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showSheetTabs="0" xWindow="1950" yWindow="0" windowWidth="10275" windowHeight="8160" tabRatio="951"/>
  </bookViews>
  <sheets>
    <sheet name="Home" sheetId="16" r:id="rId1"/>
    <sheet name="System Settings" sheetId="22" r:id="rId2"/>
    <sheet name="Text Glossary" sheetId="19" r:id="rId3"/>
    <sheet name="Vehicle Data" sheetId="23" state="hidden" r:id="rId4"/>
    <sheet name="Model Assumptions" sheetId="5" r:id="rId5"/>
    <sheet name="Tailored Report" sheetId="21" r:id="rId6"/>
    <sheet name="Car Finance" sheetId="11" r:id="rId7"/>
    <sheet name="Running Costs" sheetId="13" r:id="rId8"/>
    <sheet name="Vehicle Downtime" sheetId="14" r:id="rId9"/>
    <sheet name="Management Costs" sheetId="15" r:id="rId10"/>
    <sheet name="Used car sale income" sheetId="20" r:id="rId11"/>
    <sheet name="IQF Data" sheetId="6" r:id="rId12"/>
    <sheet name="Data" sheetId="3" r:id="rId13"/>
  </sheets>
  <functionGroups builtInGroupCount="17"/>
  <externalReferences>
    <externalReference r:id="rId14"/>
  </externalReferences>
  <definedNames>
    <definedName name="_xlnm._FilterDatabase" localSheetId="11" hidden="1">'IQF Data'!$HB$6:$HB$207</definedName>
    <definedName name="_xlnm._FilterDatabase" localSheetId="3" hidden="1">'Vehicle Data'!$C$11:$R$11</definedName>
    <definedName name="AssumptionsData">'Model Assumptions'!$A$36:$Q$996</definedName>
    <definedName name="AVGMarketDiscountCar">'Model Assumptions'!$D$54:$I$98</definedName>
    <definedName name="CalculationRows">'IQF Data'!$87:$306</definedName>
    <definedName name="CopyFormulaVehicles1">'Model Assumptions'!$T$54:$T$98</definedName>
    <definedName name="CopyFormulaVehicles10">'Model Assumptions'!$T$313:$T$371</definedName>
    <definedName name="CopyFormulaVehicles11">'Model Assumptions'!$T$790:$T$848</definedName>
    <definedName name="CopyFormulaVehicles12">'Model Assumptions'!$T$622:$T$680</definedName>
    <definedName name="CopyFormulaVehicles13">'Model Assumptions'!$T$375:$T$433</definedName>
    <definedName name="CopyFormulaVehicles2">'Model Assumptions'!$T$135:$T$193</definedName>
    <definedName name="CopyFormulaVehicles3">'Model Assumptions'!$T$245:$T$303</definedName>
    <definedName name="CopyFormulaVehicles5">'Model Assumptions'!$T$499:$T$557</definedName>
    <definedName name="CopyFormulaVehicles6">'Model Assumptions'!$T$729:$T$787</definedName>
    <definedName name="CopyFormulaVehicles7">'Model Assumptions'!$T$852:$T$910</definedName>
    <definedName name="CopyFormulaVehicles8">'Model Assumptions'!$T$914:$T$972</definedName>
    <definedName name="CopyFormulaVehicles9">'Model Assumptions'!$T$560:$T$618</definedName>
    <definedName name="CritCars">'IQF Data'!$HC$6</definedName>
    <definedName name="_xlnm.Criteria" localSheetId="11">'IQF Data'!$HC$6</definedName>
    <definedName name="DowntimeEntriesData">'Vehicle Data'!$B$12:$Q$495</definedName>
    <definedName name="_xlnm.Extract" localSheetId="11">'IQF Data'!$HD$6</definedName>
    <definedName name="HostFile">'System Settings'!$G$21</definedName>
    <definedName name="HostLocationImages">'System Settings'!$G$28</definedName>
    <definedName name="HTMLBreak">'Model Assumptions'!$I$12</definedName>
    <definedName name="IQFCars">'IQF Data'!$B$2:$GV$84</definedName>
    <definedName name="IQFCarsinlCalc">'IQF Data'!$B$2:$GV$242</definedName>
    <definedName name="IQFData">'IQF Data'!$B$18:$GX$84</definedName>
    <definedName name="IQFDataCalc">'IQF Data'!$B$87:$GX$244</definedName>
    <definedName name="IQFDataMakeModel">'IQF Data'!$E$5:$GV$82</definedName>
    <definedName name="IQFMakeModel">'IQF Data'!$E$7:$GV$7</definedName>
    <definedName name="IQFNumeric">'IQF Data'!$E$22:$GV$82</definedName>
    <definedName name="LocalFile">'System Settings'!$G$19</definedName>
    <definedName name="LocalLocationImages">'System Settings'!$G$26</definedName>
    <definedName name="lpCurrency">Data!$F$3:$F$166</definedName>
    <definedName name="lpLanguage">Data!$D$3:$D$7</definedName>
    <definedName name="lpLoan">Data!$D$10:$D$12</definedName>
    <definedName name="lpUser">Data!$B$3:$B$7</definedName>
    <definedName name="lstAllCars">'IQF Data'!$HB$6:$HB$207</definedName>
    <definedName name="lstCars">'IQF Data'!$E$5:$GV$5</definedName>
    <definedName name="lstSelectCars">'IQF Data'!$HF$8:$HF$151</definedName>
    <definedName name="lstVehiclesImages">'System Settings'!$C$32:$L$76</definedName>
    <definedName name="MaintanceRepairCar">'Model Assumptions'!$D$135:$I$194</definedName>
    <definedName name="OutputCars">'IQF Data'!$HD$6</definedName>
    <definedName name="PassWord">'System Settings'!$G$17</definedName>
    <definedName name="PasteFormulaVehicles1">'Model Assumptions'!$I$54</definedName>
    <definedName name="PasteFormulaVehicles10">'Model Assumptions'!$I$313</definedName>
    <definedName name="PasteFormulaVehicles11">'Model Assumptions'!$I$790</definedName>
    <definedName name="PasteFormulaVehicles12">'Model Assumptions'!$I$622</definedName>
    <definedName name="PasteFormulaVehicles13">'Model Assumptions'!$I$375</definedName>
    <definedName name="PasteFormulaVehicles2">'Model Assumptions'!$I$135</definedName>
    <definedName name="PasteFormulaVehicles3">'Model Assumptions'!$I$245</definedName>
    <definedName name="PasteFormulaVehicles5">'Model Assumptions'!$I$499</definedName>
    <definedName name="PasteFormulaVehicles6">'Model Assumptions'!$I$729</definedName>
    <definedName name="PasteFormulaVehicles7">'Model Assumptions'!$I$852</definedName>
    <definedName name="PasteFormulaVehicles8">'Model Assumptions'!$I$914</definedName>
    <definedName name="PasteFormulaVehicles9">'Model Assumptions'!$I$560</definedName>
    <definedName name="_xlnm.Print_Area" localSheetId="4">'Model Assumptions'!$C$2:$XFD$1001</definedName>
    <definedName name="_xlnm.Print_Area" localSheetId="5">'Tailored Report'!$B$2:$P$69,'Tailored Report'!$B$71:$P$122</definedName>
    <definedName name="_xlnm.Print_Titles" localSheetId="4">'Model Assumptions'!$2:$9</definedName>
    <definedName name="_xlnm.Print_Titles" localSheetId="5">'Tailored Report'!$71:$77</definedName>
    <definedName name="SearchCar">'IQF Data'!$B$2:$GV$84</definedName>
    <definedName name="SelCar">'Tailored Report'!$G$12</definedName>
    <definedName name="SelCurrency">Data!$D$17</definedName>
    <definedName name="SelectedVehicle">'Tailored Report'!$G$11</definedName>
    <definedName name="selImage">'Tailored Report'!$K$13</definedName>
    <definedName name="SelImageFile">'Tailored Report'!$D$21</definedName>
    <definedName name="Servername">'System Settings'!$G$13</definedName>
    <definedName name="ShowVehicles1">'Model Assumptions'!$D$54:$D$99</definedName>
    <definedName name="ShowVehicles10">'Model Assumptions'!$D$313:$D$371</definedName>
    <definedName name="ShowVehicles11">'Model Assumptions'!$D$790:$D$848</definedName>
    <definedName name="ShowVehicles12">'Model Assumptions'!$D$622:$D$680</definedName>
    <definedName name="ShowVehicles13">'Model Assumptions'!$D$375:$D$433</definedName>
    <definedName name="ShowVehicles2">'Model Assumptions'!$D$135:$D$193</definedName>
    <definedName name="ShowVehicles3">'Model Assumptions'!$D$245:$D$303</definedName>
    <definedName name="ShowVehicles4">'Model Assumptions'!$D$437:$D$495</definedName>
    <definedName name="ShowVehicles5">'Model Assumptions'!$D$499:$D$557</definedName>
    <definedName name="ShowVehicles6">'Model Assumptions'!$D$729:$D$787</definedName>
    <definedName name="ShowVehicles7">'Model Assumptions'!$D$852:$D$910</definedName>
    <definedName name="ShowVehicles8">'Model Assumptions'!$D$914:$D$972</definedName>
    <definedName name="ShowVehicles9">'Model Assumptions'!$D$560:$D$618</definedName>
    <definedName name="StartCar">'IQF Data'!$E$89</definedName>
    <definedName name="StartFinanceMethod">Data!$D$9</definedName>
    <definedName name="StartIQF">'IQF Data'!$C$8</definedName>
    <definedName name="StartIQFConcenate">'IQF Data'!$E$5</definedName>
    <definedName name="StartIQFLables">'IQF Data'!$A$18</definedName>
    <definedName name="StartIQFLookupTerm">'IQF Data'!$E$6</definedName>
    <definedName name="StartIQFMileage">'IQF Data'!$B$44</definedName>
    <definedName name="StartIQFTerm">'IQF Data'!$B$43</definedName>
    <definedName name="StartlstSelectCar">'IQF Data'!$HF$8</definedName>
    <definedName name="StartModelAssumptions">'Model Assumptions'!$I$11</definedName>
    <definedName name="StartModelDiscount">'Model Assumptions'!$B$54</definedName>
    <definedName name="StartModelMaintanceRepair">'Model Assumptions'!$B$135</definedName>
    <definedName name="StartTextGlossary" localSheetId="1">'System Settings'!$G$11</definedName>
    <definedName name="StartTextGlossary">'Text Glossary'!$G$11</definedName>
    <definedName name="strImageVehicle">'IQF Data'!$D$89</definedName>
    <definedName name="strRangeUsedCarDetail">'Used car sale income'!$I$39</definedName>
    <definedName name="strUsedCarRange">'IQF Data'!$C$246</definedName>
    <definedName name="Title">[1]Home!$E$2</definedName>
    <definedName name="UploadImages">'System Settings'!$C$30:$C$76</definedName>
    <definedName name="UsedCarFormula">'IQF Data'!$E$223:$GV$223</definedName>
    <definedName name="UsedCarFormulaDetail">'Used car sale income'!$I$36</definedName>
    <definedName name="UserName">'System Settings'!$G$15</definedName>
    <definedName name="varModelAssumptions">'Model Assumptions'!$B$11,'Model Assumptions'!$B$103,'Model Assumptions'!$B$223,'Model Assumptions'!$B$687,'Model Assumptions'!$B$977</definedName>
    <definedName name="varTextGlossary" localSheetId="1">'System Settings'!$A$11,'System Settings'!$A$24,'System Settings'!#REF!</definedName>
    <definedName name="varTextGlossary">'Text Glossary'!$A$11,'Text Glossary'!$A$57,'Text Glossary'!$A$127</definedName>
    <definedName name="Vehicles1">'Model Assumptions'!$D$54:$I$99</definedName>
    <definedName name="Vehicles10">'Model Assumptions'!$D$313:$I$371</definedName>
    <definedName name="Vehicles11">'Model Assumptions'!$D$790:$I$848</definedName>
    <definedName name="Vehicles12">'Model Assumptions'!$D$622:$I$680</definedName>
    <definedName name="Vehicles13">'Model Assumptions'!$D$375:$I$433</definedName>
    <definedName name="Vehicles2">'Model Assumptions'!$D$135:$I$193</definedName>
    <definedName name="Vehicles3">'Model Assumptions'!$D$245:$I$303</definedName>
    <definedName name="Vehicles4">'Model Assumptions'!$D$437:$I$495</definedName>
    <definedName name="Vehicles5">'Model Assumptions'!$D$499:$I$557</definedName>
    <definedName name="Vehicles6">'Model Assumptions'!$D$729:$I$787</definedName>
    <definedName name="Vehicles7">'Model Assumptions'!$D$852:$I$910</definedName>
    <definedName name="Vehicles8">'Model Assumptions'!$D$914:$I$972</definedName>
    <definedName name="Vehicles9">'Model Assumptions'!$D$560:$I$618</definedName>
  </definedNames>
  <calcPr calcId="145621"/>
</workbook>
</file>

<file path=xl/calcChain.xml><?xml version="1.0" encoding="utf-8"?>
<calcChain xmlns="http://schemas.openxmlformats.org/spreadsheetml/2006/main">
  <c r="I357" i="5" l="1"/>
  <c r="T171" i="5"/>
  <c r="EG223" i="6"/>
  <c r="EK223" i="6"/>
  <c r="EO223" i="6"/>
  <c r="ES223" i="6"/>
  <c r="EW223" i="6"/>
  <c r="FA223" i="6"/>
  <c r="FE223" i="6"/>
  <c r="FI223" i="6"/>
  <c r="FM223" i="6"/>
  <c r="FQ223" i="6"/>
  <c r="FU223" i="6"/>
  <c r="FY223" i="6"/>
  <c r="GC223" i="6"/>
  <c r="GG223" i="6"/>
  <c r="GK223" i="6"/>
  <c r="GO223" i="6"/>
  <c r="GS223" i="6"/>
  <c r="EL223" i="6"/>
  <c r="EP223" i="6"/>
  <c r="ET223" i="6"/>
  <c r="EX223" i="6"/>
  <c r="FF223" i="6"/>
  <c r="FJ223" i="6"/>
  <c r="FR223" i="6"/>
  <c r="FV223" i="6"/>
  <c r="FZ223" i="6"/>
  <c r="GH223" i="6"/>
  <c r="GL223" i="6"/>
  <c r="GP223" i="6"/>
  <c r="EY223" i="6"/>
  <c r="FK223" i="6"/>
  <c r="FS223" i="6"/>
  <c r="GA223" i="6"/>
  <c r="GE223" i="6"/>
  <c r="GQ223" i="6"/>
  <c r="GU223" i="6"/>
  <c r="ER223" i="6"/>
  <c r="EV223" i="6"/>
  <c r="FD223" i="6"/>
  <c r="FL223" i="6"/>
  <c r="FT223" i="6"/>
  <c r="GB223" i="6"/>
  <c r="GN223" i="6"/>
  <c r="GR223" i="6"/>
  <c r="EH223" i="6"/>
  <c r="FB223" i="6"/>
  <c r="FN223" i="6"/>
  <c r="GD223" i="6"/>
  <c r="GT223" i="6"/>
  <c r="FG223" i="6"/>
  <c r="FW223" i="6"/>
  <c r="GI223" i="6"/>
  <c r="EN223" i="6"/>
  <c r="FH223" i="6"/>
  <c r="FX223" i="6"/>
  <c r="GJ223" i="6"/>
  <c r="EI223" i="6"/>
  <c r="EM223" i="6"/>
  <c r="EQ223" i="6"/>
  <c r="EU223" i="6"/>
  <c r="FC223" i="6"/>
  <c r="FO223" i="6"/>
  <c r="GM223" i="6"/>
  <c r="EJ223" i="6"/>
  <c r="EZ223" i="6"/>
  <c r="FP223" i="6"/>
  <c r="GF223" i="6"/>
  <c r="GV223" i="6"/>
  <c r="HF129" i="6" l="1"/>
  <c r="HB129" i="6"/>
  <c r="HF128" i="6"/>
  <c r="HB128" i="6"/>
  <c r="HF127" i="6"/>
  <c r="HB127" i="6"/>
  <c r="HF126" i="6"/>
  <c r="HB126" i="6"/>
  <c r="HF125" i="6"/>
  <c r="HB125" i="6"/>
  <c r="HF124" i="6"/>
  <c r="HB124" i="6"/>
  <c r="HF123" i="6"/>
  <c r="HB123" i="6"/>
  <c r="HF122" i="6"/>
  <c r="HB122" i="6"/>
  <c r="HF121" i="6"/>
  <c r="HB121" i="6"/>
  <c r="HF120" i="6"/>
  <c r="HB120" i="6"/>
  <c r="HF119" i="6"/>
  <c r="HB119" i="6"/>
  <c r="HF118" i="6"/>
  <c r="HB118" i="6"/>
  <c r="HF117" i="6"/>
  <c r="HB117" i="6"/>
  <c r="HF116" i="6"/>
  <c r="HB116" i="6"/>
  <c r="HF115" i="6"/>
  <c r="HB115" i="6"/>
  <c r="HF114" i="6"/>
  <c r="HB114" i="6"/>
  <c r="HF113" i="6"/>
  <c r="HB113" i="6"/>
  <c r="HF112" i="6"/>
  <c r="HB112" i="6"/>
  <c r="HF111" i="6"/>
  <c r="HB111" i="6"/>
  <c r="HF110" i="6"/>
  <c r="HB110" i="6"/>
  <c r="HF109" i="6"/>
  <c r="HB109" i="6"/>
  <c r="HF108" i="6"/>
  <c r="HB108" i="6"/>
  <c r="HF107" i="6"/>
  <c r="HB107" i="6"/>
  <c r="HF106" i="6"/>
  <c r="HB106" i="6"/>
  <c r="HF105" i="6"/>
  <c r="HB105" i="6"/>
  <c r="HF207" i="6"/>
  <c r="HB207" i="6"/>
  <c r="HF206" i="6"/>
  <c r="HB206" i="6"/>
  <c r="HF205" i="6"/>
  <c r="HB205" i="6"/>
  <c r="HF204" i="6"/>
  <c r="HB204" i="6"/>
  <c r="HF203" i="6"/>
  <c r="HB203" i="6"/>
  <c r="HF202" i="6"/>
  <c r="HB202" i="6"/>
  <c r="HF201" i="6"/>
  <c r="HB201" i="6"/>
  <c r="HF200" i="6"/>
  <c r="HB200" i="6"/>
  <c r="HF199" i="6"/>
  <c r="HB199" i="6"/>
  <c r="HF198" i="6"/>
  <c r="HB198" i="6"/>
  <c r="HF197" i="6"/>
  <c r="HB197" i="6"/>
  <c r="HF196" i="6"/>
  <c r="HB196" i="6"/>
  <c r="HF195" i="6"/>
  <c r="HB195" i="6"/>
  <c r="HF194" i="6"/>
  <c r="HB194" i="6"/>
  <c r="HF193" i="6"/>
  <c r="HB193" i="6"/>
  <c r="HF192" i="6"/>
  <c r="HB192" i="6"/>
  <c r="HF191" i="6"/>
  <c r="HB191" i="6"/>
  <c r="HF190" i="6"/>
  <c r="HB190" i="6"/>
  <c r="HF189" i="6"/>
  <c r="HB189" i="6"/>
  <c r="HF188" i="6"/>
  <c r="HB188" i="6"/>
  <c r="HF187" i="6"/>
  <c r="HB187" i="6"/>
  <c r="HF186" i="6"/>
  <c r="HB186" i="6"/>
  <c r="HF185" i="6"/>
  <c r="HB185" i="6"/>
  <c r="HF184" i="6"/>
  <c r="HB184" i="6"/>
  <c r="HF183" i="6"/>
  <c r="HB183" i="6"/>
  <c r="HF182" i="6"/>
  <c r="HB182" i="6"/>
  <c r="HF181" i="6"/>
  <c r="HB181" i="6"/>
  <c r="HF180" i="6"/>
  <c r="HB180" i="6"/>
  <c r="HF179" i="6"/>
  <c r="HB179" i="6"/>
  <c r="HF178" i="6"/>
  <c r="HB178" i="6"/>
  <c r="HF177" i="6"/>
  <c r="HB177" i="6"/>
  <c r="HF176" i="6"/>
  <c r="HB176" i="6"/>
  <c r="HF175" i="6"/>
  <c r="HB175" i="6"/>
  <c r="HF174" i="6"/>
  <c r="HB174" i="6"/>
  <c r="HF173" i="6"/>
  <c r="HB173" i="6"/>
  <c r="HF172" i="6"/>
  <c r="HB172" i="6"/>
  <c r="HF171" i="6"/>
  <c r="HB171" i="6"/>
  <c r="HF170" i="6"/>
  <c r="HB170" i="6"/>
  <c r="HF169" i="6"/>
  <c r="HB169" i="6"/>
  <c r="HF168" i="6"/>
  <c r="HB168" i="6"/>
  <c r="HF167" i="6"/>
  <c r="HB167" i="6"/>
  <c r="HF166" i="6"/>
  <c r="HB166" i="6"/>
  <c r="HF165" i="6"/>
  <c r="HB165" i="6"/>
  <c r="HF164" i="6"/>
  <c r="HB164" i="6"/>
  <c r="HF163" i="6"/>
  <c r="HB163" i="6"/>
  <c r="HF162" i="6"/>
  <c r="HB162" i="6"/>
  <c r="HF161" i="6"/>
  <c r="HB161" i="6"/>
  <c r="HF160" i="6"/>
  <c r="HB160" i="6"/>
  <c r="HF159" i="6"/>
  <c r="HB159" i="6"/>
  <c r="HF158" i="6"/>
  <c r="HB158" i="6"/>
  <c r="HF157" i="6"/>
  <c r="HB157" i="6"/>
  <c r="HF156" i="6"/>
  <c r="HB156" i="6"/>
  <c r="HF155" i="6"/>
  <c r="HB155" i="6"/>
  <c r="HF154" i="6"/>
  <c r="HB154" i="6"/>
  <c r="HF153" i="6"/>
  <c r="HB153" i="6"/>
  <c r="HF152" i="6"/>
  <c r="HB152" i="6"/>
  <c r="HF151" i="6"/>
  <c r="HB151" i="6"/>
  <c r="HF150" i="6"/>
  <c r="HB150" i="6"/>
  <c r="HF149" i="6"/>
  <c r="HB149" i="6"/>
  <c r="HF148" i="6"/>
  <c r="HB148" i="6"/>
  <c r="HF147" i="6"/>
  <c r="HB147" i="6"/>
  <c r="HF146" i="6"/>
  <c r="HB146" i="6"/>
  <c r="HF145" i="6"/>
  <c r="HB145" i="6"/>
  <c r="HF144" i="6"/>
  <c r="HB144" i="6"/>
  <c r="HF143" i="6"/>
  <c r="HB143" i="6"/>
  <c r="HF142" i="6"/>
  <c r="HB142" i="6"/>
  <c r="HB141" i="6"/>
  <c r="HF141" i="6"/>
  <c r="HF140" i="6"/>
  <c r="HB140" i="6"/>
  <c r="HB139" i="6"/>
  <c r="HB138" i="6"/>
  <c r="HB137" i="6"/>
  <c r="HF139" i="6"/>
  <c r="HF138" i="6"/>
  <c r="HF137" i="6"/>
  <c r="HF136" i="6"/>
  <c r="HF135" i="6"/>
  <c r="HF134" i="6"/>
  <c r="HF133" i="6"/>
  <c r="HB136" i="6"/>
  <c r="HB135" i="6"/>
  <c r="HB134" i="6"/>
  <c r="HB133" i="6"/>
  <c r="GS5" i="6" l="1"/>
  <c r="GT5" i="6"/>
  <c r="GU5" i="6"/>
  <c r="GV5" i="6"/>
  <c r="GS6" i="6"/>
  <c r="GT6" i="6"/>
  <c r="GU6" i="6"/>
  <c r="GV6" i="6"/>
  <c r="GS7" i="6"/>
  <c r="GT7" i="6"/>
  <c r="GU7" i="6"/>
  <c r="GV7" i="6"/>
  <c r="GS93" i="6"/>
  <c r="GT93" i="6"/>
  <c r="GU93" i="6"/>
  <c r="GV93" i="6"/>
  <c r="GS94" i="6"/>
  <c r="GT94" i="6"/>
  <c r="GU94" i="6"/>
  <c r="GV94" i="6"/>
  <c r="GS95" i="6"/>
  <c r="GT95" i="6"/>
  <c r="GU95" i="6"/>
  <c r="GV95" i="6"/>
  <c r="GS96" i="6"/>
  <c r="GT96" i="6"/>
  <c r="GU96" i="6"/>
  <c r="GV96" i="6"/>
  <c r="GS103" i="6"/>
  <c r="GT103" i="6"/>
  <c r="GU103" i="6"/>
  <c r="GV103" i="6"/>
  <c r="GS107" i="6"/>
  <c r="GT107" i="6"/>
  <c r="GU107" i="6"/>
  <c r="GV107" i="6"/>
  <c r="GS108" i="6"/>
  <c r="GT108" i="6"/>
  <c r="GU108" i="6"/>
  <c r="GV108" i="6"/>
  <c r="GS109" i="6"/>
  <c r="GT109" i="6"/>
  <c r="GU109" i="6"/>
  <c r="GV109" i="6"/>
  <c r="GS110" i="6"/>
  <c r="GT110" i="6"/>
  <c r="GU110" i="6"/>
  <c r="GV110" i="6"/>
  <c r="GS111" i="6"/>
  <c r="GT111" i="6"/>
  <c r="GU111" i="6"/>
  <c r="GV111" i="6"/>
  <c r="GS112" i="6"/>
  <c r="GT112" i="6"/>
  <c r="GU112" i="6"/>
  <c r="GV112" i="6"/>
  <c r="GS113" i="6"/>
  <c r="GT113" i="6"/>
  <c r="GU113" i="6"/>
  <c r="GV113" i="6"/>
  <c r="GS114" i="6"/>
  <c r="GT114" i="6"/>
  <c r="GU114" i="6"/>
  <c r="GV114" i="6"/>
  <c r="GS115" i="6"/>
  <c r="GT115" i="6"/>
  <c r="GU115" i="6"/>
  <c r="GV115" i="6"/>
  <c r="GS116" i="6"/>
  <c r="GT116" i="6"/>
  <c r="GU116" i="6"/>
  <c r="GV116" i="6"/>
  <c r="GS117" i="6"/>
  <c r="GT117" i="6"/>
  <c r="GU117" i="6"/>
  <c r="GV117" i="6"/>
  <c r="GS118" i="6"/>
  <c r="GT118" i="6"/>
  <c r="GU118" i="6"/>
  <c r="GV118" i="6"/>
  <c r="GS119" i="6"/>
  <c r="GT119" i="6"/>
  <c r="GU119" i="6"/>
  <c r="GV119" i="6"/>
  <c r="GS120" i="6"/>
  <c r="GT120" i="6"/>
  <c r="GU120" i="6"/>
  <c r="GV120" i="6"/>
  <c r="GS121" i="6"/>
  <c r="GT121" i="6"/>
  <c r="GU121" i="6"/>
  <c r="GV121" i="6"/>
  <c r="GS122" i="6"/>
  <c r="GT122" i="6"/>
  <c r="GU122" i="6"/>
  <c r="GV122" i="6"/>
  <c r="GS123" i="6"/>
  <c r="GT123" i="6"/>
  <c r="GU123" i="6"/>
  <c r="GV123" i="6"/>
  <c r="GS125" i="6"/>
  <c r="GT125" i="6"/>
  <c r="GU125" i="6"/>
  <c r="GV125" i="6"/>
  <c r="GS126" i="6"/>
  <c r="GT126" i="6"/>
  <c r="GU126" i="6"/>
  <c r="GV126" i="6"/>
  <c r="GS127" i="6"/>
  <c r="GT127" i="6"/>
  <c r="GU127" i="6"/>
  <c r="GV127" i="6"/>
  <c r="GS128" i="6"/>
  <c r="GT128" i="6"/>
  <c r="GU128" i="6"/>
  <c r="GV128" i="6"/>
  <c r="GS129" i="6"/>
  <c r="GT129" i="6"/>
  <c r="GU129" i="6"/>
  <c r="GV129" i="6"/>
  <c r="GS130" i="6"/>
  <c r="GT130" i="6"/>
  <c r="GU130" i="6"/>
  <c r="GV130" i="6"/>
  <c r="GS131" i="6"/>
  <c r="GT131" i="6"/>
  <c r="GU131" i="6"/>
  <c r="GV131" i="6"/>
  <c r="GS132" i="6"/>
  <c r="GT132" i="6"/>
  <c r="GU132" i="6"/>
  <c r="GV132" i="6"/>
  <c r="GS133" i="6"/>
  <c r="GT133" i="6"/>
  <c r="GU133" i="6"/>
  <c r="GV133" i="6"/>
  <c r="GS135" i="6"/>
  <c r="GT135" i="6"/>
  <c r="GU135" i="6"/>
  <c r="GV135" i="6"/>
  <c r="GS136" i="6"/>
  <c r="GT136" i="6"/>
  <c r="GU136" i="6"/>
  <c r="GV136" i="6"/>
  <c r="GS138" i="6"/>
  <c r="GT138" i="6"/>
  <c r="GU138" i="6"/>
  <c r="GV138" i="6"/>
  <c r="GS139" i="6"/>
  <c r="GT139" i="6"/>
  <c r="GU139" i="6"/>
  <c r="GV139" i="6"/>
  <c r="GS140" i="6"/>
  <c r="GT140" i="6"/>
  <c r="GU140" i="6"/>
  <c r="GV140" i="6"/>
  <c r="GS141" i="6"/>
  <c r="GT141" i="6"/>
  <c r="GU141" i="6"/>
  <c r="GV141" i="6"/>
  <c r="GS142" i="6"/>
  <c r="GT142" i="6"/>
  <c r="GU142" i="6"/>
  <c r="GV142" i="6"/>
  <c r="GS144" i="6"/>
  <c r="GT144" i="6"/>
  <c r="GU144" i="6"/>
  <c r="GV144" i="6"/>
  <c r="GS145" i="6"/>
  <c r="GT145" i="6"/>
  <c r="GU145" i="6"/>
  <c r="GV145" i="6"/>
  <c r="GS146" i="6"/>
  <c r="GT146" i="6"/>
  <c r="GU146" i="6"/>
  <c r="GV146" i="6"/>
  <c r="GS147" i="6"/>
  <c r="GT147" i="6"/>
  <c r="GU147" i="6"/>
  <c r="GV147" i="6"/>
  <c r="GS148" i="6"/>
  <c r="GT148" i="6"/>
  <c r="GU148" i="6"/>
  <c r="GV148" i="6"/>
  <c r="GS149" i="6"/>
  <c r="GT149" i="6"/>
  <c r="GU149" i="6"/>
  <c r="GV149" i="6"/>
  <c r="GS150" i="6"/>
  <c r="GT150" i="6"/>
  <c r="GU150" i="6"/>
  <c r="GV150" i="6"/>
  <c r="GS151" i="6"/>
  <c r="GT151" i="6"/>
  <c r="GU151" i="6"/>
  <c r="GV151" i="6"/>
  <c r="GS152" i="6"/>
  <c r="GT152" i="6"/>
  <c r="GU152" i="6"/>
  <c r="GV152" i="6"/>
  <c r="GS154" i="6"/>
  <c r="GT154" i="6"/>
  <c r="GU154" i="6"/>
  <c r="GV154" i="6"/>
  <c r="GS155" i="6"/>
  <c r="GT155" i="6"/>
  <c r="GU155" i="6"/>
  <c r="GV155" i="6"/>
  <c r="GS158" i="6"/>
  <c r="GT158" i="6"/>
  <c r="GU158" i="6"/>
  <c r="GV158" i="6"/>
  <c r="GS159" i="6"/>
  <c r="GT159" i="6"/>
  <c r="GU159" i="6"/>
  <c r="GV159" i="6"/>
  <c r="GS160" i="6"/>
  <c r="GT160" i="6"/>
  <c r="GU160" i="6"/>
  <c r="GV160" i="6"/>
  <c r="GS161" i="6"/>
  <c r="GT161" i="6"/>
  <c r="GU161" i="6"/>
  <c r="GV161" i="6"/>
  <c r="GS162" i="6"/>
  <c r="GT162" i="6"/>
  <c r="GU162" i="6"/>
  <c r="GV162" i="6"/>
  <c r="GS165" i="6"/>
  <c r="GS166" i="6" s="1"/>
  <c r="GS137" i="6" s="1"/>
  <c r="GT165" i="6"/>
  <c r="GT166" i="6" s="1"/>
  <c r="GT137" i="6" s="1"/>
  <c r="GU165" i="6"/>
  <c r="GU166" i="6" s="1"/>
  <c r="GU137" i="6" s="1"/>
  <c r="GV165" i="6"/>
  <c r="GV166" i="6" s="1"/>
  <c r="GS172" i="6"/>
  <c r="GT172" i="6"/>
  <c r="GU172" i="6"/>
  <c r="GV172" i="6"/>
  <c r="GS180" i="6"/>
  <c r="GT180" i="6"/>
  <c r="GU180" i="6"/>
  <c r="GV180" i="6"/>
  <c r="GS186" i="6"/>
  <c r="GT186" i="6"/>
  <c r="GU186" i="6"/>
  <c r="GV186" i="6"/>
  <c r="GS190" i="6"/>
  <c r="GS198" i="6" s="1"/>
  <c r="GS208" i="6" s="1"/>
  <c r="GT190" i="6"/>
  <c r="GU190" i="6"/>
  <c r="GU198" i="6" s="1"/>
  <c r="GU208" i="6" s="1"/>
  <c r="GV190" i="6"/>
  <c r="GV198" i="6" s="1"/>
  <c r="GV208" i="6" s="1"/>
  <c r="GS191" i="6"/>
  <c r="GT191" i="6"/>
  <c r="GU191" i="6"/>
  <c r="GU194" i="6" s="1"/>
  <c r="GU204" i="6" s="1"/>
  <c r="GV191" i="6"/>
  <c r="GV194" i="6" s="1"/>
  <c r="GV204" i="6" s="1"/>
  <c r="GS193" i="6"/>
  <c r="GS203" i="6" s="1"/>
  <c r="GT193" i="6"/>
  <c r="GU193" i="6"/>
  <c r="GU203" i="6" s="1"/>
  <c r="GV193" i="6"/>
  <c r="GS194" i="6"/>
  <c r="GT194" i="6"/>
  <c r="GT204" i="6" s="1"/>
  <c r="GT198" i="6"/>
  <c r="GS201" i="6"/>
  <c r="GS211" i="6" s="1"/>
  <c r="GT201" i="6"/>
  <c r="GT211" i="6" s="1"/>
  <c r="GU201" i="6"/>
  <c r="GU211" i="6" s="1"/>
  <c r="GV201" i="6"/>
  <c r="GV211" i="6" s="1"/>
  <c r="GT203" i="6"/>
  <c r="GV203" i="6"/>
  <c r="GS204" i="6"/>
  <c r="GT208" i="6"/>
  <c r="GS218" i="6"/>
  <c r="GT218" i="6"/>
  <c r="GU218" i="6"/>
  <c r="GV218" i="6"/>
  <c r="GS221" i="6"/>
  <c r="GT221" i="6"/>
  <c r="GU221" i="6"/>
  <c r="GV221" i="6"/>
  <c r="GS224" i="6"/>
  <c r="GT224" i="6"/>
  <c r="GU224" i="6"/>
  <c r="GV224" i="6"/>
  <c r="GS231" i="6"/>
  <c r="GT231" i="6"/>
  <c r="GU231" i="6"/>
  <c r="GV231" i="6"/>
  <c r="GS233" i="6"/>
  <c r="GT233" i="6"/>
  <c r="GU233" i="6"/>
  <c r="GV233" i="6"/>
  <c r="GS234" i="6"/>
  <c r="GT234" i="6"/>
  <c r="GU234" i="6"/>
  <c r="GV234" i="6"/>
  <c r="GS235" i="6"/>
  <c r="GT235" i="6"/>
  <c r="GU235" i="6"/>
  <c r="GV235" i="6"/>
  <c r="D12" i="3"/>
  <c r="D11" i="3"/>
  <c r="D10" i="3"/>
  <c r="GT167" i="6" l="1"/>
  <c r="GT227" i="6" s="1"/>
  <c r="GS167" i="6"/>
  <c r="GS227" i="6" s="1"/>
  <c r="GU167" i="6"/>
  <c r="GU227" i="6" s="1"/>
  <c r="GV137" i="6"/>
  <c r="GV156" i="6" s="1"/>
  <c r="GV167" i="6"/>
  <c r="GV227" i="6" s="1"/>
  <c r="GU156" i="6"/>
  <c r="GT156" i="6"/>
  <c r="GS156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S234" i="6"/>
  <c r="T234" i="6"/>
  <c r="U234" i="6"/>
  <c r="V234" i="6"/>
  <c r="W234" i="6"/>
  <c r="X234" i="6"/>
  <c r="Y234" i="6"/>
  <c r="Z234" i="6"/>
  <c r="AA234" i="6"/>
  <c r="AB234" i="6"/>
  <c r="AC234" i="6"/>
  <c r="AD234" i="6"/>
  <c r="AE234" i="6"/>
  <c r="AF234" i="6"/>
  <c r="AG234" i="6"/>
  <c r="AH234" i="6"/>
  <c r="AI234" i="6"/>
  <c r="AJ234" i="6"/>
  <c r="AK234" i="6"/>
  <c r="AL234" i="6"/>
  <c r="AM234" i="6"/>
  <c r="AN234" i="6"/>
  <c r="AO234" i="6"/>
  <c r="AP234" i="6"/>
  <c r="AQ234" i="6"/>
  <c r="AR234" i="6"/>
  <c r="AS234" i="6"/>
  <c r="AT234" i="6"/>
  <c r="AU234" i="6"/>
  <c r="AV234" i="6"/>
  <c r="AW234" i="6"/>
  <c r="AX234" i="6"/>
  <c r="AY234" i="6"/>
  <c r="AZ234" i="6"/>
  <c r="BA234" i="6"/>
  <c r="BB234" i="6"/>
  <c r="BC234" i="6"/>
  <c r="BD234" i="6"/>
  <c r="BE234" i="6"/>
  <c r="BF234" i="6"/>
  <c r="BG234" i="6"/>
  <c r="BH234" i="6"/>
  <c r="BI234" i="6"/>
  <c r="BJ234" i="6"/>
  <c r="BK234" i="6"/>
  <c r="BL234" i="6"/>
  <c r="BM234" i="6"/>
  <c r="BN234" i="6"/>
  <c r="BO234" i="6"/>
  <c r="BP234" i="6"/>
  <c r="BQ234" i="6"/>
  <c r="BR234" i="6"/>
  <c r="BS234" i="6"/>
  <c r="BT234" i="6"/>
  <c r="BU234" i="6"/>
  <c r="BV234" i="6"/>
  <c r="BW234" i="6"/>
  <c r="BX234" i="6"/>
  <c r="BY234" i="6"/>
  <c r="BZ234" i="6"/>
  <c r="CA234" i="6"/>
  <c r="CB234" i="6"/>
  <c r="CC234" i="6"/>
  <c r="CD234" i="6"/>
  <c r="CE234" i="6"/>
  <c r="CF234" i="6"/>
  <c r="CG234" i="6"/>
  <c r="CH234" i="6"/>
  <c r="CI234" i="6"/>
  <c r="CJ234" i="6"/>
  <c r="CK234" i="6"/>
  <c r="CL234" i="6"/>
  <c r="CM234" i="6"/>
  <c r="CN234" i="6"/>
  <c r="CO234" i="6"/>
  <c r="CP234" i="6"/>
  <c r="CQ234" i="6"/>
  <c r="CR234" i="6"/>
  <c r="CS234" i="6"/>
  <c r="CT234" i="6"/>
  <c r="CU234" i="6"/>
  <c r="CV234" i="6"/>
  <c r="CW234" i="6"/>
  <c r="CX234" i="6"/>
  <c r="CY234" i="6"/>
  <c r="CZ234" i="6"/>
  <c r="DA234" i="6"/>
  <c r="DB234" i="6"/>
  <c r="DC234" i="6"/>
  <c r="DD234" i="6"/>
  <c r="DE234" i="6"/>
  <c r="DF234" i="6"/>
  <c r="DG234" i="6"/>
  <c r="DH234" i="6"/>
  <c r="DI234" i="6"/>
  <c r="DJ234" i="6"/>
  <c r="DK234" i="6"/>
  <c r="DL234" i="6"/>
  <c r="DM234" i="6"/>
  <c r="DN234" i="6"/>
  <c r="DO234" i="6"/>
  <c r="DP234" i="6"/>
  <c r="DQ234" i="6"/>
  <c r="DR234" i="6"/>
  <c r="DS234" i="6"/>
  <c r="DT234" i="6"/>
  <c r="DU234" i="6"/>
  <c r="DV234" i="6"/>
  <c r="DW234" i="6"/>
  <c r="DX234" i="6"/>
  <c r="DY234" i="6"/>
  <c r="DZ234" i="6"/>
  <c r="EA234" i="6"/>
  <c r="EB234" i="6"/>
  <c r="EC234" i="6"/>
  <c r="ED234" i="6"/>
  <c r="EE234" i="6"/>
  <c r="EF234" i="6"/>
  <c r="EG234" i="6"/>
  <c r="EH234" i="6"/>
  <c r="EI234" i="6"/>
  <c r="EJ234" i="6"/>
  <c r="EK234" i="6"/>
  <c r="EL234" i="6"/>
  <c r="EM234" i="6"/>
  <c r="EN234" i="6"/>
  <c r="EO234" i="6"/>
  <c r="EP234" i="6"/>
  <c r="EQ234" i="6"/>
  <c r="ER234" i="6"/>
  <c r="ES234" i="6"/>
  <c r="ET234" i="6"/>
  <c r="EU234" i="6"/>
  <c r="EV234" i="6"/>
  <c r="EW234" i="6"/>
  <c r="EX234" i="6"/>
  <c r="EY234" i="6"/>
  <c r="EZ234" i="6"/>
  <c r="FA234" i="6"/>
  <c r="FB234" i="6"/>
  <c r="FC234" i="6"/>
  <c r="FD234" i="6"/>
  <c r="FE234" i="6"/>
  <c r="FF234" i="6"/>
  <c r="FG234" i="6"/>
  <c r="FH234" i="6"/>
  <c r="FI234" i="6"/>
  <c r="FJ234" i="6"/>
  <c r="FK234" i="6"/>
  <c r="FL234" i="6"/>
  <c r="FM234" i="6"/>
  <c r="FN234" i="6"/>
  <c r="FO234" i="6"/>
  <c r="FP234" i="6"/>
  <c r="FQ234" i="6"/>
  <c r="FR234" i="6"/>
  <c r="FS234" i="6"/>
  <c r="FT234" i="6"/>
  <c r="FU234" i="6"/>
  <c r="FV234" i="6"/>
  <c r="FW234" i="6"/>
  <c r="FX234" i="6"/>
  <c r="FY234" i="6"/>
  <c r="FZ234" i="6"/>
  <c r="GA234" i="6"/>
  <c r="GB234" i="6"/>
  <c r="GC234" i="6"/>
  <c r="GD234" i="6"/>
  <c r="GE234" i="6"/>
  <c r="GF234" i="6"/>
  <c r="GG234" i="6"/>
  <c r="GH234" i="6"/>
  <c r="GI234" i="6"/>
  <c r="GJ234" i="6"/>
  <c r="GK234" i="6"/>
  <c r="GL234" i="6"/>
  <c r="GM234" i="6"/>
  <c r="GN234" i="6"/>
  <c r="GO234" i="6"/>
  <c r="GP234" i="6"/>
  <c r="GQ234" i="6"/>
  <c r="GR234" i="6"/>
  <c r="E234" i="6"/>
  <c r="GX234" i="6"/>
  <c r="D234" i="6"/>
  <c r="B234" i="6"/>
  <c r="G26" i="22" l="1"/>
  <c r="G19" i="22"/>
  <c r="M172" i="6" l="1"/>
  <c r="F93" i="6" l="1"/>
  <c r="G93" i="6"/>
  <c r="H93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F93" i="6"/>
  <c r="AG93" i="6"/>
  <c r="AH93" i="6"/>
  <c r="AI93" i="6"/>
  <c r="AJ93" i="6"/>
  <c r="AK93" i="6"/>
  <c r="AL93" i="6"/>
  <c r="AM93" i="6"/>
  <c r="AN93" i="6"/>
  <c r="AO93" i="6"/>
  <c r="AP93" i="6"/>
  <c r="AQ93" i="6"/>
  <c r="AR93" i="6"/>
  <c r="AS93" i="6"/>
  <c r="AT93" i="6"/>
  <c r="AU93" i="6"/>
  <c r="AV93" i="6"/>
  <c r="AW93" i="6"/>
  <c r="AX93" i="6"/>
  <c r="AY93" i="6"/>
  <c r="AZ93" i="6"/>
  <c r="BA93" i="6"/>
  <c r="BB93" i="6"/>
  <c r="BC93" i="6"/>
  <c r="BD93" i="6"/>
  <c r="BE93" i="6"/>
  <c r="BF93" i="6"/>
  <c r="BG93" i="6"/>
  <c r="BH93" i="6"/>
  <c r="BI93" i="6"/>
  <c r="BJ93" i="6"/>
  <c r="BK93" i="6"/>
  <c r="BL93" i="6"/>
  <c r="BM93" i="6"/>
  <c r="BN93" i="6"/>
  <c r="BO93" i="6"/>
  <c r="BP93" i="6"/>
  <c r="BQ93" i="6"/>
  <c r="BR93" i="6"/>
  <c r="BS93" i="6"/>
  <c r="BT93" i="6"/>
  <c r="BU93" i="6"/>
  <c r="BV93" i="6"/>
  <c r="BW93" i="6"/>
  <c r="BX93" i="6"/>
  <c r="BY93" i="6"/>
  <c r="BZ93" i="6"/>
  <c r="CA93" i="6"/>
  <c r="CB93" i="6"/>
  <c r="CC93" i="6"/>
  <c r="CD93" i="6"/>
  <c r="CE93" i="6"/>
  <c r="CF93" i="6"/>
  <c r="CG93" i="6"/>
  <c r="CH93" i="6"/>
  <c r="CI93" i="6"/>
  <c r="CJ93" i="6"/>
  <c r="CK93" i="6"/>
  <c r="CL93" i="6"/>
  <c r="CM93" i="6"/>
  <c r="CN93" i="6"/>
  <c r="CO93" i="6"/>
  <c r="CP93" i="6"/>
  <c r="CQ93" i="6"/>
  <c r="CR93" i="6"/>
  <c r="CS93" i="6"/>
  <c r="CT93" i="6"/>
  <c r="CU93" i="6"/>
  <c r="CV93" i="6"/>
  <c r="CW93" i="6"/>
  <c r="CX93" i="6"/>
  <c r="CY93" i="6"/>
  <c r="CZ93" i="6"/>
  <c r="DA93" i="6"/>
  <c r="DB93" i="6"/>
  <c r="DC93" i="6"/>
  <c r="DD93" i="6"/>
  <c r="DE93" i="6"/>
  <c r="DF93" i="6"/>
  <c r="DG93" i="6"/>
  <c r="DH93" i="6"/>
  <c r="DI93" i="6"/>
  <c r="DJ93" i="6"/>
  <c r="DK93" i="6"/>
  <c r="DL93" i="6"/>
  <c r="DM93" i="6"/>
  <c r="DN93" i="6"/>
  <c r="DO93" i="6"/>
  <c r="DP93" i="6"/>
  <c r="DQ93" i="6"/>
  <c r="DR93" i="6"/>
  <c r="DS93" i="6"/>
  <c r="DT93" i="6"/>
  <c r="DU93" i="6"/>
  <c r="DV93" i="6"/>
  <c r="DW93" i="6"/>
  <c r="DX93" i="6"/>
  <c r="DY93" i="6"/>
  <c r="DZ93" i="6"/>
  <c r="EA93" i="6"/>
  <c r="EB93" i="6"/>
  <c r="EC93" i="6"/>
  <c r="ED93" i="6"/>
  <c r="EE93" i="6"/>
  <c r="EF93" i="6"/>
  <c r="EG93" i="6"/>
  <c r="EH93" i="6"/>
  <c r="EI93" i="6"/>
  <c r="EJ93" i="6"/>
  <c r="EK93" i="6"/>
  <c r="EL93" i="6"/>
  <c r="EM93" i="6"/>
  <c r="EN93" i="6"/>
  <c r="EO93" i="6"/>
  <c r="EP93" i="6"/>
  <c r="EQ93" i="6"/>
  <c r="ER93" i="6"/>
  <c r="ES93" i="6"/>
  <c r="ET93" i="6"/>
  <c r="EU93" i="6"/>
  <c r="EV93" i="6"/>
  <c r="EW93" i="6"/>
  <c r="EX93" i="6"/>
  <c r="EY93" i="6"/>
  <c r="EZ93" i="6"/>
  <c r="FA93" i="6"/>
  <c r="FB93" i="6"/>
  <c r="FC93" i="6"/>
  <c r="FD93" i="6"/>
  <c r="FE93" i="6"/>
  <c r="FF93" i="6"/>
  <c r="FG93" i="6"/>
  <c r="FH93" i="6"/>
  <c r="FI93" i="6"/>
  <c r="FJ93" i="6"/>
  <c r="FK93" i="6"/>
  <c r="FL93" i="6"/>
  <c r="FM93" i="6"/>
  <c r="FN93" i="6"/>
  <c r="FO93" i="6"/>
  <c r="FP93" i="6"/>
  <c r="FQ93" i="6"/>
  <c r="FR93" i="6"/>
  <c r="FS93" i="6"/>
  <c r="FT93" i="6"/>
  <c r="FU93" i="6"/>
  <c r="FV93" i="6"/>
  <c r="FW93" i="6"/>
  <c r="FX93" i="6"/>
  <c r="FY93" i="6"/>
  <c r="FZ93" i="6"/>
  <c r="GA93" i="6"/>
  <c r="GB93" i="6"/>
  <c r="GC93" i="6"/>
  <c r="GD93" i="6"/>
  <c r="GE93" i="6"/>
  <c r="GF93" i="6"/>
  <c r="GG93" i="6"/>
  <c r="GH93" i="6"/>
  <c r="GI93" i="6"/>
  <c r="GJ93" i="6"/>
  <c r="GK93" i="6"/>
  <c r="GL93" i="6"/>
  <c r="GM93" i="6"/>
  <c r="GN93" i="6"/>
  <c r="GO93" i="6"/>
  <c r="GP93" i="6"/>
  <c r="GQ93" i="6"/>
  <c r="GR93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F94" i="6"/>
  <c r="AG94" i="6"/>
  <c r="AH94" i="6"/>
  <c r="AI94" i="6"/>
  <c r="AJ94" i="6"/>
  <c r="AK94" i="6"/>
  <c r="AL94" i="6"/>
  <c r="AM94" i="6"/>
  <c r="AN94" i="6"/>
  <c r="AO94" i="6"/>
  <c r="AP94" i="6"/>
  <c r="AQ94" i="6"/>
  <c r="AR94" i="6"/>
  <c r="AS94" i="6"/>
  <c r="AT94" i="6"/>
  <c r="AU94" i="6"/>
  <c r="AV94" i="6"/>
  <c r="AW94" i="6"/>
  <c r="AX94" i="6"/>
  <c r="AY94" i="6"/>
  <c r="AZ94" i="6"/>
  <c r="BA94" i="6"/>
  <c r="BB94" i="6"/>
  <c r="BC94" i="6"/>
  <c r="BD94" i="6"/>
  <c r="BE94" i="6"/>
  <c r="BF94" i="6"/>
  <c r="BG94" i="6"/>
  <c r="BH94" i="6"/>
  <c r="BI94" i="6"/>
  <c r="BJ94" i="6"/>
  <c r="BK94" i="6"/>
  <c r="BL94" i="6"/>
  <c r="BM94" i="6"/>
  <c r="BN94" i="6"/>
  <c r="BO94" i="6"/>
  <c r="BP94" i="6"/>
  <c r="BQ94" i="6"/>
  <c r="BR94" i="6"/>
  <c r="BS94" i="6"/>
  <c r="BT94" i="6"/>
  <c r="BU94" i="6"/>
  <c r="BV94" i="6"/>
  <c r="BW94" i="6"/>
  <c r="BX94" i="6"/>
  <c r="BY94" i="6"/>
  <c r="BZ94" i="6"/>
  <c r="CA94" i="6"/>
  <c r="CB94" i="6"/>
  <c r="CC94" i="6"/>
  <c r="CD94" i="6"/>
  <c r="CE94" i="6"/>
  <c r="CF94" i="6"/>
  <c r="CG94" i="6"/>
  <c r="CH94" i="6"/>
  <c r="CI94" i="6"/>
  <c r="CJ94" i="6"/>
  <c r="CK94" i="6"/>
  <c r="CL94" i="6"/>
  <c r="CM94" i="6"/>
  <c r="CN94" i="6"/>
  <c r="CO94" i="6"/>
  <c r="CP94" i="6"/>
  <c r="CQ94" i="6"/>
  <c r="CR94" i="6"/>
  <c r="CS94" i="6"/>
  <c r="CT94" i="6"/>
  <c r="CU94" i="6"/>
  <c r="CV94" i="6"/>
  <c r="CW94" i="6"/>
  <c r="CX94" i="6"/>
  <c r="CY94" i="6"/>
  <c r="CZ94" i="6"/>
  <c r="DA94" i="6"/>
  <c r="DB94" i="6"/>
  <c r="DC94" i="6"/>
  <c r="DD94" i="6"/>
  <c r="DE94" i="6"/>
  <c r="DF94" i="6"/>
  <c r="DG94" i="6"/>
  <c r="DH94" i="6"/>
  <c r="DI94" i="6"/>
  <c r="DJ94" i="6"/>
  <c r="DK94" i="6"/>
  <c r="DL94" i="6"/>
  <c r="DM94" i="6"/>
  <c r="DN94" i="6"/>
  <c r="DO94" i="6"/>
  <c r="DP94" i="6"/>
  <c r="DQ94" i="6"/>
  <c r="DR94" i="6"/>
  <c r="DS94" i="6"/>
  <c r="DT94" i="6"/>
  <c r="DU94" i="6"/>
  <c r="DV94" i="6"/>
  <c r="DW94" i="6"/>
  <c r="DX94" i="6"/>
  <c r="DY94" i="6"/>
  <c r="DZ94" i="6"/>
  <c r="EA94" i="6"/>
  <c r="EB94" i="6"/>
  <c r="EC94" i="6"/>
  <c r="ED94" i="6"/>
  <c r="EE94" i="6"/>
  <c r="EF94" i="6"/>
  <c r="EG94" i="6"/>
  <c r="EH94" i="6"/>
  <c r="EI94" i="6"/>
  <c r="EJ94" i="6"/>
  <c r="EK94" i="6"/>
  <c r="EL94" i="6"/>
  <c r="EM94" i="6"/>
  <c r="EN94" i="6"/>
  <c r="EO94" i="6"/>
  <c r="EP94" i="6"/>
  <c r="EQ94" i="6"/>
  <c r="ER94" i="6"/>
  <c r="ES94" i="6"/>
  <c r="ET94" i="6"/>
  <c r="EU94" i="6"/>
  <c r="EV94" i="6"/>
  <c r="EW94" i="6"/>
  <c r="EX94" i="6"/>
  <c r="EY94" i="6"/>
  <c r="EZ94" i="6"/>
  <c r="FA94" i="6"/>
  <c r="FB94" i="6"/>
  <c r="FC94" i="6"/>
  <c r="FD94" i="6"/>
  <c r="FE94" i="6"/>
  <c r="FF94" i="6"/>
  <c r="FG94" i="6"/>
  <c r="FH94" i="6"/>
  <c r="FI94" i="6"/>
  <c r="FJ94" i="6"/>
  <c r="FK94" i="6"/>
  <c r="FL94" i="6"/>
  <c r="FM94" i="6"/>
  <c r="FN94" i="6"/>
  <c r="FO94" i="6"/>
  <c r="FP94" i="6"/>
  <c r="FQ94" i="6"/>
  <c r="FR94" i="6"/>
  <c r="FS94" i="6"/>
  <c r="FT94" i="6"/>
  <c r="FU94" i="6"/>
  <c r="FV94" i="6"/>
  <c r="FW94" i="6"/>
  <c r="FX94" i="6"/>
  <c r="FY94" i="6"/>
  <c r="FZ94" i="6"/>
  <c r="GA94" i="6"/>
  <c r="GB94" i="6"/>
  <c r="GC94" i="6"/>
  <c r="GD94" i="6"/>
  <c r="GE94" i="6"/>
  <c r="GF94" i="6"/>
  <c r="GG94" i="6"/>
  <c r="GH94" i="6"/>
  <c r="GI94" i="6"/>
  <c r="GJ94" i="6"/>
  <c r="GK94" i="6"/>
  <c r="GL94" i="6"/>
  <c r="GM94" i="6"/>
  <c r="GN94" i="6"/>
  <c r="GO94" i="6"/>
  <c r="GP94" i="6"/>
  <c r="GQ94" i="6"/>
  <c r="GR94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F95" i="6"/>
  <c r="AG95" i="6"/>
  <c r="AH95" i="6"/>
  <c r="AI95" i="6"/>
  <c r="AJ95" i="6"/>
  <c r="AK95" i="6"/>
  <c r="AL95" i="6"/>
  <c r="AM95" i="6"/>
  <c r="AN95" i="6"/>
  <c r="AO95" i="6"/>
  <c r="AP95" i="6"/>
  <c r="AQ95" i="6"/>
  <c r="AR95" i="6"/>
  <c r="AS95" i="6"/>
  <c r="AT95" i="6"/>
  <c r="AU95" i="6"/>
  <c r="AV95" i="6"/>
  <c r="AW95" i="6"/>
  <c r="AX95" i="6"/>
  <c r="AY95" i="6"/>
  <c r="AZ95" i="6"/>
  <c r="BA95" i="6"/>
  <c r="BB95" i="6"/>
  <c r="BC95" i="6"/>
  <c r="BD95" i="6"/>
  <c r="BE95" i="6"/>
  <c r="BF95" i="6"/>
  <c r="BG95" i="6"/>
  <c r="BH95" i="6"/>
  <c r="BI95" i="6"/>
  <c r="BJ95" i="6"/>
  <c r="BK95" i="6"/>
  <c r="BL95" i="6"/>
  <c r="BM95" i="6"/>
  <c r="BN95" i="6"/>
  <c r="BO95" i="6"/>
  <c r="BP95" i="6"/>
  <c r="BQ95" i="6"/>
  <c r="BR95" i="6"/>
  <c r="BS95" i="6"/>
  <c r="BT95" i="6"/>
  <c r="BU95" i="6"/>
  <c r="BV95" i="6"/>
  <c r="BW95" i="6"/>
  <c r="BX95" i="6"/>
  <c r="BY95" i="6"/>
  <c r="BZ95" i="6"/>
  <c r="CA95" i="6"/>
  <c r="CB95" i="6"/>
  <c r="CC95" i="6"/>
  <c r="CD95" i="6"/>
  <c r="CE95" i="6"/>
  <c r="CF95" i="6"/>
  <c r="CG95" i="6"/>
  <c r="CH95" i="6"/>
  <c r="CI95" i="6"/>
  <c r="CJ95" i="6"/>
  <c r="CK95" i="6"/>
  <c r="CL95" i="6"/>
  <c r="CM95" i="6"/>
  <c r="CN95" i="6"/>
  <c r="CO95" i="6"/>
  <c r="CP95" i="6"/>
  <c r="CQ95" i="6"/>
  <c r="CR95" i="6"/>
  <c r="CS95" i="6"/>
  <c r="CT95" i="6"/>
  <c r="CU95" i="6"/>
  <c r="CV95" i="6"/>
  <c r="CW95" i="6"/>
  <c r="CX95" i="6"/>
  <c r="CY95" i="6"/>
  <c r="CZ95" i="6"/>
  <c r="DA95" i="6"/>
  <c r="DB95" i="6"/>
  <c r="DC95" i="6"/>
  <c r="DD95" i="6"/>
  <c r="DE95" i="6"/>
  <c r="DF95" i="6"/>
  <c r="DG95" i="6"/>
  <c r="DH95" i="6"/>
  <c r="DI95" i="6"/>
  <c r="DJ95" i="6"/>
  <c r="DK95" i="6"/>
  <c r="DL95" i="6"/>
  <c r="DM95" i="6"/>
  <c r="DN95" i="6"/>
  <c r="DO95" i="6"/>
  <c r="DP95" i="6"/>
  <c r="DQ95" i="6"/>
  <c r="DR95" i="6"/>
  <c r="DS95" i="6"/>
  <c r="DT95" i="6"/>
  <c r="DU95" i="6"/>
  <c r="DV95" i="6"/>
  <c r="DW95" i="6"/>
  <c r="DX95" i="6"/>
  <c r="DY95" i="6"/>
  <c r="DZ95" i="6"/>
  <c r="EA95" i="6"/>
  <c r="EB95" i="6"/>
  <c r="EC95" i="6"/>
  <c r="ED95" i="6"/>
  <c r="EE95" i="6"/>
  <c r="EF95" i="6"/>
  <c r="EG95" i="6"/>
  <c r="EH95" i="6"/>
  <c r="EI95" i="6"/>
  <c r="EJ95" i="6"/>
  <c r="EK95" i="6"/>
  <c r="EL95" i="6"/>
  <c r="EM95" i="6"/>
  <c r="EN95" i="6"/>
  <c r="EO95" i="6"/>
  <c r="EP95" i="6"/>
  <c r="EQ95" i="6"/>
  <c r="ER95" i="6"/>
  <c r="ES95" i="6"/>
  <c r="ET95" i="6"/>
  <c r="EU95" i="6"/>
  <c r="EV95" i="6"/>
  <c r="EW95" i="6"/>
  <c r="EX95" i="6"/>
  <c r="EY95" i="6"/>
  <c r="EZ95" i="6"/>
  <c r="FA95" i="6"/>
  <c r="FB95" i="6"/>
  <c r="FC95" i="6"/>
  <c r="FD95" i="6"/>
  <c r="FE95" i="6"/>
  <c r="FF95" i="6"/>
  <c r="FG95" i="6"/>
  <c r="FH95" i="6"/>
  <c r="FI95" i="6"/>
  <c r="FJ95" i="6"/>
  <c r="FK95" i="6"/>
  <c r="FL95" i="6"/>
  <c r="FM95" i="6"/>
  <c r="FN95" i="6"/>
  <c r="FO95" i="6"/>
  <c r="FP95" i="6"/>
  <c r="FQ95" i="6"/>
  <c r="FR95" i="6"/>
  <c r="FS95" i="6"/>
  <c r="FT95" i="6"/>
  <c r="FU95" i="6"/>
  <c r="FV95" i="6"/>
  <c r="FW95" i="6"/>
  <c r="FX95" i="6"/>
  <c r="FY95" i="6"/>
  <c r="FZ95" i="6"/>
  <c r="GA95" i="6"/>
  <c r="GB95" i="6"/>
  <c r="GC95" i="6"/>
  <c r="GD95" i="6"/>
  <c r="GE95" i="6"/>
  <c r="GF95" i="6"/>
  <c r="GG95" i="6"/>
  <c r="GH95" i="6"/>
  <c r="GI95" i="6"/>
  <c r="GJ95" i="6"/>
  <c r="GK95" i="6"/>
  <c r="GL95" i="6"/>
  <c r="GM95" i="6"/>
  <c r="GN95" i="6"/>
  <c r="GO95" i="6"/>
  <c r="GP95" i="6"/>
  <c r="GQ95" i="6"/>
  <c r="GR95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F96" i="6"/>
  <c r="AG96" i="6"/>
  <c r="AH96" i="6"/>
  <c r="AI96" i="6"/>
  <c r="AJ96" i="6"/>
  <c r="AK96" i="6"/>
  <c r="AL96" i="6"/>
  <c r="AM96" i="6"/>
  <c r="AN96" i="6"/>
  <c r="AO96" i="6"/>
  <c r="AP96" i="6"/>
  <c r="AQ96" i="6"/>
  <c r="AR96" i="6"/>
  <c r="AS96" i="6"/>
  <c r="AT96" i="6"/>
  <c r="AU96" i="6"/>
  <c r="AV96" i="6"/>
  <c r="AW96" i="6"/>
  <c r="AX96" i="6"/>
  <c r="AY96" i="6"/>
  <c r="AZ96" i="6"/>
  <c r="BA96" i="6"/>
  <c r="BB96" i="6"/>
  <c r="BC96" i="6"/>
  <c r="BD96" i="6"/>
  <c r="BE96" i="6"/>
  <c r="BF96" i="6"/>
  <c r="BG96" i="6"/>
  <c r="BH96" i="6"/>
  <c r="BI96" i="6"/>
  <c r="BJ96" i="6"/>
  <c r="BK96" i="6"/>
  <c r="BL96" i="6"/>
  <c r="BM96" i="6"/>
  <c r="BN96" i="6"/>
  <c r="BO96" i="6"/>
  <c r="BP96" i="6"/>
  <c r="BQ96" i="6"/>
  <c r="BR96" i="6"/>
  <c r="BS96" i="6"/>
  <c r="BT96" i="6"/>
  <c r="BU96" i="6"/>
  <c r="BV96" i="6"/>
  <c r="BW96" i="6"/>
  <c r="BX96" i="6"/>
  <c r="BY96" i="6"/>
  <c r="BZ96" i="6"/>
  <c r="CA96" i="6"/>
  <c r="CB96" i="6"/>
  <c r="CC96" i="6"/>
  <c r="CD96" i="6"/>
  <c r="CE96" i="6"/>
  <c r="CF96" i="6"/>
  <c r="CG96" i="6"/>
  <c r="CH96" i="6"/>
  <c r="CI96" i="6"/>
  <c r="CJ96" i="6"/>
  <c r="CK96" i="6"/>
  <c r="CL96" i="6"/>
  <c r="CM96" i="6"/>
  <c r="CN96" i="6"/>
  <c r="CO96" i="6"/>
  <c r="CP96" i="6"/>
  <c r="CQ96" i="6"/>
  <c r="CR96" i="6"/>
  <c r="CS96" i="6"/>
  <c r="CT96" i="6"/>
  <c r="CU96" i="6"/>
  <c r="CV96" i="6"/>
  <c r="CW96" i="6"/>
  <c r="CX96" i="6"/>
  <c r="CY96" i="6"/>
  <c r="CZ96" i="6"/>
  <c r="DA96" i="6"/>
  <c r="DB96" i="6"/>
  <c r="DC96" i="6"/>
  <c r="DD96" i="6"/>
  <c r="DE96" i="6"/>
  <c r="DF96" i="6"/>
  <c r="DG96" i="6"/>
  <c r="DH96" i="6"/>
  <c r="DI96" i="6"/>
  <c r="DJ96" i="6"/>
  <c r="DK96" i="6"/>
  <c r="DL96" i="6"/>
  <c r="DM96" i="6"/>
  <c r="DN96" i="6"/>
  <c r="DO96" i="6"/>
  <c r="DP96" i="6"/>
  <c r="DQ96" i="6"/>
  <c r="DR96" i="6"/>
  <c r="DS96" i="6"/>
  <c r="DT96" i="6"/>
  <c r="DU96" i="6"/>
  <c r="DV96" i="6"/>
  <c r="DW96" i="6"/>
  <c r="DX96" i="6"/>
  <c r="DY96" i="6"/>
  <c r="DZ96" i="6"/>
  <c r="EA96" i="6"/>
  <c r="EB96" i="6"/>
  <c r="EC96" i="6"/>
  <c r="ED96" i="6"/>
  <c r="EE96" i="6"/>
  <c r="EF96" i="6"/>
  <c r="EG96" i="6"/>
  <c r="EH96" i="6"/>
  <c r="EI96" i="6"/>
  <c r="EJ96" i="6"/>
  <c r="EK96" i="6"/>
  <c r="EL96" i="6"/>
  <c r="EM96" i="6"/>
  <c r="EN96" i="6"/>
  <c r="EO96" i="6"/>
  <c r="EP96" i="6"/>
  <c r="EQ96" i="6"/>
  <c r="ER96" i="6"/>
  <c r="ES96" i="6"/>
  <c r="ET96" i="6"/>
  <c r="EU96" i="6"/>
  <c r="EV96" i="6"/>
  <c r="EW96" i="6"/>
  <c r="EX96" i="6"/>
  <c r="EY96" i="6"/>
  <c r="EZ96" i="6"/>
  <c r="FA96" i="6"/>
  <c r="FB96" i="6"/>
  <c r="FC96" i="6"/>
  <c r="FD96" i="6"/>
  <c r="FE96" i="6"/>
  <c r="FF96" i="6"/>
  <c r="FG96" i="6"/>
  <c r="FH96" i="6"/>
  <c r="FI96" i="6"/>
  <c r="FJ96" i="6"/>
  <c r="FK96" i="6"/>
  <c r="FL96" i="6"/>
  <c r="FM96" i="6"/>
  <c r="FN96" i="6"/>
  <c r="FO96" i="6"/>
  <c r="FP96" i="6"/>
  <c r="FQ96" i="6"/>
  <c r="FR96" i="6"/>
  <c r="FS96" i="6"/>
  <c r="FT96" i="6"/>
  <c r="FU96" i="6"/>
  <c r="FV96" i="6"/>
  <c r="FW96" i="6"/>
  <c r="FX96" i="6"/>
  <c r="FY96" i="6"/>
  <c r="FZ96" i="6"/>
  <c r="GA96" i="6"/>
  <c r="GB96" i="6"/>
  <c r="GC96" i="6"/>
  <c r="GD96" i="6"/>
  <c r="GE96" i="6"/>
  <c r="GF96" i="6"/>
  <c r="GG96" i="6"/>
  <c r="GH96" i="6"/>
  <c r="GI96" i="6"/>
  <c r="GJ96" i="6"/>
  <c r="GK96" i="6"/>
  <c r="GL96" i="6"/>
  <c r="GM96" i="6"/>
  <c r="GN96" i="6"/>
  <c r="GO96" i="6"/>
  <c r="GP96" i="6"/>
  <c r="GQ96" i="6"/>
  <c r="GR96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F103" i="6"/>
  <c r="AG103" i="6"/>
  <c r="AH103" i="6"/>
  <c r="AI103" i="6"/>
  <c r="AJ103" i="6"/>
  <c r="AK103" i="6"/>
  <c r="AL103" i="6"/>
  <c r="AM103" i="6"/>
  <c r="AN103" i="6"/>
  <c r="AO103" i="6"/>
  <c r="AP103" i="6"/>
  <c r="AQ103" i="6"/>
  <c r="AR103" i="6"/>
  <c r="AS103" i="6"/>
  <c r="AT103" i="6"/>
  <c r="AU103" i="6"/>
  <c r="AV103" i="6"/>
  <c r="AW103" i="6"/>
  <c r="AX103" i="6"/>
  <c r="AY103" i="6"/>
  <c r="AZ103" i="6"/>
  <c r="BA103" i="6"/>
  <c r="BB103" i="6"/>
  <c r="BC103" i="6"/>
  <c r="BD103" i="6"/>
  <c r="BE103" i="6"/>
  <c r="BF103" i="6"/>
  <c r="BG103" i="6"/>
  <c r="BH103" i="6"/>
  <c r="BI103" i="6"/>
  <c r="BJ103" i="6"/>
  <c r="BK103" i="6"/>
  <c r="BL103" i="6"/>
  <c r="BM103" i="6"/>
  <c r="BN103" i="6"/>
  <c r="BO103" i="6"/>
  <c r="BP103" i="6"/>
  <c r="BQ103" i="6"/>
  <c r="BR103" i="6"/>
  <c r="BS103" i="6"/>
  <c r="BT103" i="6"/>
  <c r="BU103" i="6"/>
  <c r="BV103" i="6"/>
  <c r="BW103" i="6"/>
  <c r="BX103" i="6"/>
  <c r="BY103" i="6"/>
  <c r="BZ103" i="6"/>
  <c r="CA103" i="6"/>
  <c r="CB103" i="6"/>
  <c r="CC103" i="6"/>
  <c r="CD103" i="6"/>
  <c r="CE103" i="6"/>
  <c r="CF103" i="6"/>
  <c r="CG103" i="6"/>
  <c r="CH103" i="6"/>
  <c r="CI103" i="6"/>
  <c r="CJ103" i="6"/>
  <c r="CK103" i="6"/>
  <c r="CL103" i="6"/>
  <c r="CM103" i="6"/>
  <c r="CN103" i="6"/>
  <c r="CO103" i="6"/>
  <c r="CP103" i="6"/>
  <c r="CQ103" i="6"/>
  <c r="CR103" i="6"/>
  <c r="CS103" i="6"/>
  <c r="CT103" i="6"/>
  <c r="CU103" i="6"/>
  <c r="CV103" i="6"/>
  <c r="CW103" i="6"/>
  <c r="CX103" i="6"/>
  <c r="CY103" i="6"/>
  <c r="CZ103" i="6"/>
  <c r="DA103" i="6"/>
  <c r="DB103" i="6"/>
  <c r="DC103" i="6"/>
  <c r="DD103" i="6"/>
  <c r="DE103" i="6"/>
  <c r="DF103" i="6"/>
  <c r="DG103" i="6"/>
  <c r="DH103" i="6"/>
  <c r="DI103" i="6"/>
  <c r="DJ103" i="6"/>
  <c r="DK103" i="6"/>
  <c r="DL103" i="6"/>
  <c r="DM103" i="6"/>
  <c r="DN103" i="6"/>
  <c r="DO103" i="6"/>
  <c r="DP103" i="6"/>
  <c r="DQ103" i="6"/>
  <c r="DR103" i="6"/>
  <c r="DS103" i="6"/>
  <c r="DT103" i="6"/>
  <c r="DU103" i="6"/>
  <c r="DV103" i="6"/>
  <c r="DW103" i="6"/>
  <c r="DX103" i="6"/>
  <c r="DY103" i="6"/>
  <c r="DZ103" i="6"/>
  <c r="EA103" i="6"/>
  <c r="EB103" i="6"/>
  <c r="EC103" i="6"/>
  <c r="ED103" i="6"/>
  <c r="EE103" i="6"/>
  <c r="EF103" i="6"/>
  <c r="EG103" i="6"/>
  <c r="EH103" i="6"/>
  <c r="EI103" i="6"/>
  <c r="EJ103" i="6"/>
  <c r="EK103" i="6"/>
  <c r="EL103" i="6"/>
  <c r="EM103" i="6"/>
  <c r="EN103" i="6"/>
  <c r="EO103" i="6"/>
  <c r="EP103" i="6"/>
  <c r="EQ103" i="6"/>
  <c r="ER103" i="6"/>
  <c r="ES103" i="6"/>
  <c r="ET103" i="6"/>
  <c r="EU103" i="6"/>
  <c r="EV103" i="6"/>
  <c r="EW103" i="6"/>
  <c r="EX103" i="6"/>
  <c r="EY103" i="6"/>
  <c r="EZ103" i="6"/>
  <c r="FA103" i="6"/>
  <c r="FB103" i="6"/>
  <c r="FC103" i="6"/>
  <c r="FD103" i="6"/>
  <c r="FE103" i="6"/>
  <c r="FF103" i="6"/>
  <c r="FG103" i="6"/>
  <c r="FH103" i="6"/>
  <c r="FI103" i="6"/>
  <c r="FJ103" i="6"/>
  <c r="FK103" i="6"/>
  <c r="FL103" i="6"/>
  <c r="FM103" i="6"/>
  <c r="FN103" i="6"/>
  <c r="FO103" i="6"/>
  <c r="FP103" i="6"/>
  <c r="FQ103" i="6"/>
  <c r="FR103" i="6"/>
  <c r="FS103" i="6"/>
  <c r="FT103" i="6"/>
  <c r="FU103" i="6"/>
  <c r="FV103" i="6"/>
  <c r="FW103" i="6"/>
  <c r="FX103" i="6"/>
  <c r="FY103" i="6"/>
  <c r="FZ103" i="6"/>
  <c r="GA103" i="6"/>
  <c r="GB103" i="6"/>
  <c r="GC103" i="6"/>
  <c r="GD103" i="6"/>
  <c r="GE103" i="6"/>
  <c r="GF103" i="6"/>
  <c r="GG103" i="6"/>
  <c r="GH103" i="6"/>
  <c r="GI103" i="6"/>
  <c r="GJ103" i="6"/>
  <c r="GK103" i="6"/>
  <c r="GL103" i="6"/>
  <c r="GM103" i="6"/>
  <c r="GN103" i="6"/>
  <c r="GO103" i="6"/>
  <c r="GP103" i="6"/>
  <c r="GQ103" i="6"/>
  <c r="GR103" i="6"/>
  <c r="F107" i="6"/>
  <c r="F125" i="6" s="1"/>
  <c r="F144" i="6" s="1"/>
  <c r="G107" i="6"/>
  <c r="G125" i="6" s="1"/>
  <c r="G144" i="6" s="1"/>
  <c r="H107" i="6"/>
  <c r="H125" i="6" s="1"/>
  <c r="H144" i="6" s="1"/>
  <c r="I107" i="6"/>
  <c r="J107" i="6"/>
  <c r="J125" i="6" s="1"/>
  <c r="J144" i="6" s="1"/>
  <c r="K107" i="6"/>
  <c r="L107" i="6"/>
  <c r="L125" i="6" s="1"/>
  <c r="L144" i="6" s="1"/>
  <c r="M107" i="6"/>
  <c r="M125" i="6" s="1"/>
  <c r="M144" i="6" s="1"/>
  <c r="N107" i="6"/>
  <c r="N125" i="6" s="1"/>
  <c r="N144" i="6" s="1"/>
  <c r="O107" i="6"/>
  <c r="O125" i="6" s="1"/>
  <c r="O144" i="6" s="1"/>
  <c r="P107" i="6"/>
  <c r="P125" i="6" s="1"/>
  <c r="P144" i="6" s="1"/>
  <c r="Q107" i="6"/>
  <c r="Q125" i="6" s="1"/>
  <c r="Q144" i="6" s="1"/>
  <c r="R107" i="6"/>
  <c r="R125" i="6" s="1"/>
  <c r="R144" i="6" s="1"/>
  <c r="S107" i="6"/>
  <c r="S125" i="6" s="1"/>
  <c r="S144" i="6" s="1"/>
  <c r="T107" i="6"/>
  <c r="T125" i="6" s="1"/>
  <c r="T144" i="6" s="1"/>
  <c r="U107" i="6"/>
  <c r="U125" i="6" s="1"/>
  <c r="U144" i="6" s="1"/>
  <c r="V107" i="6"/>
  <c r="V125" i="6" s="1"/>
  <c r="V144" i="6" s="1"/>
  <c r="W107" i="6"/>
  <c r="X107" i="6"/>
  <c r="X125" i="6" s="1"/>
  <c r="X144" i="6" s="1"/>
  <c r="Y107" i="6"/>
  <c r="Y125" i="6" s="1"/>
  <c r="Y144" i="6" s="1"/>
  <c r="Z107" i="6"/>
  <c r="Z125" i="6" s="1"/>
  <c r="Z144" i="6" s="1"/>
  <c r="AA107" i="6"/>
  <c r="AB107" i="6"/>
  <c r="AC107" i="6"/>
  <c r="AC125" i="6" s="1"/>
  <c r="AC144" i="6" s="1"/>
  <c r="AD107" i="6"/>
  <c r="AD125" i="6" s="1"/>
  <c r="AD144" i="6" s="1"/>
  <c r="AE107" i="6"/>
  <c r="AE125" i="6" s="1"/>
  <c r="AE144" i="6" s="1"/>
  <c r="AF107" i="6"/>
  <c r="AF125" i="6" s="1"/>
  <c r="AF144" i="6" s="1"/>
  <c r="AG107" i="6"/>
  <c r="AG125" i="6" s="1"/>
  <c r="AG144" i="6" s="1"/>
  <c r="AH107" i="6"/>
  <c r="AH125" i="6" s="1"/>
  <c r="AH144" i="6" s="1"/>
  <c r="AI107" i="6"/>
  <c r="AI125" i="6" s="1"/>
  <c r="AI144" i="6" s="1"/>
  <c r="AJ107" i="6"/>
  <c r="AK107" i="6"/>
  <c r="AK125" i="6" s="1"/>
  <c r="AK144" i="6" s="1"/>
  <c r="AL107" i="6"/>
  <c r="AL125" i="6" s="1"/>
  <c r="AL144" i="6" s="1"/>
  <c r="AM107" i="6"/>
  <c r="AM125" i="6" s="1"/>
  <c r="AM144" i="6" s="1"/>
  <c r="AN107" i="6"/>
  <c r="AN125" i="6" s="1"/>
  <c r="AN144" i="6" s="1"/>
  <c r="AO107" i="6"/>
  <c r="AP107" i="6"/>
  <c r="AP125" i="6" s="1"/>
  <c r="AP144" i="6" s="1"/>
  <c r="AQ107" i="6"/>
  <c r="AQ125" i="6" s="1"/>
  <c r="AQ144" i="6" s="1"/>
  <c r="AR107" i="6"/>
  <c r="AS107" i="6"/>
  <c r="AS125" i="6" s="1"/>
  <c r="AS144" i="6" s="1"/>
  <c r="AT107" i="6"/>
  <c r="AT125" i="6" s="1"/>
  <c r="AT144" i="6" s="1"/>
  <c r="AU107" i="6"/>
  <c r="AU125" i="6" s="1"/>
  <c r="AU144" i="6" s="1"/>
  <c r="AV107" i="6"/>
  <c r="AV125" i="6" s="1"/>
  <c r="AV144" i="6" s="1"/>
  <c r="AW107" i="6"/>
  <c r="AW125" i="6" s="1"/>
  <c r="AW144" i="6" s="1"/>
  <c r="AX107" i="6"/>
  <c r="AX125" i="6" s="1"/>
  <c r="AX144" i="6" s="1"/>
  <c r="AY107" i="6"/>
  <c r="AY125" i="6" s="1"/>
  <c r="AZ107" i="6"/>
  <c r="AZ125" i="6" s="1"/>
  <c r="AZ144" i="6" s="1"/>
  <c r="BA107" i="6"/>
  <c r="BA125" i="6" s="1"/>
  <c r="BA144" i="6" s="1"/>
  <c r="BB107" i="6"/>
  <c r="BB125" i="6" s="1"/>
  <c r="BB144" i="6" s="1"/>
  <c r="BC107" i="6"/>
  <c r="BC125" i="6" s="1"/>
  <c r="BC144" i="6" s="1"/>
  <c r="BD107" i="6"/>
  <c r="BD125" i="6" s="1"/>
  <c r="BD144" i="6" s="1"/>
  <c r="BE107" i="6"/>
  <c r="BE125" i="6" s="1"/>
  <c r="BE144" i="6" s="1"/>
  <c r="BF107" i="6"/>
  <c r="BF125" i="6" s="1"/>
  <c r="BF144" i="6" s="1"/>
  <c r="BG107" i="6"/>
  <c r="BG125" i="6" s="1"/>
  <c r="BG144" i="6" s="1"/>
  <c r="BH107" i="6"/>
  <c r="BI107" i="6"/>
  <c r="BI125" i="6" s="1"/>
  <c r="BI144" i="6" s="1"/>
  <c r="BJ107" i="6"/>
  <c r="BJ125" i="6" s="1"/>
  <c r="BJ144" i="6" s="1"/>
  <c r="BK107" i="6"/>
  <c r="BK125" i="6" s="1"/>
  <c r="BK144" i="6" s="1"/>
  <c r="BL107" i="6"/>
  <c r="BL125" i="6" s="1"/>
  <c r="BL144" i="6" s="1"/>
  <c r="BM107" i="6"/>
  <c r="BM125" i="6" s="1"/>
  <c r="BM144" i="6" s="1"/>
  <c r="BN107" i="6"/>
  <c r="BN125" i="6" s="1"/>
  <c r="BN144" i="6" s="1"/>
  <c r="BO107" i="6"/>
  <c r="BO125" i="6" s="1"/>
  <c r="BP107" i="6"/>
  <c r="BQ107" i="6"/>
  <c r="BQ125" i="6" s="1"/>
  <c r="BQ144" i="6" s="1"/>
  <c r="BR107" i="6"/>
  <c r="BR125" i="6" s="1"/>
  <c r="BR144" i="6" s="1"/>
  <c r="BS107" i="6"/>
  <c r="BS125" i="6" s="1"/>
  <c r="BS144" i="6" s="1"/>
  <c r="BT107" i="6"/>
  <c r="BT125" i="6" s="1"/>
  <c r="BT144" i="6" s="1"/>
  <c r="BU107" i="6"/>
  <c r="BU125" i="6" s="1"/>
  <c r="BU144" i="6" s="1"/>
  <c r="BV107" i="6"/>
  <c r="BV125" i="6" s="1"/>
  <c r="BV144" i="6" s="1"/>
  <c r="BW107" i="6"/>
  <c r="BX107" i="6"/>
  <c r="BY107" i="6"/>
  <c r="BY125" i="6" s="1"/>
  <c r="BY144" i="6" s="1"/>
  <c r="BZ107" i="6"/>
  <c r="BZ125" i="6" s="1"/>
  <c r="BZ144" i="6" s="1"/>
  <c r="CA107" i="6"/>
  <c r="CB107" i="6"/>
  <c r="CB125" i="6" s="1"/>
  <c r="CB144" i="6" s="1"/>
  <c r="CC107" i="6"/>
  <c r="CD107" i="6"/>
  <c r="CD125" i="6" s="1"/>
  <c r="CD144" i="6" s="1"/>
  <c r="CE107" i="6"/>
  <c r="CE125" i="6" s="1"/>
  <c r="CE144" i="6" s="1"/>
  <c r="CF107" i="6"/>
  <c r="CF125" i="6" s="1"/>
  <c r="CF144" i="6" s="1"/>
  <c r="CG107" i="6"/>
  <c r="CG125" i="6" s="1"/>
  <c r="CG144" i="6" s="1"/>
  <c r="CH107" i="6"/>
  <c r="CH125" i="6" s="1"/>
  <c r="CH144" i="6" s="1"/>
  <c r="CI107" i="6"/>
  <c r="CI125" i="6" s="1"/>
  <c r="CI144" i="6" s="1"/>
  <c r="CJ107" i="6"/>
  <c r="CJ125" i="6" s="1"/>
  <c r="CJ144" i="6" s="1"/>
  <c r="CK107" i="6"/>
  <c r="CK125" i="6" s="1"/>
  <c r="CK144" i="6" s="1"/>
  <c r="CL107" i="6"/>
  <c r="CL125" i="6" s="1"/>
  <c r="CL144" i="6" s="1"/>
  <c r="CM107" i="6"/>
  <c r="CM125" i="6" s="1"/>
  <c r="CM144" i="6" s="1"/>
  <c r="CN107" i="6"/>
  <c r="CN125" i="6" s="1"/>
  <c r="CO107" i="6"/>
  <c r="CO125" i="6" s="1"/>
  <c r="CO144" i="6" s="1"/>
  <c r="CP107" i="6"/>
  <c r="CP125" i="6" s="1"/>
  <c r="CP144" i="6" s="1"/>
  <c r="CQ107" i="6"/>
  <c r="CQ125" i="6" s="1"/>
  <c r="CQ144" i="6" s="1"/>
  <c r="CR107" i="6"/>
  <c r="CR125" i="6" s="1"/>
  <c r="CR144" i="6" s="1"/>
  <c r="CS107" i="6"/>
  <c r="CS125" i="6" s="1"/>
  <c r="CS144" i="6" s="1"/>
  <c r="CT107" i="6"/>
  <c r="CT125" i="6" s="1"/>
  <c r="CT144" i="6" s="1"/>
  <c r="CU107" i="6"/>
  <c r="CU125" i="6" s="1"/>
  <c r="CU144" i="6" s="1"/>
  <c r="CV107" i="6"/>
  <c r="CV125" i="6" s="1"/>
  <c r="CV144" i="6" s="1"/>
  <c r="CW107" i="6"/>
  <c r="CW125" i="6" s="1"/>
  <c r="CW144" i="6" s="1"/>
  <c r="CX107" i="6"/>
  <c r="CX125" i="6" s="1"/>
  <c r="CX144" i="6" s="1"/>
  <c r="CY107" i="6"/>
  <c r="CY125" i="6" s="1"/>
  <c r="CY144" i="6" s="1"/>
  <c r="CZ107" i="6"/>
  <c r="CZ125" i="6" s="1"/>
  <c r="CZ144" i="6" s="1"/>
  <c r="DA107" i="6"/>
  <c r="DA125" i="6" s="1"/>
  <c r="DA144" i="6" s="1"/>
  <c r="DB107" i="6"/>
  <c r="DB125" i="6" s="1"/>
  <c r="DB144" i="6" s="1"/>
  <c r="DC107" i="6"/>
  <c r="DC125" i="6" s="1"/>
  <c r="DC144" i="6" s="1"/>
  <c r="DD107" i="6"/>
  <c r="DD125" i="6" s="1"/>
  <c r="DD144" i="6" s="1"/>
  <c r="DE107" i="6"/>
  <c r="DE125" i="6" s="1"/>
  <c r="DE144" i="6" s="1"/>
  <c r="DF107" i="6"/>
  <c r="DF125" i="6" s="1"/>
  <c r="DF144" i="6" s="1"/>
  <c r="DG107" i="6"/>
  <c r="DG125" i="6" s="1"/>
  <c r="DG144" i="6" s="1"/>
  <c r="DH107" i="6"/>
  <c r="DH125" i="6" s="1"/>
  <c r="DH144" i="6" s="1"/>
  <c r="DI107" i="6"/>
  <c r="DI125" i="6" s="1"/>
  <c r="DI144" i="6" s="1"/>
  <c r="DJ107" i="6"/>
  <c r="DJ125" i="6" s="1"/>
  <c r="DJ144" i="6" s="1"/>
  <c r="DK107" i="6"/>
  <c r="DK125" i="6" s="1"/>
  <c r="DL107" i="6"/>
  <c r="DL125" i="6" s="1"/>
  <c r="DL144" i="6" s="1"/>
  <c r="DM107" i="6"/>
  <c r="DN107" i="6"/>
  <c r="DN125" i="6" s="1"/>
  <c r="DN144" i="6" s="1"/>
  <c r="DO107" i="6"/>
  <c r="DO125" i="6" s="1"/>
  <c r="DO144" i="6" s="1"/>
  <c r="DP107" i="6"/>
  <c r="DP125" i="6" s="1"/>
  <c r="DP144" i="6" s="1"/>
  <c r="DQ107" i="6"/>
  <c r="DR107" i="6"/>
  <c r="DR125" i="6" s="1"/>
  <c r="DR144" i="6" s="1"/>
  <c r="DS107" i="6"/>
  <c r="DS125" i="6" s="1"/>
  <c r="DS144" i="6" s="1"/>
  <c r="DT107" i="6"/>
  <c r="DT125" i="6" s="1"/>
  <c r="DT144" i="6" s="1"/>
  <c r="DU107" i="6"/>
  <c r="DU125" i="6" s="1"/>
  <c r="DU144" i="6" s="1"/>
  <c r="DV107" i="6"/>
  <c r="DV125" i="6" s="1"/>
  <c r="DV144" i="6" s="1"/>
  <c r="DW107" i="6"/>
  <c r="DX107" i="6"/>
  <c r="DY107" i="6"/>
  <c r="DZ107" i="6"/>
  <c r="DZ125" i="6" s="1"/>
  <c r="DZ144" i="6" s="1"/>
  <c r="EA107" i="6"/>
  <c r="EA125" i="6" s="1"/>
  <c r="EA144" i="6" s="1"/>
  <c r="EB107" i="6"/>
  <c r="EB125" i="6" s="1"/>
  <c r="EB144" i="6" s="1"/>
  <c r="EC107" i="6"/>
  <c r="EC125" i="6" s="1"/>
  <c r="EC144" i="6" s="1"/>
  <c r="ED107" i="6"/>
  <c r="ED125" i="6" s="1"/>
  <c r="ED144" i="6" s="1"/>
  <c r="EE107" i="6"/>
  <c r="EE125" i="6" s="1"/>
  <c r="EE144" i="6" s="1"/>
  <c r="EF107" i="6"/>
  <c r="EF125" i="6" s="1"/>
  <c r="EF144" i="6" s="1"/>
  <c r="EG107" i="6"/>
  <c r="EH107" i="6"/>
  <c r="EH125" i="6" s="1"/>
  <c r="EH144" i="6" s="1"/>
  <c r="EI107" i="6"/>
  <c r="EI125" i="6" s="1"/>
  <c r="EI144" i="6" s="1"/>
  <c r="EJ107" i="6"/>
  <c r="EJ125" i="6" s="1"/>
  <c r="EJ144" i="6" s="1"/>
  <c r="EK107" i="6"/>
  <c r="EK125" i="6" s="1"/>
  <c r="EK144" i="6" s="1"/>
  <c r="EL107" i="6"/>
  <c r="EL125" i="6" s="1"/>
  <c r="EL144" i="6" s="1"/>
  <c r="EM107" i="6"/>
  <c r="EM125" i="6" s="1"/>
  <c r="EM144" i="6" s="1"/>
  <c r="EN107" i="6"/>
  <c r="EO107" i="6"/>
  <c r="EO125" i="6" s="1"/>
  <c r="EO144" i="6" s="1"/>
  <c r="EP107" i="6"/>
  <c r="EP125" i="6" s="1"/>
  <c r="EP144" i="6" s="1"/>
  <c r="EQ107" i="6"/>
  <c r="EQ125" i="6" s="1"/>
  <c r="EQ144" i="6" s="1"/>
  <c r="ER107" i="6"/>
  <c r="ER125" i="6" s="1"/>
  <c r="ER144" i="6" s="1"/>
  <c r="ES107" i="6"/>
  <c r="ES125" i="6" s="1"/>
  <c r="ES144" i="6" s="1"/>
  <c r="ET107" i="6"/>
  <c r="ET125" i="6" s="1"/>
  <c r="ET144" i="6" s="1"/>
  <c r="EU107" i="6"/>
  <c r="EU125" i="6" s="1"/>
  <c r="EU144" i="6" s="1"/>
  <c r="EV107" i="6"/>
  <c r="EW107" i="6"/>
  <c r="EW125" i="6" s="1"/>
  <c r="EW144" i="6" s="1"/>
  <c r="EX107" i="6"/>
  <c r="EX125" i="6" s="1"/>
  <c r="EX144" i="6" s="1"/>
  <c r="EY107" i="6"/>
  <c r="EY125" i="6" s="1"/>
  <c r="EY144" i="6" s="1"/>
  <c r="EZ107" i="6"/>
  <c r="EZ125" i="6" s="1"/>
  <c r="EZ144" i="6" s="1"/>
  <c r="FA107" i="6"/>
  <c r="FA125" i="6" s="1"/>
  <c r="FA144" i="6" s="1"/>
  <c r="FB107" i="6"/>
  <c r="FB125" i="6" s="1"/>
  <c r="FB144" i="6" s="1"/>
  <c r="FC107" i="6"/>
  <c r="FC125" i="6" s="1"/>
  <c r="FC144" i="6" s="1"/>
  <c r="FD107" i="6"/>
  <c r="FE107" i="6"/>
  <c r="FE125" i="6" s="1"/>
  <c r="FE144" i="6" s="1"/>
  <c r="FF107" i="6"/>
  <c r="FF125" i="6" s="1"/>
  <c r="FF144" i="6" s="1"/>
  <c r="FG107" i="6"/>
  <c r="FG125" i="6" s="1"/>
  <c r="FG144" i="6" s="1"/>
  <c r="FH107" i="6"/>
  <c r="FH125" i="6" s="1"/>
  <c r="FH144" i="6" s="1"/>
  <c r="FI107" i="6"/>
  <c r="FI125" i="6" s="1"/>
  <c r="FI144" i="6" s="1"/>
  <c r="FJ107" i="6"/>
  <c r="FJ125" i="6" s="1"/>
  <c r="FJ144" i="6" s="1"/>
  <c r="FK107" i="6"/>
  <c r="FK125" i="6" s="1"/>
  <c r="FL107" i="6"/>
  <c r="FL125" i="6" s="1"/>
  <c r="FL144" i="6" s="1"/>
  <c r="FM107" i="6"/>
  <c r="FM125" i="6" s="1"/>
  <c r="FM144" i="6" s="1"/>
  <c r="FN107" i="6"/>
  <c r="FN125" i="6" s="1"/>
  <c r="FN144" i="6" s="1"/>
  <c r="FO107" i="6"/>
  <c r="FP107" i="6"/>
  <c r="FP125" i="6" s="1"/>
  <c r="FP144" i="6" s="1"/>
  <c r="FQ107" i="6"/>
  <c r="FQ125" i="6" s="1"/>
  <c r="FQ144" i="6" s="1"/>
  <c r="FR107" i="6"/>
  <c r="FR125" i="6" s="1"/>
  <c r="FR144" i="6" s="1"/>
  <c r="FS107" i="6"/>
  <c r="FS125" i="6" s="1"/>
  <c r="FS144" i="6" s="1"/>
  <c r="FT107" i="6"/>
  <c r="FT125" i="6" s="1"/>
  <c r="FT144" i="6" s="1"/>
  <c r="FU107" i="6"/>
  <c r="FV107" i="6"/>
  <c r="FV125" i="6" s="1"/>
  <c r="FV144" i="6" s="1"/>
  <c r="FW107" i="6"/>
  <c r="FW125" i="6" s="1"/>
  <c r="FW144" i="6" s="1"/>
  <c r="FX107" i="6"/>
  <c r="FX125" i="6" s="1"/>
  <c r="FX144" i="6" s="1"/>
  <c r="FY107" i="6"/>
  <c r="FY125" i="6" s="1"/>
  <c r="FY144" i="6" s="1"/>
  <c r="FZ107" i="6"/>
  <c r="FZ125" i="6" s="1"/>
  <c r="FZ144" i="6" s="1"/>
  <c r="GA107" i="6"/>
  <c r="GA125" i="6" s="1"/>
  <c r="GB107" i="6"/>
  <c r="GB125" i="6" s="1"/>
  <c r="GB144" i="6" s="1"/>
  <c r="GC107" i="6"/>
  <c r="GC125" i="6" s="1"/>
  <c r="GC144" i="6" s="1"/>
  <c r="GD107" i="6"/>
  <c r="GD125" i="6" s="1"/>
  <c r="GD144" i="6" s="1"/>
  <c r="GE107" i="6"/>
  <c r="GE125" i="6" s="1"/>
  <c r="GE144" i="6" s="1"/>
  <c r="GF107" i="6"/>
  <c r="GF125" i="6" s="1"/>
  <c r="GF144" i="6" s="1"/>
  <c r="GG107" i="6"/>
  <c r="GG125" i="6" s="1"/>
  <c r="GG144" i="6" s="1"/>
  <c r="GH107" i="6"/>
  <c r="GH125" i="6" s="1"/>
  <c r="GH144" i="6" s="1"/>
  <c r="GI107" i="6"/>
  <c r="GI125" i="6" s="1"/>
  <c r="GI144" i="6" s="1"/>
  <c r="GJ107" i="6"/>
  <c r="GJ125" i="6" s="1"/>
  <c r="GJ144" i="6" s="1"/>
  <c r="GK107" i="6"/>
  <c r="GK125" i="6" s="1"/>
  <c r="GK144" i="6" s="1"/>
  <c r="GL107" i="6"/>
  <c r="GL125" i="6" s="1"/>
  <c r="GL144" i="6" s="1"/>
  <c r="GM107" i="6"/>
  <c r="GM125" i="6" s="1"/>
  <c r="GM144" i="6" s="1"/>
  <c r="GN107" i="6"/>
  <c r="GN125" i="6" s="1"/>
  <c r="GN144" i="6" s="1"/>
  <c r="GO107" i="6"/>
  <c r="GO125" i="6" s="1"/>
  <c r="GO144" i="6" s="1"/>
  <c r="GP107" i="6"/>
  <c r="GP125" i="6" s="1"/>
  <c r="GP144" i="6" s="1"/>
  <c r="GQ107" i="6"/>
  <c r="GQ125" i="6" s="1"/>
  <c r="GQ144" i="6" s="1"/>
  <c r="GR107" i="6"/>
  <c r="GR125" i="6" s="1"/>
  <c r="GR144" i="6" s="1"/>
  <c r="F108" i="6"/>
  <c r="F126" i="6" s="1"/>
  <c r="F145" i="6" s="1"/>
  <c r="G108" i="6"/>
  <c r="G126" i="6" s="1"/>
  <c r="G145" i="6" s="1"/>
  <c r="H108" i="6"/>
  <c r="H126" i="6" s="1"/>
  <c r="H145" i="6" s="1"/>
  <c r="I108" i="6"/>
  <c r="I126" i="6" s="1"/>
  <c r="I145" i="6" s="1"/>
  <c r="J108" i="6"/>
  <c r="K108" i="6"/>
  <c r="K126" i="6" s="1"/>
  <c r="K145" i="6" s="1"/>
  <c r="L108" i="6"/>
  <c r="L126" i="6" s="1"/>
  <c r="L145" i="6" s="1"/>
  <c r="M108" i="6"/>
  <c r="M126" i="6" s="1"/>
  <c r="M145" i="6" s="1"/>
  <c r="N108" i="6"/>
  <c r="N126" i="6" s="1"/>
  <c r="N145" i="6" s="1"/>
  <c r="O108" i="6"/>
  <c r="O126" i="6" s="1"/>
  <c r="O145" i="6" s="1"/>
  <c r="P108" i="6"/>
  <c r="P126" i="6" s="1"/>
  <c r="P145" i="6" s="1"/>
  <c r="Q108" i="6"/>
  <c r="Q126" i="6" s="1"/>
  <c r="Q145" i="6" s="1"/>
  <c r="R108" i="6"/>
  <c r="R126" i="6" s="1"/>
  <c r="R145" i="6" s="1"/>
  <c r="S108" i="6"/>
  <c r="S126" i="6" s="1"/>
  <c r="S145" i="6" s="1"/>
  <c r="T108" i="6"/>
  <c r="T126" i="6" s="1"/>
  <c r="T145" i="6" s="1"/>
  <c r="U108" i="6"/>
  <c r="U126" i="6" s="1"/>
  <c r="U145" i="6" s="1"/>
  <c r="V108" i="6"/>
  <c r="V126" i="6" s="1"/>
  <c r="V145" i="6" s="1"/>
  <c r="W108" i="6"/>
  <c r="W126" i="6" s="1"/>
  <c r="W145" i="6" s="1"/>
  <c r="X108" i="6"/>
  <c r="X126" i="6" s="1"/>
  <c r="X145" i="6" s="1"/>
  <c r="Y108" i="6"/>
  <c r="Y126" i="6" s="1"/>
  <c r="Y145" i="6" s="1"/>
  <c r="Z108" i="6"/>
  <c r="Z126" i="6" s="1"/>
  <c r="Z145" i="6" s="1"/>
  <c r="AA108" i="6"/>
  <c r="AA126" i="6" s="1"/>
  <c r="AA145" i="6" s="1"/>
  <c r="AB108" i="6"/>
  <c r="AB126" i="6" s="1"/>
  <c r="AB145" i="6" s="1"/>
  <c r="AC108" i="6"/>
  <c r="AC126" i="6" s="1"/>
  <c r="AC145" i="6" s="1"/>
  <c r="AD108" i="6"/>
  <c r="AD126" i="6" s="1"/>
  <c r="AD145" i="6" s="1"/>
  <c r="AE108" i="6"/>
  <c r="AE126" i="6" s="1"/>
  <c r="AE145" i="6" s="1"/>
  <c r="AF108" i="6"/>
  <c r="AF126" i="6" s="1"/>
  <c r="AF145" i="6" s="1"/>
  <c r="AG108" i="6"/>
  <c r="AG126" i="6" s="1"/>
  <c r="AG145" i="6" s="1"/>
  <c r="AH108" i="6"/>
  <c r="AI108" i="6"/>
  <c r="AI126" i="6" s="1"/>
  <c r="AI145" i="6" s="1"/>
  <c r="AJ108" i="6"/>
  <c r="AJ126" i="6" s="1"/>
  <c r="AJ145" i="6" s="1"/>
  <c r="AK108" i="6"/>
  <c r="AK126" i="6" s="1"/>
  <c r="AK145" i="6" s="1"/>
  <c r="AL108" i="6"/>
  <c r="AL126" i="6" s="1"/>
  <c r="AL145" i="6" s="1"/>
  <c r="AM108" i="6"/>
  <c r="AM126" i="6" s="1"/>
  <c r="AM145" i="6" s="1"/>
  <c r="AN108" i="6"/>
  <c r="AN126" i="6" s="1"/>
  <c r="AN145" i="6" s="1"/>
  <c r="AO108" i="6"/>
  <c r="AO126" i="6" s="1"/>
  <c r="AO145" i="6" s="1"/>
  <c r="AP108" i="6"/>
  <c r="AP126" i="6" s="1"/>
  <c r="AP145" i="6" s="1"/>
  <c r="AQ108" i="6"/>
  <c r="AQ126" i="6" s="1"/>
  <c r="AQ145" i="6" s="1"/>
  <c r="AR108" i="6"/>
  <c r="AR126" i="6" s="1"/>
  <c r="AR145" i="6" s="1"/>
  <c r="AS108" i="6"/>
  <c r="AS126" i="6" s="1"/>
  <c r="AS145" i="6" s="1"/>
  <c r="AT108" i="6"/>
  <c r="AT126" i="6" s="1"/>
  <c r="AT145" i="6" s="1"/>
  <c r="AU108" i="6"/>
  <c r="AU126" i="6" s="1"/>
  <c r="AV108" i="6"/>
  <c r="AV126" i="6" s="1"/>
  <c r="AV145" i="6" s="1"/>
  <c r="AW108" i="6"/>
  <c r="AW126" i="6" s="1"/>
  <c r="AW145" i="6" s="1"/>
  <c r="AX108" i="6"/>
  <c r="AX126" i="6" s="1"/>
  <c r="AX145" i="6" s="1"/>
  <c r="AY108" i="6"/>
  <c r="AY126" i="6" s="1"/>
  <c r="AY145" i="6" s="1"/>
  <c r="AZ108" i="6"/>
  <c r="AZ126" i="6" s="1"/>
  <c r="AZ145" i="6" s="1"/>
  <c r="BA108" i="6"/>
  <c r="BA126" i="6" s="1"/>
  <c r="BA145" i="6" s="1"/>
  <c r="BB108" i="6"/>
  <c r="BB126" i="6" s="1"/>
  <c r="BB145" i="6" s="1"/>
  <c r="BC108" i="6"/>
  <c r="BC126" i="6" s="1"/>
  <c r="BD108" i="6"/>
  <c r="BD126" i="6" s="1"/>
  <c r="BD145" i="6" s="1"/>
  <c r="BE108" i="6"/>
  <c r="BE126" i="6" s="1"/>
  <c r="BE145" i="6" s="1"/>
  <c r="BF108" i="6"/>
  <c r="BF126" i="6" s="1"/>
  <c r="BF145" i="6" s="1"/>
  <c r="BG108" i="6"/>
  <c r="BG126" i="6" s="1"/>
  <c r="BG145" i="6" s="1"/>
  <c r="BH108" i="6"/>
  <c r="BH126" i="6" s="1"/>
  <c r="BH145" i="6" s="1"/>
  <c r="BI108" i="6"/>
  <c r="BI126" i="6" s="1"/>
  <c r="BI145" i="6" s="1"/>
  <c r="BJ108" i="6"/>
  <c r="BK108" i="6"/>
  <c r="BK126" i="6" s="1"/>
  <c r="BK145" i="6" s="1"/>
  <c r="BL108" i="6"/>
  <c r="BL126" i="6" s="1"/>
  <c r="BL145" i="6" s="1"/>
  <c r="BM108" i="6"/>
  <c r="BM126" i="6" s="1"/>
  <c r="BM145" i="6" s="1"/>
  <c r="BN108" i="6"/>
  <c r="BN126" i="6" s="1"/>
  <c r="BN145" i="6" s="1"/>
  <c r="BO108" i="6"/>
  <c r="BO126" i="6" s="1"/>
  <c r="BO145" i="6" s="1"/>
  <c r="BP108" i="6"/>
  <c r="BP126" i="6" s="1"/>
  <c r="BP145" i="6" s="1"/>
  <c r="BQ108" i="6"/>
  <c r="BQ126" i="6" s="1"/>
  <c r="BQ145" i="6" s="1"/>
  <c r="BR108" i="6"/>
  <c r="BR126" i="6" s="1"/>
  <c r="BR145" i="6" s="1"/>
  <c r="BS108" i="6"/>
  <c r="BS126" i="6" s="1"/>
  <c r="BS145" i="6" s="1"/>
  <c r="BT108" i="6"/>
  <c r="BT126" i="6" s="1"/>
  <c r="BT145" i="6" s="1"/>
  <c r="BU108" i="6"/>
  <c r="BU126" i="6" s="1"/>
  <c r="BU145" i="6" s="1"/>
  <c r="BV108" i="6"/>
  <c r="BV126" i="6" s="1"/>
  <c r="BV145" i="6" s="1"/>
  <c r="BW108" i="6"/>
  <c r="BW126" i="6" s="1"/>
  <c r="BW145" i="6" s="1"/>
  <c r="BX108" i="6"/>
  <c r="BX126" i="6" s="1"/>
  <c r="BX145" i="6" s="1"/>
  <c r="BY108" i="6"/>
  <c r="BY126" i="6" s="1"/>
  <c r="BY145" i="6" s="1"/>
  <c r="BZ108" i="6"/>
  <c r="CA108" i="6"/>
  <c r="CA126" i="6" s="1"/>
  <c r="CA145" i="6" s="1"/>
  <c r="CB108" i="6"/>
  <c r="CB126" i="6" s="1"/>
  <c r="CB145" i="6" s="1"/>
  <c r="CC108" i="6"/>
  <c r="CC126" i="6" s="1"/>
  <c r="CC145" i="6" s="1"/>
  <c r="CD108" i="6"/>
  <c r="CD126" i="6" s="1"/>
  <c r="CD145" i="6" s="1"/>
  <c r="CE108" i="6"/>
  <c r="CE126" i="6" s="1"/>
  <c r="CE145" i="6" s="1"/>
  <c r="CF108" i="6"/>
  <c r="CF126" i="6" s="1"/>
  <c r="CF145" i="6" s="1"/>
  <c r="CG108" i="6"/>
  <c r="CG126" i="6" s="1"/>
  <c r="CG145" i="6" s="1"/>
  <c r="CH108" i="6"/>
  <c r="CH126" i="6" s="1"/>
  <c r="CH145" i="6" s="1"/>
  <c r="CI108" i="6"/>
  <c r="CI126" i="6" s="1"/>
  <c r="CI145" i="6" s="1"/>
  <c r="CJ108" i="6"/>
  <c r="CJ126" i="6" s="1"/>
  <c r="CJ145" i="6" s="1"/>
  <c r="CK108" i="6"/>
  <c r="CK126" i="6" s="1"/>
  <c r="CK145" i="6" s="1"/>
  <c r="CL108" i="6"/>
  <c r="CL126" i="6" s="1"/>
  <c r="CL145" i="6" s="1"/>
  <c r="CM108" i="6"/>
  <c r="CM126" i="6" s="1"/>
  <c r="CM145" i="6" s="1"/>
  <c r="CN108" i="6"/>
  <c r="CN126" i="6" s="1"/>
  <c r="CN145" i="6" s="1"/>
  <c r="CO108" i="6"/>
  <c r="CO126" i="6" s="1"/>
  <c r="CO145" i="6" s="1"/>
  <c r="CP108" i="6"/>
  <c r="CP126" i="6" s="1"/>
  <c r="CP145" i="6" s="1"/>
  <c r="CQ108" i="6"/>
  <c r="CQ126" i="6" s="1"/>
  <c r="CR108" i="6"/>
  <c r="CR126" i="6" s="1"/>
  <c r="CR145" i="6" s="1"/>
  <c r="CS108" i="6"/>
  <c r="CS126" i="6" s="1"/>
  <c r="CS145" i="6" s="1"/>
  <c r="CT108" i="6"/>
  <c r="CT126" i="6" s="1"/>
  <c r="CT145" i="6" s="1"/>
  <c r="CU108" i="6"/>
  <c r="CU126" i="6" s="1"/>
  <c r="CU145" i="6" s="1"/>
  <c r="CV108" i="6"/>
  <c r="CV126" i="6" s="1"/>
  <c r="CV145" i="6" s="1"/>
  <c r="CW108" i="6"/>
  <c r="CW126" i="6" s="1"/>
  <c r="CW145" i="6" s="1"/>
  <c r="CX108" i="6"/>
  <c r="CY108" i="6"/>
  <c r="CY126" i="6" s="1"/>
  <c r="CY145" i="6" s="1"/>
  <c r="CZ108" i="6"/>
  <c r="CZ126" i="6" s="1"/>
  <c r="CZ145" i="6" s="1"/>
  <c r="DA108" i="6"/>
  <c r="DA126" i="6" s="1"/>
  <c r="DA145" i="6" s="1"/>
  <c r="DB108" i="6"/>
  <c r="DB126" i="6" s="1"/>
  <c r="DB145" i="6" s="1"/>
  <c r="DC108" i="6"/>
  <c r="DC126" i="6" s="1"/>
  <c r="DC145" i="6" s="1"/>
  <c r="DD108" i="6"/>
  <c r="DD126" i="6" s="1"/>
  <c r="DD145" i="6" s="1"/>
  <c r="DE108" i="6"/>
  <c r="DF108" i="6"/>
  <c r="DF126" i="6" s="1"/>
  <c r="DF145" i="6" s="1"/>
  <c r="DG108" i="6"/>
  <c r="DG126" i="6" s="1"/>
  <c r="DG145" i="6" s="1"/>
  <c r="DH108" i="6"/>
  <c r="DH126" i="6" s="1"/>
  <c r="DH145" i="6" s="1"/>
  <c r="DI108" i="6"/>
  <c r="DI126" i="6" s="1"/>
  <c r="DI145" i="6" s="1"/>
  <c r="DJ108" i="6"/>
  <c r="DJ126" i="6" s="1"/>
  <c r="DJ145" i="6" s="1"/>
  <c r="DK108" i="6"/>
  <c r="DL108" i="6"/>
  <c r="DL126" i="6" s="1"/>
  <c r="DL145" i="6" s="1"/>
  <c r="DM108" i="6"/>
  <c r="DM126" i="6" s="1"/>
  <c r="DM145" i="6" s="1"/>
  <c r="DN108" i="6"/>
  <c r="DN126" i="6" s="1"/>
  <c r="DN145" i="6" s="1"/>
  <c r="DO108" i="6"/>
  <c r="DO126" i="6" s="1"/>
  <c r="DO145" i="6" s="1"/>
  <c r="DP108" i="6"/>
  <c r="DP126" i="6" s="1"/>
  <c r="DP145" i="6" s="1"/>
  <c r="DQ108" i="6"/>
  <c r="DQ126" i="6" s="1"/>
  <c r="DQ145" i="6" s="1"/>
  <c r="DR108" i="6"/>
  <c r="DR126" i="6" s="1"/>
  <c r="DR145" i="6" s="1"/>
  <c r="DS108" i="6"/>
  <c r="DS126" i="6" s="1"/>
  <c r="DS145" i="6" s="1"/>
  <c r="DT108" i="6"/>
  <c r="DT126" i="6" s="1"/>
  <c r="DT145" i="6" s="1"/>
  <c r="DU108" i="6"/>
  <c r="DU126" i="6" s="1"/>
  <c r="DU145" i="6" s="1"/>
  <c r="DV108" i="6"/>
  <c r="DW108" i="6"/>
  <c r="DW126" i="6" s="1"/>
  <c r="DW145" i="6" s="1"/>
  <c r="DX108" i="6"/>
  <c r="DX126" i="6" s="1"/>
  <c r="DX145" i="6" s="1"/>
  <c r="DY108" i="6"/>
  <c r="DY126" i="6" s="1"/>
  <c r="DY145" i="6" s="1"/>
  <c r="DZ108" i="6"/>
  <c r="DZ126" i="6" s="1"/>
  <c r="DZ145" i="6" s="1"/>
  <c r="EA108" i="6"/>
  <c r="EA126" i="6" s="1"/>
  <c r="EA145" i="6" s="1"/>
  <c r="EB108" i="6"/>
  <c r="EB126" i="6" s="1"/>
  <c r="EB145" i="6" s="1"/>
  <c r="EC108" i="6"/>
  <c r="EC126" i="6" s="1"/>
  <c r="EC145" i="6" s="1"/>
  <c r="ED108" i="6"/>
  <c r="EE108" i="6"/>
  <c r="EE126" i="6" s="1"/>
  <c r="EE145" i="6" s="1"/>
  <c r="EF108" i="6"/>
  <c r="EF126" i="6" s="1"/>
  <c r="EF145" i="6" s="1"/>
  <c r="EG108" i="6"/>
  <c r="EG126" i="6" s="1"/>
  <c r="EG145" i="6" s="1"/>
  <c r="EH108" i="6"/>
  <c r="EH126" i="6" s="1"/>
  <c r="EH145" i="6" s="1"/>
  <c r="EI108" i="6"/>
  <c r="EI126" i="6" s="1"/>
  <c r="EI145" i="6" s="1"/>
  <c r="EJ108" i="6"/>
  <c r="EJ126" i="6" s="1"/>
  <c r="EJ145" i="6" s="1"/>
  <c r="EK108" i="6"/>
  <c r="EK126" i="6" s="1"/>
  <c r="EK145" i="6" s="1"/>
  <c r="EL108" i="6"/>
  <c r="EL126" i="6" s="1"/>
  <c r="EL145" i="6" s="1"/>
  <c r="EM108" i="6"/>
  <c r="EM126" i="6" s="1"/>
  <c r="EM145" i="6" s="1"/>
  <c r="EN108" i="6"/>
  <c r="EN126" i="6" s="1"/>
  <c r="EN145" i="6" s="1"/>
  <c r="EO108" i="6"/>
  <c r="EO126" i="6" s="1"/>
  <c r="EO145" i="6" s="1"/>
  <c r="EP108" i="6"/>
  <c r="EP126" i="6" s="1"/>
  <c r="EP145" i="6" s="1"/>
  <c r="EQ108" i="6"/>
  <c r="EQ126" i="6" s="1"/>
  <c r="EQ145" i="6" s="1"/>
  <c r="ER108" i="6"/>
  <c r="ER126" i="6" s="1"/>
  <c r="ER145" i="6" s="1"/>
  <c r="ES108" i="6"/>
  <c r="ES126" i="6" s="1"/>
  <c r="ES145" i="6" s="1"/>
  <c r="ET108" i="6"/>
  <c r="ET126" i="6" s="1"/>
  <c r="ET145" i="6" s="1"/>
  <c r="EU108" i="6"/>
  <c r="EV108" i="6"/>
  <c r="EV126" i="6" s="1"/>
  <c r="EV145" i="6" s="1"/>
  <c r="EW108" i="6"/>
  <c r="EW126" i="6" s="1"/>
  <c r="EW145" i="6" s="1"/>
  <c r="EX108" i="6"/>
  <c r="EX126" i="6" s="1"/>
  <c r="EX145" i="6" s="1"/>
  <c r="EY108" i="6"/>
  <c r="EY126" i="6" s="1"/>
  <c r="EY145" i="6" s="1"/>
  <c r="EZ108" i="6"/>
  <c r="EZ126" i="6" s="1"/>
  <c r="EZ145" i="6" s="1"/>
  <c r="FA108" i="6"/>
  <c r="FA126" i="6" s="1"/>
  <c r="FA145" i="6" s="1"/>
  <c r="FB108" i="6"/>
  <c r="FB126" i="6" s="1"/>
  <c r="FB145" i="6" s="1"/>
  <c r="FC108" i="6"/>
  <c r="FC126" i="6" s="1"/>
  <c r="FC145" i="6" s="1"/>
  <c r="FD108" i="6"/>
  <c r="FD126" i="6" s="1"/>
  <c r="FD145" i="6" s="1"/>
  <c r="FE108" i="6"/>
  <c r="FF108" i="6"/>
  <c r="FG108" i="6"/>
  <c r="FG126" i="6" s="1"/>
  <c r="FG145" i="6" s="1"/>
  <c r="FH108" i="6"/>
  <c r="FH126" i="6" s="1"/>
  <c r="FH145" i="6" s="1"/>
  <c r="FI108" i="6"/>
  <c r="FI126" i="6" s="1"/>
  <c r="FI145" i="6" s="1"/>
  <c r="FJ108" i="6"/>
  <c r="FJ126" i="6" s="1"/>
  <c r="FJ145" i="6" s="1"/>
  <c r="FK108" i="6"/>
  <c r="FK126" i="6" s="1"/>
  <c r="FK145" i="6" s="1"/>
  <c r="FL108" i="6"/>
  <c r="FL126" i="6" s="1"/>
  <c r="FL145" i="6" s="1"/>
  <c r="FM108" i="6"/>
  <c r="FN108" i="6"/>
  <c r="FN126" i="6" s="1"/>
  <c r="FN145" i="6" s="1"/>
  <c r="FO108" i="6"/>
  <c r="FO126" i="6" s="1"/>
  <c r="FO145" i="6" s="1"/>
  <c r="FP108" i="6"/>
  <c r="FP126" i="6" s="1"/>
  <c r="FP145" i="6" s="1"/>
  <c r="FQ108" i="6"/>
  <c r="FQ126" i="6" s="1"/>
  <c r="FQ145" i="6" s="1"/>
  <c r="FR108" i="6"/>
  <c r="FS108" i="6"/>
  <c r="FS126" i="6" s="1"/>
  <c r="FS145" i="6" s="1"/>
  <c r="FT108" i="6"/>
  <c r="FT126" i="6" s="1"/>
  <c r="FT145" i="6" s="1"/>
  <c r="FU108" i="6"/>
  <c r="FU126" i="6" s="1"/>
  <c r="FU145" i="6" s="1"/>
  <c r="FV108" i="6"/>
  <c r="FW108" i="6"/>
  <c r="FW126" i="6" s="1"/>
  <c r="FW145" i="6" s="1"/>
  <c r="FX108" i="6"/>
  <c r="FX126" i="6" s="1"/>
  <c r="FX145" i="6" s="1"/>
  <c r="FY108" i="6"/>
  <c r="FY126" i="6" s="1"/>
  <c r="FY145" i="6" s="1"/>
  <c r="FZ108" i="6"/>
  <c r="FZ126" i="6" s="1"/>
  <c r="FZ145" i="6" s="1"/>
  <c r="GA108" i="6"/>
  <c r="GA126" i="6" s="1"/>
  <c r="GA145" i="6" s="1"/>
  <c r="GB108" i="6"/>
  <c r="GB126" i="6" s="1"/>
  <c r="GB145" i="6" s="1"/>
  <c r="GC108" i="6"/>
  <c r="GC126" i="6" s="1"/>
  <c r="GC145" i="6" s="1"/>
  <c r="GD108" i="6"/>
  <c r="GD126" i="6" s="1"/>
  <c r="GD145" i="6" s="1"/>
  <c r="GE108" i="6"/>
  <c r="GE126" i="6" s="1"/>
  <c r="GE145" i="6" s="1"/>
  <c r="GF108" i="6"/>
  <c r="GF126" i="6" s="1"/>
  <c r="GF145" i="6" s="1"/>
  <c r="GG108" i="6"/>
  <c r="GG126" i="6" s="1"/>
  <c r="GG145" i="6" s="1"/>
  <c r="GH108" i="6"/>
  <c r="GH126" i="6" s="1"/>
  <c r="GH145" i="6" s="1"/>
  <c r="GI108" i="6"/>
  <c r="GI126" i="6" s="1"/>
  <c r="GI145" i="6" s="1"/>
  <c r="GJ108" i="6"/>
  <c r="GJ126" i="6" s="1"/>
  <c r="GJ145" i="6" s="1"/>
  <c r="GK108" i="6"/>
  <c r="GL108" i="6"/>
  <c r="GL126" i="6" s="1"/>
  <c r="GL145" i="6" s="1"/>
  <c r="GM108" i="6"/>
  <c r="GM126" i="6" s="1"/>
  <c r="GM145" i="6" s="1"/>
  <c r="GN108" i="6"/>
  <c r="GN126" i="6" s="1"/>
  <c r="GN145" i="6" s="1"/>
  <c r="GO108" i="6"/>
  <c r="GO126" i="6" s="1"/>
  <c r="GO145" i="6" s="1"/>
  <c r="GP108" i="6"/>
  <c r="GP126" i="6" s="1"/>
  <c r="GP145" i="6" s="1"/>
  <c r="GQ108" i="6"/>
  <c r="GQ126" i="6" s="1"/>
  <c r="GQ145" i="6" s="1"/>
  <c r="GR108" i="6"/>
  <c r="GR126" i="6" s="1"/>
  <c r="GR145" i="6" s="1"/>
  <c r="F109" i="6"/>
  <c r="F127" i="6" s="1"/>
  <c r="F146" i="6" s="1"/>
  <c r="G109" i="6"/>
  <c r="G127" i="6" s="1"/>
  <c r="G146" i="6" s="1"/>
  <c r="H109" i="6"/>
  <c r="H127" i="6" s="1"/>
  <c r="H146" i="6" s="1"/>
  <c r="I109" i="6"/>
  <c r="I127" i="6" s="1"/>
  <c r="I146" i="6" s="1"/>
  <c r="J109" i="6"/>
  <c r="J127" i="6" s="1"/>
  <c r="J146" i="6" s="1"/>
  <c r="K109" i="6"/>
  <c r="K127" i="6" s="1"/>
  <c r="K146" i="6" s="1"/>
  <c r="L109" i="6"/>
  <c r="L127" i="6" s="1"/>
  <c r="L146" i="6" s="1"/>
  <c r="M109" i="6"/>
  <c r="M127" i="6" s="1"/>
  <c r="M146" i="6" s="1"/>
  <c r="N109" i="6"/>
  <c r="N127" i="6" s="1"/>
  <c r="N146" i="6" s="1"/>
  <c r="O109" i="6"/>
  <c r="O127" i="6" s="1"/>
  <c r="O146" i="6" s="1"/>
  <c r="P109" i="6"/>
  <c r="P127" i="6" s="1"/>
  <c r="P146" i="6" s="1"/>
  <c r="Q109" i="6"/>
  <c r="Q127" i="6" s="1"/>
  <c r="Q146" i="6" s="1"/>
  <c r="R109" i="6"/>
  <c r="R127" i="6" s="1"/>
  <c r="R146" i="6" s="1"/>
  <c r="S109" i="6"/>
  <c r="S127" i="6" s="1"/>
  <c r="S146" i="6" s="1"/>
  <c r="T109" i="6"/>
  <c r="T127" i="6" s="1"/>
  <c r="T146" i="6" s="1"/>
  <c r="U109" i="6"/>
  <c r="U127" i="6" s="1"/>
  <c r="U146" i="6" s="1"/>
  <c r="V109" i="6"/>
  <c r="V127" i="6" s="1"/>
  <c r="V146" i="6" s="1"/>
  <c r="W109" i="6"/>
  <c r="W127" i="6" s="1"/>
  <c r="W146" i="6" s="1"/>
  <c r="X109" i="6"/>
  <c r="X127" i="6" s="1"/>
  <c r="X146" i="6" s="1"/>
  <c r="Y109" i="6"/>
  <c r="Y127" i="6" s="1"/>
  <c r="Y146" i="6" s="1"/>
  <c r="Z109" i="6"/>
  <c r="Z127" i="6" s="1"/>
  <c r="Z146" i="6" s="1"/>
  <c r="AA109" i="6"/>
  <c r="AB109" i="6"/>
  <c r="AB127" i="6" s="1"/>
  <c r="AB146" i="6" s="1"/>
  <c r="AC109" i="6"/>
  <c r="AC127" i="6" s="1"/>
  <c r="AC146" i="6" s="1"/>
  <c r="AD109" i="6"/>
  <c r="AD127" i="6" s="1"/>
  <c r="AD146" i="6" s="1"/>
  <c r="AE109" i="6"/>
  <c r="AE127" i="6" s="1"/>
  <c r="AE146" i="6" s="1"/>
  <c r="AF109" i="6"/>
  <c r="AF127" i="6" s="1"/>
  <c r="AF146" i="6" s="1"/>
  <c r="AG109" i="6"/>
  <c r="AG127" i="6" s="1"/>
  <c r="AG146" i="6" s="1"/>
  <c r="AH109" i="6"/>
  <c r="AH127" i="6" s="1"/>
  <c r="AH146" i="6" s="1"/>
  <c r="AI109" i="6"/>
  <c r="AJ109" i="6"/>
  <c r="AJ127" i="6" s="1"/>
  <c r="AJ146" i="6" s="1"/>
  <c r="AK109" i="6"/>
  <c r="AK127" i="6" s="1"/>
  <c r="AK146" i="6" s="1"/>
  <c r="AL109" i="6"/>
  <c r="AL127" i="6" s="1"/>
  <c r="AL146" i="6" s="1"/>
  <c r="AM109" i="6"/>
  <c r="AM127" i="6" s="1"/>
  <c r="AM146" i="6" s="1"/>
  <c r="AN109" i="6"/>
  <c r="AN127" i="6" s="1"/>
  <c r="AN146" i="6" s="1"/>
  <c r="AO109" i="6"/>
  <c r="AO127" i="6" s="1"/>
  <c r="AO146" i="6" s="1"/>
  <c r="AP109" i="6"/>
  <c r="AP127" i="6" s="1"/>
  <c r="AP146" i="6" s="1"/>
  <c r="AQ109" i="6"/>
  <c r="AQ127" i="6" s="1"/>
  <c r="AQ146" i="6" s="1"/>
  <c r="AR109" i="6"/>
  <c r="AR127" i="6" s="1"/>
  <c r="AR146" i="6" s="1"/>
  <c r="AS109" i="6"/>
  <c r="AS127" i="6" s="1"/>
  <c r="AS146" i="6" s="1"/>
  <c r="AT109" i="6"/>
  <c r="AT127" i="6" s="1"/>
  <c r="AT146" i="6" s="1"/>
  <c r="AU109" i="6"/>
  <c r="AU127" i="6" s="1"/>
  <c r="AU146" i="6" s="1"/>
  <c r="AV109" i="6"/>
  <c r="AV127" i="6" s="1"/>
  <c r="AV146" i="6" s="1"/>
  <c r="AW109" i="6"/>
  <c r="AW127" i="6" s="1"/>
  <c r="AW146" i="6" s="1"/>
  <c r="AX109" i="6"/>
  <c r="AX127" i="6" s="1"/>
  <c r="AX146" i="6" s="1"/>
  <c r="AY109" i="6"/>
  <c r="AY127" i="6" s="1"/>
  <c r="AY146" i="6" s="1"/>
  <c r="AZ109" i="6"/>
  <c r="AZ127" i="6" s="1"/>
  <c r="AZ146" i="6" s="1"/>
  <c r="BA109" i="6"/>
  <c r="BA127" i="6" s="1"/>
  <c r="BA146" i="6" s="1"/>
  <c r="BB109" i="6"/>
  <c r="BB127" i="6" s="1"/>
  <c r="BB146" i="6" s="1"/>
  <c r="BC109" i="6"/>
  <c r="BC127" i="6" s="1"/>
  <c r="BC146" i="6" s="1"/>
  <c r="BD109" i="6"/>
  <c r="BD127" i="6" s="1"/>
  <c r="BD146" i="6" s="1"/>
  <c r="BE109" i="6"/>
  <c r="BE127" i="6" s="1"/>
  <c r="BE146" i="6" s="1"/>
  <c r="BF109" i="6"/>
  <c r="BF127" i="6" s="1"/>
  <c r="BF146" i="6" s="1"/>
  <c r="BG109" i="6"/>
  <c r="BG127" i="6" s="1"/>
  <c r="BG146" i="6" s="1"/>
  <c r="BH109" i="6"/>
  <c r="BH127" i="6" s="1"/>
  <c r="BH146" i="6" s="1"/>
  <c r="BI109" i="6"/>
  <c r="BI127" i="6" s="1"/>
  <c r="BI146" i="6" s="1"/>
  <c r="BJ109" i="6"/>
  <c r="BJ127" i="6" s="1"/>
  <c r="BJ146" i="6" s="1"/>
  <c r="BK109" i="6"/>
  <c r="BK127" i="6" s="1"/>
  <c r="BK146" i="6" s="1"/>
  <c r="BL109" i="6"/>
  <c r="BL127" i="6" s="1"/>
  <c r="BL146" i="6" s="1"/>
  <c r="BM109" i="6"/>
  <c r="BM127" i="6" s="1"/>
  <c r="BM146" i="6" s="1"/>
  <c r="BN109" i="6"/>
  <c r="BN127" i="6" s="1"/>
  <c r="BN146" i="6" s="1"/>
  <c r="BO109" i="6"/>
  <c r="BO127" i="6" s="1"/>
  <c r="BO146" i="6" s="1"/>
  <c r="BP109" i="6"/>
  <c r="BP127" i="6" s="1"/>
  <c r="BP146" i="6" s="1"/>
  <c r="BQ109" i="6"/>
  <c r="BQ127" i="6" s="1"/>
  <c r="BQ146" i="6" s="1"/>
  <c r="BR109" i="6"/>
  <c r="BR127" i="6" s="1"/>
  <c r="BR146" i="6" s="1"/>
  <c r="BS109" i="6"/>
  <c r="BS127" i="6" s="1"/>
  <c r="BS146" i="6" s="1"/>
  <c r="BT109" i="6"/>
  <c r="BT127" i="6" s="1"/>
  <c r="BT146" i="6" s="1"/>
  <c r="BU109" i="6"/>
  <c r="BU127" i="6" s="1"/>
  <c r="BU146" i="6" s="1"/>
  <c r="BV109" i="6"/>
  <c r="BV127" i="6" s="1"/>
  <c r="BV146" i="6" s="1"/>
  <c r="BW109" i="6"/>
  <c r="BW127" i="6" s="1"/>
  <c r="BW146" i="6" s="1"/>
  <c r="BX109" i="6"/>
  <c r="BX127" i="6" s="1"/>
  <c r="BX146" i="6" s="1"/>
  <c r="BY109" i="6"/>
  <c r="BY127" i="6" s="1"/>
  <c r="BY146" i="6" s="1"/>
  <c r="BZ109" i="6"/>
  <c r="BZ127" i="6" s="1"/>
  <c r="BZ146" i="6" s="1"/>
  <c r="CA109" i="6"/>
  <c r="CA127" i="6" s="1"/>
  <c r="CA146" i="6" s="1"/>
  <c r="CB109" i="6"/>
  <c r="CB127" i="6" s="1"/>
  <c r="CB146" i="6" s="1"/>
  <c r="CC109" i="6"/>
  <c r="CC127" i="6" s="1"/>
  <c r="CC146" i="6" s="1"/>
  <c r="CD109" i="6"/>
  <c r="CD127" i="6" s="1"/>
  <c r="CD146" i="6" s="1"/>
  <c r="CE109" i="6"/>
  <c r="CF109" i="6"/>
  <c r="CF127" i="6" s="1"/>
  <c r="CF146" i="6" s="1"/>
  <c r="CG109" i="6"/>
  <c r="CG127" i="6" s="1"/>
  <c r="CH109" i="6"/>
  <c r="CH127" i="6" s="1"/>
  <c r="CH146" i="6" s="1"/>
  <c r="CI109" i="6"/>
  <c r="CI127" i="6" s="1"/>
  <c r="CI146" i="6" s="1"/>
  <c r="CJ109" i="6"/>
  <c r="CJ127" i="6" s="1"/>
  <c r="CJ146" i="6" s="1"/>
  <c r="CK109" i="6"/>
  <c r="CK127" i="6" s="1"/>
  <c r="CK146" i="6" s="1"/>
  <c r="CL109" i="6"/>
  <c r="CL127" i="6" s="1"/>
  <c r="CL146" i="6" s="1"/>
  <c r="CM109" i="6"/>
  <c r="CN109" i="6"/>
  <c r="CN127" i="6" s="1"/>
  <c r="CN146" i="6" s="1"/>
  <c r="CO109" i="6"/>
  <c r="CO127" i="6" s="1"/>
  <c r="CO146" i="6" s="1"/>
  <c r="CP109" i="6"/>
  <c r="CP127" i="6" s="1"/>
  <c r="CP146" i="6" s="1"/>
  <c r="CQ109" i="6"/>
  <c r="CQ127" i="6" s="1"/>
  <c r="CQ146" i="6" s="1"/>
  <c r="CR109" i="6"/>
  <c r="CR127" i="6" s="1"/>
  <c r="CR146" i="6" s="1"/>
  <c r="CS109" i="6"/>
  <c r="CS127" i="6" s="1"/>
  <c r="CS146" i="6" s="1"/>
  <c r="CT109" i="6"/>
  <c r="CT127" i="6" s="1"/>
  <c r="CT146" i="6" s="1"/>
  <c r="CU109" i="6"/>
  <c r="CU127" i="6" s="1"/>
  <c r="CU146" i="6" s="1"/>
  <c r="CV109" i="6"/>
  <c r="CV127" i="6" s="1"/>
  <c r="CV146" i="6" s="1"/>
  <c r="CW109" i="6"/>
  <c r="CW127" i="6" s="1"/>
  <c r="CW146" i="6" s="1"/>
  <c r="CX109" i="6"/>
  <c r="CX127" i="6" s="1"/>
  <c r="CX146" i="6" s="1"/>
  <c r="CY109" i="6"/>
  <c r="CY127" i="6" s="1"/>
  <c r="CY146" i="6" s="1"/>
  <c r="CZ109" i="6"/>
  <c r="CZ127" i="6" s="1"/>
  <c r="CZ146" i="6" s="1"/>
  <c r="DA109" i="6"/>
  <c r="DA127" i="6" s="1"/>
  <c r="DB109" i="6"/>
  <c r="DB127" i="6" s="1"/>
  <c r="DB146" i="6" s="1"/>
  <c r="DC109" i="6"/>
  <c r="DC127" i="6" s="1"/>
  <c r="DC146" i="6" s="1"/>
  <c r="DD109" i="6"/>
  <c r="DD127" i="6" s="1"/>
  <c r="DD146" i="6" s="1"/>
  <c r="DE109" i="6"/>
  <c r="DE127" i="6" s="1"/>
  <c r="DE146" i="6" s="1"/>
  <c r="DF109" i="6"/>
  <c r="DF127" i="6" s="1"/>
  <c r="DF146" i="6" s="1"/>
  <c r="DG109" i="6"/>
  <c r="DG127" i="6" s="1"/>
  <c r="DG146" i="6" s="1"/>
  <c r="DH109" i="6"/>
  <c r="DH127" i="6" s="1"/>
  <c r="DH146" i="6" s="1"/>
  <c r="DI109" i="6"/>
  <c r="DJ109" i="6"/>
  <c r="DK109" i="6"/>
  <c r="DK127" i="6" s="1"/>
  <c r="DK146" i="6" s="1"/>
  <c r="DL109" i="6"/>
  <c r="DL127" i="6" s="1"/>
  <c r="DL146" i="6" s="1"/>
  <c r="DM109" i="6"/>
  <c r="DM127" i="6" s="1"/>
  <c r="DM146" i="6" s="1"/>
  <c r="DN109" i="6"/>
  <c r="DN127" i="6" s="1"/>
  <c r="DN146" i="6" s="1"/>
  <c r="DO109" i="6"/>
  <c r="DO127" i="6" s="1"/>
  <c r="DO146" i="6" s="1"/>
  <c r="DP109" i="6"/>
  <c r="DP127" i="6" s="1"/>
  <c r="DP146" i="6" s="1"/>
  <c r="DQ109" i="6"/>
  <c r="DQ127" i="6" s="1"/>
  <c r="DR109" i="6"/>
  <c r="DS109" i="6"/>
  <c r="DS127" i="6" s="1"/>
  <c r="DS146" i="6" s="1"/>
  <c r="DT109" i="6"/>
  <c r="DT127" i="6" s="1"/>
  <c r="DT146" i="6" s="1"/>
  <c r="DU109" i="6"/>
  <c r="DU127" i="6" s="1"/>
  <c r="DU146" i="6" s="1"/>
  <c r="DV109" i="6"/>
  <c r="DV127" i="6" s="1"/>
  <c r="DV146" i="6" s="1"/>
  <c r="DW109" i="6"/>
  <c r="DW127" i="6" s="1"/>
  <c r="DW146" i="6" s="1"/>
  <c r="DX109" i="6"/>
  <c r="DX127" i="6" s="1"/>
  <c r="DX146" i="6" s="1"/>
  <c r="DY109" i="6"/>
  <c r="DY127" i="6" s="1"/>
  <c r="DY146" i="6" s="1"/>
  <c r="DZ109" i="6"/>
  <c r="DZ127" i="6" s="1"/>
  <c r="DZ146" i="6" s="1"/>
  <c r="EA109" i="6"/>
  <c r="EA127" i="6" s="1"/>
  <c r="EA146" i="6" s="1"/>
  <c r="EB109" i="6"/>
  <c r="EB127" i="6" s="1"/>
  <c r="EB146" i="6" s="1"/>
  <c r="EC109" i="6"/>
  <c r="ED109" i="6"/>
  <c r="ED127" i="6" s="1"/>
  <c r="ED146" i="6" s="1"/>
  <c r="EE109" i="6"/>
  <c r="EF109" i="6"/>
  <c r="EF127" i="6" s="1"/>
  <c r="EF146" i="6" s="1"/>
  <c r="EG109" i="6"/>
  <c r="EG127" i="6" s="1"/>
  <c r="EG146" i="6" s="1"/>
  <c r="EH109" i="6"/>
  <c r="EH127" i="6" s="1"/>
  <c r="EH146" i="6" s="1"/>
  <c r="EI109" i="6"/>
  <c r="EI127" i="6" s="1"/>
  <c r="EI146" i="6" s="1"/>
  <c r="EJ109" i="6"/>
  <c r="EJ127" i="6" s="1"/>
  <c r="EJ146" i="6" s="1"/>
  <c r="EK109" i="6"/>
  <c r="EK127" i="6" s="1"/>
  <c r="EK146" i="6" s="1"/>
  <c r="EL109" i="6"/>
  <c r="EL127" i="6" s="1"/>
  <c r="EL146" i="6" s="1"/>
  <c r="EM109" i="6"/>
  <c r="EN109" i="6"/>
  <c r="EN127" i="6" s="1"/>
  <c r="EN146" i="6" s="1"/>
  <c r="EO109" i="6"/>
  <c r="EO127" i="6" s="1"/>
  <c r="EO146" i="6" s="1"/>
  <c r="EP109" i="6"/>
  <c r="EP127" i="6" s="1"/>
  <c r="EP146" i="6" s="1"/>
  <c r="EQ109" i="6"/>
  <c r="EQ127" i="6" s="1"/>
  <c r="EQ146" i="6" s="1"/>
  <c r="ER109" i="6"/>
  <c r="ER127" i="6" s="1"/>
  <c r="ER146" i="6" s="1"/>
  <c r="ES109" i="6"/>
  <c r="ES127" i="6" s="1"/>
  <c r="ES146" i="6" s="1"/>
  <c r="ET109" i="6"/>
  <c r="ET127" i="6" s="1"/>
  <c r="ET146" i="6" s="1"/>
  <c r="EU109" i="6"/>
  <c r="EU127" i="6" s="1"/>
  <c r="EU146" i="6" s="1"/>
  <c r="EV109" i="6"/>
  <c r="EV127" i="6" s="1"/>
  <c r="EV146" i="6" s="1"/>
  <c r="EW109" i="6"/>
  <c r="EX109" i="6"/>
  <c r="EX127" i="6" s="1"/>
  <c r="EX146" i="6" s="1"/>
  <c r="EY109" i="6"/>
  <c r="EY127" i="6" s="1"/>
  <c r="EY146" i="6" s="1"/>
  <c r="EZ109" i="6"/>
  <c r="EZ127" i="6" s="1"/>
  <c r="EZ146" i="6" s="1"/>
  <c r="FA109" i="6"/>
  <c r="FA127" i="6" s="1"/>
  <c r="FA146" i="6" s="1"/>
  <c r="FB109" i="6"/>
  <c r="FB127" i="6" s="1"/>
  <c r="FB146" i="6" s="1"/>
  <c r="FC109" i="6"/>
  <c r="FC127" i="6" s="1"/>
  <c r="FC146" i="6" s="1"/>
  <c r="FD109" i="6"/>
  <c r="FD127" i="6" s="1"/>
  <c r="FD146" i="6" s="1"/>
  <c r="FE109" i="6"/>
  <c r="FE127" i="6" s="1"/>
  <c r="FE146" i="6" s="1"/>
  <c r="FF109" i="6"/>
  <c r="FF127" i="6" s="1"/>
  <c r="FF146" i="6" s="1"/>
  <c r="FG109" i="6"/>
  <c r="FG127" i="6" s="1"/>
  <c r="FG146" i="6" s="1"/>
  <c r="FH109" i="6"/>
  <c r="FH127" i="6" s="1"/>
  <c r="FH146" i="6" s="1"/>
  <c r="FI109" i="6"/>
  <c r="FI127" i="6" s="1"/>
  <c r="FJ109" i="6"/>
  <c r="FJ127" i="6" s="1"/>
  <c r="FJ146" i="6" s="1"/>
  <c r="FK109" i="6"/>
  <c r="FK127" i="6" s="1"/>
  <c r="FK146" i="6" s="1"/>
  <c r="FL109" i="6"/>
  <c r="FL127" i="6" s="1"/>
  <c r="FL146" i="6" s="1"/>
  <c r="FM109" i="6"/>
  <c r="FM127" i="6" s="1"/>
  <c r="FN109" i="6"/>
  <c r="FN127" i="6" s="1"/>
  <c r="FN146" i="6" s="1"/>
  <c r="FO109" i="6"/>
  <c r="FO127" i="6" s="1"/>
  <c r="FO146" i="6" s="1"/>
  <c r="FP109" i="6"/>
  <c r="FP127" i="6" s="1"/>
  <c r="FP146" i="6" s="1"/>
  <c r="FQ109" i="6"/>
  <c r="FQ127" i="6" s="1"/>
  <c r="FQ146" i="6" s="1"/>
  <c r="FR109" i="6"/>
  <c r="FR127" i="6" s="1"/>
  <c r="FR146" i="6" s="1"/>
  <c r="FS109" i="6"/>
  <c r="FS127" i="6" s="1"/>
  <c r="FS146" i="6" s="1"/>
  <c r="FT109" i="6"/>
  <c r="FT127" i="6" s="1"/>
  <c r="FT146" i="6" s="1"/>
  <c r="FU109" i="6"/>
  <c r="FU127" i="6" s="1"/>
  <c r="FU146" i="6" s="1"/>
  <c r="FV109" i="6"/>
  <c r="FV127" i="6" s="1"/>
  <c r="FV146" i="6" s="1"/>
  <c r="FW109" i="6"/>
  <c r="FX109" i="6"/>
  <c r="FX127" i="6" s="1"/>
  <c r="FX146" i="6" s="1"/>
  <c r="FY109" i="6"/>
  <c r="FZ109" i="6"/>
  <c r="FZ127" i="6" s="1"/>
  <c r="FZ146" i="6" s="1"/>
  <c r="GA109" i="6"/>
  <c r="GA127" i="6" s="1"/>
  <c r="GA146" i="6" s="1"/>
  <c r="GB109" i="6"/>
  <c r="GB127" i="6" s="1"/>
  <c r="GB146" i="6" s="1"/>
  <c r="GC109" i="6"/>
  <c r="GC127" i="6" s="1"/>
  <c r="GC146" i="6" s="1"/>
  <c r="GD109" i="6"/>
  <c r="GD127" i="6" s="1"/>
  <c r="GD146" i="6" s="1"/>
  <c r="GE109" i="6"/>
  <c r="GE127" i="6" s="1"/>
  <c r="GE146" i="6" s="1"/>
  <c r="GF109" i="6"/>
  <c r="GF127" i="6" s="1"/>
  <c r="GF146" i="6" s="1"/>
  <c r="GG109" i="6"/>
  <c r="GG127" i="6" s="1"/>
  <c r="GG146" i="6" s="1"/>
  <c r="GH109" i="6"/>
  <c r="GH127" i="6" s="1"/>
  <c r="GH146" i="6" s="1"/>
  <c r="GI109" i="6"/>
  <c r="GI127" i="6" s="1"/>
  <c r="GI146" i="6" s="1"/>
  <c r="GJ109" i="6"/>
  <c r="GJ127" i="6" s="1"/>
  <c r="GJ146" i="6" s="1"/>
  <c r="GK109" i="6"/>
  <c r="GK127" i="6" s="1"/>
  <c r="GK146" i="6" s="1"/>
  <c r="GL109" i="6"/>
  <c r="GL127" i="6" s="1"/>
  <c r="GL146" i="6" s="1"/>
  <c r="GM109" i="6"/>
  <c r="GM127" i="6" s="1"/>
  <c r="GM146" i="6" s="1"/>
  <c r="GN109" i="6"/>
  <c r="GN127" i="6" s="1"/>
  <c r="GN146" i="6" s="1"/>
  <c r="GO109" i="6"/>
  <c r="GO127" i="6" s="1"/>
  <c r="GO146" i="6" s="1"/>
  <c r="GP109" i="6"/>
  <c r="GP127" i="6" s="1"/>
  <c r="GP146" i="6" s="1"/>
  <c r="GQ109" i="6"/>
  <c r="GQ127" i="6" s="1"/>
  <c r="GQ146" i="6" s="1"/>
  <c r="GR109" i="6"/>
  <c r="GR127" i="6" s="1"/>
  <c r="GR146" i="6" s="1"/>
  <c r="F110" i="6"/>
  <c r="F128" i="6" s="1"/>
  <c r="F147" i="6" s="1"/>
  <c r="G110" i="6"/>
  <c r="G128" i="6" s="1"/>
  <c r="G147" i="6" s="1"/>
  <c r="H110" i="6"/>
  <c r="H128" i="6" s="1"/>
  <c r="H147" i="6" s="1"/>
  <c r="I110" i="6"/>
  <c r="I128" i="6" s="1"/>
  <c r="I147" i="6" s="1"/>
  <c r="J110" i="6"/>
  <c r="J128" i="6" s="1"/>
  <c r="J147" i="6" s="1"/>
  <c r="K110" i="6"/>
  <c r="K128" i="6" s="1"/>
  <c r="K147" i="6" s="1"/>
  <c r="L110" i="6"/>
  <c r="L128" i="6" s="1"/>
  <c r="L147" i="6" s="1"/>
  <c r="M110" i="6"/>
  <c r="M128" i="6" s="1"/>
  <c r="M147" i="6" s="1"/>
  <c r="N110" i="6"/>
  <c r="N128" i="6" s="1"/>
  <c r="N147" i="6" s="1"/>
  <c r="O110" i="6"/>
  <c r="O128" i="6" s="1"/>
  <c r="O147" i="6" s="1"/>
  <c r="P110" i="6"/>
  <c r="P128" i="6" s="1"/>
  <c r="P147" i="6" s="1"/>
  <c r="Q110" i="6"/>
  <c r="Q128" i="6" s="1"/>
  <c r="Q147" i="6" s="1"/>
  <c r="R110" i="6"/>
  <c r="R128" i="6" s="1"/>
  <c r="R147" i="6" s="1"/>
  <c r="S110" i="6"/>
  <c r="S128" i="6" s="1"/>
  <c r="S147" i="6" s="1"/>
  <c r="T110" i="6"/>
  <c r="T128" i="6" s="1"/>
  <c r="T147" i="6" s="1"/>
  <c r="U110" i="6"/>
  <c r="U128" i="6" s="1"/>
  <c r="U147" i="6" s="1"/>
  <c r="V110" i="6"/>
  <c r="V128" i="6" s="1"/>
  <c r="V147" i="6" s="1"/>
  <c r="W110" i="6"/>
  <c r="W128" i="6" s="1"/>
  <c r="W147" i="6" s="1"/>
  <c r="X110" i="6"/>
  <c r="X128" i="6" s="1"/>
  <c r="X147" i="6" s="1"/>
  <c r="Y110" i="6"/>
  <c r="Y128" i="6" s="1"/>
  <c r="Y147" i="6" s="1"/>
  <c r="Z110" i="6"/>
  <c r="Z128" i="6" s="1"/>
  <c r="Z147" i="6" s="1"/>
  <c r="AA110" i="6"/>
  <c r="AA128" i="6" s="1"/>
  <c r="AA147" i="6" s="1"/>
  <c r="AB110" i="6"/>
  <c r="AC110" i="6"/>
  <c r="AC128" i="6" s="1"/>
  <c r="AC147" i="6" s="1"/>
  <c r="AD110" i="6"/>
  <c r="AD128" i="6" s="1"/>
  <c r="AD147" i="6" s="1"/>
  <c r="AE110" i="6"/>
  <c r="AE128" i="6" s="1"/>
  <c r="AE147" i="6" s="1"/>
  <c r="AF110" i="6"/>
  <c r="AG110" i="6"/>
  <c r="AG128" i="6" s="1"/>
  <c r="AH110" i="6"/>
  <c r="AH128" i="6" s="1"/>
  <c r="AH147" i="6" s="1"/>
  <c r="AI110" i="6"/>
  <c r="AI128" i="6" s="1"/>
  <c r="AI147" i="6" s="1"/>
  <c r="AJ110" i="6"/>
  <c r="AJ128" i="6" s="1"/>
  <c r="AJ147" i="6" s="1"/>
  <c r="AK110" i="6"/>
  <c r="AK128" i="6" s="1"/>
  <c r="AK147" i="6" s="1"/>
  <c r="AL110" i="6"/>
  <c r="AL128" i="6" s="1"/>
  <c r="AL147" i="6" s="1"/>
  <c r="AM110" i="6"/>
  <c r="AM128" i="6" s="1"/>
  <c r="AM147" i="6" s="1"/>
  <c r="AN110" i="6"/>
  <c r="AN128" i="6" s="1"/>
  <c r="AN147" i="6" s="1"/>
  <c r="AO110" i="6"/>
  <c r="AO128" i="6" s="1"/>
  <c r="AO147" i="6" s="1"/>
  <c r="AP110" i="6"/>
  <c r="AP128" i="6" s="1"/>
  <c r="AQ110" i="6"/>
  <c r="AQ128" i="6" s="1"/>
  <c r="AQ147" i="6" s="1"/>
  <c r="AR110" i="6"/>
  <c r="AR128" i="6" s="1"/>
  <c r="AR147" i="6" s="1"/>
  <c r="AS110" i="6"/>
  <c r="AS128" i="6" s="1"/>
  <c r="AS147" i="6" s="1"/>
  <c r="AT110" i="6"/>
  <c r="AT128" i="6" s="1"/>
  <c r="AT147" i="6" s="1"/>
  <c r="AU110" i="6"/>
  <c r="AU128" i="6" s="1"/>
  <c r="AU147" i="6" s="1"/>
  <c r="AV110" i="6"/>
  <c r="AV128" i="6" s="1"/>
  <c r="AV147" i="6" s="1"/>
  <c r="AW110" i="6"/>
  <c r="AW128" i="6" s="1"/>
  <c r="AW147" i="6" s="1"/>
  <c r="AX110" i="6"/>
  <c r="AX128" i="6" s="1"/>
  <c r="AX147" i="6" s="1"/>
  <c r="AY110" i="6"/>
  <c r="AY128" i="6" s="1"/>
  <c r="AY147" i="6" s="1"/>
  <c r="AZ110" i="6"/>
  <c r="AZ128" i="6" s="1"/>
  <c r="AZ147" i="6" s="1"/>
  <c r="BA110" i="6"/>
  <c r="BA128" i="6" s="1"/>
  <c r="BA147" i="6" s="1"/>
  <c r="BB110" i="6"/>
  <c r="BB128" i="6" s="1"/>
  <c r="BB147" i="6" s="1"/>
  <c r="BC110" i="6"/>
  <c r="BC128" i="6" s="1"/>
  <c r="BC147" i="6" s="1"/>
  <c r="BD110" i="6"/>
  <c r="BD128" i="6" s="1"/>
  <c r="BD147" i="6" s="1"/>
  <c r="BE110" i="6"/>
  <c r="BE128" i="6" s="1"/>
  <c r="BE147" i="6" s="1"/>
  <c r="BF110" i="6"/>
  <c r="BF128" i="6" s="1"/>
  <c r="BF147" i="6" s="1"/>
  <c r="BG110" i="6"/>
  <c r="BG128" i="6" s="1"/>
  <c r="BG147" i="6" s="1"/>
  <c r="BH110" i="6"/>
  <c r="BH128" i="6" s="1"/>
  <c r="BH147" i="6" s="1"/>
  <c r="BI110" i="6"/>
  <c r="BI128" i="6" s="1"/>
  <c r="BI147" i="6" s="1"/>
  <c r="BJ110" i="6"/>
  <c r="BJ128" i="6" s="1"/>
  <c r="BJ147" i="6" s="1"/>
  <c r="BK110" i="6"/>
  <c r="BK128" i="6" s="1"/>
  <c r="BK147" i="6" s="1"/>
  <c r="BL110" i="6"/>
  <c r="BL128" i="6" s="1"/>
  <c r="BL147" i="6" s="1"/>
  <c r="BM110" i="6"/>
  <c r="BM128" i="6" s="1"/>
  <c r="BM147" i="6" s="1"/>
  <c r="BN110" i="6"/>
  <c r="BN128" i="6" s="1"/>
  <c r="BN147" i="6" s="1"/>
  <c r="BO110" i="6"/>
  <c r="BO128" i="6" s="1"/>
  <c r="BO147" i="6" s="1"/>
  <c r="BP110" i="6"/>
  <c r="BQ110" i="6"/>
  <c r="BQ128" i="6" s="1"/>
  <c r="BQ147" i="6" s="1"/>
  <c r="BR110" i="6"/>
  <c r="BR128" i="6" s="1"/>
  <c r="BR147" i="6" s="1"/>
  <c r="BS110" i="6"/>
  <c r="BS128" i="6" s="1"/>
  <c r="BS147" i="6" s="1"/>
  <c r="BT110" i="6"/>
  <c r="BT128" i="6" s="1"/>
  <c r="BT147" i="6" s="1"/>
  <c r="BU110" i="6"/>
  <c r="BU128" i="6" s="1"/>
  <c r="BV110" i="6"/>
  <c r="BV128" i="6" s="1"/>
  <c r="BV147" i="6" s="1"/>
  <c r="BW110" i="6"/>
  <c r="BW128" i="6" s="1"/>
  <c r="BW147" i="6" s="1"/>
  <c r="BX110" i="6"/>
  <c r="BY110" i="6"/>
  <c r="BY128" i="6" s="1"/>
  <c r="BY147" i="6" s="1"/>
  <c r="BZ110" i="6"/>
  <c r="BZ128" i="6" s="1"/>
  <c r="BZ147" i="6" s="1"/>
  <c r="CA110" i="6"/>
  <c r="CA128" i="6" s="1"/>
  <c r="CA147" i="6" s="1"/>
  <c r="CB110" i="6"/>
  <c r="CB128" i="6" s="1"/>
  <c r="CB147" i="6" s="1"/>
  <c r="CC110" i="6"/>
  <c r="CC128" i="6" s="1"/>
  <c r="CC147" i="6" s="1"/>
  <c r="CD110" i="6"/>
  <c r="CD128" i="6" s="1"/>
  <c r="CE110" i="6"/>
  <c r="CE128" i="6" s="1"/>
  <c r="CE147" i="6" s="1"/>
  <c r="CF110" i="6"/>
  <c r="CF128" i="6" s="1"/>
  <c r="CF147" i="6" s="1"/>
  <c r="CG110" i="6"/>
  <c r="CG128" i="6" s="1"/>
  <c r="CG147" i="6" s="1"/>
  <c r="CH110" i="6"/>
  <c r="CH128" i="6" s="1"/>
  <c r="CH147" i="6" s="1"/>
  <c r="CI110" i="6"/>
  <c r="CI128" i="6" s="1"/>
  <c r="CI147" i="6" s="1"/>
  <c r="CJ110" i="6"/>
  <c r="CJ128" i="6" s="1"/>
  <c r="CJ147" i="6" s="1"/>
  <c r="CK110" i="6"/>
  <c r="CK128" i="6" s="1"/>
  <c r="CK147" i="6" s="1"/>
  <c r="CL110" i="6"/>
  <c r="CL128" i="6" s="1"/>
  <c r="CL147" i="6" s="1"/>
  <c r="CM110" i="6"/>
  <c r="CM128" i="6" s="1"/>
  <c r="CM147" i="6" s="1"/>
  <c r="CN110" i="6"/>
  <c r="CN128" i="6" s="1"/>
  <c r="CN147" i="6" s="1"/>
  <c r="CO110" i="6"/>
  <c r="CO128" i="6" s="1"/>
  <c r="CO147" i="6" s="1"/>
  <c r="CP110" i="6"/>
  <c r="CP128" i="6" s="1"/>
  <c r="CP147" i="6" s="1"/>
  <c r="CQ110" i="6"/>
  <c r="CQ128" i="6" s="1"/>
  <c r="CQ147" i="6" s="1"/>
  <c r="CR110" i="6"/>
  <c r="CR128" i="6" s="1"/>
  <c r="CR147" i="6" s="1"/>
  <c r="CS110" i="6"/>
  <c r="CS128" i="6" s="1"/>
  <c r="CS147" i="6" s="1"/>
  <c r="CT110" i="6"/>
  <c r="CT128" i="6" s="1"/>
  <c r="CU110" i="6"/>
  <c r="CU128" i="6" s="1"/>
  <c r="CU147" i="6" s="1"/>
  <c r="CV110" i="6"/>
  <c r="CV128" i="6" s="1"/>
  <c r="CV147" i="6" s="1"/>
  <c r="CW110" i="6"/>
  <c r="CW128" i="6" s="1"/>
  <c r="CW147" i="6" s="1"/>
  <c r="CX110" i="6"/>
  <c r="CX128" i="6" s="1"/>
  <c r="CX147" i="6" s="1"/>
  <c r="CY110" i="6"/>
  <c r="CZ110" i="6"/>
  <c r="DA110" i="6"/>
  <c r="DA128" i="6" s="1"/>
  <c r="DA147" i="6" s="1"/>
  <c r="DB110" i="6"/>
  <c r="DB128" i="6" s="1"/>
  <c r="DB147" i="6" s="1"/>
  <c r="DC110" i="6"/>
  <c r="DC128" i="6" s="1"/>
  <c r="DC147" i="6" s="1"/>
  <c r="DD110" i="6"/>
  <c r="DD128" i="6" s="1"/>
  <c r="DD147" i="6" s="1"/>
  <c r="DE110" i="6"/>
  <c r="DE128" i="6" s="1"/>
  <c r="DE147" i="6" s="1"/>
  <c r="DF110" i="6"/>
  <c r="DF128" i="6" s="1"/>
  <c r="DF147" i="6" s="1"/>
  <c r="DG110" i="6"/>
  <c r="DH110" i="6"/>
  <c r="DH128" i="6" s="1"/>
  <c r="DH147" i="6" s="1"/>
  <c r="DI110" i="6"/>
  <c r="DI128" i="6" s="1"/>
  <c r="DI147" i="6" s="1"/>
  <c r="DJ110" i="6"/>
  <c r="DK110" i="6"/>
  <c r="DK128" i="6" s="1"/>
  <c r="DK147" i="6" s="1"/>
  <c r="DL110" i="6"/>
  <c r="DM110" i="6"/>
  <c r="DM128" i="6" s="1"/>
  <c r="DM147" i="6" s="1"/>
  <c r="DN110" i="6"/>
  <c r="DN128" i="6" s="1"/>
  <c r="DN147" i="6" s="1"/>
  <c r="DO110" i="6"/>
  <c r="DO128" i="6" s="1"/>
  <c r="DO147" i="6" s="1"/>
  <c r="DP110" i="6"/>
  <c r="DP128" i="6" s="1"/>
  <c r="DP147" i="6" s="1"/>
  <c r="DQ110" i="6"/>
  <c r="DQ128" i="6" s="1"/>
  <c r="DQ147" i="6" s="1"/>
  <c r="DR110" i="6"/>
  <c r="DR128" i="6" s="1"/>
  <c r="DR147" i="6" s="1"/>
  <c r="DS110" i="6"/>
  <c r="DS128" i="6" s="1"/>
  <c r="DS147" i="6" s="1"/>
  <c r="DT110" i="6"/>
  <c r="DT128" i="6" s="1"/>
  <c r="DT147" i="6" s="1"/>
  <c r="DU110" i="6"/>
  <c r="DU128" i="6" s="1"/>
  <c r="DU147" i="6" s="1"/>
  <c r="DV110" i="6"/>
  <c r="DV128" i="6" s="1"/>
  <c r="DV147" i="6" s="1"/>
  <c r="DW110" i="6"/>
  <c r="DW128" i="6" s="1"/>
  <c r="DW147" i="6" s="1"/>
  <c r="DX110" i="6"/>
  <c r="DX128" i="6" s="1"/>
  <c r="DX147" i="6" s="1"/>
  <c r="DY110" i="6"/>
  <c r="DY128" i="6" s="1"/>
  <c r="DY147" i="6" s="1"/>
  <c r="DZ110" i="6"/>
  <c r="DZ128" i="6" s="1"/>
  <c r="DZ147" i="6" s="1"/>
  <c r="EA110" i="6"/>
  <c r="EA128" i="6" s="1"/>
  <c r="EA147" i="6" s="1"/>
  <c r="EB110" i="6"/>
  <c r="EB128" i="6" s="1"/>
  <c r="EB147" i="6" s="1"/>
  <c r="EC110" i="6"/>
  <c r="EC128" i="6" s="1"/>
  <c r="EC147" i="6" s="1"/>
  <c r="ED110" i="6"/>
  <c r="ED128" i="6" s="1"/>
  <c r="ED147" i="6" s="1"/>
  <c r="EE110" i="6"/>
  <c r="EE128" i="6" s="1"/>
  <c r="EE147" i="6" s="1"/>
  <c r="EF110" i="6"/>
  <c r="EF128" i="6" s="1"/>
  <c r="EF147" i="6" s="1"/>
  <c r="EG110" i="6"/>
  <c r="EG128" i="6" s="1"/>
  <c r="EG147" i="6" s="1"/>
  <c r="EH110" i="6"/>
  <c r="EH128" i="6" s="1"/>
  <c r="EH147" i="6" s="1"/>
  <c r="EI110" i="6"/>
  <c r="EI128" i="6" s="1"/>
  <c r="EI147" i="6" s="1"/>
  <c r="EJ110" i="6"/>
  <c r="EJ128" i="6" s="1"/>
  <c r="EJ147" i="6" s="1"/>
  <c r="EK110" i="6"/>
  <c r="EK128" i="6" s="1"/>
  <c r="EK147" i="6" s="1"/>
  <c r="EL110" i="6"/>
  <c r="EL128" i="6" s="1"/>
  <c r="EL147" i="6" s="1"/>
  <c r="EM110" i="6"/>
  <c r="EM128" i="6" s="1"/>
  <c r="EM147" i="6" s="1"/>
  <c r="EN110" i="6"/>
  <c r="EO110" i="6"/>
  <c r="EO128" i="6" s="1"/>
  <c r="EO147" i="6" s="1"/>
  <c r="EP110" i="6"/>
  <c r="EP128" i="6" s="1"/>
  <c r="EP147" i="6" s="1"/>
  <c r="EQ110" i="6"/>
  <c r="EQ128" i="6" s="1"/>
  <c r="EQ147" i="6" s="1"/>
  <c r="ER110" i="6"/>
  <c r="ER128" i="6" s="1"/>
  <c r="ER147" i="6" s="1"/>
  <c r="ES110" i="6"/>
  <c r="ES128" i="6" s="1"/>
  <c r="ES147" i="6" s="1"/>
  <c r="ET110" i="6"/>
  <c r="ET128" i="6" s="1"/>
  <c r="ET147" i="6" s="1"/>
  <c r="EU110" i="6"/>
  <c r="EU128" i="6" s="1"/>
  <c r="EU147" i="6" s="1"/>
  <c r="EV110" i="6"/>
  <c r="EV128" i="6" s="1"/>
  <c r="EV147" i="6" s="1"/>
  <c r="EW110" i="6"/>
  <c r="EW128" i="6" s="1"/>
  <c r="EW147" i="6" s="1"/>
  <c r="EX110" i="6"/>
  <c r="EX128" i="6" s="1"/>
  <c r="EX147" i="6" s="1"/>
  <c r="EY110" i="6"/>
  <c r="EY128" i="6" s="1"/>
  <c r="EY147" i="6" s="1"/>
  <c r="EZ110" i="6"/>
  <c r="EZ128" i="6" s="1"/>
  <c r="EZ147" i="6" s="1"/>
  <c r="FA110" i="6"/>
  <c r="FA128" i="6" s="1"/>
  <c r="FA147" i="6" s="1"/>
  <c r="FB110" i="6"/>
  <c r="FB128" i="6" s="1"/>
  <c r="FB147" i="6" s="1"/>
  <c r="FC110" i="6"/>
  <c r="FC128" i="6" s="1"/>
  <c r="FC147" i="6" s="1"/>
  <c r="FD110" i="6"/>
  <c r="FE110" i="6"/>
  <c r="FE128" i="6" s="1"/>
  <c r="FE147" i="6" s="1"/>
  <c r="FF110" i="6"/>
  <c r="FF128" i="6" s="1"/>
  <c r="FF147" i="6" s="1"/>
  <c r="FG110" i="6"/>
  <c r="FG128" i="6" s="1"/>
  <c r="FG147" i="6" s="1"/>
  <c r="FH110" i="6"/>
  <c r="FH128" i="6" s="1"/>
  <c r="FH147" i="6" s="1"/>
  <c r="FI110" i="6"/>
  <c r="FI128" i="6" s="1"/>
  <c r="FI147" i="6" s="1"/>
  <c r="FJ110" i="6"/>
  <c r="FJ128" i="6" s="1"/>
  <c r="FJ147" i="6" s="1"/>
  <c r="FK110" i="6"/>
  <c r="FK128" i="6" s="1"/>
  <c r="FK147" i="6" s="1"/>
  <c r="FL110" i="6"/>
  <c r="FL128" i="6" s="1"/>
  <c r="FL147" i="6" s="1"/>
  <c r="FM110" i="6"/>
  <c r="FM128" i="6" s="1"/>
  <c r="FM147" i="6" s="1"/>
  <c r="FN110" i="6"/>
  <c r="FN128" i="6" s="1"/>
  <c r="FN147" i="6" s="1"/>
  <c r="FO110" i="6"/>
  <c r="FO128" i="6" s="1"/>
  <c r="FO147" i="6" s="1"/>
  <c r="FP110" i="6"/>
  <c r="FP128" i="6" s="1"/>
  <c r="FP147" i="6" s="1"/>
  <c r="FQ110" i="6"/>
  <c r="FQ128" i="6" s="1"/>
  <c r="FQ147" i="6" s="1"/>
  <c r="FR110" i="6"/>
  <c r="FR128" i="6" s="1"/>
  <c r="FR147" i="6" s="1"/>
  <c r="FS110" i="6"/>
  <c r="FS128" i="6" s="1"/>
  <c r="FS147" i="6" s="1"/>
  <c r="FT110" i="6"/>
  <c r="FT128" i="6" s="1"/>
  <c r="FT147" i="6" s="1"/>
  <c r="FU110" i="6"/>
  <c r="FU128" i="6" s="1"/>
  <c r="FU147" i="6" s="1"/>
  <c r="FV110" i="6"/>
  <c r="FV128" i="6" s="1"/>
  <c r="FV147" i="6" s="1"/>
  <c r="FW110" i="6"/>
  <c r="FW128" i="6" s="1"/>
  <c r="FW147" i="6" s="1"/>
  <c r="FX110" i="6"/>
  <c r="FX128" i="6" s="1"/>
  <c r="FX147" i="6" s="1"/>
  <c r="FY110" i="6"/>
  <c r="FY128" i="6" s="1"/>
  <c r="FY147" i="6" s="1"/>
  <c r="FZ110" i="6"/>
  <c r="FZ128" i="6" s="1"/>
  <c r="FZ147" i="6" s="1"/>
  <c r="GA110" i="6"/>
  <c r="GA128" i="6" s="1"/>
  <c r="GA147" i="6" s="1"/>
  <c r="GB110" i="6"/>
  <c r="GC110" i="6"/>
  <c r="GC128" i="6" s="1"/>
  <c r="GC147" i="6" s="1"/>
  <c r="GD110" i="6"/>
  <c r="GD128" i="6" s="1"/>
  <c r="GD147" i="6" s="1"/>
  <c r="GE110" i="6"/>
  <c r="GF110" i="6"/>
  <c r="GF128" i="6" s="1"/>
  <c r="GF147" i="6" s="1"/>
  <c r="GG110" i="6"/>
  <c r="GG128" i="6" s="1"/>
  <c r="GG147" i="6" s="1"/>
  <c r="GH110" i="6"/>
  <c r="GH128" i="6" s="1"/>
  <c r="GH147" i="6" s="1"/>
  <c r="GI110" i="6"/>
  <c r="GI128" i="6" s="1"/>
  <c r="GI147" i="6" s="1"/>
  <c r="GJ110" i="6"/>
  <c r="GJ128" i="6" s="1"/>
  <c r="GJ147" i="6" s="1"/>
  <c r="GK110" i="6"/>
  <c r="GK128" i="6" s="1"/>
  <c r="GK147" i="6" s="1"/>
  <c r="GL110" i="6"/>
  <c r="GM110" i="6"/>
  <c r="GM128" i="6" s="1"/>
  <c r="GM147" i="6" s="1"/>
  <c r="GN110" i="6"/>
  <c r="GN128" i="6" s="1"/>
  <c r="GN147" i="6" s="1"/>
  <c r="GO110" i="6"/>
  <c r="GO128" i="6" s="1"/>
  <c r="GO147" i="6" s="1"/>
  <c r="GP110" i="6"/>
  <c r="GP128" i="6" s="1"/>
  <c r="GP147" i="6" s="1"/>
  <c r="GQ110" i="6"/>
  <c r="GQ128" i="6" s="1"/>
  <c r="GQ147" i="6" s="1"/>
  <c r="GR110" i="6"/>
  <c r="GR128" i="6" s="1"/>
  <c r="GR147" i="6" s="1"/>
  <c r="F111" i="6"/>
  <c r="F129" i="6" s="1"/>
  <c r="F148" i="6" s="1"/>
  <c r="G111" i="6"/>
  <c r="G129" i="6" s="1"/>
  <c r="G148" i="6" s="1"/>
  <c r="H111" i="6"/>
  <c r="H129" i="6" s="1"/>
  <c r="H148" i="6" s="1"/>
  <c r="I111" i="6"/>
  <c r="I129" i="6" s="1"/>
  <c r="I148" i="6" s="1"/>
  <c r="J111" i="6"/>
  <c r="J129" i="6" s="1"/>
  <c r="J148" i="6" s="1"/>
  <c r="K111" i="6"/>
  <c r="K129" i="6" s="1"/>
  <c r="K148" i="6" s="1"/>
  <c r="L111" i="6"/>
  <c r="L129" i="6" s="1"/>
  <c r="L148" i="6" s="1"/>
  <c r="M111" i="6"/>
  <c r="N111" i="6"/>
  <c r="N129" i="6" s="1"/>
  <c r="N148" i="6" s="1"/>
  <c r="O111" i="6"/>
  <c r="O129" i="6" s="1"/>
  <c r="O148" i="6" s="1"/>
  <c r="P111" i="6"/>
  <c r="P129" i="6" s="1"/>
  <c r="P148" i="6" s="1"/>
  <c r="Q111" i="6"/>
  <c r="Q129" i="6" s="1"/>
  <c r="Q148" i="6" s="1"/>
  <c r="R111" i="6"/>
  <c r="R129" i="6" s="1"/>
  <c r="R148" i="6" s="1"/>
  <c r="S111" i="6"/>
  <c r="S129" i="6" s="1"/>
  <c r="S148" i="6" s="1"/>
  <c r="T111" i="6"/>
  <c r="T129" i="6" s="1"/>
  <c r="T148" i="6" s="1"/>
  <c r="U111" i="6"/>
  <c r="V111" i="6"/>
  <c r="V129" i="6" s="1"/>
  <c r="V148" i="6" s="1"/>
  <c r="W111" i="6"/>
  <c r="W129" i="6" s="1"/>
  <c r="W148" i="6" s="1"/>
  <c r="X111" i="6"/>
  <c r="X129" i="6" s="1"/>
  <c r="X148" i="6" s="1"/>
  <c r="Y111" i="6"/>
  <c r="Y129" i="6" s="1"/>
  <c r="Y148" i="6" s="1"/>
  <c r="Z111" i="6"/>
  <c r="Z129" i="6" s="1"/>
  <c r="Z148" i="6" s="1"/>
  <c r="AA111" i="6"/>
  <c r="AB111" i="6"/>
  <c r="AC111" i="6"/>
  <c r="AD111" i="6"/>
  <c r="AD129" i="6" s="1"/>
  <c r="AD148" i="6" s="1"/>
  <c r="AE111" i="6"/>
  <c r="AE129" i="6" s="1"/>
  <c r="AE148" i="6" s="1"/>
  <c r="AF111" i="6"/>
  <c r="AF129" i="6" s="1"/>
  <c r="AF148" i="6" s="1"/>
  <c r="AG111" i="6"/>
  <c r="AG129" i="6" s="1"/>
  <c r="AG148" i="6" s="1"/>
  <c r="AH111" i="6"/>
  <c r="AH129" i="6" s="1"/>
  <c r="AH148" i="6" s="1"/>
  <c r="AI111" i="6"/>
  <c r="AI129" i="6" s="1"/>
  <c r="AI148" i="6" s="1"/>
  <c r="AJ111" i="6"/>
  <c r="AK111" i="6"/>
  <c r="AK129" i="6" s="1"/>
  <c r="AK148" i="6" s="1"/>
  <c r="AL111" i="6"/>
  <c r="AM111" i="6"/>
  <c r="AM129" i="6" s="1"/>
  <c r="AM148" i="6" s="1"/>
  <c r="AN111" i="6"/>
  <c r="AN129" i="6" s="1"/>
  <c r="AN148" i="6" s="1"/>
  <c r="AO111" i="6"/>
  <c r="AO129" i="6" s="1"/>
  <c r="AO148" i="6" s="1"/>
  <c r="AP111" i="6"/>
  <c r="AP129" i="6" s="1"/>
  <c r="AP148" i="6" s="1"/>
  <c r="AQ111" i="6"/>
  <c r="AQ129" i="6" s="1"/>
  <c r="AQ148" i="6" s="1"/>
  <c r="AR111" i="6"/>
  <c r="AR129" i="6" s="1"/>
  <c r="AR148" i="6" s="1"/>
  <c r="AS111" i="6"/>
  <c r="AS129" i="6" s="1"/>
  <c r="AS148" i="6" s="1"/>
  <c r="AT111" i="6"/>
  <c r="AT129" i="6" s="1"/>
  <c r="AT148" i="6" s="1"/>
  <c r="AU111" i="6"/>
  <c r="AU129" i="6" s="1"/>
  <c r="AU148" i="6" s="1"/>
  <c r="AV111" i="6"/>
  <c r="AV129" i="6" s="1"/>
  <c r="AV148" i="6" s="1"/>
  <c r="AW111" i="6"/>
  <c r="AW129" i="6" s="1"/>
  <c r="AW148" i="6" s="1"/>
  <c r="AX111" i="6"/>
  <c r="AX129" i="6" s="1"/>
  <c r="AX148" i="6" s="1"/>
  <c r="AY111" i="6"/>
  <c r="AY129" i="6" s="1"/>
  <c r="AY148" i="6" s="1"/>
  <c r="AZ111" i="6"/>
  <c r="AZ129" i="6" s="1"/>
  <c r="AZ148" i="6" s="1"/>
  <c r="BA111" i="6"/>
  <c r="BA129" i="6" s="1"/>
  <c r="BA148" i="6" s="1"/>
  <c r="BB111" i="6"/>
  <c r="BB129" i="6" s="1"/>
  <c r="BB148" i="6" s="1"/>
  <c r="BC111" i="6"/>
  <c r="BC129" i="6" s="1"/>
  <c r="BC148" i="6" s="1"/>
  <c r="BD111" i="6"/>
  <c r="BD129" i="6" s="1"/>
  <c r="BD148" i="6" s="1"/>
  <c r="BE111" i="6"/>
  <c r="BF111" i="6"/>
  <c r="BF129" i="6" s="1"/>
  <c r="BF148" i="6" s="1"/>
  <c r="BG111" i="6"/>
  <c r="BG129" i="6" s="1"/>
  <c r="BG148" i="6" s="1"/>
  <c r="BH111" i="6"/>
  <c r="BH129" i="6" s="1"/>
  <c r="BH148" i="6" s="1"/>
  <c r="BI111" i="6"/>
  <c r="BJ111" i="6"/>
  <c r="BJ129" i="6" s="1"/>
  <c r="BJ148" i="6" s="1"/>
  <c r="BK111" i="6"/>
  <c r="BK129" i="6" s="1"/>
  <c r="BK148" i="6" s="1"/>
  <c r="BL111" i="6"/>
  <c r="BL129" i="6" s="1"/>
  <c r="BL148" i="6" s="1"/>
  <c r="BM111" i="6"/>
  <c r="BM129" i="6" s="1"/>
  <c r="BM148" i="6" s="1"/>
  <c r="BN111" i="6"/>
  <c r="BN129" i="6" s="1"/>
  <c r="BN148" i="6" s="1"/>
  <c r="BO111" i="6"/>
  <c r="BO129" i="6" s="1"/>
  <c r="BO148" i="6" s="1"/>
  <c r="BP111" i="6"/>
  <c r="BP129" i="6" s="1"/>
  <c r="BP148" i="6" s="1"/>
  <c r="BQ111" i="6"/>
  <c r="BQ129" i="6" s="1"/>
  <c r="BQ148" i="6" s="1"/>
  <c r="BR111" i="6"/>
  <c r="BS111" i="6"/>
  <c r="BS129" i="6" s="1"/>
  <c r="BS148" i="6" s="1"/>
  <c r="BT111" i="6"/>
  <c r="BT129" i="6" s="1"/>
  <c r="BT148" i="6" s="1"/>
  <c r="BU111" i="6"/>
  <c r="BU129" i="6" s="1"/>
  <c r="BU148" i="6" s="1"/>
  <c r="BV111" i="6"/>
  <c r="BV129" i="6" s="1"/>
  <c r="BV148" i="6" s="1"/>
  <c r="BW111" i="6"/>
  <c r="BW129" i="6" s="1"/>
  <c r="BW148" i="6" s="1"/>
  <c r="BX111" i="6"/>
  <c r="BX129" i="6" s="1"/>
  <c r="BX148" i="6" s="1"/>
  <c r="BY111" i="6"/>
  <c r="BY129" i="6" s="1"/>
  <c r="BY148" i="6" s="1"/>
  <c r="BZ111" i="6"/>
  <c r="BZ129" i="6" s="1"/>
  <c r="BZ148" i="6" s="1"/>
  <c r="CA111" i="6"/>
  <c r="CA129" i="6" s="1"/>
  <c r="CA148" i="6" s="1"/>
  <c r="CB111" i="6"/>
  <c r="CB129" i="6" s="1"/>
  <c r="CB148" i="6" s="1"/>
  <c r="CC111" i="6"/>
  <c r="CD111" i="6"/>
  <c r="CD129" i="6" s="1"/>
  <c r="CD148" i="6" s="1"/>
  <c r="CE111" i="6"/>
  <c r="CE129" i="6" s="1"/>
  <c r="CE148" i="6" s="1"/>
  <c r="CF111" i="6"/>
  <c r="CF129" i="6" s="1"/>
  <c r="CF148" i="6" s="1"/>
  <c r="CG111" i="6"/>
  <c r="CG129" i="6" s="1"/>
  <c r="CG148" i="6" s="1"/>
  <c r="CH111" i="6"/>
  <c r="CH129" i="6" s="1"/>
  <c r="CH148" i="6" s="1"/>
  <c r="CI111" i="6"/>
  <c r="CI129" i="6" s="1"/>
  <c r="CI148" i="6" s="1"/>
  <c r="CJ111" i="6"/>
  <c r="CJ129" i="6" s="1"/>
  <c r="CJ148" i="6" s="1"/>
  <c r="CK111" i="6"/>
  <c r="CK129" i="6" s="1"/>
  <c r="CK148" i="6" s="1"/>
  <c r="CL111" i="6"/>
  <c r="CL129" i="6" s="1"/>
  <c r="CL148" i="6" s="1"/>
  <c r="CM111" i="6"/>
  <c r="CM129" i="6" s="1"/>
  <c r="CM148" i="6" s="1"/>
  <c r="CN111" i="6"/>
  <c r="CN129" i="6" s="1"/>
  <c r="CN148" i="6" s="1"/>
  <c r="CO111" i="6"/>
  <c r="CO129" i="6" s="1"/>
  <c r="CO148" i="6" s="1"/>
  <c r="CP111" i="6"/>
  <c r="CP129" i="6" s="1"/>
  <c r="CP148" i="6" s="1"/>
  <c r="CQ111" i="6"/>
  <c r="CQ129" i="6" s="1"/>
  <c r="CQ148" i="6" s="1"/>
  <c r="CR111" i="6"/>
  <c r="CR129" i="6" s="1"/>
  <c r="CR148" i="6" s="1"/>
  <c r="CS111" i="6"/>
  <c r="CT111" i="6"/>
  <c r="CT129" i="6" s="1"/>
  <c r="CT148" i="6" s="1"/>
  <c r="CU111" i="6"/>
  <c r="CU129" i="6" s="1"/>
  <c r="CU148" i="6" s="1"/>
  <c r="CV111" i="6"/>
  <c r="CV129" i="6" s="1"/>
  <c r="CV148" i="6" s="1"/>
  <c r="CW111" i="6"/>
  <c r="CW129" i="6" s="1"/>
  <c r="CW148" i="6" s="1"/>
  <c r="CX111" i="6"/>
  <c r="CX129" i="6" s="1"/>
  <c r="CX148" i="6" s="1"/>
  <c r="CY111" i="6"/>
  <c r="CY129" i="6" s="1"/>
  <c r="CY148" i="6" s="1"/>
  <c r="CZ111" i="6"/>
  <c r="CZ129" i="6" s="1"/>
  <c r="CZ148" i="6" s="1"/>
  <c r="DA111" i="6"/>
  <c r="DA129" i="6" s="1"/>
  <c r="DA148" i="6" s="1"/>
  <c r="DB111" i="6"/>
  <c r="DB129" i="6" s="1"/>
  <c r="DB148" i="6" s="1"/>
  <c r="DC111" i="6"/>
  <c r="DC129" i="6" s="1"/>
  <c r="DC148" i="6" s="1"/>
  <c r="DD111" i="6"/>
  <c r="DD129" i="6" s="1"/>
  <c r="DD148" i="6" s="1"/>
  <c r="DE111" i="6"/>
  <c r="DE129" i="6" s="1"/>
  <c r="DE148" i="6" s="1"/>
  <c r="DF111" i="6"/>
  <c r="DF129" i="6" s="1"/>
  <c r="DF148" i="6" s="1"/>
  <c r="DG111" i="6"/>
  <c r="DG129" i="6" s="1"/>
  <c r="DG148" i="6" s="1"/>
  <c r="DH111" i="6"/>
  <c r="DH129" i="6" s="1"/>
  <c r="DH148" i="6" s="1"/>
  <c r="DI111" i="6"/>
  <c r="DI129" i="6" s="1"/>
  <c r="DI148" i="6" s="1"/>
  <c r="DJ111" i="6"/>
  <c r="DJ129" i="6" s="1"/>
  <c r="DJ148" i="6" s="1"/>
  <c r="DK111" i="6"/>
  <c r="DK129" i="6" s="1"/>
  <c r="DK148" i="6" s="1"/>
  <c r="DL111" i="6"/>
  <c r="DL129" i="6" s="1"/>
  <c r="DL148" i="6" s="1"/>
  <c r="DM111" i="6"/>
  <c r="DM129" i="6" s="1"/>
  <c r="DM148" i="6" s="1"/>
  <c r="DN111" i="6"/>
  <c r="DN129" i="6" s="1"/>
  <c r="DN148" i="6" s="1"/>
  <c r="DO111" i="6"/>
  <c r="DO129" i="6" s="1"/>
  <c r="DO148" i="6" s="1"/>
  <c r="DP111" i="6"/>
  <c r="DP129" i="6" s="1"/>
  <c r="DP148" i="6" s="1"/>
  <c r="DQ111" i="6"/>
  <c r="DR111" i="6"/>
  <c r="DR129" i="6" s="1"/>
  <c r="DR148" i="6" s="1"/>
  <c r="DS111" i="6"/>
  <c r="DS129" i="6" s="1"/>
  <c r="DS148" i="6" s="1"/>
  <c r="DT111" i="6"/>
  <c r="DT129" i="6" s="1"/>
  <c r="DT148" i="6" s="1"/>
  <c r="DU111" i="6"/>
  <c r="DU129" i="6" s="1"/>
  <c r="DU148" i="6" s="1"/>
  <c r="DV111" i="6"/>
  <c r="DV129" i="6" s="1"/>
  <c r="DV148" i="6" s="1"/>
  <c r="DW111" i="6"/>
  <c r="DW129" i="6" s="1"/>
  <c r="DW148" i="6" s="1"/>
  <c r="DX111" i="6"/>
  <c r="DX129" i="6" s="1"/>
  <c r="DX148" i="6" s="1"/>
  <c r="DY111" i="6"/>
  <c r="DY129" i="6" s="1"/>
  <c r="DY148" i="6" s="1"/>
  <c r="DZ111" i="6"/>
  <c r="DZ129" i="6" s="1"/>
  <c r="DZ148" i="6" s="1"/>
  <c r="EA111" i="6"/>
  <c r="EA129" i="6" s="1"/>
  <c r="EA148" i="6" s="1"/>
  <c r="EB111" i="6"/>
  <c r="EB129" i="6" s="1"/>
  <c r="EB148" i="6" s="1"/>
  <c r="EC111" i="6"/>
  <c r="EC129" i="6" s="1"/>
  <c r="EC148" i="6" s="1"/>
  <c r="ED111" i="6"/>
  <c r="ED129" i="6" s="1"/>
  <c r="ED148" i="6" s="1"/>
  <c r="EE111" i="6"/>
  <c r="EE129" i="6" s="1"/>
  <c r="EE148" i="6" s="1"/>
  <c r="EF111" i="6"/>
  <c r="EF129" i="6" s="1"/>
  <c r="EF148" i="6" s="1"/>
  <c r="EG111" i="6"/>
  <c r="EH111" i="6"/>
  <c r="EH129" i="6" s="1"/>
  <c r="EH148" i="6" s="1"/>
  <c r="EI111" i="6"/>
  <c r="EI129" i="6" s="1"/>
  <c r="EI148" i="6" s="1"/>
  <c r="EJ111" i="6"/>
  <c r="EJ129" i="6" s="1"/>
  <c r="EJ148" i="6" s="1"/>
  <c r="EK111" i="6"/>
  <c r="EK129" i="6" s="1"/>
  <c r="EK148" i="6" s="1"/>
  <c r="EL111" i="6"/>
  <c r="EL129" i="6" s="1"/>
  <c r="EL148" i="6" s="1"/>
  <c r="EM111" i="6"/>
  <c r="EM129" i="6" s="1"/>
  <c r="EM148" i="6" s="1"/>
  <c r="EN111" i="6"/>
  <c r="EN129" i="6" s="1"/>
  <c r="EN148" i="6" s="1"/>
  <c r="EO111" i="6"/>
  <c r="EO129" i="6" s="1"/>
  <c r="EO148" i="6" s="1"/>
  <c r="EP111" i="6"/>
  <c r="EP129" i="6" s="1"/>
  <c r="EP148" i="6" s="1"/>
  <c r="EQ111" i="6"/>
  <c r="EQ129" i="6" s="1"/>
  <c r="EQ148" i="6" s="1"/>
  <c r="ER111" i="6"/>
  <c r="ER129" i="6" s="1"/>
  <c r="ER148" i="6" s="1"/>
  <c r="ES111" i="6"/>
  <c r="ES129" i="6" s="1"/>
  <c r="ES148" i="6" s="1"/>
  <c r="ET111" i="6"/>
  <c r="ET129" i="6" s="1"/>
  <c r="ET148" i="6" s="1"/>
  <c r="EU111" i="6"/>
  <c r="EU129" i="6" s="1"/>
  <c r="EU148" i="6" s="1"/>
  <c r="EV111" i="6"/>
  <c r="EV129" i="6" s="1"/>
  <c r="EV148" i="6" s="1"/>
  <c r="EW111" i="6"/>
  <c r="EW129" i="6" s="1"/>
  <c r="EW148" i="6" s="1"/>
  <c r="EX111" i="6"/>
  <c r="EX129" i="6" s="1"/>
  <c r="EX148" i="6" s="1"/>
  <c r="EY111" i="6"/>
  <c r="EY129" i="6" s="1"/>
  <c r="EY148" i="6" s="1"/>
  <c r="EZ111" i="6"/>
  <c r="EZ129" i="6" s="1"/>
  <c r="EZ148" i="6" s="1"/>
  <c r="FA111" i="6"/>
  <c r="FA129" i="6" s="1"/>
  <c r="FA148" i="6" s="1"/>
  <c r="FB111" i="6"/>
  <c r="FB129" i="6" s="1"/>
  <c r="FB148" i="6" s="1"/>
  <c r="FC111" i="6"/>
  <c r="FC129" i="6" s="1"/>
  <c r="FC148" i="6" s="1"/>
  <c r="FD111" i="6"/>
  <c r="FD129" i="6" s="1"/>
  <c r="FD148" i="6" s="1"/>
  <c r="FE111" i="6"/>
  <c r="FE129" i="6" s="1"/>
  <c r="FE148" i="6" s="1"/>
  <c r="FF111" i="6"/>
  <c r="FF129" i="6" s="1"/>
  <c r="FF148" i="6" s="1"/>
  <c r="FG111" i="6"/>
  <c r="FG129" i="6" s="1"/>
  <c r="FG148" i="6" s="1"/>
  <c r="FH111" i="6"/>
  <c r="FH129" i="6" s="1"/>
  <c r="FH148" i="6" s="1"/>
  <c r="FI111" i="6"/>
  <c r="FJ111" i="6"/>
  <c r="FJ129" i="6" s="1"/>
  <c r="FJ148" i="6" s="1"/>
  <c r="FK111" i="6"/>
  <c r="FK129" i="6" s="1"/>
  <c r="FK148" i="6" s="1"/>
  <c r="FL111" i="6"/>
  <c r="FL129" i="6" s="1"/>
  <c r="FL148" i="6" s="1"/>
  <c r="FM111" i="6"/>
  <c r="FM129" i="6" s="1"/>
  <c r="FM148" i="6" s="1"/>
  <c r="FN111" i="6"/>
  <c r="FN129" i="6" s="1"/>
  <c r="FN148" i="6" s="1"/>
  <c r="FO111" i="6"/>
  <c r="FO129" i="6" s="1"/>
  <c r="FO148" i="6" s="1"/>
  <c r="FP111" i="6"/>
  <c r="FP129" i="6" s="1"/>
  <c r="FP148" i="6" s="1"/>
  <c r="FQ111" i="6"/>
  <c r="FQ129" i="6" s="1"/>
  <c r="FQ148" i="6" s="1"/>
  <c r="FR111" i="6"/>
  <c r="FR129" i="6" s="1"/>
  <c r="FR148" i="6" s="1"/>
  <c r="FS111" i="6"/>
  <c r="FS129" i="6" s="1"/>
  <c r="FS148" i="6" s="1"/>
  <c r="FT111" i="6"/>
  <c r="FT129" i="6" s="1"/>
  <c r="FT148" i="6" s="1"/>
  <c r="FU111" i="6"/>
  <c r="FU129" i="6" s="1"/>
  <c r="FU148" i="6" s="1"/>
  <c r="FV111" i="6"/>
  <c r="FV129" i="6" s="1"/>
  <c r="FV148" i="6" s="1"/>
  <c r="FW111" i="6"/>
  <c r="FW129" i="6" s="1"/>
  <c r="FW148" i="6" s="1"/>
  <c r="FX111" i="6"/>
  <c r="FY111" i="6"/>
  <c r="FY129" i="6" s="1"/>
  <c r="FY148" i="6" s="1"/>
  <c r="FZ111" i="6"/>
  <c r="FZ129" i="6" s="1"/>
  <c r="FZ148" i="6" s="1"/>
  <c r="GA111" i="6"/>
  <c r="GA129" i="6" s="1"/>
  <c r="GA148" i="6" s="1"/>
  <c r="GB111" i="6"/>
  <c r="GB129" i="6" s="1"/>
  <c r="GB148" i="6" s="1"/>
  <c r="GC111" i="6"/>
  <c r="GC129" i="6" s="1"/>
  <c r="GC148" i="6" s="1"/>
  <c r="GD111" i="6"/>
  <c r="GD129" i="6" s="1"/>
  <c r="GD148" i="6" s="1"/>
  <c r="GE111" i="6"/>
  <c r="GE129" i="6" s="1"/>
  <c r="GE148" i="6" s="1"/>
  <c r="GF111" i="6"/>
  <c r="GF129" i="6" s="1"/>
  <c r="GF148" i="6" s="1"/>
  <c r="GG111" i="6"/>
  <c r="GG129" i="6" s="1"/>
  <c r="GG148" i="6" s="1"/>
  <c r="GH111" i="6"/>
  <c r="GH129" i="6" s="1"/>
  <c r="GH148" i="6" s="1"/>
  <c r="GI111" i="6"/>
  <c r="GI129" i="6" s="1"/>
  <c r="GI148" i="6" s="1"/>
  <c r="GJ111" i="6"/>
  <c r="GJ129" i="6" s="1"/>
  <c r="GJ148" i="6" s="1"/>
  <c r="GK111" i="6"/>
  <c r="GK129" i="6" s="1"/>
  <c r="GK148" i="6" s="1"/>
  <c r="GL111" i="6"/>
  <c r="GL129" i="6" s="1"/>
  <c r="GL148" i="6" s="1"/>
  <c r="GM111" i="6"/>
  <c r="GM129" i="6" s="1"/>
  <c r="GM148" i="6" s="1"/>
  <c r="GN111" i="6"/>
  <c r="GN129" i="6" s="1"/>
  <c r="GN148" i="6" s="1"/>
  <c r="GO111" i="6"/>
  <c r="GO129" i="6" s="1"/>
  <c r="GO148" i="6" s="1"/>
  <c r="GP111" i="6"/>
  <c r="GP129" i="6" s="1"/>
  <c r="GP148" i="6" s="1"/>
  <c r="GQ111" i="6"/>
  <c r="GQ129" i="6" s="1"/>
  <c r="GQ148" i="6" s="1"/>
  <c r="GR111" i="6"/>
  <c r="GR129" i="6" s="1"/>
  <c r="GR148" i="6" s="1"/>
  <c r="F112" i="6"/>
  <c r="F130" i="6" s="1"/>
  <c r="F149" i="6" s="1"/>
  <c r="G112" i="6"/>
  <c r="G130" i="6" s="1"/>
  <c r="G149" i="6" s="1"/>
  <c r="H112" i="6"/>
  <c r="H130" i="6" s="1"/>
  <c r="H149" i="6" s="1"/>
  <c r="I112" i="6"/>
  <c r="I130" i="6" s="1"/>
  <c r="I149" i="6" s="1"/>
  <c r="J112" i="6"/>
  <c r="K112" i="6"/>
  <c r="K130" i="6" s="1"/>
  <c r="K149" i="6" s="1"/>
  <c r="L112" i="6"/>
  <c r="L130" i="6" s="1"/>
  <c r="L149" i="6" s="1"/>
  <c r="M112" i="6"/>
  <c r="M130" i="6" s="1"/>
  <c r="M149" i="6" s="1"/>
  <c r="N112" i="6"/>
  <c r="N130" i="6" s="1"/>
  <c r="N149" i="6" s="1"/>
  <c r="O112" i="6"/>
  <c r="O130" i="6" s="1"/>
  <c r="O149" i="6" s="1"/>
  <c r="P112" i="6"/>
  <c r="P130" i="6" s="1"/>
  <c r="P149" i="6" s="1"/>
  <c r="Q112" i="6"/>
  <c r="Q130" i="6" s="1"/>
  <c r="Q149" i="6" s="1"/>
  <c r="R112" i="6"/>
  <c r="R130" i="6" s="1"/>
  <c r="R149" i="6" s="1"/>
  <c r="S112" i="6"/>
  <c r="S130" i="6" s="1"/>
  <c r="S149" i="6" s="1"/>
  <c r="T112" i="6"/>
  <c r="T130" i="6" s="1"/>
  <c r="T149" i="6" s="1"/>
  <c r="U112" i="6"/>
  <c r="U130" i="6" s="1"/>
  <c r="U149" i="6" s="1"/>
  <c r="V112" i="6"/>
  <c r="V130" i="6" s="1"/>
  <c r="V149" i="6" s="1"/>
  <c r="W112" i="6"/>
  <c r="W130" i="6" s="1"/>
  <c r="W149" i="6" s="1"/>
  <c r="X112" i="6"/>
  <c r="X130" i="6" s="1"/>
  <c r="X149" i="6" s="1"/>
  <c r="Y112" i="6"/>
  <c r="Y130" i="6" s="1"/>
  <c r="Y149" i="6" s="1"/>
  <c r="Z112" i="6"/>
  <c r="AA112" i="6"/>
  <c r="AA130" i="6" s="1"/>
  <c r="AA149" i="6" s="1"/>
  <c r="AB112" i="6"/>
  <c r="AB130" i="6" s="1"/>
  <c r="AB149" i="6" s="1"/>
  <c r="AC112" i="6"/>
  <c r="AC130" i="6" s="1"/>
  <c r="AC149" i="6" s="1"/>
  <c r="AD112" i="6"/>
  <c r="AD130" i="6" s="1"/>
  <c r="AD149" i="6" s="1"/>
  <c r="AE112" i="6"/>
  <c r="AE130" i="6" s="1"/>
  <c r="AE149" i="6" s="1"/>
  <c r="AF112" i="6"/>
  <c r="AF130" i="6" s="1"/>
  <c r="AF149" i="6" s="1"/>
  <c r="AG112" i="6"/>
  <c r="AG130" i="6" s="1"/>
  <c r="AG149" i="6" s="1"/>
  <c r="AH112" i="6"/>
  <c r="AH130" i="6" s="1"/>
  <c r="AH149" i="6" s="1"/>
  <c r="AI112" i="6"/>
  <c r="AI130" i="6" s="1"/>
  <c r="AI149" i="6" s="1"/>
  <c r="AJ112" i="6"/>
  <c r="AJ130" i="6" s="1"/>
  <c r="AJ149" i="6" s="1"/>
  <c r="AK112" i="6"/>
  <c r="AK130" i="6" s="1"/>
  <c r="AK149" i="6" s="1"/>
  <c r="AL112" i="6"/>
  <c r="AL130" i="6" s="1"/>
  <c r="AL149" i="6" s="1"/>
  <c r="AM112" i="6"/>
  <c r="AM130" i="6" s="1"/>
  <c r="AM149" i="6" s="1"/>
  <c r="AN112" i="6"/>
  <c r="AN130" i="6" s="1"/>
  <c r="AN149" i="6" s="1"/>
  <c r="AO112" i="6"/>
  <c r="AO130" i="6" s="1"/>
  <c r="AO149" i="6" s="1"/>
  <c r="AP112" i="6"/>
  <c r="AP130" i="6" s="1"/>
  <c r="AP149" i="6" s="1"/>
  <c r="AQ112" i="6"/>
  <c r="AQ130" i="6" s="1"/>
  <c r="AQ149" i="6" s="1"/>
  <c r="AR112" i="6"/>
  <c r="AR130" i="6" s="1"/>
  <c r="AR149" i="6" s="1"/>
  <c r="AS112" i="6"/>
  <c r="AS130" i="6" s="1"/>
  <c r="AS149" i="6" s="1"/>
  <c r="AT112" i="6"/>
  <c r="AT130" i="6" s="1"/>
  <c r="AT149" i="6" s="1"/>
  <c r="AU112" i="6"/>
  <c r="AU130" i="6" s="1"/>
  <c r="AU149" i="6" s="1"/>
  <c r="AV112" i="6"/>
  <c r="AV130" i="6" s="1"/>
  <c r="AV149" i="6" s="1"/>
  <c r="AW112" i="6"/>
  <c r="AW130" i="6" s="1"/>
  <c r="AW149" i="6" s="1"/>
  <c r="AX112" i="6"/>
  <c r="AY112" i="6"/>
  <c r="AY130" i="6" s="1"/>
  <c r="AY149" i="6" s="1"/>
  <c r="AZ112" i="6"/>
  <c r="AZ130" i="6" s="1"/>
  <c r="AZ149" i="6" s="1"/>
  <c r="BA112" i="6"/>
  <c r="BA130" i="6" s="1"/>
  <c r="BA149" i="6" s="1"/>
  <c r="BB112" i="6"/>
  <c r="BB130" i="6" s="1"/>
  <c r="BB149" i="6" s="1"/>
  <c r="BC112" i="6"/>
  <c r="BC130" i="6" s="1"/>
  <c r="BC149" i="6" s="1"/>
  <c r="BD112" i="6"/>
  <c r="BD130" i="6" s="1"/>
  <c r="BD149" i="6" s="1"/>
  <c r="BE112" i="6"/>
  <c r="BE130" i="6" s="1"/>
  <c r="BE149" i="6" s="1"/>
  <c r="BF112" i="6"/>
  <c r="BF130" i="6" s="1"/>
  <c r="BF149" i="6" s="1"/>
  <c r="BG112" i="6"/>
  <c r="BG130" i="6" s="1"/>
  <c r="BG149" i="6" s="1"/>
  <c r="BH112" i="6"/>
  <c r="BH130" i="6" s="1"/>
  <c r="BH149" i="6" s="1"/>
  <c r="BI112" i="6"/>
  <c r="BI130" i="6" s="1"/>
  <c r="BI149" i="6" s="1"/>
  <c r="BJ112" i="6"/>
  <c r="BJ130" i="6" s="1"/>
  <c r="BJ149" i="6" s="1"/>
  <c r="BK112" i="6"/>
  <c r="BK130" i="6" s="1"/>
  <c r="BK149" i="6" s="1"/>
  <c r="BL112" i="6"/>
  <c r="BL130" i="6" s="1"/>
  <c r="BL149" i="6" s="1"/>
  <c r="BM112" i="6"/>
  <c r="BM130" i="6" s="1"/>
  <c r="BM149" i="6" s="1"/>
  <c r="BN112" i="6"/>
  <c r="BO112" i="6"/>
  <c r="BO130" i="6" s="1"/>
  <c r="BO149" i="6" s="1"/>
  <c r="BP112" i="6"/>
  <c r="BP130" i="6" s="1"/>
  <c r="BP149" i="6" s="1"/>
  <c r="BQ112" i="6"/>
  <c r="BQ130" i="6" s="1"/>
  <c r="BQ149" i="6" s="1"/>
  <c r="BR112" i="6"/>
  <c r="BR130" i="6" s="1"/>
  <c r="BR149" i="6" s="1"/>
  <c r="BS112" i="6"/>
  <c r="BS130" i="6" s="1"/>
  <c r="BS149" i="6" s="1"/>
  <c r="BT112" i="6"/>
  <c r="BT130" i="6" s="1"/>
  <c r="BT149" i="6" s="1"/>
  <c r="BU112" i="6"/>
  <c r="BU130" i="6" s="1"/>
  <c r="BU149" i="6" s="1"/>
  <c r="BV112" i="6"/>
  <c r="BV130" i="6" s="1"/>
  <c r="BV149" i="6" s="1"/>
  <c r="BW112" i="6"/>
  <c r="BW130" i="6" s="1"/>
  <c r="BW149" i="6" s="1"/>
  <c r="BX112" i="6"/>
  <c r="BX130" i="6" s="1"/>
  <c r="BX149" i="6" s="1"/>
  <c r="BY112" i="6"/>
  <c r="BY130" i="6" s="1"/>
  <c r="BY149" i="6" s="1"/>
  <c r="BZ112" i="6"/>
  <c r="BZ130" i="6" s="1"/>
  <c r="BZ149" i="6" s="1"/>
  <c r="CA112" i="6"/>
  <c r="CA130" i="6" s="1"/>
  <c r="CA149" i="6" s="1"/>
  <c r="CB112" i="6"/>
  <c r="CB130" i="6" s="1"/>
  <c r="CB149" i="6" s="1"/>
  <c r="CC112" i="6"/>
  <c r="CC130" i="6" s="1"/>
  <c r="CC149" i="6" s="1"/>
  <c r="CD112" i="6"/>
  <c r="CD130" i="6" s="1"/>
  <c r="CD149" i="6" s="1"/>
  <c r="CE112" i="6"/>
  <c r="CE130" i="6" s="1"/>
  <c r="CE149" i="6" s="1"/>
  <c r="CF112" i="6"/>
  <c r="CG112" i="6"/>
  <c r="CG130" i="6" s="1"/>
  <c r="CG149" i="6" s="1"/>
  <c r="CH112" i="6"/>
  <c r="CI112" i="6"/>
  <c r="CI130" i="6" s="1"/>
  <c r="CI149" i="6" s="1"/>
  <c r="CJ112" i="6"/>
  <c r="CJ130" i="6" s="1"/>
  <c r="CJ149" i="6" s="1"/>
  <c r="CK112" i="6"/>
  <c r="CK130" i="6" s="1"/>
  <c r="CK149" i="6" s="1"/>
  <c r="CL112" i="6"/>
  <c r="CL130" i="6" s="1"/>
  <c r="CL149" i="6" s="1"/>
  <c r="CM112" i="6"/>
  <c r="CM130" i="6" s="1"/>
  <c r="CM149" i="6" s="1"/>
  <c r="CN112" i="6"/>
  <c r="CN130" i="6" s="1"/>
  <c r="CN149" i="6" s="1"/>
  <c r="CO112" i="6"/>
  <c r="CO130" i="6" s="1"/>
  <c r="CO149" i="6" s="1"/>
  <c r="CP112" i="6"/>
  <c r="CP130" i="6" s="1"/>
  <c r="CP149" i="6" s="1"/>
  <c r="CQ112" i="6"/>
  <c r="CQ130" i="6" s="1"/>
  <c r="CR112" i="6"/>
  <c r="CR130" i="6" s="1"/>
  <c r="CR149" i="6" s="1"/>
  <c r="CS112" i="6"/>
  <c r="CS130" i="6" s="1"/>
  <c r="CS149" i="6" s="1"/>
  <c r="CT112" i="6"/>
  <c r="CT130" i="6" s="1"/>
  <c r="CT149" i="6" s="1"/>
  <c r="CU112" i="6"/>
  <c r="CU130" i="6" s="1"/>
  <c r="CU149" i="6" s="1"/>
  <c r="CV112" i="6"/>
  <c r="CV130" i="6" s="1"/>
  <c r="CV149" i="6" s="1"/>
  <c r="CW112" i="6"/>
  <c r="CW130" i="6" s="1"/>
  <c r="CW149" i="6" s="1"/>
  <c r="CX112" i="6"/>
  <c r="CY112" i="6"/>
  <c r="CY130" i="6" s="1"/>
  <c r="CY149" i="6" s="1"/>
  <c r="CZ112" i="6"/>
  <c r="CZ130" i="6" s="1"/>
  <c r="CZ149" i="6" s="1"/>
  <c r="DA112" i="6"/>
  <c r="DA130" i="6" s="1"/>
  <c r="DA149" i="6" s="1"/>
  <c r="DB112" i="6"/>
  <c r="DB130" i="6" s="1"/>
  <c r="DB149" i="6" s="1"/>
  <c r="DC112" i="6"/>
  <c r="DC130" i="6" s="1"/>
  <c r="DC149" i="6" s="1"/>
  <c r="DD112" i="6"/>
  <c r="DD130" i="6" s="1"/>
  <c r="DD149" i="6" s="1"/>
  <c r="DE112" i="6"/>
  <c r="DE130" i="6" s="1"/>
  <c r="DE149" i="6" s="1"/>
  <c r="DF112" i="6"/>
  <c r="DF130" i="6" s="1"/>
  <c r="DF149" i="6" s="1"/>
  <c r="DG112" i="6"/>
  <c r="DG130" i="6" s="1"/>
  <c r="DG149" i="6" s="1"/>
  <c r="DH112" i="6"/>
  <c r="DH130" i="6" s="1"/>
  <c r="DH149" i="6" s="1"/>
  <c r="DI112" i="6"/>
  <c r="DI130" i="6" s="1"/>
  <c r="DI149" i="6" s="1"/>
  <c r="DJ112" i="6"/>
  <c r="DJ130" i="6" s="1"/>
  <c r="DJ149" i="6" s="1"/>
  <c r="DK112" i="6"/>
  <c r="DK130" i="6" s="1"/>
  <c r="DK149" i="6" s="1"/>
  <c r="DL112" i="6"/>
  <c r="DL130" i="6" s="1"/>
  <c r="DL149" i="6" s="1"/>
  <c r="DM112" i="6"/>
  <c r="DM130" i="6" s="1"/>
  <c r="DM149" i="6" s="1"/>
  <c r="DN112" i="6"/>
  <c r="DN130" i="6" s="1"/>
  <c r="DN149" i="6" s="1"/>
  <c r="DO112" i="6"/>
  <c r="DO130" i="6" s="1"/>
  <c r="DO149" i="6" s="1"/>
  <c r="DP112" i="6"/>
  <c r="DP130" i="6" s="1"/>
  <c r="DP149" i="6" s="1"/>
  <c r="DQ112" i="6"/>
  <c r="DQ130" i="6" s="1"/>
  <c r="DQ149" i="6" s="1"/>
  <c r="DR112" i="6"/>
  <c r="DR130" i="6" s="1"/>
  <c r="DR149" i="6" s="1"/>
  <c r="DS112" i="6"/>
  <c r="DS130" i="6" s="1"/>
  <c r="DS149" i="6" s="1"/>
  <c r="DT112" i="6"/>
  <c r="DT130" i="6" s="1"/>
  <c r="DT149" i="6" s="1"/>
  <c r="DU112" i="6"/>
  <c r="DU130" i="6" s="1"/>
  <c r="DU149" i="6" s="1"/>
  <c r="DV112" i="6"/>
  <c r="DW112" i="6"/>
  <c r="DW130" i="6" s="1"/>
  <c r="DW149" i="6" s="1"/>
  <c r="DX112" i="6"/>
  <c r="DX130" i="6" s="1"/>
  <c r="DX149" i="6" s="1"/>
  <c r="DY112" i="6"/>
  <c r="DY130" i="6" s="1"/>
  <c r="DY149" i="6" s="1"/>
  <c r="DZ112" i="6"/>
  <c r="DZ130" i="6" s="1"/>
  <c r="DZ149" i="6" s="1"/>
  <c r="EA112" i="6"/>
  <c r="EA130" i="6" s="1"/>
  <c r="EA149" i="6" s="1"/>
  <c r="EB112" i="6"/>
  <c r="EB130" i="6" s="1"/>
  <c r="EB149" i="6" s="1"/>
  <c r="EC112" i="6"/>
  <c r="ED112" i="6"/>
  <c r="ED130" i="6" s="1"/>
  <c r="ED149" i="6" s="1"/>
  <c r="EE112" i="6"/>
  <c r="EE130" i="6" s="1"/>
  <c r="EE149" i="6" s="1"/>
  <c r="EF112" i="6"/>
  <c r="EF130" i="6" s="1"/>
  <c r="EF149" i="6" s="1"/>
  <c r="EG112" i="6"/>
  <c r="EG130" i="6" s="1"/>
  <c r="EG149" i="6" s="1"/>
  <c r="EH112" i="6"/>
  <c r="EH130" i="6" s="1"/>
  <c r="EH149" i="6" s="1"/>
  <c r="EI112" i="6"/>
  <c r="EI130" i="6" s="1"/>
  <c r="EI149" i="6" s="1"/>
  <c r="EJ112" i="6"/>
  <c r="EJ130" i="6" s="1"/>
  <c r="EJ149" i="6" s="1"/>
  <c r="EK112" i="6"/>
  <c r="EK130" i="6" s="1"/>
  <c r="EK149" i="6" s="1"/>
  <c r="EL112" i="6"/>
  <c r="EL130" i="6" s="1"/>
  <c r="EL149" i="6" s="1"/>
  <c r="EM112" i="6"/>
  <c r="EM130" i="6" s="1"/>
  <c r="EM149" i="6" s="1"/>
  <c r="EN112" i="6"/>
  <c r="EN130" i="6" s="1"/>
  <c r="EN149" i="6" s="1"/>
  <c r="EO112" i="6"/>
  <c r="EO130" i="6" s="1"/>
  <c r="EO149" i="6" s="1"/>
  <c r="EP112" i="6"/>
  <c r="EP130" i="6" s="1"/>
  <c r="EP149" i="6" s="1"/>
  <c r="EQ112" i="6"/>
  <c r="EQ130" i="6" s="1"/>
  <c r="EQ149" i="6" s="1"/>
  <c r="ER112" i="6"/>
  <c r="ER130" i="6" s="1"/>
  <c r="ER149" i="6" s="1"/>
  <c r="ES112" i="6"/>
  <c r="ES130" i="6" s="1"/>
  <c r="ES149" i="6" s="1"/>
  <c r="ET112" i="6"/>
  <c r="ET130" i="6" s="1"/>
  <c r="ET149" i="6" s="1"/>
  <c r="EU112" i="6"/>
  <c r="EU130" i="6" s="1"/>
  <c r="EU149" i="6" s="1"/>
  <c r="EV112" i="6"/>
  <c r="EV130" i="6" s="1"/>
  <c r="EV149" i="6" s="1"/>
  <c r="EW112" i="6"/>
  <c r="EW130" i="6" s="1"/>
  <c r="EW149" i="6" s="1"/>
  <c r="EX112" i="6"/>
  <c r="EX130" i="6" s="1"/>
  <c r="EX149" i="6" s="1"/>
  <c r="EY112" i="6"/>
  <c r="EY130" i="6" s="1"/>
  <c r="EY149" i="6" s="1"/>
  <c r="EZ112" i="6"/>
  <c r="EZ130" i="6" s="1"/>
  <c r="EZ149" i="6" s="1"/>
  <c r="FA112" i="6"/>
  <c r="FB112" i="6"/>
  <c r="FC112" i="6"/>
  <c r="FC130" i="6" s="1"/>
  <c r="FC149" i="6" s="1"/>
  <c r="FD112" i="6"/>
  <c r="FD130" i="6" s="1"/>
  <c r="FD149" i="6" s="1"/>
  <c r="FE112" i="6"/>
  <c r="FE130" i="6" s="1"/>
  <c r="FE149" i="6" s="1"/>
  <c r="FF112" i="6"/>
  <c r="FF130" i="6" s="1"/>
  <c r="FF149" i="6" s="1"/>
  <c r="FG112" i="6"/>
  <c r="FG130" i="6" s="1"/>
  <c r="FG149" i="6" s="1"/>
  <c r="FH112" i="6"/>
  <c r="FH130" i="6" s="1"/>
  <c r="FH149" i="6" s="1"/>
  <c r="FI112" i="6"/>
  <c r="FJ112" i="6"/>
  <c r="FJ130" i="6" s="1"/>
  <c r="FJ149" i="6" s="1"/>
  <c r="FK112" i="6"/>
  <c r="FK130" i="6" s="1"/>
  <c r="FK149" i="6" s="1"/>
  <c r="FL112" i="6"/>
  <c r="FL130" i="6" s="1"/>
  <c r="FL149" i="6" s="1"/>
  <c r="FM112" i="6"/>
  <c r="FM130" i="6" s="1"/>
  <c r="FM149" i="6" s="1"/>
  <c r="FN112" i="6"/>
  <c r="FN130" i="6" s="1"/>
  <c r="FN149" i="6" s="1"/>
  <c r="FO112" i="6"/>
  <c r="FO130" i="6" s="1"/>
  <c r="FO149" i="6" s="1"/>
  <c r="FP112" i="6"/>
  <c r="FP130" i="6" s="1"/>
  <c r="FP149" i="6" s="1"/>
  <c r="FQ112" i="6"/>
  <c r="FQ130" i="6" s="1"/>
  <c r="FQ149" i="6" s="1"/>
  <c r="FR112" i="6"/>
  <c r="FS112" i="6"/>
  <c r="FS130" i="6" s="1"/>
  <c r="FS149" i="6" s="1"/>
  <c r="FT112" i="6"/>
  <c r="FT130" i="6" s="1"/>
  <c r="FT149" i="6" s="1"/>
  <c r="FU112" i="6"/>
  <c r="FU130" i="6" s="1"/>
  <c r="FU149" i="6" s="1"/>
  <c r="FV112" i="6"/>
  <c r="FV130" i="6" s="1"/>
  <c r="FV149" i="6" s="1"/>
  <c r="FW112" i="6"/>
  <c r="FW130" i="6" s="1"/>
  <c r="FW149" i="6" s="1"/>
  <c r="FX112" i="6"/>
  <c r="FX130" i="6" s="1"/>
  <c r="FX149" i="6" s="1"/>
  <c r="FY112" i="6"/>
  <c r="FY130" i="6" s="1"/>
  <c r="FY149" i="6" s="1"/>
  <c r="FZ112" i="6"/>
  <c r="FZ130" i="6" s="1"/>
  <c r="FZ149" i="6" s="1"/>
  <c r="GA112" i="6"/>
  <c r="GA130" i="6" s="1"/>
  <c r="GA149" i="6" s="1"/>
  <c r="GB112" i="6"/>
  <c r="GB130" i="6" s="1"/>
  <c r="GB149" i="6" s="1"/>
  <c r="GC112" i="6"/>
  <c r="GC130" i="6" s="1"/>
  <c r="GC149" i="6" s="1"/>
  <c r="GD112" i="6"/>
  <c r="GD130" i="6" s="1"/>
  <c r="GD149" i="6" s="1"/>
  <c r="GE112" i="6"/>
  <c r="GE130" i="6" s="1"/>
  <c r="GE149" i="6" s="1"/>
  <c r="GF112" i="6"/>
  <c r="GF130" i="6" s="1"/>
  <c r="GF149" i="6" s="1"/>
  <c r="GG112" i="6"/>
  <c r="GG130" i="6" s="1"/>
  <c r="GG149" i="6" s="1"/>
  <c r="GH112" i="6"/>
  <c r="GH130" i="6" s="1"/>
  <c r="GH149" i="6" s="1"/>
  <c r="GI112" i="6"/>
  <c r="GI130" i="6" s="1"/>
  <c r="GI149" i="6" s="1"/>
  <c r="GJ112" i="6"/>
  <c r="GJ130" i="6" s="1"/>
  <c r="GJ149" i="6" s="1"/>
  <c r="GK112" i="6"/>
  <c r="GK130" i="6" s="1"/>
  <c r="GK149" i="6" s="1"/>
  <c r="GL112" i="6"/>
  <c r="GL130" i="6" s="1"/>
  <c r="GL149" i="6" s="1"/>
  <c r="GM112" i="6"/>
  <c r="GM130" i="6" s="1"/>
  <c r="GM149" i="6" s="1"/>
  <c r="GN112" i="6"/>
  <c r="GN130" i="6" s="1"/>
  <c r="GN149" i="6" s="1"/>
  <c r="GO112" i="6"/>
  <c r="GO130" i="6" s="1"/>
  <c r="GO149" i="6" s="1"/>
  <c r="GP112" i="6"/>
  <c r="GP130" i="6" s="1"/>
  <c r="GP149" i="6" s="1"/>
  <c r="GQ112" i="6"/>
  <c r="GQ130" i="6" s="1"/>
  <c r="GQ149" i="6" s="1"/>
  <c r="GR112" i="6"/>
  <c r="GR130" i="6" s="1"/>
  <c r="GR149" i="6" s="1"/>
  <c r="F113" i="6"/>
  <c r="F131" i="6" s="1"/>
  <c r="F150" i="6" s="1"/>
  <c r="G113" i="6"/>
  <c r="G131" i="6" s="1"/>
  <c r="G150" i="6" s="1"/>
  <c r="H113" i="6"/>
  <c r="H131" i="6" s="1"/>
  <c r="H150" i="6" s="1"/>
  <c r="I113" i="6"/>
  <c r="I131" i="6" s="1"/>
  <c r="I150" i="6" s="1"/>
  <c r="J113" i="6"/>
  <c r="J131" i="6" s="1"/>
  <c r="J150" i="6" s="1"/>
  <c r="K113" i="6"/>
  <c r="K131" i="6" s="1"/>
  <c r="K150" i="6" s="1"/>
  <c r="L113" i="6"/>
  <c r="L131" i="6" s="1"/>
  <c r="L150" i="6" s="1"/>
  <c r="M113" i="6"/>
  <c r="M131" i="6" s="1"/>
  <c r="M150" i="6" s="1"/>
  <c r="N113" i="6"/>
  <c r="N131" i="6" s="1"/>
  <c r="N150" i="6" s="1"/>
  <c r="O113" i="6"/>
  <c r="O131" i="6" s="1"/>
  <c r="O150" i="6" s="1"/>
  <c r="P113" i="6"/>
  <c r="P131" i="6" s="1"/>
  <c r="P150" i="6" s="1"/>
  <c r="Q113" i="6"/>
  <c r="Q131" i="6" s="1"/>
  <c r="Q150" i="6" s="1"/>
  <c r="R113" i="6"/>
  <c r="R131" i="6" s="1"/>
  <c r="R150" i="6" s="1"/>
  <c r="S113" i="6"/>
  <c r="S131" i="6" s="1"/>
  <c r="S150" i="6" s="1"/>
  <c r="T113" i="6"/>
  <c r="T131" i="6" s="1"/>
  <c r="T150" i="6" s="1"/>
  <c r="U113" i="6"/>
  <c r="U131" i="6" s="1"/>
  <c r="U150" i="6" s="1"/>
  <c r="V113" i="6"/>
  <c r="V131" i="6" s="1"/>
  <c r="V150" i="6" s="1"/>
  <c r="W113" i="6"/>
  <c r="W131" i="6" s="1"/>
  <c r="W150" i="6" s="1"/>
  <c r="X113" i="6"/>
  <c r="X131" i="6" s="1"/>
  <c r="X150" i="6" s="1"/>
  <c r="Y113" i="6"/>
  <c r="Y131" i="6" s="1"/>
  <c r="Y150" i="6" s="1"/>
  <c r="Z113" i="6"/>
  <c r="Z131" i="6" s="1"/>
  <c r="Z150" i="6" s="1"/>
  <c r="AA113" i="6"/>
  <c r="AB113" i="6"/>
  <c r="AB131" i="6" s="1"/>
  <c r="AB150" i="6" s="1"/>
  <c r="AC113" i="6"/>
  <c r="AC131" i="6" s="1"/>
  <c r="AD113" i="6"/>
  <c r="AD131" i="6" s="1"/>
  <c r="AD150" i="6" s="1"/>
  <c r="AE113" i="6"/>
  <c r="AE131" i="6" s="1"/>
  <c r="AE150" i="6" s="1"/>
  <c r="AF113" i="6"/>
  <c r="AF131" i="6" s="1"/>
  <c r="AF150" i="6" s="1"/>
  <c r="AG113" i="6"/>
  <c r="AG131" i="6" s="1"/>
  <c r="AG150" i="6" s="1"/>
  <c r="AH113" i="6"/>
  <c r="AH131" i="6" s="1"/>
  <c r="AH150" i="6" s="1"/>
  <c r="AI113" i="6"/>
  <c r="AJ113" i="6"/>
  <c r="AJ131" i="6" s="1"/>
  <c r="AJ150" i="6" s="1"/>
  <c r="AK113" i="6"/>
  <c r="AK131" i="6" s="1"/>
  <c r="AK150" i="6" s="1"/>
  <c r="AL113" i="6"/>
  <c r="AL131" i="6" s="1"/>
  <c r="AL150" i="6" s="1"/>
  <c r="AM113" i="6"/>
  <c r="AM131" i="6" s="1"/>
  <c r="AM150" i="6" s="1"/>
  <c r="AN113" i="6"/>
  <c r="AN131" i="6" s="1"/>
  <c r="AN150" i="6" s="1"/>
  <c r="AO113" i="6"/>
  <c r="AO131" i="6" s="1"/>
  <c r="AO150" i="6" s="1"/>
  <c r="AP113" i="6"/>
  <c r="AP131" i="6" s="1"/>
  <c r="AP150" i="6" s="1"/>
  <c r="AQ113" i="6"/>
  <c r="AQ131" i="6" s="1"/>
  <c r="AQ150" i="6" s="1"/>
  <c r="AR113" i="6"/>
  <c r="AR131" i="6" s="1"/>
  <c r="AR150" i="6" s="1"/>
  <c r="AS113" i="6"/>
  <c r="AS131" i="6" s="1"/>
  <c r="AS150" i="6" s="1"/>
  <c r="AT113" i="6"/>
  <c r="AU113" i="6"/>
  <c r="AU131" i="6" s="1"/>
  <c r="AU150" i="6" s="1"/>
  <c r="AV113" i="6"/>
  <c r="AV131" i="6" s="1"/>
  <c r="AV150" i="6" s="1"/>
  <c r="AW113" i="6"/>
  <c r="AW131" i="6" s="1"/>
  <c r="AW150" i="6" s="1"/>
  <c r="AX113" i="6"/>
  <c r="AX131" i="6" s="1"/>
  <c r="AX150" i="6" s="1"/>
  <c r="AY113" i="6"/>
  <c r="AY131" i="6" s="1"/>
  <c r="AY150" i="6" s="1"/>
  <c r="AZ113" i="6"/>
  <c r="AZ131" i="6" s="1"/>
  <c r="AZ150" i="6" s="1"/>
  <c r="BA113" i="6"/>
  <c r="BA131" i="6" s="1"/>
  <c r="BA150" i="6" s="1"/>
  <c r="BB113" i="6"/>
  <c r="BB131" i="6" s="1"/>
  <c r="BB150" i="6" s="1"/>
  <c r="BC113" i="6"/>
  <c r="BC131" i="6" s="1"/>
  <c r="BC150" i="6" s="1"/>
  <c r="BD113" i="6"/>
  <c r="BD131" i="6" s="1"/>
  <c r="BD150" i="6" s="1"/>
  <c r="BE113" i="6"/>
  <c r="BE131" i="6" s="1"/>
  <c r="BE150" i="6" s="1"/>
  <c r="BF113" i="6"/>
  <c r="BF131" i="6" s="1"/>
  <c r="BF150" i="6" s="1"/>
  <c r="BG113" i="6"/>
  <c r="BG131" i="6" s="1"/>
  <c r="BG150" i="6" s="1"/>
  <c r="BH113" i="6"/>
  <c r="BH131" i="6" s="1"/>
  <c r="BH150" i="6" s="1"/>
  <c r="BI113" i="6"/>
  <c r="BI131" i="6" s="1"/>
  <c r="BI150" i="6" s="1"/>
  <c r="BJ113" i="6"/>
  <c r="BJ131" i="6" s="1"/>
  <c r="BJ150" i="6" s="1"/>
  <c r="BK113" i="6"/>
  <c r="BL113" i="6"/>
  <c r="BL131" i="6" s="1"/>
  <c r="BL150" i="6" s="1"/>
  <c r="BM113" i="6"/>
  <c r="BM131" i="6" s="1"/>
  <c r="BM150" i="6" s="1"/>
  <c r="BN113" i="6"/>
  <c r="BN131" i="6" s="1"/>
  <c r="BN150" i="6" s="1"/>
  <c r="BO113" i="6"/>
  <c r="BP113" i="6"/>
  <c r="BP131" i="6" s="1"/>
  <c r="BP150" i="6" s="1"/>
  <c r="BQ113" i="6"/>
  <c r="BQ131" i="6" s="1"/>
  <c r="BQ150" i="6" s="1"/>
  <c r="BR113" i="6"/>
  <c r="BR131" i="6" s="1"/>
  <c r="BR150" i="6" s="1"/>
  <c r="BS113" i="6"/>
  <c r="BS131" i="6" s="1"/>
  <c r="BS150" i="6" s="1"/>
  <c r="BT113" i="6"/>
  <c r="BT131" i="6" s="1"/>
  <c r="BT150" i="6" s="1"/>
  <c r="BU113" i="6"/>
  <c r="BU131" i="6" s="1"/>
  <c r="BU150" i="6" s="1"/>
  <c r="BV113" i="6"/>
  <c r="BV131" i="6" s="1"/>
  <c r="BV150" i="6" s="1"/>
  <c r="BW113" i="6"/>
  <c r="BW131" i="6" s="1"/>
  <c r="BW150" i="6" s="1"/>
  <c r="BX113" i="6"/>
  <c r="BX131" i="6" s="1"/>
  <c r="BX150" i="6" s="1"/>
  <c r="BY113" i="6"/>
  <c r="BY131" i="6" s="1"/>
  <c r="BY150" i="6" s="1"/>
  <c r="BZ113" i="6"/>
  <c r="BZ131" i="6" s="1"/>
  <c r="BZ150" i="6" s="1"/>
  <c r="CA113" i="6"/>
  <c r="CA131" i="6" s="1"/>
  <c r="CA150" i="6" s="1"/>
  <c r="CB113" i="6"/>
  <c r="CB131" i="6" s="1"/>
  <c r="CB150" i="6" s="1"/>
  <c r="CC113" i="6"/>
  <c r="CC131" i="6" s="1"/>
  <c r="CC150" i="6" s="1"/>
  <c r="CD113" i="6"/>
  <c r="CD131" i="6" s="1"/>
  <c r="CD150" i="6" s="1"/>
  <c r="CE113" i="6"/>
  <c r="CE131" i="6" s="1"/>
  <c r="CE150" i="6" s="1"/>
  <c r="CF113" i="6"/>
  <c r="CF131" i="6" s="1"/>
  <c r="CF150" i="6" s="1"/>
  <c r="CG113" i="6"/>
  <c r="CG131" i="6" s="1"/>
  <c r="CG150" i="6" s="1"/>
  <c r="CH113" i="6"/>
  <c r="CH131" i="6" s="1"/>
  <c r="CH150" i="6" s="1"/>
  <c r="CI113" i="6"/>
  <c r="CI131" i="6" s="1"/>
  <c r="CI150" i="6" s="1"/>
  <c r="CJ113" i="6"/>
  <c r="CJ131" i="6" s="1"/>
  <c r="CJ150" i="6" s="1"/>
  <c r="CK113" i="6"/>
  <c r="CK131" i="6" s="1"/>
  <c r="CK150" i="6" s="1"/>
  <c r="CL113" i="6"/>
  <c r="CL131" i="6" s="1"/>
  <c r="CL150" i="6" s="1"/>
  <c r="CM113" i="6"/>
  <c r="CM131" i="6" s="1"/>
  <c r="CM150" i="6" s="1"/>
  <c r="CN113" i="6"/>
  <c r="CN131" i="6" s="1"/>
  <c r="CN150" i="6" s="1"/>
  <c r="CO113" i="6"/>
  <c r="CO131" i="6" s="1"/>
  <c r="CO150" i="6" s="1"/>
  <c r="CP113" i="6"/>
  <c r="CP131" i="6" s="1"/>
  <c r="CP150" i="6" s="1"/>
  <c r="CQ113" i="6"/>
  <c r="CQ131" i="6" s="1"/>
  <c r="CQ150" i="6" s="1"/>
  <c r="CR113" i="6"/>
  <c r="CR131" i="6" s="1"/>
  <c r="CR150" i="6" s="1"/>
  <c r="CS113" i="6"/>
  <c r="CS131" i="6" s="1"/>
  <c r="CS150" i="6" s="1"/>
  <c r="CT113" i="6"/>
  <c r="CT131" i="6" s="1"/>
  <c r="CT150" i="6" s="1"/>
  <c r="CU113" i="6"/>
  <c r="CU131" i="6" s="1"/>
  <c r="CU150" i="6" s="1"/>
  <c r="CV113" i="6"/>
  <c r="CV131" i="6" s="1"/>
  <c r="CV150" i="6" s="1"/>
  <c r="CW113" i="6"/>
  <c r="CW131" i="6" s="1"/>
  <c r="CW150" i="6" s="1"/>
  <c r="CX113" i="6"/>
  <c r="CX131" i="6" s="1"/>
  <c r="CX150" i="6" s="1"/>
  <c r="CY113" i="6"/>
  <c r="CZ113" i="6"/>
  <c r="CZ131" i="6" s="1"/>
  <c r="CZ150" i="6" s="1"/>
  <c r="DA113" i="6"/>
  <c r="DA131" i="6" s="1"/>
  <c r="DA150" i="6" s="1"/>
  <c r="DB113" i="6"/>
  <c r="DB131" i="6" s="1"/>
  <c r="DB150" i="6" s="1"/>
  <c r="DC113" i="6"/>
  <c r="DC131" i="6" s="1"/>
  <c r="DC150" i="6" s="1"/>
  <c r="DD113" i="6"/>
  <c r="DD131" i="6" s="1"/>
  <c r="DD150" i="6" s="1"/>
  <c r="DE113" i="6"/>
  <c r="DE131" i="6" s="1"/>
  <c r="DE150" i="6" s="1"/>
  <c r="DF113" i="6"/>
  <c r="DF131" i="6" s="1"/>
  <c r="DF150" i="6" s="1"/>
  <c r="DG113" i="6"/>
  <c r="DH113" i="6"/>
  <c r="DH131" i="6" s="1"/>
  <c r="DH150" i="6" s="1"/>
  <c r="DI113" i="6"/>
  <c r="DI131" i="6" s="1"/>
  <c r="DI150" i="6" s="1"/>
  <c r="DJ113" i="6"/>
  <c r="DJ131" i="6" s="1"/>
  <c r="DJ150" i="6" s="1"/>
  <c r="DK113" i="6"/>
  <c r="DK131" i="6" s="1"/>
  <c r="DK150" i="6" s="1"/>
  <c r="DL113" i="6"/>
  <c r="DL131" i="6" s="1"/>
  <c r="DL150" i="6" s="1"/>
  <c r="DM113" i="6"/>
  <c r="DM131" i="6" s="1"/>
  <c r="DM150" i="6" s="1"/>
  <c r="DN113" i="6"/>
  <c r="DN131" i="6" s="1"/>
  <c r="DN150" i="6" s="1"/>
  <c r="DO113" i="6"/>
  <c r="DO131" i="6" s="1"/>
  <c r="DO150" i="6" s="1"/>
  <c r="DP113" i="6"/>
  <c r="DP131" i="6" s="1"/>
  <c r="DP150" i="6" s="1"/>
  <c r="DQ113" i="6"/>
  <c r="DQ131" i="6" s="1"/>
  <c r="DQ150" i="6" s="1"/>
  <c r="DR113" i="6"/>
  <c r="DR131" i="6" s="1"/>
  <c r="DR150" i="6" s="1"/>
  <c r="DS113" i="6"/>
  <c r="DS131" i="6" s="1"/>
  <c r="DS150" i="6" s="1"/>
  <c r="DT113" i="6"/>
  <c r="DT131" i="6" s="1"/>
  <c r="DT150" i="6" s="1"/>
  <c r="DU113" i="6"/>
  <c r="DU131" i="6" s="1"/>
  <c r="DU150" i="6" s="1"/>
  <c r="DV113" i="6"/>
  <c r="DV131" i="6" s="1"/>
  <c r="DV150" i="6" s="1"/>
  <c r="DW113" i="6"/>
  <c r="DW131" i="6" s="1"/>
  <c r="DW150" i="6" s="1"/>
  <c r="DX113" i="6"/>
  <c r="DX131" i="6" s="1"/>
  <c r="DX150" i="6" s="1"/>
  <c r="DY113" i="6"/>
  <c r="DY131" i="6" s="1"/>
  <c r="DY150" i="6" s="1"/>
  <c r="DZ113" i="6"/>
  <c r="DZ131" i="6" s="1"/>
  <c r="DZ150" i="6" s="1"/>
  <c r="EA113" i="6"/>
  <c r="EA131" i="6" s="1"/>
  <c r="EA150" i="6" s="1"/>
  <c r="EB113" i="6"/>
  <c r="EB131" i="6" s="1"/>
  <c r="EB150" i="6" s="1"/>
  <c r="EC113" i="6"/>
  <c r="EC131" i="6" s="1"/>
  <c r="EC150" i="6" s="1"/>
  <c r="ED113" i="6"/>
  <c r="ED131" i="6" s="1"/>
  <c r="ED150" i="6" s="1"/>
  <c r="EE113" i="6"/>
  <c r="EE131" i="6" s="1"/>
  <c r="EE150" i="6" s="1"/>
  <c r="EF113" i="6"/>
  <c r="EF131" i="6" s="1"/>
  <c r="EF150" i="6" s="1"/>
  <c r="EG113" i="6"/>
  <c r="EG131" i="6" s="1"/>
  <c r="EG150" i="6" s="1"/>
  <c r="EH113" i="6"/>
  <c r="EH131" i="6" s="1"/>
  <c r="EH150" i="6" s="1"/>
  <c r="EI113" i="6"/>
  <c r="EI131" i="6" s="1"/>
  <c r="EI150" i="6" s="1"/>
  <c r="EJ113" i="6"/>
  <c r="EJ131" i="6" s="1"/>
  <c r="EJ150" i="6" s="1"/>
  <c r="EK113" i="6"/>
  <c r="EK131" i="6" s="1"/>
  <c r="EK150" i="6" s="1"/>
  <c r="EL113" i="6"/>
  <c r="EL131" i="6" s="1"/>
  <c r="EL150" i="6" s="1"/>
  <c r="EM113" i="6"/>
  <c r="EM131" i="6" s="1"/>
  <c r="EM150" i="6" s="1"/>
  <c r="EN113" i="6"/>
  <c r="EN131" i="6" s="1"/>
  <c r="EN150" i="6" s="1"/>
  <c r="EO113" i="6"/>
  <c r="EO131" i="6" s="1"/>
  <c r="EO150" i="6" s="1"/>
  <c r="EP113" i="6"/>
  <c r="EP131" i="6" s="1"/>
  <c r="EP150" i="6" s="1"/>
  <c r="EQ113" i="6"/>
  <c r="ER113" i="6"/>
  <c r="ER131" i="6" s="1"/>
  <c r="ER150" i="6" s="1"/>
  <c r="ES113" i="6"/>
  <c r="ES131" i="6" s="1"/>
  <c r="ES150" i="6" s="1"/>
  <c r="ET113" i="6"/>
  <c r="ET131" i="6" s="1"/>
  <c r="ET150" i="6" s="1"/>
  <c r="EU113" i="6"/>
  <c r="EV113" i="6"/>
  <c r="EV131" i="6" s="1"/>
  <c r="EV150" i="6" s="1"/>
  <c r="EW113" i="6"/>
  <c r="EW131" i="6" s="1"/>
  <c r="EW150" i="6" s="1"/>
  <c r="EX113" i="6"/>
  <c r="EX131" i="6" s="1"/>
  <c r="EX150" i="6" s="1"/>
  <c r="EY113" i="6"/>
  <c r="EY131" i="6" s="1"/>
  <c r="EY150" i="6" s="1"/>
  <c r="EZ113" i="6"/>
  <c r="EZ131" i="6" s="1"/>
  <c r="EZ150" i="6" s="1"/>
  <c r="FA113" i="6"/>
  <c r="FA131" i="6" s="1"/>
  <c r="FA150" i="6" s="1"/>
  <c r="FB113" i="6"/>
  <c r="FB131" i="6" s="1"/>
  <c r="FB150" i="6" s="1"/>
  <c r="FC113" i="6"/>
  <c r="FC131" i="6" s="1"/>
  <c r="FC150" i="6" s="1"/>
  <c r="FD113" i="6"/>
  <c r="FD131" i="6" s="1"/>
  <c r="FD150" i="6" s="1"/>
  <c r="FE113" i="6"/>
  <c r="FE131" i="6" s="1"/>
  <c r="FE150" i="6" s="1"/>
  <c r="FF113" i="6"/>
  <c r="FF131" i="6" s="1"/>
  <c r="FF150" i="6" s="1"/>
  <c r="FG113" i="6"/>
  <c r="FG131" i="6" s="1"/>
  <c r="FG150" i="6" s="1"/>
  <c r="FH113" i="6"/>
  <c r="FH131" i="6" s="1"/>
  <c r="FH150" i="6" s="1"/>
  <c r="FI113" i="6"/>
  <c r="FJ113" i="6"/>
  <c r="FJ131" i="6" s="1"/>
  <c r="FJ150" i="6" s="1"/>
  <c r="FK113" i="6"/>
  <c r="FK131" i="6" s="1"/>
  <c r="FK150" i="6" s="1"/>
  <c r="FL113" i="6"/>
  <c r="FL131" i="6" s="1"/>
  <c r="FL150" i="6" s="1"/>
  <c r="FM113" i="6"/>
  <c r="FM131" i="6" s="1"/>
  <c r="FM150" i="6" s="1"/>
  <c r="FN113" i="6"/>
  <c r="FN131" i="6" s="1"/>
  <c r="FN150" i="6" s="1"/>
  <c r="FO113" i="6"/>
  <c r="FO131" i="6" s="1"/>
  <c r="FO150" i="6" s="1"/>
  <c r="FP113" i="6"/>
  <c r="FP131" i="6" s="1"/>
  <c r="FP150" i="6" s="1"/>
  <c r="FQ113" i="6"/>
  <c r="FQ131" i="6" s="1"/>
  <c r="FQ150" i="6" s="1"/>
  <c r="FR113" i="6"/>
  <c r="FR131" i="6" s="1"/>
  <c r="FR150" i="6" s="1"/>
  <c r="FS113" i="6"/>
  <c r="FS131" i="6" s="1"/>
  <c r="FS150" i="6" s="1"/>
  <c r="FT113" i="6"/>
  <c r="FT131" i="6" s="1"/>
  <c r="FT150" i="6" s="1"/>
  <c r="FU113" i="6"/>
  <c r="FU131" i="6" s="1"/>
  <c r="FU150" i="6" s="1"/>
  <c r="FV113" i="6"/>
  <c r="FV131" i="6" s="1"/>
  <c r="FV150" i="6" s="1"/>
  <c r="FW113" i="6"/>
  <c r="FW131" i="6" s="1"/>
  <c r="FW150" i="6" s="1"/>
  <c r="FX113" i="6"/>
  <c r="FX131" i="6" s="1"/>
  <c r="FX150" i="6" s="1"/>
  <c r="FY113" i="6"/>
  <c r="FY131" i="6" s="1"/>
  <c r="FY150" i="6" s="1"/>
  <c r="FZ113" i="6"/>
  <c r="FZ131" i="6" s="1"/>
  <c r="FZ150" i="6" s="1"/>
  <c r="GA113" i="6"/>
  <c r="GA131" i="6" s="1"/>
  <c r="GA150" i="6" s="1"/>
  <c r="GB113" i="6"/>
  <c r="GB131" i="6" s="1"/>
  <c r="GB150" i="6" s="1"/>
  <c r="GC113" i="6"/>
  <c r="GC131" i="6" s="1"/>
  <c r="GC150" i="6" s="1"/>
  <c r="GD113" i="6"/>
  <c r="GD131" i="6" s="1"/>
  <c r="GD150" i="6" s="1"/>
  <c r="GE113" i="6"/>
  <c r="GF113" i="6"/>
  <c r="GF131" i="6" s="1"/>
  <c r="GF150" i="6" s="1"/>
  <c r="GG113" i="6"/>
  <c r="GG131" i="6" s="1"/>
  <c r="GG150" i="6" s="1"/>
  <c r="GH113" i="6"/>
  <c r="GH131" i="6" s="1"/>
  <c r="GH150" i="6" s="1"/>
  <c r="GI113" i="6"/>
  <c r="GI131" i="6" s="1"/>
  <c r="GI150" i="6" s="1"/>
  <c r="GJ113" i="6"/>
  <c r="GJ131" i="6" s="1"/>
  <c r="GJ150" i="6" s="1"/>
  <c r="GK113" i="6"/>
  <c r="GK131" i="6" s="1"/>
  <c r="GK150" i="6" s="1"/>
  <c r="GL113" i="6"/>
  <c r="GL131" i="6" s="1"/>
  <c r="GL150" i="6" s="1"/>
  <c r="GM113" i="6"/>
  <c r="GM131" i="6" s="1"/>
  <c r="GM150" i="6" s="1"/>
  <c r="GN113" i="6"/>
  <c r="GN131" i="6" s="1"/>
  <c r="GN150" i="6" s="1"/>
  <c r="GO113" i="6"/>
  <c r="GO131" i="6" s="1"/>
  <c r="GO150" i="6" s="1"/>
  <c r="GP113" i="6"/>
  <c r="GP131" i="6" s="1"/>
  <c r="GP150" i="6" s="1"/>
  <c r="GQ113" i="6"/>
  <c r="GQ131" i="6" s="1"/>
  <c r="GQ150" i="6" s="1"/>
  <c r="GR113" i="6"/>
  <c r="GR131" i="6" s="1"/>
  <c r="GR150" i="6" s="1"/>
  <c r="F114" i="6"/>
  <c r="F132" i="6" s="1"/>
  <c r="F151" i="6" s="1"/>
  <c r="G114" i="6"/>
  <c r="G132" i="6" s="1"/>
  <c r="G151" i="6" s="1"/>
  <c r="H114" i="6"/>
  <c r="H132" i="6" s="1"/>
  <c r="H151" i="6" s="1"/>
  <c r="I114" i="6"/>
  <c r="I132" i="6" s="1"/>
  <c r="I151" i="6" s="1"/>
  <c r="J114" i="6"/>
  <c r="J132" i="6" s="1"/>
  <c r="J151" i="6" s="1"/>
  <c r="K114" i="6"/>
  <c r="K132" i="6" s="1"/>
  <c r="K151" i="6" s="1"/>
  <c r="L114" i="6"/>
  <c r="L132" i="6" s="1"/>
  <c r="L151" i="6" s="1"/>
  <c r="M114" i="6"/>
  <c r="M132" i="6" s="1"/>
  <c r="M151" i="6" s="1"/>
  <c r="N114" i="6"/>
  <c r="N132" i="6" s="1"/>
  <c r="N151" i="6" s="1"/>
  <c r="O114" i="6"/>
  <c r="O132" i="6" s="1"/>
  <c r="O151" i="6" s="1"/>
  <c r="P114" i="6"/>
  <c r="P132" i="6" s="1"/>
  <c r="P151" i="6" s="1"/>
  <c r="Q114" i="6"/>
  <c r="Q132" i="6" s="1"/>
  <c r="Q151" i="6" s="1"/>
  <c r="R114" i="6"/>
  <c r="R132" i="6" s="1"/>
  <c r="R151" i="6" s="1"/>
  <c r="S114" i="6"/>
  <c r="S132" i="6" s="1"/>
  <c r="S151" i="6" s="1"/>
  <c r="T114" i="6"/>
  <c r="T132" i="6" s="1"/>
  <c r="T151" i="6" s="1"/>
  <c r="U114" i="6"/>
  <c r="U132" i="6" s="1"/>
  <c r="U151" i="6" s="1"/>
  <c r="V114" i="6"/>
  <c r="V132" i="6" s="1"/>
  <c r="V151" i="6" s="1"/>
  <c r="W114" i="6"/>
  <c r="W132" i="6" s="1"/>
  <c r="W151" i="6" s="1"/>
  <c r="X114" i="6"/>
  <c r="X132" i="6" s="1"/>
  <c r="X151" i="6" s="1"/>
  <c r="Y114" i="6"/>
  <c r="Y132" i="6" s="1"/>
  <c r="Y151" i="6" s="1"/>
  <c r="Z114" i="6"/>
  <c r="Z132" i="6" s="1"/>
  <c r="Z151" i="6" s="1"/>
  <c r="AA114" i="6"/>
  <c r="AA132" i="6" s="1"/>
  <c r="AA151" i="6" s="1"/>
  <c r="AB114" i="6"/>
  <c r="AB132" i="6" s="1"/>
  <c r="AB151" i="6" s="1"/>
  <c r="AC114" i="6"/>
  <c r="AC132" i="6" s="1"/>
  <c r="AC151" i="6" s="1"/>
  <c r="AD114" i="6"/>
  <c r="AD132" i="6" s="1"/>
  <c r="AD151" i="6" s="1"/>
  <c r="AE114" i="6"/>
  <c r="AE132" i="6" s="1"/>
  <c r="AE151" i="6" s="1"/>
  <c r="AF114" i="6"/>
  <c r="AF132" i="6" s="1"/>
  <c r="AF151" i="6" s="1"/>
  <c r="AG114" i="6"/>
  <c r="AG132" i="6" s="1"/>
  <c r="AG151" i="6" s="1"/>
  <c r="AH114" i="6"/>
  <c r="AH132" i="6" s="1"/>
  <c r="AH151" i="6" s="1"/>
  <c r="AI114" i="6"/>
  <c r="AI132" i="6" s="1"/>
  <c r="AI151" i="6" s="1"/>
  <c r="AJ114" i="6"/>
  <c r="AK114" i="6"/>
  <c r="AK132" i="6" s="1"/>
  <c r="AK151" i="6" s="1"/>
  <c r="AL114" i="6"/>
  <c r="AL132" i="6" s="1"/>
  <c r="AL151" i="6" s="1"/>
  <c r="AM114" i="6"/>
  <c r="AN114" i="6"/>
  <c r="AN132" i="6" s="1"/>
  <c r="AN151" i="6" s="1"/>
  <c r="AO114" i="6"/>
  <c r="AO132" i="6" s="1"/>
  <c r="AO151" i="6" s="1"/>
  <c r="AP114" i="6"/>
  <c r="AP132" i="6" s="1"/>
  <c r="AP151" i="6" s="1"/>
  <c r="AQ114" i="6"/>
  <c r="AQ132" i="6" s="1"/>
  <c r="AQ151" i="6" s="1"/>
  <c r="AR114" i="6"/>
  <c r="AR132" i="6" s="1"/>
  <c r="AR151" i="6" s="1"/>
  <c r="AS114" i="6"/>
  <c r="AS132" i="6" s="1"/>
  <c r="AS151" i="6" s="1"/>
  <c r="AT114" i="6"/>
  <c r="AT132" i="6" s="1"/>
  <c r="AT151" i="6" s="1"/>
  <c r="AU114" i="6"/>
  <c r="AU132" i="6" s="1"/>
  <c r="AU151" i="6" s="1"/>
  <c r="AV114" i="6"/>
  <c r="AV132" i="6" s="1"/>
  <c r="AV151" i="6" s="1"/>
  <c r="AW114" i="6"/>
  <c r="AW132" i="6" s="1"/>
  <c r="AW151" i="6" s="1"/>
  <c r="AX114" i="6"/>
  <c r="AX132" i="6" s="1"/>
  <c r="AX151" i="6" s="1"/>
  <c r="AY114" i="6"/>
  <c r="AY132" i="6" s="1"/>
  <c r="AY151" i="6" s="1"/>
  <c r="AZ114" i="6"/>
  <c r="AZ132" i="6" s="1"/>
  <c r="AZ151" i="6" s="1"/>
  <c r="BA114" i="6"/>
  <c r="BA132" i="6" s="1"/>
  <c r="BA151" i="6" s="1"/>
  <c r="BB114" i="6"/>
  <c r="BB132" i="6" s="1"/>
  <c r="BB151" i="6" s="1"/>
  <c r="BC114" i="6"/>
  <c r="BC132" i="6" s="1"/>
  <c r="BC151" i="6" s="1"/>
  <c r="BD114" i="6"/>
  <c r="BD132" i="6" s="1"/>
  <c r="BD151" i="6" s="1"/>
  <c r="BE114" i="6"/>
  <c r="BE132" i="6" s="1"/>
  <c r="BE151" i="6" s="1"/>
  <c r="BF114" i="6"/>
  <c r="BF132" i="6" s="1"/>
  <c r="BF151" i="6" s="1"/>
  <c r="BG114" i="6"/>
  <c r="BG132" i="6" s="1"/>
  <c r="BG151" i="6" s="1"/>
  <c r="BH114" i="6"/>
  <c r="BH132" i="6" s="1"/>
  <c r="BH151" i="6" s="1"/>
  <c r="BI114" i="6"/>
  <c r="BI132" i="6" s="1"/>
  <c r="BI151" i="6" s="1"/>
  <c r="BJ114" i="6"/>
  <c r="BJ132" i="6" s="1"/>
  <c r="BJ151" i="6" s="1"/>
  <c r="BK114" i="6"/>
  <c r="BK132" i="6" s="1"/>
  <c r="BK151" i="6" s="1"/>
  <c r="BL114" i="6"/>
  <c r="BL132" i="6" s="1"/>
  <c r="BL151" i="6" s="1"/>
  <c r="BM114" i="6"/>
  <c r="BM132" i="6" s="1"/>
  <c r="BM151" i="6" s="1"/>
  <c r="BN114" i="6"/>
  <c r="BN132" i="6" s="1"/>
  <c r="BN151" i="6" s="1"/>
  <c r="BO114" i="6"/>
  <c r="BO132" i="6" s="1"/>
  <c r="BO151" i="6" s="1"/>
  <c r="BP114" i="6"/>
  <c r="BP132" i="6" s="1"/>
  <c r="BP151" i="6" s="1"/>
  <c r="BQ114" i="6"/>
  <c r="BQ132" i="6" s="1"/>
  <c r="BQ151" i="6" s="1"/>
  <c r="BR114" i="6"/>
  <c r="BR132" i="6" s="1"/>
  <c r="BR151" i="6" s="1"/>
  <c r="BS114" i="6"/>
  <c r="BS132" i="6" s="1"/>
  <c r="BS151" i="6" s="1"/>
  <c r="BT114" i="6"/>
  <c r="BU114" i="6"/>
  <c r="BU132" i="6" s="1"/>
  <c r="BU151" i="6" s="1"/>
  <c r="BV114" i="6"/>
  <c r="BV132" i="6" s="1"/>
  <c r="BV151" i="6" s="1"/>
  <c r="BW114" i="6"/>
  <c r="BW132" i="6" s="1"/>
  <c r="BW151" i="6" s="1"/>
  <c r="BX114" i="6"/>
  <c r="BX132" i="6" s="1"/>
  <c r="BX151" i="6" s="1"/>
  <c r="BY114" i="6"/>
  <c r="BY132" i="6" s="1"/>
  <c r="BY151" i="6" s="1"/>
  <c r="BZ114" i="6"/>
  <c r="BZ132" i="6" s="1"/>
  <c r="BZ151" i="6" s="1"/>
  <c r="CA114" i="6"/>
  <c r="CA132" i="6" s="1"/>
  <c r="CA151" i="6" s="1"/>
  <c r="CB114" i="6"/>
  <c r="CB132" i="6" s="1"/>
  <c r="CB151" i="6" s="1"/>
  <c r="CC114" i="6"/>
  <c r="CC132" i="6" s="1"/>
  <c r="CC151" i="6" s="1"/>
  <c r="CD114" i="6"/>
  <c r="CD132" i="6" s="1"/>
  <c r="CD151" i="6" s="1"/>
  <c r="CE114" i="6"/>
  <c r="CE132" i="6" s="1"/>
  <c r="CE151" i="6" s="1"/>
  <c r="CF114" i="6"/>
  <c r="CF132" i="6" s="1"/>
  <c r="CF151" i="6" s="1"/>
  <c r="CG114" i="6"/>
  <c r="CG132" i="6" s="1"/>
  <c r="CG151" i="6" s="1"/>
  <c r="CH114" i="6"/>
  <c r="CH132" i="6" s="1"/>
  <c r="CH151" i="6" s="1"/>
  <c r="CI114" i="6"/>
  <c r="CI132" i="6" s="1"/>
  <c r="CI151" i="6" s="1"/>
  <c r="CJ114" i="6"/>
  <c r="CJ132" i="6" s="1"/>
  <c r="CJ151" i="6" s="1"/>
  <c r="CK114" i="6"/>
  <c r="CK132" i="6" s="1"/>
  <c r="CK151" i="6" s="1"/>
  <c r="CL114" i="6"/>
  <c r="CL132" i="6" s="1"/>
  <c r="CL151" i="6" s="1"/>
  <c r="CM114" i="6"/>
  <c r="CM132" i="6" s="1"/>
  <c r="CM151" i="6" s="1"/>
  <c r="CN114" i="6"/>
  <c r="CN132" i="6" s="1"/>
  <c r="CN151" i="6" s="1"/>
  <c r="CO114" i="6"/>
  <c r="CO132" i="6" s="1"/>
  <c r="CO151" i="6" s="1"/>
  <c r="CP114" i="6"/>
  <c r="CP132" i="6" s="1"/>
  <c r="CP151" i="6" s="1"/>
  <c r="CQ114" i="6"/>
  <c r="CQ132" i="6" s="1"/>
  <c r="CQ151" i="6" s="1"/>
  <c r="CR114" i="6"/>
  <c r="CR132" i="6" s="1"/>
  <c r="CR151" i="6" s="1"/>
  <c r="CS114" i="6"/>
  <c r="CS132" i="6" s="1"/>
  <c r="CS151" i="6" s="1"/>
  <c r="CT114" i="6"/>
  <c r="CT132" i="6" s="1"/>
  <c r="CT151" i="6" s="1"/>
  <c r="CU114" i="6"/>
  <c r="CU132" i="6" s="1"/>
  <c r="CU151" i="6" s="1"/>
  <c r="CV114" i="6"/>
  <c r="CV132" i="6" s="1"/>
  <c r="CV151" i="6" s="1"/>
  <c r="CW114" i="6"/>
  <c r="CW132" i="6" s="1"/>
  <c r="CW151" i="6" s="1"/>
  <c r="CX114" i="6"/>
  <c r="CX132" i="6" s="1"/>
  <c r="CX151" i="6" s="1"/>
  <c r="CY114" i="6"/>
  <c r="CY132" i="6" s="1"/>
  <c r="CY151" i="6" s="1"/>
  <c r="CZ114" i="6"/>
  <c r="CZ132" i="6" s="1"/>
  <c r="CZ151" i="6" s="1"/>
  <c r="DA114" i="6"/>
  <c r="DA132" i="6" s="1"/>
  <c r="DA151" i="6" s="1"/>
  <c r="DB114" i="6"/>
  <c r="DB132" i="6" s="1"/>
  <c r="DB151" i="6" s="1"/>
  <c r="DC114" i="6"/>
  <c r="DC132" i="6" s="1"/>
  <c r="DC151" i="6" s="1"/>
  <c r="DD114" i="6"/>
  <c r="DE114" i="6"/>
  <c r="DE132" i="6" s="1"/>
  <c r="DE151" i="6" s="1"/>
  <c r="DF114" i="6"/>
  <c r="DF132" i="6" s="1"/>
  <c r="DF151" i="6" s="1"/>
  <c r="DG114" i="6"/>
  <c r="DG132" i="6" s="1"/>
  <c r="DG151" i="6" s="1"/>
  <c r="DH114" i="6"/>
  <c r="DH132" i="6" s="1"/>
  <c r="DH151" i="6" s="1"/>
  <c r="DI114" i="6"/>
  <c r="DI132" i="6" s="1"/>
  <c r="DI151" i="6" s="1"/>
  <c r="DJ114" i="6"/>
  <c r="DJ132" i="6" s="1"/>
  <c r="DJ151" i="6" s="1"/>
  <c r="DK114" i="6"/>
  <c r="DK132" i="6" s="1"/>
  <c r="DK151" i="6" s="1"/>
  <c r="DL114" i="6"/>
  <c r="DL132" i="6" s="1"/>
  <c r="DL151" i="6" s="1"/>
  <c r="DM114" i="6"/>
  <c r="DM132" i="6" s="1"/>
  <c r="DM151" i="6" s="1"/>
  <c r="DN114" i="6"/>
  <c r="DN132" i="6" s="1"/>
  <c r="DN151" i="6" s="1"/>
  <c r="DO114" i="6"/>
  <c r="DO132" i="6" s="1"/>
  <c r="DO151" i="6" s="1"/>
  <c r="DP114" i="6"/>
  <c r="DP132" i="6" s="1"/>
  <c r="DP151" i="6" s="1"/>
  <c r="DQ114" i="6"/>
  <c r="DQ132" i="6" s="1"/>
  <c r="DR114" i="6"/>
  <c r="DR132" i="6" s="1"/>
  <c r="DR151" i="6" s="1"/>
  <c r="DS114" i="6"/>
  <c r="DS132" i="6" s="1"/>
  <c r="DS151" i="6" s="1"/>
  <c r="DT114" i="6"/>
  <c r="DT132" i="6" s="1"/>
  <c r="DT151" i="6" s="1"/>
  <c r="DU114" i="6"/>
  <c r="DU132" i="6" s="1"/>
  <c r="DU151" i="6" s="1"/>
  <c r="DV114" i="6"/>
  <c r="DV132" i="6" s="1"/>
  <c r="DV151" i="6" s="1"/>
  <c r="DW114" i="6"/>
  <c r="DW132" i="6" s="1"/>
  <c r="DW151" i="6" s="1"/>
  <c r="DX114" i="6"/>
  <c r="DX132" i="6" s="1"/>
  <c r="DX151" i="6" s="1"/>
  <c r="DY114" i="6"/>
  <c r="DY132" i="6" s="1"/>
  <c r="DY151" i="6" s="1"/>
  <c r="DZ114" i="6"/>
  <c r="DZ132" i="6" s="1"/>
  <c r="DZ151" i="6" s="1"/>
  <c r="EA114" i="6"/>
  <c r="EA132" i="6" s="1"/>
  <c r="EA151" i="6" s="1"/>
  <c r="EB114" i="6"/>
  <c r="EB132" i="6" s="1"/>
  <c r="EB151" i="6" s="1"/>
  <c r="EC114" i="6"/>
  <c r="EC132" i="6" s="1"/>
  <c r="EC151" i="6" s="1"/>
  <c r="ED114" i="6"/>
  <c r="ED132" i="6" s="1"/>
  <c r="ED151" i="6" s="1"/>
  <c r="EE114" i="6"/>
  <c r="EE132" i="6" s="1"/>
  <c r="EE151" i="6" s="1"/>
  <c r="EF114" i="6"/>
  <c r="EF132" i="6" s="1"/>
  <c r="EF151" i="6" s="1"/>
  <c r="EG114" i="6"/>
  <c r="EG132" i="6" s="1"/>
  <c r="EG151" i="6" s="1"/>
  <c r="EH114" i="6"/>
  <c r="EH132" i="6" s="1"/>
  <c r="EH151" i="6" s="1"/>
  <c r="EI114" i="6"/>
  <c r="EI132" i="6" s="1"/>
  <c r="EI151" i="6" s="1"/>
  <c r="EJ114" i="6"/>
  <c r="EK114" i="6"/>
  <c r="EK132" i="6" s="1"/>
  <c r="EK151" i="6" s="1"/>
  <c r="EL114" i="6"/>
  <c r="EL132" i="6" s="1"/>
  <c r="EL151" i="6" s="1"/>
  <c r="EM114" i="6"/>
  <c r="EM132" i="6" s="1"/>
  <c r="EM151" i="6" s="1"/>
  <c r="EN114" i="6"/>
  <c r="EN132" i="6" s="1"/>
  <c r="EN151" i="6" s="1"/>
  <c r="EO114" i="6"/>
  <c r="EO132" i="6" s="1"/>
  <c r="EO151" i="6" s="1"/>
  <c r="EP114" i="6"/>
  <c r="EP132" i="6" s="1"/>
  <c r="EP151" i="6" s="1"/>
  <c r="EQ114" i="6"/>
  <c r="EQ132" i="6" s="1"/>
  <c r="EQ151" i="6" s="1"/>
  <c r="ER114" i="6"/>
  <c r="ER132" i="6" s="1"/>
  <c r="ER151" i="6" s="1"/>
  <c r="ES114" i="6"/>
  <c r="ES132" i="6" s="1"/>
  <c r="ES151" i="6" s="1"/>
  <c r="ET114" i="6"/>
  <c r="ET132" i="6" s="1"/>
  <c r="ET151" i="6" s="1"/>
  <c r="EU114" i="6"/>
  <c r="EU132" i="6" s="1"/>
  <c r="EU151" i="6" s="1"/>
  <c r="EV114" i="6"/>
  <c r="EV132" i="6" s="1"/>
  <c r="EV151" i="6" s="1"/>
  <c r="EW114" i="6"/>
  <c r="EW132" i="6" s="1"/>
  <c r="EW151" i="6" s="1"/>
  <c r="EX114" i="6"/>
  <c r="EX132" i="6" s="1"/>
  <c r="EX151" i="6" s="1"/>
  <c r="EY114" i="6"/>
  <c r="EY132" i="6" s="1"/>
  <c r="EY151" i="6" s="1"/>
  <c r="EZ114" i="6"/>
  <c r="EZ132" i="6" s="1"/>
  <c r="EZ151" i="6" s="1"/>
  <c r="FA114" i="6"/>
  <c r="FA132" i="6" s="1"/>
  <c r="FA151" i="6" s="1"/>
  <c r="FB114" i="6"/>
  <c r="FB132" i="6" s="1"/>
  <c r="FB151" i="6" s="1"/>
  <c r="FC114" i="6"/>
  <c r="FC132" i="6" s="1"/>
  <c r="FC151" i="6" s="1"/>
  <c r="FD114" i="6"/>
  <c r="FD132" i="6" s="1"/>
  <c r="FD151" i="6" s="1"/>
  <c r="FE114" i="6"/>
  <c r="FE132" i="6" s="1"/>
  <c r="FE151" i="6" s="1"/>
  <c r="FF114" i="6"/>
  <c r="FF132" i="6" s="1"/>
  <c r="FF151" i="6" s="1"/>
  <c r="FG114" i="6"/>
  <c r="FG132" i="6" s="1"/>
  <c r="FG151" i="6" s="1"/>
  <c r="FH114" i="6"/>
  <c r="FH132" i="6" s="1"/>
  <c r="FH151" i="6" s="1"/>
  <c r="FI114" i="6"/>
  <c r="FI132" i="6" s="1"/>
  <c r="FI151" i="6" s="1"/>
  <c r="FJ114" i="6"/>
  <c r="FJ132" i="6" s="1"/>
  <c r="FJ151" i="6" s="1"/>
  <c r="FK114" i="6"/>
  <c r="FK132" i="6" s="1"/>
  <c r="FK151" i="6" s="1"/>
  <c r="FL114" i="6"/>
  <c r="FL132" i="6" s="1"/>
  <c r="FL151" i="6" s="1"/>
  <c r="FM114" i="6"/>
  <c r="FM132" i="6" s="1"/>
  <c r="FM151" i="6" s="1"/>
  <c r="FN114" i="6"/>
  <c r="FN132" i="6" s="1"/>
  <c r="FN151" i="6" s="1"/>
  <c r="FO114" i="6"/>
  <c r="FO132" i="6" s="1"/>
  <c r="FO151" i="6" s="1"/>
  <c r="FP114" i="6"/>
  <c r="FQ114" i="6"/>
  <c r="FQ132" i="6" s="1"/>
  <c r="FQ151" i="6" s="1"/>
  <c r="FR114" i="6"/>
  <c r="FR132" i="6" s="1"/>
  <c r="FR151" i="6" s="1"/>
  <c r="FS114" i="6"/>
  <c r="FS132" i="6" s="1"/>
  <c r="FS151" i="6" s="1"/>
  <c r="FT114" i="6"/>
  <c r="FT132" i="6" s="1"/>
  <c r="FT151" i="6" s="1"/>
  <c r="FU114" i="6"/>
  <c r="FU132" i="6" s="1"/>
  <c r="FU151" i="6" s="1"/>
  <c r="FV114" i="6"/>
  <c r="FV132" i="6" s="1"/>
  <c r="FV151" i="6" s="1"/>
  <c r="FW114" i="6"/>
  <c r="FW132" i="6" s="1"/>
  <c r="FW151" i="6" s="1"/>
  <c r="FX114" i="6"/>
  <c r="FX132" i="6" s="1"/>
  <c r="FX151" i="6" s="1"/>
  <c r="FY114" i="6"/>
  <c r="FY132" i="6" s="1"/>
  <c r="FY151" i="6" s="1"/>
  <c r="FZ114" i="6"/>
  <c r="FZ132" i="6" s="1"/>
  <c r="FZ151" i="6" s="1"/>
  <c r="GA114" i="6"/>
  <c r="GA132" i="6" s="1"/>
  <c r="GA151" i="6" s="1"/>
  <c r="GB114" i="6"/>
  <c r="GB132" i="6" s="1"/>
  <c r="GB151" i="6" s="1"/>
  <c r="GC114" i="6"/>
  <c r="GC132" i="6" s="1"/>
  <c r="GC151" i="6" s="1"/>
  <c r="GD114" i="6"/>
  <c r="GD132" i="6" s="1"/>
  <c r="GD151" i="6" s="1"/>
  <c r="GE114" i="6"/>
  <c r="GE132" i="6" s="1"/>
  <c r="GE151" i="6" s="1"/>
  <c r="GF114" i="6"/>
  <c r="GF132" i="6" s="1"/>
  <c r="GF151" i="6" s="1"/>
  <c r="GG114" i="6"/>
  <c r="GG132" i="6" s="1"/>
  <c r="GG151" i="6" s="1"/>
  <c r="GH114" i="6"/>
  <c r="GH132" i="6" s="1"/>
  <c r="GH151" i="6" s="1"/>
  <c r="GI114" i="6"/>
  <c r="GI132" i="6" s="1"/>
  <c r="GI151" i="6" s="1"/>
  <c r="GJ114" i="6"/>
  <c r="GJ132" i="6" s="1"/>
  <c r="GJ151" i="6" s="1"/>
  <c r="GK114" i="6"/>
  <c r="GK132" i="6" s="1"/>
  <c r="GK151" i="6" s="1"/>
  <c r="GL114" i="6"/>
  <c r="GL132" i="6" s="1"/>
  <c r="GL151" i="6" s="1"/>
  <c r="GM114" i="6"/>
  <c r="GM132" i="6" s="1"/>
  <c r="GM151" i="6" s="1"/>
  <c r="GN114" i="6"/>
  <c r="GN132" i="6" s="1"/>
  <c r="GN151" i="6" s="1"/>
  <c r="GO114" i="6"/>
  <c r="GO132" i="6" s="1"/>
  <c r="GO151" i="6" s="1"/>
  <c r="GP114" i="6"/>
  <c r="GP132" i="6" s="1"/>
  <c r="GP151" i="6" s="1"/>
  <c r="GQ114" i="6"/>
  <c r="GQ132" i="6" s="1"/>
  <c r="GQ151" i="6" s="1"/>
  <c r="GR114" i="6"/>
  <c r="GR132" i="6" s="1"/>
  <c r="GR151" i="6" s="1"/>
  <c r="F115" i="6"/>
  <c r="F133" i="6" s="1"/>
  <c r="F152" i="6" s="1"/>
  <c r="G115" i="6"/>
  <c r="G133" i="6" s="1"/>
  <c r="G152" i="6" s="1"/>
  <c r="H115" i="6"/>
  <c r="H133" i="6" s="1"/>
  <c r="H152" i="6" s="1"/>
  <c r="I115" i="6"/>
  <c r="J115" i="6"/>
  <c r="J133" i="6" s="1"/>
  <c r="J152" i="6" s="1"/>
  <c r="K115" i="6"/>
  <c r="K133" i="6" s="1"/>
  <c r="K152" i="6" s="1"/>
  <c r="L115" i="6"/>
  <c r="L133" i="6" s="1"/>
  <c r="L152" i="6" s="1"/>
  <c r="M115" i="6"/>
  <c r="M133" i="6" s="1"/>
  <c r="M152" i="6" s="1"/>
  <c r="N115" i="6"/>
  <c r="N133" i="6" s="1"/>
  <c r="N152" i="6" s="1"/>
  <c r="O115" i="6"/>
  <c r="O133" i="6" s="1"/>
  <c r="O152" i="6" s="1"/>
  <c r="P115" i="6"/>
  <c r="P133" i="6" s="1"/>
  <c r="P152" i="6" s="1"/>
  <c r="Q115" i="6"/>
  <c r="Q133" i="6" s="1"/>
  <c r="Q152" i="6" s="1"/>
  <c r="R115" i="6"/>
  <c r="R133" i="6" s="1"/>
  <c r="R152" i="6" s="1"/>
  <c r="S115" i="6"/>
  <c r="S133" i="6" s="1"/>
  <c r="S152" i="6" s="1"/>
  <c r="T115" i="6"/>
  <c r="T133" i="6" s="1"/>
  <c r="T152" i="6" s="1"/>
  <c r="U115" i="6"/>
  <c r="U133" i="6" s="1"/>
  <c r="U152" i="6" s="1"/>
  <c r="V115" i="6"/>
  <c r="V133" i="6" s="1"/>
  <c r="V152" i="6" s="1"/>
  <c r="W115" i="6"/>
  <c r="W133" i="6" s="1"/>
  <c r="W152" i="6" s="1"/>
  <c r="X115" i="6"/>
  <c r="X133" i="6" s="1"/>
  <c r="X152" i="6" s="1"/>
  <c r="Y115" i="6"/>
  <c r="Y133" i="6" s="1"/>
  <c r="Y152" i="6" s="1"/>
  <c r="Z115" i="6"/>
  <c r="Z133" i="6" s="1"/>
  <c r="Z152" i="6" s="1"/>
  <c r="AA115" i="6"/>
  <c r="AA133" i="6" s="1"/>
  <c r="AA152" i="6" s="1"/>
  <c r="AB115" i="6"/>
  <c r="AB133" i="6" s="1"/>
  <c r="AB152" i="6" s="1"/>
  <c r="AC115" i="6"/>
  <c r="AC133" i="6" s="1"/>
  <c r="AC152" i="6" s="1"/>
  <c r="AD115" i="6"/>
  <c r="AD133" i="6" s="1"/>
  <c r="AD152" i="6" s="1"/>
  <c r="AE115" i="6"/>
  <c r="AE133" i="6" s="1"/>
  <c r="AE152" i="6" s="1"/>
  <c r="AF115" i="6"/>
  <c r="AF133" i="6" s="1"/>
  <c r="AF152" i="6" s="1"/>
  <c r="AG115" i="6"/>
  <c r="AG133" i="6" s="1"/>
  <c r="AG152" i="6" s="1"/>
  <c r="AH115" i="6"/>
  <c r="AH133" i="6" s="1"/>
  <c r="AH152" i="6" s="1"/>
  <c r="AI115" i="6"/>
  <c r="AI133" i="6" s="1"/>
  <c r="AI152" i="6" s="1"/>
  <c r="AJ115" i="6"/>
  <c r="AJ133" i="6" s="1"/>
  <c r="AJ152" i="6" s="1"/>
  <c r="AK115" i="6"/>
  <c r="AK133" i="6" s="1"/>
  <c r="AK152" i="6" s="1"/>
  <c r="AL115" i="6"/>
  <c r="AL133" i="6" s="1"/>
  <c r="AL152" i="6" s="1"/>
  <c r="AM115" i="6"/>
  <c r="AM133" i="6" s="1"/>
  <c r="AM152" i="6" s="1"/>
  <c r="AN115" i="6"/>
  <c r="AN133" i="6" s="1"/>
  <c r="AN152" i="6" s="1"/>
  <c r="AO115" i="6"/>
  <c r="AP115" i="6"/>
  <c r="AP133" i="6" s="1"/>
  <c r="AP152" i="6" s="1"/>
  <c r="AQ115" i="6"/>
  <c r="AQ133" i="6" s="1"/>
  <c r="AQ152" i="6" s="1"/>
  <c r="AR115" i="6"/>
  <c r="AR133" i="6" s="1"/>
  <c r="AR152" i="6" s="1"/>
  <c r="AS115" i="6"/>
  <c r="AS133" i="6" s="1"/>
  <c r="AS152" i="6" s="1"/>
  <c r="AT115" i="6"/>
  <c r="AT133" i="6" s="1"/>
  <c r="AT152" i="6" s="1"/>
  <c r="AU115" i="6"/>
  <c r="AU133" i="6" s="1"/>
  <c r="AU152" i="6" s="1"/>
  <c r="AV115" i="6"/>
  <c r="AV133" i="6" s="1"/>
  <c r="AV152" i="6" s="1"/>
  <c r="AW115" i="6"/>
  <c r="AW133" i="6" s="1"/>
  <c r="AW152" i="6" s="1"/>
  <c r="AX115" i="6"/>
  <c r="AX133" i="6" s="1"/>
  <c r="AX152" i="6" s="1"/>
  <c r="AY115" i="6"/>
  <c r="AY133" i="6" s="1"/>
  <c r="AY152" i="6" s="1"/>
  <c r="AZ115" i="6"/>
  <c r="AZ133" i="6" s="1"/>
  <c r="AZ152" i="6" s="1"/>
  <c r="BA115" i="6"/>
  <c r="BA133" i="6" s="1"/>
  <c r="BA152" i="6" s="1"/>
  <c r="BB115" i="6"/>
  <c r="BB133" i="6" s="1"/>
  <c r="BB152" i="6" s="1"/>
  <c r="BC115" i="6"/>
  <c r="BC133" i="6" s="1"/>
  <c r="BC152" i="6" s="1"/>
  <c r="BD115" i="6"/>
  <c r="BD133" i="6" s="1"/>
  <c r="BD152" i="6" s="1"/>
  <c r="BE115" i="6"/>
  <c r="BE133" i="6" s="1"/>
  <c r="BE152" i="6" s="1"/>
  <c r="BF115" i="6"/>
  <c r="BF133" i="6" s="1"/>
  <c r="BF152" i="6" s="1"/>
  <c r="BG115" i="6"/>
  <c r="BG133" i="6" s="1"/>
  <c r="BG152" i="6" s="1"/>
  <c r="BH115" i="6"/>
  <c r="BH133" i="6" s="1"/>
  <c r="BH152" i="6" s="1"/>
  <c r="BI115" i="6"/>
  <c r="BI133" i="6" s="1"/>
  <c r="BI152" i="6" s="1"/>
  <c r="BJ115" i="6"/>
  <c r="BJ133" i="6" s="1"/>
  <c r="BJ152" i="6" s="1"/>
  <c r="BK115" i="6"/>
  <c r="BK133" i="6" s="1"/>
  <c r="BK152" i="6" s="1"/>
  <c r="BL115" i="6"/>
  <c r="BL133" i="6" s="1"/>
  <c r="BL152" i="6" s="1"/>
  <c r="BM115" i="6"/>
  <c r="BM133" i="6" s="1"/>
  <c r="BM152" i="6" s="1"/>
  <c r="BN115" i="6"/>
  <c r="BN133" i="6" s="1"/>
  <c r="BN152" i="6" s="1"/>
  <c r="BO115" i="6"/>
  <c r="BO133" i="6" s="1"/>
  <c r="BO152" i="6" s="1"/>
  <c r="BP115" i="6"/>
  <c r="BP133" i="6" s="1"/>
  <c r="BP152" i="6" s="1"/>
  <c r="BQ115" i="6"/>
  <c r="BQ133" i="6" s="1"/>
  <c r="BQ152" i="6" s="1"/>
  <c r="BR115" i="6"/>
  <c r="BR133" i="6" s="1"/>
  <c r="BR152" i="6" s="1"/>
  <c r="BS115" i="6"/>
  <c r="BS133" i="6" s="1"/>
  <c r="BS152" i="6" s="1"/>
  <c r="BT115" i="6"/>
  <c r="BT133" i="6" s="1"/>
  <c r="BT152" i="6" s="1"/>
  <c r="BU115" i="6"/>
  <c r="BV115" i="6"/>
  <c r="BV133" i="6" s="1"/>
  <c r="BV152" i="6" s="1"/>
  <c r="BW115" i="6"/>
  <c r="BW133" i="6" s="1"/>
  <c r="BX115" i="6"/>
  <c r="BX133" i="6" s="1"/>
  <c r="BX152" i="6" s="1"/>
  <c r="BY115" i="6"/>
  <c r="BY133" i="6" s="1"/>
  <c r="BY152" i="6" s="1"/>
  <c r="BZ115" i="6"/>
  <c r="BZ133" i="6" s="1"/>
  <c r="BZ152" i="6" s="1"/>
  <c r="CA115" i="6"/>
  <c r="CA133" i="6" s="1"/>
  <c r="CA152" i="6" s="1"/>
  <c r="CB115" i="6"/>
  <c r="CB133" i="6" s="1"/>
  <c r="CB152" i="6" s="1"/>
  <c r="CC115" i="6"/>
  <c r="CC133" i="6" s="1"/>
  <c r="CC152" i="6" s="1"/>
  <c r="CD115" i="6"/>
  <c r="CD133" i="6" s="1"/>
  <c r="CD152" i="6" s="1"/>
  <c r="CE115" i="6"/>
  <c r="CE133" i="6" s="1"/>
  <c r="CE152" i="6" s="1"/>
  <c r="CF115" i="6"/>
  <c r="CF133" i="6" s="1"/>
  <c r="CF152" i="6" s="1"/>
  <c r="CG115" i="6"/>
  <c r="CG133" i="6" s="1"/>
  <c r="CG152" i="6" s="1"/>
  <c r="CH115" i="6"/>
  <c r="CH133" i="6" s="1"/>
  <c r="CH152" i="6" s="1"/>
  <c r="CI115" i="6"/>
  <c r="CI133" i="6" s="1"/>
  <c r="CI152" i="6" s="1"/>
  <c r="CJ115" i="6"/>
  <c r="CJ133" i="6" s="1"/>
  <c r="CJ152" i="6" s="1"/>
  <c r="CK115" i="6"/>
  <c r="CK133" i="6" s="1"/>
  <c r="CK152" i="6" s="1"/>
  <c r="CL115" i="6"/>
  <c r="CL133" i="6" s="1"/>
  <c r="CL152" i="6" s="1"/>
  <c r="CM115" i="6"/>
  <c r="CM133" i="6" s="1"/>
  <c r="CM152" i="6" s="1"/>
  <c r="CN115" i="6"/>
  <c r="CN133" i="6" s="1"/>
  <c r="CN152" i="6" s="1"/>
  <c r="CO115" i="6"/>
  <c r="CO133" i="6" s="1"/>
  <c r="CO152" i="6" s="1"/>
  <c r="CP115" i="6"/>
  <c r="CP133" i="6" s="1"/>
  <c r="CP152" i="6" s="1"/>
  <c r="CQ115" i="6"/>
  <c r="CQ133" i="6" s="1"/>
  <c r="CQ152" i="6" s="1"/>
  <c r="CR115" i="6"/>
  <c r="CR133" i="6" s="1"/>
  <c r="CR152" i="6" s="1"/>
  <c r="CS115" i="6"/>
  <c r="CS133" i="6" s="1"/>
  <c r="CS152" i="6" s="1"/>
  <c r="CT115" i="6"/>
  <c r="CT133" i="6" s="1"/>
  <c r="CT152" i="6" s="1"/>
  <c r="CU115" i="6"/>
  <c r="CU133" i="6" s="1"/>
  <c r="CU152" i="6" s="1"/>
  <c r="CV115" i="6"/>
  <c r="CV133" i="6" s="1"/>
  <c r="CV152" i="6" s="1"/>
  <c r="CW115" i="6"/>
  <c r="CW133" i="6" s="1"/>
  <c r="CW152" i="6" s="1"/>
  <c r="CX115" i="6"/>
  <c r="CX133" i="6" s="1"/>
  <c r="CX152" i="6" s="1"/>
  <c r="CY115" i="6"/>
  <c r="CY133" i="6" s="1"/>
  <c r="CY152" i="6" s="1"/>
  <c r="CZ115" i="6"/>
  <c r="CZ133" i="6" s="1"/>
  <c r="CZ152" i="6" s="1"/>
  <c r="DA115" i="6"/>
  <c r="DB115" i="6"/>
  <c r="DB133" i="6" s="1"/>
  <c r="DB152" i="6" s="1"/>
  <c r="DC115" i="6"/>
  <c r="DC133" i="6" s="1"/>
  <c r="DC152" i="6" s="1"/>
  <c r="DD115" i="6"/>
  <c r="DD133" i="6" s="1"/>
  <c r="DD152" i="6" s="1"/>
  <c r="DE115" i="6"/>
  <c r="DE133" i="6" s="1"/>
  <c r="DE152" i="6" s="1"/>
  <c r="DF115" i="6"/>
  <c r="DF133" i="6" s="1"/>
  <c r="DF152" i="6" s="1"/>
  <c r="DG115" i="6"/>
  <c r="DG133" i="6" s="1"/>
  <c r="DG152" i="6" s="1"/>
  <c r="DH115" i="6"/>
  <c r="DH133" i="6" s="1"/>
  <c r="DH152" i="6" s="1"/>
  <c r="DI115" i="6"/>
  <c r="DI133" i="6" s="1"/>
  <c r="DI152" i="6" s="1"/>
  <c r="DJ115" i="6"/>
  <c r="DJ133" i="6" s="1"/>
  <c r="DJ152" i="6" s="1"/>
  <c r="DK115" i="6"/>
  <c r="DK133" i="6" s="1"/>
  <c r="DK152" i="6" s="1"/>
  <c r="DL115" i="6"/>
  <c r="DL133" i="6" s="1"/>
  <c r="DL152" i="6" s="1"/>
  <c r="DM115" i="6"/>
  <c r="DM133" i="6" s="1"/>
  <c r="DM152" i="6" s="1"/>
  <c r="DN115" i="6"/>
  <c r="DN133" i="6" s="1"/>
  <c r="DN152" i="6" s="1"/>
  <c r="DO115" i="6"/>
  <c r="DO133" i="6" s="1"/>
  <c r="DO152" i="6" s="1"/>
  <c r="DP115" i="6"/>
  <c r="DP133" i="6" s="1"/>
  <c r="DP152" i="6" s="1"/>
  <c r="DQ115" i="6"/>
  <c r="DQ133" i="6" s="1"/>
  <c r="DQ152" i="6" s="1"/>
  <c r="DR115" i="6"/>
  <c r="DR133" i="6" s="1"/>
  <c r="DR152" i="6" s="1"/>
  <c r="DS115" i="6"/>
  <c r="DS133" i="6" s="1"/>
  <c r="DS152" i="6" s="1"/>
  <c r="DT115" i="6"/>
  <c r="DT133" i="6" s="1"/>
  <c r="DT152" i="6" s="1"/>
  <c r="DU115" i="6"/>
  <c r="DU133" i="6" s="1"/>
  <c r="DU152" i="6" s="1"/>
  <c r="DV115" i="6"/>
  <c r="DV133" i="6" s="1"/>
  <c r="DV152" i="6" s="1"/>
  <c r="DW115" i="6"/>
  <c r="DW133" i="6" s="1"/>
  <c r="DW152" i="6" s="1"/>
  <c r="DX115" i="6"/>
  <c r="DX133" i="6" s="1"/>
  <c r="DX152" i="6" s="1"/>
  <c r="DY115" i="6"/>
  <c r="DY133" i="6" s="1"/>
  <c r="DY152" i="6" s="1"/>
  <c r="DZ115" i="6"/>
  <c r="DZ133" i="6" s="1"/>
  <c r="DZ152" i="6" s="1"/>
  <c r="EA115" i="6"/>
  <c r="EA133" i="6" s="1"/>
  <c r="EA152" i="6" s="1"/>
  <c r="EB115" i="6"/>
  <c r="EC115" i="6"/>
  <c r="EC133" i="6" s="1"/>
  <c r="EC152" i="6" s="1"/>
  <c r="ED115" i="6"/>
  <c r="ED133" i="6" s="1"/>
  <c r="ED152" i="6" s="1"/>
  <c r="EE115" i="6"/>
  <c r="EE133" i="6" s="1"/>
  <c r="EE152" i="6" s="1"/>
  <c r="EF115" i="6"/>
  <c r="EG115" i="6"/>
  <c r="EH115" i="6"/>
  <c r="EH133" i="6" s="1"/>
  <c r="EH152" i="6" s="1"/>
  <c r="EI115" i="6"/>
  <c r="EI133" i="6" s="1"/>
  <c r="EI152" i="6" s="1"/>
  <c r="EJ115" i="6"/>
  <c r="EK115" i="6"/>
  <c r="EK133" i="6" s="1"/>
  <c r="EK152" i="6" s="1"/>
  <c r="EL115" i="6"/>
  <c r="EL133" i="6" s="1"/>
  <c r="EL152" i="6" s="1"/>
  <c r="EM115" i="6"/>
  <c r="EM133" i="6" s="1"/>
  <c r="EM152" i="6" s="1"/>
  <c r="EN115" i="6"/>
  <c r="EO115" i="6"/>
  <c r="EO133" i="6" s="1"/>
  <c r="EO152" i="6" s="1"/>
  <c r="EP115" i="6"/>
  <c r="EP133" i="6" s="1"/>
  <c r="EP152" i="6" s="1"/>
  <c r="EQ115" i="6"/>
  <c r="EQ133" i="6" s="1"/>
  <c r="EQ152" i="6" s="1"/>
  <c r="ER115" i="6"/>
  <c r="ES115" i="6"/>
  <c r="ES133" i="6" s="1"/>
  <c r="ES152" i="6" s="1"/>
  <c r="ET115" i="6"/>
  <c r="ET133" i="6" s="1"/>
  <c r="ET152" i="6" s="1"/>
  <c r="EU115" i="6"/>
  <c r="EU133" i="6" s="1"/>
  <c r="EU152" i="6" s="1"/>
  <c r="EV115" i="6"/>
  <c r="EV133" i="6" s="1"/>
  <c r="EV152" i="6" s="1"/>
  <c r="EW115" i="6"/>
  <c r="EW133" i="6" s="1"/>
  <c r="EW152" i="6" s="1"/>
  <c r="EX115" i="6"/>
  <c r="EX133" i="6" s="1"/>
  <c r="EX152" i="6" s="1"/>
  <c r="EY115" i="6"/>
  <c r="EY133" i="6" s="1"/>
  <c r="EY152" i="6" s="1"/>
  <c r="EZ115" i="6"/>
  <c r="FA115" i="6"/>
  <c r="FA133" i="6" s="1"/>
  <c r="FA152" i="6" s="1"/>
  <c r="FB115" i="6"/>
  <c r="FB133" i="6" s="1"/>
  <c r="FB152" i="6" s="1"/>
  <c r="FC115" i="6"/>
  <c r="FC133" i="6" s="1"/>
  <c r="FC152" i="6" s="1"/>
  <c r="FD115" i="6"/>
  <c r="FE115" i="6"/>
  <c r="FE133" i="6" s="1"/>
  <c r="FE152" i="6" s="1"/>
  <c r="FF115" i="6"/>
  <c r="FF133" i="6" s="1"/>
  <c r="FF152" i="6" s="1"/>
  <c r="FG115" i="6"/>
  <c r="FG133" i="6" s="1"/>
  <c r="FG152" i="6" s="1"/>
  <c r="FH115" i="6"/>
  <c r="FI115" i="6"/>
  <c r="FI133" i="6" s="1"/>
  <c r="FI152" i="6" s="1"/>
  <c r="FJ115" i="6"/>
  <c r="FJ133" i="6" s="1"/>
  <c r="FJ152" i="6" s="1"/>
  <c r="FK115" i="6"/>
  <c r="FK133" i="6" s="1"/>
  <c r="FK152" i="6" s="1"/>
  <c r="FL115" i="6"/>
  <c r="FM115" i="6"/>
  <c r="FN115" i="6"/>
  <c r="FN133" i="6" s="1"/>
  <c r="FN152" i="6" s="1"/>
  <c r="FO115" i="6"/>
  <c r="FO133" i="6" s="1"/>
  <c r="FO152" i="6" s="1"/>
  <c r="FP115" i="6"/>
  <c r="FQ115" i="6"/>
  <c r="FQ133" i="6" s="1"/>
  <c r="FQ152" i="6" s="1"/>
  <c r="FR115" i="6"/>
  <c r="FR133" i="6" s="1"/>
  <c r="FR152" i="6" s="1"/>
  <c r="FS115" i="6"/>
  <c r="FS133" i="6" s="1"/>
  <c r="FS152" i="6" s="1"/>
  <c r="FT115" i="6"/>
  <c r="FU115" i="6"/>
  <c r="FU133" i="6" s="1"/>
  <c r="FU152" i="6" s="1"/>
  <c r="FV115" i="6"/>
  <c r="FV133" i="6" s="1"/>
  <c r="FV152" i="6" s="1"/>
  <c r="FW115" i="6"/>
  <c r="FW133" i="6" s="1"/>
  <c r="FW152" i="6" s="1"/>
  <c r="FX115" i="6"/>
  <c r="FY115" i="6"/>
  <c r="FY133" i="6" s="1"/>
  <c r="FY152" i="6" s="1"/>
  <c r="FZ115" i="6"/>
  <c r="FZ133" i="6" s="1"/>
  <c r="FZ152" i="6" s="1"/>
  <c r="GA115" i="6"/>
  <c r="GA133" i="6" s="1"/>
  <c r="GA152" i="6" s="1"/>
  <c r="GB115" i="6"/>
  <c r="GC115" i="6"/>
  <c r="GC133" i="6" s="1"/>
  <c r="GC152" i="6" s="1"/>
  <c r="GD115" i="6"/>
  <c r="GD133" i="6" s="1"/>
  <c r="GD152" i="6" s="1"/>
  <c r="GE115" i="6"/>
  <c r="GE133" i="6" s="1"/>
  <c r="GE152" i="6" s="1"/>
  <c r="GF115" i="6"/>
  <c r="GG115" i="6"/>
  <c r="GG133" i="6" s="1"/>
  <c r="GG152" i="6" s="1"/>
  <c r="GH115" i="6"/>
  <c r="GH133" i="6" s="1"/>
  <c r="GH152" i="6" s="1"/>
  <c r="GI115" i="6"/>
  <c r="GI133" i="6" s="1"/>
  <c r="GI152" i="6" s="1"/>
  <c r="GJ115" i="6"/>
  <c r="GK115" i="6"/>
  <c r="GK133" i="6" s="1"/>
  <c r="GK152" i="6" s="1"/>
  <c r="GL115" i="6"/>
  <c r="GL133" i="6" s="1"/>
  <c r="GL152" i="6" s="1"/>
  <c r="GM115" i="6"/>
  <c r="GM133" i="6" s="1"/>
  <c r="GM152" i="6" s="1"/>
  <c r="GN115" i="6"/>
  <c r="GO115" i="6"/>
  <c r="GO133" i="6" s="1"/>
  <c r="GO152" i="6" s="1"/>
  <c r="GP115" i="6"/>
  <c r="GP133" i="6" s="1"/>
  <c r="GP152" i="6" s="1"/>
  <c r="GQ115" i="6"/>
  <c r="GQ133" i="6" s="1"/>
  <c r="GQ152" i="6" s="1"/>
  <c r="GR115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F116" i="6"/>
  <c r="AG116" i="6"/>
  <c r="AH116" i="6"/>
  <c r="AI116" i="6"/>
  <c r="AJ116" i="6"/>
  <c r="AK116" i="6"/>
  <c r="AL116" i="6"/>
  <c r="AM116" i="6"/>
  <c r="AN116" i="6"/>
  <c r="AO116" i="6"/>
  <c r="AP116" i="6"/>
  <c r="AQ116" i="6"/>
  <c r="AR116" i="6"/>
  <c r="AS116" i="6"/>
  <c r="AT116" i="6"/>
  <c r="AU116" i="6"/>
  <c r="AV116" i="6"/>
  <c r="AW116" i="6"/>
  <c r="AX116" i="6"/>
  <c r="AY116" i="6"/>
  <c r="AZ116" i="6"/>
  <c r="BA116" i="6"/>
  <c r="BB116" i="6"/>
  <c r="BC116" i="6"/>
  <c r="BD116" i="6"/>
  <c r="BE116" i="6"/>
  <c r="BF116" i="6"/>
  <c r="BG116" i="6"/>
  <c r="BH116" i="6"/>
  <c r="BI116" i="6"/>
  <c r="BJ116" i="6"/>
  <c r="BK116" i="6"/>
  <c r="BL116" i="6"/>
  <c r="BM116" i="6"/>
  <c r="BN116" i="6"/>
  <c r="BO116" i="6"/>
  <c r="BP116" i="6"/>
  <c r="BQ116" i="6"/>
  <c r="BR116" i="6"/>
  <c r="BS116" i="6"/>
  <c r="BT116" i="6"/>
  <c r="BU116" i="6"/>
  <c r="BV116" i="6"/>
  <c r="BW116" i="6"/>
  <c r="BX116" i="6"/>
  <c r="BY116" i="6"/>
  <c r="BZ116" i="6"/>
  <c r="CA116" i="6"/>
  <c r="CB116" i="6"/>
  <c r="CC116" i="6"/>
  <c r="CD116" i="6"/>
  <c r="CE116" i="6"/>
  <c r="CF116" i="6"/>
  <c r="CG116" i="6"/>
  <c r="CH116" i="6"/>
  <c r="CI116" i="6"/>
  <c r="CJ116" i="6"/>
  <c r="CK116" i="6"/>
  <c r="CL116" i="6"/>
  <c r="CM116" i="6"/>
  <c r="CN116" i="6"/>
  <c r="CO116" i="6"/>
  <c r="CP116" i="6"/>
  <c r="CQ116" i="6"/>
  <c r="CR116" i="6"/>
  <c r="CS116" i="6"/>
  <c r="CT116" i="6"/>
  <c r="CU116" i="6"/>
  <c r="CV116" i="6"/>
  <c r="CW116" i="6"/>
  <c r="CX116" i="6"/>
  <c r="CY116" i="6"/>
  <c r="CZ116" i="6"/>
  <c r="DA116" i="6"/>
  <c r="DB116" i="6"/>
  <c r="DC116" i="6"/>
  <c r="DD116" i="6"/>
  <c r="DE116" i="6"/>
  <c r="DF116" i="6"/>
  <c r="DG116" i="6"/>
  <c r="DH116" i="6"/>
  <c r="DI116" i="6"/>
  <c r="DJ116" i="6"/>
  <c r="DK116" i="6"/>
  <c r="DL116" i="6"/>
  <c r="DM116" i="6"/>
  <c r="DN116" i="6"/>
  <c r="DO116" i="6"/>
  <c r="DP116" i="6"/>
  <c r="DQ116" i="6"/>
  <c r="DR116" i="6"/>
  <c r="DS116" i="6"/>
  <c r="DT116" i="6"/>
  <c r="DU116" i="6"/>
  <c r="DV116" i="6"/>
  <c r="DW116" i="6"/>
  <c r="DX116" i="6"/>
  <c r="DY116" i="6"/>
  <c r="DZ116" i="6"/>
  <c r="EA116" i="6"/>
  <c r="EB116" i="6"/>
  <c r="EC116" i="6"/>
  <c r="ED116" i="6"/>
  <c r="EE116" i="6"/>
  <c r="EF116" i="6"/>
  <c r="EG116" i="6"/>
  <c r="EH116" i="6"/>
  <c r="EI116" i="6"/>
  <c r="EJ116" i="6"/>
  <c r="EK116" i="6"/>
  <c r="EL116" i="6"/>
  <c r="EM116" i="6"/>
  <c r="EN116" i="6"/>
  <c r="EO116" i="6"/>
  <c r="EP116" i="6"/>
  <c r="EQ116" i="6"/>
  <c r="ER116" i="6"/>
  <c r="ES116" i="6"/>
  <c r="ET116" i="6"/>
  <c r="EU116" i="6"/>
  <c r="EV116" i="6"/>
  <c r="EW116" i="6"/>
  <c r="EX116" i="6"/>
  <c r="EY116" i="6"/>
  <c r="EZ116" i="6"/>
  <c r="FA116" i="6"/>
  <c r="FB116" i="6"/>
  <c r="FC116" i="6"/>
  <c r="FD116" i="6"/>
  <c r="FE116" i="6"/>
  <c r="FF116" i="6"/>
  <c r="FG116" i="6"/>
  <c r="FH116" i="6"/>
  <c r="FI116" i="6"/>
  <c r="FJ116" i="6"/>
  <c r="FK116" i="6"/>
  <c r="FL116" i="6"/>
  <c r="FM116" i="6"/>
  <c r="FN116" i="6"/>
  <c r="FO116" i="6"/>
  <c r="FP116" i="6"/>
  <c r="FQ116" i="6"/>
  <c r="FR116" i="6"/>
  <c r="FS116" i="6"/>
  <c r="FT116" i="6"/>
  <c r="FU116" i="6"/>
  <c r="FV116" i="6"/>
  <c r="FW116" i="6"/>
  <c r="FX116" i="6"/>
  <c r="FY116" i="6"/>
  <c r="FZ116" i="6"/>
  <c r="GA116" i="6"/>
  <c r="GB116" i="6"/>
  <c r="GC116" i="6"/>
  <c r="GD116" i="6"/>
  <c r="GE116" i="6"/>
  <c r="GF116" i="6"/>
  <c r="GG116" i="6"/>
  <c r="GH116" i="6"/>
  <c r="GI116" i="6"/>
  <c r="GJ116" i="6"/>
  <c r="GK116" i="6"/>
  <c r="GL116" i="6"/>
  <c r="GM116" i="6"/>
  <c r="GN116" i="6"/>
  <c r="GO116" i="6"/>
  <c r="GP116" i="6"/>
  <c r="GQ116" i="6"/>
  <c r="GR116" i="6"/>
  <c r="F117" i="6"/>
  <c r="F135" i="6" s="1"/>
  <c r="F154" i="6" s="1"/>
  <c r="G117" i="6"/>
  <c r="H117" i="6"/>
  <c r="H135" i="6" s="1"/>
  <c r="H154" i="6" s="1"/>
  <c r="I117" i="6"/>
  <c r="I135" i="6" s="1"/>
  <c r="I154" i="6" s="1"/>
  <c r="J117" i="6"/>
  <c r="J135" i="6" s="1"/>
  <c r="J154" i="6" s="1"/>
  <c r="K117" i="6"/>
  <c r="K135" i="6" s="1"/>
  <c r="K154" i="6" s="1"/>
  <c r="L117" i="6"/>
  <c r="L135" i="6" s="1"/>
  <c r="L154" i="6" s="1"/>
  <c r="M117" i="6"/>
  <c r="M135" i="6" s="1"/>
  <c r="M154" i="6" s="1"/>
  <c r="N117" i="6"/>
  <c r="N135" i="6" s="1"/>
  <c r="N154" i="6" s="1"/>
  <c r="O117" i="6"/>
  <c r="O135" i="6" s="1"/>
  <c r="O154" i="6" s="1"/>
  <c r="P117" i="6"/>
  <c r="P135" i="6" s="1"/>
  <c r="P154" i="6" s="1"/>
  <c r="Q117" i="6"/>
  <c r="Q135" i="6" s="1"/>
  <c r="Q154" i="6" s="1"/>
  <c r="R117" i="6"/>
  <c r="R135" i="6" s="1"/>
  <c r="R154" i="6" s="1"/>
  <c r="S117" i="6"/>
  <c r="S135" i="6" s="1"/>
  <c r="S154" i="6" s="1"/>
  <c r="T117" i="6"/>
  <c r="T135" i="6" s="1"/>
  <c r="T154" i="6" s="1"/>
  <c r="U117" i="6"/>
  <c r="U135" i="6" s="1"/>
  <c r="U154" i="6" s="1"/>
  <c r="V117" i="6"/>
  <c r="V135" i="6" s="1"/>
  <c r="V154" i="6" s="1"/>
  <c r="W117" i="6"/>
  <c r="W135" i="6" s="1"/>
  <c r="W154" i="6" s="1"/>
  <c r="X117" i="6"/>
  <c r="X135" i="6" s="1"/>
  <c r="X154" i="6" s="1"/>
  <c r="Y117" i="6"/>
  <c r="Y135" i="6" s="1"/>
  <c r="Y154" i="6" s="1"/>
  <c r="Z117" i="6"/>
  <c r="AA117" i="6"/>
  <c r="AA135" i="6" s="1"/>
  <c r="AA154" i="6" s="1"/>
  <c r="AB117" i="6"/>
  <c r="AB135" i="6" s="1"/>
  <c r="AB154" i="6" s="1"/>
  <c r="AC117" i="6"/>
  <c r="AC135" i="6" s="1"/>
  <c r="AC154" i="6" s="1"/>
  <c r="AD117" i="6"/>
  <c r="AE117" i="6"/>
  <c r="AE135" i="6" s="1"/>
  <c r="AE154" i="6" s="1"/>
  <c r="AF117" i="6"/>
  <c r="AF135" i="6" s="1"/>
  <c r="AF154" i="6" s="1"/>
  <c r="AG117" i="6"/>
  <c r="AG135" i="6" s="1"/>
  <c r="AG154" i="6" s="1"/>
  <c r="AH117" i="6"/>
  <c r="AI117" i="6"/>
  <c r="AJ117" i="6"/>
  <c r="AJ135" i="6" s="1"/>
  <c r="AJ154" i="6" s="1"/>
  <c r="AK117" i="6"/>
  <c r="AK135" i="6" s="1"/>
  <c r="AK154" i="6" s="1"/>
  <c r="AL117" i="6"/>
  <c r="AM117" i="6"/>
  <c r="AM135" i="6" s="1"/>
  <c r="AM154" i="6" s="1"/>
  <c r="AN117" i="6"/>
  <c r="AN135" i="6" s="1"/>
  <c r="AN154" i="6" s="1"/>
  <c r="AO117" i="6"/>
  <c r="AO135" i="6" s="1"/>
  <c r="AO154" i="6" s="1"/>
  <c r="AP117" i="6"/>
  <c r="AQ117" i="6"/>
  <c r="AQ135" i="6" s="1"/>
  <c r="AQ154" i="6" s="1"/>
  <c r="AR117" i="6"/>
  <c r="AR135" i="6" s="1"/>
  <c r="AR154" i="6" s="1"/>
  <c r="AS117" i="6"/>
  <c r="AS135" i="6" s="1"/>
  <c r="AS154" i="6" s="1"/>
  <c r="AT117" i="6"/>
  <c r="AT135" i="6" s="1"/>
  <c r="AT154" i="6" s="1"/>
  <c r="AU117" i="6"/>
  <c r="AU135" i="6" s="1"/>
  <c r="AU154" i="6" s="1"/>
  <c r="AV117" i="6"/>
  <c r="AV135" i="6" s="1"/>
  <c r="AV154" i="6" s="1"/>
  <c r="AW117" i="6"/>
  <c r="AW135" i="6" s="1"/>
  <c r="AW154" i="6" s="1"/>
  <c r="AX117" i="6"/>
  <c r="AY117" i="6"/>
  <c r="AY135" i="6" s="1"/>
  <c r="AY154" i="6" s="1"/>
  <c r="AZ117" i="6"/>
  <c r="AZ135" i="6" s="1"/>
  <c r="AZ154" i="6" s="1"/>
  <c r="BA117" i="6"/>
  <c r="BA135" i="6" s="1"/>
  <c r="BA154" i="6" s="1"/>
  <c r="BB117" i="6"/>
  <c r="BB135" i="6" s="1"/>
  <c r="BB154" i="6" s="1"/>
  <c r="BC117" i="6"/>
  <c r="BD117" i="6"/>
  <c r="BD135" i="6" s="1"/>
  <c r="BD154" i="6" s="1"/>
  <c r="BE117" i="6"/>
  <c r="BE135" i="6" s="1"/>
  <c r="BE154" i="6" s="1"/>
  <c r="BF117" i="6"/>
  <c r="BG117" i="6"/>
  <c r="BG135" i="6" s="1"/>
  <c r="BG154" i="6" s="1"/>
  <c r="BH117" i="6"/>
  <c r="BH135" i="6" s="1"/>
  <c r="BH154" i="6" s="1"/>
  <c r="BI117" i="6"/>
  <c r="BI135" i="6" s="1"/>
  <c r="BI154" i="6" s="1"/>
  <c r="BJ117" i="6"/>
  <c r="BK117" i="6"/>
  <c r="BK135" i="6" s="1"/>
  <c r="BK154" i="6" s="1"/>
  <c r="BL117" i="6"/>
  <c r="BL135" i="6" s="1"/>
  <c r="BL154" i="6" s="1"/>
  <c r="BM117" i="6"/>
  <c r="BM135" i="6" s="1"/>
  <c r="BM154" i="6" s="1"/>
  <c r="BN117" i="6"/>
  <c r="BO117" i="6"/>
  <c r="BO135" i="6" s="1"/>
  <c r="BO154" i="6" s="1"/>
  <c r="BP117" i="6"/>
  <c r="BP135" i="6" s="1"/>
  <c r="BP154" i="6" s="1"/>
  <c r="BQ117" i="6"/>
  <c r="BQ135" i="6" s="1"/>
  <c r="BQ154" i="6" s="1"/>
  <c r="BR117" i="6"/>
  <c r="BS117" i="6"/>
  <c r="BS135" i="6" s="1"/>
  <c r="BS154" i="6" s="1"/>
  <c r="BT117" i="6"/>
  <c r="BT135" i="6" s="1"/>
  <c r="BT154" i="6" s="1"/>
  <c r="BU117" i="6"/>
  <c r="BU135" i="6" s="1"/>
  <c r="BU154" i="6" s="1"/>
  <c r="BV117" i="6"/>
  <c r="BW117" i="6"/>
  <c r="BW135" i="6" s="1"/>
  <c r="BW154" i="6" s="1"/>
  <c r="BX117" i="6"/>
  <c r="BX135" i="6" s="1"/>
  <c r="BX154" i="6" s="1"/>
  <c r="BY117" i="6"/>
  <c r="BY135" i="6" s="1"/>
  <c r="BY154" i="6" s="1"/>
  <c r="BZ117" i="6"/>
  <c r="BZ135" i="6" s="1"/>
  <c r="BZ154" i="6" s="1"/>
  <c r="CA117" i="6"/>
  <c r="CA135" i="6" s="1"/>
  <c r="CA154" i="6" s="1"/>
  <c r="CB117" i="6"/>
  <c r="CB135" i="6" s="1"/>
  <c r="CB154" i="6" s="1"/>
  <c r="CC117" i="6"/>
  <c r="CC135" i="6" s="1"/>
  <c r="CC154" i="6" s="1"/>
  <c r="CD117" i="6"/>
  <c r="CE117" i="6"/>
  <c r="CE135" i="6" s="1"/>
  <c r="CE154" i="6" s="1"/>
  <c r="CF117" i="6"/>
  <c r="CF135" i="6" s="1"/>
  <c r="CF154" i="6" s="1"/>
  <c r="CG117" i="6"/>
  <c r="CG135" i="6" s="1"/>
  <c r="CG154" i="6" s="1"/>
  <c r="CH117" i="6"/>
  <c r="CH135" i="6" s="1"/>
  <c r="CH154" i="6" s="1"/>
  <c r="CI117" i="6"/>
  <c r="CI135" i="6" s="1"/>
  <c r="CI154" i="6" s="1"/>
  <c r="CJ117" i="6"/>
  <c r="CJ135" i="6" s="1"/>
  <c r="CJ154" i="6" s="1"/>
  <c r="CK117" i="6"/>
  <c r="CK135" i="6" s="1"/>
  <c r="CK154" i="6" s="1"/>
  <c r="CL117" i="6"/>
  <c r="CM117" i="6"/>
  <c r="CM135" i="6" s="1"/>
  <c r="CM154" i="6" s="1"/>
  <c r="CN117" i="6"/>
  <c r="CN135" i="6" s="1"/>
  <c r="CN154" i="6" s="1"/>
  <c r="CO117" i="6"/>
  <c r="CO135" i="6" s="1"/>
  <c r="CO154" i="6" s="1"/>
  <c r="CP117" i="6"/>
  <c r="CQ117" i="6"/>
  <c r="CQ135" i="6" s="1"/>
  <c r="CQ154" i="6" s="1"/>
  <c r="CR117" i="6"/>
  <c r="CR135" i="6" s="1"/>
  <c r="CR154" i="6" s="1"/>
  <c r="CS117" i="6"/>
  <c r="CS135" i="6" s="1"/>
  <c r="CS154" i="6" s="1"/>
  <c r="CT117" i="6"/>
  <c r="CU117" i="6"/>
  <c r="CV117" i="6"/>
  <c r="CV135" i="6" s="1"/>
  <c r="CV154" i="6" s="1"/>
  <c r="CW117" i="6"/>
  <c r="CW135" i="6" s="1"/>
  <c r="CW154" i="6" s="1"/>
  <c r="CX117" i="6"/>
  <c r="CY117" i="6"/>
  <c r="CY135" i="6" s="1"/>
  <c r="CY154" i="6" s="1"/>
  <c r="CZ117" i="6"/>
  <c r="CZ135" i="6" s="1"/>
  <c r="CZ154" i="6" s="1"/>
  <c r="DA117" i="6"/>
  <c r="DA135" i="6" s="1"/>
  <c r="DA154" i="6" s="1"/>
  <c r="DB117" i="6"/>
  <c r="DC117" i="6"/>
  <c r="DC135" i="6" s="1"/>
  <c r="DC154" i="6" s="1"/>
  <c r="DD117" i="6"/>
  <c r="DD135" i="6" s="1"/>
  <c r="DD154" i="6" s="1"/>
  <c r="DE117" i="6"/>
  <c r="DE135" i="6" s="1"/>
  <c r="DE154" i="6" s="1"/>
  <c r="DF117" i="6"/>
  <c r="DF135" i="6" s="1"/>
  <c r="DF154" i="6" s="1"/>
  <c r="DG117" i="6"/>
  <c r="DG135" i="6" s="1"/>
  <c r="DG154" i="6" s="1"/>
  <c r="DH117" i="6"/>
  <c r="DH135" i="6" s="1"/>
  <c r="DH154" i="6" s="1"/>
  <c r="DI117" i="6"/>
  <c r="DI135" i="6" s="1"/>
  <c r="DI154" i="6" s="1"/>
  <c r="DJ117" i="6"/>
  <c r="DK117" i="6"/>
  <c r="DK135" i="6" s="1"/>
  <c r="DK154" i="6" s="1"/>
  <c r="DL117" i="6"/>
  <c r="DL135" i="6" s="1"/>
  <c r="DL154" i="6" s="1"/>
  <c r="DM117" i="6"/>
  <c r="DM135" i="6" s="1"/>
  <c r="DM154" i="6" s="1"/>
  <c r="DN117" i="6"/>
  <c r="DN135" i="6" s="1"/>
  <c r="DN154" i="6" s="1"/>
  <c r="DO117" i="6"/>
  <c r="DP117" i="6"/>
  <c r="DP135" i="6" s="1"/>
  <c r="DP154" i="6" s="1"/>
  <c r="DQ117" i="6"/>
  <c r="DQ135" i="6" s="1"/>
  <c r="DQ154" i="6" s="1"/>
  <c r="DR117" i="6"/>
  <c r="DS117" i="6"/>
  <c r="DS135" i="6" s="1"/>
  <c r="DS154" i="6" s="1"/>
  <c r="DT117" i="6"/>
  <c r="DT135" i="6" s="1"/>
  <c r="DT154" i="6" s="1"/>
  <c r="DU117" i="6"/>
  <c r="DU135" i="6" s="1"/>
  <c r="DU154" i="6" s="1"/>
  <c r="DV117" i="6"/>
  <c r="DW117" i="6"/>
  <c r="DW135" i="6" s="1"/>
  <c r="DW154" i="6" s="1"/>
  <c r="DX117" i="6"/>
  <c r="DX135" i="6" s="1"/>
  <c r="DX154" i="6" s="1"/>
  <c r="DY117" i="6"/>
  <c r="DY135" i="6" s="1"/>
  <c r="DY154" i="6" s="1"/>
  <c r="DZ117" i="6"/>
  <c r="EA117" i="6"/>
  <c r="EA135" i="6" s="1"/>
  <c r="EA154" i="6" s="1"/>
  <c r="EB117" i="6"/>
  <c r="EB135" i="6" s="1"/>
  <c r="EB154" i="6" s="1"/>
  <c r="EC117" i="6"/>
  <c r="EC135" i="6" s="1"/>
  <c r="EC154" i="6" s="1"/>
  <c r="ED117" i="6"/>
  <c r="EE117" i="6"/>
  <c r="EE135" i="6" s="1"/>
  <c r="EE154" i="6" s="1"/>
  <c r="EF117" i="6"/>
  <c r="EF135" i="6" s="1"/>
  <c r="EF154" i="6" s="1"/>
  <c r="EG117" i="6"/>
  <c r="EG135" i="6" s="1"/>
  <c r="EG154" i="6" s="1"/>
  <c r="EH117" i="6"/>
  <c r="EI117" i="6"/>
  <c r="EI135" i="6" s="1"/>
  <c r="EI154" i="6" s="1"/>
  <c r="EJ117" i="6"/>
  <c r="EJ135" i="6" s="1"/>
  <c r="EJ154" i="6" s="1"/>
  <c r="EK117" i="6"/>
  <c r="EK135" i="6" s="1"/>
  <c r="EK154" i="6" s="1"/>
  <c r="EL117" i="6"/>
  <c r="EM117" i="6"/>
  <c r="EN117" i="6"/>
  <c r="EN135" i="6" s="1"/>
  <c r="EN154" i="6" s="1"/>
  <c r="EO117" i="6"/>
  <c r="EO135" i="6" s="1"/>
  <c r="EO154" i="6" s="1"/>
  <c r="EP117" i="6"/>
  <c r="EQ117" i="6"/>
  <c r="EQ135" i="6" s="1"/>
  <c r="EQ154" i="6" s="1"/>
  <c r="ER117" i="6"/>
  <c r="ER135" i="6" s="1"/>
  <c r="ER154" i="6" s="1"/>
  <c r="ES117" i="6"/>
  <c r="ES135" i="6" s="1"/>
  <c r="ES154" i="6" s="1"/>
  <c r="ET117" i="6"/>
  <c r="EU117" i="6"/>
  <c r="EU135" i="6" s="1"/>
  <c r="EU154" i="6" s="1"/>
  <c r="EV117" i="6"/>
  <c r="EV135" i="6" s="1"/>
  <c r="EV154" i="6" s="1"/>
  <c r="EW117" i="6"/>
  <c r="EW135" i="6" s="1"/>
  <c r="EW154" i="6" s="1"/>
  <c r="EX117" i="6"/>
  <c r="EY117" i="6"/>
  <c r="EY135" i="6" s="1"/>
  <c r="EY154" i="6" s="1"/>
  <c r="EZ117" i="6"/>
  <c r="EZ135" i="6" s="1"/>
  <c r="EZ154" i="6" s="1"/>
  <c r="FA117" i="6"/>
  <c r="FA135" i="6" s="1"/>
  <c r="FA154" i="6" s="1"/>
  <c r="FB117" i="6"/>
  <c r="FC117" i="6"/>
  <c r="FC135" i="6" s="1"/>
  <c r="FC154" i="6" s="1"/>
  <c r="FD117" i="6"/>
  <c r="FD135" i="6" s="1"/>
  <c r="FD154" i="6" s="1"/>
  <c r="FE117" i="6"/>
  <c r="FE135" i="6" s="1"/>
  <c r="FE154" i="6" s="1"/>
  <c r="FF117" i="6"/>
  <c r="FG117" i="6"/>
  <c r="FH117" i="6"/>
  <c r="FH135" i="6" s="1"/>
  <c r="FH154" i="6" s="1"/>
  <c r="FI117" i="6"/>
  <c r="FI135" i="6" s="1"/>
  <c r="FI154" i="6" s="1"/>
  <c r="FJ117" i="6"/>
  <c r="FK117" i="6"/>
  <c r="FK135" i="6" s="1"/>
  <c r="FK154" i="6" s="1"/>
  <c r="FL117" i="6"/>
  <c r="FL135" i="6" s="1"/>
  <c r="FL154" i="6" s="1"/>
  <c r="FM117" i="6"/>
  <c r="FM135" i="6" s="1"/>
  <c r="FM154" i="6" s="1"/>
  <c r="FN117" i="6"/>
  <c r="FO117" i="6"/>
  <c r="FO135" i="6" s="1"/>
  <c r="FO154" i="6" s="1"/>
  <c r="FP117" i="6"/>
  <c r="FP135" i="6" s="1"/>
  <c r="FP154" i="6" s="1"/>
  <c r="FQ117" i="6"/>
  <c r="FQ135" i="6" s="1"/>
  <c r="FQ154" i="6" s="1"/>
  <c r="FR117" i="6"/>
  <c r="FS117" i="6"/>
  <c r="FS135" i="6" s="1"/>
  <c r="FS154" i="6" s="1"/>
  <c r="FT117" i="6"/>
  <c r="FT135" i="6" s="1"/>
  <c r="FT154" i="6" s="1"/>
  <c r="FU117" i="6"/>
  <c r="FU135" i="6" s="1"/>
  <c r="FU154" i="6" s="1"/>
  <c r="FV117" i="6"/>
  <c r="FW117" i="6"/>
  <c r="FW135" i="6" s="1"/>
  <c r="FW154" i="6" s="1"/>
  <c r="FX117" i="6"/>
  <c r="FX135" i="6" s="1"/>
  <c r="FX154" i="6" s="1"/>
  <c r="FY117" i="6"/>
  <c r="FY135" i="6" s="1"/>
  <c r="FY154" i="6" s="1"/>
  <c r="FZ117" i="6"/>
  <c r="GA117" i="6"/>
  <c r="GB117" i="6"/>
  <c r="GB135" i="6" s="1"/>
  <c r="GB154" i="6" s="1"/>
  <c r="GC117" i="6"/>
  <c r="GC135" i="6" s="1"/>
  <c r="GC154" i="6" s="1"/>
  <c r="GD117" i="6"/>
  <c r="GE117" i="6"/>
  <c r="GE135" i="6" s="1"/>
  <c r="GE154" i="6" s="1"/>
  <c r="GF117" i="6"/>
  <c r="GF135" i="6" s="1"/>
  <c r="GF154" i="6" s="1"/>
  <c r="GG117" i="6"/>
  <c r="GG135" i="6" s="1"/>
  <c r="GG154" i="6" s="1"/>
  <c r="GH117" i="6"/>
  <c r="GI117" i="6"/>
  <c r="GI135" i="6" s="1"/>
  <c r="GI154" i="6" s="1"/>
  <c r="GJ117" i="6"/>
  <c r="GJ135" i="6" s="1"/>
  <c r="GJ154" i="6" s="1"/>
  <c r="GK117" i="6"/>
  <c r="GK135" i="6" s="1"/>
  <c r="GK154" i="6" s="1"/>
  <c r="GL117" i="6"/>
  <c r="GM117" i="6"/>
  <c r="GM135" i="6" s="1"/>
  <c r="GM154" i="6" s="1"/>
  <c r="GN117" i="6"/>
  <c r="GN135" i="6" s="1"/>
  <c r="GN154" i="6" s="1"/>
  <c r="GO117" i="6"/>
  <c r="GO135" i="6" s="1"/>
  <c r="GO154" i="6" s="1"/>
  <c r="GP117" i="6"/>
  <c r="GQ117" i="6"/>
  <c r="GQ135" i="6" s="1"/>
  <c r="GQ154" i="6" s="1"/>
  <c r="GR117" i="6"/>
  <c r="GR135" i="6" s="1"/>
  <c r="GR154" i="6" s="1"/>
  <c r="F118" i="6"/>
  <c r="F136" i="6" s="1"/>
  <c r="F155" i="6" s="1"/>
  <c r="G118" i="6"/>
  <c r="G136" i="6" s="1"/>
  <c r="G155" i="6" s="1"/>
  <c r="H118" i="6"/>
  <c r="H136" i="6" s="1"/>
  <c r="H155" i="6" s="1"/>
  <c r="I118" i="6"/>
  <c r="I136" i="6" s="1"/>
  <c r="I155" i="6" s="1"/>
  <c r="J118" i="6"/>
  <c r="J136" i="6" s="1"/>
  <c r="J155" i="6" s="1"/>
  <c r="K118" i="6"/>
  <c r="K136" i="6" s="1"/>
  <c r="K155" i="6" s="1"/>
  <c r="L118" i="6"/>
  <c r="L136" i="6" s="1"/>
  <c r="L155" i="6" s="1"/>
  <c r="M118" i="6"/>
  <c r="M136" i="6" s="1"/>
  <c r="M155" i="6" s="1"/>
  <c r="N118" i="6"/>
  <c r="N136" i="6" s="1"/>
  <c r="N155" i="6" s="1"/>
  <c r="O118" i="6"/>
  <c r="O136" i="6" s="1"/>
  <c r="O155" i="6" s="1"/>
  <c r="P118" i="6"/>
  <c r="P136" i="6" s="1"/>
  <c r="P155" i="6" s="1"/>
  <c r="Q118" i="6"/>
  <c r="Q136" i="6" s="1"/>
  <c r="Q155" i="6" s="1"/>
  <c r="R118" i="6"/>
  <c r="R136" i="6" s="1"/>
  <c r="R155" i="6" s="1"/>
  <c r="S118" i="6"/>
  <c r="S136" i="6" s="1"/>
  <c r="S155" i="6" s="1"/>
  <c r="T118" i="6"/>
  <c r="U118" i="6"/>
  <c r="U136" i="6" s="1"/>
  <c r="U155" i="6" s="1"/>
  <c r="V118" i="6"/>
  <c r="V136" i="6" s="1"/>
  <c r="V155" i="6" s="1"/>
  <c r="W118" i="6"/>
  <c r="X118" i="6"/>
  <c r="X136" i="6" s="1"/>
  <c r="X155" i="6" s="1"/>
  <c r="Y118" i="6"/>
  <c r="Y136" i="6" s="1"/>
  <c r="Y155" i="6" s="1"/>
  <c r="Z118" i="6"/>
  <c r="Z136" i="6" s="1"/>
  <c r="Z155" i="6" s="1"/>
  <c r="AA118" i="6"/>
  <c r="AB118" i="6"/>
  <c r="AB136" i="6" s="1"/>
  <c r="AB155" i="6" s="1"/>
  <c r="AC118" i="6"/>
  <c r="AC136" i="6" s="1"/>
  <c r="AC155" i="6" s="1"/>
  <c r="AD118" i="6"/>
  <c r="AD136" i="6" s="1"/>
  <c r="AD155" i="6" s="1"/>
  <c r="AE118" i="6"/>
  <c r="AE136" i="6" s="1"/>
  <c r="AE155" i="6" s="1"/>
  <c r="AF118" i="6"/>
  <c r="AF136" i="6" s="1"/>
  <c r="AF155" i="6" s="1"/>
  <c r="AG118" i="6"/>
  <c r="AG136" i="6" s="1"/>
  <c r="AG155" i="6" s="1"/>
  <c r="AH118" i="6"/>
  <c r="AH136" i="6" s="1"/>
  <c r="AH155" i="6" s="1"/>
  <c r="AI118" i="6"/>
  <c r="AI136" i="6" s="1"/>
  <c r="AI155" i="6" s="1"/>
  <c r="AJ118" i="6"/>
  <c r="AJ136" i="6" s="1"/>
  <c r="AJ155" i="6" s="1"/>
  <c r="AK118" i="6"/>
  <c r="AK136" i="6" s="1"/>
  <c r="AK155" i="6" s="1"/>
  <c r="AL118" i="6"/>
  <c r="AL136" i="6" s="1"/>
  <c r="AL155" i="6" s="1"/>
  <c r="AM118" i="6"/>
  <c r="AN118" i="6"/>
  <c r="AO118" i="6"/>
  <c r="AO136" i="6" s="1"/>
  <c r="AO155" i="6" s="1"/>
  <c r="AP118" i="6"/>
  <c r="AP136" i="6" s="1"/>
  <c r="AP155" i="6" s="1"/>
  <c r="AQ118" i="6"/>
  <c r="AQ136" i="6" s="1"/>
  <c r="AQ155" i="6" s="1"/>
  <c r="AR118" i="6"/>
  <c r="AR136" i="6" s="1"/>
  <c r="AR155" i="6" s="1"/>
  <c r="AS118" i="6"/>
  <c r="AS136" i="6" s="1"/>
  <c r="AS155" i="6" s="1"/>
  <c r="AT118" i="6"/>
  <c r="AT136" i="6" s="1"/>
  <c r="AT155" i="6" s="1"/>
  <c r="AU118" i="6"/>
  <c r="AU136" i="6" s="1"/>
  <c r="AU155" i="6" s="1"/>
  <c r="AV118" i="6"/>
  <c r="AV136" i="6" s="1"/>
  <c r="AV155" i="6" s="1"/>
  <c r="AW118" i="6"/>
  <c r="AW136" i="6" s="1"/>
  <c r="AW155" i="6" s="1"/>
  <c r="AX118" i="6"/>
  <c r="AX136" i="6" s="1"/>
  <c r="AX155" i="6" s="1"/>
  <c r="AY118" i="6"/>
  <c r="AZ118" i="6"/>
  <c r="AZ136" i="6" s="1"/>
  <c r="AZ155" i="6" s="1"/>
  <c r="BA118" i="6"/>
  <c r="BA136" i="6" s="1"/>
  <c r="BA155" i="6" s="1"/>
  <c r="BB118" i="6"/>
  <c r="BB136" i="6" s="1"/>
  <c r="BB155" i="6" s="1"/>
  <c r="BC118" i="6"/>
  <c r="BD118" i="6"/>
  <c r="BD136" i="6" s="1"/>
  <c r="BD155" i="6" s="1"/>
  <c r="BE118" i="6"/>
  <c r="BE136" i="6" s="1"/>
  <c r="BE155" i="6" s="1"/>
  <c r="BF118" i="6"/>
  <c r="BF136" i="6" s="1"/>
  <c r="BF155" i="6" s="1"/>
  <c r="BG118" i="6"/>
  <c r="BH118" i="6"/>
  <c r="BH136" i="6" s="1"/>
  <c r="BH155" i="6" s="1"/>
  <c r="BI118" i="6"/>
  <c r="BI136" i="6" s="1"/>
  <c r="BI155" i="6" s="1"/>
  <c r="BJ118" i="6"/>
  <c r="BJ136" i="6" s="1"/>
  <c r="BJ155" i="6" s="1"/>
  <c r="BK118" i="6"/>
  <c r="BK136" i="6" s="1"/>
  <c r="BK155" i="6" s="1"/>
  <c r="BL118" i="6"/>
  <c r="BL136" i="6" s="1"/>
  <c r="BL155" i="6" s="1"/>
  <c r="BM118" i="6"/>
  <c r="BM136" i="6" s="1"/>
  <c r="BM155" i="6" s="1"/>
  <c r="BN118" i="6"/>
  <c r="BN136" i="6" s="1"/>
  <c r="BN155" i="6" s="1"/>
  <c r="BO118" i="6"/>
  <c r="BO136" i="6" s="1"/>
  <c r="BO155" i="6" s="1"/>
  <c r="BP118" i="6"/>
  <c r="BP136" i="6" s="1"/>
  <c r="BP155" i="6" s="1"/>
  <c r="BQ118" i="6"/>
  <c r="BQ136" i="6" s="1"/>
  <c r="BQ155" i="6" s="1"/>
  <c r="BR118" i="6"/>
  <c r="BR136" i="6" s="1"/>
  <c r="BR155" i="6" s="1"/>
  <c r="BS118" i="6"/>
  <c r="BT118" i="6"/>
  <c r="BT136" i="6" s="1"/>
  <c r="BT155" i="6" s="1"/>
  <c r="BU118" i="6"/>
  <c r="BU136" i="6" s="1"/>
  <c r="BU155" i="6" s="1"/>
  <c r="BV118" i="6"/>
  <c r="BV136" i="6" s="1"/>
  <c r="BV155" i="6" s="1"/>
  <c r="BW118" i="6"/>
  <c r="BW136" i="6" s="1"/>
  <c r="BW155" i="6" s="1"/>
  <c r="BX118" i="6"/>
  <c r="BX136" i="6" s="1"/>
  <c r="BX155" i="6" s="1"/>
  <c r="BY118" i="6"/>
  <c r="BY136" i="6" s="1"/>
  <c r="BY155" i="6" s="1"/>
  <c r="BZ118" i="6"/>
  <c r="BZ136" i="6" s="1"/>
  <c r="BZ155" i="6" s="1"/>
  <c r="CA118" i="6"/>
  <c r="CA136" i="6" s="1"/>
  <c r="CA155" i="6" s="1"/>
  <c r="CB118" i="6"/>
  <c r="CB136" i="6" s="1"/>
  <c r="CB155" i="6" s="1"/>
  <c r="CC118" i="6"/>
  <c r="CC136" i="6" s="1"/>
  <c r="CC155" i="6" s="1"/>
  <c r="CD118" i="6"/>
  <c r="CD136" i="6" s="1"/>
  <c r="CD155" i="6" s="1"/>
  <c r="CE118" i="6"/>
  <c r="CF118" i="6"/>
  <c r="CG118" i="6"/>
  <c r="CG136" i="6" s="1"/>
  <c r="CG155" i="6" s="1"/>
  <c r="CH118" i="6"/>
  <c r="CH136" i="6" s="1"/>
  <c r="CH155" i="6" s="1"/>
  <c r="CI118" i="6"/>
  <c r="CJ118" i="6"/>
  <c r="CJ136" i="6" s="1"/>
  <c r="CJ155" i="6" s="1"/>
  <c r="CK118" i="6"/>
  <c r="CK136" i="6" s="1"/>
  <c r="CK155" i="6" s="1"/>
  <c r="CL118" i="6"/>
  <c r="CL136" i="6" s="1"/>
  <c r="CL155" i="6" s="1"/>
  <c r="CM118" i="6"/>
  <c r="CN118" i="6"/>
  <c r="CN136" i="6" s="1"/>
  <c r="CN155" i="6" s="1"/>
  <c r="CO118" i="6"/>
  <c r="CO136" i="6" s="1"/>
  <c r="CO155" i="6" s="1"/>
  <c r="CP118" i="6"/>
  <c r="CP136" i="6" s="1"/>
  <c r="CP155" i="6" s="1"/>
  <c r="CQ118" i="6"/>
  <c r="CQ136" i="6" s="1"/>
  <c r="CQ155" i="6" s="1"/>
  <c r="CR118" i="6"/>
  <c r="CR136" i="6" s="1"/>
  <c r="CR155" i="6" s="1"/>
  <c r="CS118" i="6"/>
  <c r="CS136" i="6" s="1"/>
  <c r="CS155" i="6" s="1"/>
  <c r="CT118" i="6"/>
  <c r="CT136" i="6" s="1"/>
  <c r="CT155" i="6" s="1"/>
  <c r="CU118" i="6"/>
  <c r="CU136" i="6" s="1"/>
  <c r="CU155" i="6" s="1"/>
  <c r="CV118" i="6"/>
  <c r="CV136" i="6" s="1"/>
  <c r="CV155" i="6" s="1"/>
  <c r="CW118" i="6"/>
  <c r="CW136" i="6" s="1"/>
  <c r="CW155" i="6" s="1"/>
  <c r="CX118" i="6"/>
  <c r="CX136" i="6" s="1"/>
  <c r="CX155" i="6" s="1"/>
  <c r="CY118" i="6"/>
  <c r="CZ118" i="6"/>
  <c r="DA118" i="6"/>
  <c r="DA136" i="6" s="1"/>
  <c r="DA155" i="6" s="1"/>
  <c r="DB118" i="6"/>
  <c r="DB136" i="6" s="1"/>
  <c r="DB155" i="6" s="1"/>
  <c r="DC118" i="6"/>
  <c r="DC136" i="6" s="1"/>
  <c r="DC155" i="6" s="1"/>
  <c r="DD118" i="6"/>
  <c r="DD136" i="6" s="1"/>
  <c r="DD155" i="6" s="1"/>
  <c r="DE118" i="6"/>
  <c r="DE136" i="6" s="1"/>
  <c r="DE155" i="6" s="1"/>
  <c r="DF118" i="6"/>
  <c r="DF136" i="6" s="1"/>
  <c r="DF155" i="6" s="1"/>
  <c r="DG118" i="6"/>
  <c r="DG136" i="6" s="1"/>
  <c r="DG155" i="6" s="1"/>
  <c r="DH118" i="6"/>
  <c r="DH136" i="6" s="1"/>
  <c r="DH155" i="6" s="1"/>
  <c r="DI118" i="6"/>
  <c r="DI136" i="6" s="1"/>
  <c r="DI155" i="6" s="1"/>
  <c r="DJ118" i="6"/>
  <c r="DJ136" i="6" s="1"/>
  <c r="DJ155" i="6" s="1"/>
  <c r="DK118" i="6"/>
  <c r="DL118" i="6"/>
  <c r="DL136" i="6" s="1"/>
  <c r="DL155" i="6" s="1"/>
  <c r="DM118" i="6"/>
  <c r="DM136" i="6" s="1"/>
  <c r="DM155" i="6" s="1"/>
  <c r="DN118" i="6"/>
  <c r="DN136" i="6" s="1"/>
  <c r="DN155" i="6" s="1"/>
  <c r="DO118" i="6"/>
  <c r="DP118" i="6"/>
  <c r="DP136" i="6" s="1"/>
  <c r="DP155" i="6" s="1"/>
  <c r="DQ118" i="6"/>
  <c r="DQ136" i="6" s="1"/>
  <c r="DQ155" i="6" s="1"/>
  <c r="DR118" i="6"/>
  <c r="DR136" i="6" s="1"/>
  <c r="DR155" i="6" s="1"/>
  <c r="DS118" i="6"/>
  <c r="DT118" i="6"/>
  <c r="DU118" i="6"/>
  <c r="DU136" i="6" s="1"/>
  <c r="DU155" i="6" s="1"/>
  <c r="DV118" i="6"/>
  <c r="DV136" i="6" s="1"/>
  <c r="DV155" i="6" s="1"/>
  <c r="DW118" i="6"/>
  <c r="DW136" i="6" s="1"/>
  <c r="DW155" i="6" s="1"/>
  <c r="DX118" i="6"/>
  <c r="DX136" i="6" s="1"/>
  <c r="DX155" i="6" s="1"/>
  <c r="DY118" i="6"/>
  <c r="DY136" i="6" s="1"/>
  <c r="DY155" i="6" s="1"/>
  <c r="DZ118" i="6"/>
  <c r="DZ136" i="6" s="1"/>
  <c r="DZ155" i="6" s="1"/>
  <c r="EA118" i="6"/>
  <c r="EA136" i="6" s="1"/>
  <c r="EA155" i="6" s="1"/>
  <c r="EB118" i="6"/>
  <c r="EB136" i="6" s="1"/>
  <c r="EB155" i="6" s="1"/>
  <c r="EC118" i="6"/>
  <c r="EC136" i="6" s="1"/>
  <c r="EC155" i="6" s="1"/>
  <c r="ED118" i="6"/>
  <c r="ED136" i="6" s="1"/>
  <c r="ED155" i="6" s="1"/>
  <c r="EE118" i="6"/>
  <c r="EF118" i="6"/>
  <c r="EF136" i="6" s="1"/>
  <c r="EF155" i="6" s="1"/>
  <c r="EG118" i="6"/>
  <c r="EG136" i="6" s="1"/>
  <c r="EG155" i="6" s="1"/>
  <c r="EH118" i="6"/>
  <c r="EH136" i="6" s="1"/>
  <c r="EH155" i="6" s="1"/>
  <c r="EI118" i="6"/>
  <c r="EI136" i="6" s="1"/>
  <c r="EI155" i="6" s="1"/>
  <c r="EJ118" i="6"/>
  <c r="EJ136" i="6" s="1"/>
  <c r="EJ155" i="6" s="1"/>
  <c r="EK118" i="6"/>
  <c r="EK136" i="6" s="1"/>
  <c r="EK155" i="6" s="1"/>
  <c r="EL118" i="6"/>
  <c r="EL136" i="6" s="1"/>
  <c r="EL155" i="6" s="1"/>
  <c r="EM118" i="6"/>
  <c r="EN118" i="6"/>
  <c r="EN136" i="6" s="1"/>
  <c r="EN155" i="6" s="1"/>
  <c r="EO118" i="6"/>
  <c r="EO136" i="6" s="1"/>
  <c r="EO155" i="6" s="1"/>
  <c r="EP118" i="6"/>
  <c r="EP136" i="6" s="1"/>
  <c r="EP155" i="6" s="1"/>
  <c r="EQ118" i="6"/>
  <c r="EQ136" i="6" s="1"/>
  <c r="EQ155" i="6" s="1"/>
  <c r="ER118" i="6"/>
  <c r="ES118" i="6"/>
  <c r="ES136" i="6" s="1"/>
  <c r="ES155" i="6" s="1"/>
  <c r="ET118" i="6"/>
  <c r="ET136" i="6" s="1"/>
  <c r="ET155" i="6" s="1"/>
  <c r="EU118" i="6"/>
  <c r="EV118" i="6"/>
  <c r="EV136" i="6" s="1"/>
  <c r="EV155" i="6" s="1"/>
  <c r="EW118" i="6"/>
  <c r="EW136" i="6" s="1"/>
  <c r="EW155" i="6" s="1"/>
  <c r="EX118" i="6"/>
  <c r="EX136" i="6" s="1"/>
  <c r="EX155" i="6" s="1"/>
  <c r="EY118" i="6"/>
  <c r="EY136" i="6" s="1"/>
  <c r="EY155" i="6" s="1"/>
  <c r="EZ118" i="6"/>
  <c r="EZ136" i="6" s="1"/>
  <c r="EZ155" i="6" s="1"/>
  <c r="FA118" i="6"/>
  <c r="FA136" i="6" s="1"/>
  <c r="FA155" i="6" s="1"/>
  <c r="FB118" i="6"/>
  <c r="FB136" i="6" s="1"/>
  <c r="FB155" i="6" s="1"/>
  <c r="FC118" i="6"/>
  <c r="FD118" i="6"/>
  <c r="FD136" i="6" s="1"/>
  <c r="FD155" i="6" s="1"/>
  <c r="FE118" i="6"/>
  <c r="FE136" i="6" s="1"/>
  <c r="FE155" i="6" s="1"/>
  <c r="FF118" i="6"/>
  <c r="FF136" i="6" s="1"/>
  <c r="FF155" i="6" s="1"/>
  <c r="FG118" i="6"/>
  <c r="FG136" i="6" s="1"/>
  <c r="FG155" i="6" s="1"/>
  <c r="FH118" i="6"/>
  <c r="FH136" i="6" s="1"/>
  <c r="FH155" i="6" s="1"/>
  <c r="FI118" i="6"/>
  <c r="FI136" i="6" s="1"/>
  <c r="FI155" i="6" s="1"/>
  <c r="FJ118" i="6"/>
  <c r="FJ136" i="6" s="1"/>
  <c r="FJ155" i="6" s="1"/>
  <c r="FK118" i="6"/>
  <c r="FL118" i="6"/>
  <c r="FM118" i="6"/>
  <c r="FM136" i="6" s="1"/>
  <c r="FM155" i="6" s="1"/>
  <c r="FN118" i="6"/>
  <c r="FN136" i="6" s="1"/>
  <c r="FN155" i="6" s="1"/>
  <c r="FO118" i="6"/>
  <c r="FO136" i="6" s="1"/>
  <c r="FO155" i="6" s="1"/>
  <c r="FP118" i="6"/>
  <c r="FP136" i="6" s="1"/>
  <c r="FP155" i="6" s="1"/>
  <c r="FQ118" i="6"/>
  <c r="FQ136" i="6" s="1"/>
  <c r="FQ155" i="6" s="1"/>
  <c r="FR118" i="6"/>
  <c r="FR136" i="6" s="1"/>
  <c r="FR155" i="6" s="1"/>
  <c r="FS118" i="6"/>
  <c r="FT118" i="6"/>
  <c r="FT136" i="6" s="1"/>
  <c r="FT155" i="6" s="1"/>
  <c r="FU118" i="6"/>
  <c r="FU136" i="6" s="1"/>
  <c r="FU155" i="6" s="1"/>
  <c r="FV118" i="6"/>
  <c r="FV136" i="6" s="1"/>
  <c r="FV155" i="6" s="1"/>
  <c r="FW118" i="6"/>
  <c r="FW136" i="6" s="1"/>
  <c r="FW155" i="6" s="1"/>
  <c r="FX118" i="6"/>
  <c r="FX136" i="6" s="1"/>
  <c r="FX155" i="6" s="1"/>
  <c r="FY118" i="6"/>
  <c r="FY136" i="6" s="1"/>
  <c r="FY155" i="6" s="1"/>
  <c r="FZ118" i="6"/>
  <c r="FZ136" i="6" s="1"/>
  <c r="FZ155" i="6" s="1"/>
  <c r="GA118" i="6"/>
  <c r="GB118" i="6"/>
  <c r="GB136" i="6" s="1"/>
  <c r="GB155" i="6" s="1"/>
  <c r="GC118" i="6"/>
  <c r="GC136" i="6" s="1"/>
  <c r="GC155" i="6" s="1"/>
  <c r="GD118" i="6"/>
  <c r="GD136" i="6" s="1"/>
  <c r="GD155" i="6" s="1"/>
  <c r="GE118" i="6"/>
  <c r="GE136" i="6" s="1"/>
  <c r="GE155" i="6" s="1"/>
  <c r="GF118" i="6"/>
  <c r="GG118" i="6"/>
  <c r="GG136" i="6" s="1"/>
  <c r="GG155" i="6" s="1"/>
  <c r="GH118" i="6"/>
  <c r="GH136" i="6" s="1"/>
  <c r="GH155" i="6" s="1"/>
  <c r="GI118" i="6"/>
  <c r="GJ118" i="6"/>
  <c r="GJ136" i="6" s="1"/>
  <c r="GJ155" i="6" s="1"/>
  <c r="GK118" i="6"/>
  <c r="GK136" i="6" s="1"/>
  <c r="GK155" i="6" s="1"/>
  <c r="GL118" i="6"/>
  <c r="GL136" i="6" s="1"/>
  <c r="GL155" i="6" s="1"/>
  <c r="GM118" i="6"/>
  <c r="GM136" i="6" s="1"/>
  <c r="GM155" i="6" s="1"/>
  <c r="GN118" i="6"/>
  <c r="GN136" i="6" s="1"/>
  <c r="GN155" i="6" s="1"/>
  <c r="GO118" i="6"/>
  <c r="GO136" i="6" s="1"/>
  <c r="GO155" i="6" s="1"/>
  <c r="GP118" i="6"/>
  <c r="GP136" i="6" s="1"/>
  <c r="GP155" i="6" s="1"/>
  <c r="GQ118" i="6"/>
  <c r="GR118" i="6"/>
  <c r="GR136" i="6" s="1"/>
  <c r="GR155" i="6" s="1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F119" i="6"/>
  <c r="AG119" i="6"/>
  <c r="AH119" i="6"/>
  <c r="AI119" i="6"/>
  <c r="AJ119" i="6"/>
  <c r="AK119" i="6"/>
  <c r="AL119" i="6"/>
  <c r="AM119" i="6"/>
  <c r="AN119" i="6"/>
  <c r="AO119" i="6"/>
  <c r="AP119" i="6"/>
  <c r="AQ119" i="6"/>
  <c r="AR119" i="6"/>
  <c r="AS119" i="6"/>
  <c r="AT119" i="6"/>
  <c r="AU119" i="6"/>
  <c r="AV119" i="6"/>
  <c r="AW119" i="6"/>
  <c r="AX119" i="6"/>
  <c r="AY119" i="6"/>
  <c r="AZ119" i="6"/>
  <c r="BA119" i="6"/>
  <c r="BB119" i="6"/>
  <c r="BC119" i="6"/>
  <c r="BD119" i="6"/>
  <c r="BE119" i="6"/>
  <c r="BF119" i="6"/>
  <c r="BG119" i="6"/>
  <c r="BH119" i="6"/>
  <c r="BI119" i="6"/>
  <c r="BJ119" i="6"/>
  <c r="BK119" i="6"/>
  <c r="BL119" i="6"/>
  <c r="BM119" i="6"/>
  <c r="BN119" i="6"/>
  <c r="BO119" i="6"/>
  <c r="BP119" i="6"/>
  <c r="BQ119" i="6"/>
  <c r="BR119" i="6"/>
  <c r="BS119" i="6"/>
  <c r="BT119" i="6"/>
  <c r="BU119" i="6"/>
  <c r="BV119" i="6"/>
  <c r="BW119" i="6"/>
  <c r="BX119" i="6"/>
  <c r="BY119" i="6"/>
  <c r="BZ119" i="6"/>
  <c r="CA119" i="6"/>
  <c r="CB119" i="6"/>
  <c r="CC119" i="6"/>
  <c r="CD119" i="6"/>
  <c r="CE119" i="6"/>
  <c r="CF119" i="6"/>
  <c r="CG119" i="6"/>
  <c r="CH119" i="6"/>
  <c r="CI119" i="6"/>
  <c r="CJ119" i="6"/>
  <c r="CK119" i="6"/>
  <c r="CL119" i="6"/>
  <c r="CM119" i="6"/>
  <c r="CN119" i="6"/>
  <c r="CO119" i="6"/>
  <c r="CP119" i="6"/>
  <c r="CQ119" i="6"/>
  <c r="CR119" i="6"/>
  <c r="CS119" i="6"/>
  <c r="CT119" i="6"/>
  <c r="CU119" i="6"/>
  <c r="CV119" i="6"/>
  <c r="CW119" i="6"/>
  <c r="CX119" i="6"/>
  <c r="CY119" i="6"/>
  <c r="CZ119" i="6"/>
  <c r="DA119" i="6"/>
  <c r="DB119" i="6"/>
  <c r="DC119" i="6"/>
  <c r="DD119" i="6"/>
  <c r="DE119" i="6"/>
  <c r="DF119" i="6"/>
  <c r="DG119" i="6"/>
  <c r="DH119" i="6"/>
  <c r="DI119" i="6"/>
  <c r="DJ119" i="6"/>
  <c r="DK119" i="6"/>
  <c r="DL119" i="6"/>
  <c r="DM119" i="6"/>
  <c r="DN119" i="6"/>
  <c r="DO119" i="6"/>
  <c r="DP119" i="6"/>
  <c r="DQ119" i="6"/>
  <c r="DR119" i="6"/>
  <c r="DS119" i="6"/>
  <c r="DT119" i="6"/>
  <c r="DU119" i="6"/>
  <c r="DV119" i="6"/>
  <c r="DW119" i="6"/>
  <c r="DX119" i="6"/>
  <c r="DY119" i="6"/>
  <c r="DZ119" i="6"/>
  <c r="EA119" i="6"/>
  <c r="EB119" i="6"/>
  <c r="EC119" i="6"/>
  <c r="ED119" i="6"/>
  <c r="EE119" i="6"/>
  <c r="EF119" i="6"/>
  <c r="EG119" i="6"/>
  <c r="EH119" i="6"/>
  <c r="EI119" i="6"/>
  <c r="EJ119" i="6"/>
  <c r="EK119" i="6"/>
  <c r="EL119" i="6"/>
  <c r="EM119" i="6"/>
  <c r="EN119" i="6"/>
  <c r="EO119" i="6"/>
  <c r="EP119" i="6"/>
  <c r="EQ119" i="6"/>
  <c r="ER119" i="6"/>
  <c r="ES119" i="6"/>
  <c r="ET119" i="6"/>
  <c r="EU119" i="6"/>
  <c r="EV119" i="6"/>
  <c r="EW119" i="6"/>
  <c r="EX119" i="6"/>
  <c r="EY119" i="6"/>
  <c r="EZ119" i="6"/>
  <c r="FA119" i="6"/>
  <c r="FB119" i="6"/>
  <c r="FC119" i="6"/>
  <c r="FD119" i="6"/>
  <c r="FE119" i="6"/>
  <c r="FF119" i="6"/>
  <c r="FG119" i="6"/>
  <c r="FH119" i="6"/>
  <c r="FI119" i="6"/>
  <c r="FJ119" i="6"/>
  <c r="FK119" i="6"/>
  <c r="FL119" i="6"/>
  <c r="FM119" i="6"/>
  <c r="FN119" i="6"/>
  <c r="FO119" i="6"/>
  <c r="FP119" i="6"/>
  <c r="FQ119" i="6"/>
  <c r="FR119" i="6"/>
  <c r="FS119" i="6"/>
  <c r="FT119" i="6"/>
  <c r="FU119" i="6"/>
  <c r="FV119" i="6"/>
  <c r="FW119" i="6"/>
  <c r="FX119" i="6"/>
  <c r="FY119" i="6"/>
  <c r="FZ119" i="6"/>
  <c r="GA119" i="6"/>
  <c r="GB119" i="6"/>
  <c r="GC119" i="6"/>
  <c r="GD119" i="6"/>
  <c r="GE119" i="6"/>
  <c r="GF119" i="6"/>
  <c r="GG119" i="6"/>
  <c r="GH119" i="6"/>
  <c r="GI119" i="6"/>
  <c r="GJ119" i="6"/>
  <c r="GK119" i="6"/>
  <c r="GL119" i="6"/>
  <c r="GM119" i="6"/>
  <c r="GN119" i="6"/>
  <c r="GO119" i="6"/>
  <c r="GP119" i="6"/>
  <c r="GQ119" i="6"/>
  <c r="GR119" i="6"/>
  <c r="F120" i="6"/>
  <c r="F138" i="6" s="1"/>
  <c r="F158" i="6" s="1"/>
  <c r="G120" i="6"/>
  <c r="G138" i="6" s="1"/>
  <c r="G158" i="6" s="1"/>
  <c r="H120" i="6"/>
  <c r="H138" i="6" s="1"/>
  <c r="H158" i="6" s="1"/>
  <c r="I120" i="6"/>
  <c r="I138" i="6" s="1"/>
  <c r="I158" i="6" s="1"/>
  <c r="J120" i="6"/>
  <c r="J138" i="6" s="1"/>
  <c r="J158" i="6" s="1"/>
  <c r="K120" i="6"/>
  <c r="K138" i="6" s="1"/>
  <c r="K158" i="6" s="1"/>
  <c r="L120" i="6"/>
  <c r="L138" i="6" s="1"/>
  <c r="L158" i="6" s="1"/>
  <c r="M120" i="6"/>
  <c r="M138" i="6" s="1"/>
  <c r="M158" i="6" s="1"/>
  <c r="N120" i="6"/>
  <c r="N138" i="6" s="1"/>
  <c r="N158" i="6" s="1"/>
  <c r="O120" i="6"/>
  <c r="O138" i="6" s="1"/>
  <c r="O158" i="6" s="1"/>
  <c r="P120" i="6"/>
  <c r="P138" i="6" s="1"/>
  <c r="P158" i="6" s="1"/>
  <c r="Q120" i="6"/>
  <c r="Q138" i="6" s="1"/>
  <c r="Q158" i="6" s="1"/>
  <c r="R120" i="6"/>
  <c r="S120" i="6"/>
  <c r="S138" i="6" s="1"/>
  <c r="S158" i="6" s="1"/>
  <c r="T120" i="6"/>
  <c r="T138" i="6" s="1"/>
  <c r="T158" i="6" s="1"/>
  <c r="U120" i="6"/>
  <c r="U138" i="6" s="1"/>
  <c r="U158" i="6" s="1"/>
  <c r="V120" i="6"/>
  <c r="V138" i="6" s="1"/>
  <c r="V158" i="6" s="1"/>
  <c r="W120" i="6"/>
  <c r="W138" i="6" s="1"/>
  <c r="W158" i="6" s="1"/>
  <c r="X120" i="6"/>
  <c r="X138" i="6" s="1"/>
  <c r="X158" i="6" s="1"/>
  <c r="Y120" i="6"/>
  <c r="Y138" i="6" s="1"/>
  <c r="Y158" i="6" s="1"/>
  <c r="Z120" i="6"/>
  <c r="Z138" i="6" s="1"/>
  <c r="Z158" i="6" s="1"/>
  <c r="AA120" i="6"/>
  <c r="AA138" i="6" s="1"/>
  <c r="AA158" i="6" s="1"/>
  <c r="AB120" i="6"/>
  <c r="AB138" i="6" s="1"/>
  <c r="AB158" i="6" s="1"/>
  <c r="AC120" i="6"/>
  <c r="AC138" i="6" s="1"/>
  <c r="AC158" i="6" s="1"/>
  <c r="AD120" i="6"/>
  <c r="AD138" i="6" s="1"/>
  <c r="AD158" i="6" s="1"/>
  <c r="AE120" i="6"/>
  <c r="AE138" i="6" s="1"/>
  <c r="AE158" i="6" s="1"/>
  <c r="AF120" i="6"/>
  <c r="AF138" i="6" s="1"/>
  <c r="AF158" i="6" s="1"/>
  <c r="AG120" i="6"/>
  <c r="AG138" i="6" s="1"/>
  <c r="AG158" i="6" s="1"/>
  <c r="AH120" i="6"/>
  <c r="AH138" i="6" s="1"/>
  <c r="AH158" i="6" s="1"/>
  <c r="AI120" i="6"/>
  <c r="AI138" i="6" s="1"/>
  <c r="AI158" i="6" s="1"/>
  <c r="AJ120" i="6"/>
  <c r="AJ138" i="6" s="1"/>
  <c r="AJ158" i="6" s="1"/>
  <c r="AK120" i="6"/>
  <c r="AK138" i="6" s="1"/>
  <c r="AK158" i="6" s="1"/>
  <c r="AL120" i="6"/>
  <c r="AL138" i="6" s="1"/>
  <c r="AL158" i="6" s="1"/>
  <c r="AM120" i="6"/>
  <c r="AM138" i="6" s="1"/>
  <c r="AM158" i="6" s="1"/>
  <c r="AN120" i="6"/>
  <c r="AN138" i="6" s="1"/>
  <c r="AN158" i="6" s="1"/>
  <c r="AO120" i="6"/>
  <c r="AO138" i="6" s="1"/>
  <c r="AO158" i="6" s="1"/>
  <c r="AP120" i="6"/>
  <c r="AP138" i="6" s="1"/>
  <c r="AP158" i="6" s="1"/>
  <c r="AQ120" i="6"/>
  <c r="AQ138" i="6" s="1"/>
  <c r="AQ158" i="6" s="1"/>
  <c r="AR120" i="6"/>
  <c r="AR138" i="6" s="1"/>
  <c r="AR158" i="6" s="1"/>
  <c r="AS120" i="6"/>
  <c r="AS138" i="6" s="1"/>
  <c r="AS158" i="6" s="1"/>
  <c r="AT120" i="6"/>
  <c r="AT138" i="6" s="1"/>
  <c r="AT158" i="6" s="1"/>
  <c r="AU120" i="6"/>
  <c r="AU138" i="6" s="1"/>
  <c r="AU158" i="6" s="1"/>
  <c r="AV120" i="6"/>
  <c r="AV138" i="6" s="1"/>
  <c r="AV158" i="6" s="1"/>
  <c r="AW120" i="6"/>
  <c r="AW138" i="6" s="1"/>
  <c r="AW158" i="6" s="1"/>
  <c r="AX120" i="6"/>
  <c r="AX138" i="6" s="1"/>
  <c r="AX158" i="6" s="1"/>
  <c r="AY120" i="6"/>
  <c r="AY138" i="6" s="1"/>
  <c r="AY158" i="6" s="1"/>
  <c r="AZ120" i="6"/>
  <c r="AZ138" i="6" s="1"/>
  <c r="AZ158" i="6" s="1"/>
  <c r="BA120" i="6"/>
  <c r="BA138" i="6" s="1"/>
  <c r="BA158" i="6" s="1"/>
  <c r="BB120" i="6"/>
  <c r="BB138" i="6" s="1"/>
  <c r="BB158" i="6" s="1"/>
  <c r="BC120" i="6"/>
  <c r="BC138" i="6" s="1"/>
  <c r="BC158" i="6" s="1"/>
  <c r="BD120" i="6"/>
  <c r="BD138" i="6" s="1"/>
  <c r="BD158" i="6" s="1"/>
  <c r="BE120" i="6"/>
  <c r="BE138" i="6" s="1"/>
  <c r="BE158" i="6" s="1"/>
  <c r="BF120" i="6"/>
  <c r="BG120" i="6"/>
  <c r="BG138" i="6" s="1"/>
  <c r="BG158" i="6" s="1"/>
  <c r="BH120" i="6"/>
  <c r="BH138" i="6" s="1"/>
  <c r="BH158" i="6" s="1"/>
  <c r="BI120" i="6"/>
  <c r="BI138" i="6" s="1"/>
  <c r="BI158" i="6" s="1"/>
  <c r="BJ120" i="6"/>
  <c r="BJ138" i="6" s="1"/>
  <c r="BJ158" i="6" s="1"/>
  <c r="BK120" i="6"/>
  <c r="BK138" i="6" s="1"/>
  <c r="BK158" i="6" s="1"/>
  <c r="BL120" i="6"/>
  <c r="BL138" i="6" s="1"/>
  <c r="BL158" i="6" s="1"/>
  <c r="BM120" i="6"/>
  <c r="BM138" i="6" s="1"/>
  <c r="BM158" i="6" s="1"/>
  <c r="BN120" i="6"/>
  <c r="BN138" i="6" s="1"/>
  <c r="BN158" i="6" s="1"/>
  <c r="BO120" i="6"/>
  <c r="BO138" i="6" s="1"/>
  <c r="BO158" i="6" s="1"/>
  <c r="BP120" i="6"/>
  <c r="BP138" i="6" s="1"/>
  <c r="BP158" i="6" s="1"/>
  <c r="BQ120" i="6"/>
  <c r="BQ138" i="6" s="1"/>
  <c r="BQ158" i="6" s="1"/>
  <c r="BR120" i="6"/>
  <c r="BR138" i="6" s="1"/>
  <c r="BR158" i="6" s="1"/>
  <c r="BS120" i="6"/>
  <c r="BS138" i="6" s="1"/>
  <c r="BS158" i="6" s="1"/>
  <c r="BT120" i="6"/>
  <c r="BT138" i="6" s="1"/>
  <c r="BT158" i="6" s="1"/>
  <c r="BU120" i="6"/>
  <c r="BU138" i="6" s="1"/>
  <c r="BU158" i="6" s="1"/>
  <c r="BV120" i="6"/>
  <c r="BV138" i="6" s="1"/>
  <c r="BV158" i="6" s="1"/>
  <c r="BW120" i="6"/>
  <c r="BW138" i="6" s="1"/>
  <c r="BW158" i="6" s="1"/>
  <c r="BX120" i="6"/>
  <c r="BX138" i="6" s="1"/>
  <c r="BX158" i="6" s="1"/>
  <c r="BY120" i="6"/>
  <c r="BY138" i="6" s="1"/>
  <c r="BY158" i="6" s="1"/>
  <c r="BZ120" i="6"/>
  <c r="BZ138" i="6" s="1"/>
  <c r="BZ158" i="6" s="1"/>
  <c r="CA120" i="6"/>
  <c r="CA138" i="6" s="1"/>
  <c r="CA158" i="6" s="1"/>
  <c r="CB120" i="6"/>
  <c r="CB138" i="6" s="1"/>
  <c r="CB158" i="6" s="1"/>
  <c r="CC120" i="6"/>
  <c r="CC138" i="6" s="1"/>
  <c r="CC158" i="6" s="1"/>
  <c r="CD120" i="6"/>
  <c r="CE120" i="6"/>
  <c r="CE138" i="6" s="1"/>
  <c r="CE158" i="6" s="1"/>
  <c r="CF120" i="6"/>
  <c r="CF138" i="6" s="1"/>
  <c r="CF158" i="6" s="1"/>
  <c r="CG120" i="6"/>
  <c r="CG138" i="6" s="1"/>
  <c r="CG158" i="6" s="1"/>
  <c r="CH120" i="6"/>
  <c r="CH138" i="6" s="1"/>
  <c r="CH158" i="6" s="1"/>
  <c r="CI120" i="6"/>
  <c r="CI138" i="6" s="1"/>
  <c r="CI158" i="6" s="1"/>
  <c r="CJ120" i="6"/>
  <c r="CJ138" i="6" s="1"/>
  <c r="CJ158" i="6" s="1"/>
  <c r="CK120" i="6"/>
  <c r="CK138" i="6" s="1"/>
  <c r="CK158" i="6" s="1"/>
  <c r="CL120" i="6"/>
  <c r="CL138" i="6" s="1"/>
  <c r="CL158" i="6" s="1"/>
  <c r="CM120" i="6"/>
  <c r="CM138" i="6" s="1"/>
  <c r="CM158" i="6" s="1"/>
  <c r="CN120" i="6"/>
  <c r="CN138" i="6" s="1"/>
  <c r="CN158" i="6" s="1"/>
  <c r="CO120" i="6"/>
  <c r="CO138" i="6" s="1"/>
  <c r="CO158" i="6" s="1"/>
  <c r="CP120" i="6"/>
  <c r="CP138" i="6" s="1"/>
  <c r="CP158" i="6" s="1"/>
  <c r="CQ120" i="6"/>
  <c r="CQ138" i="6" s="1"/>
  <c r="CQ158" i="6" s="1"/>
  <c r="CR120" i="6"/>
  <c r="CR138" i="6" s="1"/>
  <c r="CR158" i="6" s="1"/>
  <c r="CS120" i="6"/>
  <c r="CS138" i="6" s="1"/>
  <c r="CS158" i="6" s="1"/>
  <c r="CT120" i="6"/>
  <c r="CT138" i="6" s="1"/>
  <c r="CT158" i="6" s="1"/>
  <c r="CU120" i="6"/>
  <c r="CU138" i="6" s="1"/>
  <c r="CU158" i="6" s="1"/>
  <c r="CV120" i="6"/>
  <c r="CV138" i="6" s="1"/>
  <c r="CV158" i="6" s="1"/>
  <c r="CW120" i="6"/>
  <c r="CW138" i="6" s="1"/>
  <c r="CW158" i="6" s="1"/>
  <c r="CX120" i="6"/>
  <c r="CY120" i="6"/>
  <c r="CY138" i="6" s="1"/>
  <c r="CY158" i="6" s="1"/>
  <c r="CZ120" i="6"/>
  <c r="CZ138" i="6" s="1"/>
  <c r="CZ158" i="6" s="1"/>
  <c r="DA120" i="6"/>
  <c r="DA138" i="6" s="1"/>
  <c r="DA158" i="6" s="1"/>
  <c r="DB120" i="6"/>
  <c r="DB138" i="6" s="1"/>
  <c r="DB158" i="6" s="1"/>
  <c r="DC120" i="6"/>
  <c r="DC138" i="6" s="1"/>
  <c r="DC158" i="6" s="1"/>
  <c r="DD120" i="6"/>
  <c r="DD138" i="6" s="1"/>
  <c r="DD158" i="6" s="1"/>
  <c r="DE120" i="6"/>
  <c r="DE138" i="6" s="1"/>
  <c r="DE158" i="6" s="1"/>
  <c r="DF120" i="6"/>
  <c r="DF138" i="6" s="1"/>
  <c r="DF158" i="6" s="1"/>
  <c r="DG120" i="6"/>
  <c r="DG138" i="6" s="1"/>
  <c r="DG158" i="6" s="1"/>
  <c r="DH120" i="6"/>
  <c r="DH138" i="6" s="1"/>
  <c r="DH158" i="6" s="1"/>
  <c r="DI120" i="6"/>
  <c r="DI138" i="6" s="1"/>
  <c r="DI158" i="6" s="1"/>
  <c r="DJ120" i="6"/>
  <c r="DJ138" i="6" s="1"/>
  <c r="DJ158" i="6" s="1"/>
  <c r="DK120" i="6"/>
  <c r="DK138" i="6" s="1"/>
  <c r="DK158" i="6" s="1"/>
  <c r="DL120" i="6"/>
  <c r="DL138" i="6" s="1"/>
  <c r="DL158" i="6" s="1"/>
  <c r="DM120" i="6"/>
  <c r="DM138" i="6" s="1"/>
  <c r="DM158" i="6" s="1"/>
  <c r="DN120" i="6"/>
  <c r="DN138" i="6" s="1"/>
  <c r="DN158" i="6" s="1"/>
  <c r="DO120" i="6"/>
  <c r="DO138" i="6" s="1"/>
  <c r="DO158" i="6" s="1"/>
  <c r="DP120" i="6"/>
  <c r="DP138" i="6" s="1"/>
  <c r="DP158" i="6" s="1"/>
  <c r="DQ120" i="6"/>
  <c r="DQ138" i="6" s="1"/>
  <c r="DQ158" i="6" s="1"/>
  <c r="DR120" i="6"/>
  <c r="DR138" i="6" s="1"/>
  <c r="DR158" i="6" s="1"/>
  <c r="DS120" i="6"/>
  <c r="DS138" i="6" s="1"/>
  <c r="DS158" i="6" s="1"/>
  <c r="DT120" i="6"/>
  <c r="DT138" i="6" s="1"/>
  <c r="DT158" i="6" s="1"/>
  <c r="DU120" i="6"/>
  <c r="DU138" i="6" s="1"/>
  <c r="DU158" i="6" s="1"/>
  <c r="DV120" i="6"/>
  <c r="DV138" i="6" s="1"/>
  <c r="DV158" i="6" s="1"/>
  <c r="DW120" i="6"/>
  <c r="DW138" i="6" s="1"/>
  <c r="DW158" i="6" s="1"/>
  <c r="DX120" i="6"/>
  <c r="DX138" i="6" s="1"/>
  <c r="DX158" i="6" s="1"/>
  <c r="DY120" i="6"/>
  <c r="DY138" i="6" s="1"/>
  <c r="DY158" i="6" s="1"/>
  <c r="DZ120" i="6"/>
  <c r="DZ138" i="6" s="1"/>
  <c r="DZ158" i="6" s="1"/>
  <c r="EA120" i="6"/>
  <c r="EA138" i="6" s="1"/>
  <c r="EA158" i="6" s="1"/>
  <c r="EB120" i="6"/>
  <c r="EB138" i="6" s="1"/>
  <c r="EB158" i="6" s="1"/>
  <c r="EC120" i="6"/>
  <c r="EC138" i="6" s="1"/>
  <c r="EC158" i="6" s="1"/>
  <c r="ED120" i="6"/>
  <c r="ED138" i="6" s="1"/>
  <c r="ED158" i="6" s="1"/>
  <c r="EE120" i="6"/>
  <c r="EE138" i="6" s="1"/>
  <c r="EE158" i="6" s="1"/>
  <c r="EF120" i="6"/>
  <c r="EF138" i="6" s="1"/>
  <c r="EF158" i="6" s="1"/>
  <c r="EG120" i="6"/>
  <c r="EG138" i="6" s="1"/>
  <c r="EG158" i="6" s="1"/>
  <c r="EH120" i="6"/>
  <c r="EH138" i="6" s="1"/>
  <c r="EH158" i="6" s="1"/>
  <c r="EI120" i="6"/>
  <c r="EI138" i="6" s="1"/>
  <c r="EI158" i="6" s="1"/>
  <c r="EJ120" i="6"/>
  <c r="EJ138" i="6" s="1"/>
  <c r="EJ158" i="6" s="1"/>
  <c r="EK120" i="6"/>
  <c r="EK138" i="6" s="1"/>
  <c r="EK158" i="6" s="1"/>
  <c r="EL120" i="6"/>
  <c r="EL138" i="6" s="1"/>
  <c r="EL158" i="6" s="1"/>
  <c r="EM120" i="6"/>
  <c r="EM138" i="6" s="1"/>
  <c r="EM158" i="6" s="1"/>
  <c r="EN120" i="6"/>
  <c r="EN138" i="6" s="1"/>
  <c r="EN158" i="6" s="1"/>
  <c r="EO120" i="6"/>
  <c r="EO138" i="6" s="1"/>
  <c r="EO158" i="6" s="1"/>
  <c r="EP120" i="6"/>
  <c r="EQ120" i="6"/>
  <c r="EQ138" i="6" s="1"/>
  <c r="EQ158" i="6" s="1"/>
  <c r="ER120" i="6"/>
  <c r="ER138" i="6" s="1"/>
  <c r="ER158" i="6" s="1"/>
  <c r="ES120" i="6"/>
  <c r="ES138" i="6" s="1"/>
  <c r="ES158" i="6" s="1"/>
  <c r="ET120" i="6"/>
  <c r="ET138" i="6" s="1"/>
  <c r="ET158" i="6" s="1"/>
  <c r="EU120" i="6"/>
  <c r="EU138" i="6" s="1"/>
  <c r="EU158" i="6" s="1"/>
  <c r="EV120" i="6"/>
  <c r="EV138" i="6" s="1"/>
  <c r="EV158" i="6" s="1"/>
  <c r="EW120" i="6"/>
  <c r="EW138" i="6" s="1"/>
  <c r="EW158" i="6" s="1"/>
  <c r="EX120" i="6"/>
  <c r="EX138" i="6" s="1"/>
  <c r="EX158" i="6" s="1"/>
  <c r="EY120" i="6"/>
  <c r="EY138" i="6" s="1"/>
  <c r="EY158" i="6" s="1"/>
  <c r="EZ120" i="6"/>
  <c r="EZ138" i="6" s="1"/>
  <c r="EZ158" i="6" s="1"/>
  <c r="FA120" i="6"/>
  <c r="FA138" i="6" s="1"/>
  <c r="FA158" i="6" s="1"/>
  <c r="FB120" i="6"/>
  <c r="FB138" i="6" s="1"/>
  <c r="FB158" i="6" s="1"/>
  <c r="FC120" i="6"/>
  <c r="FC138" i="6" s="1"/>
  <c r="FC158" i="6" s="1"/>
  <c r="FD120" i="6"/>
  <c r="FD138" i="6" s="1"/>
  <c r="FD158" i="6" s="1"/>
  <c r="FE120" i="6"/>
  <c r="FE138" i="6" s="1"/>
  <c r="FE158" i="6" s="1"/>
  <c r="FF120" i="6"/>
  <c r="FF138" i="6" s="1"/>
  <c r="FF158" i="6" s="1"/>
  <c r="FG120" i="6"/>
  <c r="FG138" i="6" s="1"/>
  <c r="FG158" i="6" s="1"/>
  <c r="FH120" i="6"/>
  <c r="FH138" i="6" s="1"/>
  <c r="FH158" i="6" s="1"/>
  <c r="FI120" i="6"/>
  <c r="FI138" i="6" s="1"/>
  <c r="FI158" i="6" s="1"/>
  <c r="FJ120" i="6"/>
  <c r="FK120" i="6"/>
  <c r="FK138" i="6" s="1"/>
  <c r="FK158" i="6" s="1"/>
  <c r="FL120" i="6"/>
  <c r="FL138" i="6" s="1"/>
  <c r="FL158" i="6" s="1"/>
  <c r="FM120" i="6"/>
  <c r="FM138" i="6" s="1"/>
  <c r="FM158" i="6" s="1"/>
  <c r="FN120" i="6"/>
  <c r="FN138" i="6" s="1"/>
  <c r="FN158" i="6" s="1"/>
  <c r="FO120" i="6"/>
  <c r="FO138" i="6" s="1"/>
  <c r="FO158" i="6" s="1"/>
  <c r="FP120" i="6"/>
  <c r="FP138" i="6" s="1"/>
  <c r="FP158" i="6" s="1"/>
  <c r="FQ120" i="6"/>
  <c r="FQ138" i="6" s="1"/>
  <c r="FQ158" i="6" s="1"/>
  <c r="FR120" i="6"/>
  <c r="FR138" i="6" s="1"/>
  <c r="FR158" i="6" s="1"/>
  <c r="FS120" i="6"/>
  <c r="FS138" i="6" s="1"/>
  <c r="FS158" i="6" s="1"/>
  <c r="FT120" i="6"/>
  <c r="FT138" i="6" s="1"/>
  <c r="FT158" i="6" s="1"/>
  <c r="FU120" i="6"/>
  <c r="FU138" i="6" s="1"/>
  <c r="FU158" i="6" s="1"/>
  <c r="FV120" i="6"/>
  <c r="FV138" i="6" s="1"/>
  <c r="FV158" i="6" s="1"/>
  <c r="FW120" i="6"/>
  <c r="FW138" i="6" s="1"/>
  <c r="FW158" i="6" s="1"/>
  <c r="FX120" i="6"/>
  <c r="FX138" i="6" s="1"/>
  <c r="FX158" i="6" s="1"/>
  <c r="FY120" i="6"/>
  <c r="FY138" i="6" s="1"/>
  <c r="FY158" i="6" s="1"/>
  <c r="FZ120" i="6"/>
  <c r="FZ138" i="6" s="1"/>
  <c r="FZ158" i="6" s="1"/>
  <c r="GA120" i="6"/>
  <c r="GA138" i="6" s="1"/>
  <c r="GA158" i="6" s="1"/>
  <c r="GB120" i="6"/>
  <c r="GB138" i="6" s="1"/>
  <c r="GB158" i="6" s="1"/>
  <c r="GC120" i="6"/>
  <c r="GC138" i="6" s="1"/>
  <c r="GC158" i="6" s="1"/>
  <c r="GD120" i="6"/>
  <c r="GE120" i="6"/>
  <c r="GE138" i="6" s="1"/>
  <c r="GE158" i="6" s="1"/>
  <c r="GF120" i="6"/>
  <c r="GF138" i="6" s="1"/>
  <c r="GF158" i="6" s="1"/>
  <c r="GG120" i="6"/>
  <c r="GG138" i="6" s="1"/>
  <c r="GG158" i="6" s="1"/>
  <c r="GH120" i="6"/>
  <c r="GH138" i="6" s="1"/>
  <c r="GH158" i="6" s="1"/>
  <c r="GI120" i="6"/>
  <c r="GI138" i="6" s="1"/>
  <c r="GI158" i="6" s="1"/>
  <c r="GJ120" i="6"/>
  <c r="GJ138" i="6" s="1"/>
  <c r="GJ158" i="6" s="1"/>
  <c r="GK120" i="6"/>
  <c r="GK138" i="6" s="1"/>
  <c r="GK158" i="6" s="1"/>
  <c r="GL120" i="6"/>
  <c r="GL138" i="6" s="1"/>
  <c r="GL158" i="6" s="1"/>
  <c r="GM120" i="6"/>
  <c r="GM138" i="6" s="1"/>
  <c r="GM158" i="6" s="1"/>
  <c r="GN120" i="6"/>
  <c r="GN138" i="6" s="1"/>
  <c r="GN158" i="6" s="1"/>
  <c r="GO120" i="6"/>
  <c r="GO138" i="6" s="1"/>
  <c r="GO158" i="6" s="1"/>
  <c r="GP120" i="6"/>
  <c r="GP138" i="6" s="1"/>
  <c r="GP158" i="6" s="1"/>
  <c r="GQ120" i="6"/>
  <c r="GQ138" i="6" s="1"/>
  <c r="GQ158" i="6" s="1"/>
  <c r="GR120" i="6"/>
  <c r="GR138" i="6" s="1"/>
  <c r="GR158" i="6" s="1"/>
  <c r="F121" i="6"/>
  <c r="F139" i="6" s="1"/>
  <c r="F159" i="6" s="1"/>
  <c r="G121" i="6"/>
  <c r="G139" i="6" s="1"/>
  <c r="G159" i="6" s="1"/>
  <c r="H121" i="6"/>
  <c r="H139" i="6" s="1"/>
  <c r="H159" i="6" s="1"/>
  <c r="I121" i="6"/>
  <c r="I139" i="6" s="1"/>
  <c r="I159" i="6" s="1"/>
  <c r="J121" i="6"/>
  <c r="J139" i="6" s="1"/>
  <c r="J159" i="6" s="1"/>
  <c r="K121" i="6"/>
  <c r="K139" i="6" s="1"/>
  <c r="K159" i="6" s="1"/>
  <c r="L121" i="6"/>
  <c r="L139" i="6" s="1"/>
  <c r="L159" i="6" s="1"/>
  <c r="M121" i="6"/>
  <c r="M139" i="6" s="1"/>
  <c r="M159" i="6" s="1"/>
  <c r="N121" i="6"/>
  <c r="N139" i="6" s="1"/>
  <c r="N159" i="6" s="1"/>
  <c r="O121" i="6"/>
  <c r="O139" i="6" s="1"/>
  <c r="O159" i="6" s="1"/>
  <c r="P121" i="6"/>
  <c r="P139" i="6" s="1"/>
  <c r="P159" i="6" s="1"/>
  <c r="Q121" i="6"/>
  <c r="Q139" i="6" s="1"/>
  <c r="Q159" i="6" s="1"/>
  <c r="R121" i="6"/>
  <c r="R139" i="6" s="1"/>
  <c r="R159" i="6" s="1"/>
  <c r="S121" i="6"/>
  <c r="S139" i="6" s="1"/>
  <c r="S159" i="6" s="1"/>
  <c r="T121" i="6"/>
  <c r="T139" i="6" s="1"/>
  <c r="T159" i="6" s="1"/>
  <c r="U121" i="6"/>
  <c r="U139" i="6" s="1"/>
  <c r="U159" i="6" s="1"/>
  <c r="V121" i="6"/>
  <c r="V139" i="6" s="1"/>
  <c r="V159" i="6" s="1"/>
  <c r="W121" i="6"/>
  <c r="W139" i="6" s="1"/>
  <c r="W159" i="6" s="1"/>
  <c r="X121" i="6"/>
  <c r="X139" i="6" s="1"/>
  <c r="X159" i="6" s="1"/>
  <c r="Y121" i="6"/>
  <c r="Y139" i="6" s="1"/>
  <c r="Y159" i="6" s="1"/>
  <c r="Z121" i="6"/>
  <c r="Z139" i="6" s="1"/>
  <c r="Z159" i="6" s="1"/>
  <c r="AA121" i="6"/>
  <c r="AA139" i="6" s="1"/>
  <c r="AA159" i="6" s="1"/>
  <c r="AB121" i="6"/>
  <c r="AB139" i="6" s="1"/>
  <c r="AB159" i="6" s="1"/>
  <c r="AC121" i="6"/>
  <c r="AC139" i="6" s="1"/>
  <c r="AC159" i="6" s="1"/>
  <c r="AD121" i="6"/>
  <c r="AD139" i="6" s="1"/>
  <c r="AD159" i="6" s="1"/>
  <c r="AE121" i="6"/>
  <c r="AE139" i="6" s="1"/>
  <c r="AE159" i="6" s="1"/>
  <c r="AF121" i="6"/>
  <c r="AF139" i="6" s="1"/>
  <c r="AF159" i="6" s="1"/>
  <c r="AG121" i="6"/>
  <c r="AG139" i="6" s="1"/>
  <c r="AG159" i="6" s="1"/>
  <c r="AH121" i="6"/>
  <c r="AH139" i="6" s="1"/>
  <c r="AH159" i="6" s="1"/>
  <c r="AI121" i="6"/>
  <c r="AI139" i="6" s="1"/>
  <c r="AI159" i="6" s="1"/>
  <c r="AJ121" i="6"/>
  <c r="AJ139" i="6" s="1"/>
  <c r="AJ159" i="6" s="1"/>
  <c r="AK121" i="6"/>
  <c r="AK139" i="6" s="1"/>
  <c r="AK159" i="6" s="1"/>
  <c r="AL121" i="6"/>
  <c r="AL139" i="6" s="1"/>
  <c r="AL159" i="6" s="1"/>
  <c r="AM121" i="6"/>
  <c r="AM139" i="6" s="1"/>
  <c r="AM159" i="6" s="1"/>
  <c r="AN121" i="6"/>
  <c r="AN139" i="6" s="1"/>
  <c r="AN159" i="6" s="1"/>
  <c r="AO121" i="6"/>
  <c r="AO139" i="6" s="1"/>
  <c r="AO159" i="6" s="1"/>
  <c r="AP121" i="6"/>
  <c r="AP139" i="6" s="1"/>
  <c r="AP159" i="6" s="1"/>
  <c r="AQ121" i="6"/>
  <c r="AQ139" i="6" s="1"/>
  <c r="AQ159" i="6" s="1"/>
  <c r="AR121" i="6"/>
  <c r="AR139" i="6" s="1"/>
  <c r="AR159" i="6" s="1"/>
  <c r="AS121" i="6"/>
  <c r="AS139" i="6" s="1"/>
  <c r="AS159" i="6" s="1"/>
  <c r="AT121" i="6"/>
  <c r="AT139" i="6" s="1"/>
  <c r="AT159" i="6" s="1"/>
  <c r="AU121" i="6"/>
  <c r="AU139" i="6" s="1"/>
  <c r="AU159" i="6" s="1"/>
  <c r="AV121" i="6"/>
  <c r="AV139" i="6" s="1"/>
  <c r="AV159" i="6" s="1"/>
  <c r="AW121" i="6"/>
  <c r="AW139" i="6" s="1"/>
  <c r="AW159" i="6" s="1"/>
  <c r="AX121" i="6"/>
  <c r="AX139" i="6" s="1"/>
  <c r="AX159" i="6" s="1"/>
  <c r="AY121" i="6"/>
  <c r="AY139" i="6" s="1"/>
  <c r="AY159" i="6" s="1"/>
  <c r="AZ121" i="6"/>
  <c r="AZ139" i="6" s="1"/>
  <c r="AZ159" i="6" s="1"/>
  <c r="BA121" i="6"/>
  <c r="BA139" i="6" s="1"/>
  <c r="BA159" i="6" s="1"/>
  <c r="BB121" i="6"/>
  <c r="BB139" i="6" s="1"/>
  <c r="BB159" i="6" s="1"/>
  <c r="BC121" i="6"/>
  <c r="BC139" i="6" s="1"/>
  <c r="BC159" i="6" s="1"/>
  <c r="BD121" i="6"/>
  <c r="BD139" i="6" s="1"/>
  <c r="BD159" i="6" s="1"/>
  <c r="BE121" i="6"/>
  <c r="BE139" i="6" s="1"/>
  <c r="BE159" i="6" s="1"/>
  <c r="BF121" i="6"/>
  <c r="BF139" i="6" s="1"/>
  <c r="BF159" i="6" s="1"/>
  <c r="BG121" i="6"/>
  <c r="BG139" i="6" s="1"/>
  <c r="BG159" i="6" s="1"/>
  <c r="BH121" i="6"/>
  <c r="BH139" i="6" s="1"/>
  <c r="BH159" i="6" s="1"/>
  <c r="BI121" i="6"/>
  <c r="BI139" i="6" s="1"/>
  <c r="BI159" i="6" s="1"/>
  <c r="BJ121" i="6"/>
  <c r="BJ139" i="6" s="1"/>
  <c r="BJ159" i="6" s="1"/>
  <c r="BK121" i="6"/>
  <c r="BK139" i="6" s="1"/>
  <c r="BK159" i="6" s="1"/>
  <c r="BL121" i="6"/>
  <c r="BL139" i="6" s="1"/>
  <c r="BL159" i="6" s="1"/>
  <c r="BM121" i="6"/>
  <c r="BM139" i="6" s="1"/>
  <c r="BM159" i="6" s="1"/>
  <c r="BN121" i="6"/>
  <c r="BN139" i="6" s="1"/>
  <c r="BN159" i="6" s="1"/>
  <c r="BO121" i="6"/>
  <c r="BP121" i="6"/>
  <c r="BP139" i="6" s="1"/>
  <c r="BP159" i="6" s="1"/>
  <c r="BQ121" i="6"/>
  <c r="BQ139" i="6" s="1"/>
  <c r="BQ159" i="6" s="1"/>
  <c r="BR121" i="6"/>
  <c r="BR139" i="6" s="1"/>
  <c r="BR159" i="6" s="1"/>
  <c r="BS121" i="6"/>
  <c r="BS139" i="6" s="1"/>
  <c r="BS159" i="6" s="1"/>
  <c r="BT121" i="6"/>
  <c r="BT139" i="6" s="1"/>
  <c r="BT159" i="6" s="1"/>
  <c r="BU121" i="6"/>
  <c r="BU139" i="6" s="1"/>
  <c r="BU159" i="6" s="1"/>
  <c r="BV121" i="6"/>
  <c r="BV139" i="6" s="1"/>
  <c r="BV159" i="6" s="1"/>
  <c r="BW121" i="6"/>
  <c r="BW139" i="6" s="1"/>
  <c r="BW159" i="6" s="1"/>
  <c r="BX121" i="6"/>
  <c r="BX139" i="6" s="1"/>
  <c r="BX159" i="6" s="1"/>
  <c r="BY121" i="6"/>
  <c r="BY139" i="6" s="1"/>
  <c r="BY159" i="6" s="1"/>
  <c r="BZ121" i="6"/>
  <c r="BZ139" i="6" s="1"/>
  <c r="BZ159" i="6" s="1"/>
  <c r="CA121" i="6"/>
  <c r="CA139" i="6" s="1"/>
  <c r="CA159" i="6" s="1"/>
  <c r="CB121" i="6"/>
  <c r="CB139" i="6" s="1"/>
  <c r="CB159" i="6" s="1"/>
  <c r="CC121" i="6"/>
  <c r="CC139" i="6" s="1"/>
  <c r="CC159" i="6" s="1"/>
  <c r="CD121" i="6"/>
  <c r="CD139" i="6" s="1"/>
  <c r="CD159" i="6" s="1"/>
  <c r="CE121" i="6"/>
  <c r="CE139" i="6" s="1"/>
  <c r="CE159" i="6" s="1"/>
  <c r="CF121" i="6"/>
  <c r="CF139" i="6" s="1"/>
  <c r="CF159" i="6" s="1"/>
  <c r="CG121" i="6"/>
  <c r="CG139" i="6" s="1"/>
  <c r="CG159" i="6" s="1"/>
  <c r="CH121" i="6"/>
  <c r="CH139" i="6" s="1"/>
  <c r="CH159" i="6" s="1"/>
  <c r="CI121" i="6"/>
  <c r="CI139" i="6" s="1"/>
  <c r="CI159" i="6" s="1"/>
  <c r="CJ121" i="6"/>
  <c r="CJ139" i="6" s="1"/>
  <c r="CJ159" i="6" s="1"/>
  <c r="CK121" i="6"/>
  <c r="CK139" i="6" s="1"/>
  <c r="CK159" i="6" s="1"/>
  <c r="CL121" i="6"/>
  <c r="CL139" i="6" s="1"/>
  <c r="CL159" i="6" s="1"/>
  <c r="CM121" i="6"/>
  <c r="CN121" i="6"/>
  <c r="CN139" i="6" s="1"/>
  <c r="CN159" i="6" s="1"/>
  <c r="CO121" i="6"/>
  <c r="CO139" i="6" s="1"/>
  <c r="CO159" i="6" s="1"/>
  <c r="CP121" i="6"/>
  <c r="CP139" i="6" s="1"/>
  <c r="CP159" i="6" s="1"/>
  <c r="CQ121" i="6"/>
  <c r="CQ139" i="6" s="1"/>
  <c r="CQ159" i="6" s="1"/>
  <c r="CR121" i="6"/>
  <c r="CR139" i="6" s="1"/>
  <c r="CR159" i="6" s="1"/>
  <c r="CS121" i="6"/>
  <c r="CS139" i="6" s="1"/>
  <c r="CS159" i="6" s="1"/>
  <c r="CT121" i="6"/>
  <c r="CT139" i="6" s="1"/>
  <c r="CT159" i="6" s="1"/>
  <c r="CU121" i="6"/>
  <c r="CU139" i="6" s="1"/>
  <c r="CU159" i="6" s="1"/>
  <c r="CV121" i="6"/>
  <c r="CV139" i="6" s="1"/>
  <c r="CV159" i="6" s="1"/>
  <c r="CW121" i="6"/>
  <c r="CW139" i="6" s="1"/>
  <c r="CW159" i="6" s="1"/>
  <c r="CX121" i="6"/>
  <c r="CX139" i="6" s="1"/>
  <c r="CX159" i="6" s="1"/>
  <c r="CY121" i="6"/>
  <c r="CY139" i="6" s="1"/>
  <c r="CY159" i="6" s="1"/>
  <c r="CZ121" i="6"/>
  <c r="CZ139" i="6" s="1"/>
  <c r="CZ159" i="6" s="1"/>
  <c r="DA121" i="6"/>
  <c r="DA139" i="6" s="1"/>
  <c r="DA159" i="6" s="1"/>
  <c r="DB121" i="6"/>
  <c r="DB139" i="6" s="1"/>
  <c r="DB159" i="6" s="1"/>
  <c r="DC121" i="6"/>
  <c r="DC139" i="6" s="1"/>
  <c r="DC159" i="6" s="1"/>
  <c r="DD121" i="6"/>
  <c r="DD139" i="6" s="1"/>
  <c r="DD159" i="6" s="1"/>
  <c r="DE121" i="6"/>
  <c r="DE139" i="6" s="1"/>
  <c r="DE159" i="6" s="1"/>
  <c r="DF121" i="6"/>
  <c r="DF139" i="6" s="1"/>
  <c r="DF159" i="6" s="1"/>
  <c r="DG121" i="6"/>
  <c r="DG139" i="6" s="1"/>
  <c r="DG159" i="6" s="1"/>
  <c r="DH121" i="6"/>
  <c r="DH139" i="6" s="1"/>
  <c r="DH159" i="6" s="1"/>
  <c r="DI121" i="6"/>
  <c r="DI139" i="6" s="1"/>
  <c r="DI159" i="6" s="1"/>
  <c r="DJ121" i="6"/>
  <c r="DJ139" i="6" s="1"/>
  <c r="DJ159" i="6" s="1"/>
  <c r="DK121" i="6"/>
  <c r="DK139" i="6" s="1"/>
  <c r="DK159" i="6" s="1"/>
  <c r="DL121" i="6"/>
  <c r="DL139" i="6" s="1"/>
  <c r="DL159" i="6" s="1"/>
  <c r="DM121" i="6"/>
  <c r="DM139" i="6" s="1"/>
  <c r="DM159" i="6" s="1"/>
  <c r="DN121" i="6"/>
  <c r="DN139" i="6" s="1"/>
  <c r="DN159" i="6" s="1"/>
  <c r="DO121" i="6"/>
  <c r="DO139" i="6" s="1"/>
  <c r="DO159" i="6" s="1"/>
  <c r="DP121" i="6"/>
  <c r="DP139" i="6" s="1"/>
  <c r="DP159" i="6" s="1"/>
  <c r="DQ121" i="6"/>
  <c r="DQ139" i="6" s="1"/>
  <c r="DQ159" i="6" s="1"/>
  <c r="DR121" i="6"/>
  <c r="DR139" i="6" s="1"/>
  <c r="DR159" i="6" s="1"/>
  <c r="DS121" i="6"/>
  <c r="DS139" i="6" s="1"/>
  <c r="DS159" i="6" s="1"/>
  <c r="DT121" i="6"/>
  <c r="DT139" i="6" s="1"/>
  <c r="DT159" i="6" s="1"/>
  <c r="DU121" i="6"/>
  <c r="DU139" i="6" s="1"/>
  <c r="DU159" i="6" s="1"/>
  <c r="DV121" i="6"/>
  <c r="DV139" i="6" s="1"/>
  <c r="DV159" i="6" s="1"/>
  <c r="DW121" i="6"/>
  <c r="DW139" i="6" s="1"/>
  <c r="DW159" i="6" s="1"/>
  <c r="DX121" i="6"/>
  <c r="DX139" i="6" s="1"/>
  <c r="DX159" i="6" s="1"/>
  <c r="DY121" i="6"/>
  <c r="DY139" i="6" s="1"/>
  <c r="DY159" i="6" s="1"/>
  <c r="DZ121" i="6"/>
  <c r="DZ139" i="6" s="1"/>
  <c r="DZ159" i="6" s="1"/>
  <c r="EA121" i="6"/>
  <c r="EA139" i="6" s="1"/>
  <c r="EA159" i="6" s="1"/>
  <c r="EB121" i="6"/>
  <c r="EB139" i="6" s="1"/>
  <c r="EB159" i="6" s="1"/>
  <c r="EC121" i="6"/>
  <c r="EC139" i="6" s="1"/>
  <c r="EC159" i="6" s="1"/>
  <c r="ED121" i="6"/>
  <c r="ED139" i="6" s="1"/>
  <c r="ED159" i="6" s="1"/>
  <c r="EE121" i="6"/>
  <c r="EE139" i="6" s="1"/>
  <c r="EE159" i="6" s="1"/>
  <c r="EF121" i="6"/>
  <c r="EF139" i="6" s="1"/>
  <c r="EF159" i="6" s="1"/>
  <c r="EG121" i="6"/>
  <c r="EG139" i="6" s="1"/>
  <c r="EG159" i="6" s="1"/>
  <c r="EH121" i="6"/>
  <c r="EH139" i="6" s="1"/>
  <c r="EH159" i="6" s="1"/>
  <c r="EI121" i="6"/>
  <c r="EI139" i="6" s="1"/>
  <c r="EI159" i="6" s="1"/>
  <c r="EJ121" i="6"/>
  <c r="EJ139" i="6" s="1"/>
  <c r="EJ159" i="6" s="1"/>
  <c r="EK121" i="6"/>
  <c r="EK139" i="6" s="1"/>
  <c r="EK159" i="6" s="1"/>
  <c r="EL121" i="6"/>
  <c r="EL139" i="6" s="1"/>
  <c r="EL159" i="6" s="1"/>
  <c r="EM121" i="6"/>
  <c r="EM139" i="6" s="1"/>
  <c r="EM159" i="6" s="1"/>
  <c r="EN121" i="6"/>
  <c r="EN139" i="6" s="1"/>
  <c r="EN159" i="6" s="1"/>
  <c r="EO121" i="6"/>
  <c r="EO139" i="6" s="1"/>
  <c r="EO159" i="6" s="1"/>
  <c r="EP121" i="6"/>
  <c r="EP139" i="6" s="1"/>
  <c r="EP159" i="6" s="1"/>
  <c r="EQ121" i="6"/>
  <c r="EQ139" i="6" s="1"/>
  <c r="EQ159" i="6" s="1"/>
  <c r="ER121" i="6"/>
  <c r="ER139" i="6" s="1"/>
  <c r="ER159" i="6" s="1"/>
  <c r="ES121" i="6"/>
  <c r="ES139" i="6" s="1"/>
  <c r="ES159" i="6" s="1"/>
  <c r="ET121" i="6"/>
  <c r="ET139" i="6" s="1"/>
  <c r="ET159" i="6" s="1"/>
  <c r="EU121" i="6"/>
  <c r="EU139" i="6" s="1"/>
  <c r="EU159" i="6" s="1"/>
  <c r="EV121" i="6"/>
  <c r="EV139" i="6" s="1"/>
  <c r="EV159" i="6" s="1"/>
  <c r="EW121" i="6"/>
  <c r="EW139" i="6" s="1"/>
  <c r="EW159" i="6" s="1"/>
  <c r="EX121" i="6"/>
  <c r="EX139" i="6" s="1"/>
  <c r="EX159" i="6" s="1"/>
  <c r="EY121" i="6"/>
  <c r="EZ121" i="6"/>
  <c r="EZ139" i="6" s="1"/>
  <c r="EZ159" i="6" s="1"/>
  <c r="FA121" i="6"/>
  <c r="FA139" i="6" s="1"/>
  <c r="FA159" i="6" s="1"/>
  <c r="FB121" i="6"/>
  <c r="FB139" i="6" s="1"/>
  <c r="FB159" i="6" s="1"/>
  <c r="FC121" i="6"/>
  <c r="FC139" i="6" s="1"/>
  <c r="FC159" i="6" s="1"/>
  <c r="FD121" i="6"/>
  <c r="FD139" i="6" s="1"/>
  <c r="FD159" i="6" s="1"/>
  <c r="FE121" i="6"/>
  <c r="FE139" i="6" s="1"/>
  <c r="FE159" i="6" s="1"/>
  <c r="FF121" i="6"/>
  <c r="FF139" i="6" s="1"/>
  <c r="FF159" i="6" s="1"/>
  <c r="FG121" i="6"/>
  <c r="FG139" i="6" s="1"/>
  <c r="FG159" i="6" s="1"/>
  <c r="FH121" i="6"/>
  <c r="FH139" i="6" s="1"/>
  <c r="FH159" i="6" s="1"/>
  <c r="FI121" i="6"/>
  <c r="FI139" i="6" s="1"/>
  <c r="FI159" i="6" s="1"/>
  <c r="FJ121" i="6"/>
  <c r="FJ139" i="6" s="1"/>
  <c r="FJ159" i="6" s="1"/>
  <c r="FK121" i="6"/>
  <c r="FK139" i="6" s="1"/>
  <c r="FK159" i="6" s="1"/>
  <c r="FL121" i="6"/>
  <c r="FL139" i="6" s="1"/>
  <c r="FL159" i="6" s="1"/>
  <c r="FM121" i="6"/>
  <c r="FM139" i="6" s="1"/>
  <c r="FM159" i="6" s="1"/>
  <c r="FN121" i="6"/>
  <c r="FN139" i="6" s="1"/>
  <c r="FN159" i="6" s="1"/>
  <c r="FO121" i="6"/>
  <c r="FO139" i="6" s="1"/>
  <c r="FO159" i="6" s="1"/>
  <c r="FP121" i="6"/>
  <c r="FP139" i="6" s="1"/>
  <c r="FP159" i="6" s="1"/>
  <c r="FQ121" i="6"/>
  <c r="FQ139" i="6" s="1"/>
  <c r="FQ159" i="6" s="1"/>
  <c r="FR121" i="6"/>
  <c r="FR139" i="6" s="1"/>
  <c r="FR159" i="6" s="1"/>
  <c r="FS121" i="6"/>
  <c r="FT121" i="6"/>
  <c r="FT139" i="6" s="1"/>
  <c r="FT159" i="6" s="1"/>
  <c r="FU121" i="6"/>
  <c r="FU139" i="6" s="1"/>
  <c r="FU159" i="6" s="1"/>
  <c r="FV121" i="6"/>
  <c r="FV139" i="6" s="1"/>
  <c r="FV159" i="6" s="1"/>
  <c r="FW121" i="6"/>
  <c r="FW139" i="6" s="1"/>
  <c r="FW159" i="6" s="1"/>
  <c r="FX121" i="6"/>
  <c r="FX139" i="6" s="1"/>
  <c r="FX159" i="6" s="1"/>
  <c r="FY121" i="6"/>
  <c r="FY139" i="6" s="1"/>
  <c r="FY159" i="6" s="1"/>
  <c r="FZ121" i="6"/>
  <c r="FZ139" i="6" s="1"/>
  <c r="FZ159" i="6" s="1"/>
  <c r="GA121" i="6"/>
  <c r="GA139" i="6" s="1"/>
  <c r="GA159" i="6" s="1"/>
  <c r="GB121" i="6"/>
  <c r="GB139" i="6" s="1"/>
  <c r="GB159" i="6" s="1"/>
  <c r="GC121" i="6"/>
  <c r="GC139" i="6" s="1"/>
  <c r="GC159" i="6" s="1"/>
  <c r="GD121" i="6"/>
  <c r="GD139" i="6" s="1"/>
  <c r="GD159" i="6" s="1"/>
  <c r="GE121" i="6"/>
  <c r="GE139" i="6" s="1"/>
  <c r="GE159" i="6" s="1"/>
  <c r="GF121" i="6"/>
  <c r="GF139" i="6" s="1"/>
  <c r="GF159" i="6" s="1"/>
  <c r="GG121" i="6"/>
  <c r="GG139" i="6" s="1"/>
  <c r="GG159" i="6" s="1"/>
  <c r="GH121" i="6"/>
  <c r="GH139" i="6" s="1"/>
  <c r="GH159" i="6" s="1"/>
  <c r="GI121" i="6"/>
  <c r="GI139" i="6" s="1"/>
  <c r="GI159" i="6" s="1"/>
  <c r="GJ121" i="6"/>
  <c r="GJ139" i="6" s="1"/>
  <c r="GJ159" i="6" s="1"/>
  <c r="GK121" i="6"/>
  <c r="GK139" i="6" s="1"/>
  <c r="GK159" i="6" s="1"/>
  <c r="GL121" i="6"/>
  <c r="GL139" i="6" s="1"/>
  <c r="GL159" i="6" s="1"/>
  <c r="GM121" i="6"/>
  <c r="GN121" i="6"/>
  <c r="GN139" i="6" s="1"/>
  <c r="GN159" i="6" s="1"/>
  <c r="GO121" i="6"/>
  <c r="GO139" i="6" s="1"/>
  <c r="GO159" i="6" s="1"/>
  <c r="GP121" i="6"/>
  <c r="GP139" i="6" s="1"/>
  <c r="GP159" i="6" s="1"/>
  <c r="GQ121" i="6"/>
  <c r="GQ139" i="6" s="1"/>
  <c r="GQ159" i="6" s="1"/>
  <c r="GR121" i="6"/>
  <c r="GR139" i="6" s="1"/>
  <c r="GR159" i="6" s="1"/>
  <c r="F122" i="6"/>
  <c r="F140" i="6" s="1"/>
  <c r="F160" i="6" s="1"/>
  <c r="G122" i="6"/>
  <c r="G140" i="6" s="1"/>
  <c r="G160" i="6" s="1"/>
  <c r="H122" i="6"/>
  <c r="H140" i="6" s="1"/>
  <c r="H160" i="6" s="1"/>
  <c r="I122" i="6"/>
  <c r="I140" i="6" s="1"/>
  <c r="I160" i="6" s="1"/>
  <c r="J122" i="6"/>
  <c r="J140" i="6" s="1"/>
  <c r="J160" i="6" s="1"/>
  <c r="K122" i="6"/>
  <c r="K140" i="6" s="1"/>
  <c r="K160" i="6" s="1"/>
  <c r="L122" i="6"/>
  <c r="L140" i="6" s="1"/>
  <c r="L160" i="6" s="1"/>
  <c r="M122" i="6"/>
  <c r="M140" i="6" s="1"/>
  <c r="M160" i="6" s="1"/>
  <c r="N122" i="6"/>
  <c r="N140" i="6" s="1"/>
  <c r="N160" i="6" s="1"/>
  <c r="O122" i="6"/>
  <c r="O140" i="6" s="1"/>
  <c r="O160" i="6" s="1"/>
  <c r="P122" i="6"/>
  <c r="P140" i="6" s="1"/>
  <c r="P160" i="6" s="1"/>
  <c r="Q122" i="6"/>
  <c r="Q140" i="6" s="1"/>
  <c r="Q160" i="6" s="1"/>
  <c r="R122" i="6"/>
  <c r="R140" i="6" s="1"/>
  <c r="R160" i="6" s="1"/>
  <c r="S122" i="6"/>
  <c r="S140" i="6" s="1"/>
  <c r="S160" i="6" s="1"/>
  <c r="T122" i="6"/>
  <c r="T140" i="6" s="1"/>
  <c r="T160" i="6" s="1"/>
  <c r="U122" i="6"/>
  <c r="U140" i="6" s="1"/>
  <c r="U160" i="6" s="1"/>
  <c r="V122" i="6"/>
  <c r="V140" i="6" s="1"/>
  <c r="V160" i="6" s="1"/>
  <c r="W122" i="6"/>
  <c r="W140" i="6" s="1"/>
  <c r="W160" i="6" s="1"/>
  <c r="X122" i="6"/>
  <c r="X140" i="6" s="1"/>
  <c r="X160" i="6" s="1"/>
  <c r="Y122" i="6"/>
  <c r="Y140" i="6" s="1"/>
  <c r="Y160" i="6" s="1"/>
  <c r="Z122" i="6"/>
  <c r="Z140" i="6" s="1"/>
  <c r="Z160" i="6" s="1"/>
  <c r="AA122" i="6"/>
  <c r="AA140" i="6" s="1"/>
  <c r="AA160" i="6" s="1"/>
  <c r="AB122" i="6"/>
  <c r="AB140" i="6" s="1"/>
  <c r="AB160" i="6" s="1"/>
  <c r="AC122" i="6"/>
  <c r="AC140" i="6" s="1"/>
  <c r="AC160" i="6" s="1"/>
  <c r="AD122" i="6"/>
  <c r="AD140" i="6" s="1"/>
  <c r="AD160" i="6" s="1"/>
  <c r="AE122" i="6"/>
  <c r="AE140" i="6" s="1"/>
  <c r="AE160" i="6" s="1"/>
  <c r="AF122" i="6"/>
  <c r="AF140" i="6" s="1"/>
  <c r="AF160" i="6" s="1"/>
  <c r="AG122" i="6"/>
  <c r="AG140" i="6" s="1"/>
  <c r="AG160" i="6" s="1"/>
  <c r="AH122" i="6"/>
  <c r="AH140" i="6" s="1"/>
  <c r="AH160" i="6" s="1"/>
  <c r="AI122" i="6"/>
  <c r="AI140" i="6" s="1"/>
  <c r="AI160" i="6" s="1"/>
  <c r="AJ122" i="6"/>
  <c r="AJ140" i="6" s="1"/>
  <c r="AJ160" i="6" s="1"/>
  <c r="AK122" i="6"/>
  <c r="AK140" i="6" s="1"/>
  <c r="AK160" i="6" s="1"/>
  <c r="AL122" i="6"/>
  <c r="AL140" i="6" s="1"/>
  <c r="AL160" i="6" s="1"/>
  <c r="AM122" i="6"/>
  <c r="AM140" i="6" s="1"/>
  <c r="AM160" i="6" s="1"/>
  <c r="AN122" i="6"/>
  <c r="AN140" i="6" s="1"/>
  <c r="AN160" i="6" s="1"/>
  <c r="AO122" i="6"/>
  <c r="AO140" i="6" s="1"/>
  <c r="AO160" i="6" s="1"/>
  <c r="AP122" i="6"/>
  <c r="AP140" i="6" s="1"/>
  <c r="AP160" i="6" s="1"/>
  <c r="AQ122" i="6"/>
  <c r="AQ140" i="6" s="1"/>
  <c r="AQ160" i="6" s="1"/>
  <c r="AR122" i="6"/>
  <c r="AS122" i="6"/>
  <c r="AS140" i="6" s="1"/>
  <c r="AS160" i="6" s="1"/>
  <c r="AT122" i="6"/>
  <c r="AT140" i="6" s="1"/>
  <c r="AT160" i="6" s="1"/>
  <c r="AU122" i="6"/>
  <c r="AU140" i="6" s="1"/>
  <c r="AU160" i="6" s="1"/>
  <c r="AV122" i="6"/>
  <c r="AV140" i="6" s="1"/>
  <c r="AV160" i="6" s="1"/>
  <c r="AW122" i="6"/>
  <c r="AW140" i="6" s="1"/>
  <c r="AW160" i="6" s="1"/>
  <c r="AX122" i="6"/>
  <c r="AX140" i="6" s="1"/>
  <c r="AX160" i="6" s="1"/>
  <c r="AY122" i="6"/>
  <c r="AY140" i="6" s="1"/>
  <c r="AY160" i="6" s="1"/>
  <c r="AZ122" i="6"/>
  <c r="AZ140" i="6" s="1"/>
  <c r="AZ160" i="6" s="1"/>
  <c r="BA122" i="6"/>
  <c r="BA140" i="6" s="1"/>
  <c r="BA160" i="6" s="1"/>
  <c r="BB122" i="6"/>
  <c r="BB140" i="6" s="1"/>
  <c r="BB160" i="6" s="1"/>
  <c r="BC122" i="6"/>
  <c r="BC140" i="6" s="1"/>
  <c r="BC160" i="6" s="1"/>
  <c r="BD122" i="6"/>
  <c r="BD140" i="6" s="1"/>
  <c r="BD160" i="6" s="1"/>
  <c r="BE122" i="6"/>
  <c r="BE140" i="6" s="1"/>
  <c r="BE160" i="6" s="1"/>
  <c r="BF122" i="6"/>
  <c r="BF140" i="6" s="1"/>
  <c r="BF160" i="6" s="1"/>
  <c r="BG122" i="6"/>
  <c r="BG140" i="6" s="1"/>
  <c r="BG160" i="6" s="1"/>
  <c r="BH122" i="6"/>
  <c r="BH140" i="6" s="1"/>
  <c r="BH160" i="6" s="1"/>
  <c r="BI122" i="6"/>
  <c r="BI140" i="6" s="1"/>
  <c r="BI160" i="6" s="1"/>
  <c r="BJ122" i="6"/>
  <c r="BJ140" i="6" s="1"/>
  <c r="BJ160" i="6" s="1"/>
  <c r="BK122" i="6"/>
  <c r="BK140" i="6" s="1"/>
  <c r="BK160" i="6" s="1"/>
  <c r="BL122" i="6"/>
  <c r="BM122" i="6"/>
  <c r="BM140" i="6" s="1"/>
  <c r="BM160" i="6" s="1"/>
  <c r="BN122" i="6"/>
  <c r="BN140" i="6" s="1"/>
  <c r="BN160" i="6" s="1"/>
  <c r="BO122" i="6"/>
  <c r="BO140" i="6" s="1"/>
  <c r="BO160" i="6" s="1"/>
  <c r="BP122" i="6"/>
  <c r="BP140" i="6" s="1"/>
  <c r="BP160" i="6" s="1"/>
  <c r="BQ122" i="6"/>
  <c r="BQ140" i="6" s="1"/>
  <c r="BQ160" i="6" s="1"/>
  <c r="BR122" i="6"/>
  <c r="BR140" i="6" s="1"/>
  <c r="BR160" i="6" s="1"/>
  <c r="BS122" i="6"/>
  <c r="BS140" i="6" s="1"/>
  <c r="BS160" i="6" s="1"/>
  <c r="BT122" i="6"/>
  <c r="BT140" i="6" s="1"/>
  <c r="BT160" i="6" s="1"/>
  <c r="BU122" i="6"/>
  <c r="BU140" i="6" s="1"/>
  <c r="BU160" i="6" s="1"/>
  <c r="BV122" i="6"/>
  <c r="BV140" i="6" s="1"/>
  <c r="BV160" i="6" s="1"/>
  <c r="BW122" i="6"/>
  <c r="BW140" i="6" s="1"/>
  <c r="BW160" i="6" s="1"/>
  <c r="BX122" i="6"/>
  <c r="BX140" i="6" s="1"/>
  <c r="BX160" i="6" s="1"/>
  <c r="BY122" i="6"/>
  <c r="BY140" i="6" s="1"/>
  <c r="BY160" i="6" s="1"/>
  <c r="BZ122" i="6"/>
  <c r="BZ140" i="6" s="1"/>
  <c r="BZ160" i="6" s="1"/>
  <c r="CA122" i="6"/>
  <c r="CA140" i="6" s="1"/>
  <c r="CA160" i="6" s="1"/>
  <c r="CB122" i="6"/>
  <c r="CB140" i="6" s="1"/>
  <c r="CB160" i="6" s="1"/>
  <c r="CC122" i="6"/>
  <c r="CC140" i="6" s="1"/>
  <c r="CC160" i="6" s="1"/>
  <c r="CD122" i="6"/>
  <c r="CD140" i="6" s="1"/>
  <c r="CD160" i="6" s="1"/>
  <c r="CE122" i="6"/>
  <c r="CE140" i="6" s="1"/>
  <c r="CE160" i="6" s="1"/>
  <c r="CF122" i="6"/>
  <c r="CF140" i="6" s="1"/>
  <c r="CF160" i="6" s="1"/>
  <c r="CG122" i="6"/>
  <c r="CG140" i="6" s="1"/>
  <c r="CG160" i="6" s="1"/>
  <c r="CH122" i="6"/>
  <c r="CH140" i="6" s="1"/>
  <c r="CH160" i="6" s="1"/>
  <c r="CI122" i="6"/>
  <c r="CI140" i="6" s="1"/>
  <c r="CI160" i="6" s="1"/>
  <c r="CJ122" i="6"/>
  <c r="CJ140" i="6" s="1"/>
  <c r="CJ160" i="6" s="1"/>
  <c r="CK122" i="6"/>
  <c r="CK140" i="6" s="1"/>
  <c r="CK160" i="6" s="1"/>
  <c r="CL122" i="6"/>
  <c r="CL140" i="6" s="1"/>
  <c r="CL160" i="6" s="1"/>
  <c r="CM122" i="6"/>
  <c r="CM140" i="6" s="1"/>
  <c r="CM160" i="6" s="1"/>
  <c r="CN122" i="6"/>
  <c r="CN140" i="6" s="1"/>
  <c r="CN160" i="6" s="1"/>
  <c r="CO122" i="6"/>
  <c r="CO140" i="6" s="1"/>
  <c r="CO160" i="6" s="1"/>
  <c r="CP122" i="6"/>
  <c r="CP140" i="6" s="1"/>
  <c r="CP160" i="6" s="1"/>
  <c r="CQ122" i="6"/>
  <c r="CQ140" i="6" s="1"/>
  <c r="CQ160" i="6" s="1"/>
  <c r="CR122" i="6"/>
  <c r="CR140" i="6" s="1"/>
  <c r="CR160" i="6" s="1"/>
  <c r="CS122" i="6"/>
  <c r="CS140" i="6" s="1"/>
  <c r="CS160" i="6" s="1"/>
  <c r="CT122" i="6"/>
  <c r="CT140" i="6" s="1"/>
  <c r="CT160" i="6" s="1"/>
  <c r="CU122" i="6"/>
  <c r="CU140" i="6" s="1"/>
  <c r="CU160" i="6" s="1"/>
  <c r="CV122" i="6"/>
  <c r="CV140" i="6" s="1"/>
  <c r="CV160" i="6" s="1"/>
  <c r="CW122" i="6"/>
  <c r="CW140" i="6" s="1"/>
  <c r="CW160" i="6" s="1"/>
  <c r="CX122" i="6"/>
  <c r="CX140" i="6" s="1"/>
  <c r="CX160" i="6" s="1"/>
  <c r="CY122" i="6"/>
  <c r="CY140" i="6" s="1"/>
  <c r="CY160" i="6" s="1"/>
  <c r="CZ122" i="6"/>
  <c r="CZ140" i="6" s="1"/>
  <c r="CZ160" i="6" s="1"/>
  <c r="DA122" i="6"/>
  <c r="DA140" i="6" s="1"/>
  <c r="DA160" i="6" s="1"/>
  <c r="DB122" i="6"/>
  <c r="DB140" i="6" s="1"/>
  <c r="DB160" i="6" s="1"/>
  <c r="DC122" i="6"/>
  <c r="DC140" i="6" s="1"/>
  <c r="DC160" i="6" s="1"/>
  <c r="DD122" i="6"/>
  <c r="DD140" i="6" s="1"/>
  <c r="DD160" i="6" s="1"/>
  <c r="DE122" i="6"/>
  <c r="DE140" i="6" s="1"/>
  <c r="DE160" i="6" s="1"/>
  <c r="DF122" i="6"/>
  <c r="DF140" i="6" s="1"/>
  <c r="DF160" i="6" s="1"/>
  <c r="DG122" i="6"/>
  <c r="DG140" i="6" s="1"/>
  <c r="DG160" i="6" s="1"/>
  <c r="DH122" i="6"/>
  <c r="DH140" i="6" s="1"/>
  <c r="DH160" i="6" s="1"/>
  <c r="DI122" i="6"/>
  <c r="DI140" i="6" s="1"/>
  <c r="DI160" i="6" s="1"/>
  <c r="DJ122" i="6"/>
  <c r="DJ140" i="6" s="1"/>
  <c r="DJ160" i="6" s="1"/>
  <c r="DK122" i="6"/>
  <c r="DK140" i="6" s="1"/>
  <c r="DK160" i="6" s="1"/>
  <c r="DL122" i="6"/>
  <c r="DL140" i="6" s="1"/>
  <c r="DL160" i="6" s="1"/>
  <c r="DM122" i="6"/>
  <c r="DM140" i="6" s="1"/>
  <c r="DM160" i="6" s="1"/>
  <c r="DN122" i="6"/>
  <c r="DN140" i="6" s="1"/>
  <c r="DN160" i="6" s="1"/>
  <c r="DO122" i="6"/>
  <c r="DO140" i="6" s="1"/>
  <c r="DO160" i="6" s="1"/>
  <c r="DP122" i="6"/>
  <c r="DP140" i="6" s="1"/>
  <c r="DP160" i="6" s="1"/>
  <c r="DQ122" i="6"/>
  <c r="DQ140" i="6" s="1"/>
  <c r="DQ160" i="6" s="1"/>
  <c r="DR122" i="6"/>
  <c r="DR140" i="6" s="1"/>
  <c r="DR160" i="6" s="1"/>
  <c r="DS122" i="6"/>
  <c r="DS140" i="6" s="1"/>
  <c r="DS160" i="6" s="1"/>
  <c r="DT122" i="6"/>
  <c r="DT140" i="6" s="1"/>
  <c r="DT160" i="6" s="1"/>
  <c r="DU122" i="6"/>
  <c r="DU140" i="6" s="1"/>
  <c r="DU160" i="6" s="1"/>
  <c r="DV122" i="6"/>
  <c r="DV140" i="6" s="1"/>
  <c r="DV160" i="6" s="1"/>
  <c r="DW122" i="6"/>
  <c r="DW140" i="6" s="1"/>
  <c r="DW160" i="6" s="1"/>
  <c r="DX122" i="6"/>
  <c r="DY122" i="6"/>
  <c r="DY140" i="6" s="1"/>
  <c r="DY160" i="6" s="1"/>
  <c r="DZ122" i="6"/>
  <c r="DZ140" i="6" s="1"/>
  <c r="DZ160" i="6" s="1"/>
  <c r="EA122" i="6"/>
  <c r="EA140" i="6" s="1"/>
  <c r="EA160" i="6" s="1"/>
  <c r="EB122" i="6"/>
  <c r="EB140" i="6" s="1"/>
  <c r="EB160" i="6" s="1"/>
  <c r="EC122" i="6"/>
  <c r="EC140" i="6" s="1"/>
  <c r="EC160" i="6" s="1"/>
  <c r="ED122" i="6"/>
  <c r="ED140" i="6" s="1"/>
  <c r="ED160" i="6" s="1"/>
  <c r="EE122" i="6"/>
  <c r="EE140" i="6" s="1"/>
  <c r="EE160" i="6" s="1"/>
  <c r="EF122" i="6"/>
  <c r="EF140" i="6" s="1"/>
  <c r="EF160" i="6" s="1"/>
  <c r="EG122" i="6"/>
  <c r="EG140" i="6" s="1"/>
  <c r="EG160" i="6" s="1"/>
  <c r="EH122" i="6"/>
  <c r="EH140" i="6" s="1"/>
  <c r="EH160" i="6" s="1"/>
  <c r="EI122" i="6"/>
  <c r="EI140" i="6" s="1"/>
  <c r="EI160" i="6" s="1"/>
  <c r="EJ122" i="6"/>
  <c r="EJ140" i="6" s="1"/>
  <c r="EJ160" i="6" s="1"/>
  <c r="EK122" i="6"/>
  <c r="EK140" i="6" s="1"/>
  <c r="EK160" i="6" s="1"/>
  <c r="EL122" i="6"/>
  <c r="EL140" i="6" s="1"/>
  <c r="EL160" i="6" s="1"/>
  <c r="EM122" i="6"/>
  <c r="EM140" i="6" s="1"/>
  <c r="EM160" i="6" s="1"/>
  <c r="EN122" i="6"/>
  <c r="EN140" i="6" s="1"/>
  <c r="EN160" i="6" s="1"/>
  <c r="EO122" i="6"/>
  <c r="EO140" i="6" s="1"/>
  <c r="EO160" i="6" s="1"/>
  <c r="EP122" i="6"/>
  <c r="EP140" i="6" s="1"/>
  <c r="EP160" i="6" s="1"/>
  <c r="EQ122" i="6"/>
  <c r="EQ140" i="6" s="1"/>
  <c r="EQ160" i="6" s="1"/>
  <c r="ER122" i="6"/>
  <c r="ER140" i="6" s="1"/>
  <c r="ER160" i="6" s="1"/>
  <c r="ES122" i="6"/>
  <c r="ES140" i="6" s="1"/>
  <c r="ES160" i="6" s="1"/>
  <c r="ET122" i="6"/>
  <c r="ET140" i="6" s="1"/>
  <c r="ET160" i="6" s="1"/>
  <c r="EU122" i="6"/>
  <c r="EU140" i="6" s="1"/>
  <c r="EU160" i="6" s="1"/>
  <c r="EV122" i="6"/>
  <c r="EW122" i="6"/>
  <c r="EW140" i="6" s="1"/>
  <c r="EW160" i="6" s="1"/>
  <c r="EX122" i="6"/>
  <c r="EX140" i="6" s="1"/>
  <c r="EX160" i="6" s="1"/>
  <c r="EY122" i="6"/>
  <c r="EY140" i="6" s="1"/>
  <c r="EY160" i="6" s="1"/>
  <c r="EZ122" i="6"/>
  <c r="EZ140" i="6" s="1"/>
  <c r="EZ160" i="6" s="1"/>
  <c r="FA122" i="6"/>
  <c r="FA140" i="6" s="1"/>
  <c r="FA160" i="6" s="1"/>
  <c r="FB122" i="6"/>
  <c r="FB140" i="6" s="1"/>
  <c r="FB160" i="6" s="1"/>
  <c r="FC122" i="6"/>
  <c r="FC140" i="6" s="1"/>
  <c r="FC160" i="6" s="1"/>
  <c r="FD122" i="6"/>
  <c r="FD140" i="6" s="1"/>
  <c r="FD160" i="6" s="1"/>
  <c r="FE122" i="6"/>
  <c r="FE140" i="6" s="1"/>
  <c r="FE160" i="6" s="1"/>
  <c r="FF122" i="6"/>
  <c r="FF140" i="6" s="1"/>
  <c r="FF160" i="6" s="1"/>
  <c r="FG122" i="6"/>
  <c r="FG140" i="6" s="1"/>
  <c r="FG160" i="6" s="1"/>
  <c r="FH122" i="6"/>
  <c r="FH140" i="6" s="1"/>
  <c r="FH160" i="6" s="1"/>
  <c r="FI122" i="6"/>
  <c r="FI140" i="6" s="1"/>
  <c r="FI160" i="6" s="1"/>
  <c r="FJ122" i="6"/>
  <c r="FJ140" i="6" s="1"/>
  <c r="FJ160" i="6" s="1"/>
  <c r="FK122" i="6"/>
  <c r="FK140" i="6" s="1"/>
  <c r="FK160" i="6" s="1"/>
  <c r="FL122" i="6"/>
  <c r="FL140" i="6" s="1"/>
  <c r="FL160" i="6" s="1"/>
  <c r="FM122" i="6"/>
  <c r="FM140" i="6" s="1"/>
  <c r="FM160" i="6" s="1"/>
  <c r="FN122" i="6"/>
  <c r="FN140" i="6" s="1"/>
  <c r="FN160" i="6" s="1"/>
  <c r="FO122" i="6"/>
  <c r="FO140" i="6" s="1"/>
  <c r="FO160" i="6" s="1"/>
  <c r="FP122" i="6"/>
  <c r="FQ122" i="6"/>
  <c r="FQ140" i="6" s="1"/>
  <c r="FQ160" i="6" s="1"/>
  <c r="FR122" i="6"/>
  <c r="FR140" i="6" s="1"/>
  <c r="FR160" i="6" s="1"/>
  <c r="FS122" i="6"/>
  <c r="FS140" i="6" s="1"/>
  <c r="FS160" i="6" s="1"/>
  <c r="FT122" i="6"/>
  <c r="FT140" i="6" s="1"/>
  <c r="FT160" i="6" s="1"/>
  <c r="FU122" i="6"/>
  <c r="FU140" i="6" s="1"/>
  <c r="FU160" i="6" s="1"/>
  <c r="FV122" i="6"/>
  <c r="FV140" i="6" s="1"/>
  <c r="FV160" i="6" s="1"/>
  <c r="FW122" i="6"/>
  <c r="FW140" i="6" s="1"/>
  <c r="FW160" i="6" s="1"/>
  <c r="FX122" i="6"/>
  <c r="FX140" i="6" s="1"/>
  <c r="FX160" i="6" s="1"/>
  <c r="FY122" i="6"/>
  <c r="FY140" i="6" s="1"/>
  <c r="FY160" i="6" s="1"/>
  <c r="FZ122" i="6"/>
  <c r="FZ140" i="6" s="1"/>
  <c r="FZ160" i="6" s="1"/>
  <c r="GA122" i="6"/>
  <c r="GA140" i="6" s="1"/>
  <c r="GA160" i="6" s="1"/>
  <c r="GB122" i="6"/>
  <c r="GB140" i="6" s="1"/>
  <c r="GB160" i="6" s="1"/>
  <c r="GC122" i="6"/>
  <c r="GC140" i="6" s="1"/>
  <c r="GC160" i="6" s="1"/>
  <c r="GD122" i="6"/>
  <c r="GD140" i="6" s="1"/>
  <c r="GD160" i="6" s="1"/>
  <c r="GE122" i="6"/>
  <c r="GE140" i="6" s="1"/>
  <c r="GE160" i="6" s="1"/>
  <c r="GF122" i="6"/>
  <c r="GF140" i="6" s="1"/>
  <c r="GF160" i="6" s="1"/>
  <c r="GG122" i="6"/>
  <c r="GG140" i="6" s="1"/>
  <c r="GG160" i="6" s="1"/>
  <c r="GH122" i="6"/>
  <c r="GH140" i="6" s="1"/>
  <c r="GH160" i="6" s="1"/>
  <c r="GI122" i="6"/>
  <c r="GI140" i="6" s="1"/>
  <c r="GI160" i="6" s="1"/>
  <c r="GJ122" i="6"/>
  <c r="GK122" i="6"/>
  <c r="GK140" i="6" s="1"/>
  <c r="GK160" i="6" s="1"/>
  <c r="GL122" i="6"/>
  <c r="GL140" i="6" s="1"/>
  <c r="GL160" i="6" s="1"/>
  <c r="GM122" i="6"/>
  <c r="GM140" i="6" s="1"/>
  <c r="GM160" i="6" s="1"/>
  <c r="GN122" i="6"/>
  <c r="GN140" i="6" s="1"/>
  <c r="GN160" i="6" s="1"/>
  <c r="GO122" i="6"/>
  <c r="GO140" i="6" s="1"/>
  <c r="GO160" i="6" s="1"/>
  <c r="GP122" i="6"/>
  <c r="GP140" i="6" s="1"/>
  <c r="GP160" i="6" s="1"/>
  <c r="GQ122" i="6"/>
  <c r="GQ140" i="6" s="1"/>
  <c r="GQ160" i="6" s="1"/>
  <c r="GR122" i="6"/>
  <c r="GR140" i="6" s="1"/>
  <c r="GR160" i="6" s="1"/>
  <c r="F123" i="6"/>
  <c r="F141" i="6" s="1"/>
  <c r="F161" i="6" s="1"/>
  <c r="G123" i="6"/>
  <c r="G141" i="6" s="1"/>
  <c r="G161" i="6" s="1"/>
  <c r="H123" i="6"/>
  <c r="H141" i="6" s="1"/>
  <c r="H161" i="6" s="1"/>
  <c r="I123" i="6"/>
  <c r="I141" i="6" s="1"/>
  <c r="I161" i="6" s="1"/>
  <c r="J123" i="6"/>
  <c r="J141" i="6" s="1"/>
  <c r="J161" i="6" s="1"/>
  <c r="K123" i="6"/>
  <c r="K141" i="6" s="1"/>
  <c r="K161" i="6" s="1"/>
  <c r="L123" i="6"/>
  <c r="L141" i="6" s="1"/>
  <c r="L161" i="6" s="1"/>
  <c r="M123" i="6"/>
  <c r="M141" i="6" s="1"/>
  <c r="M161" i="6" s="1"/>
  <c r="N123" i="6"/>
  <c r="N141" i="6" s="1"/>
  <c r="N161" i="6" s="1"/>
  <c r="O123" i="6"/>
  <c r="O141" i="6" s="1"/>
  <c r="O161" i="6" s="1"/>
  <c r="P123" i="6"/>
  <c r="P141" i="6" s="1"/>
  <c r="P161" i="6" s="1"/>
  <c r="Q123" i="6"/>
  <c r="Q141" i="6" s="1"/>
  <c r="Q161" i="6" s="1"/>
  <c r="R123" i="6"/>
  <c r="R141" i="6" s="1"/>
  <c r="R161" i="6" s="1"/>
  <c r="S123" i="6"/>
  <c r="S141" i="6" s="1"/>
  <c r="S161" i="6" s="1"/>
  <c r="T123" i="6"/>
  <c r="T141" i="6" s="1"/>
  <c r="T161" i="6" s="1"/>
  <c r="U123" i="6"/>
  <c r="U141" i="6" s="1"/>
  <c r="U161" i="6" s="1"/>
  <c r="V123" i="6"/>
  <c r="V141" i="6" s="1"/>
  <c r="V161" i="6" s="1"/>
  <c r="W123" i="6"/>
  <c r="W141" i="6" s="1"/>
  <c r="W161" i="6" s="1"/>
  <c r="X123" i="6"/>
  <c r="X141" i="6" s="1"/>
  <c r="X161" i="6" s="1"/>
  <c r="Y123" i="6"/>
  <c r="Z123" i="6"/>
  <c r="Z141" i="6" s="1"/>
  <c r="Z161" i="6" s="1"/>
  <c r="AA123" i="6"/>
  <c r="AA141" i="6" s="1"/>
  <c r="AA161" i="6" s="1"/>
  <c r="AB123" i="6"/>
  <c r="AB141" i="6" s="1"/>
  <c r="AB161" i="6" s="1"/>
  <c r="AC123" i="6"/>
  <c r="AC141" i="6" s="1"/>
  <c r="AC161" i="6" s="1"/>
  <c r="AD123" i="6"/>
  <c r="AD141" i="6" s="1"/>
  <c r="AD161" i="6" s="1"/>
  <c r="AE123" i="6"/>
  <c r="AE141" i="6" s="1"/>
  <c r="AE161" i="6" s="1"/>
  <c r="AF123" i="6"/>
  <c r="AF141" i="6" s="1"/>
  <c r="AF161" i="6" s="1"/>
  <c r="AG123" i="6"/>
  <c r="AG141" i="6" s="1"/>
  <c r="AG161" i="6" s="1"/>
  <c r="AH123" i="6"/>
  <c r="AH141" i="6" s="1"/>
  <c r="AH161" i="6" s="1"/>
  <c r="AI123" i="6"/>
  <c r="AI141" i="6" s="1"/>
  <c r="AI161" i="6" s="1"/>
  <c r="AJ123" i="6"/>
  <c r="AJ141" i="6" s="1"/>
  <c r="AJ161" i="6" s="1"/>
  <c r="AK123" i="6"/>
  <c r="AK141" i="6" s="1"/>
  <c r="AK161" i="6" s="1"/>
  <c r="AL123" i="6"/>
  <c r="AL141" i="6" s="1"/>
  <c r="AL161" i="6" s="1"/>
  <c r="AM123" i="6"/>
  <c r="AM141" i="6" s="1"/>
  <c r="AM161" i="6" s="1"/>
  <c r="AN123" i="6"/>
  <c r="AN141" i="6" s="1"/>
  <c r="AN161" i="6" s="1"/>
  <c r="AO123" i="6"/>
  <c r="AO141" i="6" s="1"/>
  <c r="AO161" i="6" s="1"/>
  <c r="AP123" i="6"/>
  <c r="AP141" i="6" s="1"/>
  <c r="AP161" i="6" s="1"/>
  <c r="AQ123" i="6"/>
  <c r="AQ141" i="6" s="1"/>
  <c r="AQ161" i="6" s="1"/>
  <c r="AR123" i="6"/>
  <c r="AR141" i="6" s="1"/>
  <c r="AR161" i="6" s="1"/>
  <c r="AS123" i="6"/>
  <c r="AT123" i="6"/>
  <c r="AT141" i="6" s="1"/>
  <c r="AT161" i="6" s="1"/>
  <c r="AU123" i="6"/>
  <c r="AU141" i="6" s="1"/>
  <c r="AU161" i="6" s="1"/>
  <c r="AV123" i="6"/>
  <c r="AV141" i="6" s="1"/>
  <c r="AV161" i="6" s="1"/>
  <c r="AW123" i="6"/>
  <c r="AW141" i="6" s="1"/>
  <c r="AW161" i="6" s="1"/>
  <c r="AX123" i="6"/>
  <c r="AX141" i="6" s="1"/>
  <c r="AX161" i="6" s="1"/>
  <c r="AY123" i="6"/>
  <c r="AY141" i="6" s="1"/>
  <c r="AY161" i="6" s="1"/>
  <c r="AZ123" i="6"/>
  <c r="AZ141" i="6" s="1"/>
  <c r="AZ161" i="6" s="1"/>
  <c r="BA123" i="6"/>
  <c r="BA141" i="6" s="1"/>
  <c r="BA161" i="6" s="1"/>
  <c r="BB123" i="6"/>
  <c r="BB141" i="6" s="1"/>
  <c r="BB161" i="6" s="1"/>
  <c r="BC123" i="6"/>
  <c r="BC141" i="6" s="1"/>
  <c r="BC161" i="6" s="1"/>
  <c r="BD123" i="6"/>
  <c r="BD141" i="6" s="1"/>
  <c r="BD161" i="6" s="1"/>
  <c r="BE123" i="6"/>
  <c r="BE141" i="6" s="1"/>
  <c r="BE161" i="6" s="1"/>
  <c r="BF123" i="6"/>
  <c r="BF141" i="6" s="1"/>
  <c r="BF161" i="6" s="1"/>
  <c r="BG123" i="6"/>
  <c r="BG141" i="6" s="1"/>
  <c r="BG161" i="6" s="1"/>
  <c r="BH123" i="6"/>
  <c r="BH141" i="6" s="1"/>
  <c r="BH161" i="6" s="1"/>
  <c r="BI123" i="6"/>
  <c r="BI141" i="6" s="1"/>
  <c r="BI161" i="6" s="1"/>
  <c r="BJ123" i="6"/>
  <c r="BJ141" i="6" s="1"/>
  <c r="BJ161" i="6" s="1"/>
  <c r="BK123" i="6"/>
  <c r="BK141" i="6" s="1"/>
  <c r="BK161" i="6" s="1"/>
  <c r="BL123" i="6"/>
  <c r="BL141" i="6" s="1"/>
  <c r="BL161" i="6" s="1"/>
  <c r="BM123" i="6"/>
  <c r="BM141" i="6" s="1"/>
  <c r="BM161" i="6" s="1"/>
  <c r="BN123" i="6"/>
  <c r="BN141" i="6" s="1"/>
  <c r="BN161" i="6" s="1"/>
  <c r="BO123" i="6"/>
  <c r="BO141" i="6" s="1"/>
  <c r="BO161" i="6" s="1"/>
  <c r="BP123" i="6"/>
  <c r="BP141" i="6" s="1"/>
  <c r="BP161" i="6" s="1"/>
  <c r="BQ123" i="6"/>
  <c r="BQ141" i="6" s="1"/>
  <c r="BQ161" i="6" s="1"/>
  <c r="BR123" i="6"/>
  <c r="BR141" i="6" s="1"/>
  <c r="BR161" i="6" s="1"/>
  <c r="BS123" i="6"/>
  <c r="BS141" i="6" s="1"/>
  <c r="BS161" i="6" s="1"/>
  <c r="BT123" i="6"/>
  <c r="BT141" i="6" s="1"/>
  <c r="BT161" i="6" s="1"/>
  <c r="BU123" i="6"/>
  <c r="BU141" i="6" s="1"/>
  <c r="BU161" i="6" s="1"/>
  <c r="BV123" i="6"/>
  <c r="BV141" i="6" s="1"/>
  <c r="BV161" i="6" s="1"/>
  <c r="BW123" i="6"/>
  <c r="BW141" i="6" s="1"/>
  <c r="BW161" i="6" s="1"/>
  <c r="BX123" i="6"/>
  <c r="BX141" i="6" s="1"/>
  <c r="BX161" i="6" s="1"/>
  <c r="BY123" i="6"/>
  <c r="BY141" i="6" s="1"/>
  <c r="BY161" i="6" s="1"/>
  <c r="BZ123" i="6"/>
  <c r="BZ141" i="6" s="1"/>
  <c r="BZ161" i="6" s="1"/>
  <c r="CA123" i="6"/>
  <c r="CA141" i="6" s="1"/>
  <c r="CA161" i="6" s="1"/>
  <c r="CB123" i="6"/>
  <c r="CB141" i="6" s="1"/>
  <c r="CB161" i="6" s="1"/>
  <c r="CC123" i="6"/>
  <c r="CC141" i="6" s="1"/>
  <c r="CC161" i="6" s="1"/>
  <c r="CD123" i="6"/>
  <c r="CD141" i="6" s="1"/>
  <c r="CD161" i="6" s="1"/>
  <c r="CE123" i="6"/>
  <c r="CE141" i="6" s="1"/>
  <c r="CE161" i="6" s="1"/>
  <c r="CF123" i="6"/>
  <c r="CF141" i="6" s="1"/>
  <c r="CF161" i="6" s="1"/>
  <c r="CG123" i="6"/>
  <c r="CG141" i="6" s="1"/>
  <c r="CG161" i="6" s="1"/>
  <c r="CH123" i="6"/>
  <c r="CH141" i="6" s="1"/>
  <c r="CH161" i="6" s="1"/>
  <c r="CI123" i="6"/>
  <c r="CI141" i="6" s="1"/>
  <c r="CI161" i="6" s="1"/>
  <c r="CJ123" i="6"/>
  <c r="CJ141" i="6" s="1"/>
  <c r="CJ161" i="6" s="1"/>
  <c r="CK123" i="6"/>
  <c r="CK141" i="6" s="1"/>
  <c r="CK161" i="6" s="1"/>
  <c r="CL123" i="6"/>
  <c r="CL141" i="6" s="1"/>
  <c r="CL161" i="6" s="1"/>
  <c r="CM123" i="6"/>
  <c r="CM141" i="6" s="1"/>
  <c r="CM161" i="6" s="1"/>
  <c r="CN123" i="6"/>
  <c r="CN141" i="6" s="1"/>
  <c r="CN161" i="6" s="1"/>
  <c r="CO123" i="6"/>
  <c r="CO141" i="6" s="1"/>
  <c r="CO161" i="6" s="1"/>
  <c r="CP123" i="6"/>
  <c r="CP141" i="6" s="1"/>
  <c r="CP161" i="6" s="1"/>
  <c r="CQ123" i="6"/>
  <c r="CQ141" i="6" s="1"/>
  <c r="CQ161" i="6" s="1"/>
  <c r="CR123" i="6"/>
  <c r="CR141" i="6" s="1"/>
  <c r="CR161" i="6" s="1"/>
  <c r="CS123" i="6"/>
  <c r="CS141" i="6" s="1"/>
  <c r="CS161" i="6" s="1"/>
  <c r="CT123" i="6"/>
  <c r="CT141" i="6" s="1"/>
  <c r="CT161" i="6" s="1"/>
  <c r="CU123" i="6"/>
  <c r="CU141" i="6" s="1"/>
  <c r="CU161" i="6" s="1"/>
  <c r="CV123" i="6"/>
  <c r="CV141" i="6" s="1"/>
  <c r="CV161" i="6" s="1"/>
  <c r="CW123" i="6"/>
  <c r="CW141" i="6" s="1"/>
  <c r="CW161" i="6" s="1"/>
  <c r="CX123" i="6"/>
  <c r="CX141" i="6" s="1"/>
  <c r="CX161" i="6" s="1"/>
  <c r="CY123" i="6"/>
  <c r="CY141" i="6" s="1"/>
  <c r="CY161" i="6" s="1"/>
  <c r="CZ123" i="6"/>
  <c r="CZ141" i="6" s="1"/>
  <c r="CZ161" i="6" s="1"/>
  <c r="DA123" i="6"/>
  <c r="DA141" i="6" s="1"/>
  <c r="DA161" i="6" s="1"/>
  <c r="DB123" i="6"/>
  <c r="DB141" i="6" s="1"/>
  <c r="DB161" i="6" s="1"/>
  <c r="DC123" i="6"/>
  <c r="DC141" i="6" s="1"/>
  <c r="DC161" i="6" s="1"/>
  <c r="DD123" i="6"/>
  <c r="DD141" i="6" s="1"/>
  <c r="DD161" i="6" s="1"/>
  <c r="DE123" i="6"/>
  <c r="DF123" i="6"/>
  <c r="DF141" i="6" s="1"/>
  <c r="DF161" i="6" s="1"/>
  <c r="DG123" i="6"/>
  <c r="DG141" i="6" s="1"/>
  <c r="DG161" i="6" s="1"/>
  <c r="DH123" i="6"/>
  <c r="DH141" i="6" s="1"/>
  <c r="DH161" i="6" s="1"/>
  <c r="DI123" i="6"/>
  <c r="DI141" i="6" s="1"/>
  <c r="DI161" i="6" s="1"/>
  <c r="DJ123" i="6"/>
  <c r="DJ141" i="6" s="1"/>
  <c r="DJ161" i="6" s="1"/>
  <c r="DK123" i="6"/>
  <c r="DK141" i="6" s="1"/>
  <c r="DK161" i="6" s="1"/>
  <c r="DL123" i="6"/>
  <c r="DL141" i="6" s="1"/>
  <c r="DL161" i="6" s="1"/>
  <c r="DM123" i="6"/>
  <c r="DM141" i="6" s="1"/>
  <c r="DM161" i="6" s="1"/>
  <c r="DN123" i="6"/>
  <c r="DN141" i="6" s="1"/>
  <c r="DN161" i="6" s="1"/>
  <c r="DO123" i="6"/>
  <c r="DO141" i="6" s="1"/>
  <c r="DO161" i="6" s="1"/>
  <c r="DP123" i="6"/>
  <c r="DP141" i="6" s="1"/>
  <c r="DP161" i="6" s="1"/>
  <c r="DQ123" i="6"/>
  <c r="DQ141" i="6" s="1"/>
  <c r="DQ161" i="6" s="1"/>
  <c r="DR123" i="6"/>
  <c r="DR141" i="6" s="1"/>
  <c r="DR161" i="6" s="1"/>
  <c r="DS123" i="6"/>
  <c r="DS141" i="6" s="1"/>
  <c r="DS161" i="6" s="1"/>
  <c r="DT123" i="6"/>
  <c r="DT141" i="6" s="1"/>
  <c r="DT161" i="6" s="1"/>
  <c r="DU123" i="6"/>
  <c r="DU141" i="6" s="1"/>
  <c r="DU161" i="6" s="1"/>
  <c r="DV123" i="6"/>
  <c r="DV141" i="6" s="1"/>
  <c r="DV161" i="6" s="1"/>
  <c r="DW123" i="6"/>
  <c r="DW141" i="6" s="1"/>
  <c r="DW161" i="6" s="1"/>
  <c r="DX123" i="6"/>
  <c r="DX141" i="6" s="1"/>
  <c r="DX161" i="6" s="1"/>
  <c r="DY123" i="6"/>
  <c r="DZ123" i="6"/>
  <c r="DZ141" i="6" s="1"/>
  <c r="DZ161" i="6" s="1"/>
  <c r="EA123" i="6"/>
  <c r="EA141" i="6" s="1"/>
  <c r="EA161" i="6" s="1"/>
  <c r="EB123" i="6"/>
  <c r="EB141" i="6" s="1"/>
  <c r="EB161" i="6" s="1"/>
  <c r="EC123" i="6"/>
  <c r="EC141" i="6" s="1"/>
  <c r="EC161" i="6" s="1"/>
  <c r="ED123" i="6"/>
  <c r="ED141" i="6" s="1"/>
  <c r="ED161" i="6" s="1"/>
  <c r="EE123" i="6"/>
  <c r="EE141" i="6" s="1"/>
  <c r="EE161" i="6" s="1"/>
  <c r="EF123" i="6"/>
  <c r="EF141" i="6" s="1"/>
  <c r="EF161" i="6" s="1"/>
  <c r="EG123" i="6"/>
  <c r="EG141" i="6" s="1"/>
  <c r="EG161" i="6" s="1"/>
  <c r="EH123" i="6"/>
  <c r="EH141" i="6" s="1"/>
  <c r="EH161" i="6" s="1"/>
  <c r="EI123" i="6"/>
  <c r="EI141" i="6" s="1"/>
  <c r="EI161" i="6" s="1"/>
  <c r="EJ123" i="6"/>
  <c r="EJ141" i="6" s="1"/>
  <c r="EJ161" i="6" s="1"/>
  <c r="EK123" i="6"/>
  <c r="EK141" i="6" s="1"/>
  <c r="EK161" i="6" s="1"/>
  <c r="EL123" i="6"/>
  <c r="EL141" i="6" s="1"/>
  <c r="EL161" i="6" s="1"/>
  <c r="EM123" i="6"/>
  <c r="EM141" i="6" s="1"/>
  <c r="EM161" i="6" s="1"/>
  <c r="EN123" i="6"/>
  <c r="EN141" i="6" s="1"/>
  <c r="EN161" i="6" s="1"/>
  <c r="EO123" i="6"/>
  <c r="EO141" i="6" s="1"/>
  <c r="EO161" i="6" s="1"/>
  <c r="EP123" i="6"/>
  <c r="EP141" i="6" s="1"/>
  <c r="EP161" i="6" s="1"/>
  <c r="EQ123" i="6"/>
  <c r="EQ141" i="6" s="1"/>
  <c r="EQ161" i="6" s="1"/>
  <c r="ER123" i="6"/>
  <c r="ER141" i="6" s="1"/>
  <c r="ER161" i="6" s="1"/>
  <c r="ES123" i="6"/>
  <c r="ES141" i="6" s="1"/>
  <c r="ES161" i="6" s="1"/>
  <c r="ET123" i="6"/>
  <c r="ET141" i="6" s="1"/>
  <c r="ET161" i="6" s="1"/>
  <c r="EU123" i="6"/>
  <c r="EU141" i="6" s="1"/>
  <c r="EU161" i="6" s="1"/>
  <c r="EV123" i="6"/>
  <c r="EV141" i="6" s="1"/>
  <c r="EV161" i="6" s="1"/>
  <c r="EW123" i="6"/>
  <c r="EX123" i="6"/>
  <c r="EX141" i="6" s="1"/>
  <c r="EX161" i="6" s="1"/>
  <c r="EY123" i="6"/>
  <c r="EY141" i="6" s="1"/>
  <c r="EY161" i="6" s="1"/>
  <c r="EZ123" i="6"/>
  <c r="EZ141" i="6" s="1"/>
  <c r="EZ161" i="6" s="1"/>
  <c r="FA123" i="6"/>
  <c r="FA141" i="6" s="1"/>
  <c r="FA161" i="6" s="1"/>
  <c r="FB123" i="6"/>
  <c r="FB141" i="6" s="1"/>
  <c r="FB161" i="6" s="1"/>
  <c r="FC123" i="6"/>
  <c r="FC141" i="6" s="1"/>
  <c r="FC161" i="6" s="1"/>
  <c r="FD123" i="6"/>
  <c r="FD141" i="6" s="1"/>
  <c r="FD161" i="6" s="1"/>
  <c r="FE123" i="6"/>
  <c r="FE141" i="6" s="1"/>
  <c r="FE161" i="6" s="1"/>
  <c r="FF123" i="6"/>
  <c r="FF141" i="6" s="1"/>
  <c r="FF161" i="6" s="1"/>
  <c r="FG123" i="6"/>
  <c r="FG141" i="6" s="1"/>
  <c r="FG161" i="6" s="1"/>
  <c r="FH123" i="6"/>
  <c r="FH141" i="6" s="1"/>
  <c r="FH161" i="6" s="1"/>
  <c r="FI123" i="6"/>
  <c r="FI141" i="6" s="1"/>
  <c r="FI161" i="6" s="1"/>
  <c r="FJ123" i="6"/>
  <c r="FJ141" i="6" s="1"/>
  <c r="FJ161" i="6" s="1"/>
  <c r="FK123" i="6"/>
  <c r="FK141" i="6" s="1"/>
  <c r="FK161" i="6" s="1"/>
  <c r="FL123" i="6"/>
  <c r="FL141" i="6" s="1"/>
  <c r="FL161" i="6" s="1"/>
  <c r="FM123" i="6"/>
  <c r="FM141" i="6" s="1"/>
  <c r="FM161" i="6" s="1"/>
  <c r="FN123" i="6"/>
  <c r="FN141" i="6" s="1"/>
  <c r="FN161" i="6" s="1"/>
  <c r="FO123" i="6"/>
  <c r="FO141" i="6" s="1"/>
  <c r="FO161" i="6" s="1"/>
  <c r="FP123" i="6"/>
  <c r="FP141" i="6" s="1"/>
  <c r="FP161" i="6" s="1"/>
  <c r="FQ123" i="6"/>
  <c r="FR123" i="6"/>
  <c r="FR141" i="6" s="1"/>
  <c r="FR161" i="6" s="1"/>
  <c r="FS123" i="6"/>
  <c r="FS141" i="6" s="1"/>
  <c r="FS161" i="6" s="1"/>
  <c r="FT123" i="6"/>
  <c r="FT141" i="6" s="1"/>
  <c r="FT161" i="6" s="1"/>
  <c r="FU123" i="6"/>
  <c r="FU141" i="6" s="1"/>
  <c r="FU161" i="6" s="1"/>
  <c r="FV123" i="6"/>
  <c r="FV141" i="6" s="1"/>
  <c r="FV161" i="6" s="1"/>
  <c r="FW123" i="6"/>
  <c r="FW141" i="6" s="1"/>
  <c r="FW161" i="6" s="1"/>
  <c r="FX123" i="6"/>
  <c r="FX141" i="6" s="1"/>
  <c r="FX161" i="6" s="1"/>
  <c r="FY123" i="6"/>
  <c r="FY141" i="6" s="1"/>
  <c r="FY161" i="6" s="1"/>
  <c r="FZ123" i="6"/>
  <c r="FZ141" i="6" s="1"/>
  <c r="FZ161" i="6" s="1"/>
  <c r="GA123" i="6"/>
  <c r="GA141" i="6" s="1"/>
  <c r="GA161" i="6" s="1"/>
  <c r="GB123" i="6"/>
  <c r="GB141" i="6" s="1"/>
  <c r="GB161" i="6" s="1"/>
  <c r="GC123" i="6"/>
  <c r="GC141" i="6" s="1"/>
  <c r="GC161" i="6" s="1"/>
  <c r="GD123" i="6"/>
  <c r="GD141" i="6" s="1"/>
  <c r="GD161" i="6" s="1"/>
  <c r="GE123" i="6"/>
  <c r="GE141" i="6" s="1"/>
  <c r="GE161" i="6" s="1"/>
  <c r="GF123" i="6"/>
  <c r="GF141" i="6" s="1"/>
  <c r="GF161" i="6" s="1"/>
  <c r="GG123" i="6"/>
  <c r="GG141" i="6" s="1"/>
  <c r="GG161" i="6" s="1"/>
  <c r="GH123" i="6"/>
  <c r="GH141" i="6" s="1"/>
  <c r="GH161" i="6" s="1"/>
  <c r="GI123" i="6"/>
  <c r="GI141" i="6" s="1"/>
  <c r="GI161" i="6" s="1"/>
  <c r="GJ123" i="6"/>
  <c r="GJ141" i="6" s="1"/>
  <c r="GJ161" i="6" s="1"/>
  <c r="GK123" i="6"/>
  <c r="GL123" i="6"/>
  <c r="GL141" i="6" s="1"/>
  <c r="GL161" i="6" s="1"/>
  <c r="GM123" i="6"/>
  <c r="GM141" i="6" s="1"/>
  <c r="GM161" i="6" s="1"/>
  <c r="GN123" i="6"/>
  <c r="GN141" i="6" s="1"/>
  <c r="GN161" i="6" s="1"/>
  <c r="GO123" i="6"/>
  <c r="GO141" i="6" s="1"/>
  <c r="GO161" i="6" s="1"/>
  <c r="GP123" i="6"/>
  <c r="GP141" i="6" s="1"/>
  <c r="GP161" i="6" s="1"/>
  <c r="GQ123" i="6"/>
  <c r="GQ141" i="6" s="1"/>
  <c r="GQ161" i="6" s="1"/>
  <c r="GR123" i="6"/>
  <c r="GR141" i="6" s="1"/>
  <c r="GR161" i="6" s="1"/>
  <c r="I125" i="6"/>
  <c r="I144" i="6" s="1"/>
  <c r="K125" i="6"/>
  <c r="K144" i="6" s="1"/>
  <c r="W125" i="6"/>
  <c r="W144" i="6" s="1"/>
  <c r="AA125" i="6"/>
  <c r="AA144" i="6" s="1"/>
  <c r="AB125" i="6"/>
  <c r="AB144" i="6" s="1"/>
  <c r="AJ125" i="6"/>
  <c r="AJ144" i="6" s="1"/>
  <c r="AO125" i="6"/>
  <c r="AO144" i="6" s="1"/>
  <c r="AR125" i="6"/>
  <c r="AR144" i="6" s="1"/>
  <c r="BH125" i="6"/>
  <c r="BH144" i="6" s="1"/>
  <c r="BP125" i="6"/>
  <c r="BP144" i="6" s="1"/>
  <c r="BX125" i="6"/>
  <c r="BX144" i="6" s="1"/>
  <c r="CA125" i="6"/>
  <c r="CA144" i="6" s="1"/>
  <c r="CC125" i="6"/>
  <c r="CC144" i="6" s="1"/>
  <c r="DM125" i="6"/>
  <c r="DM144" i="6" s="1"/>
  <c r="DQ125" i="6"/>
  <c r="DQ144" i="6" s="1"/>
  <c r="DW125" i="6"/>
  <c r="DW144" i="6" s="1"/>
  <c r="DX125" i="6"/>
  <c r="DX144" i="6" s="1"/>
  <c r="DY125" i="6"/>
  <c r="DY144" i="6" s="1"/>
  <c r="EG125" i="6"/>
  <c r="EG144" i="6" s="1"/>
  <c r="EN125" i="6"/>
  <c r="EN144" i="6" s="1"/>
  <c r="EV125" i="6"/>
  <c r="EV144" i="6" s="1"/>
  <c r="FD125" i="6"/>
  <c r="FD144" i="6" s="1"/>
  <c r="FO125" i="6"/>
  <c r="FO144" i="6" s="1"/>
  <c r="FU125" i="6"/>
  <c r="FU144" i="6" s="1"/>
  <c r="J126" i="6"/>
  <c r="J145" i="6" s="1"/>
  <c r="AH126" i="6"/>
  <c r="AH145" i="6" s="1"/>
  <c r="BJ126" i="6"/>
  <c r="BJ145" i="6" s="1"/>
  <c r="BZ126" i="6"/>
  <c r="BZ145" i="6" s="1"/>
  <c r="CX126" i="6"/>
  <c r="CX145" i="6" s="1"/>
  <c r="DE126" i="6"/>
  <c r="DE145" i="6" s="1"/>
  <c r="DK126" i="6"/>
  <c r="DK145" i="6" s="1"/>
  <c r="DV126" i="6"/>
  <c r="DV145" i="6" s="1"/>
  <c r="ED126" i="6"/>
  <c r="ED145" i="6" s="1"/>
  <c r="EU126" i="6"/>
  <c r="EU145" i="6" s="1"/>
  <c r="FE126" i="6"/>
  <c r="FE145" i="6" s="1"/>
  <c r="FF126" i="6"/>
  <c r="FF145" i="6" s="1"/>
  <c r="FM126" i="6"/>
  <c r="FM145" i="6" s="1"/>
  <c r="FR126" i="6"/>
  <c r="FR145" i="6" s="1"/>
  <c r="FV126" i="6"/>
  <c r="FV145" i="6" s="1"/>
  <c r="GK126" i="6"/>
  <c r="GK145" i="6" s="1"/>
  <c r="AA127" i="6"/>
  <c r="AA146" i="6" s="1"/>
  <c r="AI127" i="6"/>
  <c r="AI146" i="6" s="1"/>
  <c r="CE127" i="6"/>
  <c r="CE146" i="6" s="1"/>
  <c r="CM127" i="6"/>
  <c r="CM146" i="6" s="1"/>
  <c r="DI127" i="6"/>
  <c r="DI146" i="6" s="1"/>
  <c r="DJ127" i="6"/>
  <c r="DJ146" i="6" s="1"/>
  <c r="DR127" i="6"/>
  <c r="DR146" i="6" s="1"/>
  <c r="EC127" i="6"/>
  <c r="EC146" i="6" s="1"/>
  <c r="EE127" i="6"/>
  <c r="EE146" i="6" s="1"/>
  <c r="EM127" i="6"/>
  <c r="EM146" i="6" s="1"/>
  <c r="FW127" i="6"/>
  <c r="FW146" i="6" s="1"/>
  <c r="FY127" i="6"/>
  <c r="FY146" i="6" s="1"/>
  <c r="AB128" i="6"/>
  <c r="AB147" i="6" s="1"/>
  <c r="AF128" i="6"/>
  <c r="AF147" i="6" s="1"/>
  <c r="BP128" i="6"/>
  <c r="BP147" i="6" s="1"/>
  <c r="BX128" i="6"/>
  <c r="BX147" i="6" s="1"/>
  <c r="CY128" i="6"/>
  <c r="CY147" i="6" s="1"/>
  <c r="CZ128" i="6"/>
  <c r="CZ147" i="6" s="1"/>
  <c r="DG128" i="6"/>
  <c r="DG147" i="6" s="1"/>
  <c r="DJ128" i="6"/>
  <c r="DJ147" i="6" s="1"/>
  <c r="DL128" i="6"/>
  <c r="DL147" i="6" s="1"/>
  <c r="EN128" i="6"/>
  <c r="EN147" i="6" s="1"/>
  <c r="FD128" i="6"/>
  <c r="FD147" i="6" s="1"/>
  <c r="GB128" i="6"/>
  <c r="GB147" i="6" s="1"/>
  <c r="GE128" i="6"/>
  <c r="GE147" i="6" s="1"/>
  <c r="GL128" i="6"/>
  <c r="GL147" i="6" s="1"/>
  <c r="M129" i="6"/>
  <c r="M148" i="6" s="1"/>
  <c r="U129" i="6"/>
  <c r="U148" i="6" s="1"/>
  <c r="AA129" i="6"/>
  <c r="AA148" i="6" s="1"/>
  <c r="AB129" i="6"/>
  <c r="AB148" i="6" s="1"/>
  <c r="AC129" i="6"/>
  <c r="AC148" i="6" s="1"/>
  <c r="AJ129" i="6"/>
  <c r="AJ148" i="6" s="1"/>
  <c r="AL129" i="6"/>
  <c r="AL148" i="6" s="1"/>
  <c r="BE129" i="6"/>
  <c r="BE148" i="6" s="1"/>
  <c r="BI129" i="6"/>
  <c r="BI148" i="6" s="1"/>
  <c r="BR129" i="6"/>
  <c r="BR148" i="6" s="1"/>
  <c r="CC129" i="6"/>
  <c r="CC148" i="6" s="1"/>
  <c r="CS129" i="6"/>
  <c r="CS148" i="6" s="1"/>
  <c r="DQ129" i="6"/>
  <c r="DQ148" i="6" s="1"/>
  <c r="EG129" i="6"/>
  <c r="EG148" i="6" s="1"/>
  <c r="FI129" i="6"/>
  <c r="FI148" i="6" s="1"/>
  <c r="FX129" i="6"/>
  <c r="FX148" i="6" s="1"/>
  <c r="J130" i="6"/>
  <c r="J149" i="6" s="1"/>
  <c r="Z130" i="6"/>
  <c r="Z149" i="6" s="1"/>
  <c r="AX130" i="6"/>
  <c r="AX149" i="6" s="1"/>
  <c r="BN130" i="6"/>
  <c r="BN149" i="6" s="1"/>
  <c r="CF130" i="6"/>
  <c r="CF149" i="6" s="1"/>
  <c r="CH130" i="6"/>
  <c r="CH149" i="6" s="1"/>
  <c r="CX130" i="6"/>
  <c r="CX149" i="6" s="1"/>
  <c r="DV130" i="6"/>
  <c r="DV149" i="6" s="1"/>
  <c r="EC130" i="6"/>
  <c r="EC149" i="6" s="1"/>
  <c r="FA130" i="6"/>
  <c r="FA149" i="6" s="1"/>
  <c r="FB130" i="6"/>
  <c r="FB149" i="6" s="1"/>
  <c r="FI130" i="6"/>
  <c r="FI149" i="6" s="1"/>
  <c r="FR130" i="6"/>
  <c r="FR149" i="6" s="1"/>
  <c r="AA131" i="6"/>
  <c r="AA150" i="6" s="1"/>
  <c r="AI131" i="6"/>
  <c r="AI150" i="6" s="1"/>
  <c r="AT131" i="6"/>
  <c r="AT150" i="6" s="1"/>
  <c r="BK131" i="6"/>
  <c r="BK150" i="6" s="1"/>
  <c r="BO131" i="6"/>
  <c r="BO150" i="6" s="1"/>
  <c r="CY131" i="6"/>
  <c r="CY150" i="6" s="1"/>
  <c r="DG131" i="6"/>
  <c r="DG150" i="6" s="1"/>
  <c r="EQ131" i="6"/>
  <c r="EQ150" i="6" s="1"/>
  <c r="EU131" i="6"/>
  <c r="EU150" i="6" s="1"/>
  <c r="FI131" i="6"/>
  <c r="FI150" i="6" s="1"/>
  <c r="GE131" i="6"/>
  <c r="GE150" i="6" s="1"/>
  <c r="AJ132" i="6"/>
  <c r="AJ151" i="6" s="1"/>
  <c r="AM132" i="6"/>
  <c r="AM151" i="6" s="1"/>
  <c r="BT132" i="6"/>
  <c r="BT151" i="6" s="1"/>
  <c r="DD132" i="6"/>
  <c r="DD151" i="6" s="1"/>
  <c r="EJ132" i="6"/>
  <c r="EJ151" i="6" s="1"/>
  <c r="FP132" i="6"/>
  <c r="FP151" i="6" s="1"/>
  <c r="I133" i="6"/>
  <c r="I152" i="6" s="1"/>
  <c r="AO133" i="6"/>
  <c r="AO152" i="6" s="1"/>
  <c r="BU133" i="6"/>
  <c r="BU152" i="6" s="1"/>
  <c r="DA133" i="6"/>
  <c r="DA152" i="6" s="1"/>
  <c r="EG133" i="6"/>
  <c r="EG152" i="6" s="1"/>
  <c r="FM133" i="6"/>
  <c r="FM152" i="6" s="1"/>
  <c r="G135" i="6"/>
  <c r="G154" i="6" s="1"/>
  <c r="AI135" i="6"/>
  <c r="AI154" i="6" s="1"/>
  <c r="BC135" i="6"/>
  <c r="BC154" i="6" s="1"/>
  <c r="CU135" i="6"/>
  <c r="CU154" i="6" s="1"/>
  <c r="DO135" i="6"/>
  <c r="DO154" i="6" s="1"/>
  <c r="EM135" i="6"/>
  <c r="EM154" i="6" s="1"/>
  <c r="FG135" i="6"/>
  <c r="FG154" i="6" s="1"/>
  <c r="GA135" i="6"/>
  <c r="GA154" i="6" s="1"/>
  <c r="T136" i="6"/>
  <c r="T155" i="6" s="1"/>
  <c r="AN136" i="6"/>
  <c r="AN155" i="6" s="1"/>
  <c r="CF136" i="6"/>
  <c r="CF155" i="6" s="1"/>
  <c r="CZ136" i="6"/>
  <c r="CZ155" i="6" s="1"/>
  <c r="DT136" i="6"/>
  <c r="DT155" i="6" s="1"/>
  <c r="ER136" i="6"/>
  <c r="ER155" i="6" s="1"/>
  <c r="FL136" i="6"/>
  <c r="FL155" i="6" s="1"/>
  <c r="GF136" i="6"/>
  <c r="GF155" i="6" s="1"/>
  <c r="R138" i="6"/>
  <c r="R158" i="6" s="1"/>
  <c r="BF138" i="6"/>
  <c r="BF158" i="6" s="1"/>
  <c r="CD138" i="6"/>
  <c r="CD158" i="6" s="1"/>
  <c r="CX138" i="6"/>
  <c r="CX158" i="6" s="1"/>
  <c r="EP138" i="6"/>
  <c r="EP158" i="6" s="1"/>
  <c r="FJ138" i="6"/>
  <c r="FJ158" i="6" s="1"/>
  <c r="GD138" i="6"/>
  <c r="GD158" i="6" s="1"/>
  <c r="BO139" i="6"/>
  <c r="BO159" i="6" s="1"/>
  <c r="CM139" i="6"/>
  <c r="CM159" i="6" s="1"/>
  <c r="EY139" i="6"/>
  <c r="EY159" i="6" s="1"/>
  <c r="FS139" i="6"/>
  <c r="FS159" i="6" s="1"/>
  <c r="GM139" i="6"/>
  <c r="GM159" i="6" s="1"/>
  <c r="AR140" i="6"/>
  <c r="AR160" i="6" s="1"/>
  <c r="BL140" i="6"/>
  <c r="BL160" i="6" s="1"/>
  <c r="DX140" i="6"/>
  <c r="DX160" i="6" s="1"/>
  <c r="EV140" i="6"/>
  <c r="EV160" i="6" s="1"/>
  <c r="FP140" i="6"/>
  <c r="FP160" i="6" s="1"/>
  <c r="GJ140" i="6"/>
  <c r="GJ160" i="6" s="1"/>
  <c r="Y141" i="6"/>
  <c r="Y161" i="6" s="1"/>
  <c r="AS141" i="6"/>
  <c r="AS161" i="6" s="1"/>
  <c r="DE141" i="6"/>
  <c r="DE161" i="6" s="1"/>
  <c r="DY141" i="6"/>
  <c r="DY161" i="6" s="1"/>
  <c r="EW141" i="6"/>
  <c r="EW161" i="6" s="1"/>
  <c r="FQ141" i="6"/>
  <c r="FQ161" i="6" s="1"/>
  <c r="GK141" i="6"/>
  <c r="GK161" i="6" s="1"/>
  <c r="F142" i="6"/>
  <c r="F162" i="6" s="1"/>
  <c r="G142" i="6"/>
  <c r="G162" i="6" s="1"/>
  <c r="H142" i="6"/>
  <c r="H162" i="6" s="1"/>
  <c r="I142" i="6"/>
  <c r="I162" i="6" s="1"/>
  <c r="J142" i="6"/>
  <c r="J162" i="6" s="1"/>
  <c r="K142" i="6"/>
  <c r="K162" i="6" s="1"/>
  <c r="L142" i="6"/>
  <c r="L162" i="6" s="1"/>
  <c r="M142" i="6"/>
  <c r="M162" i="6" s="1"/>
  <c r="N142" i="6"/>
  <c r="N162" i="6" s="1"/>
  <c r="O142" i="6"/>
  <c r="O162" i="6" s="1"/>
  <c r="P142" i="6"/>
  <c r="P162" i="6" s="1"/>
  <c r="Q142" i="6"/>
  <c r="Q162" i="6" s="1"/>
  <c r="R142" i="6"/>
  <c r="R162" i="6" s="1"/>
  <c r="S142" i="6"/>
  <c r="S162" i="6" s="1"/>
  <c r="T142" i="6"/>
  <c r="T162" i="6" s="1"/>
  <c r="U142" i="6"/>
  <c r="U162" i="6" s="1"/>
  <c r="V142" i="6"/>
  <c r="V162" i="6" s="1"/>
  <c r="W142" i="6"/>
  <c r="W162" i="6" s="1"/>
  <c r="X142" i="6"/>
  <c r="X162" i="6" s="1"/>
  <c r="Y142" i="6"/>
  <c r="Y162" i="6" s="1"/>
  <c r="Z142" i="6"/>
  <c r="Z162" i="6" s="1"/>
  <c r="AA142" i="6"/>
  <c r="AA162" i="6" s="1"/>
  <c r="AB142" i="6"/>
  <c r="AB162" i="6" s="1"/>
  <c r="AC142" i="6"/>
  <c r="AC162" i="6" s="1"/>
  <c r="AD142" i="6"/>
  <c r="AD162" i="6" s="1"/>
  <c r="AE142" i="6"/>
  <c r="AE162" i="6" s="1"/>
  <c r="AF142" i="6"/>
  <c r="AF162" i="6" s="1"/>
  <c r="AG142" i="6"/>
  <c r="AG162" i="6" s="1"/>
  <c r="AH142" i="6"/>
  <c r="AH162" i="6" s="1"/>
  <c r="AI142" i="6"/>
  <c r="AI162" i="6" s="1"/>
  <c r="AJ142" i="6"/>
  <c r="AJ162" i="6" s="1"/>
  <c r="AK142" i="6"/>
  <c r="AK162" i="6" s="1"/>
  <c r="AL142" i="6"/>
  <c r="AL162" i="6" s="1"/>
  <c r="AM142" i="6"/>
  <c r="AM162" i="6" s="1"/>
  <c r="AN142" i="6"/>
  <c r="AN162" i="6" s="1"/>
  <c r="AO142" i="6"/>
  <c r="AO162" i="6" s="1"/>
  <c r="AP142" i="6"/>
  <c r="AP162" i="6" s="1"/>
  <c r="AQ142" i="6"/>
  <c r="AQ162" i="6" s="1"/>
  <c r="AR142" i="6"/>
  <c r="AR162" i="6" s="1"/>
  <c r="AS142" i="6"/>
  <c r="AS162" i="6" s="1"/>
  <c r="AT142" i="6"/>
  <c r="AT162" i="6" s="1"/>
  <c r="AU142" i="6"/>
  <c r="AU162" i="6" s="1"/>
  <c r="AV142" i="6"/>
  <c r="AV162" i="6" s="1"/>
  <c r="AW142" i="6"/>
  <c r="AW162" i="6" s="1"/>
  <c r="AX142" i="6"/>
  <c r="AX162" i="6" s="1"/>
  <c r="AY142" i="6"/>
  <c r="AY162" i="6" s="1"/>
  <c r="AZ142" i="6"/>
  <c r="AZ162" i="6" s="1"/>
  <c r="BA142" i="6"/>
  <c r="BA162" i="6" s="1"/>
  <c r="BB142" i="6"/>
  <c r="BB162" i="6" s="1"/>
  <c r="BC142" i="6"/>
  <c r="BC162" i="6" s="1"/>
  <c r="BD142" i="6"/>
  <c r="BD162" i="6" s="1"/>
  <c r="BE142" i="6"/>
  <c r="BE162" i="6" s="1"/>
  <c r="BF142" i="6"/>
  <c r="BF162" i="6" s="1"/>
  <c r="BG142" i="6"/>
  <c r="BG162" i="6" s="1"/>
  <c r="BH142" i="6"/>
  <c r="BH162" i="6" s="1"/>
  <c r="BI142" i="6"/>
  <c r="BI162" i="6" s="1"/>
  <c r="BJ142" i="6"/>
  <c r="BJ162" i="6" s="1"/>
  <c r="BK142" i="6"/>
  <c r="BK162" i="6" s="1"/>
  <c r="BL142" i="6"/>
  <c r="BL162" i="6" s="1"/>
  <c r="BM142" i="6"/>
  <c r="BM162" i="6" s="1"/>
  <c r="BN142" i="6"/>
  <c r="BN162" i="6" s="1"/>
  <c r="BO142" i="6"/>
  <c r="BO162" i="6" s="1"/>
  <c r="BP142" i="6"/>
  <c r="BP162" i="6" s="1"/>
  <c r="BQ142" i="6"/>
  <c r="BQ162" i="6" s="1"/>
  <c r="BR142" i="6"/>
  <c r="BR162" i="6" s="1"/>
  <c r="BS142" i="6"/>
  <c r="BS162" i="6" s="1"/>
  <c r="BT142" i="6"/>
  <c r="BT162" i="6" s="1"/>
  <c r="BU142" i="6"/>
  <c r="BU162" i="6" s="1"/>
  <c r="BV142" i="6"/>
  <c r="BV162" i="6" s="1"/>
  <c r="BW142" i="6"/>
  <c r="BW162" i="6" s="1"/>
  <c r="BX142" i="6"/>
  <c r="BX162" i="6" s="1"/>
  <c r="BY142" i="6"/>
  <c r="BY162" i="6" s="1"/>
  <c r="BZ142" i="6"/>
  <c r="BZ162" i="6" s="1"/>
  <c r="CA142" i="6"/>
  <c r="CA162" i="6" s="1"/>
  <c r="CB142" i="6"/>
  <c r="CB162" i="6" s="1"/>
  <c r="CC142" i="6"/>
  <c r="CC162" i="6" s="1"/>
  <c r="CD142" i="6"/>
  <c r="CD162" i="6" s="1"/>
  <c r="CE142" i="6"/>
  <c r="CE162" i="6" s="1"/>
  <c r="CF142" i="6"/>
  <c r="CF162" i="6" s="1"/>
  <c r="CG142" i="6"/>
  <c r="CG162" i="6" s="1"/>
  <c r="CH142" i="6"/>
  <c r="CH162" i="6" s="1"/>
  <c r="CI142" i="6"/>
  <c r="CI162" i="6" s="1"/>
  <c r="CJ142" i="6"/>
  <c r="CJ162" i="6" s="1"/>
  <c r="CK142" i="6"/>
  <c r="CK162" i="6" s="1"/>
  <c r="CL142" i="6"/>
  <c r="CL162" i="6" s="1"/>
  <c r="CM142" i="6"/>
  <c r="CM162" i="6" s="1"/>
  <c r="CN142" i="6"/>
  <c r="CN162" i="6" s="1"/>
  <c r="CO142" i="6"/>
  <c r="CO162" i="6" s="1"/>
  <c r="CP142" i="6"/>
  <c r="CP162" i="6" s="1"/>
  <c r="CQ142" i="6"/>
  <c r="CQ162" i="6" s="1"/>
  <c r="CR142" i="6"/>
  <c r="CR162" i="6" s="1"/>
  <c r="CS142" i="6"/>
  <c r="CS162" i="6" s="1"/>
  <c r="CT142" i="6"/>
  <c r="CT162" i="6" s="1"/>
  <c r="CU142" i="6"/>
  <c r="CU162" i="6" s="1"/>
  <c r="CV142" i="6"/>
  <c r="CV162" i="6" s="1"/>
  <c r="CW142" i="6"/>
  <c r="CW162" i="6" s="1"/>
  <c r="CX142" i="6"/>
  <c r="CX162" i="6" s="1"/>
  <c r="CY142" i="6"/>
  <c r="CY162" i="6" s="1"/>
  <c r="CZ142" i="6"/>
  <c r="CZ162" i="6" s="1"/>
  <c r="DA142" i="6"/>
  <c r="DA162" i="6" s="1"/>
  <c r="DB142" i="6"/>
  <c r="DB162" i="6" s="1"/>
  <c r="DC142" i="6"/>
  <c r="DC162" i="6" s="1"/>
  <c r="DD142" i="6"/>
  <c r="DD162" i="6" s="1"/>
  <c r="DE142" i="6"/>
  <c r="DE162" i="6" s="1"/>
  <c r="DF142" i="6"/>
  <c r="DF162" i="6" s="1"/>
  <c r="DG142" i="6"/>
  <c r="DG162" i="6" s="1"/>
  <c r="DH142" i="6"/>
  <c r="DH162" i="6" s="1"/>
  <c r="DI142" i="6"/>
  <c r="DI162" i="6" s="1"/>
  <c r="DJ142" i="6"/>
  <c r="DJ162" i="6" s="1"/>
  <c r="DK142" i="6"/>
  <c r="DK162" i="6" s="1"/>
  <c r="DL142" i="6"/>
  <c r="DL162" i="6" s="1"/>
  <c r="DM142" i="6"/>
  <c r="DM162" i="6" s="1"/>
  <c r="DN142" i="6"/>
  <c r="DN162" i="6" s="1"/>
  <c r="DO142" i="6"/>
  <c r="DO162" i="6" s="1"/>
  <c r="DP142" i="6"/>
  <c r="DP162" i="6" s="1"/>
  <c r="DQ142" i="6"/>
  <c r="DQ162" i="6" s="1"/>
  <c r="DR142" i="6"/>
  <c r="DR162" i="6" s="1"/>
  <c r="DS142" i="6"/>
  <c r="DS162" i="6" s="1"/>
  <c r="DT142" i="6"/>
  <c r="DT162" i="6" s="1"/>
  <c r="DU142" i="6"/>
  <c r="DU162" i="6" s="1"/>
  <c r="DV142" i="6"/>
  <c r="DV162" i="6" s="1"/>
  <c r="DW142" i="6"/>
  <c r="DW162" i="6" s="1"/>
  <c r="DX142" i="6"/>
  <c r="DX162" i="6" s="1"/>
  <c r="DY142" i="6"/>
  <c r="DY162" i="6" s="1"/>
  <c r="DZ142" i="6"/>
  <c r="DZ162" i="6" s="1"/>
  <c r="EA142" i="6"/>
  <c r="EA162" i="6" s="1"/>
  <c r="EB142" i="6"/>
  <c r="EB162" i="6" s="1"/>
  <c r="EC142" i="6"/>
  <c r="EC162" i="6" s="1"/>
  <c r="ED142" i="6"/>
  <c r="ED162" i="6" s="1"/>
  <c r="EE142" i="6"/>
  <c r="EE162" i="6" s="1"/>
  <c r="EF142" i="6"/>
  <c r="EF162" i="6" s="1"/>
  <c r="EG142" i="6"/>
  <c r="EG162" i="6" s="1"/>
  <c r="EH142" i="6"/>
  <c r="EH162" i="6" s="1"/>
  <c r="EI142" i="6"/>
  <c r="EI162" i="6" s="1"/>
  <c r="EJ142" i="6"/>
  <c r="EJ162" i="6" s="1"/>
  <c r="EK142" i="6"/>
  <c r="EK162" i="6" s="1"/>
  <c r="EL142" i="6"/>
  <c r="EL162" i="6" s="1"/>
  <c r="EM142" i="6"/>
  <c r="EM162" i="6" s="1"/>
  <c r="EN142" i="6"/>
  <c r="EN162" i="6" s="1"/>
  <c r="EO142" i="6"/>
  <c r="EO162" i="6" s="1"/>
  <c r="EP142" i="6"/>
  <c r="EP162" i="6" s="1"/>
  <c r="EQ142" i="6"/>
  <c r="EQ162" i="6" s="1"/>
  <c r="ER142" i="6"/>
  <c r="ER162" i="6" s="1"/>
  <c r="ES142" i="6"/>
  <c r="ES162" i="6" s="1"/>
  <c r="ET142" i="6"/>
  <c r="ET162" i="6" s="1"/>
  <c r="EU142" i="6"/>
  <c r="EU162" i="6" s="1"/>
  <c r="EV142" i="6"/>
  <c r="EV162" i="6" s="1"/>
  <c r="EW142" i="6"/>
  <c r="EW162" i="6" s="1"/>
  <c r="EX142" i="6"/>
  <c r="EX162" i="6" s="1"/>
  <c r="EY142" i="6"/>
  <c r="EY162" i="6" s="1"/>
  <c r="EZ142" i="6"/>
  <c r="EZ162" i="6" s="1"/>
  <c r="FA142" i="6"/>
  <c r="FA162" i="6" s="1"/>
  <c r="FB142" i="6"/>
  <c r="FB162" i="6" s="1"/>
  <c r="FC142" i="6"/>
  <c r="FC162" i="6" s="1"/>
  <c r="FD142" i="6"/>
  <c r="FD162" i="6" s="1"/>
  <c r="FE142" i="6"/>
  <c r="FE162" i="6" s="1"/>
  <c r="FF142" i="6"/>
  <c r="FF162" i="6" s="1"/>
  <c r="FG142" i="6"/>
  <c r="FG162" i="6" s="1"/>
  <c r="FH142" i="6"/>
  <c r="FH162" i="6" s="1"/>
  <c r="FI142" i="6"/>
  <c r="FI162" i="6" s="1"/>
  <c r="FJ142" i="6"/>
  <c r="FJ162" i="6" s="1"/>
  <c r="FK142" i="6"/>
  <c r="FK162" i="6" s="1"/>
  <c r="FL142" i="6"/>
  <c r="FL162" i="6" s="1"/>
  <c r="FM142" i="6"/>
  <c r="FM162" i="6" s="1"/>
  <c r="FN142" i="6"/>
  <c r="FN162" i="6" s="1"/>
  <c r="FO142" i="6"/>
  <c r="FO162" i="6" s="1"/>
  <c r="FP142" i="6"/>
  <c r="FP162" i="6" s="1"/>
  <c r="FQ142" i="6"/>
  <c r="FQ162" i="6" s="1"/>
  <c r="FR142" i="6"/>
  <c r="FR162" i="6" s="1"/>
  <c r="FS142" i="6"/>
  <c r="FS162" i="6" s="1"/>
  <c r="FT142" i="6"/>
  <c r="FT162" i="6" s="1"/>
  <c r="FU142" i="6"/>
  <c r="FU162" i="6" s="1"/>
  <c r="FV142" i="6"/>
  <c r="FV162" i="6" s="1"/>
  <c r="FW142" i="6"/>
  <c r="FW162" i="6" s="1"/>
  <c r="FX142" i="6"/>
  <c r="FX162" i="6" s="1"/>
  <c r="FY142" i="6"/>
  <c r="FY162" i="6" s="1"/>
  <c r="FZ142" i="6"/>
  <c r="FZ162" i="6" s="1"/>
  <c r="GA142" i="6"/>
  <c r="GA162" i="6" s="1"/>
  <c r="GB142" i="6"/>
  <c r="GB162" i="6" s="1"/>
  <c r="GC142" i="6"/>
  <c r="GC162" i="6" s="1"/>
  <c r="GD142" i="6"/>
  <c r="GD162" i="6" s="1"/>
  <c r="GE142" i="6"/>
  <c r="GE162" i="6" s="1"/>
  <c r="GF142" i="6"/>
  <c r="GF162" i="6" s="1"/>
  <c r="GG142" i="6"/>
  <c r="GG162" i="6" s="1"/>
  <c r="GH142" i="6"/>
  <c r="GH162" i="6" s="1"/>
  <c r="GI142" i="6"/>
  <c r="GI162" i="6" s="1"/>
  <c r="GJ142" i="6"/>
  <c r="GJ162" i="6" s="1"/>
  <c r="GK142" i="6"/>
  <c r="GK162" i="6" s="1"/>
  <c r="GL142" i="6"/>
  <c r="GL162" i="6" s="1"/>
  <c r="GM142" i="6"/>
  <c r="GM162" i="6" s="1"/>
  <c r="GN142" i="6"/>
  <c r="GN162" i="6" s="1"/>
  <c r="GO142" i="6"/>
  <c r="GO162" i="6" s="1"/>
  <c r="GP142" i="6"/>
  <c r="GP162" i="6" s="1"/>
  <c r="GQ142" i="6"/>
  <c r="GQ162" i="6" s="1"/>
  <c r="GR142" i="6"/>
  <c r="GR162" i="6" s="1"/>
  <c r="AY144" i="6"/>
  <c r="BO144" i="6"/>
  <c r="CN144" i="6"/>
  <c r="DK144" i="6"/>
  <c r="FK144" i="6"/>
  <c r="GA144" i="6"/>
  <c r="AU145" i="6"/>
  <c r="BC145" i="6"/>
  <c r="CQ145" i="6"/>
  <c r="CG146" i="6"/>
  <c r="DA146" i="6"/>
  <c r="DQ146" i="6"/>
  <c r="FI146" i="6"/>
  <c r="FM146" i="6"/>
  <c r="AG147" i="6"/>
  <c r="AP147" i="6"/>
  <c r="BU147" i="6"/>
  <c r="CD147" i="6"/>
  <c r="CT147" i="6"/>
  <c r="CQ149" i="6"/>
  <c r="AC150" i="6"/>
  <c r="DQ151" i="6"/>
  <c r="BW152" i="6"/>
  <c r="F172" i="6"/>
  <c r="G172" i="6"/>
  <c r="H172" i="6"/>
  <c r="I172" i="6"/>
  <c r="J172" i="6"/>
  <c r="K172" i="6"/>
  <c r="L172" i="6"/>
  <c r="N172" i="6"/>
  <c r="O172" i="6"/>
  <c r="P172" i="6"/>
  <c r="Q172" i="6"/>
  <c r="R172" i="6"/>
  <c r="S172" i="6"/>
  <c r="T172" i="6"/>
  <c r="U172" i="6"/>
  <c r="V172" i="6"/>
  <c r="W172" i="6"/>
  <c r="X172" i="6"/>
  <c r="Y172" i="6"/>
  <c r="Z172" i="6"/>
  <c r="AA172" i="6"/>
  <c r="AB172" i="6"/>
  <c r="AC172" i="6"/>
  <c r="AD172" i="6"/>
  <c r="AE172" i="6"/>
  <c r="AF172" i="6"/>
  <c r="AG172" i="6"/>
  <c r="AH172" i="6"/>
  <c r="AI172" i="6"/>
  <c r="AJ172" i="6"/>
  <c r="AK172" i="6"/>
  <c r="AL172" i="6"/>
  <c r="AM172" i="6"/>
  <c r="AN172" i="6"/>
  <c r="AO172" i="6"/>
  <c r="AP172" i="6"/>
  <c r="AQ172" i="6"/>
  <c r="AR172" i="6"/>
  <c r="AS172" i="6"/>
  <c r="AT172" i="6"/>
  <c r="AU172" i="6"/>
  <c r="AV172" i="6"/>
  <c r="AW172" i="6"/>
  <c r="AX172" i="6"/>
  <c r="AY172" i="6"/>
  <c r="AZ172" i="6"/>
  <c r="BA172" i="6"/>
  <c r="BB172" i="6"/>
  <c r="BC172" i="6"/>
  <c r="BD172" i="6"/>
  <c r="BE172" i="6"/>
  <c r="BF172" i="6"/>
  <c r="BG172" i="6"/>
  <c r="BH172" i="6"/>
  <c r="BI172" i="6"/>
  <c r="BJ172" i="6"/>
  <c r="BK172" i="6"/>
  <c r="BL172" i="6"/>
  <c r="BM172" i="6"/>
  <c r="BN172" i="6"/>
  <c r="BO172" i="6"/>
  <c r="BP172" i="6"/>
  <c r="BQ172" i="6"/>
  <c r="BR172" i="6"/>
  <c r="BS172" i="6"/>
  <c r="BT172" i="6"/>
  <c r="BU172" i="6"/>
  <c r="BV172" i="6"/>
  <c r="BW172" i="6"/>
  <c r="BX172" i="6"/>
  <c r="BY172" i="6"/>
  <c r="BZ172" i="6"/>
  <c r="CA172" i="6"/>
  <c r="CB172" i="6"/>
  <c r="CC172" i="6"/>
  <c r="CD172" i="6"/>
  <c r="CE172" i="6"/>
  <c r="CF172" i="6"/>
  <c r="CG172" i="6"/>
  <c r="CH172" i="6"/>
  <c r="CI172" i="6"/>
  <c r="CJ172" i="6"/>
  <c r="CK172" i="6"/>
  <c r="CL172" i="6"/>
  <c r="CM172" i="6"/>
  <c r="CN172" i="6"/>
  <c r="CO172" i="6"/>
  <c r="CP172" i="6"/>
  <c r="CQ172" i="6"/>
  <c r="CR172" i="6"/>
  <c r="CS172" i="6"/>
  <c r="CT172" i="6"/>
  <c r="CU172" i="6"/>
  <c r="CV172" i="6"/>
  <c r="CW172" i="6"/>
  <c r="CX172" i="6"/>
  <c r="CY172" i="6"/>
  <c r="CZ172" i="6"/>
  <c r="DA172" i="6"/>
  <c r="DB172" i="6"/>
  <c r="DC172" i="6"/>
  <c r="DD172" i="6"/>
  <c r="DE172" i="6"/>
  <c r="DF172" i="6"/>
  <c r="DG172" i="6"/>
  <c r="DH172" i="6"/>
  <c r="DI172" i="6"/>
  <c r="DJ172" i="6"/>
  <c r="DK172" i="6"/>
  <c r="DL172" i="6"/>
  <c r="DM172" i="6"/>
  <c r="DN172" i="6"/>
  <c r="DO172" i="6"/>
  <c r="DP172" i="6"/>
  <c r="DQ172" i="6"/>
  <c r="DR172" i="6"/>
  <c r="DS172" i="6"/>
  <c r="DT172" i="6"/>
  <c r="DU172" i="6"/>
  <c r="DV172" i="6"/>
  <c r="DW172" i="6"/>
  <c r="DX172" i="6"/>
  <c r="DY172" i="6"/>
  <c r="DZ172" i="6"/>
  <c r="EA172" i="6"/>
  <c r="EB172" i="6"/>
  <c r="EC172" i="6"/>
  <c r="ED172" i="6"/>
  <c r="EE172" i="6"/>
  <c r="EF172" i="6"/>
  <c r="EG172" i="6"/>
  <c r="EH172" i="6"/>
  <c r="EI172" i="6"/>
  <c r="EJ172" i="6"/>
  <c r="EK172" i="6"/>
  <c r="EL172" i="6"/>
  <c r="EM172" i="6"/>
  <c r="EN172" i="6"/>
  <c r="EO172" i="6"/>
  <c r="EP172" i="6"/>
  <c r="EQ172" i="6"/>
  <c r="ER172" i="6"/>
  <c r="ES172" i="6"/>
  <c r="ET172" i="6"/>
  <c r="EU172" i="6"/>
  <c r="EV172" i="6"/>
  <c r="EW172" i="6"/>
  <c r="EX172" i="6"/>
  <c r="EY172" i="6"/>
  <c r="EZ172" i="6"/>
  <c r="FA172" i="6"/>
  <c r="FB172" i="6"/>
  <c r="FC172" i="6"/>
  <c r="FD172" i="6"/>
  <c r="FE172" i="6"/>
  <c r="FF172" i="6"/>
  <c r="FG172" i="6"/>
  <c r="FH172" i="6"/>
  <c r="FI172" i="6"/>
  <c r="FJ172" i="6"/>
  <c r="FK172" i="6"/>
  <c r="FL172" i="6"/>
  <c r="FM172" i="6"/>
  <c r="FN172" i="6"/>
  <c r="FO172" i="6"/>
  <c r="FP172" i="6"/>
  <c r="FQ172" i="6"/>
  <c r="FR172" i="6"/>
  <c r="FS172" i="6"/>
  <c r="FT172" i="6"/>
  <c r="FU172" i="6"/>
  <c r="FV172" i="6"/>
  <c r="FW172" i="6"/>
  <c r="FX172" i="6"/>
  <c r="FY172" i="6"/>
  <c r="FZ172" i="6"/>
  <c r="GA172" i="6"/>
  <c r="GB172" i="6"/>
  <c r="GC172" i="6"/>
  <c r="GD172" i="6"/>
  <c r="GE172" i="6"/>
  <c r="GF172" i="6"/>
  <c r="GG172" i="6"/>
  <c r="GH172" i="6"/>
  <c r="GI172" i="6"/>
  <c r="GJ172" i="6"/>
  <c r="GK172" i="6"/>
  <c r="GL172" i="6"/>
  <c r="GM172" i="6"/>
  <c r="GN172" i="6"/>
  <c r="GO172" i="6"/>
  <c r="GP172" i="6"/>
  <c r="GQ172" i="6"/>
  <c r="GR172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S180" i="6"/>
  <c r="T180" i="6"/>
  <c r="U180" i="6"/>
  <c r="V180" i="6"/>
  <c r="W180" i="6"/>
  <c r="X180" i="6"/>
  <c r="Y180" i="6"/>
  <c r="Z180" i="6"/>
  <c r="AA180" i="6"/>
  <c r="AB180" i="6"/>
  <c r="AC180" i="6"/>
  <c r="AD180" i="6"/>
  <c r="AE180" i="6"/>
  <c r="AF180" i="6"/>
  <c r="AG180" i="6"/>
  <c r="AH180" i="6"/>
  <c r="AI180" i="6"/>
  <c r="AJ180" i="6"/>
  <c r="AK180" i="6"/>
  <c r="AL180" i="6"/>
  <c r="AM180" i="6"/>
  <c r="AN180" i="6"/>
  <c r="AO180" i="6"/>
  <c r="AP180" i="6"/>
  <c r="AQ180" i="6"/>
  <c r="AR180" i="6"/>
  <c r="AS180" i="6"/>
  <c r="AT180" i="6"/>
  <c r="AU180" i="6"/>
  <c r="AV180" i="6"/>
  <c r="AW180" i="6"/>
  <c r="AX180" i="6"/>
  <c r="AY180" i="6"/>
  <c r="AZ180" i="6"/>
  <c r="BA180" i="6"/>
  <c r="BB180" i="6"/>
  <c r="BC180" i="6"/>
  <c r="BD180" i="6"/>
  <c r="BE180" i="6"/>
  <c r="BF180" i="6"/>
  <c r="BG180" i="6"/>
  <c r="BH180" i="6"/>
  <c r="BI180" i="6"/>
  <c r="BJ180" i="6"/>
  <c r="BK180" i="6"/>
  <c r="BL180" i="6"/>
  <c r="BM180" i="6"/>
  <c r="BN180" i="6"/>
  <c r="BO180" i="6"/>
  <c r="BP180" i="6"/>
  <c r="BQ180" i="6"/>
  <c r="BR180" i="6"/>
  <c r="BS180" i="6"/>
  <c r="BT180" i="6"/>
  <c r="BU180" i="6"/>
  <c r="BV180" i="6"/>
  <c r="BW180" i="6"/>
  <c r="BX180" i="6"/>
  <c r="BY180" i="6"/>
  <c r="BZ180" i="6"/>
  <c r="CA180" i="6"/>
  <c r="CB180" i="6"/>
  <c r="CC180" i="6"/>
  <c r="CD180" i="6"/>
  <c r="CE180" i="6"/>
  <c r="CF180" i="6"/>
  <c r="CG180" i="6"/>
  <c r="CH180" i="6"/>
  <c r="CI180" i="6"/>
  <c r="CJ180" i="6"/>
  <c r="CK180" i="6"/>
  <c r="CL180" i="6"/>
  <c r="CM180" i="6"/>
  <c r="CN180" i="6"/>
  <c r="CO180" i="6"/>
  <c r="CP180" i="6"/>
  <c r="CQ180" i="6"/>
  <c r="CR180" i="6"/>
  <c r="CS180" i="6"/>
  <c r="CT180" i="6"/>
  <c r="CU180" i="6"/>
  <c r="CV180" i="6"/>
  <c r="CW180" i="6"/>
  <c r="CX180" i="6"/>
  <c r="CY180" i="6"/>
  <c r="CZ180" i="6"/>
  <c r="DA180" i="6"/>
  <c r="DB180" i="6"/>
  <c r="DC180" i="6"/>
  <c r="DD180" i="6"/>
  <c r="DE180" i="6"/>
  <c r="DF180" i="6"/>
  <c r="DG180" i="6"/>
  <c r="DH180" i="6"/>
  <c r="DI180" i="6"/>
  <c r="DJ180" i="6"/>
  <c r="DK180" i="6"/>
  <c r="DL180" i="6"/>
  <c r="DM180" i="6"/>
  <c r="DN180" i="6"/>
  <c r="DO180" i="6"/>
  <c r="DP180" i="6"/>
  <c r="DQ180" i="6"/>
  <c r="DR180" i="6"/>
  <c r="DS180" i="6"/>
  <c r="DT180" i="6"/>
  <c r="DU180" i="6"/>
  <c r="DV180" i="6"/>
  <c r="DW180" i="6"/>
  <c r="DX180" i="6"/>
  <c r="DY180" i="6"/>
  <c r="DZ180" i="6"/>
  <c r="EA180" i="6"/>
  <c r="EB180" i="6"/>
  <c r="EC180" i="6"/>
  <c r="ED180" i="6"/>
  <c r="EE180" i="6"/>
  <c r="EF180" i="6"/>
  <c r="EG180" i="6"/>
  <c r="EH180" i="6"/>
  <c r="EI180" i="6"/>
  <c r="EJ180" i="6"/>
  <c r="EK180" i="6"/>
  <c r="EL180" i="6"/>
  <c r="EM180" i="6"/>
  <c r="EN180" i="6"/>
  <c r="EO180" i="6"/>
  <c r="EP180" i="6"/>
  <c r="EQ180" i="6"/>
  <c r="ER180" i="6"/>
  <c r="ES180" i="6"/>
  <c r="ET180" i="6"/>
  <c r="EU180" i="6"/>
  <c r="EV180" i="6"/>
  <c r="EW180" i="6"/>
  <c r="EX180" i="6"/>
  <c r="EY180" i="6"/>
  <c r="EZ180" i="6"/>
  <c r="FA180" i="6"/>
  <c r="FB180" i="6"/>
  <c r="FC180" i="6"/>
  <c r="FD180" i="6"/>
  <c r="FE180" i="6"/>
  <c r="FF180" i="6"/>
  <c r="FG180" i="6"/>
  <c r="FH180" i="6"/>
  <c r="FI180" i="6"/>
  <c r="FJ180" i="6"/>
  <c r="FK180" i="6"/>
  <c r="FL180" i="6"/>
  <c r="FM180" i="6"/>
  <c r="FN180" i="6"/>
  <c r="FO180" i="6"/>
  <c r="FP180" i="6"/>
  <c r="FQ180" i="6"/>
  <c r="FR180" i="6"/>
  <c r="FS180" i="6"/>
  <c r="FT180" i="6"/>
  <c r="FU180" i="6"/>
  <c r="FV180" i="6"/>
  <c r="FW180" i="6"/>
  <c r="FX180" i="6"/>
  <c r="FY180" i="6"/>
  <c r="FZ180" i="6"/>
  <c r="GA180" i="6"/>
  <c r="GB180" i="6"/>
  <c r="GC180" i="6"/>
  <c r="GD180" i="6"/>
  <c r="GE180" i="6"/>
  <c r="GF180" i="6"/>
  <c r="GG180" i="6"/>
  <c r="GH180" i="6"/>
  <c r="GI180" i="6"/>
  <c r="GJ180" i="6"/>
  <c r="GK180" i="6"/>
  <c r="GL180" i="6"/>
  <c r="GM180" i="6"/>
  <c r="GN180" i="6"/>
  <c r="GO180" i="6"/>
  <c r="GP180" i="6"/>
  <c r="GQ180" i="6"/>
  <c r="GR180" i="6"/>
  <c r="F186" i="6"/>
  <c r="G186" i="6"/>
  <c r="H186" i="6"/>
  <c r="I186" i="6"/>
  <c r="J186" i="6"/>
  <c r="K186" i="6"/>
  <c r="L186" i="6"/>
  <c r="M186" i="6"/>
  <c r="N186" i="6"/>
  <c r="O186" i="6"/>
  <c r="P186" i="6"/>
  <c r="Q186" i="6"/>
  <c r="R186" i="6"/>
  <c r="S186" i="6"/>
  <c r="T186" i="6"/>
  <c r="U186" i="6"/>
  <c r="V186" i="6"/>
  <c r="W186" i="6"/>
  <c r="X186" i="6"/>
  <c r="Y186" i="6"/>
  <c r="Z186" i="6"/>
  <c r="AA186" i="6"/>
  <c r="AB186" i="6"/>
  <c r="AC186" i="6"/>
  <c r="AD186" i="6"/>
  <c r="AE186" i="6"/>
  <c r="AF186" i="6"/>
  <c r="AG186" i="6"/>
  <c r="AH186" i="6"/>
  <c r="AI186" i="6"/>
  <c r="AJ186" i="6"/>
  <c r="AK186" i="6"/>
  <c r="AL186" i="6"/>
  <c r="AM186" i="6"/>
  <c r="AN186" i="6"/>
  <c r="AO186" i="6"/>
  <c r="AP186" i="6"/>
  <c r="AQ186" i="6"/>
  <c r="AR186" i="6"/>
  <c r="AS186" i="6"/>
  <c r="AT186" i="6"/>
  <c r="AU186" i="6"/>
  <c r="AV186" i="6"/>
  <c r="AW186" i="6"/>
  <c r="AX186" i="6"/>
  <c r="AY186" i="6"/>
  <c r="AZ186" i="6"/>
  <c r="BA186" i="6"/>
  <c r="BB186" i="6"/>
  <c r="BC186" i="6"/>
  <c r="BD186" i="6"/>
  <c r="BE186" i="6"/>
  <c r="BF186" i="6"/>
  <c r="BG186" i="6"/>
  <c r="BH186" i="6"/>
  <c r="BI186" i="6"/>
  <c r="BJ186" i="6"/>
  <c r="BK186" i="6"/>
  <c r="BL186" i="6"/>
  <c r="BM186" i="6"/>
  <c r="BN186" i="6"/>
  <c r="BO186" i="6"/>
  <c r="BP186" i="6"/>
  <c r="BQ186" i="6"/>
  <c r="BR186" i="6"/>
  <c r="BS186" i="6"/>
  <c r="BT186" i="6"/>
  <c r="BU186" i="6"/>
  <c r="BV186" i="6"/>
  <c r="BW186" i="6"/>
  <c r="BX186" i="6"/>
  <c r="BY186" i="6"/>
  <c r="BZ186" i="6"/>
  <c r="CA186" i="6"/>
  <c r="CB186" i="6"/>
  <c r="CC186" i="6"/>
  <c r="CD186" i="6"/>
  <c r="CE186" i="6"/>
  <c r="CF186" i="6"/>
  <c r="CG186" i="6"/>
  <c r="CH186" i="6"/>
  <c r="CI186" i="6"/>
  <c r="CJ186" i="6"/>
  <c r="CK186" i="6"/>
  <c r="CL186" i="6"/>
  <c r="CM186" i="6"/>
  <c r="CN186" i="6"/>
  <c r="CO186" i="6"/>
  <c r="CP186" i="6"/>
  <c r="CQ186" i="6"/>
  <c r="CR186" i="6"/>
  <c r="CS186" i="6"/>
  <c r="CT186" i="6"/>
  <c r="CU186" i="6"/>
  <c r="CV186" i="6"/>
  <c r="CW186" i="6"/>
  <c r="CX186" i="6"/>
  <c r="CY186" i="6"/>
  <c r="CZ186" i="6"/>
  <c r="DA186" i="6"/>
  <c r="DB186" i="6"/>
  <c r="DC186" i="6"/>
  <c r="DD186" i="6"/>
  <c r="DE186" i="6"/>
  <c r="DF186" i="6"/>
  <c r="DG186" i="6"/>
  <c r="DH186" i="6"/>
  <c r="DI186" i="6"/>
  <c r="DJ186" i="6"/>
  <c r="DK186" i="6"/>
  <c r="DL186" i="6"/>
  <c r="DM186" i="6"/>
  <c r="DN186" i="6"/>
  <c r="DO186" i="6"/>
  <c r="DP186" i="6"/>
  <c r="DQ186" i="6"/>
  <c r="DR186" i="6"/>
  <c r="DS186" i="6"/>
  <c r="DT186" i="6"/>
  <c r="DU186" i="6"/>
  <c r="DV186" i="6"/>
  <c r="DW186" i="6"/>
  <c r="DX186" i="6"/>
  <c r="DY186" i="6"/>
  <c r="DZ186" i="6"/>
  <c r="EA186" i="6"/>
  <c r="EB186" i="6"/>
  <c r="EC186" i="6"/>
  <c r="ED186" i="6"/>
  <c r="EE186" i="6"/>
  <c r="EF186" i="6"/>
  <c r="EG186" i="6"/>
  <c r="EH186" i="6"/>
  <c r="EI186" i="6"/>
  <c r="EJ186" i="6"/>
  <c r="EK186" i="6"/>
  <c r="EL186" i="6"/>
  <c r="EM186" i="6"/>
  <c r="EN186" i="6"/>
  <c r="EO186" i="6"/>
  <c r="EP186" i="6"/>
  <c r="EQ186" i="6"/>
  <c r="ER186" i="6"/>
  <c r="ES186" i="6"/>
  <c r="ET186" i="6"/>
  <c r="EU186" i="6"/>
  <c r="EV186" i="6"/>
  <c r="EW186" i="6"/>
  <c r="EX186" i="6"/>
  <c r="EY186" i="6"/>
  <c r="EZ186" i="6"/>
  <c r="FA186" i="6"/>
  <c r="FB186" i="6"/>
  <c r="FC186" i="6"/>
  <c r="FD186" i="6"/>
  <c r="FE186" i="6"/>
  <c r="FF186" i="6"/>
  <c r="FG186" i="6"/>
  <c r="FH186" i="6"/>
  <c r="FI186" i="6"/>
  <c r="FJ186" i="6"/>
  <c r="FK186" i="6"/>
  <c r="FL186" i="6"/>
  <c r="FM186" i="6"/>
  <c r="FN186" i="6"/>
  <c r="FO186" i="6"/>
  <c r="FP186" i="6"/>
  <c r="FQ186" i="6"/>
  <c r="FR186" i="6"/>
  <c r="FS186" i="6"/>
  <c r="FT186" i="6"/>
  <c r="FU186" i="6"/>
  <c r="FV186" i="6"/>
  <c r="FW186" i="6"/>
  <c r="FX186" i="6"/>
  <c r="FY186" i="6"/>
  <c r="FZ186" i="6"/>
  <c r="GA186" i="6"/>
  <c r="GB186" i="6"/>
  <c r="GC186" i="6"/>
  <c r="GD186" i="6"/>
  <c r="GE186" i="6"/>
  <c r="GF186" i="6"/>
  <c r="GG186" i="6"/>
  <c r="GH186" i="6"/>
  <c r="GI186" i="6"/>
  <c r="GJ186" i="6"/>
  <c r="GK186" i="6"/>
  <c r="GL186" i="6"/>
  <c r="GM186" i="6"/>
  <c r="GN186" i="6"/>
  <c r="GO186" i="6"/>
  <c r="GP186" i="6"/>
  <c r="GQ186" i="6"/>
  <c r="GR186" i="6"/>
  <c r="F190" i="6"/>
  <c r="F198" i="6" s="1"/>
  <c r="F208" i="6" s="1"/>
  <c r="G190" i="6"/>
  <c r="G198" i="6" s="1"/>
  <c r="G208" i="6" s="1"/>
  <c r="H190" i="6"/>
  <c r="H198" i="6" s="1"/>
  <c r="H208" i="6" s="1"/>
  <c r="I190" i="6"/>
  <c r="I198" i="6" s="1"/>
  <c r="I208" i="6" s="1"/>
  <c r="J190" i="6"/>
  <c r="J198" i="6" s="1"/>
  <c r="J208" i="6" s="1"/>
  <c r="K190" i="6"/>
  <c r="K198" i="6" s="1"/>
  <c r="K208" i="6" s="1"/>
  <c r="L190" i="6"/>
  <c r="L198" i="6" s="1"/>
  <c r="L208" i="6" s="1"/>
  <c r="M190" i="6"/>
  <c r="M198" i="6" s="1"/>
  <c r="M208" i="6" s="1"/>
  <c r="N190" i="6"/>
  <c r="N198" i="6" s="1"/>
  <c r="N208" i="6" s="1"/>
  <c r="O190" i="6"/>
  <c r="O198" i="6" s="1"/>
  <c r="O208" i="6" s="1"/>
  <c r="P190" i="6"/>
  <c r="P198" i="6" s="1"/>
  <c r="P208" i="6" s="1"/>
  <c r="Q190" i="6"/>
  <c r="Q198" i="6" s="1"/>
  <c r="Q208" i="6" s="1"/>
  <c r="R190" i="6"/>
  <c r="R198" i="6" s="1"/>
  <c r="R208" i="6" s="1"/>
  <c r="S190" i="6"/>
  <c r="S198" i="6" s="1"/>
  <c r="S208" i="6" s="1"/>
  <c r="T190" i="6"/>
  <c r="T198" i="6" s="1"/>
  <c r="U190" i="6"/>
  <c r="U198" i="6" s="1"/>
  <c r="U208" i="6" s="1"/>
  <c r="V190" i="6"/>
  <c r="V198" i="6" s="1"/>
  <c r="V208" i="6" s="1"/>
  <c r="W190" i="6"/>
  <c r="W198" i="6" s="1"/>
  <c r="W208" i="6" s="1"/>
  <c r="X190" i="6"/>
  <c r="X198" i="6" s="1"/>
  <c r="X208" i="6" s="1"/>
  <c r="Y190" i="6"/>
  <c r="Y198" i="6" s="1"/>
  <c r="Y208" i="6" s="1"/>
  <c r="Z190" i="6"/>
  <c r="Z198" i="6" s="1"/>
  <c r="Z208" i="6" s="1"/>
  <c r="AA190" i="6"/>
  <c r="AA198" i="6" s="1"/>
  <c r="AA208" i="6" s="1"/>
  <c r="AB190" i="6"/>
  <c r="AB198" i="6" s="1"/>
  <c r="AB208" i="6" s="1"/>
  <c r="AC190" i="6"/>
  <c r="AC198" i="6" s="1"/>
  <c r="AC208" i="6" s="1"/>
  <c r="AD190" i="6"/>
  <c r="AD198" i="6" s="1"/>
  <c r="AD208" i="6" s="1"/>
  <c r="AE190" i="6"/>
  <c r="AE198" i="6" s="1"/>
  <c r="AE208" i="6" s="1"/>
  <c r="AF190" i="6"/>
  <c r="AF198" i="6" s="1"/>
  <c r="AF208" i="6" s="1"/>
  <c r="AG190" i="6"/>
  <c r="AG198" i="6" s="1"/>
  <c r="AG208" i="6" s="1"/>
  <c r="AH190" i="6"/>
  <c r="AH198" i="6" s="1"/>
  <c r="AH208" i="6" s="1"/>
  <c r="AI190" i="6"/>
  <c r="AI198" i="6" s="1"/>
  <c r="AI208" i="6" s="1"/>
  <c r="AJ190" i="6"/>
  <c r="AJ198" i="6" s="1"/>
  <c r="AJ208" i="6" s="1"/>
  <c r="AK190" i="6"/>
  <c r="AK198" i="6" s="1"/>
  <c r="AK208" i="6" s="1"/>
  <c r="AL190" i="6"/>
  <c r="AL198" i="6" s="1"/>
  <c r="AL208" i="6" s="1"/>
  <c r="AM190" i="6"/>
  <c r="AM198" i="6" s="1"/>
  <c r="AM208" i="6" s="1"/>
  <c r="AN190" i="6"/>
  <c r="AN198" i="6" s="1"/>
  <c r="AN208" i="6" s="1"/>
  <c r="AO190" i="6"/>
  <c r="AO198" i="6" s="1"/>
  <c r="AO208" i="6" s="1"/>
  <c r="AP190" i="6"/>
  <c r="AP198" i="6" s="1"/>
  <c r="AP208" i="6" s="1"/>
  <c r="AQ190" i="6"/>
  <c r="AQ198" i="6" s="1"/>
  <c r="AQ208" i="6" s="1"/>
  <c r="AR190" i="6"/>
  <c r="AR198" i="6" s="1"/>
  <c r="AR208" i="6" s="1"/>
  <c r="AS190" i="6"/>
  <c r="AS198" i="6" s="1"/>
  <c r="AS208" i="6" s="1"/>
  <c r="AT190" i="6"/>
  <c r="AT198" i="6" s="1"/>
  <c r="AT208" i="6" s="1"/>
  <c r="AU190" i="6"/>
  <c r="AU198" i="6" s="1"/>
  <c r="AU208" i="6" s="1"/>
  <c r="AV190" i="6"/>
  <c r="AV198" i="6" s="1"/>
  <c r="AW190" i="6"/>
  <c r="AW198" i="6" s="1"/>
  <c r="AW208" i="6" s="1"/>
  <c r="AX190" i="6"/>
  <c r="AX198" i="6" s="1"/>
  <c r="AX208" i="6" s="1"/>
  <c r="AY190" i="6"/>
  <c r="AY198" i="6" s="1"/>
  <c r="AY208" i="6" s="1"/>
  <c r="AZ190" i="6"/>
  <c r="AZ198" i="6" s="1"/>
  <c r="BA190" i="6"/>
  <c r="BA198" i="6" s="1"/>
  <c r="BA208" i="6" s="1"/>
  <c r="BB190" i="6"/>
  <c r="BB198" i="6" s="1"/>
  <c r="BB208" i="6" s="1"/>
  <c r="BC190" i="6"/>
  <c r="BC198" i="6" s="1"/>
  <c r="BC208" i="6" s="1"/>
  <c r="BD190" i="6"/>
  <c r="BD198" i="6" s="1"/>
  <c r="BD208" i="6" s="1"/>
  <c r="BE190" i="6"/>
  <c r="BE198" i="6" s="1"/>
  <c r="BE208" i="6" s="1"/>
  <c r="BF190" i="6"/>
  <c r="BF198" i="6" s="1"/>
  <c r="BF208" i="6" s="1"/>
  <c r="BG190" i="6"/>
  <c r="BG198" i="6" s="1"/>
  <c r="BG208" i="6" s="1"/>
  <c r="BH190" i="6"/>
  <c r="BH198" i="6" s="1"/>
  <c r="BH208" i="6" s="1"/>
  <c r="BI190" i="6"/>
  <c r="BI198" i="6" s="1"/>
  <c r="BI208" i="6" s="1"/>
  <c r="BJ190" i="6"/>
  <c r="BJ198" i="6" s="1"/>
  <c r="BJ208" i="6" s="1"/>
  <c r="BK190" i="6"/>
  <c r="BK198" i="6" s="1"/>
  <c r="BK208" i="6" s="1"/>
  <c r="BL190" i="6"/>
  <c r="BL198" i="6" s="1"/>
  <c r="BL208" i="6" s="1"/>
  <c r="BM190" i="6"/>
  <c r="BM198" i="6" s="1"/>
  <c r="BM208" i="6" s="1"/>
  <c r="BN190" i="6"/>
  <c r="BN198" i="6" s="1"/>
  <c r="BN208" i="6" s="1"/>
  <c r="BO190" i="6"/>
  <c r="BO198" i="6" s="1"/>
  <c r="BO208" i="6" s="1"/>
  <c r="BP190" i="6"/>
  <c r="BP198" i="6" s="1"/>
  <c r="BP208" i="6" s="1"/>
  <c r="BQ190" i="6"/>
  <c r="BQ198" i="6" s="1"/>
  <c r="BQ208" i="6" s="1"/>
  <c r="BR190" i="6"/>
  <c r="BR198" i="6" s="1"/>
  <c r="BR208" i="6" s="1"/>
  <c r="BS190" i="6"/>
  <c r="BS198" i="6" s="1"/>
  <c r="BS208" i="6" s="1"/>
  <c r="BT190" i="6"/>
  <c r="BT198" i="6" s="1"/>
  <c r="BT208" i="6" s="1"/>
  <c r="BU190" i="6"/>
  <c r="BU198" i="6" s="1"/>
  <c r="BU208" i="6" s="1"/>
  <c r="BV190" i="6"/>
  <c r="BV198" i="6" s="1"/>
  <c r="BV208" i="6" s="1"/>
  <c r="BW190" i="6"/>
  <c r="BW198" i="6" s="1"/>
  <c r="BW208" i="6" s="1"/>
  <c r="BX190" i="6"/>
  <c r="BX198" i="6" s="1"/>
  <c r="BY190" i="6"/>
  <c r="BY198" i="6" s="1"/>
  <c r="BY208" i="6" s="1"/>
  <c r="BZ190" i="6"/>
  <c r="BZ198" i="6" s="1"/>
  <c r="BZ208" i="6" s="1"/>
  <c r="CA190" i="6"/>
  <c r="CA198" i="6" s="1"/>
  <c r="CA208" i="6" s="1"/>
  <c r="CB190" i="6"/>
  <c r="CB198" i="6" s="1"/>
  <c r="CC190" i="6"/>
  <c r="CC198" i="6" s="1"/>
  <c r="CC208" i="6" s="1"/>
  <c r="CD190" i="6"/>
  <c r="CD198" i="6" s="1"/>
  <c r="CD208" i="6" s="1"/>
  <c r="CE190" i="6"/>
  <c r="CE198" i="6" s="1"/>
  <c r="CE208" i="6" s="1"/>
  <c r="CF190" i="6"/>
  <c r="CF198" i="6" s="1"/>
  <c r="CG190" i="6"/>
  <c r="CG198" i="6" s="1"/>
  <c r="CG208" i="6" s="1"/>
  <c r="CH190" i="6"/>
  <c r="CH198" i="6" s="1"/>
  <c r="CH208" i="6" s="1"/>
  <c r="CI190" i="6"/>
  <c r="CI198" i="6" s="1"/>
  <c r="CI208" i="6" s="1"/>
  <c r="CJ190" i="6"/>
  <c r="CJ198" i="6" s="1"/>
  <c r="CJ208" i="6" s="1"/>
  <c r="CK190" i="6"/>
  <c r="CK198" i="6" s="1"/>
  <c r="CK208" i="6" s="1"/>
  <c r="CL190" i="6"/>
  <c r="CL198" i="6" s="1"/>
  <c r="CL208" i="6" s="1"/>
  <c r="CM190" i="6"/>
  <c r="CM198" i="6" s="1"/>
  <c r="CM208" i="6" s="1"/>
  <c r="CN190" i="6"/>
  <c r="CN198" i="6" s="1"/>
  <c r="CN208" i="6" s="1"/>
  <c r="CO190" i="6"/>
  <c r="CO198" i="6" s="1"/>
  <c r="CO208" i="6" s="1"/>
  <c r="CP190" i="6"/>
  <c r="CP198" i="6" s="1"/>
  <c r="CP208" i="6" s="1"/>
  <c r="CQ190" i="6"/>
  <c r="CQ198" i="6" s="1"/>
  <c r="CQ208" i="6" s="1"/>
  <c r="CR190" i="6"/>
  <c r="CR198" i="6" s="1"/>
  <c r="CR208" i="6" s="1"/>
  <c r="CS190" i="6"/>
  <c r="CS198" i="6" s="1"/>
  <c r="CS208" i="6" s="1"/>
  <c r="CT190" i="6"/>
  <c r="CT198" i="6" s="1"/>
  <c r="CT208" i="6" s="1"/>
  <c r="CU190" i="6"/>
  <c r="CU198" i="6" s="1"/>
  <c r="CU208" i="6" s="1"/>
  <c r="CV190" i="6"/>
  <c r="CV198" i="6" s="1"/>
  <c r="CV208" i="6" s="1"/>
  <c r="CW190" i="6"/>
  <c r="CW198" i="6" s="1"/>
  <c r="CW208" i="6" s="1"/>
  <c r="CX190" i="6"/>
  <c r="CX198" i="6" s="1"/>
  <c r="CX208" i="6" s="1"/>
  <c r="CY190" i="6"/>
  <c r="CY198" i="6" s="1"/>
  <c r="CY208" i="6" s="1"/>
  <c r="CZ190" i="6"/>
  <c r="CZ198" i="6" s="1"/>
  <c r="CZ208" i="6" s="1"/>
  <c r="DA190" i="6"/>
  <c r="DA198" i="6" s="1"/>
  <c r="DA208" i="6" s="1"/>
  <c r="DB190" i="6"/>
  <c r="DB198" i="6" s="1"/>
  <c r="DB208" i="6" s="1"/>
  <c r="DC190" i="6"/>
  <c r="DC198" i="6" s="1"/>
  <c r="DC208" i="6" s="1"/>
  <c r="DD190" i="6"/>
  <c r="DD198" i="6" s="1"/>
  <c r="DD208" i="6" s="1"/>
  <c r="DE190" i="6"/>
  <c r="DE198" i="6" s="1"/>
  <c r="DE208" i="6" s="1"/>
  <c r="DF190" i="6"/>
  <c r="DF198" i="6" s="1"/>
  <c r="DF208" i="6" s="1"/>
  <c r="DG190" i="6"/>
  <c r="DG198" i="6" s="1"/>
  <c r="DG208" i="6" s="1"/>
  <c r="DH190" i="6"/>
  <c r="DH198" i="6" s="1"/>
  <c r="DI190" i="6"/>
  <c r="DI198" i="6" s="1"/>
  <c r="DI208" i="6" s="1"/>
  <c r="DJ190" i="6"/>
  <c r="DJ198" i="6" s="1"/>
  <c r="DJ208" i="6" s="1"/>
  <c r="DK190" i="6"/>
  <c r="DK198" i="6" s="1"/>
  <c r="DK208" i="6" s="1"/>
  <c r="DL190" i="6"/>
  <c r="DL198" i="6" s="1"/>
  <c r="DM190" i="6"/>
  <c r="DM198" i="6" s="1"/>
  <c r="DM208" i="6" s="1"/>
  <c r="DN190" i="6"/>
  <c r="DN198" i="6" s="1"/>
  <c r="DN208" i="6" s="1"/>
  <c r="DO190" i="6"/>
  <c r="DO198" i="6" s="1"/>
  <c r="DO208" i="6" s="1"/>
  <c r="DP190" i="6"/>
  <c r="DP198" i="6" s="1"/>
  <c r="DP208" i="6" s="1"/>
  <c r="DQ190" i="6"/>
  <c r="DQ198" i="6" s="1"/>
  <c r="DQ208" i="6" s="1"/>
  <c r="DR190" i="6"/>
  <c r="DR198" i="6" s="1"/>
  <c r="DR208" i="6" s="1"/>
  <c r="DS190" i="6"/>
  <c r="DS198" i="6" s="1"/>
  <c r="DS208" i="6" s="1"/>
  <c r="DT190" i="6"/>
  <c r="DT198" i="6" s="1"/>
  <c r="DT208" i="6" s="1"/>
  <c r="DU190" i="6"/>
  <c r="DU198" i="6" s="1"/>
  <c r="DU208" i="6" s="1"/>
  <c r="DV190" i="6"/>
  <c r="DV198" i="6" s="1"/>
  <c r="DV208" i="6" s="1"/>
  <c r="DW190" i="6"/>
  <c r="DW198" i="6" s="1"/>
  <c r="DW208" i="6" s="1"/>
  <c r="DX190" i="6"/>
  <c r="DX198" i="6" s="1"/>
  <c r="DX208" i="6" s="1"/>
  <c r="DY190" i="6"/>
  <c r="DY198" i="6" s="1"/>
  <c r="DY208" i="6" s="1"/>
  <c r="DZ190" i="6"/>
  <c r="DZ198" i="6" s="1"/>
  <c r="DZ208" i="6" s="1"/>
  <c r="EA190" i="6"/>
  <c r="EA198" i="6" s="1"/>
  <c r="EA208" i="6" s="1"/>
  <c r="EB190" i="6"/>
  <c r="EB198" i="6" s="1"/>
  <c r="EC190" i="6"/>
  <c r="EC198" i="6" s="1"/>
  <c r="EC208" i="6" s="1"/>
  <c r="ED190" i="6"/>
  <c r="ED198" i="6" s="1"/>
  <c r="ED208" i="6" s="1"/>
  <c r="EE190" i="6"/>
  <c r="EE198" i="6" s="1"/>
  <c r="EE208" i="6" s="1"/>
  <c r="EF190" i="6"/>
  <c r="EF198" i="6" s="1"/>
  <c r="EF208" i="6" s="1"/>
  <c r="EG190" i="6"/>
  <c r="EG198" i="6" s="1"/>
  <c r="EG208" i="6" s="1"/>
  <c r="EH190" i="6"/>
  <c r="EH198" i="6" s="1"/>
  <c r="EH208" i="6" s="1"/>
  <c r="EI190" i="6"/>
  <c r="EI198" i="6" s="1"/>
  <c r="EI208" i="6" s="1"/>
  <c r="EJ190" i="6"/>
  <c r="EJ198" i="6" s="1"/>
  <c r="EJ208" i="6" s="1"/>
  <c r="EK190" i="6"/>
  <c r="EK198" i="6" s="1"/>
  <c r="EK208" i="6" s="1"/>
  <c r="EL190" i="6"/>
  <c r="EL198" i="6" s="1"/>
  <c r="EL208" i="6" s="1"/>
  <c r="EM190" i="6"/>
  <c r="EM198" i="6" s="1"/>
  <c r="EM208" i="6" s="1"/>
  <c r="EN190" i="6"/>
  <c r="EN198" i="6" s="1"/>
  <c r="EO190" i="6"/>
  <c r="EO198" i="6" s="1"/>
  <c r="EO208" i="6" s="1"/>
  <c r="EP190" i="6"/>
  <c r="EP198" i="6" s="1"/>
  <c r="EP208" i="6" s="1"/>
  <c r="EQ190" i="6"/>
  <c r="EQ198" i="6" s="1"/>
  <c r="EQ208" i="6" s="1"/>
  <c r="ER190" i="6"/>
  <c r="ER198" i="6" s="1"/>
  <c r="ES190" i="6"/>
  <c r="ES198" i="6" s="1"/>
  <c r="ES208" i="6" s="1"/>
  <c r="ET190" i="6"/>
  <c r="ET198" i="6" s="1"/>
  <c r="ET208" i="6" s="1"/>
  <c r="EU190" i="6"/>
  <c r="EU198" i="6" s="1"/>
  <c r="EU208" i="6" s="1"/>
  <c r="EV190" i="6"/>
  <c r="EV198" i="6" s="1"/>
  <c r="EV208" i="6" s="1"/>
  <c r="EW190" i="6"/>
  <c r="EW198" i="6" s="1"/>
  <c r="EW208" i="6" s="1"/>
  <c r="EX190" i="6"/>
  <c r="EX198" i="6" s="1"/>
  <c r="EX208" i="6" s="1"/>
  <c r="EY190" i="6"/>
  <c r="EY198" i="6" s="1"/>
  <c r="EY208" i="6" s="1"/>
  <c r="EZ190" i="6"/>
  <c r="EZ198" i="6" s="1"/>
  <c r="EZ208" i="6" s="1"/>
  <c r="FA190" i="6"/>
  <c r="FA198" i="6" s="1"/>
  <c r="FA208" i="6" s="1"/>
  <c r="FB190" i="6"/>
  <c r="FB198" i="6" s="1"/>
  <c r="FB208" i="6" s="1"/>
  <c r="FC190" i="6"/>
  <c r="FC198" i="6" s="1"/>
  <c r="FC208" i="6" s="1"/>
  <c r="FD190" i="6"/>
  <c r="FD198" i="6" s="1"/>
  <c r="FD208" i="6" s="1"/>
  <c r="FE190" i="6"/>
  <c r="FE198" i="6" s="1"/>
  <c r="FE208" i="6" s="1"/>
  <c r="FF190" i="6"/>
  <c r="FF198" i="6" s="1"/>
  <c r="FF208" i="6" s="1"/>
  <c r="FG190" i="6"/>
  <c r="FG198" i="6" s="1"/>
  <c r="FG208" i="6" s="1"/>
  <c r="FH190" i="6"/>
  <c r="FH198" i="6" s="1"/>
  <c r="FI190" i="6"/>
  <c r="FI198" i="6" s="1"/>
  <c r="FI208" i="6" s="1"/>
  <c r="FJ190" i="6"/>
  <c r="FJ198" i="6" s="1"/>
  <c r="FJ208" i="6" s="1"/>
  <c r="FK190" i="6"/>
  <c r="FK198" i="6" s="1"/>
  <c r="FK208" i="6" s="1"/>
  <c r="FL190" i="6"/>
  <c r="FL198" i="6" s="1"/>
  <c r="FL208" i="6" s="1"/>
  <c r="FM190" i="6"/>
  <c r="FM198" i="6" s="1"/>
  <c r="FM208" i="6" s="1"/>
  <c r="FN190" i="6"/>
  <c r="FN198" i="6" s="1"/>
  <c r="FN208" i="6" s="1"/>
  <c r="FO190" i="6"/>
  <c r="FO198" i="6" s="1"/>
  <c r="FO208" i="6" s="1"/>
  <c r="FP190" i="6"/>
  <c r="FP198" i="6" s="1"/>
  <c r="FQ190" i="6"/>
  <c r="FQ198" i="6" s="1"/>
  <c r="FQ208" i="6" s="1"/>
  <c r="FR190" i="6"/>
  <c r="FR198" i="6" s="1"/>
  <c r="FR208" i="6" s="1"/>
  <c r="FS190" i="6"/>
  <c r="FS198" i="6" s="1"/>
  <c r="FS208" i="6" s="1"/>
  <c r="FT190" i="6"/>
  <c r="FT198" i="6" s="1"/>
  <c r="FU190" i="6"/>
  <c r="FU198" i="6" s="1"/>
  <c r="FU208" i="6" s="1"/>
  <c r="FV190" i="6"/>
  <c r="FV198" i="6" s="1"/>
  <c r="FV208" i="6" s="1"/>
  <c r="FW190" i="6"/>
  <c r="FW198" i="6" s="1"/>
  <c r="FW208" i="6" s="1"/>
  <c r="FX190" i="6"/>
  <c r="FX198" i="6" s="1"/>
  <c r="FY190" i="6"/>
  <c r="FY198" i="6" s="1"/>
  <c r="FY208" i="6" s="1"/>
  <c r="FZ190" i="6"/>
  <c r="FZ198" i="6" s="1"/>
  <c r="FZ208" i="6" s="1"/>
  <c r="GA190" i="6"/>
  <c r="GA198" i="6" s="1"/>
  <c r="GA208" i="6" s="1"/>
  <c r="GB190" i="6"/>
  <c r="GB198" i="6" s="1"/>
  <c r="GB208" i="6" s="1"/>
  <c r="GC190" i="6"/>
  <c r="GC198" i="6" s="1"/>
  <c r="GC208" i="6" s="1"/>
  <c r="GD190" i="6"/>
  <c r="GD198" i="6" s="1"/>
  <c r="GD208" i="6" s="1"/>
  <c r="GE190" i="6"/>
  <c r="GE198" i="6" s="1"/>
  <c r="GE208" i="6" s="1"/>
  <c r="GF190" i="6"/>
  <c r="GF198" i="6" s="1"/>
  <c r="GF208" i="6" s="1"/>
  <c r="GG190" i="6"/>
  <c r="GG198" i="6" s="1"/>
  <c r="GG208" i="6" s="1"/>
  <c r="GH190" i="6"/>
  <c r="GH198" i="6" s="1"/>
  <c r="GH208" i="6" s="1"/>
  <c r="GI190" i="6"/>
  <c r="GI198" i="6" s="1"/>
  <c r="GI208" i="6" s="1"/>
  <c r="GJ190" i="6"/>
  <c r="GJ198" i="6" s="1"/>
  <c r="GJ208" i="6" s="1"/>
  <c r="GK190" i="6"/>
  <c r="GK198" i="6" s="1"/>
  <c r="GK208" i="6" s="1"/>
  <c r="GL190" i="6"/>
  <c r="GL198" i="6" s="1"/>
  <c r="GL208" i="6" s="1"/>
  <c r="GM190" i="6"/>
  <c r="GM198" i="6" s="1"/>
  <c r="GM208" i="6" s="1"/>
  <c r="GN190" i="6"/>
  <c r="GN198" i="6" s="1"/>
  <c r="GN208" i="6" s="1"/>
  <c r="GO190" i="6"/>
  <c r="GO198" i="6" s="1"/>
  <c r="GO208" i="6" s="1"/>
  <c r="GP190" i="6"/>
  <c r="GP198" i="6" s="1"/>
  <c r="GP208" i="6" s="1"/>
  <c r="GQ190" i="6"/>
  <c r="GQ198" i="6" s="1"/>
  <c r="GQ208" i="6" s="1"/>
  <c r="GR190" i="6"/>
  <c r="GR198" i="6" s="1"/>
  <c r="GR208" i="6" s="1"/>
  <c r="F191" i="6"/>
  <c r="G191" i="6"/>
  <c r="G194" i="6" s="1"/>
  <c r="G204" i="6" s="1"/>
  <c r="H191" i="6"/>
  <c r="I191" i="6"/>
  <c r="J191" i="6"/>
  <c r="K191" i="6"/>
  <c r="K194" i="6" s="1"/>
  <c r="K204" i="6" s="1"/>
  <c r="L191" i="6"/>
  <c r="L194" i="6" s="1"/>
  <c r="L204" i="6" s="1"/>
  <c r="M191" i="6"/>
  <c r="N191" i="6"/>
  <c r="O191" i="6"/>
  <c r="O194" i="6" s="1"/>
  <c r="O204" i="6" s="1"/>
  <c r="P191" i="6"/>
  <c r="P194" i="6" s="1"/>
  <c r="P204" i="6" s="1"/>
  <c r="Q191" i="6"/>
  <c r="R191" i="6"/>
  <c r="S191" i="6"/>
  <c r="S194" i="6" s="1"/>
  <c r="S204" i="6" s="1"/>
  <c r="T191" i="6"/>
  <c r="T194" i="6" s="1"/>
  <c r="T204" i="6" s="1"/>
  <c r="U191" i="6"/>
  <c r="V191" i="6"/>
  <c r="W191" i="6"/>
  <c r="W194" i="6" s="1"/>
  <c r="W204" i="6" s="1"/>
  <c r="X191" i="6"/>
  <c r="X194" i="6" s="1"/>
  <c r="X204" i="6" s="1"/>
  <c r="Y191" i="6"/>
  <c r="Y194" i="6" s="1"/>
  <c r="Y204" i="6" s="1"/>
  <c r="Z191" i="6"/>
  <c r="AA191" i="6"/>
  <c r="AA194" i="6" s="1"/>
  <c r="AA204" i="6" s="1"/>
  <c r="AB191" i="6"/>
  <c r="AB194" i="6" s="1"/>
  <c r="AB204" i="6" s="1"/>
  <c r="AC191" i="6"/>
  <c r="AD191" i="6"/>
  <c r="AE191" i="6"/>
  <c r="AE194" i="6" s="1"/>
  <c r="AE204" i="6" s="1"/>
  <c r="AF191" i="6"/>
  <c r="AF194" i="6" s="1"/>
  <c r="AG191" i="6"/>
  <c r="AG194" i="6" s="1"/>
  <c r="AG204" i="6" s="1"/>
  <c r="AH191" i="6"/>
  <c r="AI191" i="6"/>
  <c r="AI194" i="6" s="1"/>
  <c r="AI204" i="6" s="1"/>
  <c r="AJ191" i="6"/>
  <c r="AJ194" i="6" s="1"/>
  <c r="AJ204" i="6" s="1"/>
  <c r="AK191" i="6"/>
  <c r="AL191" i="6"/>
  <c r="AM191" i="6"/>
  <c r="AM194" i="6" s="1"/>
  <c r="AM204" i="6" s="1"/>
  <c r="AN191" i="6"/>
  <c r="AN194" i="6" s="1"/>
  <c r="AO191" i="6"/>
  <c r="AP191" i="6"/>
  <c r="AQ191" i="6"/>
  <c r="AQ194" i="6" s="1"/>
  <c r="AQ204" i="6" s="1"/>
  <c r="AR191" i="6"/>
  <c r="AR194" i="6" s="1"/>
  <c r="AR204" i="6" s="1"/>
  <c r="AS191" i="6"/>
  <c r="AT191" i="6"/>
  <c r="AT194" i="6" s="1"/>
  <c r="AT204" i="6" s="1"/>
  <c r="AU191" i="6"/>
  <c r="AU194" i="6" s="1"/>
  <c r="AU204" i="6" s="1"/>
  <c r="AV191" i="6"/>
  <c r="AV194" i="6" s="1"/>
  <c r="AV204" i="6" s="1"/>
  <c r="AW191" i="6"/>
  <c r="AX191" i="6"/>
  <c r="AY191" i="6"/>
  <c r="AY194" i="6" s="1"/>
  <c r="AY204" i="6" s="1"/>
  <c r="AZ191" i="6"/>
  <c r="AZ194" i="6" s="1"/>
  <c r="AZ204" i="6" s="1"/>
  <c r="BA191" i="6"/>
  <c r="BB191" i="6"/>
  <c r="BB194" i="6" s="1"/>
  <c r="BB204" i="6" s="1"/>
  <c r="BC191" i="6"/>
  <c r="BC194" i="6" s="1"/>
  <c r="BC204" i="6" s="1"/>
  <c r="BD191" i="6"/>
  <c r="BD194" i="6" s="1"/>
  <c r="BD204" i="6" s="1"/>
  <c r="BE191" i="6"/>
  <c r="BF191" i="6"/>
  <c r="BG191" i="6"/>
  <c r="BG194" i="6" s="1"/>
  <c r="BG204" i="6" s="1"/>
  <c r="BH191" i="6"/>
  <c r="BH194" i="6" s="1"/>
  <c r="BI191" i="6"/>
  <c r="BJ191" i="6"/>
  <c r="BK191" i="6"/>
  <c r="BK194" i="6" s="1"/>
  <c r="BK204" i="6" s="1"/>
  <c r="BL191" i="6"/>
  <c r="BL194" i="6" s="1"/>
  <c r="BL204" i="6" s="1"/>
  <c r="BM191" i="6"/>
  <c r="BN191" i="6"/>
  <c r="BO191" i="6"/>
  <c r="BO194" i="6" s="1"/>
  <c r="BO204" i="6" s="1"/>
  <c r="BP191" i="6"/>
  <c r="BP194" i="6" s="1"/>
  <c r="BP204" i="6" s="1"/>
  <c r="BQ191" i="6"/>
  <c r="BR191" i="6"/>
  <c r="BS191" i="6"/>
  <c r="BS194" i="6" s="1"/>
  <c r="BS204" i="6" s="1"/>
  <c r="BT191" i="6"/>
  <c r="BT194" i="6" s="1"/>
  <c r="BT204" i="6" s="1"/>
  <c r="BU191" i="6"/>
  <c r="BV191" i="6"/>
  <c r="BW191" i="6"/>
  <c r="BW194" i="6" s="1"/>
  <c r="BW204" i="6" s="1"/>
  <c r="BX191" i="6"/>
  <c r="BX194" i="6" s="1"/>
  <c r="BX204" i="6" s="1"/>
  <c r="BY191" i="6"/>
  <c r="BZ191" i="6"/>
  <c r="BZ194" i="6" s="1"/>
  <c r="BZ204" i="6" s="1"/>
  <c r="CA191" i="6"/>
  <c r="CA194" i="6" s="1"/>
  <c r="CA204" i="6" s="1"/>
  <c r="CB191" i="6"/>
  <c r="CB194" i="6" s="1"/>
  <c r="CB204" i="6" s="1"/>
  <c r="CC191" i="6"/>
  <c r="CD191" i="6"/>
  <c r="CE191" i="6"/>
  <c r="CE194" i="6" s="1"/>
  <c r="CE204" i="6" s="1"/>
  <c r="CF191" i="6"/>
  <c r="CF194" i="6" s="1"/>
  <c r="CF204" i="6" s="1"/>
  <c r="CG191" i="6"/>
  <c r="CH191" i="6"/>
  <c r="CH194" i="6" s="1"/>
  <c r="CH204" i="6" s="1"/>
  <c r="CI191" i="6"/>
  <c r="CI194" i="6" s="1"/>
  <c r="CI204" i="6" s="1"/>
  <c r="CJ191" i="6"/>
  <c r="CJ194" i="6" s="1"/>
  <c r="CJ204" i="6" s="1"/>
  <c r="CK191" i="6"/>
  <c r="CL191" i="6"/>
  <c r="CM191" i="6"/>
  <c r="CM194" i="6" s="1"/>
  <c r="CM204" i="6" s="1"/>
  <c r="CN191" i="6"/>
  <c r="CN194" i="6" s="1"/>
  <c r="CO191" i="6"/>
  <c r="CP191" i="6"/>
  <c r="CQ191" i="6"/>
  <c r="CQ194" i="6" s="1"/>
  <c r="CQ204" i="6" s="1"/>
  <c r="CR191" i="6"/>
  <c r="CR194" i="6" s="1"/>
  <c r="CR204" i="6" s="1"/>
  <c r="CS191" i="6"/>
  <c r="CT191" i="6"/>
  <c r="CU191" i="6"/>
  <c r="CU194" i="6" s="1"/>
  <c r="CU204" i="6" s="1"/>
  <c r="CV191" i="6"/>
  <c r="CV194" i="6" s="1"/>
  <c r="CV204" i="6" s="1"/>
  <c r="CW191" i="6"/>
  <c r="CX191" i="6"/>
  <c r="CY191" i="6"/>
  <c r="CY194" i="6" s="1"/>
  <c r="CY204" i="6" s="1"/>
  <c r="CZ191" i="6"/>
  <c r="CZ194" i="6" s="1"/>
  <c r="CZ204" i="6" s="1"/>
  <c r="DA191" i="6"/>
  <c r="DB191" i="6"/>
  <c r="DC191" i="6"/>
  <c r="DC194" i="6" s="1"/>
  <c r="DC204" i="6" s="1"/>
  <c r="DD191" i="6"/>
  <c r="DD194" i="6" s="1"/>
  <c r="DD204" i="6" s="1"/>
  <c r="DE191" i="6"/>
  <c r="DF191" i="6"/>
  <c r="DG191" i="6"/>
  <c r="DG194" i="6" s="1"/>
  <c r="DG204" i="6" s="1"/>
  <c r="DH191" i="6"/>
  <c r="DH194" i="6" s="1"/>
  <c r="DH204" i="6" s="1"/>
  <c r="DI191" i="6"/>
  <c r="DJ191" i="6"/>
  <c r="DK191" i="6"/>
  <c r="DK194" i="6" s="1"/>
  <c r="DK204" i="6" s="1"/>
  <c r="DL191" i="6"/>
  <c r="DL194" i="6" s="1"/>
  <c r="DL204" i="6" s="1"/>
  <c r="DM191" i="6"/>
  <c r="DN191" i="6"/>
  <c r="DO191" i="6"/>
  <c r="DO194" i="6" s="1"/>
  <c r="DO204" i="6" s="1"/>
  <c r="DP191" i="6"/>
  <c r="DP194" i="6" s="1"/>
  <c r="DP204" i="6" s="1"/>
  <c r="DQ191" i="6"/>
  <c r="DR191" i="6"/>
  <c r="DS191" i="6"/>
  <c r="DS194" i="6" s="1"/>
  <c r="DS204" i="6" s="1"/>
  <c r="DT191" i="6"/>
  <c r="DT194" i="6" s="1"/>
  <c r="DT204" i="6" s="1"/>
  <c r="DU191" i="6"/>
  <c r="DV191" i="6"/>
  <c r="DW191" i="6"/>
  <c r="DW194" i="6" s="1"/>
  <c r="DW204" i="6" s="1"/>
  <c r="DX191" i="6"/>
  <c r="DX194" i="6" s="1"/>
  <c r="DY191" i="6"/>
  <c r="DZ191" i="6"/>
  <c r="EA191" i="6"/>
  <c r="EA194" i="6" s="1"/>
  <c r="EA204" i="6" s="1"/>
  <c r="EB191" i="6"/>
  <c r="EB194" i="6" s="1"/>
  <c r="EB204" i="6" s="1"/>
  <c r="EC191" i="6"/>
  <c r="ED191" i="6"/>
  <c r="EE191" i="6"/>
  <c r="EE194" i="6" s="1"/>
  <c r="EE204" i="6" s="1"/>
  <c r="EF191" i="6"/>
  <c r="EF194" i="6" s="1"/>
  <c r="EG191" i="6"/>
  <c r="EH191" i="6"/>
  <c r="EI191" i="6"/>
  <c r="EI194" i="6" s="1"/>
  <c r="EI204" i="6" s="1"/>
  <c r="EJ191" i="6"/>
  <c r="EJ194" i="6" s="1"/>
  <c r="EJ204" i="6" s="1"/>
  <c r="EK191" i="6"/>
  <c r="EL191" i="6"/>
  <c r="EM191" i="6"/>
  <c r="EM194" i="6" s="1"/>
  <c r="EM204" i="6" s="1"/>
  <c r="EN191" i="6"/>
  <c r="EN194" i="6" s="1"/>
  <c r="EN204" i="6" s="1"/>
  <c r="EO191" i="6"/>
  <c r="EP191" i="6"/>
  <c r="EQ191" i="6"/>
  <c r="EQ194" i="6" s="1"/>
  <c r="EQ204" i="6" s="1"/>
  <c r="ER191" i="6"/>
  <c r="ER194" i="6" s="1"/>
  <c r="ER204" i="6" s="1"/>
  <c r="ES191" i="6"/>
  <c r="ET191" i="6"/>
  <c r="EU191" i="6"/>
  <c r="EU194" i="6" s="1"/>
  <c r="EU204" i="6" s="1"/>
  <c r="EV191" i="6"/>
  <c r="EV194" i="6" s="1"/>
  <c r="EV204" i="6" s="1"/>
  <c r="EW191" i="6"/>
  <c r="EX191" i="6"/>
  <c r="EY191" i="6"/>
  <c r="EY194" i="6" s="1"/>
  <c r="EY204" i="6" s="1"/>
  <c r="EZ191" i="6"/>
  <c r="EZ194" i="6" s="1"/>
  <c r="EZ204" i="6" s="1"/>
  <c r="FA191" i="6"/>
  <c r="FB191" i="6"/>
  <c r="FC191" i="6"/>
  <c r="FC194" i="6" s="1"/>
  <c r="FC204" i="6" s="1"/>
  <c r="FD191" i="6"/>
  <c r="FD194" i="6" s="1"/>
  <c r="FE191" i="6"/>
  <c r="FF191" i="6"/>
  <c r="FG191" i="6"/>
  <c r="FG194" i="6" s="1"/>
  <c r="FG204" i="6" s="1"/>
  <c r="FH191" i="6"/>
  <c r="FH194" i="6" s="1"/>
  <c r="FH204" i="6" s="1"/>
  <c r="FI191" i="6"/>
  <c r="FJ191" i="6"/>
  <c r="FK191" i="6"/>
  <c r="FK194" i="6" s="1"/>
  <c r="FK204" i="6" s="1"/>
  <c r="FL191" i="6"/>
  <c r="FL194" i="6" s="1"/>
  <c r="FM191" i="6"/>
  <c r="FN191" i="6"/>
  <c r="FO191" i="6"/>
  <c r="FO194" i="6" s="1"/>
  <c r="FO204" i="6" s="1"/>
  <c r="FP191" i="6"/>
  <c r="FP194" i="6" s="1"/>
  <c r="FP204" i="6" s="1"/>
  <c r="FQ191" i="6"/>
  <c r="FQ194" i="6" s="1"/>
  <c r="FQ204" i="6" s="1"/>
  <c r="FR191" i="6"/>
  <c r="FS191" i="6"/>
  <c r="FS194" i="6" s="1"/>
  <c r="FS204" i="6" s="1"/>
  <c r="FT191" i="6"/>
  <c r="FT194" i="6" s="1"/>
  <c r="FT204" i="6" s="1"/>
  <c r="FU191" i="6"/>
  <c r="FV191" i="6"/>
  <c r="FW191" i="6"/>
  <c r="FW194" i="6" s="1"/>
  <c r="FW204" i="6" s="1"/>
  <c r="FX191" i="6"/>
  <c r="FX194" i="6" s="1"/>
  <c r="FX204" i="6" s="1"/>
  <c r="FY191" i="6"/>
  <c r="FZ191" i="6"/>
  <c r="GA191" i="6"/>
  <c r="GA194" i="6" s="1"/>
  <c r="GA204" i="6" s="1"/>
  <c r="GB191" i="6"/>
  <c r="GB194" i="6" s="1"/>
  <c r="GB204" i="6" s="1"/>
  <c r="GC191" i="6"/>
  <c r="GD191" i="6"/>
  <c r="GE191" i="6"/>
  <c r="GE194" i="6" s="1"/>
  <c r="GE204" i="6" s="1"/>
  <c r="GF191" i="6"/>
  <c r="GF194" i="6" s="1"/>
  <c r="GF204" i="6" s="1"/>
  <c r="GG191" i="6"/>
  <c r="GH191" i="6"/>
  <c r="GI191" i="6"/>
  <c r="GI194" i="6" s="1"/>
  <c r="GI204" i="6" s="1"/>
  <c r="GJ191" i="6"/>
  <c r="GJ194" i="6" s="1"/>
  <c r="GJ204" i="6" s="1"/>
  <c r="GK191" i="6"/>
  <c r="GL191" i="6"/>
  <c r="GM191" i="6"/>
  <c r="GM194" i="6" s="1"/>
  <c r="GM204" i="6" s="1"/>
  <c r="GN191" i="6"/>
  <c r="GN194" i="6" s="1"/>
  <c r="GN204" i="6" s="1"/>
  <c r="GO191" i="6"/>
  <c r="GP191" i="6"/>
  <c r="GQ191" i="6"/>
  <c r="GQ194" i="6" s="1"/>
  <c r="GQ204" i="6" s="1"/>
  <c r="GR191" i="6"/>
  <c r="GR194" i="6" s="1"/>
  <c r="GR204" i="6" s="1"/>
  <c r="F193" i="6"/>
  <c r="G193" i="6"/>
  <c r="H193" i="6"/>
  <c r="H203" i="6" s="1"/>
  <c r="I193" i="6"/>
  <c r="I203" i="6" s="1"/>
  <c r="J193" i="6"/>
  <c r="K193" i="6"/>
  <c r="K203" i="6" s="1"/>
  <c r="L193" i="6"/>
  <c r="L203" i="6" s="1"/>
  <c r="M193" i="6"/>
  <c r="M203" i="6" s="1"/>
  <c r="N193" i="6"/>
  <c r="O193" i="6"/>
  <c r="P193" i="6"/>
  <c r="P203" i="6" s="1"/>
  <c r="Q193" i="6"/>
  <c r="Q203" i="6" s="1"/>
  <c r="R193" i="6"/>
  <c r="S193" i="6"/>
  <c r="T193" i="6"/>
  <c r="T203" i="6" s="1"/>
  <c r="U193" i="6"/>
  <c r="U203" i="6" s="1"/>
  <c r="V193" i="6"/>
  <c r="W193" i="6"/>
  <c r="X193" i="6"/>
  <c r="X203" i="6" s="1"/>
  <c r="Y193" i="6"/>
  <c r="Y203" i="6" s="1"/>
  <c r="Z193" i="6"/>
  <c r="AA193" i="6"/>
  <c r="AB193" i="6"/>
  <c r="AB203" i="6" s="1"/>
  <c r="AC193" i="6"/>
  <c r="AC203" i="6" s="1"/>
  <c r="AD193" i="6"/>
  <c r="AE193" i="6"/>
  <c r="AF193" i="6"/>
  <c r="AF203" i="6" s="1"/>
  <c r="AG193" i="6"/>
  <c r="AG203" i="6" s="1"/>
  <c r="AH193" i="6"/>
  <c r="AI193" i="6"/>
  <c r="AJ193" i="6"/>
  <c r="AJ203" i="6" s="1"/>
  <c r="AK193" i="6"/>
  <c r="AK203" i="6" s="1"/>
  <c r="AL193" i="6"/>
  <c r="AM193" i="6"/>
  <c r="AM203" i="6" s="1"/>
  <c r="AN193" i="6"/>
  <c r="AN203" i="6" s="1"/>
  <c r="AO193" i="6"/>
  <c r="AO203" i="6" s="1"/>
  <c r="AP193" i="6"/>
  <c r="AQ193" i="6"/>
  <c r="AR193" i="6"/>
  <c r="AR203" i="6" s="1"/>
  <c r="AS193" i="6"/>
  <c r="AS203" i="6" s="1"/>
  <c r="AT193" i="6"/>
  <c r="AU193" i="6"/>
  <c r="AU203" i="6" s="1"/>
  <c r="AV193" i="6"/>
  <c r="AV203" i="6" s="1"/>
  <c r="AW193" i="6"/>
  <c r="AW203" i="6" s="1"/>
  <c r="AX193" i="6"/>
  <c r="AY193" i="6"/>
  <c r="AZ193" i="6"/>
  <c r="AZ203" i="6" s="1"/>
  <c r="BA193" i="6"/>
  <c r="BA203" i="6" s="1"/>
  <c r="BB193" i="6"/>
  <c r="BC193" i="6"/>
  <c r="BD193" i="6"/>
  <c r="BD203" i="6" s="1"/>
  <c r="BE193" i="6"/>
  <c r="BE203" i="6" s="1"/>
  <c r="BF193" i="6"/>
  <c r="BG193" i="6"/>
  <c r="BH193" i="6"/>
  <c r="BH203" i="6" s="1"/>
  <c r="BI193" i="6"/>
  <c r="BI203" i="6" s="1"/>
  <c r="BJ193" i="6"/>
  <c r="BK193" i="6"/>
  <c r="BL193" i="6"/>
  <c r="BL203" i="6" s="1"/>
  <c r="BM193" i="6"/>
  <c r="BM203" i="6" s="1"/>
  <c r="BN193" i="6"/>
  <c r="BO193" i="6"/>
  <c r="BP193" i="6"/>
  <c r="BP203" i="6" s="1"/>
  <c r="BQ193" i="6"/>
  <c r="BQ203" i="6" s="1"/>
  <c r="BR193" i="6"/>
  <c r="BS193" i="6"/>
  <c r="BT193" i="6"/>
  <c r="BT203" i="6" s="1"/>
  <c r="BU193" i="6"/>
  <c r="BU203" i="6" s="1"/>
  <c r="BV193" i="6"/>
  <c r="BV203" i="6" s="1"/>
  <c r="BW193" i="6"/>
  <c r="BX193" i="6"/>
  <c r="BX203" i="6" s="1"/>
  <c r="BY193" i="6"/>
  <c r="BY203" i="6" s="1"/>
  <c r="BZ193" i="6"/>
  <c r="CA193" i="6"/>
  <c r="CB193" i="6"/>
  <c r="CB203" i="6" s="1"/>
  <c r="CC193" i="6"/>
  <c r="CC203" i="6" s="1"/>
  <c r="CD193" i="6"/>
  <c r="CE193" i="6"/>
  <c r="CF193" i="6"/>
  <c r="CF203" i="6" s="1"/>
  <c r="CG193" i="6"/>
  <c r="CG203" i="6" s="1"/>
  <c r="CH193" i="6"/>
  <c r="CI193" i="6"/>
  <c r="CJ193" i="6"/>
  <c r="CJ203" i="6" s="1"/>
  <c r="CK193" i="6"/>
  <c r="CK203" i="6" s="1"/>
  <c r="CL193" i="6"/>
  <c r="CM193" i="6"/>
  <c r="CN193" i="6"/>
  <c r="CN203" i="6" s="1"/>
  <c r="CO193" i="6"/>
  <c r="CO203" i="6" s="1"/>
  <c r="CP193" i="6"/>
  <c r="CQ193" i="6"/>
  <c r="CR193" i="6"/>
  <c r="CR203" i="6" s="1"/>
  <c r="CS193" i="6"/>
  <c r="CS203" i="6" s="1"/>
  <c r="CT193" i="6"/>
  <c r="CU193" i="6"/>
  <c r="CV193" i="6"/>
  <c r="CV203" i="6" s="1"/>
  <c r="CW193" i="6"/>
  <c r="CW203" i="6" s="1"/>
  <c r="CX193" i="6"/>
  <c r="CX203" i="6" s="1"/>
  <c r="CY193" i="6"/>
  <c r="CZ193" i="6"/>
  <c r="CZ203" i="6" s="1"/>
  <c r="DA193" i="6"/>
  <c r="DA203" i="6" s="1"/>
  <c r="DB193" i="6"/>
  <c r="DC193" i="6"/>
  <c r="DD193" i="6"/>
  <c r="DD203" i="6" s="1"/>
  <c r="DE193" i="6"/>
  <c r="DE203" i="6" s="1"/>
  <c r="DF193" i="6"/>
  <c r="DG193" i="6"/>
  <c r="DH193" i="6"/>
  <c r="DH203" i="6" s="1"/>
  <c r="DI193" i="6"/>
  <c r="DI203" i="6" s="1"/>
  <c r="DJ193" i="6"/>
  <c r="DK193" i="6"/>
  <c r="DL193" i="6"/>
  <c r="DL203" i="6" s="1"/>
  <c r="DM193" i="6"/>
  <c r="DM203" i="6" s="1"/>
  <c r="DN193" i="6"/>
  <c r="DO193" i="6"/>
  <c r="DP193" i="6"/>
  <c r="DP203" i="6" s="1"/>
  <c r="DQ193" i="6"/>
  <c r="DQ203" i="6" s="1"/>
  <c r="DR193" i="6"/>
  <c r="DS193" i="6"/>
  <c r="DT193" i="6"/>
  <c r="DT203" i="6" s="1"/>
  <c r="DU193" i="6"/>
  <c r="DU203" i="6" s="1"/>
  <c r="DV193" i="6"/>
  <c r="DW193" i="6"/>
  <c r="DX193" i="6"/>
  <c r="DX203" i="6" s="1"/>
  <c r="DY193" i="6"/>
  <c r="DY203" i="6" s="1"/>
  <c r="DZ193" i="6"/>
  <c r="DZ203" i="6" s="1"/>
  <c r="EA193" i="6"/>
  <c r="EB193" i="6"/>
  <c r="EB203" i="6" s="1"/>
  <c r="EC193" i="6"/>
  <c r="EC203" i="6" s="1"/>
  <c r="ED193" i="6"/>
  <c r="EE193" i="6"/>
  <c r="EF193" i="6"/>
  <c r="EF203" i="6" s="1"/>
  <c r="EG193" i="6"/>
  <c r="EG203" i="6" s="1"/>
  <c r="EH193" i="6"/>
  <c r="EI193" i="6"/>
  <c r="EJ193" i="6"/>
  <c r="EJ203" i="6" s="1"/>
  <c r="EK193" i="6"/>
  <c r="EK203" i="6" s="1"/>
  <c r="EL193" i="6"/>
  <c r="EM193" i="6"/>
  <c r="EN193" i="6"/>
  <c r="EN203" i="6" s="1"/>
  <c r="EO193" i="6"/>
  <c r="EO203" i="6" s="1"/>
  <c r="EP193" i="6"/>
  <c r="EQ193" i="6"/>
  <c r="ER193" i="6"/>
  <c r="ER203" i="6" s="1"/>
  <c r="ES193" i="6"/>
  <c r="ES203" i="6" s="1"/>
  <c r="ET193" i="6"/>
  <c r="ET203" i="6" s="1"/>
  <c r="EU193" i="6"/>
  <c r="EV193" i="6"/>
  <c r="EV203" i="6" s="1"/>
  <c r="EW193" i="6"/>
  <c r="EW203" i="6" s="1"/>
  <c r="EX193" i="6"/>
  <c r="EX203" i="6" s="1"/>
  <c r="EY193" i="6"/>
  <c r="EZ193" i="6"/>
  <c r="EZ203" i="6" s="1"/>
  <c r="FA193" i="6"/>
  <c r="FA203" i="6" s="1"/>
  <c r="FB193" i="6"/>
  <c r="FC193" i="6"/>
  <c r="FD193" i="6"/>
  <c r="FD203" i="6" s="1"/>
  <c r="FE193" i="6"/>
  <c r="FE203" i="6" s="1"/>
  <c r="FF193" i="6"/>
  <c r="FG193" i="6"/>
  <c r="FH193" i="6"/>
  <c r="FH203" i="6" s="1"/>
  <c r="FI193" i="6"/>
  <c r="FI203" i="6" s="1"/>
  <c r="FJ193" i="6"/>
  <c r="FK193" i="6"/>
  <c r="FL193" i="6"/>
  <c r="FL203" i="6" s="1"/>
  <c r="FM193" i="6"/>
  <c r="FM203" i="6" s="1"/>
  <c r="FN193" i="6"/>
  <c r="FO193" i="6"/>
  <c r="FO203" i="6" s="1"/>
  <c r="FP193" i="6"/>
  <c r="FP203" i="6" s="1"/>
  <c r="FQ193" i="6"/>
  <c r="FQ203" i="6" s="1"/>
  <c r="FR193" i="6"/>
  <c r="FS193" i="6"/>
  <c r="FS203" i="6" s="1"/>
  <c r="FT193" i="6"/>
  <c r="FT203" i="6" s="1"/>
  <c r="FU193" i="6"/>
  <c r="FU203" i="6" s="1"/>
  <c r="FV193" i="6"/>
  <c r="FW193" i="6"/>
  <c r="FX193" i="6"/>
  <c r="FX203" i="6" s="1"/>
  <c r="FY193" i="6"/>
  <c r="FY203" i="6" s="1"/>
  <c r="FZ193" i="6"/>
  <c r="GA193" i="6"/>
  <c r="GB193" i="6"/>
  <c r="GB203" i="6" s="1"/>
  <c r="GC193" i="6"/>
  <c r="GC203" i="6" s="1"/>
  <c r="GD193" i="6"/>
  <c r="GE193" i="6"/>
  <c r="GF193" i="6"/>
  <c r="GF203" i="6" s="1"/>
  <c r="GG193" i="6"/>
  <c r="GH193" i="6"/>
  <c r="GI193" i="6"/>
  <c r="GJ193" i="6"/>
  <c r="GJ203" i="6" s="1"/>
  <c r="GK193" i="6"/>
  <c r="GK203" i="6" s="1"/>
  <c r="GL193" i="6"/>
  <c r="GM193" i="6"/>
  <c r="GN193" i="6"/>
  <c r="GN203" i="6" s="1"/>
  <c r="GO193" i="6"/>
  <c r="GO203" i="6" s="1"/>
  <c r="GP193" i="6"/>
  <c r="GQ193" i="6"/>
  <c r="GR193" i="6"/>
  <c r="GR203" i="6" s="1"/>
  <c r="H194" i="6"/>
  <c r="F201" i="6"/>
  <c r="F211" i="6" s="1"/>
  <c r="G201" i="6"/>
  <c r="G211" i="6" s="1"/>
  <c r="H201" i="6"/>
  <c r="H211" i="6" s="1"/>
  <c r="I201" i="6"/>
  <c r="I211" i="6" s="1"/>
  <c r="J201" i="6"/>
  <c r="J211" i="6" s="1"/>
  <c r="K201" i="6"/>
  <c r="K211" i="6" s="1"/>
  <c r="L201" i="6"/>
  <c r="L211" i="6" s="1"/>
  <c r="M201" i="6"/>
  <c r="M211" i="6" s="1"/>
  <c r="N201" i="6"/>
  <c r="N211" i="6" s="1"/>
  <c r="O201" i="6"/>
  <c r="O211" i="6" s="1"/>
  <c r="P201" i="6"/>
  <c r="P211" i="6" s="1"/>
  <c r="Q201" i="6"/>
  <c r="Q211" i="6" s="1"/>
  <c r="R201" i="6"/>
  <c r="R211" i="6" s="1"/>
  <c r="S201" i="6"/>
  <c r="S211" i="6" s="1"/>
  <c r="T201" i="6"/>
  <c r="T211" i="6" s="1"/>
  <c r="U201" i="6"/>
  <c r="U211" i="6" s="1"/>
  <c r="V201" i="6"/>
  <c r="V211" i="6" s="1"/>
  <c r="W201" i="6"/>
  <c r="W211" i="6" s="1"/>
  <c r="X201" i="6"/>
  <c r="X211" i="6" s="1"/>
  <c r="Y201" i="6"/>
  <c r="Y211" i="6" s="1"/>
  <c r="Z201" i="6"/>
  <c r="Z211" i="6" s="1"/>
  <c r="AA201" i="6"/>
  <c r="AA211" i="6" s="1"/>
  <c r="AB201" i="6"/>
  <c r="AB211" i="6" s="1"/>
  <c r="AC201" i="6"/>
  <c r="AC211" i="6" s="1"/>
  <c r="AD201" i="6"/>
  <c r="AD211" i="6" s="1"/>
  <c r="AE201" i="6"/>
  <c r="AE211" i="6" s="1"/>
  <c r="AF201" i="6"/>
  <c r="AF211" i="6" s="1"/>
  <c r="AG201" i="6"/>
  <c r="AG211" i="6" s="1"/>
  <c r="AH201" i="6"/>
  <c r="AH211" i="6" s="1"/>
  <c r="AI201" i="6"/>
  <c r="AI211" i="6" s="1"/>
  <c r="AJ201" i="6"/>
  <c r="AJ211" i="6" s="1"/>
  <c r="AK201" i="6"/>
  <c r="AK211" i="6" s="1"/>
  <c r="AL201" i="6"/>
  <c r="AL211" i="6" s="1"/>
  <c r="AM201" i="6"/>
  <c r="AM211" i="6" s="1"/>
  <c r="AN201" i="6"/>
  <c r="AN211" i="6" s="1"/>
  <c r="AO201" i="6"/>
  <c r="AO211" i="6" s="1"/>
  <c r="AP201" i="6"/>
  <c r="AP211" i="6" s="1"/>
  <c r="AQ201" i="6"/>
  <c r="AQ211" i="6" s="1"/>
  <c r="AR201" i="6"/>
  <c r="AR211" i="6" s="1"/>
  <c r="AS201" i="6"/>
  <c r="AS211" i="6" s="1"/>
  <c r="AT201" i="6"/>
  <c r="AT211" i="6" s="1"/>
  <c r="AU201" i="6"/>
  <c r="AU211" i="6" s="1"/>
  <c r="AV201" i="6"/>
  <c r="AV211" i="6" s="1"/>
  <c r="AW201" i="6"/>
  <c r="AW211" i="6" s="1"/>
  <c r="AX201" i="6"/>
  <c r="AX211" i="6" s="1"/>
  <c r="AY201" i="6"/>
  <c r="AY211" i="6" s="1"/>
  <c r="AZ201" i="6"/>
  <c r="AZ211" i="6" s="1"/>
  <c r="BA201" i="6"/>
  <c r="BA211" i="6" s="1"/>
  <c r="BB201" i="6"/>
  <c r="BB211" i="6" s="1"/>
  <c r="BC201" i="6"/>
  <c r="BC211" i="6" s="1"/>
  <c r="BD201" i="6"/>
  <c r="BD211" i="6" s="1"/>
  <c r="BE201" i="6"/>
  <c r="BE211" i="6" s="1"/>
  <c r="BF201" i="6"/>
  <c r="BF211" i="6" s="1"/>
  <c r="BG201" i="6"/>
  <c r="BG211" i="6" s="1"/>
  <c r="BH201" i="6"/>
  <c r="BH211" i="6" s="1"/>
  <c r="BI201" i="6"/>
  <c r="BI211" i="6" s="1"/>
  <c r="BJ201" i="6"/>
  <c r="BJ211" i="6" s="1"/>
  <c r="BK201" i="6"/>
  <c r="BK211" i="6" s="1"/>
  <c r="BL201" i="6"/>
  <c r="BL211" i="6" s="1"/>
  <c r="BM201" i="6"/>
  <c r="BM211" i="6" s="1"/>
  <c r="BN201" i="6"/>
  <c r="BN211" i="6" s="1"/>
  <c r="BO201" i="6"/>
  <c r="BO211" i="6" s="1"/>
  <c r="BP201" i="6"/>
  <c r="BP211" i="6" s="1"/>
  <c r="BQ201" i="6"/>
  <c r="BQ211" i="6" s="1"/>
  <c r="BR201" i="6"/>
  <c r="BR211" i="6" s="1"/>
  <c r="BS201" i="6"/>
  <c r="BS211" i="6" s="1"/>
  <c r="BT201" i="6"/>
  <c r="BT211" i="6" s="1"/>
  <c r="BU201" i="6"/>
  <c r="BU211" i="6" s="1"/>
  <c r="BV201" i="6"/>
  <c r="BV211" i="6" s="1"/>
  <c r="BW201" i="6"/>
  <c r="BW211" i="6" s="1"/>
  <c r="BX201" i="6"/>
  <c r="BX211" i="6" s="1"/>
  <c r="BY201" i="6"/>
  <c r="BY211" i="6" s="1"/>
  <c r="BZ201" i="6"/>
  <c r="BZ211" i="6" s="1"/>
  <c r="CA201" i="6"/>
  <c r="CA211" i="6" s="1"/>
  <c r="CB201" i="6"/>
  <c r="CB211" i="6" s="1"/>
  <c r="CC201" i="6"/>
  <c r="CC211" i="6" s="1"/>
  <c r="CD201" i="6"/>
  <c r="CD211" i="6" s="1"/>
  <c r="CE201" i="6"/>
  <c r="CE211" i="6" s="1"/>
  <c r="CF201" i="6"/>
  <c r="CF211" i="6" s="1"/>
  <c r="CG201" i="6"/>
  <c r="CG211" i="6" s="1"/>
  <c r="CH201" i="6"/>
  <c r="CH211" i="6" s="1"/>
  <c r="CI201" i="6"/>
  <c r="CI211" i="6" s="1"/>
  <c r="CJ201" i="6"/>
  <c r="CJ211" i="6" s="1"/>
  <c r="CK201" i="6"/>
  <c r="CK211" i="6" s="1"/>
  <c r="CL201" i="6"/>
  <c r="CL211" i="6" s="1"/>
  <c r="CM201" i="6"/>
  <c r="CM211" i="6" s="1"/>
  <c r="CN201" i="6"/>
  <c r="CN211" i="6" s="1"/>
  <c r="CO201" i="6"/>
  <c r="CO211" i="6" s="1"/>
  <c r="CP201" i="6"/>
  <c r="CP211" i="6" s="1"/>
  <c r="CQ201" i="6"/>
  <c r="CQ211" i="6" s="1"/>
  <c r="CR201" i="6"/>
  <c r="CR211" i="6" s="1"/>
  <c r="CS201" i="6"/>
  <c r="CS211" i="6" s="1"/>
  <c r="CT201" i="6"/>
  <c r="CT211" i="6" s="1"/>
  <c r="CU201" i="6"/>
  <c r="CU211" i="6" s="1"/>
  <c r="CV201" i="6"/>
  <c r="CV211" i="6" s="1"/>
  <c r="CW201" i="6"/>
  <c r="CW211" i="6" s="1"/>
  <c r="CX201" i="6"/>
  <c r="CX211" i="6" s="1"/>
  <c r="CY201" i="6"/>
  <c r="CY211" i="6" s="1"/>
  <c r="CZ201" i="6"/>
  <c r="CZ211" i="6" s="1"/>
  <c r="DA201" i="6"/>
  <c r="DA211" i="6" s="1"/>
  <c r="DB201" i="6"/>
  <c r="DB211" i="6" s="1"/>
  <c r="DC201" i="6"/>
  <c r="DC211" i="6" s="1"/>
  <c r="DD201" i="6"/>
  <c r="DD211" i="6" s="1"/>
  <c r="DE201" i="6"/>
  <c r="DE211" i="6" s="1"/>
  <c r="DF201" i="6"/>
  <c r="DF211" i="6" s="1"/>
  <c r="DG201" i="6"/>
  <c r="DG211" i="6" s="1"/>
  <c r="DH201" i="6"/>
  <c r="DH211" i="6" s="1"/>
  <c r="DI201" i="6"/>
  <c r="DI211" i="6" s="1"/>
  <c r="DJ201" i="6"/>
  <c r="DJ211" i="6" s="1"/>
  <c r="DK201" i="6"/>
  <c r="DK211" i="6" s="1"/>
  <c r="DL201" i="6"/>
  <c r="DL211" i="6" s="1"/>
  <c r="DM201" i="6"/>
  <c r="DM211" i="6" s="1"/>
  <c r="DN201" i="6"/>
  <c r="DN211" i="6" s="1"/>
  <c r="DO201" i="6"/>
  <c r="DO211" i="6" s="1"/>
  <c r="DP201" i="6"/>
  <c r="DP211" i="6" s="1"/>
  <c r="DQ201" i="6"/>
  <c r="DQ211" i="6" s="1"/>
  <c r="DR201" i="6"/>
  <c r="DR211" i="6" s="1"/>
  <c r="DS201" i="6"/>
  <c r="DS211" i="6" s="1"/>
  <c r="DT201" i="6"/>
  <c r="DT211" i="6" s="1"/>
  <c r="DU201" i="6"/>
  <c r="DU211" i="6" s="1"/>
  <c r="DV201" i="6"/>
  <c r="DV211" i="6" s="1"/>
  <c r="DW201" i="6"/>
  <c r="DW211" i="6" s="1"/>
  <c r="DX201" i="6"/>
  <c r="DX211" i="6" s="1"/>
  <c r="DY201" i="6"/>
  <c r="DY211" i="6" s="1"/>
  <c r="DZ201" i="6"/>
  <c r="DZ211" i="6" s="1"/>
  <c r="EA201" i="6"/>
  <c r="EA211" i="6" s="1"/>
  <c r="EB201" i="6"/>
  <c r="EB211" i="6" s="1"/>
  <c r="EC201" i="6"/>
  <c r="EC211" i="6" s="1"/>
  <c r="ED201" i="6"/>
  <c r="ED211" i="6" s="1"/>
  <c r="EE201" i="6"/>
  <c r="EE211" i="6" s="1"/>
  <c r="EF201" i="6"/>
  <c r="EF211" i="6" s="1"/>
  <c r="EG201" i="6"/>
  <c r="EG211" i="6" s="1"/>
  <c r="EH201" i="6"/>
  <c r="EH211" i="6" s="1"/>
  <c r="EI201" i="6"/>
  <c r="EI211" i="6" s="1"/>
  <c r="EJ201" i="6"/>
  <c r="EJ211" i="6" s="1"/>
  <c r="EK201" i="6"/>
  <c r="EK211" i="6" s="1"/>
  <c r="EL201" i="6"/>
  <c r="EL211" i="6" s="1"/>
  <c r="EM201" i="6"/>
  <c r="EM211" i="6" s="1"/>
  <c r="EN201" i="6"/>
  <c r="EN211" i="6" s="1"/>
  <c r="EO201" i="6"/>
  <c r="EO211" i="6" s="1"/>
  <c r="EP201" i="6"/>
  <c r="EP211" i="6" s="1"/>
  <c r="EQ201" i="6"/>
  <c r="EQ211" i="6" s="1"/>
  <c r="ER201" i="6"/>
  <c r="ER211" i="6" s="1"/>
  <c r="ES201" i="6"/>
  <c r="ES211" i="6" s="1"/>
  <c r="ET201" i="6"/>
  <c r="ET211" i="6" s="1"/>
  <c r="EU201" i="6"/>
  <c r="EU211" i="6" s="1"/>
  <c r="EV201" i="6"/>
  <c r="EV211" i="6" s="1"/>
  <c r="EW201" i="6"/>
  <c r="EW211" i="6" s="1"/>
  <c r="EX201" i="6"/>
  <c r="EX211" i="6" s="1"/>
  <c r="EY201" i="6"/>
  <c r="EY211" i="6" s="1"/>
  <c r="EZ201" i="6"/>
  <c r="EZ211" i="6" s="1"/>
  <c r="FA201" i="6"/>
  <c r="FA211" i="6" s="1"/>
  <c r="FB201" i="6"/>
  <c r="FB211" i="6" s="1"/>
  <c r="FC201" i="6"/>
  <c r="FC211" i="6" s="1"/>
  <c r="FD201" i="6"/>
  <c r="FD211" i="6" s="1"/>
  <c r="FE201" i="6"/>
  <c r="FE211" i="6" s="1"/>
  <c r="FF201" i="6"/>
  <c r="FF211" i="6" s="1"/>
  <c r="FG201" i="6"/>
  <c r="FG211" i="6" s="1"/>
  <c r="FH201" i="6"/>
  <c r="FH211" i="6" s="1"/>
  <c r="FI201" i="6"/>
  <c r="FI211" i="6" s="1"/>
  <c r="FJ201" i="6"/>
  <c r="FJ211" i="6" s="1"/>
  <c r="FK201" i="6"/>
  <c r="FK211" i="6" s="1"/>
  <c r="FL201" i="6"/>
  <c r="FL211" i="6" s="1"/>
  <c r="FM201" i="6"/>
  <c r="FM211" i="6" s="1"/>
  <c r="FN201" i="6"/>
  <c r="FN211" i="6" s="1"/>
  <c r="FO201" i="6"/>
  <c r="FO211" i="6" s="1"/>
  <c r="FP201" i="6"/>
  <c r="FP211" i="6" s="1"/>
  <c r="FQ201" i="6"/>
  <c r="FQ211" i="6" s="1"/>
  <c r="FR201" i="6"/>
  <c r="FR211" i="6" s="1"/>
  <c r="FS201" i="6"/>
  <c r="FS211" i="6" s="1"/>
  <c r="FT201" i="6"/>
  <c r="FT211" i="6" s="1"/>
  <c r="FU201" i="6"/>
  <c r="FU211" i="6" s="1"/>
  <c r="FV201" i="6"/>
  <c r="FV211" i="6" s="1"/>
  <c r="FW201" i="6"/>
  <c r="FW211" i="6" s="1"/>
  <c r="FX201" i="6"/>
  <c r="FX211" i="6" s="1"/>
  <c r="FY201" i="6"/>
  <c r="FY211" i="6" s="1"/>
  <c r="FZ201" i="6"/>
  <c r="FZ211" i="6" s="1"/>
  <c r="GA201" i="6"/>
  <c r="GA211" i="6" s="1"/>
  <c r="GB201" i="6"/>
  <c r="GB211" i="6" s="1"/>
  <c r="GC201" i="6"/>
  <c r="GC211" i="6" s="1"/>
  <c r="GD201" i="6"/>
  <c r="GD211" i="6" s="1"/>
  <c r="GE201" i="6"/>
  <c r="GE211" i="6" s="1"/>
  <c r="GF201" i="6"/>
  <c r="GF211" i="6" s="1"/>
  <c r="GG201" i="6"/>
  <c r="GG211" i="6" s="1"/>
  <c r="GH201" i="6"/>
  <c r="GH211" i="6" s="1"/>
  <c r="GI201" i="6"/>
  <c r="GI211" i="6" s="1"/>
  <c r="GJ201" i="6"/>
  <c r="GJ211" i="6" s="1"/>
  <c r="GK201" i="6"/>
  <c r="GK211" i="6" s="1"/>
  <c r="GL201" i="6"/>
  <c r="GL211" i="6" s="1"/>
  <c r="GM201" i="6"/>
  <c r="GM211" i="6" s="1"/>
  <c r="GN201" i="6"/>
  <c r="GN211" i="6" s="1"/>
  <c r="GO201" i="6"/>
  <c r="GO211" i="6" s="1"/>
  <c r="GP201" i="6"/>
  <c r="GP211" i="6" s="1"/>
  <c r="GQ201" i="6"/>
  <c r="GQ211" i="6" s="1"/>
  <c r="GR201" i="6"/>
  <c r="GR211" i="6" s="1"/>
  <c r="GG203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S218" i="6"/>
  <c r="T218" i="6"/>
  <c r="U218" i="6"/>
  <c r="V218" i="6"/>
  <c r="W218" i="6"/>
  <c r="X218" i="6"/>
  <c r="Y218" i="6"/>
  <c r="Z218" i="6"/>
  <c r="AA218" i="6"/>
  <c r="AB218" i="6"/>
  <c r="AC218" i="6"/>
  <c r="AD218" i="6"/>
  <c r="AE218" i="6"/>
  <c r="AF218" i="6"/>
  <c r="AG218" i="6"/>
  <c r="AH218" i="6"/>
  <c r="AI218" i="6"/>
  <c r="AJ218" i="6"/>
  <c r="AK218" i="6"/>
  <c r="AL218" i="6"/>
  <c r="AM218" i="6"/>
  <c r="AN218" i="6"/>
  <c r="AO218" i="6"/>
  <c r="AP218" i="6"/>
  <c r="AQ218" i="6"/>
  <c r="AR218" i="6"/>
  <c r="AS218" i="6"/>
  <c r="AT218" i="6"/>
  <c r="AU218" i="6"/>
  <c r="AV218" i="6"/>
  <c r="AW218" i="6"/>
  <c r="AX218" i="6"/>
  <c r="AY218" i="6"/>
  <c r="AZ218" i="6"/>
  <c r="BA218" i="6"/>
  <c r="BB218" i="6"/>
  <c r="BC218" i="6"/>
  <c r="BD218" i="6"/>
  <c r="BE218" i="6"/>
  <c r="BF218" i="6"/>
  <c r="BG218" i="6"/>
  <c r="BH218" i="6"/>
  <c r="BI218" i="6"/>
  <c r="BJ218" i="6"/>
  <c r="BK218" i="6"/>
  <c r="BL218" i="6"/>
  <c r="BM218" i="6"/>
  <c r="BN218" i="6"/>
  <c r="BO218" i="6"/>
  <c r="BP218" i="6"/>
  <c r="BQ218" i="6"/>
  <c r="BR218" i="6"/>
  <c r="BS218" i="6"/>
  <c r="BT218" i="6"/>
  <c r="BU218" i="6"/>
  <c r="BV218" i="6"/>
  <c r="BW218" i="6"/>
  <c r="BX218" i="6"/>
  <c r="BY218" i="6"/>
  <c r="BZ218" i="6"/>
  <c r="CA218" i="6"/>
  <c r="CB218" i="6"/>
  <c r="CC218" i="6"/>
  <c r="CD218" i="6"/>
  <c r="CE218" i="6"/>
  <c r="CF218" i="6"/>
  <c r="CG218" i="6"/>
  <c r="CH218" i="6"/>
  <c r="CI218" i="6"/>
  <c r="CJ218" i="6"/>
  <c r="CK218" i="6"/>
  <c r="CL218" i="6"/>
  <c r="CM218" i="6"/>
  <c r="CN218" i="6"/>
  <c r="CO218" i="6"/>
  <c r="CP218" i="6"/>
  <c r="CQ218" i="6"/>
  <c r="CR218" i="6"/>
  <c r="CS218" i="6"/>
  <c r="CT218" i="6"/>
  <c r="CU218" i="6"/>
  <c r="CV218" i="6"/>
  <c r="CW218" i="6"/>
  <c r="CX218" i="6"/>
  <c r="CY218" i="6"/>
  <c r="CZ218" i="6"/>
  <c r="DA218" i="6"/>
  <c r="DB218" i="6"/>
  <c r="DC218" i="6"/>
  <c r="DD218" i="6"/>
  <c r="DE218" i="6"/>
  <c r="DF218" i="6"/>
  <c r="DG218" i="6"/>
  <c r="DH218" i="6"/>
  <c r="DI218" i="6"/>
  <c r="DJ218" i="6"/>
  <c r="DK218" i="6"/>
  <c r="DL218" i="6"/>
  <c r="DM218" i="6"/>
  <c r="DN218" i="6"/>
  <c r="DO218" i="6"/>
  <c r="DP218" i="6"/>
  <c r="DQ218" i="6"/>
  <c r="DR218" i="6"/>
  <c r="DS218" i="6"/>
  <c r="DT218" i="6"/>
  <c r="DU218" i="6"/>
  <c r="DV218" i="6"/>
  <c r="DW218" i="6"/>
  <c r="DX218" i="6"/>
  <c r="DY218" i="6"/>
  <c r="DZ218" i="6"/>
  <c r="EA218" i="6"/>
  <c r="EB218" i="6"/>
  <c r="EC218" i="6"/>
  <c r="ED218" i="6"/>
  <c r="EE218" i="6"/>
  <c r="EF218" i="6"/>
  <c r="EG218" i="6"/>
  <c r="EH218" i="6"/>
  <c r="EI218" i="6"/>
  <c r="EJ218" i="6"/>
  <c r="EK218" i="6"/>
  <c r="EL218" i="6"/>
  <c r="EM218" i="6"/>
  <c r="EN218" i="6"/>
  <c r="EO218" i="6"/>
  <c r="EP218" i="6"/>
  <c r="EQ218" i="6"/>
  <c r="ER218" i="6"/>
  <c r="ES218" i="6"/>
  <c r="ET218" i="6"/>
  <c r="EU218" i="6"/>
  <c r="EV218" i="6"/>
  <c r="EW218" i="6"/>
  <c r="EX218" i="6"/>
  <c r="EY218" i="6"/>
  <c r="EZ218" i="6"/>
  <c r="FA218" i="6"/>
  <c r="FB218" i="6"/>
  <c r="FC218" i="6"/>
  <c r="FD218" i="6"/>
  <c r="FE218" i="6"/>
  <c r="FF218" i="6"/>
  <c r="FG218" i="6"/>
  <c r="FH218" i="6"/>
  <c r="FI218" i="6"/>
  <c r="FJ218" i="6"/>
  <c r="FK218" i="6"/>
  <c r="FL218" i="6"/>
  <c r="FM218" i="6"/>
  <c r="FN218" i="6"/>
  <c r="FO218" i="6"/>
  <c r="FP218" i="6"/>
  <c r="FQ218" i="6"/>
  <c r="FR218" i="6"/>
  <c r="FS218" i="6"/>
  <c r="FT218" i="6"/>
  <c r="FU218" i="6"/>
  <c r="FV218" i="6"/>
  <c r="FW218" i="6"/>
  <c r="FX218" i="6"/>
  <c r="FY218" i="6"/>
  <c r="FZ218" i="6"/>
  <c r="GA218" i="6"/>
  <c r="GB218" i="6"/>
  <c r="GC218" i="6"/>
  <c r="GD218" i="6"/>
  <c r="GE218" i="6"/>
  <c r="GF218" i="6"/>
  <c r="GG218" i="6"/>
  <c r="GH218" i="6"/>
  <c r="GI218" i="6"/>
  <c r="GJ218" i="6"/>
  <c r="GK218" i="6"/>
  <c r="GL218" i="6"/>
  <c r="GM218" i="6"/>
  <c r="GN218" i="6"/>
  <c r="GO218" i="6"/>
  <c r="GP218" i="6"/>
  <c r="GQ218" i="6"/>
  <c r="GR218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S221" i="6"/>
  <c r="T221" i="6"/>
  <c r="U221" i="6"/>
  <c r="V221" i="6"/>
  <c r="W221" i="6"/>
  <c r="X221" i="6"/>
  <c r="Y221" i="6"/>
  <c r="Z221" i="6"/>
  <c r="AA221" i="6"/>
  <c r="AB221" i="6"/>
  <c r="AC221" i="6"/>
  <c r="AD221" i="6"/>
  <c r="AE221" i="6"/>
  <c r="AF221" i="6"/>
  <c r="AG221" i="6"/>
  <c r="AH221" i="6"/>
  <c r="AI221" i="6"/>
  <c r="AJ221" i="6"/>
  <c r="AK221" i="6"/>
  <c r="AL221" i="6"/>
  <c r="AM221" i="6"/>
  <c r="AN221" i="6"/>
  <c r="AO221" i="6"/>
  <c r="AP221" i="6"/>
  <c r="AQ221" i="6"/>
  <c r="AR221" i="6"/>
  <c r="AS221" i="6"/>
  <c r="AT221" i="6"/>
  <c r="AU221" i="6"/>
  <c r="AV221" i="6"/>
  <c r="AW221" i="6"/>
  <c r="AX221" i="6"/>
  <c r="AY221" i="6"/>
  <c r="AZ221" i="6"/>
  <c r="BA221" i="6"/>
  <c r="BB221" i="6"/>
  <c r="BC221" i="6"/>
  <c r="BD221" i="6"/>
  <c r="BE221" i="6"/>
  <c r="BF221" i="6"/>
  <c r="BG221" i="6"/>
  <c r="BH221" i="6"/>
  <c r="BI221" i="6"/>
  <c r="BJ221" i="6"/>
  <c r="BK221" i="6"/>
  <c r="BL221" i="6"/>
  <c r="BM221" i="6"/>
  <c r="BN221" i="6"/>
  <c r="BO221" i="6"/>
  <c r="BP221" i="6"/>
  <c r="BQ221" i="6"/>
  <c r="BR221" i="6"/>
  <c r="BS221" i="6"/>
  <c r="BT221" i="6"/>
  <c r="BU221" i="6"/>
  <c r="BV221" i="6"/>
  <c r="BW221" i="6"/>
  <c r="BX221" i="6"/>
  <c r="BY221" i="6"/>
  <c r="BZ221" i="6"/>
  <c r="CA221" i="6"/>
  <c r="CB221" i="6"/>
  <c r="CC221" i="6"/>
  <c r="CD221" i="6"/>
  <c r="CE221" i="6"/>
  <c r="CF221" i="6"/>
  <c r="CG221" i="6"/>
  <c r="CH221" i="6"/>
  <c r="CI221" i="6"/>
  <c r="CJ221" i="6"/>
  <c r="CK221" i="6"/>
  <c r="CL221" i="6"/>
  <c r="CM221" i="6"/>
  <c r="CN221" i="6"/>
  <c r="CO221" i="6"/>
  <c r="CP221" i="6"/>
  <c r="CQ221" i="6"/>
  <c r="CR221" i="6"/>
  <c r="CS221" i="6"/>
  <c r="CT221" i="6"/>
  <c r="CU221" i="6"/>
  <c r="CV221" i="6"/>
  <c r="CW221" i="6"/>
  <c r="CX221" i="6"/>
  <c r="CY221" i="6"/>
  <c r="CZ221" i="6"/>
  <c r="DA221" i="6"/>
  <c r="DB221" i="6"/>
  <c r="DC221" i="6"/>
  <c r="DD221" i="6"/>
  <c r="DE221" i="6"/>
  <c r="DF221" i="6"/>
  <c r="DG221" i="6"/>
  <c r="DH221" i="6"/>
  <c r="DI221" i="6"/>
  <c r="DJ221" i="6"/>
  <c r="DK221" i="6"/>
  <c r="DL221" i="6"/>
  <c r="DM221" i="6"/>
  <c r="DN221" i="6"/>
  <c r="DO221" i="6"/>
  <c r="DP221" i="6"/>
  <c r="DQ221" i="6"/>
  <c r="DR221" i="6"/>
  <c r="DS221" i="6"/>
  <c r="DT221" i="6"/>
  <c r="DU221" i="6"/>
  <c r="DV221" i="6"/>
  <c r="DW221" i="6"/>
  <c r="DX221" i="6"/>
  <c r="DY221" i="6"/>
  <c r="DZ221" i="6"/>
  <c r="EA221" i="6"/>
  <c r="EB221" i="6"/>
  <c r="EC221" i="6"/>
  <c r="ED221" i="6"/>
  <c r="EE221" i="6"/>
  <c r="EF221" i="6"/>
  <c r="EG221" i="6"/>
  <c r="EH221" i="6"/>
  <c r="EI221" i="6"/>
  <c r="EJ221" i="6"/>
  <c r="EK221" i="6"/>
  <c r="EL221" i="6"/>
  <c r="EM221" i="6"/>
  <c r="EN221" i="6"/>
  <c r="EO221" i="6"/>
  <c r="EP221" i="6"/>
  <c r="EQ221" i="6"/>
  <c r="ER221" i="6"/>
  <c r="ES221" i="6"/>
  <c r="ET221" i="6"/>
  <c r="EU221" i="6"/>
  <c r="EV221" i="6"/>
  <c r="EW221" i="6"/>
  <c r="EX221" i="6"/>
  <c r="EY221" i="6"/>
  <c r="EZ221" i="6"/>
  <c r="FA221" i="6"/>
  <c r="FB221" i="6"/>
  <c r="FC221" i="6"/>
  <c r="FD221" i="6"/>
  <c r="FE221" i="6"/>
  <c r="FF221" i="6"/>
  <c r="FG221" i="6"/>
  <c r="FH221" i="6"/>
  <c r="FI221" i="6"/>
  <c r="FJ221" i="6"/>
  <c r="FK221" i="6"/>
  <c r="FL221" i="6"/>
  <c r="FM221" i="6"/>
  <c r="FN221" i="6"/>
  <c r="FO221" i="6"/>
  <c r="FP221" i="6"/>
  <c r="FQ221" i="6"/>
  <c r="FR221" i="6"/>
  <c r="FS221" i="6"/>
  <c r="FT221" i="6"/>
  <c r="FU221" i="6"/>
  <c r="FV221" i="6"/>
  <c r="FW221" i="6"/>
  <c r="FX221" i="6"/>
  <c r="FY221" i="6"/>
  <c r="FZ221" i="6"/>
  <c r="GA221" i="6"/>
  <c r="GB221" i="6"/>
  <c r="GC221" i="6"/>
  <c r="GD221" i="6"/>
  <c r="GE221" i="6"/>
  <c r="GF221" i="6"/>
  <c r="GG221" i="6"/>
  <c r="GH221" i="6"/>
  <c r="GI221" i="6"/>
  <c r="GJ221" i="6"/>
  <c r="GK221" i="6"/>
  <c r="GL221" i="6"/>
  <c r="GM221" i="6"/>
  <c r="GN221" i="6"/>
  <c r="GO221" i="6"/>
  <c r="GP221" i="6"/>
  <c r="GQ221" i="6"/>
  <c r="GR221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S224" i="6"/>
  <c r="T224" i="6"/>
  <c r="U224" i="6"/>
  <c r="V224" i="6"/>
  <c r="W224" i="6"/>
  <c r="X224" i="6"/>
  <c r="Y224" i="6"/>
  <c r="Z224" i="6"/>
  <c r="AA224" i="6"/>
  <c r="AB224" i="6"/>
  <c r="AC224" i="6"/>
  <c r="AD224" i="6"/>
  <c r="AE224" i="6"/>
  <c r="AF224" i="6"/>
  <c r="AG224" i="6"/>
  <c r="AH224" i="6"/>
  <c r="AI224" i="6"/>
  <c r="AJ224" i="6"/>
  <c r="AK224" i="6"/>
  <c r="AL224" i="6"/>
  <c r="AM224" i="6"/>
  <c r="AN224" i="6"/>
  <c r="AO224" i="6"/>
  <c r="AP224" i="6"/>
  <c r="AQ224" i="6"/>
  <c r="AR224" i="6"/>
  <c r="AS224" i="6"/>
  <c r="AT224" i="6"/>
  <c r="AU224" i="6"/>
  <c r="AV224" i="6"/>
  <c r="AW224" i="6"/>
  <c r="AX224" i="6"/>
  <c r="AY224" i="6"/>
  <c r="AZ224" i="6"/>
  <c r="BA224" i="6"/>
  <c r="BB224" i="6"/>
  <c r="BC224" i="6"/>
  <c r="BD224" i="6"/>
  <c r="BE224" i="6"/>
  <c r="BF224" i="6"/>
  <c r="BG224" i="6"/>
  <c r="BH224" i="6"/>
  <c r="BI224" i="6"/>
  <c r="BJ224" i="6"/>
  <c r="BK224" i="6"/>
  <c r="BL224" i="6"/>
  <c r="BM224" i="6"/>
  <c r="BN224" i="6"/>
  <c r="BO224" i="6"/>
  <c r="BP224" i="6"/>
  <c r="BQ224" i="6"/>
  <c r="BR224" i="6"/>
  <c r="BS224" i="6"/>
  <c r="BT224" i="6"/>
  <c r="BU224" i="6"/>
  <c r="BV224" i="6"/>
  <c r="BW224" i="6"/>
  <c r="BX224" i="6"/>
  <c r="BY224" i="6"/>
  <c r="BZ224" i="6"/>
  <c r="CA224" i="6"/>
  <c r="CB224" i="6"/>
  <c r="CC224" i="6"/>
  <c r="CD224" i="6"/>
  <c r="CE224" i="6"/>
  <c r="CF224" i="6"/>
  <c r="CG224" i="6"/>
  <c r="CH224" i="6"/>
  <c r="CI224" i="6"/>
  <c r="CJ224" i="6"/>
  <c r="CK224" i="6"/>
  <c r="CL224" i="6"/>
  <c r="CM224" i="6"/>
  <c r="CN224" i="6"/>
  <c r="CO224" i="6"/>
  <c r="CP224" i="6"/>
  <c r="CQ224" i="6"/>
  <c r="CR224" i="6"/>
  <c r="CS224" i="6"/>
  <c r="CT224" i="6"/>
  <c r="CU224" i="6"/>
  <c r="CV224" i="6"/>
  <c r="CW224" i="6"/>
  <c r="CX224" i="6"/>
  <c r="CY224" i="6"/>
  <c r="CZ224" i="6"/>
  <c r="DA224" i="6"/>
  <c r="DB224" i="6"/>
  <c r="DC224" i="6"/>
  <c r="DD224" i="6"/>
  <c r="DE224" i="6"/>
  <c r="DF224" i="6"/>
  <c r="DG224" i="6"/>
  <c r="DH224" i="6"/>
  <c r="DI224" i="6"/>
  <c r="DJ224" i="6"/>
  <c r="DK224" i="6"/>
  <c r="DL224" i="6"/>
  <c r="DM224" i="6"/>
  <c r="DN224" i="6"/>
  <c r="DO224" i="6"/>
  <c r="DP224" i="6"/>
  <c r="DQ224" i="6"/>
  <c r="DR224" i="6"/>
  <c r="DS224" i="6"/>
  <c r="DT224" i="6"/>
  <c r="DU224" i="6"/>
  <c r="DV224" i="6"/>
  <c r="DW224" i="6"/>
  <c r="DX224" i="6"/>
  <c r="DY224" i="6"/>
  <c r="DZ224" i="6"/>
  <c r="EA224" i="6"/>
  <c r="EB224" i="6"/>
  <c r="EC224" i="6"/>
  <c r="ED224" i="6"/>
  <c r="EE224" i="6"/>
  <c r="EF224" i="6"/>
  <c r="EG224" i="6"/>
  <c r="EH224" i="6"/>
  <c r="EI224" i="6"/>
  <c r="EJ224" i="6"/>
  <c r="EK224" i="6"/>
  <c r="EL224" i="6"/>
  <c r="EM224" i="6"/>
  <c r="EN224" i="6"/>
  <c r="EO224" i="6"/>
  <c r="EP224" i="6"/>
  <c r="EQ224" i="6"/>
  <c r="ER224" i="6"/>
  <c r="ES224" i="6"/>
  <c r="ET224" i="6"/>
  <c r="EU224" i="6"/>
  <c r="EV224" i="6"/>
  <c r="EW224" i="6"/>
  <c r="EX224" i="6"/>
  <c r="EY224" i="6"/>
  <c r="EZ224" i="6"/>
  <c r="FA224" i="6"/>
  <c r="FB224" i="6"/>
  <c r="FC224" i="6"/>
  <c r="FD224" i="6"/>
  <c r="FE224" i="6"/>
  <c r="FF224" i="6"/>
  <c r="FG224" i="6"/>
  <c r="FH224" i="6"/>
  <c r="FI224" i="6"/>
  <c r="FJ224" i="6"/>
  <c r="FK224" i="6"/>
  <c r="FL224" i="6"/>
  <c r="FM224" i="6"/>
  <c r="FN224" i="6"/>
  <c r="FO224" i="6"/>
  <c r="FP224" i="6"/>
  <c r="FQ224" i="6"/>
  <c r="FR224" i="6"/>
  <c r="FS224" i="6"/>
  <c r="FT224" i="6"/>
  <c r="FU224" i="6"/>
  <c r="FV224" i="6"/>
  <c r="FW224" i="6"/>
  <c r="FX224" i="6"/>
  <c r="FY224" i="6"/>
  <c r="FZ224" i="6"/>
  <c r="GA224" i="6"/>
  <c r="GB224" i="6"/>
  <c r="GC224" i="6"/>
  <c r="GD224" i="6"/>
  <c r="GE224" i="6"/>
  <c r="GF224" i="6"/>
  <c r="GG224" i="6"/>
  <c r="GH224" i="6"/>
  <c r="GI224" i="6"/>
  <c r="GJ224" i="6"/>
  <c r="GK224" i="6"/>
  <c r="GL224" i="6"/>
  <c r="GM224" i="6"/>
  <c r="GN224" i="6"/>
  <c r="GO224" i="6"/>
  <c r="GP224" i="6"/>
  <c r="GQ224" i="6"/>
  <c r="GR224" i="6"/>
  <c r="F231" i="6"/>
  <c r="G231" i="6"/>
  <c r="H231" i="6"/>
  <c r="I231" i="6"/>
  <c r="J231" i="6"/>
  <c r="K231" i="6"/>
  <c r="L231" i="6"/>
  <c r="M231" i="6"/>
  <c r="N231" i="6"/>
  <c r="O231" i="6"/>
  <c r="P231" i="6"/>
  <c r="Q231" i="6"/>
  <c r="R231" i="6"/>
  <c r="S231" i="6"/>
  <c r="T231" i="6"/>
  <c r="U231" i="6"/>
  <c r="V231" i="6"/>
  <c r="W231" i="6"/>
  <c r="X231" i="6"/>
  <c r="Y231" i="6"/>
  <c r="Z231" i="6"/>
  <c r="AA231" i="6"/>
  <c r="AB231" i="6"/>
  <c r="AC231" i="6"/>
  <c r="AD231" i="6"/>
  <c r="AE231" i="6"/>
  <c r="AF231" i="6"/>
  <c r="AG231" i="6"/>
  <c r="AH231" i="6"/>
  <c r="AI231" i="6"/>
  <c r="AJ231" i="6"/>
  <c r="AK231" i="6"/>
  <c r="AL231" i="6"/>
  <c r="AM231" i="6"/>
  <c r="AN231" i="6"/>
  <c r="AO231" i="6"/>
  <c r="AP231" i="6"/>
  <c r="AQ231" i="6"/>
  <c r="AR231" i="6"/>
  <c r="AS231" i="6"/>
  <c r="AT231" i="6"/>
  <c r="AU231" i="6"/>
  <c r="AV231" i="6"/>
  <c r="AW231" i="6"/>
  <c r="AX231" i="6"/>
  <c r="AY231" i="6"/>
  <c r="AZ231" i="6"/>
  <c r="BA231" i="6"/>
  <c r="BB231" i="6"/>
  <c r="BC231" i="6"/>
  <c r="BD231" i="6"/>
  <c r="BE231" i="6"/>
  <c r="BF231" i="6"/>
  <c r="BG231" i="6"/>
  <c r="BH231" i="6"/>
  <c r="BI231" i="6"/>
  <c r="BJ231" i="6"/>
  <c r="BK231" i="6"/>
  <c r="BL231" i="6"/>
  <c r="BM231" i="6"/>
  <c r="BN231" i="6"/>
  <c r="BO231" i="6"/>
  <c r="BP231" i="6"/>
  <c r="BQ231" i="6"/>
  <c r="BR231" i="6"/>
  <c r="BS231" i="6"/>
  <c r="BT231" i="6"/>
  <c r="BU231" i="6"/>
  <c r="BV231" i="6"/>
  <c r="BW231" i="6"/>
  <c r="BX231" i="6"/>
  <c r="BY231" i="6"/>
  <c r="BZ231" i="6"/>
  <c r="CA231" i="6"/>
  <c r="CB231" i="6"/>
  <c r="CC231" i="6"/>
  <c r="CD231" i="6"/>
  <c r="CE231" i="6"/>
  <c r="CF231" i="6"/>
  <c r="CG231" i="6"/>
  <c r="CH231" i="6"/>
  <c r="CI231" i="6"/>
  <c r="CJ231" i="6"/>
  <c r="CK231" i="6"/>
  <c r="CL231" i="6"/>
  <c r="CM231" i="6"/>
  <c r="CN231" i="6"/>
  <c r="CO231" i="6"/>
  <c r="CP231" i="6"/>
  <c r="CQ231" i="6"/>
  <c r="CR231" i="6"/>
  <c r="CS231" i="6"/>
  <c r="CT231" i="6"/>
  <c r="CU231" i="6"/>
  <c r="CV231" i="6"/>
  <c r="CW231" i="6"/>
  <c r="CX231" i="6"/>
  <c r="CY231" i="6"/>
  <c r="CZ231" i="6"/>
  <c r="DA231" i="6"/>
  <c r="DB231" i="6"/>
  <c r="DC231" i="6"/>
  <c r="DD231" i="6"/>
  <c r="DE231" i="6"/>
  <c r="DF231" i="6"/>
  <c r="DG231" i="6"/>
  <c r="DH231" i="6"/>
  <c r="DI231" i="6"/>
  <c r="DJ231" i="6"/>
  <c r="DK231" i="6"/>
  <c r="DL231" i="6"/>
  <c r="DM231" i="6"/>
  <c r="DN231" i="6"/>
  <c r="DO231" i="6"/>
  <c r="DP231" i="6"/>
  <c r="DQ231" i="6"/>
  <c r="DR231" i="6"/>
  <c r="DS231" i="6"/>
  <c r="DT231" i="6"/>
  <c r="DU231" i="6"/>
  <c r="DV231" i="6"/>
  <c r="DW231" i="6"/>
  <c r="DX231" i="6"/>
  <c r="DY231" i="6"/>
  <c r="DZ231" i="6"/>
  <c r="EA231" i="6"/>
  <c r="EB231" i="6"/>
  <c r="EC231" i="6"/>
  <c r="ED231" i="6"/>
  <c r="EE231" i="6"/>
  <c r="EF231" i="6"/>
  <c r="EG231" i="6"/>
  <c r="EH231" i="6"/>
  <c r="EI231" i="6"/>
  <c r="EJ231" i="6"/>
  <c r="EK231" i="6"/>
  <c r="EL231" i="6"/>
  <c r="EM231" i="6"/>
  <c r="EN231" i="6"/>
  <c r="EO231" i="6"/>
  <c r="EP231" i="6"/>
  <c r="EQ231" i="6"/>
  <c r="ER231" i="6"/>
  <c r="ES231" i="6"/>
  <c r="ET231" i="6"/>
  <c r="EU231" i="6"/>
  <c r="EV231" i="6"/>
  <c r="EW231" i="6"/>
  <c r="EX231" i="6"/>
  <c r="EY231" i="6"/>
  <c r="EZ231" i="6"/>
  <c r="FA231" i="6"/>
  <c r="FB231" i="6"/>
  <c r="FC231" i="6"/>
  <c r="FD231" i="6"/>
  <c r="FE231" i="6"/>
  <c r="FF231" i="6"/>
  <c r="FG231" i="6"/>
  <c r="FH231" i="6"/>
  <c r="FI231" i="6"/>
  <c r="FJ231" i="6"/>
  <c r="FK231" i="6"/>
  <c r="FL231" i="6"/>
  <c r="FM231" i="6"/>
  <c r="FN231" i="6"/>
  <c r="FO231" i="6"/>
  <c r="FP231" i="6"/>
  <c r="FQ231" i="6"/>
  <c r="FR231" i="6"/>
  <c r="FS231" i="6"/>
  <c r="FT231" i="6"/>
  <c r="FU231" i="6"/>
  <c r="FV231" i="6"/>
  <c r="FW231" i="6"/>
  <c r="FX231" i="6"/>
  <c r="FY231" i="6"/>
  <c r="FZ231" i="6"/>
  <c r="GA231" i="6"/>
  <c r="GB231" i="6"/>
  <c r="GC231" i="6"/>
  <c r="GD231" i="6"/>
  <c r="GE231" i="6"/>
  <c r="GF231" i="6"/>
  <c r="GG231" i="6"/>
  <c r="GH231" i="6"/>
  <c r="GI231" i="6"/>
  <c r="GJ231" i="6"/>
  <c r="GK231" i="6"/>
  <c r="GL231" i="6"/>
  <c r="GM231" i="6"/>
  <c r="GN231" i="6"/>
  <c r="GO231" i="6"/>
  <c r="GP231" i="6"/>
  <c r="GQ231" i="6"/>
  <c r="GR231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F233" i="6"/>
  <c r="AG233" i="6"/>
  <c r="AH233" i="6"/>
  <c r="AI233" i="6"/>
  <c r="AJ233" i="6"/>
  <c r="AK233" i="6"/>
  <c r="AL233" i="6"/>
  <c r="AM233" i="6"/>
  <c r="AN233" i="6"/>
  <c r="AO233" i="6"/>
  <c r="AP233" i="6"/>
  <c r="AQ233" i="6"/>
  <c r="AR233" i="6"/>
  <c r="AS233" i="6"/>
  <c r="AT233" i="6"/>
  <c r="AU233" i="6"/>
  <c r="AV233" i="6"/>
  <c r="AW233" i="6"/>
  <c r="AX233" i="6"/>
  <c r="AY233" i="6"/>
  <c r="AZ233" i="6"/>
  <c r="BA233" i="6"/>
  <c r="BB233" i="6"/>
  <c r="BC233" i="6"/>
  <c r="BD233" i="6"/>
  <c r="BE233" i="6"/>
  <c r="BF233" i="6"/>
  <c r="BG233" i="6"/>
  <c r="BH233" i="6"/>
  <c r="BI233" i="6"/>
  <c r="BJ233" i="6"/>
  <c r="BK233" i="6"/>
  <c r="BL233" i="6"/>
  <c r="BM233" i="6"/>
  <c r="BN233" i="6"/>
  <c r="BO233" i="6"/>
  <c r="BP233" i="6"/>
  <c r="BQ233" i="6"/>
  <c r="BR233" i="6"/>
  <c r="BS233" i="6"/>
  <c r="BT233" i="6"/>
  <c r="BU233" i="6"/>
  <c r="BV233" i="6"/>
  <c r="BW233" i="6"/>
  <c r="BX233" i="6"/>
  <c r="BY233" i="6"/>
  <c r="BZ233" i="6"/>
  <c r="CA233" i="6"/>
  <c r="CB233" i="6"/>
  <c r="CC233" i="6"/>
  <c r="CD233" i="6"/>
  <c r="CE233" i="6"/>
  <c r="CF233" i="6"/>
  <c r="CG233" i="6"/>
  <c r="CH233" i="6"/>
  <c r="CI233" i="6"/>
  <c r="CJ233" i="6"/>
  <c r="CK233" i="6"/>
  <c r="CL233" i="6"/>
  <c r="CM233" i="6"/>
  <c r="CN233" i="6"/>
  <c r="CO233" i="6"/>
  <c r="CP233" i="6"/>
  <c r="CQ233" i="6"/>
  <c r="CR233" i="6"/>
  <c r="CS233" i="6"/>
  <c r="CT233" i="6"/>
  <c r="CU233" i="6"/>
  <c r="CV233" i="6"/>
  <c r="CW233" i="6"/>
  <c r="CX233" i="6"/>
  <c r="CY233" i="6"/>
  <c r="CZ233" i="6"/>
  <c r="DA233" i="6"/>
  <c r="DB233" i="6"/>
  <c r="DC233" i="6"/>
  <c r="DD233" i="6"/>
  <c r="DE233" i="6"/>
  <c r="DF233" i="6"/>
  <c r="DG233" i="6"/>
  <c r="DH233" i="6"/>
  <c r="DI233" i="6"/>
  <c r="DJ233" i="6"/>
  <c r="DK233" i="6"/>
  <c r="DL233" i="6"/>
  <c r="DM233" i="6"/>
  <c r="DN233" i="6"/>
  <c r="DO233" i="6"/>
  <c r="DP233" i="6"/>
  <c r="DQ233" i="6"/>
  <c r="DR233" i="6"/>
  <c r="DS233" i="6"/>
  <c r="DT233" i="6"/>
  <c r="DU233" i="6"/>
  <c r="DV233" i="6"/>
  <c r="DW233" i="6"/>
  <c r="DX233" i="6"/>
  <c r="DY233" i="6"/>
  <c r="DZ233" i="6"/>
  <c r="EA233" i="6"/>
  <c r="EB233" i="6"/>
  <c r="EC233" i="6"/>
  <c r="ED233" i="6"/>
  <c r="EE233" i="6"/>
  <c r="EF233" i="6"/>
  <c r="EG233" i="6"/>
  <c r="EH233" i="6"/>
  <c r="EI233" i="6"/>
  <c r="EJ233" i="6"/>
  <c r="EK233" i="6"/>
  <c r="EL233" i="6"/>
  <c r="EM233" i="6"/>
  <c r="EN233" i="6"/>
  <c r="EO233" i="6"/>
  <c r="EP233" i="6"/>
  <c r="EQ233" i="6"/>
  <c r="ER233" i="6"/>
  <c r="ES233" i="6"/>
  <c r="ET233" i="6"/>
  <c r="EU233" i="6"/>
  <c r="EV233" i="6"/>
  <c r="EW233" i="6"/>
  <c r="EX233" i="6"/>
  <c r="EY233" i="6"/>
  <c r="EZ233" i="6"/>
  <c r="FA233" i="6"/>
  <c r="FB233" i="6"/>
  <c r="FC233" i="6"/>
  <c r="FD233" i="6"/>
  <c r="FE233" i="6"/>
  <c r="FF233" i="6"/>
  <c r="FG233" i="6"/>
  <c r="FH233" i="6"/>
  <c r="FI233" i="6"/>
  <c r="FJ233" i="6"/>
  <c r="FK233" i="6"/>
  <c r="FL233" i="6"/>
  <c r="FM233" i="6"/>
  <c r="FN233" i="6"/>
  <c r="FO233" i="6"/>
  <c r="FP233" i="6"/>
  <c r="FQ233" i="6"/>
  <c r="FR233" i="6"/>
  <c r="FS233" i="6"/>
  <c r="FT233" i="6"/>
  <c r="FU233" i="6"/>
  <c r="FV233" i="6"/>
  <c r="FW233" i="6"/>
  <c r="FX233" i="6"/>
  <c r="FY233" i="6"/>
  <c r="FZ233" i="6"/>
  <c r="GA233" i="6"/>
  <c r="GB233" i="6"/>
  <c r="GC233" i="6"/>
  <c r="GD233" i="6"/>
  <c r="GE233" i="6"/>
  <c r="GF233" i="6"/>
  <c r="GG233" i="6"/>
  <c r="GH233" i="6"/>
  <c r="GI233" i="6"/>
  <c r="GJ233" i="6"/>
  <c r="GK233" i="6"/>
  <c r="GL233" i="6"/>
  <c r="GM233" i="6"/>
  <c r="GN233" i="6"/>
  <c r="GO233" i="6"/>
  <c r="GP233" i="6"/>
  <c r="GQ233" i="6"/>
  <c r="GR233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S235" i="6"/>
  <c r="T235" i="6"/>
  <c r="U235" i="6"/>
  <c r="V235" i="6"/>
  <c r="W235" i="6"/>
  <c r="X235" i="6"/>
  <c r="Y235" i="6"/>
  <c r="Z235" i="6"/>
  <c r="AA235" i="6"/>
  <c r="AB235" i="6"/>
  <c r="AC235" i="6"/>
  <c r="AD235" i="6"/>
  <c r="AE235" i="6"/>
  <c r="AF235" i="6"/>
  <c r="AG235" i="6"/>
  <c r="AH235" i="6"/>
  <c r="AI235" i="6"/>
  <c r="AJ235" i="6"/>
  <c r="AK235" i="6"/>
  <c r="AL235" i="6"/>
  <c r="AM235" i="6"/>
  <c r="AN235" i="6"/>
  <c r="AO235" i="6"/>
  <c r="AP235" i="6"/>
  <c r="AQ235" i="6"/>
  <c r="AR235" i="6"/>
  <c r="AS235" i="6"/>
  <c r="AT235" i="6"/>
  <c r="AU235" i="6"/>
  <c r="AV235" i="6"/>
  <c r="AW235" i="6"/>
  <c r="AX235" i="6"/>
  <c r="AY235" i="6"/>
  <c r="AZ235" i="6"/>
  <c r="BA235" i="6"/>
  <c r="BB235" i="6"/>
  <c r="BC235" i="6"/>
  <c r="BD235" i="6"/>
  <c r="BE235" i="6"/>
  <c r="BF235" i="6"/>
  <c r="BG235" i="6"/>
  <c r="BH235" i="6"/>
  <c r="BI235" i="6"/>
  <c r="BJ235" i="6"/>
  <c r="BK235" i="6"/>
  <c r="BL235" i="6"/>
  <c r="BM235" i="6"/>
  <c r="BN235" i="6"/>
  <c r="BO235" i="6"/>
  <c r="BP235" i="6"/>
  <c r="BQ235" i="6"/>
  <c r="BR235" i="6"/>
  <c r="BS235" i="6"/>
  <c r="BT235" i="6"/>
  <c r="BU235" i="6"/>
  <c r="BV235" i="6"/>
  <c r="BW235" i="6"/>
  <c r="BX235" i="6"/>
  <c r="BY235" i="6"/>
  <c r="BZ235" i="6"/>
  <c r="CA235" i="6"/>
  <c r="CB235" i="6"/>
  <c r="CC235" i="6"/>
  <c r="CD235" i="6"/>
  <c r="CE235" i="6"/>
  <c r="CF235" i="6"/>
  <c r="CG235" i="6"/>
  <c r="CH235" i="6"/>
  <c r="CI235" i="6"/>
  <c r="CJ235" i="6"/>
  <c r="CK235" i="6"/>
  <c r="CL235" i="6"/>
  <c r="CM235" i="6"/>
  <c r="CN235" i="6"/>
  <c r="CO235" i="6"/>
  <c r="CP235" i="6"/>
  <c r="CQ235" i="6"/>
  <c r="CR235" i="6"/>
  <c r="CS235" i="6"/>
  <c r="CT235" i="6"/>
  <c r="CU235" i="6"/>
  <c r="CV235" i="6"/>
  <c r="CW235" i="6"/>
  <c r="CX235" i="6"/>
  <c r="CY235" i="6"/>
  <c r="CZ235" i="6"/>
  <c r="DA235" i="6"/>
  <c r="DB235" i="6"/>
  <c r="DC235" i="6"/>
  <c r="DD235" i="6"/>
  <c r="DE235" i="6"/>
  <c r="DF235" i="6"/>
  <c r="DG235" i="6"/>
  <c r="DH235" i="6"/>
  <c r="DI235" i="6"/>
  <c r="DJ235" i="6"/>
  <c r="DK235" i="6"/>
  <c r="DL235" i="6"/>
  <c r="DM235" i="6"/>
  <c r="DN235" i="6"/>
  <c r="DO235" i="6"/>
  <c r="DP235" i="6"/>
  <c r="DQ235" i="6"/>
  <c r="DR235" i="6"/>
  <c r="DS235" i="6"/>
  <c r="DT235" i="6"/>
  <c r="DU235" i="6"/>
  <c r="DV235" i="6"/>
  <c r="DW235" i="6"/>
  <c r="DX235" i="6"/>
  <c r="DY235" i="6"/>
  <c r="DZ235" i="6"/>
  <c r="EA235" i="6"/>
  <c r="EB235" i="6"/>
  <c r="EC235" i="6"/>
  <c r="ED235" i="6"/>
  <c r="EE235" i="6"/>
  <c r="EF235" i="6"/>
  <c r="EG235" i="6"/>
  <c r="EH235" i="6"/>
  <c r="EI235" i="6"/>
  <c r="EJ235" i="6"/>
  <c r="EK235" i="6"/>
  <c r="EL235" i="6"/>
  <c r="EM235" i="6"/>
  <c r="EN235" i="6"/>
  <c r="EO235" i="6"/>
  <c r="EP235" i="6"/>
  <c r="EQ235" i="6"/>
  <c r="ER235" i="6"/>
  <c r="ES235" i="6"/>
  <c r="ET235" i="6"/>
  <c r="EU235" i="6"/>
  <c r="EV235" i="6"/>
  <c r="EW235" i="6"/>
  <c r="EX235" i="6"/>
  <c r="EY235" i="6"/>
  <c r="EZ235" i="6"/>
  <c r="FA235" i="6"/>
  <c r="FB235" i="6"/>
  <c r="FC235" i="6"/>
  <c r="FD235" i="6"/>
  <c r="FE235" i="6"/>
  <c r="FF235" i="6"/>
  <c r="FG235" i="6"/>
  <c r="FH235" i="6"/>
  <c r="FI235" i="6"/>
  <c r="FJ235" i="6"/>
  <c r="FK235" i="6"/>
  <c r="FL235" i="6"/>
  <c r="FM235" i="6"/>
  <c r="FN235" i="6"/>
  <c r="FO235" i="6"/>
  <c r="FP235" i="6"/>
  <c r="FQ235" i="6"/>
  <c r="FR235" i="6"/>
  <c r="FS235" i="6"/>
  <c r="FT235" i="6"/>
  <c r="FU235" i="6"/>
  <c r="FV235" i="6"/>
  <c r="FW235" i="6"/>
  <c r="FX235" i="6"/>
  <c r="FY235" i="6"/>
  <c r="FZ235" i="6"/>
  <c r="GA235" i="6"/>
  <c r="GB235" i="6"/>
  <c r="GC235" i="6"/>
  <c r="GD235" i="6"/>
  <c r="GE235" i="6"/>
  <c r="GF235" i="6"/>
  <c r="GG235" i="6"/>
  <c r="GH235" i="6"/>
  <c r="GI235" i="6"/>
  <c r="GJ235" i="6"/>
  <c r="GK235" i="6"/>
  <c r="GL235" i="6"/>
  <c r="GM235" i="6"/>
  <c r="GN235" i="6"/>
  <c r="GO235" i="6"/>
  <c r="GP235" i="6"/>
  <c r="GQ235" i="6"/>
  <c r="GR235" i="6"/>
  <c r="AG165" i="6" l="1"/>
  <c r="AG166" i="6" s="1"/>
  <c r="AG137" i="6" s="1"/>
  <c r="CS165" i="6"/>
  <c r="CS166" i="6" s="1"/>
  <c r="CS137" i="6" s="1"/>
  <c r="DN165" i="6"/>
  <c r="DN166" i="6" s="1"/>
  <c r="DN137" i="6" s="1"/>
  <c r="DN156" i="6" s="1"/>
  <c r="GC165" i="6"/>
  <c r="GC166" i="6" s="1"/>
  <c r="GC137" i="6" s="1"/>
  <c r="GC156" i="6" s="1"/>
  <c r="EW127" i="6"/>
  <c r="EW146" i="6" s="1"/>
  <c r="EW165" i="6"/>
  <c r="EW166" i="6" s="1"/>
  <c r="EW137" i="6" s="1"/>
  <c r="EW156" i="6" s="1"/>
  <c r="BW125" i="6"/>
  <c r="BW144" i="6" s="1"/>
  <c r="BW165" i="6"/>
  <c r="BW166" i="6" s="1"/>
  <c r="BW137" i="6" s="1"/>
  <c r="BW156" i="6" s="1"/>
  <c r="FM165" i="6"/>
  <c r="FM166" i="6" s="1"/>
  <c r="FM137" i="6" s="1"/>
  <c r="BE165" i="6"/>
  <c r="BE166" i="6" s="1"/>
  <c r="BE137" i="6" s="1"/>
  <c r="BE156" i="6" s="1"/>
  <c r="EG165" i="6"/>
  <c r="EG166" i="6" s="1"/>
  <c r="EG137" i="6" s="1"/>
  <c r="EG156" i="6" s="1"/>
  <c r="BB165" i="6"/>
  <c r="BB166" i="6" s="1"/>
  <c r="BB137" i="6" s="1"/>
  <c r="BB156" i="6" s="1"/>
  <c r="GK165" i="6"/>
  <c r="GK166" i="6" s="1"/>
  <c r="GK137" i="6" s="1"/>
  <c r="GK156" i="6" s="1"/>
  <c r="FU165" i="6"/>
  <c r="FU166" i="6" s="1"/>
  <c r="FU137" i="6" s="1"/>
  <c r="FE165" i="6"/>
  <c r="FE166" i="6" s="1"/>
  <c r="FE137" i="6" s="1"/>
  <c r="FE156" i="6" s="1"/>
  <c r="EO165" i="6"/>
  <c r="EO166" i="6" s="1"/>
  <c r="EO137" i="6" s="1"/>
  <c r="EO156" i="6" s="1"/>
  <c r="DY165" i="6"/>
  <c r="DY166" i="6" s="1"/>
  <c r="DY137" i="6" s="1"/>
  <c r="CK165" i="6"/>
  <c r="CK166" i="6" s="1"/>
  <c r="CK137" i="6" s="1"/>
  <c r="CK156" i="6" s="1"/>
  <c r="BM165" i="6"/>
  <c r="BM166" i="6" s="1"/>
  <c r="BM137" i="6" s="1"/>
  <c r="BM156" i="6" s="1"/>
  <c r="Y165" i="6"/>
  <c r="Y166" i="6" s="1"/>
  <c r="Y137" i="6" s="1"/>
  <c r="Y156" i="6" s="1"/>
  <c r="GQ136" i="6"/>
  <c r="GQ155" i="6" s="1"/>
  <c r="GQ165" i="6"/>
  <c r="GQ166" i="6" s="1"/>
  <c r="GQ137" i="6" s="1"/>
  <c r="GQ156" i="6" s="1"/>
  <c r="GI136" i="6"/>
  <c r="GI155" i="6" s="1"/>
  <c r="GI165" i="6"/>
  <c r="GI166" i="6" s="1"/>
  <c r="GI137" i="6" s="1"/>
  <c r="GI156" i="6" s="1"/>
  <c r="FS136" i="6"/>
  <c r="FS155" i="6" s="1"/>
  <c r="FS165" i="6"/>
  <c r="FS166" i="6" s="1"/>
  <c r="FS167" i="6" s="1"/>
  <c r="FS227" i="6" s="1"/>
  <c r="EU136" i="6"/>
  <c r="EU155" i="6" s="1"/>
  <c r="EU165" i="6"/>
  <c r="EU166" i="6" s="1"/>
  <c r="EU167" i="6" s="1"/>
  <c r="EU227" i="6" s="1"/>
  <c r="EE136" i="6"/>
  <c r="EE155" i="6" s="1"/>
  <c r="EE165" i="6"/>
  <c r="EE166" i="6" s="1"/>
  <c r="EE167" i="6" s="1"/>
  <c r="EE227" i="6" s="1"/>
  <c r="DS136" i="6"/>
  <c r="DS155" i="6" s="1"/>
  <c r="DS165" i="6"/>
  <c r="DS166" i="6" s="1"/>
  <c r="DS137" i="6" s="1"/>
  <c r="DS156" i="6" s="1"/>
  <c r="DO136" i="6"/>
  <c r="DO155" i="6" s="1"/>
  <c r="DO165" i="6"/>
  <c r="DO166" i="6" s="1"/>
  <c r="DO137" i="6" s="1"/>
  <c r="DO156" i="6" s="1"/>
  <c r="DK136" i="6"/>
  <c r="DK155" i="6" s="1"/>
  <c r="DK165" i="6"/>
  <c r="DK166" i="6" s="1"/>
  <c r="DK137" i="6" s="1"/>
  <c r="DK156" i="6" s="1"/>
  <c r="CY136" i="6"/>
  <c r="CY155" i="6" s="1"/>
  <c r="CY165" i="6"/>
  <c r="CY166" i="6" s="1"/>
  <c r="CY137" i="6" s="1"/>
  <c r="CM165" i="6"/>
  <c r="CM166" i="6" s="1"/>
  <c r="CM137" i="6" s="1"/>
  <c r="CM156" i="6" s="1"/>
  <c r="CM136" i="6"/>
  <c r="CM155" i="6" s="1"/>
  <c r="CI136" i="6"/>
  <c r="CI155" i="6" s="1"/>
  <c r="CI165" i="6"/>
  <c r="CI166" i="6" s="1"/>
  <c r="CI137" i="6" s="1"/>
  <c r="CI156" i="6" s="1"/>
  <c r="CE136" i="6"/>
  <c r="CE155" i="6" s="1"/>
  <c r="CE165" i="6"/>
  <c r="CE166" i="6" s="1"/>
  <c r="CE137" i="6" s="1"/>
  <c r="CE156" i="6" s="1"/>
  <c r="BS136" i="6"/>
  <c r="BS155" i="6" s="1"/>
  <c r="BS165" i="6"/>
  <c r="BS166" i="6" s="1"/>
  <c r="BS167" i="6" s="1"/>
  <c r="BS227" i="6" s="1"/>
  <c r="BG136" i="6"/>
  <c r="BG155" i="6" s="1"/>
  <c r="BG165" i="6"/>
  <c r="BG166" i="6" s="1"/>
  <c r="BG137" i="6" s="1"/>
  <c r="BG156" i="6" s="1"/>
  <c r="BC136" i="6"/>
  <c r="BC155" i="6" s="1"/>
  <c r="BC165" i="6"/>
  <c r="BC166" i="6" s="1"/>
  <c r="BC167" i="6" s="1"/>
  <c r="BC227" i="6" s="1"/>
  <c r="AY136" i="6"/>
  <c r="AY155" i="6" s="1"/>
  <c r="AY165" i="6"/>
  <c r="AY166" i="6" s="1"/>
  <c r="AY137" i="6" s="1"/>
  <c r="AY156" i="6" s="1"/>
  <c r="AM136" i="6"/>
  <c r="AM155" i="6" s="1"/>
  <c r="AM165" i="6"/>
  <c r="AM166" i="6" s="1"/>
  <c r="AM137" i="6" s="1"/>
  <c r="AM156" i="6" s="1"/>
  <c r="AA136" i="6"/>
  <c r="AA155" i="6" s="1"/>
  <c r="AA165" i="6"/>
  <c r="AA166" i="6" s="1"/>
  <c r="AA137" i="6" s="1"/>
  <c r="AA156" i="6" s="1"/>
  <c r="GP135" i="6"/>
  <c r="GP154" i="6" s="1"/>
  <c r="GP165" i="6"/>
  <c r="GP166" i="6" s="1"/>
  <c r="GP137" i="6" s="1"/>
  <c r="GP156" i="6" s="1"/>
  <c r="GH135" i="6"/>
  <c r="GH154" i="6" s="1"/>
  <c r="GH165" i="6"/>
  <c r="GH166" i="6" s="1"/>
  <c r="GH137" i="6" s="1"/>
  <c r="GH156" i="6" s="1"/>
  <c r="FZ135" i="6"/>
  <c r="FZ154" i="6" s="1"/>
  <c r="FZ165" i="6"/>
  <c r="FZ166" i="6" s="1"/>
  <c r="FZ167" i="6" s="1"/>
  <c r="FZ227" i="6" s="1"/>
  <c r="FR135" i="6"/>
  <c r="FR154" i="6" s="1"/>
  <c r="FR165" i="6"/>
  <c r="FR166" i="6" s="1"/>
  <c r="FR137" i="6" s="1"/>
  <c r="FR156" i="6" s="1"/>
  <c r="FJ135" i="6"/>
  <c r="FJ154" i="6" s="1"/>
  <c r="FJ165" i="6"/>
  <c r="FJ166" i="6" s="1"/>
  <c r="FJ167" i="6" s="1"/>
  <c r="FJ227" i="6" s="1"/>
  <c r="FB135" i="6"/>
  <c r="FB154" i="6" s="1"/>
  <c r="FB165" i="6"/>
  <c r="FB166" i="6" s="1"/>
  <c r="FB137" i="6" s="1"/>
  <c r="FB156" i="6" s="1"/>
  <c r="ET135" i="6"/>
  <c r="ET154" i="6" s="1"/>
  <c r="ET165" i="6"/>
  <c r="ET166" i="6" s="1"/>
  <c r="ET167" i="6" s="1"/>
  <c r="ET227" i="6" s="1"/>
  <c r="EL135" i="6"/>
  <c r="EL154" i="6" s="1"/>
  <c r="EL165" i="6"/>
  <c r="EL166" i="6" s="1"/>
  <c r="EL137" i="6" s="1"/>
  <c r="EL156" i="6" s="1"/>
  <c r="ED135" i="6"/>
  <c r="ED154" i="6" s="1"/>
  <c r="ED165" i="6"/>
  <c r="ED166" i="6" s="1"/>
  <c r="ED167" i="6" s="1"/>
  <c r="ED227" i="6" s="1"/>
  <c r="DV135" i="6"/>
  <c r="DV154" i="6" s="1"/>
  <c r="DV165" i="6"/>
  <c r="DV166" i="6" s="1"/>
  <c r="DV137" i="6" s="1"/>
  <c r="DV156" i="6" s="1"/>
  <c r="DR135" i="6"/>
  <c r="DR154" i="6" s="1"/>
  <c r="DR165" i="6"/>
  <c r="DR166" i="6" s="1"/>
  <c r="DR137" i="6" s="1"/>
  <c r="CD135" i="6"/>
  <c r="CD154" i="6" s="1"/>
  <c r="CD165" i="6"/>
  <c r="CD166" i="6" s="1"/>
  <c r="CD137" i="6" s="1"/>
  <c r="CD156" i="6" s="1"/>
  <c r="BV135" i="6"/>
  <c r="BV154" i="6" s="1"/>
  <c r="BV165" i="6"/>
  <c r="BV166" i="6" s="1"/>
  <c r="BV137" i="6" s="1"/>
  <c r="BN135" i="6"/>
  <c r="BN154" i="6" s="1"/>
  <c r="BN165" i="6"/>
  <c r="BN166" i="6" s="1"/>
  <c r="BN137" i="6" s="1"/>
  <c r="BN156" i="6" s="1"/>
  <c r="AX135" i="6"/>
  <c r="AX154" i="6" s="1"/>
  <c r="AX165" i="6"/>
  <c r="AX166" i="6" s="1"/>
  <c r="AX137" i="6" s="1"/>
  <c r="AX156" i="6" s="1"/>
  <c r="AP135" i="6"/>
  <c r="AP154" i="6" s="1"/>
  <c r="AP165" i="6"/>
  <c r="AP166" i="6" s="1"/>
  <c r="AP137" i="6" s="1"/>
  <c r="FY165" i="6"/>
  <c r="FY166" i="6" s="1"/>
  <c r="FY137" i="6" s="1"/>
  <c r="FI165" i="6"/>
  <c r="FI166" i="6" s="1"/>
  <c r="FI137" i="6" s="1"/>
  <c r="FI156" i="6" s="1"/>
  <c r="FA165" i="6"/>
  <c r="FA166" i="6" s="1"/>
  <c r="FA137" i="6" s="1"/>
  <c r="FA156" i="6" s="1"/>
  <c r="EK165" i="6"/>
  <c r="EK166" i="6" s="1"/>
  <c r="EK137" i="6" s="1"/>
  <c r="EK156" i="6" s="1"/>
  <c r="DU165" i="6"/>
  <c r="DU166" i="6" s="1"/>
  <c r="DU137" i="6" s="1"/>
  <c r="DI165" i="6"/>
  <c r="DI166" i="6" s="1"/>
  <c r="DI137" i="6" s="1"/>
  <c r="DI156" i="6" s="1"/>
  <c r="DA165" i="6"/>
  <c r="DA166" i="6" s="1"/>
  <c r="DA137" i="6" s="1"/>
  <c r="DA156" i="6" s="1"/>
  <c r="CO165" i="6"/>
  <c r="CO166" i="6" s="1"/>
  <c r="CO137" i="6" s="1"/>
  <c r="CO156" i="6" s="1"/>
  <c r="CC165" i="6"/>
  <c r="CC166" i="6" s="1"/>
  <c r="CC137" i="6" s="1"/>
  <c r="CC156" i="6" s="1"/>
  <c r="BU165" i="6"/>
  <c r="BU166" i="6" s="1"/>
  <c r="BU137" i="6" s="1"/>
  <c r="BU156" i="6" s="1"/>
  <c r="BI165" i="6"/>
  <c r="BI166" i="6" s="1"/>
  <c r="BI137" i="6" s="1"/>
  <c r="BI156" i="6" s="1"/>
  <c r="AW165" i="6"/>
  <c r="AW166" i="6" s="1"/>
  <c r="AW137" i="6" s="1"/>
  <c r="AW156" i="6" s="1"/>
  <c r="AK165" i="6"/>
  <c r="AK166" i="6" s="1"/>
  <c r="AK137" i="6" s="1"/>
  <c r="AK156" i="6" s="1"/>
  <c r="U165" i="6"/>
  <c r="U166" i="6" s="1"/>
  <c r="U137" i="6" s="1"/>
  <c r="U156" i="6" s="1"/>
  <c r="GR133" i="6"/>
  <c r="GR152" i="6" s="1"/>
  <c r="GR165" i="6"/>
  <c r="GR166" i="6" s="1"/>
  <c r="GR137" i="6" s="1"/>
  <c r="GR156" i="6" s="1"/>
  <c r="GN133" i="6"/>
  <c r="GN152" i="6" s="1"/>
  <c r="GN165" i="6"/>
  <c r="GN166" i="6" s="1"/>
  <c r="GN137" i="6" s="1"/>
  <c r="GN156" i="6" s="1"/>
  <c r="GF133" i="6"/>
  <c r="GF152" i="6" s="1"/>
  <c r="GF165" i="6"/>
  <c r="GF166" i="6" s="1"/>
  <c r="GF137" i="6" s="1"/>
  <c r="GF156" i="6" s="1"/>
  <c r="FX133" i="6"/>
  <c r="FX152" i="6" s="1"/>
  <c r="FX165" i="6"/>
  <c r="FX166" i="6" s="1"/>
  <c r="FX137" i="6" s="1"/>
  <c r="FX156" i="6" s="1"/>
  <c r="FL133" i="6"/>
  <c r="FL152" i="6" s="1"/>
  <c r="FL165" i="6"/>
  <c r="FL166" i="6" s="1"/>
  <c r="FL137" i="6" s="1"/>
  <c r="FL156" i="6" s="1"/>
  <c r="GM165" i="6"/>
  <c r="GM166" i="6" s="1"/>
  <c r="GM137" i="6" s="1"/>
  <c r="FW165" i="6"/>
  <c r="FW166" i="6" s="1"/>
  <c r="FW137" i="6" s="1"/>
  <c r="FW156" i="6" s="1"/>
  <c r="FG165" i="6"/>
  <c r="FG166" i="6" s="1"/>
  <c r="FG137" i="6" s="1"/>
  <c r="FG156" i="6" s="1"/>
  <c r="EQ165" i="6"/>
  <c r="EQ166" i="6" s="1"/>
  <c r="EQ137" i="6" s="1"/>
  <c r="EQ156" i="6" s="1"/>
  <c r="EA165" i="6"/>
  <c r="EA166" i="6" s="1"/>
  <c r="EA137" i="6" s="1"/>
  <c r="EA156" i="6" s="1"/>
  <c r="DF165" i="6"/>
  <c r="DF166" i="6" s="1"/>
  <c r="DF137" i="6" s="1"/>
  <c r="DF156" i="6" s="1"/>
  <c r="BO165" i="6"/>
  <c r="BO166" i="6" s="1"/>
  <c r="BO137" i="6" s="1"/>
  <c r="BO156" i="6" s="1"/>
  <c r="AT165" i="6"/>
  <c r="AT166" i="6" s="1"/>
  <c r="AT137" i="6" s="1"/>
  <c r="AT156" i="6" s="1"/>
  <c r="GA136" i="6"/>
  <c r="GA155" i="6" s="1"/>
  <c r="GA165" i="6"/>
  <c r="GA166" i="6" s="1"/>
  <c r="GA137" i="6" s="1"/>
  <c r="FK136" i="6"/>
  <c r="FK155" i="6" s="1"/>
  <c r="FK165" i="6"/>
  <c r="FK166" i="6" s="1"/>
  <c r="FK137" i="6" s="1"/>
  <c r="FK156" i="6" s="1"/>
  <c r="FC136" i="6"/>
  <c r="FC155" i="6" s="1"/>
  <c r="FC165" i="6"/>
  <c r="FC166" i="6" s="1"/>
  <c r="FC167" i="6" s="1"/>
  <c r="FC227" i="6" s="1"/>
  <c r="EM136" i="6"/>
  <c r="EM155" i="6" s="1"/>
  <c r="EM165" i="6"/>
  <c r="EM166" i="6" s="1"/>
  <c r="EM137" i="6" s="1"/>
  <c r="EM156" i="6" s="1"/>
  <c r="W136" i="6"/>
  <c r="W155" i="6" s="1"/>
  <c r="W165" i="6"/>
  <c r="W166" i="6" s="1"/>
  <c r="W137" i="6" s="1"/>
  <c r="W156" i="6" s="1"/>
  <c r="GL135" i="6"/>
  <c r="GL154" i="6" s="1"/>
  <c r="GL165" i="6"/>
  <c r="GL166" i="6" s="1"/>
  <c r="GL137" i="6" s="1"/>
  <c r="GL156" i="6" s="1"/>
  <c r="GD135" i="6"/>
  <c r="GD154" i="6" s="1"/>
  <c r="GD165" i="6"/>
  <c r="GD166" i="6" s="1"/>
  <c r="GD167" i="6" s="1"/>
  <c r="GD227" i="6" s="1"/>
  <c r="FV135" i="6"/>
  <c r="FV154" i="6" s="1"/>
  <c r="FV165" i="6"/>
  <c r="FV166" i="6" s="1"/>
  <c r="FV167" i="6" s="1"/>
  <c r="FV227" i="6" s="1"/>
  <c r="FN135" i="6"/>
  <c r="FN154" i="6" s="1"/>
  <c r="FN165" i="6"/>
  <c r="FN166" i="6" s="1"/>
  <c r="FN137" i="6" s="1"/>
  <c r="FF135" i="6"/>
  <c r="FF154" i="6" s="1"/>
  <c r="FF165" i="6"/>
  <c r="FF166" i="6" s="1"/>
  <c r="FF167" i="6" s="1"/>
  <c r="FF227" i="6" s="1"/>
  <c r="EX135" i="6"/>
  <c r="EX154" i="6" s="1"/>
  <c r="EX165" i="6"/>
  <c r="EX166" i="6" s="1"/>
  <c r="EX167" i="6" s="1"/>
  <c r="EX227" i="6" s="1"/>
  <c r="EP135" i="6"/>
  <c r="EP154" i="6" s="1"/>
  <c r="EP165" i="6"/>
  <c r="EP166" i="6" s="1"/>
  <c r="EP167" i="6" s="1"/>
  <c r="EP227" i="6" s="1"/>
  <c r="EH135" i="6"/>
  <c r="EH154" i="6" s="1"/>
  <c r="EH165" i="6"/>
  <c r="EH166" i="6" s="1"/>
  <c r="EH137" i="6" s="1"/>
  <c r="DZ135" i="6"/>
  <c r="DZ154" i="6" s="1"/>
  <c r="DZ165" i="6"/>
  <c r="DZ166" i="6" s="1"/>
  <c r="DZ137" i="6" s="1"/>
  <c r="DZ156" i="6" s="1"/>
  <c r="DJ135" i="6"/>
  <c r="DJ154" i="6" s="1"/>
  <c r="DJ165" i="6"/>
  <c r="DJ166" i="6" s="1"/>
  <c r="DJ137" i="6" s="1"/>
  <c r="DJ156" i="6" s="1"/>
  <c r="DB135" i="6"/>
  <c r="DB154" i="6" s="1"/>
  <c r="DB165" i="6"/>
  <c r="DB166" i="6" s="1"/>
  <c r="DB137" i="6" s="1"/>
  <c r="CX135" i="6"/>
  <c r="CX154" i="6" s="1"/>
  <c r="CX165" i="6"/>
  <c r="CX166" i="6" s="1"/>
  <c r="CX137" i="6" s="1"/>
  <c r="CX156" i="6" s="1"/>
  <c r="CT135" i="6"/>
  <c r="CT154" i="6" s="1"/>
  <c r="CT165" i="6"/>
  <c r="CT166" i="6" s="1"/>
  <c r="CT167" i="6" s="1"/>
  <c r="CT227" i="6" s="1"/>
  <c r="CP135" i="6"/>
  <c r="CP154" i="6" s="1"/>
  <c r="CP165" i="6"/>
  <c r="CP166" i="6" s="1"/>
  <c r="CP137" i="6" s="1"/>
  <c r="CP156" i="6" s="1"/>
  <c r="CL135" i="6"/>
  <c r="CL154" i="6" s="1"/>
  <c r="CL165" i="6"/>
  <c r="CL166" i="6" s="1"/>
  <c r="CL137" i="6" s="1"/>
  <c r="BR135" i="6"/>
  <c r="BR154" i="6" s="1"/>
  <c r="BR165" i="6"/>
  <c r="BR166" i="6" s="1"/>
  <c r="BR137" i="6" s="1"/>
  <c r="BR156" i="6" s="1"/>
  <c r="BJ135" i="6"/>
  <c r="BJ154" i="6" s="1"/>
  <c r="BJ165" i="6"/>
  <c r="BJ166" i="6" s="1"/>
  <c r="BJ137" i="6" s="1"/>
  <c r="BJ156" i="6" s="1"/>
  <c r="BF135" i="6"/>
  <c r="BF154" i="6" s="1"/>
  <c r="BF165" i="6"/>
  <c r="BF166" i="6" s="1"/>
  <c r="BF167" i="6" s="1"/>
  <c r="BF227" i="6" s="1"/>
  <c r="AL135" i="6"/>
  <c r="AL154" i="6" s="1"/>
  <c r="AL165" i="6"/>
  <c r="AL166" i="6" s="1"/>
  <c r="AL167" i="6" s="1"/>
  <c r="AL227" i="6" s="1"/>
  <c r="AH135" i="6"/>
  <c r="AH154" i="6" s="1"/>
  <c r="AH165" i="6"/>
  <c r="AH166" i="6" s="1"/>
  <c r="AH137" i="6" s="1"/>
  <c r="AH156" i="6" s="1"/>
  <c r="AD135" i="6"/>
  <c r="AD154" i="6" s="1"/>
  <c r="AD165" i="6"/>
  <c r="AD166" i="6" s="1"/>
  <c r="AD137" i="6" s="1"/>
  <c r="AD156" i="6" s="1"/>
  <c r="Z135" i="6"/>
  <c r="Z154" i="6" s="1"/>
  <c r="Z165" i="6"/>
  <c r="Z166" i="6" s="1"/>
  <c r="Z167" i="6" s="1"/>
  <c r="Z227" i="6" s="1"/>
  <c r="GO165" i="6"/>
  <c r="GO166" i="6" s="1"/>
  <c r="GO137" i="6" s="1"/>
  <c r="GO156" i="6" s="1"/>
  <c r="GG165" i="6"/>
  <c r="GG166" i="6" s="1"/>
  <c r="GG137" i="6" s="1"/>
  <c r="GG156" i="6" s="1"/>
  <c r="FQ165" i="6"/>
  <c r="FQ166" i="6" s="1"/>
  <c r="FQ137" i="6" s="1"/>
  <c r="FQ156" i="6" s="1"/>
  <c r="ES165" i="6"/>
  <c r="ES166" i="6" s="1"/>
  <c r="ES137" i="6" s="1"/>
  <c r="ES156" i="6" s="1"/>
  <c r="EC165" i="6"/>
  <c r="EC166" i="6" s="1"/>
  <c r="EC137" i="6" s="1"/>
  <c r="EC156" i="6" s="1"/>
  <c r="DM165" i="6"/>
  <c r="DM166" i="6" s="1"/>
  <c r="DM137" i="6" s="1"/>
  <c r="DM156" i="6" s="1"/>
  <c r="DE165" i="6"/>
  <c r="DE166" i="6" s="1"/>
  <c r="DE137" i="6" s="1"/>
  <c r="DE156" i="6" s="1"/>
  <c r="CW165" i="6"/>
  <c r="CW166" i="6" s="1"/>
  <c r="CW137" i="6" s="1"/>
  <c r="CW156" i="6" s="1"/>
  <c r="CG165" i="6"/>
  <c r="CG166" i="6" s="1"/>
  <c r="CG137" i="6" s="1"/>
  <c r="CG156" i="6" s="1"/>
  <c r="BY165" i="6"/>
  <c r="BY166" i="6" s="1"/>
  <c r="BY137" i="6" s="1"/>
  <c r="BY156" i="6" s="1"/>
  <c r="BQ165" i="6"/>
  <c r="BQ166" i="6" s="1"/>
  <c r="BQ137" i="6" s="1"/>
  <c r="BQ156" i="6" s="1"/>
  <c r="BA165" i="6"/>
  <c r="BA166" i="6" s="1"/>
  <c r="BA137" i="6" s="1"/>
  <c r="BA156" i="6" s="1"/>
  <c r="AS165" i="6"/>
  <c r="AS166" i="6" s="1"/>
  <c r="AS137" i="6" s="1"/>
  <c r="AS156" i="6" s="1"/>
  <c r="AO165" i="6"/>
  <c r="AO166" i="6" s="1"/>
  <c r="AO137" i="6" s="1"/>
  <c r="AO156" i="6" s="1"/>
  <c r="AC165" i="6"/>
  <c r="AC166" i="6" s="1"/>
  <c r="AC137" i="6" s="1"/>
  <c r="AC156" i="6" s="1"/>
  <c r="GJ133" i="6"/>
  <c r="GJ152" i="6" s="1"/>
  <c r="GJ165" i="6"/>
  <c r="GJ166" i="6" s="1"/>
  <c r="GJ137" i="6" s="1"/>
  <c r="GJ156" i="6" s="1"/>
  <c r="GB133" i="6"/>
  <c r="GB152" i="6" s="1"/>
  <c r="GB165" i="6"/>
  <c r="GB166" i="6" s="1"/>
  <c r="GB137" i="6" s="1"/>
  <c r="GB156" i="6" s="1"/>
  <c r="FT133" i="6"/>
  <c r="FT152" i="6" s="1"/>
  <c r="FT165" i="6"/>
  <c r="FT166" i="6" s="1"/>
  <c r="FT137" i="6" s="1"/>
  <c r="FT156" i="6" s="1"/>
  <c r="FP133" i="6"/>
  <c r="FP152" i="6" s="1"/>
  <c r="FP165" i="6"/>
  <c r="FP166" i="6" s="1"/>
  <c r="FP137" i="6" s="1"/>
  <c r="FP156" i="6" s="1"/>
  <c r="FH133" i="6"/>
  <c r="FH152" i="6" s="1"/>
  <c r="FH165" i="6"/>
  <c r="FH166" i="6" s="1"/>
  <c r="FH167" i="6" s="1"/>
  <c r="FH227" i="6" s="1"/>
  <c r="FD165" i="6"/>
  <c r="FD166" i="6" s="1"/>
  <c r="FD137" i="6" s="1"/>
  <c r="FD156" i="6" s="1"/>
  <c r="FD133" i="6"/>
  <c r="FD152" i="6" s="1"/>
  <c r="EZ165" i="6"/>
  <c r="EZ166" i="6" s="1"/>
  <c r="EZ137" i="6" s="1"/>
  <c r="EZ133" i="6"/>
  <c r="EZ152" i="6" s="1"/>
  <c r="DC165" i="6"/>
  <c r="DC166" i="6" s="1"/>
  <c r="DC137" i="6" s="1"/>
  <c r="DC156" i="6" s="1"/>
  <c r="CH165" i="6"/>
  <c r="CH166" i="6" s="1"/>
  <c r="CH167" i="6" s="1"/>
  <c r="CH227" i="6" s="1"/>
  <c r="AQ165" i="6"/>
  <c r="AQ166" i="6" s="1"/>
  <c r="AQ137" i="6" s="1"/>
  <c r="AQ156" i="6" s="1"/>
  <c r="V165" i="6"/>
  <c r="V166" i="6" s="1"/>
  <c r="V167" i="6" s="1"/>
  <c r="V227" i="6" s="1"/>
  <c r="GE165" i="6"/>
  <c r="GE166" i="6" s="1"/>
  <c r="GE137" i="6" s="1"/>
  <c r="GE156" i="6" s="1"/>
  <c r="FO165" i="6"/>
  <c r="FO166" i="6" s="1"/>
  <c r="FO137" i="6" s="1"/>
  <c r="FO156" i="6" s="1"/>
  <c r="EY165" i="6"/>
  <c r="EY166" i="6" s="1"/>
  <c r="EY137" i="6" s="1"/>
  <c r="EY156" i="6" s="1"/>
  <c r="EI165" i="6"/>
  <c r="EI166" i="6" s="1"/>
  <c r="EI137" i="6" s="1"/>
  <c r="EI156" i="6" s="1"/>
  <c r="DQ165" i="6"/>
  <c r="DQ166" i="6" s="1"/>
  <c r="DQ137" i="6" s="1"/>
  <c r="DQ156" i="6" s="1"/>
  <c r="CU165" i="6"/>
  <c r="CU166" i="6" s="1"/>
  <c r="CU137" i="6" s="1"/>
  <c r="CU156" i="6" s="1"/>
  <c r="BZ165" i="6"/>
  <c r="BZ166" i="6" s="1"/>
  <c r="BZ137" i="6" s="1"/>
  <c r="BZ156" i="6" s="1"/>
  <c r="AI165" i="6"/>
  <c r="AI166" i="6" s="1"/>
  <c r="AI137" i="6" s="1"/>
  <c r="AI156" i="6" s="1"/>
  <c r="EN165" i="6"/>
  <c r="EN166" i="6" s="1"/>
  <c r="EN137" i="6" s="1"/>
  <c r="EN156" i="6" s="1"/>
  <c r="EF133" i="6"/>
  <c r="EF152" i="6" s="1"/>
  <c r="EF165" i="6"/>
  <c r="EF166" i="6" s="1"/>
  <c r="EF167" i="6" s="1"/>
  <c r="EF227" i="6" s="1"/>
  <c r="EB133" i="6"/>
  <c r="EB152" i="6" s="1"/>
  <c r="EB165" i="6"/>
  <c r="EB166" i="6" s="1"/>
  <c r="EB137" i="6" s="1"/>
  <c r="EB156" i="6" s="1"/>
  <c r="EN133" i="6"/>
  <c r="EN152" i="6" s="1"/>
  <c r="EV165" i="6"/>
  <c r="EV166" i="6" s="1"/>
  <c r="EV167" i="6" s="1"/>
  <c r="EV227" i="6" s="1"/>
  <c r="ER133" i="6"/>
  <c r="ER152" i="6" s="1"/>
  <c r="ER165" i="6"/>
  <c r="ER166" i="6" s="1"/>
  <c r="ER137" i="6" s="1"/>
  <c r="ER156" i="6" s="1"/>
  <c r="EJ133" i="6"/>
  <c r="EJ152" i="6" s="1"/>
  <c r="EJ165" i="6"/>
  <c r="EJ166" i="6" s="1"/>
  <c r="EJ137" i="6" s="1"/>
  <c r="EJ156" i="6" s="1"/>
  <c r="DX165" i="6"/>
  <c r="DX166" i="6" s="1"/>
  <c r="DX137" i="6" s="1"/>
  <c r="DX156" i="6" s="1"/>
  <c r="DT165" i="6"/>
  <c r="DT166" i="6" s="1"/>
  <c r="DT137" i="6" s="1"/>
  <c r="DT156" i="6" s="1"/>
  <c r="DP165" i="6"/>
  <c r="DP166" i="6" s="1"/>
  <c r="DP137" i="6" s="1"/>
  <c r="DP156" i="6" s="1"/>
  <c r="DL165" i="6"/>
  <c r="DL166" i="6" s="1"/>
  <c r="DL137" i="6" s="1"/>
  <c r="DL156" i="6" s="1"/>
  <c r="DH165" i="6"/>
  <c r="DH166" i="6" s="1"/>
  <c r="DH137" i="6" s="1"/>
  <c r="DH156" i="6" s="1"/>
  <c r="DD165" i="6"/>
  <c r="DD166" i="6" s="1"/>
  <c r="DD137" i="6" s="1"/>
  <c r="DD156" i="6" s="1"/>
  <c r="CZ165" i="6"/>
  <c r="CZ166" i="6" s="1"/>
  <c r="CZ137" i="6" s="1"/>
  <c r="CZ156" i="6" s="1"/>
  <c r="CV165" i="6"/>
  <c r="CV166" i="6" s="1"/>
  <c r="CV137" i="6" s="1"/>
  <c r="CV156" i="6" s="1"/>
  <c r="CR165" i="6"/>
  <c r="CR166" i="6" s="1"/>
  <c r="CR137" i="6" s="1"/>
  <c r="CR156" i="6" s="1"/>
  <c r="CN165" i="6"/>
  <c r="CN166" i="6" s="1"/>
  <c r="CN137" i="6" s="1"/>
  <c r="CN156" i="6" s="1"/>
  <c r="CJ165" i="6"/>
  <c r="CJ166" i="6" s="1"/>
  <c r="CJ167" i="6" s="1"/>
  <c r="CJ227" i="6" s="1"/>
  <c r="CF165" i="6"/>
  <c r="CF166" i="6" s="1"/>
  <c r="CF137" i="6" s="1"/>
  <c r="CF156" i="6" s="1"/>
  <c r="CB165" i="6"/>
  <c r="CB166" i="6" s="1"/>
  <c r="CB137" i="6" s="1"/>
  <c r="CB156" i="6" s="1"/>
  <c r="BX165" i="6"/>
  <c r="BX166" i="6" s="1"/>
  <c r="BX137" i="6" s="1"/>
  <c r="BX156" i="6" s="1"/>
  <c r="BT165" i="6"/>
  <c r="BT166" i="6" s="1"/>
  <c r="BT137" i="6" s="1"/>
  <c r="BT156" i="6" s="1"/>
  <c r="BP165" i="6"/>
  <c r="BP166" i="6" s="1"/>
  <c r="BP137" i="6" s="1"/>
  <c r="BP156" i="6" s="1"/>
  <c r="BL165" i="6"/>
  <c r="BL166" i="6" s="1"/>
  <c r="BL167" i="6" s="1"/>
  <c r="BL227" i="6" s="1"/>
  <c r="BH165" i="6"/>
  <c r="BH166" i="6" s="1"/>
  <c r="BH137" i="6" s="1"/>
  <c r="BH156" i="6" s="1"/>
  <c r="BD165" i="6"/>
  <c r="BD166" i="6" s="1"/>
  <c r="BD137" i="6" s="1"/>
  <c r="BD156" i="6" s="1"/>
  <c r="AZ165" i="6"/>
  <c r="AZ166" i="6" s="1"/>
  <c r="AZ137" i="6" s="1"/>
  <c r="AZ156" i="6" s="1"/>
  <c r="AV165" i="6"/>
  <c r="AV166" i="6" s="1"/>
  <c r="AV137" i="6" s="1"/>
  <c r="AV156" i="6" s="1"/>
  <c r="AR165" i="6"/>
  <c r="AR166" i="6" s="1"/>
  <c r="AR137" i="6" s="1"/>
  <c r="AR156" i="6" s="1"/>
  <c r="AN165" i="6"/>
  <c r="AN166" i="6" s="1"/>
  <c r="AN167" i="6" s="1"/>
  <c r="AN227" i="6" s="1"/>
  <c r="AJ165" i="6"/>
  <c r="AJ166" i="6" s="1"/>
  <c r="AJ137" i="6" s="1"/>
  <c r="AJ156" i="6" s="1"/>
  <c r="AF165" i="6"/>
  <c r="AF166" i="6" s="1"/>
  <c r="AF137" i="6" s="1"/>
  <c r="AF156" i="6" s="1"/>
  <c r="AB165" i="6"/>
  <c r="AB166" i="6" s="1"/>
  <c r="AB137" i="6" s="1"/>
  <c r="AB156" i="6" s="1"/>
  <c r="X165" i="6"/>
  <c r="X166" i="6" s="1"/>
  <c r="X137" i="6" s="1"/>
  <c r="X156" i="6" s="1"/>
  <c r="DW165" i="6"/>
  <c r="DW166" i="6" s="1"/>
  <c r="DW137" i="6" s="1"/>
  <c r="DW156" i="6" s="1"/>
  <c r="DG165" i="6"/>
  <c r="DG166" i="6" s="1"/>
  <c r="DG137" i="6" s="1"/>
  <c r="DG156" i="6" s="1"/>
  <c r="CQ165" i="6"/>
  <c r="CQ166" i="6" s="1"/>
  <c r="CQ167" i="6" s="1"/>
  <c r="CQ227" i="6" s="1"/>
  <c r="CA165" i="6"/>
  <c r="CA166" i="6" s="1"/>
  <c r="CA137" i="6" s="1"/>
  <c r="CA156" i="6" s="1"/>
  <c r="BK165" i="6"/>
  <c r="BK166" i="6" s="1"/>
  <c r="BK137" i="6" s="1"/>
  <c r="BK156" i="6" s="1"/>
  <c r="AU165" i="6"/>
  <c r="AU166" i="6" s="1"/>
  <c r="AU137" i="6" s="1"/>
  <c r="AU156" i="6" s="1"/>
  <c r="AE165" i="6"/>
  <c r="AE166" i="6" s="1"/>
  <c r="AE137" i="6" s="1"/>
  <c r="AE156" i="6" s="1"/>
  <c r="FS137" i="6"/>
  <c r="FS156" i="6" s="1"/>
  <c r="EE137" i="6"/>
  <c r="EE156" i="6" s="1"/>
  <c r="T165" i="6"/>
  <c r="T166" i="6" s="1"/>
  <c r="T137" i="6" s="1"/>
  <c r="T156" i="6" s="1"/>
  <c r="Q165" i="6"/>
  <c r="Q166" i="6" s="1"/>
  <c r="Q137" i="6" s="1"/>
  <c r="Q156" i="6" s="1"/>
  <c r="M165" i="6"/>
  <c r="M166" i="6" s="1"/>
  <c r="M137" i="6" s="1"/>
  <c r="M156" i="6" s="1"/>
  <c r="L165" i="6"/>
  <c r="L166" i="6" s="1"/>
  <c r="L137" i="6" s="1"/>
  <c r="L156" i="6" s="1"/>
  <c r="I165" i="6"/>
  <c r="I166" i="6" s="1"/>
  <c r="I137" i="6" s="1"/>
  <c r="I156" i="6" s="1"/>
  <c r="P165" i="6"/>
  <c r="P166" i="6" s="1"/>
  <c r="S165" i="6"/>
  <c r="S166" i="6" s="1"/>
  <c r="S137" i="6" s="1"/>
  <c r="S156" i="6" s="1"/>
  <c r="G165" i="6"/>
  <c r="G166" i="6" s="1"/>
  <c r="G137" i="6" s="1"/>
  <c r="G156" i="6" s="1"/>
  <c r="H165" i="6"/>
  <c r="H166" i="6" s="1"/>
  <c r="H137" i="6" s="1"/>
  <c r="H156" i="6" s="1"/>
  <c r="O165" i="6"/>
  <c r="O166" i="6" s="1"/>
  <c r="O137" i="6" s="1"/>
  <c r="O156" i="6" s="1"/>
  <c r="K165" i="6"/>
  <c r="K166" i="6" s="1"/>
  <c r="K137" i="6" s="1"/>
  <c r="K156" i="6" s="1"/>
  <c r="R165" i="6"/>
  <c r="R166" i="6" s="1"/>
  <c r="R167" i="6" s="1"/>
  <c r="R227" i="6" s="1"/>
  <c r="N165" i="6"/>
  <c r="N166" i="6" s="1"/>
  <c r="N137" i="6" s="1"/>
  <c r="N156" i="6" s="1"/>
  <c r="J165" i="6"/>
  <c r="J166" i="6" s="1"/>
  <c r="J167" i="6" s="1"/>
  <c r="J227" i="6" s="1"/>
  <c r="F165" i="6"/>
  <c r="F166" i="6" s="1"/>
  <c r="F137" i="6" s="1"/>
  <c r="F156" i="6" s="1"/>
  <c r="CI167" i="6"/>
  <c r="CI227" i="6" s="1"/>
  <c r="CY167" i="6"/>
  <c r="CY227" i="6" s="1"/>
  <c r="FC137" i="6"/>
  <c r="FC156" i="6" s="1"/>
  <c r="GP167" i="6"/>
  <c r="GP227" i="6" s="1"/>
  <c r="ET137" i="6"/>
  <c r="ET156" i="6" s="1"/>
  <c r="DL208" i="6"/>
  <c r="CN204" i="6"/>
  <c r="GQ203" i="6"/>
  <c r="GM203" i="6"/>
  <c r="GI203" i="6"/>
  <c r="GE203" i="6"/>
  <c r="GA203" i="6"/>
  <c r="FW203" i="6"/>
  <c r="FK203" i="6"/>
  <c r="FG203" i="6"/>
  <c r="FC203" i="6"/>
  <c r="EY203" i="6"/>
  <c r="EU203" i="6"/>
  <c r="EQ203" i="6"/>
  <c r="EM203" i="6"/>
  <c r="EI203" i="6"/>
  <c r="EE203" i="6"/>
  <c r="EA203" i="6"/>
  <c r="DW203" i="6"/>
  <c r="DS203" i="6"/>
  <c r="DO203" i="6"/>
  <c r="DC203" i="6"/>
  <c r="CY203" i="6"/>
  <c r="CU203" i="6"/>
  <c r="CQ203" i="6"/>
  <c r="CM203" i="6"/>
  <c r="CI203" i="6"/>
  <c r="CE203" i="6"/>
  <c r="CA203" i="6"/>
  <c r="BW203" i="6"/>
  <c r="BS203" i="6"/>
  <c r="BO203" i="6"/>
  <c r="BK203" i="6"/>
  <c r="BG203" i="6"/>
  <c r="BC203" i="6"/>
  <c r="AQ203" i="6"/>
  <c r="AI203" i="6"/>
  <c r="AE203" i="6"/>
  <c r="AA203" i="6"/>
  <c r="W203" i="6"/>
  <c r="S203" i="6"/>
  <c r="O203" i="6"/>
  <c r="G203" i="6"/>
  <c r="GP194" i="6"/>
  <c r="GP204" i="6" s="1"/>
  <c r="GL194" i="6"/>
  <c r="GL204" i="6" s="1"/>
  <c r="GH194" i="6"/>
  <c r="GH204" i="6" s="1"/>
  <c r="GD194" i="6"/>
  <c r="GD204" i="6" s="1"/>
  <c r="FZ194" i="6"/>
  <c r="FZ204" i="6" s="1"/>
  <c r="FV194" i="6"/>
  <c r="FV204" i="6" s="1"/>
  <c r="FR194" i="6"/>
  <c r="FR204" i="6" s="1"/>
  <c r="FN194" i="6"/>
  <c r="FN204" i="6" s="1"/>
  <c r="FJ194" i="6"/>
  <c r="FJ204" i="6" s="1"/>
  <c r="FF194" i="6"/>
  <c r="FF204" i="6" s="1"/>
  <c r="FB194" i="6"/>
  <c r="FB204" i="6" s="1"/>
  <c r="EX194" i="6"/>
  <c r="ET194" i="6"/>
  <c r="ET204" i="6" s="1"/>
  <c r="EP194" i="6"/>
  <c r="EP204" i="6" s="1"/>
  <c r="EL194" i="6"/>
  <c r="EL204" i="6" s="1"/>
  <c r="EH194" i="6"/>
  <c r="EH204" i="6" s="1"/>
  <c r="ED194" i="6"/>
  <c r="ED204" i="6" s="1"/>
  <c r="DZ194" i="6"/>
  <c r="DZ204" i="6" s="1"/>
  <c r="DV194" i="6"/>
  <c r="DV204" i="6" s="1"/>
  <c r="DR194" i="6"/>
  <c r="DR204" i="6" s="1"/>
  <c r="DN194" i="6"/>
  <c r="DN204" i="6" s="1"/>
  <c r="DJ194" i="6"/>
  <c r="DJ204" i="6" s="1"/>
  <c r="DF194" i="6"/>
  <c r="DF204" i="6" s="1"/>
  <c r="DB194" i="6"/>
  <c r="DB204" i="6" s="1"/>
  <c r="CX194" i="6"/>
  <c r="CP194" i="6"/>
  <c r="CP204" i="6" s="1"/>
  <c r="CL194" i="6"/>
  <c r="CL204" i="6" s="1"/>
  <c r="CD194" i="6"/>
  <c r="CD204" i="6" s="1"/>
  <c r="BV194" i="6"/>
  <c r="BV204" i="6" s="1"/>
  <c r="BR194" i="6"/>
  <c r="BR204" i="6" s="1"/>
  <c r="BN194" i="6"/>
  <c r="BN204" i="6" s="1"/>
  <c r="BJ194" i="6"/>
  <c r="BJ204" i="6" s="1"/>
  <c r="BF194" i="6"/>
  <c r="BF204" i="6" s="1"/>
  <c r="AX194" i="6"/>
  <c r="AX204" i="6" s="1"/>
  <c r="AP194" i="6"/>
  <c r="AP204" i="6" s="1"/>
  <c r="AL194" i="6"/>
  <c r="AL204" i="6" s="1"/>
  <c r="AH194" i="6"/>
  <c r="AH204" i="6" s="1"/>
  <c r="AD194" i="6"/>
  <c r="AD204" i="6" s="1"/>
  <c r="Z194" i="6"/>
  <c r="Z204" i="6" s="1"/>
  <c r="V194" i="6"/>
  <c r="V204" i="6" s="1"/>
  <c r="R194" i="6"/>
  <c r="R204" i="6" s="1"/>
  <c r="N194" i="6"/>
  <c r="N204" i="6" s="1"/>
  <c r="J194" i="6"/>
  <c r="J204" i="6" s="1"/>
  <c r="F194" i="6"/>
  <c r="F204" i="6" s="1"/>
  <c r="AY203" i="6"/>
  <c r="ER208" i="6"/>
  <c r="FD204" i="6"/>
  <c r="CT194" i="6"/>
  <c r="CT204" i="6" s="1"/>
  <c r="H204" i="6"/>
  <c r="GP203" i="6"/>
  <c r="GL203" i="6"/>
  <c r="GH203" i="6"/>
  <c r="GD203" i="6"/>
  <c r="FZ203" i="6"/>
  <c r="FV203" i="6"/>
  <c r="FR203" i="6"/>
  <c r="FN203" i="6"/>
  <c r="FJ203" i="6"/>
  <c r="FF203" i="6"/>
  <c r="FB203" i="6"/>
  <c r="EP203" i="6"/>
  <c r="EL203" i="6"/>
  <c r="EH203" i="6"/>
  <c r="ED203" i="6"/>
  <c r="DV203" i="6"/>
  <c r="DR203" i="6"/>
  <c r="DN203" i="6"/>
  <c r="DJ203" i="6"/>
  <c r="DF203" i="6"/>
  <c r="DB203" i="6"/>
  <c r="CT203" i="6"/>
  <c r="CP203" i="6"/>
  <c r="CL203" i="6"/>
  <c r="CH203" i="6"/>
  <c r="CD203" i="6"/>
  <c r="BZ203" i="6"/>
  <c r="BR203" i="6"/>
  <c r="BN203" i="6"/>
  <c r="BJ203" i="6"/>
  <c r="BF203" i="6"/>
  <c r="BB203" i="6"/>
  <c r="AX203" i="6"/>
  <c r="AT203" i="6"/>
  <c r="AP203" i="6"/>
  <c r="AL203" i="6"/>
  <c r="AH203" i="6"/>
  <c r="AD203" i="6"/>
  <c r="Z203" i="6"/>
  <c r="V203" i="6"/>
  <c r="R203" i="6"/>
  <c r="N203" i="6"/>
  <c r="J203" i="6"/>
  <c r="F203" i="6"/>
  <c r="GO194" i="6"/>
  <c r="GO204" i="6" s="1"/>
  <c r="GK194" i="6"/>
  <c r="GK204" i="6" s="1"/>
  <c r="GG194" i="6"/>
  <c r="GG204" i="6" s="1"/>
  <c r="GC194" i="6"/>
  <c r="GC204" i="6" s="1"/>
  <c r="FY194" i="6"/>
  <c r="FY204" i="6" s="1"/>
  <c r="FU194" i="6"/>
  <c r="FU204" i="6" s="1"/>
  <c r="FM194" i="6"/>
  <c r="FM204" i="6" s="1"/>
  <c r="FI194" i="6"/>
  <c r="FI204" i="6" s="1"/>
  <c r="FE194" i="6"/>
  <c r="FE204" i="6" s="1"/>
  <c r="FA194" i="6"/>
  <c r="FA204" i="6" s="1"/>
  <c r="EW194" i="6"/>
  <c r="EW204" i="6" s="1"/>
  <c r="ES194" i="6"/>
  <c r="ES204" i="6" s="1"/>
  <c r="EO194" i="6"/>
  <c r="EO204" i="6" s="1"/>
  <c r="EK194" i="6"/>
  <c r="EK204" i="6" s="1"/>
  <c r="EG194" i="6"/>
  <c r="EG204" i="6" s="1"/>
  <c r="EC194" i="6"/>
  <c r="EC204" i="6" s="1"/>
  <c r="DY194" i="6"/>
  <c r="DY204" i="6" s="1"/>
  <c r="DU194" i="6"/>
  <c r="DU204" i="6" s="1"/>
  <c r="DQ194" i="6"/>
  <c r="DQ204" i="6" s="1"/>
  <c r="DM194" i="6"/>
  <c r="DM204" i="6" s="1"/>
  <c r="DI194" i="6"/>
  <c r="DI204" i="6" s="1"/>
  <c r="DE194" i="6"/>
  <c r="DE204" i="6" s="1"/>
  <c r="DA194" i="6"/>
  <c r="DA204" i="6" s="1"/>
  <c r="CW194" i="6"/>
  <c r="CW204" i="6" s="1"/>
  <c r="CS194" i="6"/>
  <c r="CS204" i="6" s="1"/>
  <c r="CO194" i="6"/>
  <c r="CO204" i="6" s="1"/>
  <c r="CK194" i="6"/>
  <c r="CK204" i="6" s="1"/>
  <c r="CG194" i="6"/>
  <c r="CG204" i="6" s="1"/>
  <c r="CC194" i="6"/>
  <c r="CC204" i="6" s="1"/>
  <c r="BY194" i="6"/>
  <c r="BY204" i="6" s="1"/>
  <c r="BU194" i="6"/>
  <c r="BU204" i="6" s="1"/>
  <c r="BQ194" i="6"/>
  <c r="BQ204" i="6" s="1"/>
  <c r="BM194" i="6"/>
  <c r="BM204" i="6" s="1"/>
  <c r="BI194" i="6"/>
  <c r="BI204" i="6" s="1"/>
  <c r="BE194" i="6"/>
  <c r="BE204" i="6" s="1"/>
  <c r="BA194" i="6"/>
  <c r="BA204" i="6" s="1"/>
  <c r="AW194" i="6"/>
  <c r="AW204" i="6" s="1"/>
  <c r="AS194" i="6"/>
  <c r="AS204" i="6" s="1"/>
  <c r="AO194" i="6"/>
  <c r="AO204" i="6" s="1"/>
  <c r="AK194" i="6"/>
  <c r="AK204" i="6" s="1"/>
  <c r="AC194" i="6"/>
  <c r="AC204" i="6" s="1"/>
  <c r="U194" i="6"/>
  <c r="U204" i="6" s="1"/>
  <c r="Q194" i="6"/>
  <c r="Q204" i="6" s="1"/>
  <c r="M194" i="6"/>
  <c r="M204" i="6" s="1"/>
  <c r="I194" i="6"/>
  <c r="I204" i="6" s="1"/>
  <c r="FT208" i="6"/>
  <c r="FP208" i="6"/>
  <c r="FH208" i="6"/>
  <c r="EB208" i="6"/>
  <c r="DH208" i="6"/>
  <c r="CF208" i="6"/>
  <c r="CB208" i="6"/>
  <c r="BX208" i="6"/>
  <c r="AV208" i="6"/>
  <c r="T208" i="6"/>
  <c r="EN208" i="6"/>
  <c r="BH204" i="6"/>
  <c r="DG203" i="6"/>
  <c r="FL204" i="6"/>
  <c r="FX208" i="6"/>
  <c r="AZ208" i="6"/>
  <c r="DK203" i="6"/>
  <c r="AF204" i="6"/>
  <c r="EF204" i="6"/>
  <c r="DX204" i="6"/>
  <c r="AN204" i="6"/>
  <c r="DR167" i="6"/>
  <c r="DR227" i="6" s="1"/>
  <c r="GK167" i="6"/>
  <c r="GK227" i="6" s="1"/>
  <c r="FY167" i="6"/>
  <c r="FY227" i="6" s="1"/>
  <c r="FM167" i="6"/>
  <c r="FM227" i="6" s="1"/>
  <c r="FI167" i="6"/>
  <c r="FI227" i="6" s="1"/>
  <c r="EW167" i="6"/>
  <c r="EW227" i="6" s="1"/>
  <c r="DY167" i="6"/>
  <c r="DY227" i="6" s="1"/>
  <c r="DU167" i="6"/>
  <c r="DU227" i="6" s="1"/>
  <c r="DI167" i="6"/>
  <c r="DI227" i="6" s="1"/>
  <c r="CS167" i="6"/>
  <c r="CS227" i="6" s="1"/>
  <c r="CC167" i="6"/>
  <c r="CC227" i="6" s="1"/>
  <c r="BE167" i="6"/>
  <c r="BE227" i="6" s="1"/>
  <c r="AG167" i="6"/>
  <c r="AG227" i="6" s="1"/>
  <c r="U167" i="6"/>
  <c r="U227" i="6" s="1"/>
  <c r="GM156" i="6"/>
  <c r="GQ167" i="6"/>
  <c r="GQ227" i="6" s="1"/>
  <c r="GM167" i="6"/>
  <c r="GM227" i="6" s="1"/>
  <c r="EA167" i="6"/>
  <c r="EA227" i="6" s="1"/>
  <c r="GA156" i="6"/>
  <c r="EZ156" i="6"/>
  <c r="CY156" i="6"/>
  <c r="DF167" i="6"/>
  <c r="DF227" i="6" s="1"/>
  <c r="FY156" i="6"/>
  <c r="FU156" i="6"/>
  <c r="FM156" i="6"/>
  <c r="DY156" i="6"/>
  <c r="DU156" i="6"/>
  <c r="CS156" i="6"/>
  <c r="AG156" i="6"/>
  <c r="BJ167" i="6" l="1"/>
  <c r="BJ227" i="6" s="1"/>
  <c r="GC167" i="6"/>
  <c r="GC227" i="6" s="1"/>
  <c r="CG167" i="6"/>
  <c r="CG227" i="6" s="1"/>
  <c r="GO167" i="6"/>
  <c r="GO227" i="6" s="1"/>
  <c r="AS167" i="6"/>
  <c r="AS227" i="6" s="1"/>
  <c r="EC167" i="6"/>
  <c r="EC227" i="6" s="1"/>
  <c r="BY167" i="6"/>
  <c r="BY227" i="6" s="1"/>
  <c r="DB167" i="6"/>
  <c r="DB227" i="6" s="1"/>
  <c r="DQ167" i="6"/>
  <c r="DQ227" i="6" s="1"/>
  <c r="FF137" i="6"/>
  <c r="FF156" i="6" s="1"/>
  <c r="AO167" i="6"/>
  <c r="AO227" i="6" s="1"/>
  <c r="DM167" i="6"/>
  <c r="DM227" i="6" s="1"/>
  <c r="AX167" i="6"/>
  <c r="AX227" i="6" s="1"/>
  <c r="FV137" i="6"/>
  <c r="FV156" i="6" s="1"/>
  <c r="FZ137" i="6"/>
  <c r="FZ156" i="6" s="1"/>
  <c r="AM167" i="6"/>
  <c r="AM227" i="6" s="1"/>
  <c r="BV167" i="6"/>
  <c r="BV227" i="6" s="1"/>
  <c r="EP137" i="6"/>
  <c r="EP156" i="6" s="1"/>
  <c r="GL167" i="6"/>
  <c r="GL227" i="6" s="1"/>
  <c r="DN167" i="6"/>
  <c r="DN227" i="6" s="1"/>
  <c r="DO167" i="6"/>
  <c r="DO227" i="6" s="1"/>
  <c r="BS137" i="6"/>
  <c r="BS156" i="6" s="1"/>
  <c r="EB167" i="6"/>
  <c r="EB227" i="6" s="1"/>
  <c r="BH167" i="6"/>
  <c r="BH227" i="6" s="1"/>
  <c r="AR167" i="6"/>
  <c r="AR227" i="6" s="1"/>
  <c r="CH137" i="6"/>
  <c r="CH156" i="6" s="1"/>
  <c r="CU167" i="6"/>
  <c r="CU227" i="6" s="1"/>
  <c r="GG167" i="6"/>
  <c r="GG227" i="6" s="1"/>
  <c r="AE167" i="6"/>
  <c r="AE227" i="6" s="1"/>
  <c r="DT167" i="6"/>
  <c r="DT227" i="6" s="1"/>
  <c r="EN167" i="6"/>
  <c r="EN227" i="6" s="1"/>
  <c r="GE167" i="6"/>
  <c r="GE227" i="6" s="1"/>
  <c r="AK167" i="6"/>
  <c r="AK227" i="6" s="1"/>
  <c r="CQ137" i="6"/>
  <c r="CQ156" i="6" s="1"/>
  <c r="GB167" i="6"/>
  <c r="GB227" i="6" s="1"/>
  <c r="AB167" i="6"/>
  <c r="AB227" i="6" s="1"/>
  <c r="ER167" i="6"/>
  <c r="ER227" i="6" s="1"/>
  <c r="CN167" i="6"/>
  <c r="CN227" i="6" s="1"/>
  <c r="FP167" i="6"/>
  <c r="FP227" i="6" s="1"/>
  <c r="BX167" i="6"/>
  <c r="BX227" i="6" s="1"/>
  <c r="DD167" i="6"/>
  <c r="DD227" i="6" s="1"/>
  <c r="BB167" i="6"/>
  <c r="BB227" i="6" s="1"/>
  <c r="AL137" i="6"/>
  <c r="AL156" i="6" s="1"/>
  <c r="CT137" i="6"/>
  <c r="CT156" i="6" s="1"/>
  <c r="FG167" i="6"/>
  <c r="FG227" i="6" s="1"/>
  <c r="BW167" i="6"/>
  <c r="BW227" i="6" s="1"/>
  <c r="FW167" i="6"/>
  <c r="FW227" i="6" s="1"/>
  <c r="BU167" i="6"/>
  <c r="BU227" i="6" s="1"/>
  <c r="CK167" i="6"/>
  <c r="CK227" i="6" s="1"/>
  <c r="EG167" i="6"/>
  <c r="EG227" i="6" s="1"/>
  <c r="FU167" i="6"/>
  <c r="FU227" i="6" s="1"/>
  <c r="CL167" i="6"/>
  <c r="CL227" i="6" s="1"/>
  <c r="ED137" i="6"/>
  <c r="ED156" i="6" s="1"/>
  <c r="FJ137" i="6"/>
  <c r="FJ156" i="6" s="1"/>
  <c r="DZ167" i="6"/>
  <c r="DZ227" i="6" s="1"/>
  <c r="GA167" i="6"/>
  <c r="GA227" i="6" s="1"/>
  <c r="BC137" i="6"/>
  <c r="BC156" i="6" s="1"/>
  <c r="Y167" i="6"/>
  <c r="Y227" i="6" s="1"/>
  <c r="BQ167" i="6"/>
  <c r="BQ227" i="6" s="1"/>
  <c r="DE167" i="6"/>
  <c r="DE227" i="6" s="1"/>
  <c r="CM167" i="6"/>
  <c r="CM227" i="6" s="1"/>
  <c r="BM167" i="6"/>
  <c r="BM227" i="6" s="1"/>
  <c r="DA167" i="6"/>
  <c r="DA227" i="6" s="1"/>
  <c r="CZ167" i="6"/>
  <c r="CZ227" i="6" s="1"/>
  <c r="EZ167" i="6"/>
  <c r="EZ227" i="6" s="1"/>
  <c r="FO167" i="6"/>
  <c r="FO227" i="6" s="1"/>
  <c r="FX167" i="6"/>
  <c r="FX227" i="6" s="1"/>
  <c r="AD167" i="6"/>
  <c r="AD227" i="6" s="1"/>
  <c r="AQ167" i="6"/>
  <c r="AQ227" i="6" s="1"/>
  <c r="CJ137" i="6"/>
  <c r="CJ156" i="6" s="1"/>
  <c r="GN167" i="6"/>
  <c r="GN227" i="6" s="1"/>
  <c r="W167" i="6"/>
  <c r="W227" i="6" s="1"/>
  <c r="CV167" i="6"/>
  <c r="CV227" i="6" s="1"/>
  <c r="CA167" i="6"/>
  <c r="CA227" i="6" s="1"/>
  <c r="X167" i="6"/>
  <c r="X227" i="6" s="1"/>
  <c r="BT167" i="6"/>
  <c r="BT227" i="6" s="1"/>
  <c r="AN137" i="6"/>
  <c r="AN156" i="6" s="1"/>
  <c r="DP167" i="6"/>
  <c r="DP227" i="6" s="1"/>
  <c r="AC167" i="6"/>
  <c r="AC227" i="6" s="1"/>
  <c r="FE167" i="6"/>
  <c r="FE227" i="6" s="1"/>
  <c r="GJ167" i="6"/>
  <c r="GJ227" i="6" s="1"/>
  <c r="FT167" i="6"/>
  <c r="FT227" i="6" s="1"/>
  <c r="AZ167" i="6"/>
  <c r="AZ227" i="6" s="1"/>
  <c r="DW167" i="6"/>
  <c r="DW227" i="6" s="1"/>
  <c r="K167" i="6"/>
  <c r="K227" i="6" s="1"/>
  <c r="S167" i="6"/>
  <c r="S227" i="6" s="1"/>
  <c r="V137" i="6"/>
  <c r="V156" i="6" s="1"/>
  <c r="FH137" i="6"/>
  <c r="FH156" i="6" s="1"/>
  <c r="EV137" i="6"/>
  <c r="EV156" i="6" s="1"/>
  <c r="EJ167" i="6"/>
  <c r="EJ227" i="6" s="1"/>
  <c r="EF137" i="6"/>
  <c r="EF156" i="6" s="1"/>
  <c r="M167" i="6"/>
  <c r="M227" i="6" s="1"/>
  <c r="FA167" i="6"/>
  <c r="FA227" i="6" s="1"/>
  <c r="FQ167" i="6"/>
  <c r="FQ227" i="6" s="1"/>
  <c r="AJ167" i="6"/>
  <c r="AJ227" i="6" s="1"/>
  <c r="BP167" i="6"/>
  <c r="BP227" i="6" s="1"/>
  <c r="BK167" i="6"/>
  <c r="BK227" i="6" s="1"/>
  <c r="DL167" i="6"/>
  <c r="DL227" i="6" s="1"/>
  <c r="BZ167" i="6"/>
  <c r="BZ227" i="6" s="1"/>
  <c r="BO167" i="6"/>
  <c r="BO227" i="6" s="1"/>
  <c r="EY167" i="6"/>
  <c r="EY227" i="6" s="1"/>
  <c r="BI167" i="6"/>
  <c r="BI227" i="6" s="1"/>
  <c r="CF167" i="6"/>
  <c r="CF227" i="6" s="1"/>
  <c r="BD167" i="6"/>
  <c r="BD227" i="6" s="1"/>
  <c r="GH167" i="6"/>
  <c r="GH227" i="6" s="1"/>
  <c r="GD137" i="6"/>
  <c r="GD156" i="6" s="1"/>
  <c r="AH167" i="6"/>
  <c r="AH227" i="6" s="1"/>
  <c r="DV167" i="6"/>
  <c r="DV227" i="6" s="1"/>
  <c r="DC167" i="6"/>
  <c r="DC227" i="6" s="1"/>
  <c r="Z137" i="6"/>
  <c r="Z156" i="6" s="1"/>
  <c r="CD167" i="6"/>
  <c r="CD227" i="6" s="1"/>
  <c r="DJ167" i="6"/>
  <c r="DJ227" i="6" s="1"/>
  <c r="EU137" i="6"/>
  <c r="EU156" i="6" s="1"/>
  <c r="BL137" i="6"/>
  <c r="BL156" i="6" s="1"/>
  <c r="BF137" i="6"/>
  <c r="BF156" i="6" s="1"/>
  <c r="EI167" i="6"/>
  <c r="EI227" i="6" s="1"/>
  <c r="AW167" i="6"/>
  <c r="AW227" i="6" s="1"/>
  <c r="EO167" i="6"/>
  <c r="EO227" i="6" s="1"/>
  <c r="EX137" i="6"/>
  <c r="EX156" i="6" s="1"/>
  <c r="DH167" i="6"/>
  <c r="DH227" i="6" s="1"/>
  <c r="EL167" i="6"/>
  <c r="EL227" i="6" s="1"/>
  <c r="AY167" i="6"/>
  <c r="AY227" i="6" s="1"/>
  <c r="CE167" i="6"/>
  <c r="CE227" i="6" s="1"/>
  <c r="DK167" i="6"/>
  <c r="DK227" i="6" s="1"/>
  <c r="EQ167" i="6"/>
  <c r="EQ227" i="6" s="1"/>
  <c r="BA167" i="6"/>
  <c r="BA227" i="6" s="1"/>
  <c r="CW167" i="6"/>
  <c r="CW227" i="6" s="1"/>
  <c r="ES167" i="6"/>
  <c r="ES227" i="6" s="1"/>
  <c r="AP167" i="6"/>
  <c r="AP227" i="6" s="1"/>
  <c r="EH167" i="6"/>
  <c r="EH227" i="6" s="1"/>
  <c r="FN167" i="6"/>
  <c r="FN227" i="6" s="1"/>
  <c r="BN167" i="6"/>
  <c r="BN227" i="6" s="1"/>
  <c r="GF167" i="6"/>
  <c r="GF227" i="6" s="1"/>
  <c r="GI167" i="6"/>
  <c r="GI227" i="6" s="1"/>
  <c r="CR167" i="6"/>
  <c r="CR227" i="6" s="1"/>
  <c r="AU167" i="6"/>
  <c r="AU227" i="6" s="1"/>
  <c r="EM167" i="6"/>
  <c r="EM227" i="6" s="1"/>
  <c r="FK167" i="6"/>
  <c r="FK227" i="6" s="1"/>
  <c r="GR167" i="6"/>
  <c r="GR227" i="6" s="1"/>
  <c r="CP167" i="6"/>
  <c r="CP227" i="6" s="1"/>
  <c r="FB167" i="6"/>
  <c r="FB227" i="6" s="1"/>
  <c r="AA167" i="6"/>
  <c r="AA227" i="6" s="1"/>
  <c r="BG167" i="6"/>
  <c r="BG227" i="6" s="1"/>
  <c r="DS167" i="6"/>
  <c r="DS227" i="6" s="1"/>
  <c r="BR167" i="6"/>
  <c r="BR227" i="6" s="1"/>
  <c r="CX167" i="6"/>
  <c r="CX227" i="6" s="1"/>
  <c r="FL167" i="6"/>
  <c r="FL227" i="6" s="1"/>
  <c r="FD167" i="6"/>
  <c r="FD227" i="6" s="1"/>
  <c r="AF167" i="6"/>
  <c r="AF227" i="6" s="1"/>
  <c r="AV167" i="6"/>
  <c r="AV227" i="6" s="1"/>
  <c r="DX167" i="6"/>
  <c r="DX227" i="6" s="1"/>
  <c r="AT167" i="6"/>
  <c r="AT227" i="6" s="1"/>
  <c r="FR167" i="6"/>
  <c r="FR227" i="6" s="1"/>
  <c r="AI167" i="6"/>
  <c r="AI227" i="6" s="1"/>
  <c r="CO167" i="6"/>
  <c r="CO227" i="6" s="1"/>
  <c r="EK167" i="6"/>
  <c r="EK227" i="6" s="1"/>
  <c r="DG167" i="6"/>
  <c r="DG227" i="6" s="1"/>
  <c r="CB167" i="6"/>
  <c r="CB227" i="6" s="1"/>
  <c r="I167" i="6"/>
  <c r="I227" i="6" s="1"/>
  <c r="T167" i="6"/>
  <c r="T227" i="6" s="1"/>
  <c r="Q167" i="6"/>
  <c r="Q227" i="6" s="1"/>
  <c r="R137" i="6"/>
  <c r="R156" i="6" s="1"/>
  <c r="L167" i="6"/>
  <c r="L227" i="6" s="1"/>
  <c r="J137" i="6"/>
  <c r="J156" i="6" s="1"/>
  <c r="H167" i="6"/>
  <c r="H227" i="6" s="1"/>
  <c r="N167" i="6"/>
  <c r="N227" i="6" s="1"/>
  <c r="F167" i="6"/>
  <c r="F227" i="6" s="1"/>
  <c r="G167" i="6"/>
  <c r="G227" i="6" s="1"/>
  <c r="P137" i="6"/>
  <c r="P156" i="6" s="1"/>
  <c r="P167" i="6"/>
  <c r="P227" i="6" s="1"/>
  <c r="O167" i="6"/>
  <c r="O227" i="6" s="1"/>
  <c r="DR156" i="6"/>
  <c r="AP156" i="6"/>
  <c r="BV156" i="6"/>
  <c r="DB156" i="6"/>
  <c r="EH156" i="6"/>
  <c r="FN156" i="6"/>
  <c r="CX204" i="6"/>
  <c r="CL156" i="6"/>
  <c r="EX204" i="6"/>
  <c r="B33" i="14"/>
  <c r="C33" i="14" s="1"/>
  <c r="B34" i="14"/>
  <c r="C34" i="14" s="1"/>
  <c r="J376" i="5"/>
  <c r="J378" i="5"/>
  <c r="J380" i="5"/>
  <c r="J382" i="5"/>
  <c r="J384" i="5"/>
  <c r="J386" i="5"/>
  <c r="J388" i="5"/>
  <c r="J390" i="5"/>
  <c r="J392" i="5"/>
  <c r="J394" i="5"/>
  <c r="J396" i="5"/>
  <c r="J398" i="5"/>
  <c r="J400" i="5"/>
  <c r="J402" i="5"/>
  <c r="J404" i="5"/>
  <c r="J406" i="5"/>
  <c r="J408" i="5"/>
  <c r="J410" i="5"/>
  <c r="J412" i="5"/>
  <c r="J414" i="5"/>
  <c r="J416" i="5"/>
  <c r="J418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D376" i="5"/>
  <c r="D378" i="5"/>
  <c r="D380" i="5"/>
  <c r="D382" i="5"/>
  <c r="D384" i="5"/>
  <c r="D386" i="5"/>
  <c r="D388" i="5"/>
  <c r="D390" i="5"/>
  <c r="D392" i="5"/>
  <c r="D394" i="5"/>
  <c r="D396" i="5"/>
  <c r="D398" i="5"/>
  <c r="D400" i="5"/>
  <c r="D402" i="5"/>
  <c r="D404" i="5"/>
  <c r="D406" i="5"/>
  <c r="D408" i="5"/>
  <c r="D410" i="5"/>
  <c r="D412" i="5"/>
  <c r="D414" i="5"/>
  <c r="D416" i="5"/>
  <c r="D418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C433" i="5"/>
  <c r="C431" i="5"/>
  <c r="C429" i="5"/>
  <c r="C427" i="5"/>
  <c r="C425" i="5"/>
  <c r="C423" i="5"/>
  <c r="C421" i="5"/>
  <c r="C419" i="5"/>
  <c r="C417" i="5"/>
  <c r="C415" i="5"/>
  <c r="C413" i="5"/>
  <c r="C411" i="5"/>
  <c r="C409" i="5"/>
  <c r="C407" i="5"/>
  <c r="C405" i="5"/>
  <c r="C403" i="5"/>
  <c r="C401" i="5"/>
  <c r="C399" i="5"/>
  <c r="C397" i="5"/>
  <c r="C395" i="5"/>
  <c r="C393" i="5"/>
  <c r="C391" i="5"/>
  <c r="C389" i="5"/>
  <c r="C387" i="5"/>
  <c r="C385" i="5"/>
  <c r="C383" i="5"/>
  <c r="C381" i="5"/>
  <c r="C379" i="5"/>
  <c r="C377" i="5"/>
  <c r="C375" i="5"/>
  <c r="J623" i="5"/>
  <c r="J625" i="5"/>
  <c r="J627" i="5"/>
  <c r="J629" i="5"/>
  <c r="J631" i="5"/>
  <c r="J633" i="5"/>
  <c r="J635" i="5"/>
  <c r="J637" i="5"/>
  <c r="J639" i="5"/>
  <c r="J641" i="5"/>
  <c r="J643" i="5"/>
  <c r="J645" i="5"/>
  <c r="J647" i="5"/>
  <c r="J649" i="5"/>
  <c r="J651" i="5"/>
  <c r="J653" i="5"/>
  <c r="J655" i="5"/>
  <c r="J657" i="5"/>
  <c r="J659" i="5"/>
  <c r="J661" i="5"/>
  <c r="J663" i="5"/>
  <c r="J665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D623" i="5"/>
  <c r="D625" i="5"/>
  <c r="D627" i="5"/>
  <c r="D629" i="5"/>
  <c r="D631" i="5"/>
  <c r="D633" i="5"/>
  <c r="D635" i="5"/>
  <c r="D637" i="5"/>
  <c r="D639" i="5"/>
  <c r="D641" i="5"/>
  <c r="D643" i="5"/>
  <c r="D645" i="5"/>
  <c r="D647" i="5"/>
  <c r="D649" i="5"/>
  <c r="D651" i="5"/>
  <c r="D653" i="5"/>
  <c r="D655" i="5"/>
  <c r="D657" i="5"/>
  <c r="D659" i="5"/>
  <c r="D661" i="5"/>
  <c r="D663" i="5"/>
  <c r="D665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C680" i="5"/>
  <c r="C678" i="5"/>
  <c r="C676" i="5"/>
  <c r="C674" i="5"/>
  <c r="C672" i="5"/>
  <c r="C670" i="5"/>
  <c r="C668" i="5"/>
  <c r="C666" i="5"/>
  <c r="C664" i="5"/>
  <c r="C662" i="5"/>
  <c r="C660" i="5"/>
  <c r="C658" i="5"/>
  <c r="C656" i="5"/>
  <c r="C654" i="5"/>
  <c r="C652" i="5"/>
  <c r="C650" i="5"/>
  <c r="C648" i="5"/>
  <c r="C646" i="5"/>
  <c r="C644" i="5"/>
  <c r="C642" i="5"/>
  <c r="C640" i="5"/>
  <c r="C638" i="5"/>
  <c r="C636" i="5"/>
  <c r="C634" i="5"/>
  <c r="C632" i="5"/>
  <c r="C630" i="5"/>
  <c r="C628" i="5"/>
  <c r="C626" i="5"/>
  <c r="C624" i="5"/>
  <c r="C622" i="5"/>
  <c r="J973" i="5"/>
  <c r="D973" i="5"/>
  <c r="J915" i="5" l="1"/>
  <c r="J917" i="5"/>
  <c r="J919" i="5"/>
  <c r="J921" i="5"/>
  <c r="J923" i="5"/>
  <c r="J925" i="5"/>
  <c r="J927" i="5"/>
  <c r="J929" i="5"/>
  <c r="J931" i="5"/>
  <c r="J933" i="5"/>
  <c r="J935" i="5"/>
  <c r="J937" i="5"/>
  <c r="J939" i="5"/>
  <c r="J941" i="5"/>
  <c r="J943" i="5"/>
  <c r="J945" i="5"/>
  <c r="J947" i="5"/>
  <c r="J949" i="5"/>
  <c r="J951" i="5"/>
  <c r="J953" i="5"/>
  <c r="J955" i="5"/>
  <c r="J957" i="5"/>
  <c r="J959" i="5"/>
  <c r="J960" i="5"/>
  <c r="J961" i="5"/>
  <c r="J962" i="5"/>
  <c r="J963" i="5"/>
  <c r="J964" i="5"/>
  <c r="J965" i="5"/>
  <c r="J966" i="5"/>
  <c r="J967" i="5"/>
  <c r="J968" i="5"/>
  <c r="J969" i="5"/>
  <c r="J970" i="5"/>
  <c r="J971" i="5"/>
  <c r="J972" i="5"/>
  <c r="J853" i="5"/>
  <c r="J855" i="5"/>
  <c r="J857" i="5"/>
  <c r="J859" i="5"/>
  <c r="J861" i="5"/>
  <c r="J863" i="5"/>
  <c r="J865" i="5"/>
  <c r="J867" i="5"/>
  <c r="J869" i="5"/>
  <c r="J871" i="5"/>
  <c r="J873" i="5"/>
  <c r="J875" i="5"/>
  <c r="J877" i="5"/>
  <c r="J879" i="5"/>
  <c r="J881" i="5"/>
  <c r="J883" i="5"/>
  <c r="J885" i="5"/>
  <c r="J887" i="5"/>
  <c r="J889" i="5"/>
  <c r="J891" i="5"/>
  <c r="J893" i="5"/>
  <c r="J895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791" i="5"/>
  <c r="J793" i="5"/>
  <c r="J795" i="5"/>
  <c r="J797" i="5"/>
  <c r="J799" i="5"/>
  <c r="J801" i="5"/>
  <c r="J803" i="5"/>
  <c r="J805" i="5"/>
  <c r="J807" i="5"/>
  <c r="J809" i="5"/>
  <c r="J811" i="5"/>
  <c r="J813" i="5"/>
  <c r="J815" i="5"/>
  <c r="J817" i="5"/>
  <c r="J819" i="5"/>
  <c r="J821" i="5"/>
  <c r="J823" i="5"/>
  <c r="J825" i="5"/>
  <c r="J827" i="5"/>
  <c r="J829" i="5"/>
  <c r="J831" i="5"/>
  <c r="J833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730" i="5"/>
  <c r="J732" i="5"/>
  <c r="J734" i="5"/>
  <c r="J736" i="5"/>
  <c r="J738" i="5"/>
  <c r="J740" i="5"/>
  <c r="J742" i="5"/>
  <c r="J744" i="5"/>
  <c r="J746" i="5"/>
  <c r="J748" i="5"/>
  <c r="J750" i="5"/>
  <c r="J752" i="5"/>
  <c r="J754" i="5"/>
  <c r="J756" i="5"/>
  <c r="J758" i="5"/>
  <c r="J760" i="5"/>
  <c r="J762" i="5"/>
  <c r="J764" i="5"/>
  <c r="J766" i="5"/>
  <c r="J768" i="5"/>
  <c r="J770" i="5"/>
  <c r="J772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561" i="5"/>
  <c r="J563" i="5"/>
  <c r="J565" i="5"/>
  <c r="J567" i="5"/>
  <c r="J569" i="5"/>
  <c r="J571" i="5"/>
  <c r="J573" i="5"/>
  <c r="J575" i="5"/>
  <c r="J577" i="5"/>
  <c r="J579" i="5"/>
  <c r="J581" i="5"/>
  <c r="J583" i="5"/>
  <c r="J585" i="5"/>
  <c r="J587" i="5"/>
  <c r="J589" i="5"/>
  <c r="J591" i="5"/>
  <c r="J593" i="5"/>
  <c r="J595" i="5"/>
  <c r="J597" i="5"/>
  <c r="J599" i="5"/>
  <c r="J601" i="5"/>
  <c r="J603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500" i="5"/>
  <c r="J502" i="5"/>
  <c r="J504" i="5"/>
  <c r="J506" i="5"/>
  <c r="J508" i="5"/>
  <c r="J510" i="5"/>
  <c r="J512" i="5"/>
  <c r="J514" i="5"/>
  <c r="J516" i="5"/>
  <c r="J518" i="5"/>
  <c r="J520" i="5"/>
  <c r="J522" i="5"/>
  <c r="J524" i="5"/>
  <c r="J526" i="5"/>
  <c r="J528" i="5"/>
  <c r="J530" i="5"/>
  <c r="J532" i="5"/>
  <c r="J534" i="5"/>
  <c r="J536" i="5"/>
  <c r="J538" i="5"/>
  <c r="J540" i="5"/>
  <c r="J542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438" i="5"/>
  <c r="J440" i="5"/>
  <c r="J442" i="5"/>
  <c r="J444" i="5"/>
  <c r="J446" i="5"/>
  <c r="J448" i="5"/>
  <c r="J450" i="5"/>
  <c r="J452" i="5"/>
  <c r="J454" i="5"/>
  <c r="J456" i="5"/>
  <c r="J458" i="5"/>
  <c r="J460" i="5"/>
  <c r="J462" i="5"/>
  <c r="J464" i="5"/>
  <c r="J466" i="5"/>
  <c r="J468" i="5"/>
  <c r="J470" i="5"/>
  <c r="J472" i="5"/>
  <c r="J474" i="5"/>
  <c r="J476" i="5"/>
  <c r="J478" i="5"/>
  <c r="J480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314" i="5"/>
  <c r="J316" i="5"/>
  <c r="J318" i="5"/>
  <c r="J320" i="5"/>
  <c r="J322" i="5"/>
  <c r="J324" i="5"/>
  <c r="J326" i="5"/>
  <c r="J328" i="5"/>
  <c r="J330" i="5"/>
  <c r="J332" i="5"/>
  <c r="J334" i="5"/>
  <c r="J336" i="5"/>
  <c r="J338" i="5"/>
  <c r="J340" i="5"/>
  <c r="J342" i="5"/>
  <c r="J344" i="5"/>
  <c r="J346" i="5"/>
  <c r="J348" i="5"/>
  <c r="J350" i="5"/>
  <c r="J352" i="5"/>
  <c r="J354" i="5"/>
  <c r="J356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246" i="5"/>
  <c r="J248" i="5"/>
  <c r="J250" i="5"/>
  <c r="J252" i="5"/>
  <c r="J254" i="5"/>
  <c r="J256" i="5"/>
  <c r="J258" i="5"/>
  <c r="J260" i="5"/>
  <c r="J262" i="5"/>
  <c r="J264" i="5"/>
  <c r="J266" i="5"/>
  <c r="J268" i="5"/>
  <c r="J270" i="5"/>
  <c r="J272" i="5"/>
  <c r="J274" i="5"/>
  <c r="J276" i="5"/>
  <c r="J278" i="5"/>
  <c r="J280" i="5"/>
  <c r="J282" i="5"/>
  <c r="J284" i="5"/>
  <c r="J286" i="5"/>
  <c r="J288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136" i="5"/>
  <c r="J138" i="5"/>
  <c r="J140" i="5"/>
  <c r="J142" i="5"/>
  <c r="J144" i="5"/>
  <c r="J146" i="5"/>
  <c r="J148" i="5"/>
  <c r="J150" i="5"/>
  <c r="J152" i="5"/>
  <c r="J154" i="5"/>
  <c r="J156" i="5"/>
  <c r="J158" i="5"/>
  <c r="J160" i="5"/>
  <c r="J162" i="5"/>
  <c r="J164" i="5"/>
  <c r="J166" i="5"/>
  <c r="J168" i="5"/>
  <c r="J170" i="5"/>
  <c r="J172" i="5"/>
  <c r="J174" i="5"/>
  <c r="J176" i="5"/>
  <c r="J178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M33" i="22"/>
  <c r="M35" i="22"/>
  <c r="M37" i="22"/>
  <c r="M39" i="22"/>
  <c r="M41" i="22"/>
  <c r="M43" i="22"/>
  <c r="M45" i="22"/>
  <c r="M47" i="22"/>
  <c r="M49" i="22"/>
  <c r="M51" i="22"/>
  <c r="M53" i="22"/>
  <c r="M55" i="22"/>
  <c r="M57" i="22"/>
  <c r="M59" i="22"/>
  <c r="M61" i="22"/>
  <c r="M63" i="22"/>
  <c r="M65" i="22"/>
  <c r="M67" i="22"/>
  <c r="M69" i="22"/>
  <c r="M71" i="22"/>
  <c r="M73" i="22"/>
  <c r="M75" i="22"/>
  <c r="C9" i="23"/>
  <c r="D9" i="23"/>
  <c r="E9" i="23"/>
  <c r="F9" i="23"/>
  <c r="G9" i="23"/>
  <c r="H9" i="23"/>
  <c r="I9" i="23"/>
  <c r="J9" i="23"/>
  <c r="K9" i="23"/>
  <c r="L9" i="23"/>
  <c r="M9" i="23"/>
  <c r="N9" i="23"/>
  <c r="O9" i="23"/>
  <c r="P9" i="23"/>
  <c r="Q9" i="23"/>
  <c r="R9" i="23"/>
  <c r="B9" i="23"/>
  <c r="B271" i="23"/>
  <c r="B272" i="23"/>
  <c r="B273" i="23"/>
  <c r="B274" i="23"/>
  <c r="B275" i="23"/>
  <c r="B276" i="23"/>
  <c r="B277" i="23"/>
  <c r="B278" i="23"/>
  <c r="B279" i="23"/>
  <c r="B280" i="23"/>
  <c r="B281" i="23"/>
  <c r="B282" i="23"/>
  <c r="B283" i="23"/>
  <c r="B284" i="23"/>
  <c r="B285" i="23"/>
  <c r="B286" i="23"/>
  <c r="B287" i="23"/>
  <c r="B288" i="23"/>
  <c r="B289" i="23"/>
  <c r="B290" i="23"/>
  <c r="B291" i="23"/>
  <c r="B292" i="23"/>
  <c r="B293" i="23"/>
  <c r="B294" i="23"/>
  <c r="B295" i="23"/>
  <c r="B296" i="23"/>
  <c r="B297" i="23"/>
  <c r="B298" i="23"/>
  <c r="B299" i="23"/>
  <c r="B300" i="23"/>
  <c r="B301" i="23"/>
  <c r="B302" i="23"/>
  <c r="B303" i="23"/>
  <c r="B304" i="23"/>
  <c r="B305" i="23"/>
  <c r="B306" i="23"/>
  <c r="B307" i="23"/>
  <c r="B308" i="23"/>
  <c r="B309" i="23"/>
  <c r="B310" i="23"/>
  <c r="B311" i="23"/>
  <c r="B312" i="23"/>
  <c r="B313" i="23"/>
  <c r="B314" i="23"/>
  <c r="B315" i="23"/>
  <c r="B316" i="23"/>
  <c r="B317" i="23"/>
  <c r="B318" i="23"/>
  <c r="B319" i="23"/>
  <c r="B320" i="23"/>
  <c r="B321" i="23"/>
  <c r="B322" i="23"/>
  <c r="B323" i="23"/>
  <c r="B324" i="23"/>
  <c r="B325" i="23"/>
  <c r="B326" i="23"/>
  <c r="B327" i="23"/>
  <c r="B328" i="23"/>
  <c r="B329" i="23"/>
  <c r="B330" i="23"/>
  <c r="B331" i="23"/>
  <c r="B332" i="23"/>
  <c r="B333" i="23"/>
  <c r="B334" i="23"/>
  <c r="B335" i="23"/>
  <c r="B336" i="23"/>
  <c r="B337" i="23"/>
  <c r="B338" i="23"/>
  <c r="B339" i="23"/>
  <c r="B340" i="23"/>
  <c r="B341" i="23"/>
  <c r="B342" i="23"/>
  <c r="B343" i="23"/>
  <c r="B344" i="23"/>
  <c r="B345" i="23"/>
  <c r="B346" i="23"/>
  <c r="B347" i="23"/>
  <c r="B348" i="23"/>
  <c r="B349" i="23"/>
  <c r="B350" i="23"/>
  <c r="B351" i="23"/>
  <c r="B352" i="23"/>
  <c r="B353" i="23"/>
  <c r="B354" i="23"/>
  <c r="B355" i="23"/>
  <c r="B356" i="23"/>
  <c r="B357" i="23"/>
  <c r="B358" i="23"/>
  <c r="B359" i="23"/>
  <c r="B360" i="23"/>
  <c r="B361" i="23"/>
  <c r="B362" i="23"/>
  <c r="B363" i="23"/>
  <c r="B364" i="23"/>
  <c r="B365" i="23"/>
  <c r="B366" i="23"/>
  <c r="B367" i="23"/>
  <c r="B368" i="23"/>
  <c r="B369" i="23"/>
  <c r="B370" i="23"/>
  <c r="B371" i="23"/>
  <c r="B372" i="23"/>
  <c r="B373" i="23"/>
  <c r="B374" i="23"/>
  <c r="B375" i="23"/>
  <c r="B376" i="23"/>
  <c r="B377" i="23"/>
  <c r="B378" i="23"/>
  <c r="B379" i="23"/>
  <c r="B380" i="23"/>
  <c r="B381" i="23"/>
  <c r="B382" i="23"/>
  <c r="B383" i="23"/>
  <c r="B384" i="23"/>
  <c r="B385" i="23"/>
  <c r="B386" i="23"/>
  <c r="B387" i="23"/>
  <c r="B388" i="23"/>
  <c r="B389" i="23"/>
  <c r="B390" i="23"/>
  <c r="B391" i="23"/>
  <c r="B392" i="23"/>
  <c r="B393" i="23"/>
  <c r="B394" i="23"/>
  <c r="B395" i="23"/>
  <c r="B396" i="23"/>
  <c r="B397" i="23"/>
  <c r="B398" i="23"/>
  <c r="B399" i="23"/>
  <c r="B400" i="23"/>
  <c r="B401" i="23"/>
  <c r="B402" i="23"/>
  <c r="B403" i="23"/>
  <c r="B404" i="23"/>
  <c r="B405" i="23"/>
  <c r="B406" i="23"/>
  <c r="B407" i="23"/>
  <c r="B408" i="23"/>
  <c r="B409" i="23"/>
  <c r="B410" i="23"/>
  <c r="B411" i="23"/>
  <c r="B412" i="23"/>
  <c r="B413" i="23"/>
  <c r="B414" i="23"/>
  <c r="B415" i="23"/>
  <c r="B416" i="23"/>
  <c r="B417" i="23"/>
  <c r="B418" i="23"/>
  <c r="B419" i="23"/>
  <c r="B420" i="23"/>
  <c r="B421" i="23"/>
  <c r="B422" i="23"/>
  <c r="B423" i="23"/>
  <c r="B424" i="23"/>
  <c r="B425" i="23"/>
  <c r="B426" i="23"/>
  <c r="B427" i="23"/>
  <c r="B428" i="23"/>
  <c r="B429" i="23"/>
  <c r="B430" i="23"/>
  <c r="B431" i="23"/>
  <c r="B432" i="23"/>
  <c r="B433" i="23"/>
  <c r="B434" i="23"/>
  <c r="B435" i="23"/>
  <c r="B436" i="23"/>
  <c r="B437" i="23"/>
  <c r="B438" i="23"/>
  <c r="B439" i="23"/>
  <c r="B440" i="23"/>
  <c r="B441" i="23"/>
  <c r="B442" i="23"/>
  <c r="B443" i="23"/>
  <c r="B444" i="23"/>
  <c r="B445" i="23"/>
  <c r="B446" i="23"/>
  <c r="B447" i="23"/>
  <c r="B448" i="23"/>
  <c r="B449" i="23"/>
  <c r="B450" i="23"/>
  <c r="B451" i="23"/>
  <c r="B452" i="23"/>
  <c r="B453" i="23"/>
  <c r="B454" i="23"/>
  <c r="B455" i="23"/>
  <c r="B456" i="23"/>
  <c r="B457" i="23"/>
  <c r="B458" i="23"/>
  <c r="B459" i="23"/>
  <c r="B460" i="23"/>
  <c r="B461" i="23"/>
  <c r="B462" i="23"/>
  <c r="B463" i="23"/>
  <c r="B464" i="23"/>
  <c r="B465" i="23"/>
  <c r="B466" i="23"/>
  <c r="B467" i="23"/>
  <c r="B468" i="23"/>
  <c r="B469" i="23"/>
  <c r="B470" i="23"/>
  <c r="B471" i="23"/>
  <c r="B472" i="23"/>
  <c r="B473" i="23"/>
  <c r="B474" i="23"/>
  <c r="B475" i="23"/>
  <c r="B476" i="23"/>
  <c r="B477" i="23"/>
  <c r="B478" i="23"/>
  <c r="B479" i="23"/>
  <c r="B480" i="23"/>
  <c r="B481" i="23"/>
  <c r="B482" i="23"/>
  <c r="B483" i="23"/>
  <c r="B484" i="23"/>
  <c r="B485" i="23"/>
  <c r="B486" i="23"/>
  <c r="B487" i="23"/>
  <c r="B488" i="23"/>
  <c r="B489" i="23"/>
  <c r="B490" i="23"/>
  <c r="B491" i="23"/>
  <c r="B492" i="23"/>
  <c r="B493" i="23"/>
  <c r="B494" i="23"/>
  <c r="B495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5" i="23"/>
  <c r="B206" i="23"/>
  <c r="B207" i="23"/>
  <c r="B208" i="23"/>
  <c r="B209" i="23"/>
  <c r="B210" i="23"/>
  <c r="B211" i="23"/>
  <c r="B212" i="23"/>
  <c r="B213" i="23"/>
  <c r="B214" i="23"/>
  <c r="B215" i="23"/>
  <c r="B216" i="23"/>
  <c r="B217" i="23"/>
  <c r="B218" i="23"/>
  <c r="B219" i="23"/>
  <c r="B220" i="23"/>
  <c r="B221" i="23"/>
  <c r="B222" i="23"/>
  <c r="B223" i="23"/>
  <c r="B224" i="23"/>
  <c r="B225" i="23"/>
  <c r="B226" i="23"/>
  <c r="B227" i="23"/>
  <c r="B228" i="23"/>
  <c r="B229" i="23"/>
  <c r="B230" i="23"/>
  <c r="B231" i="23"/>
  <c r="B232" i="23"/>
  <c r="B233" i="23"/>
  <c r="B234" i="23"/>
  <c r="B235" i="23"/>
  <c r="B236" i="23"/>
  <c r="B237" i="23"/>
  <c r="B238" i="23"/>
  <c r="B239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58" i="23"/>
  <c r="B259" i="23"/>
  <c r="B260" i="23"/>
  <c r="B261" i="23"/>
  <c r="B262" i="23"/>
  <c r="B263" i="23"/>
  <c r="B264" i="23"/>
  <c r="B265" i="23"/>
  <c r="B266" i="23"/>
  <c r="B267" i="23"/>
  <c r="B268" i="23"/>
  <c r="B269" i="23"/>
  <c r="B270" i="23"/>
  <c r="B12" i="23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DF7" i="6"/>
  <c r="DG7" i="6"/>
  <c r="DH7" i="6"/>
  <c r="DI7" i="6"/>
  <c r="DJ7" i="6"/>
  <c r="DK7" i="6"/>
  <c r="DL7" i="6"/>
  <c r="DM7" i="6"/>
  <c r="DN7" i="6"/>
  <c r="DO7" i="6"/>
  <c r="DP7" i="6"/>
  <c r="DQ7" i="6"/>
  <c r="DR7" i="6"/>
  <c r="DS7" i="6"/>
  <c r="DT7" i="6"/>
  <c r="DU7" i="6"/>
  <c r="DV7" i="6"/>
  <c r="DW7" i="6"/>
  <c r="DX7" i="6"/>
  <c r="DY7" i="6"/>
  <c r="DZ7" i="6"/>
  <c r="EA7" i="6"/>
  <c r="EB7" i="6"/>
  <c r="EC7" i="6"/>
  <c r="ED7" i="6"/>
  <c r="EE7" i="6"/>
  <c r="EF7" i="6"/>
  <c r="EG7" i="6"/>
  <c r="EH7" i="6"/>
  <c r="EI7" i="6"/>
  <c r="EJ7" i="6"/>
  <c r="EK7" i="6"/>
  <c r="EL7" i="6"/>
  <c r="EM7" i="6"/>
  <c r="EN7" i="6"/>
  <c r="EO7" i="6"/>
  <c r="EP7" i="6"/>
  <c r="EQ7" i="6"/>
  <c r="ER7" i="6"/>
  <c r="ES7" i="6"/>
  <c r="ET7" i="6"/>
  <c r="EU7" i="6"/>
  <c r="EV7" i="6"/>
  <c r="EW7" i="6"/>
  <c r="EX7" i="6"/>
  <c r="EY7" i="6"/>
  <c r="EZ7" i="6"/>
  <c r="FA7" i="6"/>
  <c r="FB7" i="6"/>
  <c r="FC7" i="6"/>
  <c r="FD7" i="6"/>
  <c r="FE7" i="6"/>
  <c r="FF7" i="6"/>
  <c r="FG7" i="6"/>
  <c r="FH7" i="6"/>
  <c r="FI7" i="6"/>
  <c r="FJ7" i="6"/>
  <c r="FK7" i="6"/>
  <c r="FL7" i="6"/>
  <c r="FM7" i="6"/>
  <c r="FN7" i="6"/>
  <c r="FO7" i="6"/>
  <c r="FP7" i="6"/>
  <c r="FQ7" i="6"/>
  <c r="FR7" i="6"/>
  <c r="FS7" i="6"/>
  <c r="FT7" i="6"/>
  <c r="FU7" i="6"/>
  <c r="FV7" i="6"/>
  <c r="FW7" i="6"/>
  <c r="FX7" i="6"/>
  <c r="FY7" i="6"/>
  <c r="FZ7" i="6"/>
  <c r="GA7" i="6"/>
  <c r="GB7" i="6"/>
  <c r="GC7" i="6"/>
  <c r="GD7" i="6"/>
  <c r="GE7" i="6"/>
  <c r="GF7" i="6"/>
  <c r="GG7" i="6"/>
  <c r="GH7" i="6"/>
  <c r="GI7" i="6"/>
  <c r="GJ7" i="6"/>
  <c r="GK7" i="6"/>
  <c r="GL7" i="6"/>
  <c r="GM7" i="6"/>
  <c r="GN7" i="6"/>
  <c r="GO7" i="6"/>
  <c r="GP7" i="6"/>
  <c r="GQ7" i="6"/>
  <c r="GR7" i="6"/>
  <c r="E7" i="6"/>
  <c r="I433" i="5" l="1"/>
  <c r="I972" i="5"/>
  <c r="T972" i="5"/>
  <c r="I968" i="5"/>
  <c r="T968" i="5"/>
  <c r="I964" i="5"/>
  <c r="T964" i="5"/>
  <c r="I960" i="5"/>
  <c r="T960" i="5"/>
  <c r="I668" i="5"/>
  <c r="I676" i="5"/>
  <c r="I429" i="5"/>
  <c r="I674" i="5"/>
  <c r="I423" i="5"/>
  <c r="I431" i="5"/>
  <c r="T421" i="5"/>
  <c r="T668" i="5"/>
  <c r="T676" i="5"/>
  <c r="I670" i="5"/>
  <c r="I678" i="5"/>
  <c r="I427" i="5"/>
  <c r="T433" i="5"/>
  <c r="I425" i="5"/>
  <c r="T970" i="5"/>
  <c r="I970" i="5"/>
  <c r="I966" i="5"/>
  <c r="T966" i="5"/>
  <c r="T962" i="5"/>
  <c r="I962" i="5"/>
  <c r="T672" i="5"/>
  <c r="T680" i="5"/>
  <c r="T670" i="5"/>
  <c r="T678" i="5"/>
  <c r="T427" i="5"/>
  <c r="T425" i="5"/>
  <c r="T429" i="5"/>
  <c r="I672" i="5"/>
  <c r="I680" i="5"/>
  <c r="T674" i="5"/>
  <c r="T423" i="5"/>
  <c r="T431" i="5"/>
  <c r="I421" i="5"/>
  <c r="T923" i="5"/>
  <c r="I923" i="5"/>
  <c r="I848" i="5"/>
  <c r="T848" i="5"/>
  <c r="T844" i="5"/>
  <c r="I844" i="5"/>
  <c r="I840" i="5"/>
  <c r="T840" i="5"/>
  <c r="T836" i="5"/>
  <c r="I836" i="5"/>
  <c r="I910" i="5"/>
  <c r="T910" i="5"/>
  <c r="T906" i="5"/>
  <c r="I906" i="5"/>
  <c r="I902" i="5"/>
  <c r="T902" i="5"/>
  <c r="T898" i="5"/>
  <c r="I898" i="5"/>
  <c r="T191" i="5"/>
  <c r="I191" i="5"/>
  <c r="T187" i="5"/>
  <c r="I187" i="5"/>
  <c r="T183" i="5"/>
  <c r="I183" i="5"/>
  <c r="I301" i="5"/>
  <c r="T301" i="5"/>
  <c r="T297" i="5"/>
  <c r="I297" i="5"/>
  <c r="I293" i="5"/>
  <c r="T293" i="5"/>
  <c r="I369" i="5"/>
  <c r="T369" i="5"/>
  <c r="T365" i="5"/>
  <c r="I365" i="5"/>
  <c r="I361" i="5"/>
  <c r="T361" i="5"/>
  <c r="I555" i="5"/>
  <c r="T555" i="5"/>
  <c r="I551" i="5"/>
  <c r="T551" i="5"/>
  <c r="T547" i="5"/>
  <c r="I547" i="5"/>
  <c r="I616" i="5"/>
  <c r="T616" i="5"/>
  <c r="T612" i="5"/>
  <c r="I612" i="5"/>
  <c r="T608" i="5"/>
  <c r="I608" i="5"/>
  <c r="T785" i="5"/>
  <c r="I785" i="5"/>
  <c r="I781" i="5"/>
  <c r="T781" i="5"/>
  <c r="T777" i="5"/>
  <c r="I777" i="5"/>
  <c r="T846" i="5"/>
  <c r="I846" i="5"/>
  <c r="I842" i="5"/>
  <c r="T842" i="5"/>
  <c r="T838" i="5"/>
  <c r="I838" i="5"/>
  <c r="T908" i="5"/>
  <c r="I908" i="5"/>
  <c r="I904" i="5"/>
  <c r="T904" i="5"/>
  <c r="T900" i="5"/>
  <c r="I900" i="5"/>
  <c r="T193" i="5"/>
  <c r="I193" i="5"/>
  <c r="I189" i="5"/>
  <c r="T189" i="5"/>
  <c r="T185" i="5"/>
  <c r="I185" i="5"/>
  <c r="I181" i="5"/>
  <c r="T181" i="5"/>
  <c r="T303" i="5"/>
  <c r="I303" i="5"/>
  <c r="T299" i="5"/>
  <c r="I299" i="5"/>
  <c r="T295" i="5"/>
  <c r="I295" i="5"/>
  <c r="T291" i="5"/>
  <c r="I291" i="5"/>
  <c r="I371" i="5"/>
  <c r="T371" i="5"/>
  <c r="T367" i="5"/>
  <c r="I367" i="5"/>
  <c r="I363" i="5"/>
  <c r="T363" i="5"/>
  <c r="T359" i="5"/>
  <c r="I359" i="5"/>
  <c r="I557" i="5"/>
  <c r="T557" i="5"/>
  <c r="T553" i="5"/>
  <c r="I553" i="5"/>
  <c r="I549" i="5"/>
  <c r="T549" i="5"/>
  <c r="T545" i="5"/>
  <c r="I545" i="5"/>
  <c r="T618" i="5"/>
  <c r="I618" i="5"/>
  <c r="T614" i="5"/>
  <c r="I614" i="5"/>
  <c r="T610" i="5"/>
  <c r="I610" i="5"/>
  <c r="T606" i="5"/>
  <c r="I606" i="5"/>
  <c r="I787" i="5"/>
  <c r="T787" i="5"/>
  <c r="T783" i="5"/>
  <c r="I783" i="5"/>
  <c r="I779" i="5"/>
  <c r="T779" i="5"/>
  <c r="T775" i="5"/>
  <c r="I775" i="5"/>
  <c r="M120" i="13"/>
  <c r="O122" i="13"/>
  <c r="M124" i="13"/>
  <c r="P124" i="13"/>
  <c r="M128" i="13"/>
  <c r="N128" i="13"/>
  <c r="D238" i="6"/>
  <c r="D237" i="6"/>
  <c r="D124" i="6"/>
  <c r="GX225" i="6"/>
  <c r="B225" i="6"/>
  <c r="D54" i="5"/>
  <c r="D56" i="5"/>
  <c r="C34" i="22" s="1"/>
  <c r="D58" i="5"/>
  <c r="D379" i="5" s="1"/>
  <c r="D60" i="5"/>
  <c r="C38" i="22" s="1"/>
  <c r="D62" i="5"/>
  <c r="D383" i="5" s="1"/>
  <c r="D64" i="5"/>
  <c r="C42" i="22" s="1"/>
  <c r="D66" i="5"/>
  <c r="C44" i="22" s="1"/>
  <c r="D68" i="5"/>
  <c r="D70" i="5"/>
  <c r="C48" i="22" s="1"/>
  <c r="D72" i="5"/>
  <c r="C50" i="22" s="1"/>
  <c r="D74" i="5"/>
  <c r="D395" i="5" s="1"/>
  <c r="D76" i="5"/>
  <c r="B45" i="14"/>
  <c r="I45" i="14" s="1"/>
  <c r="GX174" i="6"/>
  <c r="M67" i="14" s="1"/>
  <c r="GX175" i="6"/>
  <c r="N122" i="13"/>
  <c r="P122" i="13"/>
  <c r="N124" i="13"/>
  <c r="O124" i="13"/>
  <c r="P128" i="13"/>
  <c r="O128" i="13"/>
  <c r="E142" i="6"/>
  <c r="E162" i="6" s="1"/>
  <c r="E120" i="6"/>
  <c r="E138" i="6" s="1"/>
  <c r="E158" i="6" s="1"/>
  <c r="E121" i="6"/>
  <c r="E139" i="6" s="1"/>
  <c r="E159" i="6" s="1"/>
  <c r="E122" i="6"/>
  <c r="E140" i="6" s="1"/>
  <c r="E160" i="6" s="1"/>
  <c r="E123" i="6"/>
  <c r="E141" i="6" s="1"/>
  <c r="E161" i="6" s="1"/>
  <c r="E119" i="6"/>
  <c r="E116" i="6"/>
  <c r="E117" i="6"/>
  <c r="E135" i="6" s="1"/>
  <c r="E154" i="6" s="1"/>
  <c r="L128" i="13" s="1"/>
  <c r="E118" i="6"/>
  <c r="E136" i="6" s="1"/>
  <c r="E155" i="6" s="1"/>
  <c r="E115" i="6"/>
  <c r="E133" i="6" s="1"/>
  <c r="E152" i="6" s="1"/>
  <c r="L124" i="13" s="1"/>
  <c r="D115" i="6"/>
  <c r="D116" i="6"/>
  <c r="D117" i="6"/>
  <c r="D118" i="6"/>
  <c r="E114" i="6"/>
  <c r="E132" i="6" s="1"/>
  <c r="E108" i="6"/>
  <c r="E126" i="6" s="1"/>
  <c r="E145" i="6" s="1"/>
  <c r="E109" i="6"/>
  <c r="E127" i="6" s="1"/>
  <c r="E110" i="6"/>
  <c r="E128" i="6" s="1"/>
  <c r="E147" i="6" s="1"/>
  <c r="E111" i="6"/>
  <c r="E129" i="6" s="1"/>
  <c r="E112" i="6"/>
  <c r="E130" i="6" s="1"/>
  <c r="E113" i="6"/>
  <c r="E131" i="6" s="1"/>
  <c r="E150" i="6" s="1"/>
  <c r="E107" i="6"/>
  <c r="D120" i="6"/>
  <c r="D121" i="6"/>
  <c r="D122" i="6"/>
  <c r="D123" i="6"/>
  <c r="D119" i="6"/>
  <c r="D114" i="6"/>
  <c r="D108" i="6"/>
  <c r="D109" i="6"/>
  <c r="D110" i="6"/>
  <c r="D111" i="6"/>
  <c r="D112" i="6"/>
  <c r="D113" i="6"/>
  <c r="D107" i="6"/>
  <c r="B120" i="6"/>
  <c r="B121" i="6"/>
  <c r="B122" i="6"/>
  <c r="B123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GX124" i="6"/>
  <c r="B124" i="6"/>
  <c r="GX123" i="6"/>
  <c r="GX122" i="6"/>
  <c r="GX121" i="6"/>
  <c r="GX120" i="6"/>
  <c r="GX119" i="6"/>
  <c r="GX118" i="6"/>
  <c r="GX117" i="6"/>
  <c r="GX116" i="6"/>
  <c r="GX115" i="6"/>
  <c r="GX114" i="6"/>
  <c r="GX113" i="6"/>
  <c r="GX112" i="6"/>
  <c r="GX111" i="6"/>
  <c r="GX110" i="6"/>
  <c r="GX109" i="6"/>
  <c r="GX108" i="6"/>
  <c r="HF132" i="6"/>
  <c r="HB132" i="6"/>
  <c r="GX107" i="6"/>
  <c r="B159" i="6"/>
  <c r="B122" i="13" s="1"/>
  <c r="B160" i="6"/>
  <c r="B124" i="13" s="1"/>
  <c r="B161" i="6"/>
  <c r="B126" i="13" s="1"/>
  <c r="B162" i="6"/>
  <c r="B128" i="13" s="1"/>
  <c r="B158" i="6"/>
  <c r="B120" i="13" s="1"/>
  <c r="I118" i="13"/>
  <c r="B142" i="6"/>
  <c r="B102" i="13" s="1"/>
  <c r="B139" i="6"/>
  <c r="B96" i="13" s="1"/>
  <c r="B140" i="6"/>
  <c r="B98" i="13" s="1"/>
  <c r="B141" i="6"/>
  <c r="B100" i="13" s="1"/>
  <c r="B138" i="6"/>
  <c r="B94" i="13" s="1"/>
  <c r="I92" i="13"/>
  <c r="B152" i="6"/>
  <c r="I124" i="13" s="1"/>
  <c r="B153" i="6"/>
  <c r="B154" i="6"/>
  <c r="B155" i="6"/>
  <c r="I116" i="13" s="1"/>
  <c r="B151" i="6"/>
  <c r="I122" i="13" s="1"/>
  <c r="B150" i="6"/>
  <c r="I106" i="13" s="1"/>
  <c r="B145" i="6"/>
  <c r="B108" i="13" s="1"/>
  <c r="B146" i="6"/>
  <c r="B110" i="13" s="1"/>
  <c r="B147" i="6"/>
  <c r="B112" i="13" s="1"/>
  <c r="B148" i="6"/>
  <c r="B114" i="13" s="1"/>
  <c r="B149" i="6"/>
  <c r="B144" i="6"/>
  <c r="B106" i="13" s="1"/>
  <c r="B133" i="6"/>
  <c r="I84" i="13" s="1"/>
  <c r="B134" i="6"/>
  <c r="I86" i="13" s="1"/>
  <c r="B135" i="6"/>
  <c r="I88" i="13" s="1"/>
  <c r="B136" i="6"/>
  <c r="I90" i="13" s="1"/>
  <c r="B132" i="6"/>
  <c r="B126" i="6"/>
  <c r="B82" i="13" s="1"/>
  <c r="B127" i="6"/>
  <c r="B128" i="6"/>
  <c r="B86" i="13" s="1"/>
  <c r="B129" i="6"/>
  <c r="B88" i="13" s="1"/>
  <c r="B130" i="6"/>
  <c r="B131" i="6"/>
  <c r="I80" i="13" s="1"/>
  <c r="B125" i="6"/>
  <c r="B80" i="13" s="1"/>
  <c r="B95" i="13"/>
  <c r="B97" i="13"/>
  <c r="B99" i="13"/>
  <c r="B101" i="13"/>
  <c r="J102" i="13"/>
  <c r="J100" i="13"/>
  <c r="J98" i="13"/>
  <c r="J96" i="13"/>
  <c r="J94" i="13"/>
  <c r="B121" i="13"/>
  <c r="B123" i="13"/>
  <c r="B125" i="13"/>
  <c r="B127" i="13"/>
  <c r="J128" i="13"/>
  <c r="J126" i="13"/>
  <c r="J124" i="13"/>
  <c r="J122" i="13"/>
  <c r="J120" i="13"/>
  <c r="B72" i="13"/>
  <c r="B70" i="13"/>
  <c r="B68" i="13"/>
  <c r="B66" i="13"/>
  <c r="B64" i="13"/>
  <c r="J64" i="13"/>
  <c r="K64" i="13"/>
  <c r="L64" i="13"/>
  <c r="M64" i="13"/>
  <c r="N64" i="13"/>
  <c r="O64" i="13"/>
  <c r="P64" i="13"/>
  <c r="J66" i="13"/>
  <c r="K66" i="13"/>
  <c r="L66" i="13"/>
  <c r="M66" i="13"/>
  <c r="N66" i="13"/>
  <c r="O66" i="13"/>
  <c r="P66" i="13"/>
  <c r="J68" i="13"/>
  <c r="K68" i="13"/>
  <c r="L68" i="13"/>
  <c r="M68" i="13"/>
  <c r="N68" i="13"/>
  <c r="O68" i="13"/>
  <c r="P68" i="13"/>
  <c r="J70" i="13"/>
  <c r="K70" i="13"/>
  <c r="L70" i="13"/>
  <c r="M70" i="13"/>
  <c r="N70" i="13"/>
  <c r="O70" i="13"/>
  <c r="P70" i="13"/>
  <c r="J72" i="13"/>
  <c r="K72" i="13"/>
  <c r="L72" i="13"/>
  <c r="M72" i="13"/>
  <c r="N72" i="13"/>
  <c r="O72" i="13"/>
  <c r="P72" i="13"/>
  <c r="I72" i="13"/>
  <c r="I70" i="13"/>
  <c r="I68" i="13"/>
  <c r="I66" i="13"/>
  <c r="I64" i="13"/>
  <c r="B36" i="11"/>
  <c r="E96" i="6"/>
  <c r="E95" i="6"/>
  <c r="E94" i="6"/>
  <c r="E93" i="6"/>
  <c r="I110" i="13"/>
  <c r="N102" i="13"/>
  <c r="M100" i="13"/>
  <c r="O102" i="13"/>
  <c r="N100" i="13"/>
  <c r="M98" i="13"/>
  <c r="P96" i="13"/>
  <c r="N94" i="13"/>
  <c r="P98" i="13"/>
  <c r="P120" i="13"/>
  <c r="O96" i="13"/>
  <c r="M94" i="13"/>
  <c r="M102" i="13"/>
  <c r="M122" i="13"/>
  <c r="P100" i="13"/>
  <c r="O98" i="13"/>
  <c r="O120" i="13"/>
  <c r="N96" i="13"/>
  <c r="P94" i="13"/>
  <c r="P102" i="13"/>
  <c r="O100" i="13"/>
  <c r="N98" i="13"/>
  <c r="N120" i="13"/>
  <c r="M96" i="13"/>
  <c r="O94" i="13"/>
  <c r="GX240" i="6"/>
  <c r="GX157" i="6"/>
  <c r="GX158" i="6"/>
  <c r="GX159" i="6"/>
  <c r="GX160" i="6"/>
  <c r="GX161" i="6"/>
  <c r="GX162" i="6"/>
  <c r="GX239" i="6"/>
  <c r="GX139" i="6"/>
  <c r="GX140" i="6"/>
  <c r="GX141" i="6"/>
  <c r="GX142" i="6"/>
  <c r="D139" i="6"/>
  <c r="D159" i="6" s="1"/>
  <c r="D140" i="6"/>
  <c r="D160" i="6" s="1"/>
  <c r="D141" i="6"/>
  <c r="D161" i="6" s="1"/>
  <c r="D142" i="6"/>
  <c r="D162" i="6" s="1"/>
  <c r="D138" i="6"/>
  <c r="D158" i="6" s="1"/>
  <c r="GX138" i="6"/>
  <c r="E191" i="6"/>
  <c r="E194" i="6" s="1"/>
  <c r="E204" i="6" s="1"/>
  <c r="D19" i="21"/>
  <c r="C29" i="21" s="1"/>
  <c r="E231" i="6"/>
  <c r="E224" i="6"/>
  <c r="E218" i="6"/>
  <c r="E186" i="6"/>
  <c r="E180" i="6"/>
  <c r="E103" i="6"/>
  <c r="GX238" i="6"/>
  <c r="B238" i="6"/>
  <c r="GX237" i="6"/>
  <c r="B237" i="6"/>
  <c r="GX236" i="6"/>
  <c r="B236" i="6"/>
  <c r="GX235" i="6"/>
  <c r="E235" i="6"/>
  <c r="D235" i="6"/>
  <c r="B235" i="6"/>
  <c r="GX91" i="6"/>
  <c r="M74" i="11" s="1"/>
  <c r="GX92" i="6"/>
  <c r="M76" i="11" s="1"/>
  <c r="GX93" i="6"/>
  <c r="M78" i="11" s="1"/>
  <c r="GX94" i="6"/>
  <c r="M80" i="11" s="1"/>
  <c r="GX95" i="6"/>
  <c r="M82" i="11" s="1"/>
  <c r="GX96" i="6"/>
  <c r="M84" i="11" s="1"/>
  <c r="GX97" i="6"/>
  <c r="GX98" i="6"/>
  <c r="GX99" i="6"/>
  <c r="M91" i="11" s="1"/>
  <c r="GX100" i="6"/>
  <c r="M93" i="11" s="1"/>
  <c r="GX101" i="6"/>
  <c r="M95" i="11" s="1"/>
  <c r="GX102" i="6"/>
  <c r="GX103" i="6"/>
  <c r="M99" i="11" s="1"/>
  <c r="GX104" i="6"/>
  <c r="GX105" i="6"/>
  <c r="GX106" i="6"/>
  <c r="GX125" i="6"/>
  <c r="GX126" i="6"/>
  <c r="GX127" i="6"/>
  <c r="GX128" i="6"/>
  <c r="GX129" i="6"/>
  <c r="GX130" i="6"/>
  <c r="GX131" i="6"/>
  <c r="M80" i="13" s="1"/>
  <c r="GX132" i="6"/>
  <c r="M82" i="13" s="1"/>
  <c r="GX133" i="6"/>
  <c r="M84" i="13" s="1"/>
  <c r="GX134" i="6"/>
  <c r="M86" i="13" s="1"/>
  <c r="GX135" i="6"/>
  <c r="M88" i="13" s="1"/>
  <c r="GX136" i="6"/>
  <c r="M90" i="13" s="1"/>
  <c r="GX137" i="6"/>
  <c r="M92" i="13" s="1"/>
  <c r="GX143" i="6"/>
  <c r="GX144" i="6"/>
  <c r="GX145" i="6"/>
  <c r="GX146" i="6"/>
  <c r="GX147" i="6"/>
  <c r="GX148" i="6"/>
  <c r="GX149" i="6"/>
  <c r="GX150" i="6"/>
  <c r="M106" i="13" s="1"/>
  <c r="GX151" i="6"/>
  <c r="M108" i="13" s="1"/>
  <c r="GX152" i="6"/>
  <c r="M110" i="13" s="1"/>
  <c r="GX153" i="6"/>
  <c r="M112" i="13" s="1"/>
  <c r="GX154" i="6"/>
  <c r="M114" i="13" s="1"/>
  <c r="GX155" i="6"/>
  <c r="M116" i="13" s="1"/>
  <c r="GX156" i="6"/>
  <c r="M118" i="13" s="1"/>
  <c r="GX163" i="6"/>
  <c r="GX164" i="6"/>
  <c r="N133" i="13" s="1"/>
  <c r="GX165" i="6"/>
  <c r="N135" i="13" s="1"/>
  <c r="GX166" i="6"/>
  <c r="N137" i="13" s="1"/>
  <c r="GX167" i="6"/>
  <c r="N139" i="13" s="1"/>
  <c r="GX168" i="6"/>
  <c r="GX169" i="6"/>
  <c r="GX170" i="6"/>
  <c r="GX171" i="6"/>
  <c r="M61" i="14" s="1"/>
  <c r="GX172" i="6"/>
  <c r="M63" i="14" s="1"/>
  <c r="GX173" i="6"/>
  <c r="M65" i="14" s="1"/>
  <c r="GX176" i="6"/>
  <c r="GX177" i="6"/>
  <c r="M74" i="14" s="1"/>
  <c r="GX178" i="6"/>
  <c r="M76" i="14" s="1"/>
  <c r="GX179" i="6"/>
  <c r="M78" i="14" s="1"/>
  <c r="GX180" i="6"/>
  <c r="M80" i="14" s="1"/>
  <c r="GX181" i="6"/>
  <c r="GX182" i="6"/>
  <c r="GX183" i="6"/>
  <c r="GX184" i="6"/>
  <c r="K73" i="15" s="1"/>
  <c r="GX185" i="6"/>
  <c r="K75" i="15" s="1"/>
  <c r="GX186" i="6"/>
  <c r="K77" i="15" s="1"/>
  <c r="GX187" i="6"/>
  <c r="K79" i="15" s="1"/>
  <c r="GX188" i="6"/>
  <c r="GX189" i="6"/>
  <c r="K83" i="15" s="1"/>
  <c r="GX190" i="6"/>
  <c r="K85" i="15" s="1"/>
  <c r="GX191" i="6"/>
  <c r="K87" i="15" s="1"/>
  <c r="GX192" i="6"/>
  <c r="GX193" i="6"/>
  <c r="G93" i="15" s="1"/>
  <c r="GX194" i="6"/>
  <c r="G95" i="15" s="1"/>
  <c r="GX195" i="6"/>
  <c r="G97" i="15" s="1"/>
  <c r="GX196" i="6"/>
  <c r="G99" i="15" s="1"/>
  <c r="GX197" i="6"/>
  <c r="G101" i="15" s="1"/>
  <c r="GX198" i="6"/>
  <c r="G103" i="15" s="1"/>
  <c r="GX199" i="6"/>
  <c r="G105" i="15" s="1"/>
  <c r="GX200" i="6"/>
  <c r="G107" i="15" s="1"/>
  <c r="GX201" i="6"/>
  <c r="G109" i="15" s="1"/>
  <c r="GX202" i="6"/>
  <c r="GX203" i="6"/>
  <c r="O93" i="15" s="1"/>
  <c r="GX204" i="6"/>
  <c r="O95" i="15" s="1"/>
  <c r="GX205" i="6"/>
  <c r="O97" i="15" s="1"/>
  <c r="GX206" i="6"/>
  <c r="O99" i="15" s="1"/>
  <c r="GX207" i="6"/>
  <c r="O101" i="15" s="1"/>
  <c r="GX208" i="6"/>
  <c r="O103" i="15" s="1"/>
  <c r="GX209" i="6"/>
  <c r="O105" i="15" s="1"/>
  <c r="GX210" i="6"/>
  <c r="O107" i="15" s="1"/>
  <c r="GX211" i="6"/>
  <c r="O109" i="15" s="1"/>
  <c r="GX212" i="6"/>
  <c r="GX213" i="6"/>
  <c r="GX214" i="6"/>
  <c r="G116" i="15" s="1"/>
  <c r="GX215" i="6"/>
  <c r="O116" i="15" s="1"/>
  <c r="GX216" i="6"/>
  <c r="G118" i="15" s="1"/>
  <c r="GX217" i="6"/>
  <c r="G120" i="15" s="1"/>
  <c r="GX218" i="6"/>
  <c r="G122" i="15" s="1"/>
  <c r="GX219" i="6"/>
  <c r="GX220" i="6"/>
  <c r="GX221" i="6"/>
  <c r="GX222" i="6"/>
  <c r="GX223" i="6"/>
  <c r="GX224" i="6"/>
  <c r="GX226" i="6"/>
  <c r="GX227" i="6"/>
  <c r="GX228" i="6"/>
  <c r="GX229" i="6"/>
  <c r="GX230" i="6"/>
  <c r="GX231" i="6"/>
  <c r="GX232" i="6"/>
  <c r="GX233" i="6"/>
  <c r="GX87" i="6"/>
  <c r="GX88" i="6"/>
  <c r="GX89" i="6"/>
  <c r="GX90" i="6"/>
  <c r="GX81" i="6"/>
  <c r="GX82" i="6"/>
  <c r="GX83" i="6"/>
  <c r="GX84" i="6"/>
  <c r="GX85" i="6"/>
  <c r="GX86" i="6"/>
  <c r="GX71" i="6"/>
  <c r="GX72" i="6"/>
  <c r="GX73" i="6"/>
  <c r="GX74" i="6"/>
  <c r="GX75" i="6"/>
  <c r="GX76" i="6"/>
  <c r="GX77" i="6"/>
  <c r="GX78" i="6"/>
  <c r="GX79" i="6"/>
  <c r="GX80" i="6"/>
  <c r="GX52" i="6"/>
  <c r="GX53" i="6"/>
  <c r="GX54" i="6"/>
  <c r="GX55" i="6"/>
  <c r="GX56" i="6"/>
  <c r="GX57" i="6"/>
  <c r="GX58" i="6"/>
  <c r="GX59" i="6"/>
  <c r="GX60" i="6"/>
  <c r="GX61" i="6"/>
  <c r="GX62" i="6"/>
  <c r="GX63" i="6"/>
  <c r="GX64" i="6"/>
  <c r="GX65" i="6"/>
  <c r="GX66" i="6"/>
  <c r="GX67" i="6"/>
  <c r="GX68" i="6"/>
  <c r="GX69" i="6"/>
  <c r="GX70" i="6"/>
  <c r="GX33" i="6"/>
  <c r="GX34" i="6"/>
  <c r="GX35" i="6"/>
  <c r="GX36" i="6"/>
  <c r="GX37" i="6"/>
  <c r="GX38" i="6"/>
  <c r="GX39" i="6"/>
  <c r="GX40" i="6"/>
  <c r="GX41" i="6"/>
  <c r="GX42" i="6"/>
  <c r="GX43" i="6"/>
  <c r="GX44" i="6"/>
  <c r="GX45" i="6"/>
  <c r="GX46" i="6"/>
  <c r="GX47" i="6"/>
  <c r="GX48" i="6"/>
  <c r="GX49" i="6"/>
  <c r="GX50" i="6"/>
  <c r="GX51" i="6"/>
  <c r="GX5" i="6"/>
  <c r="GX6" i="6"/>
  <c r="GX8" i="6"/>
  <c r="GX9" i="6"/>
  <c r="GX10" i="6"/>
  <c r="GX11" i="6"/>
  <c r="GX12" i="6"/>
  <c r="GX13" i="6"/>
  <c r="GX14" i="6"/>
  <c r="GX15" i="6"/>
  <c r="GX16" i="6"/>
  <c r="GX17" i="6"/>
  <c r="GX18" i="6"/>
  <c r="GX19" i="6"/>
  <c r="GX20" i="6"/>
  <c r="GX21" i="6"/>
  <c r="GX22" i="6"/>
  <c r="GX23" i="6"/>
  <c r="GX24" i="6"/>
  <c r="GX25" i="6"/>
  <c r="GX26" i="6"/>
  <c r="GX27" i="6"/>
  <c r="GX28" i="6"/>
  <c r="GX29" i="6"/>
  <c r="GX30" i="6"/>
  <c r="GX31" i="6"/>
  <c r="GX32" i="6"/>
  <c r="GX3" i="6"/>
  <c r="GX4" i="6"/>
  <c r="GX7" i="6"/>
  <c r="C22" i="21"/>
  <c r="G28" i="22"/>
  <c r="AE2" i="6"/>
  <c r="GH5" i="6"/>
  <c r="GH6" i="6" s="1"/>
  <c r="GG5" i="6"/>
  <c r="GG6" i="6" s="1"/>
  <c r="GF5" i="6"/>
  <c r="GF6" i="6" s="1"/>
  <c r="GE5" i="6"/>
  <c r="GD5" i="6"/>
  <c r="GD6" i="6" s="1"/>
  <c r="GC5" i="6"/>
  <c r="GB5" i="6"/>
  <c r="GB6" i="6" s="1"/>
  <c r="GA5" i="6"/>
  <c r="FZ5" i="6"/>
  <c r="FZ6" i="6" s="1"/>
  <c r="FY5" i="6"/>
  <c r="FX5" i="6"/>
  <c r="FX6" i="6" s="1"/>
  <c r="FW5" i="6"/>
  <c r="GH2" i="6"/>
  <c r="GG2" i="6"/>
  <c r="GF2" i="6"/>
  <c r="GE2" i="6"/>
  <c r="GD2" i="6"/>
  <c r="GC2" i="6"/>
  <c r="GB2" i="6"/>
  <c r="GA2" i="6"/>
  <c r="FZ2" i="6"/>
  <c r="FY2" i="6"/>
  <c r="FX2" i="6"/>
  <c r="FW2" i="6"/>
  <c r="EK5" i="6"/>
  <c r="EK6" i="6" s="1"/>
  <c r="EJ5" i="6"/>
  <c r="EJ6" i="6" s="1"/>
  <c r="EI5" i="6"/>
  <c r="EI6" i="6" s="1"/>
  <c r="EH5" i="6"/>
  <c r="EG5" i="6"/>
  <c r="EG6" i="6" s="1"/>
  <c r="EF5" i="6"/>
  <c r="EF6" i="6" s="1"/>
  <c r="EE5" i="6"/>
  <c r="EE6" i="6" s="1"/>
  <c r="ED5" i="6"/>
  <c r="ED6" i="6" s="1"/>
  <c r="EC5" i="6"/>
  <c r="EC6" i="6" s="1"/>
  <c r="EB5" i="6"/>
  <c r="EK2" i="6"/>
  <c r="EJ2" i="6"/>
  <c r="EI2" i="6"/>
  <c r="EH2" i="6"/>
  <c r="EG2" i="6"/>
  <c r="EF2" i="6"/>
  <c r="EE2" i="6"/>
  <c r="ED2" i="6"/>
  <c r="EC2" i="6"/>
  <c r="EB2" i="6"/>
  <c r="EU5" i="6"/>
  <c r="EU6" i="6" s="1"/>
  <c r="ET5" i="6"/>
  <c r="ES5" i="6"/>
  <c r="ES6" i="6" s="1"/>
  <c r="ER5" i="6"/>
  <c r="EQ5" i="6"/>
  <c r="EQ6" i="6" s="1"/>
  <c r="EP5" i="6"/>
  <c r="EP6" i="6" s="1"/>
  <c r="EO5" i="6"/>
  <c r="EO6" i="6" s="1"/>
  <c r="EN5" i="6"/>
  <c r="EM5" i="6"/>
  <c r="EM6" i="6" s="1"/>
  <c r="EL5" i="6"/>
  <c r="EU2" i="6"/>
  <c r="ET2" i="6"/>
  <c r="ES2" i="6"/>
  <c r="ER2" i="6"/>
  <c r="EQ2" i="6"/>
  <c r="EP2" i="6"/>
  <c r="EO2" i="6"/>
  <c r="EN2" i="6"/>
  <c r="EM2" i="6"/>
  <c r="EL2" i="6"/>
  <c r="FE5" i="6"/>
  <c r="FE6" i="6" s="1"/>
  <c r="FD5" i="6"/>
  <c r="FC5" i="6"/>
  <c r="FC6" i="6" s="1"/>
  <c r="FB5" i="6"/>
  <c r="FB6" i="6" s="1"/>
  <c r="FA5" i="6"/>
  <c r="FA6" i="6" s="1"/>
  <c r="EZ5" i="6"/>
  <c r="EZ6" i="6" s="1"/>
  <c r="EY5" i="6"/>
  <c r="EY6" i="6" s="1"/>
  <c r="EX5" i="6"/>
  <c r="EW5" i="6"/>
  <c r="EW6" i="6" s="1"/>
  <c r="EV5" i="6"/>
  <c r="FE2" i="6"/>
  <c r="FD2" i="6"/>
  <c r="FC2" i="6"/>
  <c r="FB2" i="6"/>
  <c r="FA2" i="6"/>
  <c r="EZ2" i="6"/>
  <c r="EY2" i="6"/>
  <c r="EX2" i="6"/>
  <c r="EW2" i="6"/>
  <c r="EV2" i="6"/>
  <c r="FO5" i="6"/>
  <c r="FO6" i="6" s="1"/>
  <c r="FN5" i="6"/>
  <c r="FN6" i="6" s="1"/>
  <c r="FM5" i="6"/>
  <c r="FM6" i="6" s="1"/>
  <c r="FL5" i="6"/>
  <c r="FL6" i="6" s="1"/>
  <c r="FK5" i="6"/>
  <c r="FJ5" i="6"/>
  <c r="FJ6" i="6" s="1"/>
  <c r="FI5" i="6"/>
  <c r="FI6" i="6" s="1"/>
  <c r="FH5" i="6"/>
  <c r="FH6" i="6" s="1"/>
  <c r="FG5" i="6"/>
  <c r="FF5" i="6"/>
  <c r="FF6" i="6" s="1"/>
  <c r="FO2" i="6"/>
  <c r="FN2" i="6"/>
  <c r="FM2" i="6"/>
  <c r="FL2" i="6"/>
  <c r="FK2" i="6"/>
  <c r="FJ2" i="6"/>
  <c r="FI2" i="6"/>
  <c r="FH2" i="6"/>
  <c r="FG2" i="6"/>
  <c r="FF2" i="6"/>
  <c r="GK5" i="6"/>
  <c r="GK6" i="6" s="1"/>
  <c r="GJ5" i="6"/>
  <c r="GJ6" i="6" s="1"/>
  <c r="GI5" i="6"/>
  <c r="GI6" i="6" s="1"/>
  <c r="FV5" i="6"/>
  <c r="FV6" i="6" s="1"/>
  <c r="FU5" i="6"/>
  <c r="FT5" i="6"/>
  <c r="FT6" i="6" s="1"/>
  <c r="FS5" i="6"/>
  <c r="FS6" i="6" s="1"/>
  <c r="FR5" i="6"/>
  <c r="FQ5" i="6"/>
  <c r="FQ6" i="6" s="1"/>
  <c r="FP5" i="6"/>
  <c r="FP6" i="6" s="1"/>
  <c r="GK2" i="6"/>
  <c r="GJ2" i="6"/>
  <c r="GI2" i="6"/>
  <c r="FV2" i="6"/>
  <c r="FU2" i="6"/>
  <c r="FT2" i="6"/>
  <c r="FS2" i="6"/>
  <c r="FR2" i="6"/>
  <c r="FQ2" i="6"/>
  <c r="FP2" i="6"/>
  <c r="GR5" i="6"/>
  <c r="GR6" i="6" s="1"/>
  <c r="GQ5" i="6"/>
  <c r="GP5" i="6"/>
  <c r="GP6" i="6" s="1"/>
  <c r="GO5" i="6"/>
  <c r="GN5" i="6"/>
  <c r="GN6" i="6" s="1"/>
  <c r="GM5" i="6"/>
  <c r="GL5" i="6"/>
  <c r="GL6" i="6" s="1"/>
  <c r="GU2" i="6"/>
  <c r="GT2" i="6"/>
  <c r="GS2" i="6"/>
  <c r="GR2" i="6"/>
  <c r="GQ2" i="6"/>
  <c r="GP2" i="6"/>
  <c r="GO2" i="6"/>
  <c r="GN2" i="6"/>
  <c r="GM2" i="6"/>
  <c r="GL2" i="6"/>
  <c r="DB5" i="6"/>
  <c r="DA5" i="6"/>
  <c r="DA6" i="6" s="1"/>
  <c r="CZ5" i="6"/>
  <c r="CZ6" i="6" s="1"/>
  <c r="CY5" i="6"/>
  <c r="CY6" i="6" s="1"/>
  <c r="CX5" i="6"/>
  <c r="CX6" i="6" s="1"/>
  <c r="DB2" i="6"/>
  <c r="DA2" i="6"/>
  <c r="CZ2" i="6"/>
  <c r="CY2" i="6"/>
  <c r="CX2" i="6"/>
  <c r="DG5" i="6"/>
  <c r="DF5" i="6"/>
  <c r="DE5" i="6"/>
  <c r="DE6" i="6" s="1"/>
  <c r="DD5" i="6"/>
  <c r="DD6" i="6" s="1"/>
  <c r="DC5" i="6"/>
  <c r="DG2" i="6"/>
  <c r="DF2" i="6"/>
  <c r="DE2" i="6"/>
  <c r="DD2" i="6"/>
  <c r="DC2" i="6"/>
  <c r="DL5" i="6"/>
  <c r="DL6" i="6" s="1"/>
  <c r="DK5" i="6"/>
  <c r="DK6" i="6" s="1"/>
  <c r="DJ5" i="6"/>
  <c r="DJ6" i="6" s="1"/>
  <c r="DI5" i="6"/>
  <c r="DH5" i="6"/>
  <c r="DL2" i="6"/>
  <c r="DK2" i="6"/>
  <c r="DJ2" i="6"/>
  <c r="DI2" i="6"/>
  <c r="DH2" i="6"/>
  <c r="DQ5" i="6"/>
  <c r="DP5" i="6"/>
  <c r="DP6" i="6" s="1"/>
  <c r="DO5" i="6"/>
  <c r="DN5" i="6"/>
  <c r="DN6" i="6" s="1"/>
  <c r="DM5" i="6"/>
  <c r="DQ2" i="6"/>
  <c r="DP2" i="6"/>
  <c r="DO2" i="6"/>
  <c r="DN2" i="6"/>
  <c r="DM2" i="6"/>
  <c r="DV5" i="6"/>
  <c r="DV6" i="6" s="1"/>
  <c r="DU5" i="6"/>
  <c r="DT5" i="6"/>
  <c r="DT6" i="6" s="1"/>
  <c r="DS5" i="6"/>
  <c r="DS6" i="6" s="1"/>
  <c r="DR5" i="6"/>
  <c r="DR6" i="6" s="1"/>
  <c r="DV2" i="6"/>
  <c r="DU2" i="6"/>
  <c r="DT2" i="6"/>
  <c r="DS2" i="6"/>
  <c r="DR2" i="6"/>
  <c r="EA5" i="6"/>
  <c r="EA6" i="6" s="1"/>
  <c r="EA2" i="6"/>
  <c r="DZ5" i="6"/>
  <c r="DZ2" i="6"/>
  <c r="FR6" i="6"/>
  <c r="DF6" i="6"/>
  <c r="B232" i="6"/>
  <c r="B233" i="6"/>
  <c r="E233" i="6"/>
  <c r="D233" i="6"/>
  <c r="D232" i="6"/>
  <c r="D231" i="6"/>
  <c r="B231" i="6"/>
  <c r="I29" i="5"/>
  <c r="B230" i="6"/>
  <c r="B229" i="6"/>
  <c r="B228" i="6"/>
  <c r="B226" i="6"/>
  <c r="B227" i="6"/>
  <c r="H116" i="21"/>
  <c r="D116" i="21"/>
  <c r="H114" i="21"/>
  <c r="D114" i="21"/>
  <c r="H84" i="21"/>
  <c r="H92" i="21"/>
  <c r="D92" i="21"/>
  <c r="H100" i="21"/>
  <c r="H108" i="21"/>
  <c r="C848" i="5"/>
  <c r="C846" i="5"/>
  <c r="C844" i="5"/>
  <c r="C842" i="5"/>
  <c r="C840" i="5"/>
  <c r="C838" i="5"/>
  <c r="C836" i="5"/>
  <c r="C834" i="5"/>
  <c r="C832" i="5"/>
  <c r="C830" i="5"/>
  <c r="C828" i="5"/>
  <c r="C826" i="5"/>
  <c r="C824" i="5"/>
  <c r="C822" i="5"/>
  <c r="C820" i="5"/>
  <c r="C818" i="5"/>
  <c r="C816" i="5"/>
  <c r="C814" i="5"/>
  <c r="C812" i="5"/>
  <c r="C810" i="5"/>
  <c r="C808" i="5"/>
  <c r="C806" i="5"/>
  <c r="C804" i="5"/>
  <c r="C802" i="5"/>
  <c r="C800" i="5"/>
  <c r="C798" i="5"/>
  <c r="C796" i="5"/>
  <c r="C794" i="5"/>
  <c r="C792" i="5"/>
  <c r="C790" i="5"/>
  <c r="C618" i="5"/>
  <c r="C616" i="5"/>
  <c r="C614" i="5"/>
  <c r="C612" i="5"/>
  <c r="C610" i="5"/>
  <c r="C608" i="5"/>
  <c r="C606" i="5"/>
  <c r="C604" i="5"/>
  <c r="C602" i="5"/>
  <c r="C600" i="5"/>
  <c r="C598" i="5"/>
  <c r="C596" i="5"/>
  <c r="C594" i="5"/>
  <c r="C592" i="5"/>
  <c r="C590" i="5"/>
  <c r="C588" i="5"/>
  <c r="C586" i="5"/>
  <c r="C584" i="5"/>
  <c r="C582" i="5"/>
  <c r="C580" i="5"/>
  <c r="C578" i="5"/>
  <c r="C576" i="5"/>
  <c r="C574" i="5"/>
  <c r="C572" i="5"/>
  <c r="C570" i="5"/>
  <c r="C568" i="5"/>
  <c r="C566" i="5"/>
  <c r="C564" i="5"/>
  <c r="C562" i="5"/>
  <c r="C560" i="5"/>
  <c r="H106" i="21"/>
  <c r="D106" i="21"/>
  <c r="F58" i="21"/>
  <c r="H98" i="21"/>
  <c r="D98" i="21"/>
  <c r="H90" i="21"/>
  <c r="D90" i="21"/>
  <c r="H82" i="21"/>
  <c r="D82" i="21"/>
  <c r="E221" i="6"/>
  <c r="B222" i="6"/>
  <c r="D248" i="6"/>
  <c r="D247" i="6"/>
  <c r="C248" i="6"/>
  <c r="D249" i="6" s="1"/>
  <c r="D88" i="6"/>
  <c r="G21" i="22"/>
  <c r="C77" i="22"/>
  <c r="C67" i="22"/>
  <c r="C69" i="22"/>
  <c r="C71" i="22"/>
  <c r="C73" i="22"/>
  <c r="C75" i="22"/>
  <c r="C53" i="22"/>
  <c r="C55" i="22"/>
  <c r="C57" i="22"/>
  <c r="C59" i="22"/>
  <c r="C61" i="22"/>
  <c r="C63" i="22"/>
  <c r="C65" i="22"/>
  <c r="C41" i="22"/>
  <c r="C43" i="22"/>
  <c r="C45" i="22"/>
  <c r="C47" i="22"/>
  <c r="C49" i="22"/>
  <c r="C51" i="22"/>
  <c r="C33" i="22"/>
  <c r="C35" i="22"/>
  <c r="C37" i="22"/>
  <c r="C39" i="22"/>
  <c r="B10" i="22"/>
  <c r="C10" i="22" s="1"/>
  <c r="K58" i="21"/>
  <c r="K53" i="21"/>
  <c r="K48" i="21"/>
  <c r="K43" i="21"/>
  <c r="K38" i="21"/>
  <c r="B23" i="14"/>
  <c r="C23" i="14" s="1"/>
  <c r="I233" i="5"/>
  <c r="I34" i="5"/>
  <c r="C17" i="21"/>
  <c r="C13" i="21"/>
  <c r="C557" i="5"/>
  <c r="C555" i="5"/>
  <c r="C553" i="5"/>
  <c r="C551" i="5"/>
  <c r="C549" i="5"/>
  <c r="C547" i="5"/>
  <c r="C545" i="5"/>
  <c r="C543" i="5"/>
  <c r="C541" i="5"/>
  <c r="C539" i="5"/>
  <c r="C537" i="5"/>
  <c r="C535" i="5"/>
  <c r="C533" i="5"/>
  <c r="C531" i="5"/>
  <c r="C529" i="5"/>
  <c r="C527" i="5"/>
  <c r="C525" i="5"/>
  <c r="C523" i="5"/>
  <c r="C521" i="5"/>
  <c r="C519" i="5"/>
  <c r="C517" i="5"/>
  <c r="C515" i="5"/>
  <c r="C513" i="5"/>
  <c r="C511" i="5"/>
  <c r="C509" i="5"/>
  <c r="C507" i="5"/>
  <c r="C505" i="5"/>
  <c r="C503" i="5"/>
  <c r="C501" i="5"/>
  <c r="C499" i="5"/>
  <c r="C972" i="5"/>
  <c r="C970" i="5"/>
  <c r="C968" i="5"/>
  <c r="C966" i="5"/>
  <c r="C964" i="5"/>
  <c r="C962" i="5"/>
  <c r="C960" i="5"/>
  <c r="C958" i="5"/>
  <c r="C956" i="5"/>
  <c r="C954" i="5"/>
  <c r="C952" i="5"/>
  <c r="C950" i="5"/>
  <c r="C948" i="5"/>
  <c r="C946" i="5"/>
  <c r="C944" i="5"/>
  <c r="C942" i="5"/>
  <c r="C940" i="5"/>
  <c r="C938" i="5"/>
  <c r="C936" i="5"/>
  <c r="C934" i="5"/>
  <c r="C932" i="5"/>
  <c r="C930" i="5"/>
  <c r="C928" i="5"/>
  <c r="C926" i="5"/>
  <c r="C924" i="5"/>
  <c r="C922" i="5"/>
  <c r="C920" i="5"/>
  <c r="C918" i="5"/>
  <c r="C916" i="5"/>
  <c r="C914" i="5"/>
  <c r="C910" i="5"/>
  <c r="C908" i="5"/>
  <c r="C906" i="5"/>
  <c r="C904" i="5"/>
  <c r="C902" i="5"/>
  <c r="C900" i="5"/>
  <c r="C898" i="5"/>
  <c r="C896" i="5"/>
  <c r="C894" i="5"/>
  <c r="C892" i="5"/>
  <c r="C890" i="5"/>
  <c r="C888" i="5"/>
  <c r="C886" i="5"/>
  <c r="C884" i="5"/>
  <c r="C882" i="5"/>
  <c r="C880" i="5"/>
  <c r="C878" i="5"/>
  <c r="C876" i="5"/>
  <c r="C874" i="5"/>
  <c r="C872" i="5"/>
  <c r="C870" i="5"/>
  <c r="C868" i="5"/>
  <c r="C866" i="5"/>
  <c r="C864" i="5"/>
  <c r="C862" i="5"/>
  <c r="C860" i="5"/>
  <c r="C858" i="5"/>
  <c r="C856" i="5"/>
  <c r="C854" i="5"/>
  <c r="C852" i="5"/>
  <c r="C787" i="5"/>
  <c r="C785" i="5"/>
  <c r="C783" i="5"/>
  <c r="C781" i="5"/>
  <c r="C779" i="5"/>
  <c r="C777" i="5"/>
  <c r="C775" i="5"/>
  <c r="C773" i="5"/>
  <c r="C771" i="5"/>
  <c r="C769" i="5"/>
  <c r="C767" i="5"/>
  <c r="C765" i="5"/>
  <c r="C763" i="5"/>
  <c r="C761" i="5"/>
  <c r="C759" i="5"/>
  <c r="C757" i="5"/>
  <c r="C755" i="5"/>
  <c r="C753" i="5"/>
  <c r="C751" i="5"/>
  <c r="C749" i="5"/>
  <c r="C747" i="5"/>
  <c r="C745" i="5"/>
  <c r="C743" i="5"/>
  <c r="C741" i="5"/>
  <c r="C739" i="5"/>
  <c r="C737" i="5"/>
  <c r="C735" i="5"/>
  <c r="C733" i="5"/>
  <c r="C731" i="5"/>
  <c r="C729" i="5"/>
  <c r="C495" i="5"/>
  <c r="C493" i="5"/>
  <c r="C491" i="5"/>
  <c r="C489" i="5"/>
  <c r="C487" i="5"/>
  <c r="C485" i="5"/>
  <c r="C483" i="5"/>
  <c r="C481" i="5"/>
  <c r="C479" i="5"/>
  <c r="C477" i="5"/>
  <c r="C475" i="5"/>
  <c r="C473" i="5"/>
  <c r="C471" i="5"/>
  <c r="C469" i="5"/>
  <c r="C467" i="5"/>
  <c r="C465" i="5"/>
  <c r="C463" i="5"/>
  <c r="C461" i="5"/>
  <c r="C459" i="5"/>
  <c r="C457" i="5"/>
  <c r="C455" i="5"/>
  <c r="C453" i="5"/>
  <c r="C451" i="5"/>
  <c r="C449" i="5"/>
  <c r="C447" i="5"/>
  <c r="C445" i="5"/>
  <c r="C443" i="5"/>
  <c r="C441" i="5"/>
  <c r="C439" i="5"/>
  <c r="C437" i="5"/>
  <c r="C371" i="5"/>
  <c r="C369" i="5"/>
  <c r="C367" i="5"/>
  <c r="C365" i="5"/>
  <c r="C363" i="5"/>
  <c r="C361" i="5"/>
  <c r="C359" i="5"/>
  <c r="C357" i="5"/>
  <c r="C355" i="5"/>
  <c r="C353" i="5"/>
  <c r="C351" i="5"/>
  <c r="C349" i="5"/>
  <c r="C347" i="5"/>
  <c r="C345" i="5"/>
  <c r="C343" i="5"/>
  <c r="C341" i="5"/>
  <c r="C339" i="5"/>
  <c r="C337" i="5"/>
  <c r="C335" i="5"/>
  <c r="C333" i="5"/>
  <c r="C331" i="5"/>
  <c r="C329" i="5"/>
  <c r="C327" i="5"/>
  <c r="C325" i="5"/>
  <c r="C323" i="5"/>
  <c r="C321" i="5"/>
  <c r="C319" i="5"/>
  <c r="C317" i="5"/>
  <c r="C315" i="5"/>
  <c r="C313" i="5"/>
  <c r="C303" i="5"/>
  <c r="C301" i="5"/>
  <c r="C299" i="5"/>
  <c r="C297" i="5"/>
  <c r="C295" i="5"/>
  <c r="C293" i="5"/>
  <c r="C291" i="5"/>
  <c r="C289" i="5"/>
  <c r="C287" i="5"/>
  <c r="C285" i="5"/>
  <c r="C283" i="5"/>
  <c r="C281" i="5"/>
  <c r="C279" i="5"/>
  <c r="C277" i="5"/>
  <c r="C275" i="5"/>
  <c r="C273" i="5"/>
  <c r="C271" i="5"/>
  <c r="C269" i="5"/>
  <c r="C267" i="5"/>
  <c r="C265" i="5"/>
  <c r="C263" i="5"/>
  <c r="C261" i="5"/>
  <c r="C259" i="5"/>
  <c r="C257" i="5"/>
  <c r="C255" i="5"/>
  <c r="C253" i="5"/>
  <c r="C251" i="5"/>
  <c r="C249" i="5"/>
  <c r="C247" i="5"/>
  <c r="C245" i="5"/>
  <c r="D136" i="5"/>
  <c r="D246" i="5" s="1"/>
  <c r="D314" i="5" s="1"/>
  <c r="D138" i="5"/>
  <c r="D248" i="5" s="1"/>
  <c r="D140" i="5"/>
  <c r="D250" i="5" s="1"/>
  <c r="D318" i="5" s="1"/>
  <c r="D142" i="5"/>
  <c r="D252" i="5" s="1"/>
  <c r="D320" i="5" s="1"/>
  <c r="D144" i="5"/>
  <c r="D254" i="5" s="1"/>
  <c r="D322" i="5" s="1"/>
  <c r="D146" i="5"/>
  <c r="D256" i="5" s="1"/>
  <c r="D324" i="5" s="1"/>
  <c r="D148" i="5"/>
  <c r="D258" i="5" s="1"/>
  <c r="D326" i="5" s="1"/>
  <c r="D150" i="5"/>
  <c r="D260" i="5" s="1"/>
  <c r="D328" i="5" s="1"/>
  <c r="D152" i="5"/>
  <c r="D262" i="5" s="1"/>
  <c r="D330" i="5" s="1"/>
  <c r="D154" i="5"/>
  <c r="D264" i="5" s="1"/>
  <c r="D332" i="5" s="1"/>
  <c r="D156" i="5"/>
  <c r="D266" i="5" s="1"/>
  <c r="D334" i="5" s="1"/>
  <c r="D158" i="5"/>
  <c r="D268" i="5" s="1"/>
  <c r="D336" i="5" s="1"/>
  <c r="D160" i="5"/>
  <c r="D270" i="5" s="1"/>
  <c r="D338" i="5" s="1"/>
  <c r="D162" i="5"/>
  <c r="D272" i="5" s="1"/>
  <c r="D340" i="5" s="1"/>
  <c r="D164" i="5"/>
  <c r="D274" i="5" s="1"/>
  <c r="D342" i="5" s="1"/>
  <c r="D166" i="5"/>
  <c r="D276" i="5" s="1"/>
  <c r="D344" i="5" s="1"/>
  <c r="D168" i="5"/>
  <c r="D278" i="5" s="1"/>
  <c r="D346" i="5" s="1"/>
  <c r="D170" i="5"/>
  <c r="D280" i="5" s="1"/>
  <c r="D348" i="5" s="1"/>
  <c r="D172" i="5"/>
  <c r="D282" i="5" s="1"/>
  <c r="D350" i="5" s="1"/>
  <c r="D174" i="5"/>
  <c r="D284" i="5" s="1"/>
  <c r="D352" i="5" s="1"/>
  <c r="D176" i="5"/>
  <c r="D286" i="5" s="1"/>
  <c r="D354" i="5" s="1"/>
  <c r="D178" i="5"/>
  <c r="D288" i="5" s="1"/>
  <c r="D356" i="5" s="1"/>
  <c r="D180" i="5"/>
  <c r="D290" i="5" s="1"/>
  <c r="D358" i="5" s="1"/>
  <c r="D181" i="5"/>
  <c r="D291" i="5" s="1"/>
  <c r="D359" i="5" s="1"/>
  <c r="D182" i="5"/>
  <c r="D292" i="5" s="1"/>
  <c r="D360" i="5" s="1"/>
  <c r="D183" i="5"/>
  <c r="D293" i="5" s="1"/>
  <c r="D361" i="5" s="1"/>
  <c r="D184" i="5"/>
  <c r="D294" i="5" s="1"/>
  <c r="D362" i="5" s="1"/>
  <c r="D185" i="5"/>
  <c r="D295" i="5" s="1"/>
  <c r="D363" i="5" s="1"/>
  <c r="D186" i="5"/>
  <c r="D296" i="5" s="1"/>
  <c r="D364" i="5" s="1"/>
  <c r="D187" i="5"/>
  <c r="D297" i="5" s="1"/>
  <c r="D365" i="5" s="1"/>
  <c r="D188" i="5"/>
  <c r="D298" i="5" s="1"/>
  <c r="D366" i="5" s="1"/>
  <c r="D490" i="5" s="1"/>
  <c r="D189" i="5"/>
  <c r="D299" i="5" s="1"/>
  <c r="D367" i="5" s="1"/>
  <c r="D491" i="5" s="1"/>
  <c r="D190" i="5"/>
  <c r="D300" i="5" s="1"/>
  <c r="D368" i="5" s="1"/>
  <c r="D492" i="5" s="1"/>
  <c r="D191" i="5"/>
  <c r="D301" i="5" s="1"/>
  <c r="D369" i="5" s="1"/>
  <c r="D493" i="5" s="1"/>
  <c r="D192" i="5"/>
  <c r="D302" i="5" s="1"/>
  <c r="D370" i="5" s="1"/>
  <c r="D494" i="5" s="1"/>
  <c r="D193" i="5"/>
  <c r="D303" i="5" s="1"/>
  <c r="D371" i="5" s="1"/>
  <c r="D495" i="5" s="1"/>
  <c r="C219" i="5"/>
  <c r="C217" i="5"/>
  <c r="C215" i="5"/>
  <c r="C213" i="5"/>
  <c r="C211" i="5"/>
  <c r="HF131" i="6"/>
  <c r="HF130" i="6"/>
  <c r="HF104" i="6"/>
  <c r="HF103" i="6"/>
  <c r="HF102" i="6"/>
  <c r="HF101" i="6"/>
  <c r="HF100" i="6"/>
  <c r="HF99" i="6"/>
  <c r="HF98" i="6"/>
  <c r="HF97" i="6"/>
  <c r="HF96" i="6"/>
  <c r="HF95" i="6"/>
  <c r="HF94" i="6"/>
  <c r="HF93" i="6"/>
  <c r="HF92" i="6"/>
  <c r="HF91" i="6"/>
  <c r="HF90" i="6"/>
  <c r="HF89" i="6"/>
  <c r="HF88" i="6"/>
  <c r="HF87" i="6"/>
  <c r="HF86" i="6"/>
  <c r="HF85" i="6"/>
  <c r="HF84" i="6"/>
  <c r="HF83" i="6"/>
  <c r="HF82" i="6"/>
  <c r="HF81" i="6"/>
  <c r="HF80" i="6"/>
  <c r="HF79" i="6"/>
  <c r="HF78" i="6"/>
  <c r="HF77" i="6"/>
  <c r="HF76" i="6"/>
  <c r="HF75" i="6"/>
  <c r="HF74" i="6"/>
  <c r="HF73" i="6"/>
  <c r="HF72" i="6"/>
  <c r="HF71" i="6"/>
  <c r="HF70" i="6"/>
  <c r="HF69" i="6"/>
  <c r="HF68" i="6"/>
  <c r="HF67" i="6"/>
  <c r="HF66" i="6"/>
  <c r="HF65" i="6"/>
  <c r="HF64" i="6"/>
  <c r="HF63" i="6"/>
  <c r="HF62" i="6"/>
  <c r="HF61" i="6"/>
  <c r="HF60" i="6"/>
  <c r="HF59" i="6"/>
  <c r="HF58" i="6"/>
  <c r="HF57" i="6"/>
  <c r="HF56" i="6"/>
  <c r="HF55" i="6"/>
  <c r="HF54" i="6"/>
  <c r="HF53" i="6"/>
  <c r="HF52" i="6"/>
  <c r="HF51" i="6"/>
  <c r="HF50" i="6"/>
  <c r="HF49" i="6"/>
  <c r="HF48" i="6"/>
  <c r="HF47" i="6"/>
  <c r="HF46" i="6"/>
  <c r="HF45" i="6"/>
  <c r="HF44" i="6"/>
  <c r="HF43" i="6"/>
  <c r="HF42" i="6"/>
  <c r="HF41" i="6"/>
  <c r="HF40" i="6"/>
  <c r="HF39" i="6"/>
  <c r="HF38" i="6"/>
  <c r="HF37" i="6"/>
  <c r="HF36" i="6"/>
  <c r="HF35" i="6"/>
  <c r="HF34" i="6"/>
  <c r="HF33" i="6"/>
  <c r="HF32" i="6"/>
  <c r="HF31" i="6"/>
  <c r="HF30" i="6"/>
  <c r="HF29" i="6"/>
  <c r="HF28" i="6"/>
  <c r="HF27" i="6"/>
  <c r="HF26" i="6"/>
  <c r="HF25" i="6"/>
  <c r="HF24" i="6"/>
  <c r="HF23" i="6"/>
  <c r="HF22" i="6"/>
  <c r="HF21" i="6"/>
  <c r="HF20" i="6"/>
  <c r="HF19" i="6"/>
  <c r="HF18" i="6"/>
  <c r="HF17" i="6"/>
  <c r="HF16" i="6"/>
  <c r="HF15" i="6"/>
  <c r="HF14" i="6"/>
  <c r="HF13" i="6"/>
  <c r="HF12" i="6"/>
  <c r="HF11" i="6"/>
  <c r="HF10" i="6"/>
  <c r="HF9" i="6"/>
  <c r="HF8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CT2" i="6"/>
  <c r="CU2" i="6"/>
  <c r="CV2" i="6"/>
  <c r="CW2" i="6"/>
  <c r="DW2" i="6"/>
  <c r="DX2" i="6"/>
  <c r="DY2" i="6"/>
  <c r="GV2" i="6"/>
  <c r="E2" i="6"/>
  <c r="C17" i="14"/>
  <c r="C17" i="20"/>
  <c r="C17" i="15"/>
  <c r="C17" i="13"/>
  <c r="C17" i="11"/>
  <c r="B1" i="6"/>
  <c r="C1" i="6" s="1"/>
  <c r="D1" i="6" s="1"/>
  <c r="E1" i="6" s="1"/>
  <c r="HB131" i="6"/>
  <c r="HB130" i="6"/>
  <c r="HB104" i="6"/>
  <c r="HB103" i="6"/>
  <c r="HB102" i="6"/>
  <c r="HB101" i="6"/>
  <c r="HB100" i="6"/>
  <c r="HB99" i="6"/>
  <c r="HB98" i="6"/>
  <c r="HB97" i="6"/>
  <c r="HB96" i="6"/>
  <c r="HB95" i="6"/>
  <c r="HB94" i="6"/>
  <c r="HB93" i="6"/>
  <c r="HB92" i="6"/>
  <c r="HB91" i="6"/>
  <c r="HB90" i="6"/>
  <c r="HB89" i="6"/>
  <c r="HB88" i="6"/>
  <c r="HB87" i="6"/>
  <c r="HB86" i="6"/>
  <c r="HB85" i="6"/>
  <c r="HB84" i="6"/>
  <c r="HB83" i="6"/>
  <c r="HB82" i="6"/>
  <c r="HB81" i="6"/>
  <c r="HB80" i="6"/>
  <c r="HB79" i="6"/>
  <c r="HB78" i="6"/>
  <c r="HB77" i="6"/>
  <c r="HB76" i="6"/>
  <c r="HB75" i="6"/>
  <c r="HB74" i="6"/>
  <c r="HB73" i="6"/>
  <c r="HB72" i="6"/>
  <c r="HB71" i="6"/>
  <c r="HB70" i="6"/>
  <c r="HB69" i="6"/>
  <c r="HB68" i="6"/>
  <c r="HB67" i="6"/>
  <c r="HB66" i="6"/>
  <c r="HB65" i="6"/>
  <c r="HB64" i="6"/>
  <c r="HB63" i="6"/>
  <c r="HB62" i="6"/>
  <c r="HB61" i="6"/>
  <c r="HB60" i="6"/>
  <c r="HB59" i="6"/>
  <c r="HB58" i="6"/>
  <c r="HB57" i="6"/>
  <c r="HB56" i="6"/>
  <c r="HB55" i="6"/>
  <c r="HB54" i="6"/>
  <c r="HB53" i="6"/>
  <c r="HB52" i="6"/>
  <c r="HB51" i="6"/>
  <c r="HB50" i="6"/>
  <c r="HB49" i="6"/>
  <c r="HB48" i="6"/>
  <c r="HB47" i="6"/>
  <c r="HB46" i="6"/>
  <c r="HB45" i="6"/>
  <c r="HB44" i="6"/>
  <c r="HB43" i="6"/>
  <c r="HB42" i="6"/>
  <c r="HB41" i="6"/>
  <c r="HB40" i="6"/>
  <c r="HB39" i="6"/>
  <c r="HB38" i="6"/>
  <c r="HB37" i="6"/>
  <c r="HB36" i="6"/>
  <c r="HB35" i="6"/>
  <c r="HB34" i="6"/>
  <c r="HB33" i="6"/>
  <c r="HB32" i="6"/>
  <c r="HB31" i="6"/>
  <c r="HB30" i="6"/>
  <c r="HB29" i="6"/>
  <c r="HB28" i="6"/>
  <c r="HB27" i="6"/>
  <c r="HB26" i="6"/>
  <c r="HB25" i="6"/>
  <c r="HB24" i="6"/>
  <c r="HB23" i="6"/>
  <c r="HB22" i="6"/>
  <c r="HB21" i="6"/>
  <c r="HB20" i="6"/>
  <c r="HB19" i="6"/>
  <c r="HB18" i="6"/>
  <c r="HB17" i="6"/>
  <c r="HB16" i="6"/>
  <c r="HB15" i="6"/>
  <c r="HB14" i="6"/>
  <c r="HB13" i="6"/>
  <c r="HB12" i="6"/>
  <c r="HB11" i="6"/>
  <c r="HB10" i="6"/>
  <c r="HB9" i="6"/>
  <c r="HB8" i="6"/>
  <c r="F5" i="6"/>
  <c r="F6" i="6" s="1"/>
  <c r="G5" i="6"/>
  <c r="H5" i="6"/>
  <c r="H6" i="6" s="1"/>
  <c r="I5" i="6"/>
  <c r="J5" i="6"/>
  <c r="J6" i="6" s="1"/>
  <c r="K5" i="6"/>
  <c r="L5" i="6"/>
  <c r="L6" i="6" s="1"/>
  <c r="M5" i="6"/>
  <c r="N5" i="6"/>
  <c r="N6" i="6" s="1"/>
  <c r="O5" i="6"/>
  <c r="O6" i="6" s="1"/>
  <c r="P5" i="6"/>
  <c r="P6" i="6" s="1"/>
  <c r="Q5" i="6"/>
  <c r="R5" i="6"/>
  <c r="R6" i="6" s="1"/>
  <c r="S5" i="6"/>
  <c r="T5" i="6"/>
  <c r="T6" i="6" s="1"/>
  <c r="U5" i="6"/>
  <c r="U6" i="6" s="1"/>
  <c r="V5" i="6"/>
  <c r="V6" i="6" s="1"/>
  <c r="W5" i="6"/>
  <c r="W6" i="6" s="1"/>
  <c r="X5" i="6"/>
  <c r="X6" i="6" s="1"/>
  <c r="Y5" i="6"/>
  <c r="Z5" i="6"/>
  <c r="Z6" i="6" s="1"/>
  <c r="AA5" i="6"/>
  <c r="AA6" i="6" s="1"/>
  <c r="AB5" i="6"/>
  <c r="AB6" i="6" s="1"/>
  <c r="AC5" i="6"/>
  <c r="AC6" i="6" s="1"/>
  <c r="AD5" i="6"/>
  <c r="AD6" i="6" s="1"/>
  <c r="AE5" i="6"/>
  <c r="AF5" i="6"/>
  <c r="AF6" i="6" s="1"/>
  <c r="AG5" i="6"/>
  <c r="AH5" i="6"/>
  <c r="AH6" i="6" s="1"/>
  <c r="AI5" i="6"/>
  <c r="AI6" i="6" s="1"/>
  <c r="AJ5" i="6"/>
  <c r="AJ6" i="6" s="1"/>
  <c r="AK5" i="6"/>
  <c r="AK6" i="6" s="1"/>
  <c r="AL5" i="6"/>
  <c r="AL6" i="6" s="1"/>
  <c r="AM5" i="6"/>
  <c r="AN5" i="6"/>
  <c r="AN6" i="6" s="1"/>
  <c r="AO5" i="6"/>
  <c r="AP5" i="6"/>
  <c r="AP6" i="6" s="1"/>
  <c r="AQ5" i="6"/>
  <c r="AR5" i="6"/>
  <c r="AR6" i="6" s="1"/>
  <c r="AS5" i="6"/>
  <c r="AT5" i="6"/>
  <c r="AT6" i="6" s="1"/>
  <c r="AU5" i="6"/>
  <c r="AU6" i="6" s="1"/>
  <c r="AV5" i="6"/>
  <c r="AV6" i="6" s="1"/>
  <c r="AW5" i="6"/>
  <c r="AX5" i="6"/>
  <c r="AX6" i="6" s="1"/>
  <c r="AY5" i="6"/>
  <c r="AZ5" i="6"/>
  <c r="AZ6" i="6" s="1"/>
  <c r="BA5" i="6"/>
  <c r="BA6" i="6" s="1"/>
  <c r="BB5" i="6"/>
  <c r="BB6" i="6" s="1"/>
  <c r="BC5" i="6"/>
  <c r="BC6" i="6" s="1"/>
  <c r="BD5" i="6"/>
  <c r="BD6" i="6" s="1"/>
  <c r="BE5" i="6"/>
  <c r="BF5" i="6"/>
  <c r="BF6" i="6" s="1"/>
  <c r="BG5" i="6"/>
  <c r="BG6" i="6" s="1"/>
  <c r="BH5" i="6"/>
  <c r="BH6" i="6" s="1"/>
  <c r="BI5" i="6"/>
  <c r="BI6" i="6" s="1"/>
  <c r="BJ5" i="6"/>
  <c r="BJ6" i="6" s="1"/>
  <c r="BK5" i="6"/>
  <c r="BL5" i="6"/>
  <c r="BL6" i="6" s="1"/>
  <c r="BM5" i="6"/>
  <c r="BN5" i="6"/>
  <c r="BN6" i="6" s="1"/>
  <c r="BO5" i="6"/>
  <c r="BO6" i="6" s="1"/>
  <c r="BP5" i="6"/>
  <c r="BP6" i="6" s="1"/>
  <c r="BQ5" i="6"/>
  <c r="BQ6" i="6" s="1"/>
  <c r="BR5" i="6"/>
  <c r="BR6" i="6" s="1"/>
  <c r="BS5" i="6"/>
  <c r="BT5" i="6"/>
  <c r="BT6" i="6" s="1"/>
  <c r="BU5" i="6"/>
  <c r="BV5" i="6"/>
  <c r="BV6" i="6" s="1"/>
  <c r="BW5" i="6"/>
  <c r="BX5" i="6"/>
  <c r="BX6" i="6" s="1"/>
  <c r="BY5" i="6"/>
  <c r="BZ5" i="6"/>
  <c r="BZ6" i="6" s="1"/>
  <c r="CA5" i="6"/>
  <c r="CA6" i="6" s="1"/>
  <c r="CB5" i="6"/>
  <c r="CB6" i="6" s="1"/>
  <c r="CC5" i="6"/>
  <c r="CD5" i="6"/>
  <c r="CD6" i="6" s="1"/>
  <c r="CE5" i="6"/>
  <c r="CF5" i="6"/>
  <c r="CF6" i="6" s="1"/>
  <c r="CG5" i="6"/>
  <c r="CG6" i="6" s="1"/>
  <c r="CH5" i="6"/>
  <c r="CH6" i="6" s="1"/>
  <c r="CI5" i="6"/>
  <c r="CI6" i="6" s="1"/>
  <c r="CJ5" i="6"/>
  <c r="CJ6" i="6" s="1"/>
  <c r="CK5" i="6"/>
  <c r="CL5" i="6"/>
  <c r="CL6" i="6" s="1"/>
  <c r="CM5" i="6"/>
  <c r="CM6" i="6" s="1"/>
  <c r="CN5" i="6"/>
  <c r="CN6" i="6" s="1"/>
  <c r="CO5" i="6"/>
  <c r="CO6" i="6" s="1"/>
  <c r="CP5" i="6"/>
  <c r="CP6" i="6" s="1"/>
  <c r="CQ5" i="6"/>
  <c r="CQ6" i="6" s="1"/>
  <c r="CR5" i="6"/>
  <c r="CR6" i="6" s="1"/>
  <c r="CS5" i="6"/>
  <c r="CT5" i="6"/>
  <c r="CT6" i="6" s="1"/>
  <c r="CU5" i="6"/>
  <c r="CU6" i="6" s="1"/>
  <c r="CV5" i="6"/>
  <c r="CV6" i="6" s="1"/>
  <c r="CW5" i="6"/>
  <c r="CW6" i="6" s="1"/>
  <c r="DW5" i="6"/>
  <c r="DW6" i="6" s="1"/>
  <c r="DX5" i="6"/>
  <c r="DY5" i="6"/>
  <c r="DY6" i="6" s="1"/>
  <c r="E5" i="6"/>
  <c r="E6" i="6" s="1"/>
  <c r="B99" i="6"/>
  <c r="B100" i="6"/>
  <c r="B101" i="6"/>
  <c r="B102" i="6"/>
  <c r="B103" i="6"/>
  <c r="B104" i="6"/>
  <c r="B105" i="6"/>
  <c r="B106" i="6"/>
  <c r="B18" i="6"/>
  <c r="C51" i="13" s="1"/>
  <c r="B143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3" i="6"/>
  <c r="B224" i="6"/>
  <c r="D223" i="6"/>
  <c r="D221" i="6"/>
  <c r="D220" i="6"/>
  <c r="C245" i="6" s="1"/>
  <c r="D218" i="6"/>
  <c r="D217" i="6"/>
  <c r="D216" i="6"/>
  <c r="D213" i="6"/>
  <c r="E201" i="6"/>
  <c r="E211" i="6" s="1"/>
  <c r="E193" i="6"/>
  <c r="E203" i="6" s="1"/>
  <c r="D192" i="6"/>
  <c r="E190" i="6"/>
  <c r="E198" i="6" s="1"/>
  <c r="E208" i="6" s="1"/>
  <c r="D191" i="6"/>
  <c r="D190" i="6"/>
  <c r="D189" i="6"/>
  <c r="D188" i="6"/>
  <c r="D187" i="6"/>
  <c r="D186" i="6"/>
  <c r="D185" i="6"/>
  <c r="D184" i="6"/>
  <c r="D183" i="6"/>
  <c r="D182" i="6"/>
  <c r="E172" i="6"/>
  <c r="D180" i="6"/>
  <c r="D179" i="6"/>
  <c r="D178" i="6"/>
  <c r="D177" i="6"/>
  <c r="D175" i="6"/>
  <c r="D174" i="6"/>
  <c r="D173" i="6"/>
  <c r="D172" i="6"/>
  <c r="D171" i="6"/>
  <c r="D167" i="6"/>
  <c r="D166" i="6"/>
  <c r="D165" i="6"/>
  <c r="D164" i="6"/>
  <c r="D103" i="6"/>
  <c r="D101" i="6"/>
  <c r="D100" i="6"/>
  <c r="D99" i="6"/>
  <c r="D236" i="6" s="1"/>
  <c r="D97" i="6"/>
  <c r="D96" i="6"/>
  <c r="D92" i="6"/>
  <c r="D91" i="6"/>
  <c r="D176" i="6"/>
  <c r="D170" i="6"/>
  <c r="D169" i="6"/>
  <c r="D163" i="6"/>
  <c r="D156" i="6"/>
  <c r="D102" i="6"/>
  <c r="D98" i="6"/>
  <c r="D90" i="6"/>
  <c r="D143" i="6"/>
  <c r="D136" i="6"/>
  <c r="D155" i="6" s="1"/>
  <c r="D126" i="6"/>
  <c r="D145" i="6" s="1"/>
  <c r="D127" i="6"/>
  <c r="D146" i="6" s="1"/>
  <c r="D128" i="6"/>
  <c r="D147" i="6" s="1"/>
  <c r="D129" i="6"/>
  <c r="K96" i="13" s="1"/>
  <c r="D130" i="6"/>
  <c r="K98" i="13" s="1"/>
  <c r="D131" i="6"/>
  <c r="D150" i="6" s="1"/>
  <c r="D132" i="6"/>
  <c r="K102" i="13" s="1"/>
  <c r="D133" i="6"/>
  <c r="D152" i="6" s="1"/>
  <c r="K124" i="13" s="1"/>
  <c r="D134" i="6"/>
  <c r="D153" i="6" s="1"/>
  <c r="K126" i="13" s="1"/>
  <c r="D135" i="6"/>
  <c r="D154" i="6" s="1"/>
  <c r="K128" i="13" s="1"/>
  <c r="D125" i="6"/>
  <c r="D144" i="6" s="1"/>
  <c r="D105" i="6"/>
  <c r="D157" i="6" s="1"/>
  <c r="D98" i="5"/>
  <c r="D419" i="5" s="1"/>
  <c r="D96" i="5"/>
  <c r="D417" i="5" s="1"/>
  <c r="D94" i="5"/>
  <c r="D92" i="5"/>
  <c r="D413" i="5" s="1"/>
  <c r="D90" i="5"/>
  <c r="D171" i="5" s="1"/>
  <c r="D281" i="5" s="1"/>
  <c r="D349" i="5" s="1"/>
  <c r="D88" i="5"/>
  <c r="D409" i="5" s="1"/>
  <c r="D86" i="5"/>
  <c r="D84" i="5"/>
  <c r="D405" i="5" s="1"/>
  <c r="D82" i="5"/>
  <c r="D163" i="5" s="1"/>
  <c r="D273" i="5" s="1"/>
  <c r="D341" i="5" s="1"/>
  <c r="D80" i="5"/>
  <c r="D401" i="5" s="1"/>
  <c r="D78" i="5"/>
  <c r="D399" i="5" s="1"/>
  <c r="D95" i="6"/>
  <c r="D94" i="6"/>
  <c r="D93" i="6"/>
  <c r="C58" i="21"/>
  <c r="C116" i="21" s="1"/>
  <c r="C53" i="21"/>
  <c r="C108" i="21" s="1"/>
  <c r="C48" i="21"/>
  <c r="C100" i="21" s="1"/>
  <c r="C43" i="21"/>
  <c r="C92" i="21" s="1"/>
  <c r="I38" i="21"/>
  <c r="H96" i="21" s="1"/>
  <c r="F38" i="21"/>
  <c r="D112" i="21" s="1"/>
  <c r="C38" i="21"/>
  <c r="C84" i="21" s="1"/>
  <c r="C36" i="21"/>
  <c r="C27" i="21"/>
  <c r="F31" i="21"/>
  <c r="I27" i="21"/>
  <c r="F27" i="21"/>
  <c r="M27" i="21"/>
  <c r="F18" i="21"/>
  <c r="F19" i="21"/>
  <c r="F13" i="21"/>
  <c r="F14" i="21"/>
  <c r="F15" i="21"/>
  <c r="F16" i="21"/>
  <c r="F17" i="21"/>
  <c r="C15" i="21"/>
  <c r="C19" i="21"/>
  <c r="C11" i="21"/>
  <c r="I41" i="20"/>
  <c r="I42" i="20" s="1"/>
  <c r="I43" i="20" s="1"/>
  <c r="I44" i="20" s="1"/>
  <c r="I45" i="20" s="1"/>
  <c r="I46" i="20" s="1"/>
  <c r="I47" i="20" s="1"/>
  <c r="I48" i="20" s="1"/>
  <c r="I49" i="20" s="1"/>
  <c r="I50" i="20" s="1"/>
  <c r="I51" i="20" s="1"/>
  <c r="I52" i="20" s="1"/>
  <c r="I53" i="20" s="1"/>
  <c r="I54" i="20" s="1"/>
  <c r="I55" i="20" s="1"/>
  <c r="I56" i="20" s="1"/>
  <c r="I57" i="20" s="1"/>
  <c r="I58" i="20" s="1"/>
  <c r="I59" i="20" s="1"/>
  <c r="I60" i="20" s="1"/>
  <c r="I61" i="20" s="1"/>
  <c r="I62" i="20" s="1"/>
  <c r="I63" i="20" s="1"/>
  <c r="I64" i="20" s="1"/>
  <c r="I65" i="20" s="1"/>
  <c r="I66" i="20" s="1"/>
  <c r="I67" i="20" s="1"/>
  <c r="I68" i="20" s="1"/>
  <c r="I69" i="20" s="1"/>
  <c r="I70" i="20" s="1"/>
  <c r="I71" i="20" s="1"/>
  <c r="I72" i="20" s="1"/>
  <c r="I73" i="20" s="1"/>
  <c r="I74" i="20" s="1"/>
  <c r="I75" i="20" s="1"/>
  <c r="I76" i="20" s="1"/>
  <c r="I77" i="20" s="1"/>
  <c r="I78" i="20" s="1"/>
  <c r="I79" i="20" s="1"/>
  <c r="I80" i="20" s="1"/>
  <c r="I81" i="20" s="1"/>
  <c r="I82" i="20" s="1"/>
  <c r="I83" i="20" s="1"/>
  <c r="I84" i="20" s="1"/>
  <c r="I85" i="20" s="1"/>
  <c r="I86" i="20" s="1"/>
  <c r="I87" i="20" s="1"/>
  <c r="I88" i="20" s="1"/>
  <c r="I89" i="20" s="1"/>
  <c r="I90" i="20" s="1"/>
  <c r="I91" i="20" s="1"/>
  <c r="I92" i="20" s="1"/>
  <c r="I93" i="20" s="1"/>
  <c r="I94" i="20" s="1"/>
  <c r="I95" i="20" s="1"/>
  <c r="I96" i="20" s="1"/>
  <c r="I97" i="20" s="1"/>
  <c r="I98" i="20" s="1"/>
  <c r="I99" i="20" s="1"/>
  <c r="B30" i="20"/>
  <c r="B22" i="20"/>
  <c r="C22" i="20" s="1"/>
  <c r="B23" i="20"/>
  <c r="I23" i="20" s="1"/>
  <c r="B21" i="20"/>
  <c r="I21" i="20" s="1"/>
  <c r="B28" i="20"/>
  <c r="B24" i="20"/>
  <c r="C24" i="20" s="1"/>
  <c r="B16" i="20"/>
  <c r="C16" i="20" s="1"/>
  <c r="B14" i="20"/>
  <c r="C14" i="20" s="1"/>
  <c r="B12" i="20"/>
  <c r="C12" i="20" s="1"/>
  <c r="D17" i="3"/>
  <c r="O110" i="13" s="1"/>
  <c r="I989" i="5"/>
  <c r="I985" i="5"/>
  <c r="C977" i="5"/>
  <c r="I705" i="5"/>
  <c r="I696" i="5"/>
  <c r="C687" i="5"/>
  <c r="I241" i="5"/>
  <c r="C223" i="5"/>
  <c r="I119" i="5"/>
  <c r="I115" i="5"/>
  <c r="C103" i="5"/>
  <c r="B10" i="19"/>
  <c r="C10" i="19" s="1"/>
  <c r="B111" i="15"/>
  <c r="B49" i="15"/>
  <c r="C49" i="15" s="1"/>
  <c r="B50" i="15"/>
  <c r="C50" i="15" s="1"/>
  <c r="B51" i="15"/>
  <c r="C51" i="15" s="1"/>
  <c r="B52" i="15"/>
  <c r="C52" i="15" s="1"/>
  <c r="B53" i="15"/>
  <c r="C53" i="15" s="1"/>
  <c r="B54" i="15"/>
  <c r="C54" i="15" s="1"/>
  <c r="B55" i="15"/>
  <c r="C55" i="15" s="1"/>
  <c r="B56" i="15"/>
  <c r="I56" i="15" s="1"/>
  <c r="B48" i="15"/>
  <c r="C48" i="15" s="1"/>
  <c r="B46" i="15"/>
  <c r="I46" i="15" s="1"/>
  <c r="C47" i="15"/>
  <c r="C45" i="15"/>
  <c r="B44" i="15"/>
  <c r="C44" i="15" s="1"/>
  <c r="B42" i="15"/>
  <c r="C42" i="15" s="1"/>
  <c r="B23" i="15"/>
  <c r="B94" i="15" s="1"/>
  <c r="C94" i="15" s="1"/>
  <c r="B24" i="15"/>
  <c r="B95" i="15" s="1"/>
  <c r="C95" i="15" s="1"/>
  <c r="D194" i="6" s="1"/>
  <c r="D204" i="6" s="1"/>
  <c r="B25" i="15"/>
  <c r="B96" i="15" s="1"/>
  <c r="C96" i="15" s="1"/>
  <c r="B26" i="15"/>
  <c r="K26" i="15" s="1"/>
  <c r="B27" i="15"/>
  <c r="B98" i="15" s="1"/>
  <c r="C98" i="15" s="1"/>
  <c r="B28" i="15"/>
  <c r="I28" i="15" s="1"/>
  <c r="B29" i="15"/>
  <c r="C29" i="15" s="1"/>
  <c r="B30" i="15"/>
  <c r="I30" i="15" s="1"/>
  <c r="B31" i="15"/>
  <c r="B102" i="15" s="1"/>
  <c r="C102" i="15" s="1"/>
  <c r="B32" i="15"/>
  <c r="I32" i="15" s="1"/>
  <c r="B33" i="15"/>
  <c r="C33" i="15" s="1"/>
  <c r="B34" i="15"/>
  <c r="B35" i="15"/>
  <c r="B106" i="15" s="1"/>
  <c r="C106" i="15" s="1"/>
  <c r="B36" i="15"/>
  <c r="B107" i="15" s="1"/>
  <c r="C107" i="15" s="1"/>
  <c r="D200" i="6" s="1"/>
  <c r="D210" i="6" s="1"/>
  <c r="B37" i="15"/>
  <c r="B108" i="15" s="1"/>
  <c r="C108" i="15" s="1"/>
  <c r="B38" i="15"/>
  <c r="I38" i="15" s="1"/>
  <c r="B39" i="15"/>
  <c r="C39" i="15" s="1"/>
  <c r="B41" i="15"/>
  <c r="C41" i="15" s="1"/>
  <c r="B22" i="15"/>
  <c r="C22" i="15" s="1"/>
  <c r="C43" i="15"/>
  <c r="B66" i="15"/>
  <c r="B64" i="15"/>
  <c r="B62" i="15"/>
  <c r="C57" i="15"/>
  <c r="B16" i="15"/>
  <c r="C16" i="15" s="1"/>
  <c r="B14" i="15"/>
  <c r="C14" i="15" s="1"/>
  <c r="B12" i="15"/>
  <c r="C12" i="15" s="1"/>
  <c r="B55" i="14"/>
  <c r="B24" i="14"/>
  <c r="C24" i="14" s="1"/>
  <c r="J91" i="13"/>
  <c r="C91" i="13"/>
  <c r="J60" i="13"/>
  <c r="I56" i="13"/>
  <c r="I54" i="13"/>
  <c r="J54" i="13" s="1"/>
  <c r="I52" i="13"/>
  <c r="I50" i="13"/>
  <c r="I48" i="13"/>
  <c r="I46" i="13"/>
  <c r="J46" i="13" s="1"/>
  <c r="I44" i="13"/>
  <c r="B58" i="13"/>
  <c r="B56" i="13"/>
  <c r="I58" i="13"/>
  <c r="J58" i="13" s="1"/>
  <c r="B53" i="14"/>
  <c r="B44" i="14"/>
  <c r="C44" i="14" s="1"/>
  <c r="B42" i="14"/>
  <c r="C42" i="14" s="1"/>
  <c r="B43" i="14"/>
  <c r="I43" i="14" s="1"/>
  <c r="B32" i="14"/>
  <c r="C32" i="14" s="1"/>
  <c r="B35" i="14"/>
  <c r="C35" i="14" s="1"/>
  <c r="B36" i="14"/>
  <c r="C36" i="14" s="1"/>
  <c r="B37" i="14"/>
  <c r="C37" i="14" s="1"/>
  <c r="B38" i="14"/>
  <c r="C38" i="14" s="1"/>
  <c r="B39" i="14"/>
  <c r="C39" i="14" s="1"/>
  <c r="B40" i="14"/>
  <c r="C40" i="14" s="1"/>
  <c r="B41" i="14"/>
  <c r="C46" i="14"/>
  <c r="B22" i="14"/>
  <c r="C22" i="14" s="1"/>
  <c r="B25" i="14"/>
  <c r="I25" i="14" s="1"/>
  <c r="B26" i="14"/>
  <c r="C26" i="14" s="1"/>
  <c r="B29" i="14"/>
  <c r="I29" i="14" s="1"/>
  <c r="B30" i="14"/>
  <c r="C30" i="14" s="1"/>
  <c r="B27" i="14"/>
  <c r="C27" i="14" s="1"/>
  <c r="B28" i="14"/>
  <c r="C28" i="14" s="1"/>
  <c r="B31" i="14"/>
  <c r="C31" i="14" s="1"/>
  <c r="B21" i="14"/>
  <c r="C21" i="14" s="1"/>
  <c r="B51" i="14"/>
  <c r="K20" i="14"/>
  <c r="B16" i="14"/>
  <c r="C16" i="14" s="1"/>
  <c r="B14" i="14"/>
  <c r="C14" i="14" s="1"/>
  <c r="B12" i="14"/>
  <c r="C12" i="14" s="1"/>
  <c r="B54" i="13"/>
  <c r="B52" i="13"/>
  <c r="B50" i="13"/>
  <c r="B48" i="13"/>
  <c r="B46" i="13"/>
  <c r="B39" i="13"/>
  <c r="N39" i="13" s="1"/>
  <c r="B37" i="13"/>
  <c r="N37" i="13" s="1"/>
  <c r="B35" i="13"/>
  <c r="N35" i="13" s="1"/>
  <c r="B38" i="13"/>
  <c r="C38" i="13" s="1"/>
  <c r="B36" i="13"/>
  <c r="C36" i="13" s="1"/>
  <c r="I31" i="13"/>
  <c r="J31" i="13" s="1"/>
  <c r="I29" i="13"/>
  <c r="J29" i="13" s="1"/>
  <c r="I27" i="13"/>
  <c r="N27" i="13" s="1"/>
  <c r="I25" i="13"/>
  <c r="J25" i="13" s="1"/>
  <c r="I23" i="13"/>
  <c r="J23" i="13" s="1"/>
  <c r="I21" i="13"/>
  <c r="J21" i="13" s="1"/>
  <c r="I30" i="13"/>
  <c r="J30" i="13" s="1"/>
  <c r="J89" i="13" s="1"/>
  <c r="J115" i="13" s="1"/>
  <c r="I28" i="13"/>
  <c r="J28" i="13" s="1"/>
  <c r="J87" i="13" s="1"/>
  <c r="J113" i="13" s="1"/>
  <c r="I26" i="13"/>
  <c r="J26" i="13" s="1"/>
  <c r="J85" i="13" s="1"/>
  <c r="J111" i="13" s="1"/>
  <c r="I24" i="13"/>
  <c r="J24" i="13" s="1"/>
  <c r="J83" i="13" s="1"/>
  <c r="J109" i="13" s="1"/>
  <c r="I22" i="13"/>
  <c r="J22" i="13" s="1"/>
  <c r="J81" i="13" s="1"/>
  <c r="J107" i="13" s="1"/>
  <c r="B31" i="13"/>
  <c r="G31" i="13" s="1"/>
  <c r="B29" i="13"/>
  <c r="G29" i="13" s="1"/>
  <c r="B27" i="13"/>
  <c r="G27" i="13" s="1"/>
  <c r="B25" i="13"/>
  <c r="G25" i="13" s="1"/>
  <c r="B23" i="13"/>
  <c r="G23" i="13" s="1"/>
  <c r="B21" i="13"/>
  <c r="C21" i="13" s="1"/>
  <c r="B44" i="13"/>
  <c r="B30" i="13"/>
  <c r="C30" i="13" s="1"/>
  <c r="C89" i="13" s="1"/>
  <c r="C115" i="13" s="1"/>
  <c r="B28" i="13"/>
  <c r="C28" i="13" s="1"/>
  <c r="C87" i="13" s="1"/>
  <c r="C113" i="13" s="1"/>
  <c r="B26" i="13"/>
  <c r="C26" i="13" s="1"/>
  <c r="C85" i="13" s="1"/>
  <c r="C111" i="13" s="1"/>
  <c r="B24" i="13"/>
  <c r="C24" i="13" s="1"/>
  <c r="C83" i="13" s="1"/>
  <c r="C109" i="13" s="1"/>
  <c r="B22" i="13"/>
  <c r="C22" i="13" s="1"/>
  <c r="C81" i="13" s="1"/>
  <c r="C107" i="13" s="1"/>
  <c r="B16" i="13"/>
  <c r="C16" i="13" s="1"/>
  <c r="B14" i="13"/>
  <c r="C14" i="13" s="1"/>
  <c r="B12" i="13"/>
  <c r="C12" i="13" s="1"/>
  <c r="B12" i="11"/>
  <c r="C12" i="11" s="1"/>
  <c r="B66" i="11"/>
  <c r="B64" i="11"/>
  <c r="B62" i="11"/>
  <c r="B60" i="11"/>
  <c r="B58" i="11"/>
  <c r="B56" i="11"/>
  <c r="B54" i="11"/>
  <c r="C59" i="11"/>
  <c r="B16" i="11"/>
  <c r="C16" i="11" s="1"/>
  <c r="B14" i="11"/>
  <c r="C14" i="11" s="1"/>
  <c r="B27" i="11"/>
  <c r="C27" i="11" s="1"/>
  <c r="GX2" i="6"/>
  <c r="B30" i="11"/>
  <c r="C30" i="11" s="1"/>
  <c r="B31" i="11"/>
  <c r="C31" i="11" s="1"/>
  <c r="I29" i="11"/>
  <c r="B22" i="11"/>
  <c r="C22" i="11" s="1"/>
  <c r="B23" i="11"/>
  <c r="B24" i="11"/>
  <c r="C24" i="11" s="1"/>
  <c r="B25" i="11"/>
  <c r="B26" i="11"/>
  <c r="C26" i="11" s="1"/>
  <c r="B28" i="11"/>
  <c r="C28" i="11" s="1"/>
  <c r="B21" i="11"/>
  <c r="I21" i="11" s="1"/>
  <c r="B50" i="11"/>
  <c r="M50" i="11" s="1"/>
  <c r="B48" i="11"/>
  <c r="B46" i="11"/>
  <c r="B44" i="11"/>
  <c r="B42" i="11"/>
  <c r="M42" i="11" s="1"/>
  <c r="B40" i="11"/>
  <c r="B38" i="11"/>
  <c r="C29" i="11"/>
  <c r="C135" i="5"/>
  <c r="C54" i="5"/>
  <c r="C58" i="5"/>
  <c r="C137" i="5"/>
  <c r="C56" i="5"/>
  <c r="C139" i="5"/>
  <c r="C141" i="5"/>
  <c r="C60" i="5"/>
  <c r="C143" i="5"/>
  <c r="C62" i="5"/>
  <c r="C145" i="5"/>
  <c r="C64" i="5"/>
  <c r="C147" i="5"/>
  <c r="C66" i="5"/>
  <c r="C149" i="5"/>
  <c r="C68" i="5"/>
  <c r="C151" i="5"/>
  <c r="C70" i="5"/>
  <c r="C153" i="5"/>
  <c r="C72" i="5"/>
  <c r="C155" i="5"/>
  <c r="C74" i="5"/>
  <c r="C157" i="5"/>
  <c r="C76" i="5"/>
  <c r="C159" i="5"/>
  <c r="C78" i="5"/>
  <c r="C161" i="5"/>
  <c r="C80" i="5"/>
  <c r="C163" i="5"/>
  <c r="C82" i="5"/>
  <c r="C165" i="5"/>
  <c r="C84" i="5"/>
  <c r="C167" i="5"/>
  <c r="C86" i="5"/>
  <c r="C169" i="5"/>
  <c r="C88" i="5"/>
  <c r="C171" i="5"/>
  <c r="C90" i="5"/>
  <c r="C173" i="5"/>
  <c r="C92" i="5"/>
  <c r="C175" i="5"/>
  <c r="C94" i="5"/>
  <c r="C177" i="5"/>
  <c r="C96" i="5"/>
  <c r="C179" i="5"/>
  <c r="C98" i="5"/>
  <c r="C181" i="5"/>
  <c r="C183" i="5"/>
  <c r="C185" i="5"/>
  <c r="C187" i="5"/>
  <c r="C189" i="5"/>
  <c r="C191" i="5"/>
  <c r="C193" i="5"/>
  <c r="C11" i="5"/>
  <c r="G55" i="19"/>
  <c r="C97" i="13" l="1"/>
  <c r="I53" i="21"/>
  <c r="M54" i="11"/>
  <c r="C20" i="13"/>
  <c r="C43" i="11"/>
  <c r="K53" i="14"/>
  <c r="C31" i="15"/>
  <c r="H80" i="21"/>
  <c r="C35" i="15"/>
  <c r="M38" i="11"/>
  <c r="C67" i="11"/>
  <c r="F44" i="13"/>
  <c r="C54" i="14"/>
  <c r="J50" i="13"/>
  <c r="C41" i="11"/>
  <c r="C57" i="11"/>
  <c r="K67" i="11"/>
  <c r="C47" i="13"/>
  <c r="K20" i="11"/>
  <c r="F46" i="13"/>
  <c r="F54" i="13"/>
  <c r="C20" i="14"/>
  <c r="C61" i="13"/>
  <c r="M44" i="11"/>
  <c r="C47" i="11"/>
  <c r="C65" i="11"/>
  <c r="C64" i="11"/>
  <c r="K51" i="14"/>
  <c r="C53" i="13"/>
  <c r="L20" i="13"/>
  <c r="F50" i="13"/>
  <c r="C64" i="15"/>
  <c r="C58" i="13"/>
  <c r="C55" i="14"/>
  <c r="C20" i="15"/>
  <c r="K65" i="15"/>
  <c r="C39" i="11"/>
  <c r="C49" i="11"/>
  <c r="C61" i="11"/>
  <c r="K51" i="11"/>
  <c r="M60" i="11"/>
  <c r="C45" i="13"/>
  <c r="C52" i="14"/>
  <c r="P58" i="13"/>
  <c r="P44" i="13"/>
  <c r="P52" i="13"/>
  <c r="K66" i="15"/>
  <c r="F53" i="21"/>
  <c r="M59" i="11"/>
  <c r="M62" i="11"/>
  <c r="M46" i="11"/>
  <c r="I22" i="15"/>
  <c r="K36" i="20"/>
  <c r="L137" i="13"/>
  <c r="C40" i="11"/>
  <c r="C48" i="11"/>
  <c r="C37" i="11"/>
  <c r="C45" i="11"/>
  <c r="C55" i="11"/>
  <c r="C63" i="11"/>
  <c r="C51" i="11"/>
  <c r="C58" i="11"/>
  <c r="F52" i="13"/>
  <c r="C49" i="13"/>
  <c r="C20" i="11"/>
  <c r="C52" i="13"/>
  <c r="C51" i="14"/>
  <c r="C45" i="14"/>
  <c r="L57" i="13"/>
  <c r="C56" i="13"/>
  <c r="J48" i="13"/>
  <c r="J56" i="13"/>
  <c r="C63" i="15"/>
  <c r="O46" i="13"/>
  <c r="F48" i="21"/>
  <c r="H104" i="21"/>
  <c r="D88" i="21"/>
  <c r="I43" i="21"/>
  <c r="K41" i="14"/>
  <c r="K78" i="11"/>
  <c r="C54" i="11"/>
  <c r="J52" i="13"/>
  <c r="H68" i="13"/>
  <c r="G59" i="19"/>
  <c r="D80" i="21"/>
  <c r="C66" i="13"/>
  <c r="K120" i="15"/>
  <c r="H46" i="13"/>
  <c r="H108" i="13"/>
  <c r="K62" i="11"/>
  <c r="O88" i="13"/>
  <c r="K45" i="11"/>
  <c r="H90" i="13"/>
  <c r="P55" i="13"/>
  <c r="C62" i="15"/>
  <c r="M111" i="15"/>
  <c r="K80" i="14"/>
  <c r="K48" i="11"/>
  <c r="O60" i="13"/>
  <c r="O50" i="13"/>
  <c r="O92" i="13"/>
  <c r="C99" i="13"/>
  <c r="M103" i="15"/>
  <c r="O114" i="13"/>
  <c r="K42" i="11"/>
  <c r="O44" i="13"/>
  <c r="H82" i="13"/>
  <c r="K707" i="5"/>
  <c r="K21" i="15" s="1"/>
  <c r="K92" i="15" s="1"/>
  <c r="H102" i="13"/>
  <c r="GB247" i="6"/>
  <c r="F1" i="6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R1" i="6" s="1"/>
  <c r="S1" i="6" s="1"/>
  <c r="T1" i="6" s="1"/>
  <c r="U1" i="6" s="1"/>
  <c r="V1" i="6" s="1"/>
  <c r="W1" i="6" s="1"/>
  <c r="X1" i="6" s="1"/>
  <c r="Y1" i="6" s="1"/>
  <c r="Z1" i="6" s="1"/>
  <c r="AA1" i="6" s="1"/>
  <c r="AB1" i="6" s="1"/>
  <c r="AC1" i="6" s="1"/>
  <c r="AD1" i="6" s="1"/>
  <c r="AE1" i="6" s="1"/>
  <c r="AF1" i="6" s="1"/>
  <c r="AG1" i="6" s="1"/>
  <c r="AH1" i="6" s="1"/>
  <c r="AI1" i="6" s="1"/>
  <c r="AJ1" i="6" s="1"/>
  <c r="AK1" i="6" s="1"/>
  <c r="AL1" i="6" s="1"/>
  <c r="AM1" i="6" s="1"/>
  <c r="AN1" i="6" s="1"/>
  <c r="AO1" i="6" s="1"/>
  <c r="AP1" i="6" s="1"/>
  <c r="AQ1" i="6" s="1"/>
  <c r="AR1" i="6" s="1"/>
  <c r="AS1" i="6" s="1"/>
  <c r="AT1" i="6" s="1"/>
  <c r="AU1" i="6" s="1"/>
  <c r="AV1" i="6" s="1"/>
  <c r="AW1" i="6" s="1"/>
  <c r="AX1" i="6" s="1"/>
  <c r="AY1" i="6" s="1"/>
  <c r="AZ1" i="6" s="1"/>
  <c r="BA1" i="6" s="1"/>
  <c r="BB1" i="6" s="1"/>
  <c r="BC1" i="6" s="1"/>
  <c r="BD1" i="6" s="1"/>
  <c r="BE1" i="6" s="1"/>
  <c r="BF1" i="6" s="1"/>
  <c r="BG1" i="6" s="1"/>
  <c r="BH1" i="6" s="1"/>
  <c r="EF1" i="6" s="1"/>
  <c r="EG1" i="6" s="1"/>
  <c r="EH1" i="6" s="1"/>
  <c r="EI1" i="6" s="1"/>
  <c r="EJ1" i="6" s="1"/>
  <c r="C54" i="13"/>
  <c r="GB248" i="6"/>
  <c r="C60" i="11"/>
  <c r="C42" i="11"/>
  <c r="C78" i="11" s="1"/>
  <c r="J44" i="13"/>
  <c r="C50" i="13"/>
  <c r="C53" i="14"/>
  <c r="M97" i="15"/>
  <c r="M26" i="15"/>
  <c r="M32" i="15"/>
  <c r="O54" i="13"/>
  <c r="K80" i="11"/>
  <c r="K78" i="14"/>
  <c r="H86" i="13"/>
  <c r="K99" i="11"/>
  <c r="I48" i="21"/>
  <c r="O118" i="13"/>
  <c r="O86" i="13"/>
  <c r="K95" i="11"/>
  <c r="O56" i="13"/>
  <c r="K74" i="11"/>
  <c r="H112" i="21"/>
  <c r="F121" i="13"/>
  <c r="C95" i="13"/>
  <c r="H88" i="21"/>
  <c r="H58" i="13"/>
  <c r="E29" i="21"/>
  <c r="E45" i="21"/>
  <c r="E60" i="21"/>
  <c r="E40" i="21"/>
  <c r="E55" i="21"/>
  <c r="E50" i="21"/>
  <c r="M40" i="11"/>
  <c r="M116" i="15"/>
  <c r="M95" i="15"/>
  <c r="M101" i="15"/>
  <c r="H80" i="13"/>
  <c r="K91" i="11"/>
  <c r="K30" i="20"/>
  <c r="O82" i="13"/>
  <c r="H52" i="13"/>
  <c r="K46" i="11"/>
  <c r="H112" i="13"/>
  <c r="H106" i="13"/>
  <c r="K93" i="11"/>
  <c r="O108" i="13"/>
  <c r="C28" i="20"/>
  <c r="M28" i="20"/>
  <c r="D148" i="6"/>
  <c r="C114" i="13" s="1"/>
  <c r="M37" i="11"/>
  <c r="C123" i="13"/>
  <c r="I100" i="13"/>
  <c r="M63" i="11"/>
  <c r="F64" i="13"/>
  <c r="F69" i="13"/>
  <c r="P92" i="13"/>
  <c r="M48" i="11"/>
  <c r="K94" i="13"/>
  <c r="M41" i="11"/>
  <c r="F51" i="13"/>
  <c r="F70" i="13"/>
  <c r="C71" i="13"/>
  <c r="M93" i="15"/>
  <c r="L135" i="13"/>
  <c r="H84" i="13"/>
  <c r="H120" i="13"/>
  <c r="H110" i="13"/>
  <c r="K84" i="11"/>
  <c r="O91" i="13"/>
  <c r="K64" i="11"/>
  <c r="O84" i="13"/>
  <c r="K38" i="11"/>
  <c r="M107" i="15"/>
  <c r="H48" i="13"/>
  <c r="M99" i="15"/>
  <c r="K82" i="11"/>
  <c r="M38" i="15"/>
  <c r="K50" i="11"/>
  <c r="G11" i="21"/>
  <c r="M22" i="15"/>
  <c r="L139" i="13"/>
  <c r="M36" i="15"/>
  <c r="O112" i="13"/>
  <c r="O58" i="13"/>
  <c r="M28" i="15"/>
  <c r="H116" i="13"/>
  <c r="H96" i="13"/>
  <c r="K678" i="5"/>
  <c r="K670" i="5"/>
  <c r="K662" i="5"/>
  <c r="K654" i="5"/>
  <c r="K646" i="5"/>
  <c r="K638" i="5"/>
  <c r="K630" i="5"/>
  <c r="K622" i="5"/>
  <c r="K674" i="5"/>
  <c r="K658" i="5"/>
  <c r="K650" i="5"/>
  <c r="K642" i="5"/>
  <c r="K634" i="5"/>
  <c r="K626" i="5"/>
  <c r="K672" i="5"/>
  <c r="K664" i="5"/>
  <c r="K648" i="5"/>
  <c r="K632" i="5"/>
  <c r="K676" i="5"/>
  <c r="K668" i="5"/>
  <c r="K660" i="5"/>
  <c r="K652" i="5"/>
  <c r="K644" i="5"/>
  <c r="K636" i="5"/>
  <c r="K628" i="5"/>
  <c r="K666" i="5"/>
  <c r="K680" i="5"/>
  <c r="K656" i="5"/>
  <c r="K640" i="5"/>
  <c r="K624" i="5"/>
  <c r="P116" i="13"/>
  <c r="GF248" i="6"/>
  <c r="P80" i="13"/>
  <c r="F88" i="13"/>
  <c r="F43" i="21"/>
  <c r="D104" i="21"/>
  <c r="D96" i="21"/>
  <c r="D636" i="5"/>
  <c r="D389" i="5"/>
  <c r="D644" i="5"/>
  <c r="D397" i="5"/>
  <c r="D654" i="5"/>
  <c r="D407" i="5"/>
  <c r="D662" i="5"/>
  <c r="D415" i="5"/>
  <c r="D634" i="5"/>
  <c r="D387" i="5"/>
  <c r="C25" i="15"/>
  <c r="C54" i="22"/>
  <c r="D640" i="5"/>
  <c r="D393" i="5"/>
  <c r="D632" i="5"/>
  <c r="D385" i="5"/>
  <c r="D624" i="5"/>
  <c r="D377" i="5"/>
  <c r="D628" i="5"/>
  <c r="D381" i="5"/>
  <c r="C46" i="15"/>
  <c r="I34" i="15"/>
  <c r="C46" i="22"/>
  <c r="D650" i="5"/>
  <c r="D403" i="5"/>
  <c r="D658" i="5"/>
  <c r="D411" i="5"/>
  <c r="D638" i="5"/>
  <c r="D391" i="5"/>
  <c r="D622" i="5"/>
  <c r="D375" i="5"/>
  <c r="C31" i="13"/>
  <c r="C24" i="15"/>
  <c r="K24" i="15"/>
  <c r="B103" i="15"/>
  <c r="C103" i="15" s="1"/>
  <c r="D198" i="6" s="1"/>
  <c r="D208" i="6" s="1"/>
  <c r="C21" i="20"/>
  <c r="N25" i="13"/>
  <c r="C28" i="15"/>
  <c r="C32" i="15"/>
  <c r="C56" i="15"/>
  <c r="I36" i="15"/>
  <c r="AR248" i="6"/>
  <c r="C26" i="15"/>
  <c r="C35" i="13"/>
  <c r="C23" i="15"/>
  <c r="C27" i="15"/>
  <c r="D473" i="5"/>
  <c r="D535" i="5" s="1"/>
  <c r="D596" i="5" s="1"/>
  <c r="D161" i="5"/>
  <c r="D271" i="5" s="1"/>
  <c r="D339" i="5" s="1"/>
  <c r="D648" i="5"/>
  <c r="D169" i="5"/>
  <c r="D279" i="5" s="1"/>
  <c r="D347" i="5" s="1"/>
  <c r="D656" i="5"/>
  <c r="J96" i="5"/>
  <c r="J177" i="5" s="1"/>
  <c r="D664" i="5"/>
  <c r="D487" i="5"/>
  <c r="D549" i="5" s="1"/>
  <c r="D610" i="5" s="1"/>
  <c r="D483" i="5"/>
  <c r="D775" i="5" s="1"/>
  <c r="D476" i="5"/>
  <c r="D768" i="5" s="1"/>
  <c r="D468" i="5"/>
  <c r="D760" i="5" s="1"/>
  <c r="D460" i="5"/>
  <c r="D522" i="5" s="1"/>
  <c r="D583" i="5" s="1"/>
  <c r="D452" i="5"/>
  <c r="D744" i="5" s="1"/>
  <c r="D444" i="5"/>
  <c r="D506" i="5" s="1"/>
  <c r="D567" i="5" s="1"/>
  <c r="DJ248" i="6"/>
  <c r="C52" i="22"/>
  <c r="D642" i="5"/>
  <c r="C36" i="22"/>
  <c r="D626" i="5"/>
  <c r="D465" i="5"/>
  <c r="D527" i="5" s="1"/>
  <c r="D588" i="5" s="1"/>
  <c r="C32" i="22"/>
  <c r="D179" i="5"/>
  <c r="D289" i="5" s="1"/>
  <c r="D357" i="5" s="1"/>
  <c r="D666" i="5"/>
  <c r="D486" i="5"/>
  <c r="D548" i="5" s="1"/>
  <c r="D609" i="5" s="1"/>
  <c r="D482" i="5"/>
  <c r="D544" i="5" s="1"/>
  <c r="D605" i="5" s="1"/>
  <c r="D474" i="5"/>
  <c r="D536" i="5" s="1"/>
  <c r="D597" i="5" s="1"/>
  <c r="D466" i="5"/>
  <c r="D758" i="5" s="1"/>
  <c r="D458" i="5"/>
  <c r="D750" i="5" s="1"/>
  <c r="D450" i="5"/>
  <c r="D512" i="5" s="1"/>
  <c r="D573" i="5" s="1"/>
  <c r="D442" i="5"/>
  <c r="D504" i="5" s="1"/>
  <c r="D565" i="5" s="1"/>
  <c r="BM248" i="6"/>
  <c r="EQ248" i="6"/>
  <c r="C62" i="22"/>
  <c r="D652" i="5"/>
  <c r="D173" i="5"/>
  <c r="D283" i="5" s="1"/>
  <c r="D351" i="5" s="1"/>
  <c r="D660" i="5"/>
  <c r="D489" i="5"/>
  <c r="D551" i="5" s="1"/>
  <c r="D612" i="5" s="1"/>
  <c r="D485" i="5"/>
  <c r="D777" i="5" s="1"/>
  <c r="D480" i="5"/>
  <c r="D772" i="5" s="1"/>
  <c r="D472" i="5"/>
  <c r="D764" i="5" s="1"/>
  <c r="D464" i="5"/>
  <c r="D526" i="5" s="1"/>
  <c r="D587" i="5" s="1"/>
  <c r="D456" i="5"/>
  <c r="D748" i="5" s="1"/>
  <c r="D448" i="5"/>
  <c r="D740" i="5" s="1"/>
  <c r="C40" i="22"/>
  <c r="D630" i="5"/>
  <c r="D159" i="5"/>
  <c r="D269" i="5" s="1"/>
  <c r="D337" i="5" s="1"/>
  <c r="D646" i="5"/>
  <c r="D488" i="5"/>
  <c r="D780" i="5" s="1"/>
  <c r="D484" i="5"/>
  <c r="D546" i="5" s="1"/>
  <c r="D607" i="5" s="1"/>
  <c r="D478" i="5"/>
  <c r="D540" i="5" s="1"/>
  <c r="D601" i="5" s="1"/>
  <c r="D470" i="5"/>
  <c r="D762" i="5" s="1"/>
  <c r="D462" i="5"/>
  <c r="D524" i="5" s="1"/>
  <c r="D585" i="5" s="1"/>
  <c r="D454" i="5"/>
  <c r="D516" i="5" s="1"/>
  <c r="D577" i="5" s="1"/>
  <c r="D446" i="5"/>
  <c r="D738" i="5" s="1"/>
  <c r="D438" i="5"/>
  <c r="D730" i="5" s="1"/>
  <c r="BG247" i="6"/>
  <c r="C25" i="14"/>
  <c r="C23" i="20"/>
  <c r="H248" i="6"/>
  <c r="BZ248" i="6"/>
  <c r="GL248" i="6"/>
  <c r="B101" i="15"/>
  <c r="C101" i="15" s="1"/>
  <c r="D197" i="6" s="1"/>
  <c r="D207" i="6" s="1"/>
  <c r="AH248" i="6"/>
  <c r="BE247" i="6"/>
  <c r="FM248" i="6"/>
  <c r="Z248" i="6"/>
  <c r="CG248" i="6"/>
  <c r="BL248" i="6"/>
  <c r="DW248" i="6"/>
  <c r="DO248" i="6"/>
  <c r="GN248" i="6"/>
  <c r="FG248" i="6"/>
  <c r="ES248" i="6"/>
  <c r="GG248" i="6"/>
  <c r="C27" i="13"/>
  <c r="C39" i="13"/>
  <c r="B99" i="15"/>
  <c r="C99" i="15" s="1"/>
  <c r="D196" i="6" s="1"/>
  <c r="D206" i="6" s="1"/>
  <c r="K28" i="15"/>
  <c r="P248" i="6"/>
  <c r="AL248" i="6"/>
  <c r="AS248" i="6"/>
  <c r="CE248" i="6"/>
  <c r="BF248" i="6"/>
  <c r="DV248" i="6"/>
  <c r="DE248" i="6"/>
  <c r="FP248" i="6"/>
  <c r="EZ248" i="6"/>
  <c r="EF248" i="6"/>
  <c r="C21" i="11"/>
  <c r="N23" i="13"/>
  <c r="I27" i="14"/>
  <c r="K38" i="15"/>
  <c r="D151" i="6"/>
  <c r="K122" i="13" s="1"/>
  <c r="U248" i="6"/>
  <c r="AQ248" i="6"/>
  <c r="CF248" i="6"/>
  <c r="BK248" i="6"/>
  <c r="BP247" i="6"/>
  <c r="EA247" i="6"/>
  <c r="CZ248" i="6"/>
  <c r="FQ248" i="6"/>
  <c r="FB248" i="6"/>
  <c r="EK248" i="6"/>
  <c r="I23" i="14"/>
  <c r="C34" i="15"/>
  <c r="B109" i="15"/>
  <c r="C109" i="15" s="1"/>
  <c r="D201" i="6" s="1"/>
  <c r="D211" i="6" s="1"/>
  <c r="K34" i="15"/>
  <c r="K36" i="15"/>
  <c r="C74" i="22"/>
  <c r="F248" i="6"/>
  <c r="V248" i="6"/>
  <c r="AF248" i="6"/>
  <c r="CW248" i="6"/>
  <c r="BI248" i="6"/>
  <c r="CB248" i="6"/>
  <c r="CU248" i="6"/>
  <c r="BG248" i="6"/>
  <c r="BV248" i="6"/>
  <c r="DU248" i="6"/>
  <c r="DI248" i="6"/>
  <c r="DB248" i="6"/>
  <c r="GS248" i="6"/>
  <c r="GI248" i="6"/>
  <c r="FL248" i="6"/>
  <c r="FE248" i="6"/>
  <c r="EM248" i="6"/>
  <c r="EH248" i="6"/>
  <c r="GA248" i="6"/>
  <c r="N21" i="13"/>
  <c r="C29" i="14"/>
  <c r="C38" i="15"/>
  <c r="K30" i="15"/>
  <c r="N29" i="13"/>
  <c r="C41" i="14"/>
  <c r="B97" i="15"/>
  <c r="C97" i="15" s="1"/>
  <c r="D195" i="6" s="1"/>
  <c r="D205" i="6" s="1"/>
  <c r="B105" i="15"/>
  <c r="C105" i="15" s="1"/>
  <c r="D199" i="6" s="1"/>
  <c r="D209" i="6" s="1"/>
  <c r="I24" i="15"/>
  <c r="L248" i="6"/>
  <c r="Q248" i="6"/>
  <c r="AB248" i="6"/>
  <c r="AM248" i="6"/>
  <c r="CC248" i="6"/>
  <c r="CV248" i="6"/>
  <c r="BH248" i="6"/>
  <c r="CA248" i="6"/>
  <c r="CP248" i="6"/>
  <c r="BB248" i="6"/>
  <c r="BZ247" i="6"/>
  <c r="DN248" i="6"/>
  <c r="DD248" i="6"/>
  <c r="GU248" i="6"/>
  <c r="FV248" i="6"/>
  <c r="FN248" i="6"/>
  <c r="EV248" i="6"/>
  <c r="EO248" i="6"/>
  <c r="EB248" i="6"/>
  <c r="GC248" i="6"/>
  <c r="C29" i="13"/>
  <c r="K22" i="15"/>
  <c r="I248" i="6"/>
  <c r="N248" i="6"/>
  <c r="T248" i="6"/>
  <c r="Y248" i="6"/>
  <c r="AD248" i="6"/>
  <c r="AK248" i="6"/>
  <c r="AP248" i="6"/>
  <c r="CO248" i="6"/>
  <c r="BQ248" i="6"/>
  <c r="AW248" i="6"/>
  <c r="CN248" i="6"/>
  <c r="BP248" i="6"/>
  <c r="AV248" i="6"/>
  <c r="CM248" i="6"/>
  <c r="BO248" i="6"/>
  <c r="AU248" i="6"/>
  <c r="CH248" i="6"/>
  <c r="BJ248" i="6"/>
  <c r="E248" i="6"/>
  <c r="AW247" i="6"/>
  <c r="AY247" i="6"/>
  <c r="BB247" i="6"/>
  <c r="J248" i="6"/>
  <c r="EA248" i="6"/>
  <c r="DQ248" i="6"/>
  <c r="DL248" i="6"/>
  <c r="DC248" i="6"/>
  <c r="CX248" i="6"/>
  <c r="CY247" i="6"/>
  <c r="GO248" i="6"/>
  <c r="GP247" i="6"/>
  <c r="FS248" i="6"/>
  <c r="FJ248" i="6"/>
  <c r="FH248" i="6"/>
  <c r="FC248" i="6"/>
  <c r="FA248" i="6"/>
  <c r="FE247" i="6"/>
  <c r="ET248" i="6"/>
  <c r="ER248" i="6"/>
  <c r="ED248" i="6"/>
  <c r="FW247" i="6"/>
  <c r="FW248" i="6"/>
  <c r="C37" i="13"/>
  <c r="B100" i="15"/>
  <c r="C100" i="15" s="1"/>
  <c r="C23" i="13"/>
  <c r="C43" i="14"/>
  <c r="C36" i="15"/>
  <c r="B104" i="15"/>
  <c r="C104" i="15" s="1"/>
  <c r="C30" i="15"/>
  <c r="AO247" i="6"/>
  <c r="GV247" i="6"/>
  <c r="CU247" i="6"/>
  <c r="AR247" i="6"/>
  <c r="DO247" i="6"/>
  <c r="K248" i="6"/>
  <c r="AI248" i="6"/>
  <c r="R248" i="6"/>
  <c r="X248" i="6"/>
  <c r="AC248" i="6"/>
  <c r="AG248" i="6"/>
  <c r="AO248" i="6"/>
  <c r="CS248" i="6"/>
  <c r="BY248" i="6"/>
  <c r="BA248" i="6"/>
  <c r="CR248" i="6"/>
  <c r="BX248" i="6"/>
  <c r="AZ248" i="6"/>
  <c r="CQ248" i="6"/>
  <c r="BW248" i="6"/>
  <c r="AY248" i="6"/>
  <c r="CL248" i="6"/>
  <c r="BR248" i="6"/>
  <c r="AT248" i="6"/>
  <c r="Y247" i="6"/>
  <c r="AB247" i="6"/>
  <c r="AH247" i="6"/>
  <c r="DZ248" i="6"/>
  <c r="DS248" i="6"/>
  <c r="DM248" i="6"/>
  <c r="DK248" i="6"/>
  <c r="DF248" i="6"/>
  <c r="DA248" i="6"/>
  <c r="CX247" i="6"/>
  <c r="GQ248" i="6"/>
  <c r="GT248" i="6"/>
  <c r="GJ248" i="6"/>
  <c r="GK248" i="6"/>
  <c r="FO248" i="6"/>
  <c r="FN247" i="6"/>
  <c r="EW248" i="6"/>
  <c r="EV247" i="6"/>
  <c r="EL248" i="6"/>
  <c r="EN248" i="6"/>
  <c r="EC248" i="6"/>
  <c r="EJ248" i="6"/>
  <c r="GH248" i="6"/>
  <c r="N31" i="13"/>
  <c r="G21" i="13"/>
  <c r="C25" i="13"/>
  <c r="J27" i="13"/>
  <c r="J84" i="5"/>
  <c r="D165" i="5"/>
  <c r="D275" i="5" s="1"/>
  <c r="D343" i="5" s="1"/>
  <c r="C70" i="22"/>
  <c r="J92" i="5"/>
  <c r="I31" i="11"/>
  <c r="B93" i="15"/>
  <c r="C93" i="15" s="1"/>
  <c r="D193" i="6" s="1"/>
  <c r="D203" i="6" s="1"/>
  <c r="C37" i="15"/>
  <c r="I26" i="15"/>
  <c r="K32" i="15"/>
  <c r="C56" i="22"/>
  <c r="J78" i="5"/>
  <c r="D167" i="5"/>
  <c r="D277" i="5" s="1"/>
  <c r="D345" i="5" s="1"/>
  <c r="J86" i="5"/>
  <c r="C72" i="22"/>
  <c r="J94" i="5"/>
  <c r="D175" i="5"/>
  <c r="D285" i="5" s="1"/>
  <c r="D353" i="5" s="1"/>
  <c r="D177" i="5"/>
  <c r="D287" i="5" s="1"/>
  <c r="D355" i="5" s="1"/>
  <c r="C60" i="22"/>
  <c r="J82" i="5"/>
  <c r="C68" i="22"/>
  <c r="J90" i="5"/>
  <c r="C76" i="22"/>
  <c r="J98" i="5"/>
  <c r="CN247" i="6"/>
  <c r="K247" i="6"/>
  <c r="CK247" i="6"/>
  <c r="CP247" i="6"/>
  <c r="CM247" i="6"/>
  <c r="AT247" i="6"/>
  <c r="CT247" i="6"/>
  <c r="DR247" i="6"/>
  <c r="DC247" i="6"/>
  <c r="FS247" i="6"/>
  <c r="FI247" i="6"/>
  <c r="GG247" i="6"/>
  <c r="D151" i="5"/>
  <c r="D261" i="5" s="1"/>
  <c r="D329" i="5" s="1"/>
  <c r="J70" i="5"/>
  <c r="D143" i="5"/>
  <c r="D253" i="5" s="1"/>
  <c r="D321" i="5" s="1"/>
  <c r="J62" i="5"/>
  <c r="D135" i="5"/>
  <c r="J54" i="5"/>
  <c r="D157" i="5"/>
  <c r="D267" i="5" s="1"/>
  <c r="D335" i="5" s="1"/>
  <c r="J76" i="5"/>
  <c r="D149" i="5"/>
  <c r="D259" i="5" s="1"/>
  <c r="D327" i="5" s="1"/>
  <c r="J68" i="5"/>
  <c r="D141" i="5"/>
  <c r="D251" i="5" s="1"/>
  <c r="D319" i="5" s="1"/>
  <c r="J60" i="5"/>
  <c r="D155" i="5"/>
  <c r="D265" i="5" s="1"/>
  <c r="D333" i="5" s="1"/>
  <c r="J74" i="5"/>
  <c r="D147" i="5"/>
  <c r="D257" i="5" s="1"/>
  <c r="D325" i="5" s="1"/>
  <c r="J66" i="5"/>
  <c r="D139" i="5"/>
  <c r="D249" i="5" s="1"/>
  <c r="D317" i="5" s="1"/>
  <c r="J58" i="5"/>
  <c r="C58" i="22"/>
  <c r="J80" i="5"/>
  <c r="C66" i="22"/>
  <c r="J88" i="5"/>
  <c r="BX247" i="6"/>
  <c r="Q247" i="6"/>
  <c r="CC247" i="6"/>
  <c r="L247" i="6"/>
  <c r="BO247" i="6"/>
  <c r="R247" i="6"/>
  <c r="CH247" i="6"/>
  <c r="DI247" i="6"/>
  <c r="GQ247" i="6"/>
  <c r="FR247" i="6"/>
  <c r="EQ247" i="6"/>
  <c r="ED247" i="6"/>
  <c r="D153" i="5"/>
  <c r="D263" i="5" s="1"/>
  <c r="D331" i="5" s="1"/>
  <c r="J72" i="5"/>
  <c r="D145" i="5"/>
  <c r="D255" i="5" s="1"/>
  <c r="D323" i="5" s="1"/>
  <c r="J64" i="5"/>
  <c r="D137" i="5"/>
  <c r="D247" i="5" s="1"/>
  <c r="D315" i="5" s="1"/>
  <c r="J56" i="5"/>
  <c r="EN249" i="6"/>
  <c r="FZ249" i="6"/>
  <c r="EO249" i="6"/>
  <c r="DF249" i="6"/>
  <c r="DV249" i="6"/>
  <c r="DY249" i="6"/>
  <c r="CI249" i="6"/>
  <c r="J249" i="6"/>
  <c r="CC249" i="6"/>
  <c r="AL249" i="6"/>
  <c r="EI249" i="6"/>
  <c r="BF249" i="6"/>
  <c r="Z249" i="6"/>
  <c r="BD249" i="6"/>
  <c r="AU249" i="6"/>
  <c r="P249" i="6"/>
  <c r="C38" i="11"/>
  <c r="C46" i="13"/>
  <c r="K62" i="15"/>
  <c r="L59" i="13"/>
  <c r="C57" i="13"/>
  <c r="C75" i="13"/>
  <c r="F58" i="13"/>
  <c r="P50" i="13"/>
  <c r="K55" i="14"/>
  <c r="C65" i="15"/>
  <c r="K67" i="15"/>
  <c r="M105" i="15"/>
  <c r="K121" i="15"/>
  <c r="M34" i="15"/>
  <c r="M109" i="15"/>
  <c r="M24" i="15"/>
  <c r="O106" i="13"/>
  <c r="H88" i="13"/>
  <c r="H54" i="13"/>
  <c r="K66" i="11"/>
  <c r="K118" i="15"/>
  <c r="M30" i="15"/>
  <c r="L133" i="13"/>
  <c r="O90" i="13"/>
  <c r="O52" i="13"/>
  <c r="K86" i="11"/>
  <c r="K40" i="11"/>
  <c r="H114" i="13"/>
  <c r="H50" i="13"/>
  <c r="O116" i="13"/>
  <c r="O48" i="13"/>
  <c r="K76" i="14"/>
  <c r="O80" i="13"/>
  <c r="K76" i="11"/>
  <c r="K74" i="14"/>
  <c r="H56" i="13"/>
  <c r="K44" i="11"/>
  <c r="K31" i="20"/>
  <c r="J88" i="13"/>
  <c r="C80" i="13"/>
  <c r="M47" i="11"/>
  <c r="P60" i="13"/>
  <c r="F47" i="13"/>
  <c r="M55" i="11"/>
  <c r="K54" i="14"/>
  <c r="M65" i="11"/>
  <c r="F66" i="13"/>
  <c r="F95" i="13"/>
  <c r="F72" i="13"/>
  <c r="C36" i="11"/>
  <c r="C125" i="13"/>
  <c r="F65" i="13"/>
  <c r="F71" i="13"/>
  <c r="C69" i="13"/>
  <c r="C63" i="13"/>
  <c r="M6" i="6"/>
  <c r="AS6" i="6"/>
  <c r="BY6" i="6"/>
  <c r="CS6" i="6"/>
  <c r="C249" i="6"/>
  <c r="EE248" i="6"/>
  <c r="FZ248" i="6"/>
  <c r="FU6" i="6"/>
  <c r="DH6" i="6"/>
  <c r="FK6" i="6"/>
  <c r="FG6" i="6"/>
  <c r="I108" i="13"/>
  <c r="J108" i="13" s="1"/>
  <c r="L61" i="13"/>
  <c r="C55" i="13"/>
  <c r="C59" i="13"/>
  <c r="P46" i="13"/>
  <c r="P54" i="13"/>
  <c r="C56" i="14"/>
  <c r="K20" i="15"/>
  <c r="K63" i="15"/>
  <c r="C66" i="15"/>
  <c r="C30" i="20"/>
  <c r="C20" i="20"/>
  <c r="C29" i="20"/>
  <c r="M30" i="20"/>
  <c r="C64" i="22"/>
  <c r="F45" i="13"/>
  <c r="M49" i="11"/>
  <c r="K52" i="14"/>
  <c r="F49" i="13"/>
  <c r="M45" i="11"/>
  <c r="P59" i="13"/>
  <c r="F68" i="13"/>
  <c r="C72" i="13"/>
  <c r="M36" i="11"/>
  <c r="C127" i="13"/>
  <c r="F125" i="13"/>
  <c r="F99" i="13"/>
  <c r="C70" i="13"/>
  <c r="C65" i="13"/>
  <c r="C73" i="13"/>
  <c r="F63" i="13"/>
  <c r="G6" i="6"/>
  <c r="S6" i="6"/>
  <c r="AM6" i="6"/>
  <c r="AY6" i="6"/>
  <c r="BS6" i="6"/>
  <c r="CE6" i="6"/>
  <c r="GM6" i="6"/>
  <c r="GQ6" i="6"/>
  <c r="I96" i="13"/>
  <c r="M64" i="11"/>
  <c r="C44" i="11"/>
  <c r="C80" i="11" s="1"/>
  <c r="C46" i="11"/>
  <c r="C82" i="11" s="1"/>
  <c r="C62" i="11"/>
  <c r="P61" i="13"/>
  <c r="L55" i="13"/>
  <c r="L75" i="13"/>
  <c r="F56" i="13"/>
  <c r="P48" i="13"/>
  <c r="P56" i="13"/>
  <c r="K56" i="14"/>
  <c r="K64" i="15"/>
  <c r="C67" i="15"/>
  <c r="K20" i="20"/>
  <c r="C31" i="20"/>
  <c r="M39" i="11"/>
  <c r="F53" i="13"/>
  <c r="M61" i="11"/>
  <c r="M43" i="11"/>
  <c r="P57" i="13"/>
  <c r="M57" i="11"/>
  <c r="M29" i="20"/>
  <c r="C68" i="13"/>
  <c r="C64" i="13"/>
  <c r="F127" i="13"/>
  <c r="F101" i="13"/>
  <c r="F123" i="13"/>
  <c r="C101" i="13"/>
  <c r="F67" i="13"/>
  <c r="C67" i="13"/>
  <c r="C121" i="13"/>
  <c r="F96" i="13"/>
  <c r="K6" i="6"/>
  <c r="AE6" i="6"/>
  <c r="AQ6" i="6"/>
  <c r="BK6" i="6"/>
  <c r="BW6" i="6"/>
  <c r="H128" i="13"/>
  <c r="D149" i="6"/>
  <c r="K120" i="13" s="1"/>
  <c r="P106" i="13"/>
  <c r="F98" i="13"/>
  <c r="I249" i="6"/>
  <c r="V249" i="6"/>
  <c r="AF249" i="6"/>
  <c r="AP249" i="6"/>
  <c r="BK249" i="6"/>
  <c r="CD249" i="6"/>
  <c r="GV249" i="6"/>
  <c r="BE249" i="6"/>
  <c r="CB249" i="6"/>
  <c r="DO249" i="6"/>
  <c r="DL249" i="6"/>
  <c r="GM249" i="6"/>
  <c r="FT249" i="6"/>
  <c r="FM249" i="6"/>
  <c r="EY249" i="6"/>
  <c r="GF249" i="6"/>
  <c r="FX248" i="6"/>
  <c r="GE248" i="6"/>
  <c r="GD248" i="6"/>
  <c r="FY248" i="6"/>
  <c r="EI248" i="6"/>
  <c r="EG248" i="6"/>
  <c r="EU248" i="6"/>
  <c r="EP248" i="6"/>
  <c r="EX248" i="6"/>
  <c r="FD248" i="6"/>
  <c r="EY248" i="6"/>
  <c r="FI248" i="6"/>
  <c r="FK248" i="6"/>
  <c r="FF248" i="6"/>
  <c r="FU248" i="6"/>
  <c r="FR248" i="6"/>
  <c r="FT248" i="6"/>
  <c r="GP248" i="6"/>
  <c r="GR248" i="6"/>
  <c r="GM248" i="6"/>
  <c r="CY248" i="6"/>
  <c r="DG248" i="6"/>
  <c r="DH248" i="6"/>
  <c r="DP248" i="6"/>
  <c r="DT248" i="6"/>
  <c r="DR248" i="6"/>
  <c r="AX248" i="6"/>
  <c r="BN248" i="6"/>
  <c r="CD248" i="6"/>
  <c r="CT248" i="6"/>
  <c r="BC248" i="6"/>
  <c r="BS248" i="6"/>
  <c r="CI248" i="6"/>
  <c r="DX248" i="6"/>
  <c r="BD248" i="6"/>
  <c r="BT248" i="6"/>
  <c r="CJ248" i="6"/>
  <c r="DY248" i="6"/>
  <c r="BE248" i="6"/>
  <c r="BU248" i="6"/>
  <c r="CK248" i="6"/>
  <c r="GV248" i="6"/>
  <c r="AN248" i="6"/>
  <c r="AJ248" i="6"/>
  <c r="AE248" i="6"/>
  <c r="AA248" i="6"/>
  <c r="W248" i="6"/>
  <c r="S248" i="6"/>
  <c r="O248" i="6"/>
  <c r="G248" i="6"/>
  <c r="M248" i="6"/>
  <c r="P118" i="13"/>
  <c r="F122" i="13"/>
  <c r="C126" i="13"/>
  <c r="N249" i="6"/>
  <c r="X249" i="6"/>
  <c r="AH249" i="6"/>
  <c r="CQ249" i="6"/>
  <c r="BC249" i="6"/>
  <c r="BV249" i="6"/>
  <c r="CK249" i="6"/>
  <c r="AW249" i="6"/>
  <c r="BT249" i="6"/>
  <c r="DZ249" i="6"/>
  <c r="DQ249" i="6"/>
  <c r="DB249" i="6"/>
  <c r="GI249" i="6"/>
  <c r="FJ249" i="6"/>
  <c r="EK249" i="6"/>
  <c r="EV249" i="6"/>
  <c r="GK249" i="6"/>
  <c r="L102" i="13"/>
  <c r="E151" i="6"/>
  <c r="L122" i="13" s="1"/>
  <c r="C44" i="13"/>
  <c r="G249" i="6"/>
  <c r="R249" i="6"/>
  <c r="AD249" i="6"/>
  <c r="AN249" i="6"/>
  <c r="CA249" i="6"/>
  <c r="CL249" i="6"/>
  <c r="AX249" i="6"/>
  <c r="BU249" i="6"/>
  <c r="CJ249" i="6"/>
  <c r="AV249" i="6"/>
  <c r="DK249" i="6"/>
  <c r="GO249" i="6"/>
  <c r="EH249" i="6"/>
  <c r="GH249" i="6"/>
  <c r="EG247" i="6"/>
  <c r="EB247" i="6"/>
  <c r="ES247" i="6"/>
  <c r="EZ247" i="6"/>
  <c r="DD247" i="6"/>
  <c r="DH247" i="6"/>
  <c r="DM247" i="6"/>
  <c r="S247" i="6"/>
  <c r="BJ247" i="6"/>
  <c r="Z247" i="6"/>
  <c r="CE247" i="6"/>
  <c r="AE247" i="6"/>
  <c r="AJ247" i="6"/>
  <c r="BU247" i="6"/>
  <c r="I247" i="6"/>
  <c r="CV247" i="6"/>
  <c r="BH247" i="6"/>
  <c r="B90" i="13"/>
  <c r="F90" i="13" s="1"/>
  <c r="I98" i="13"/>
  <c r="L100" i="13"/>
  <c r="E149" i="6"/>
  <c r="L120" i="13" s="1"/>
  <c r="L98" i="13"/>
  <c r="BI1" i="6"/>
  <c r="BJ1" i="6" s="1"/>
  <c r="BK1" i="6" s="1"/>
  <c r="BL1" i="6" s="1"/>
  <c r="BM1" i="6" s="1"/>
  <c r="C56" i="11"/>
  <c r="M56" i="11"/>
  <c r="C25" i="11"/>
  <c r="I25" i="11"/>
  <c r="C48" i="13"/>
  <c r="F48" i="13"/>
  <c r="M66" i="11"/>
  <c r="C66" i="11"/>
  <c r="I23" i="11"/>
  <c r="C23" i="11"/>
  <c r="M58" i="11"/>
  <c r="D783" i="5"/>
  <c r="D553" i="5"/>
  <c r="D614" i="5" s="1"/>
  <c r="H100" i="13"/>
  <c r="D785" i="5"/>
  <c r="D555" i="5"/>
  <c r="D616" i="5" s="1"/>
  <c r="D552" i="5"/>
  <c r="D613" i="5" s="1"/>
  <c r="D782" i="5"/>
  <c r="D316" i="5"/>
  <c r="K122" i="15"/>
  <c r="H124" i="13"/>
  <c r="H66" i="13"/>
  <c r="H122" i="13"/>
  <c r="H94" i="13"/>
  <c r="H126" i="13"/>
  <c r="H70" i="13"/>
  <c r="H98" i="13"/>
  <c r="D787" i="5"/>
  <c r="D557" i="5"/>
  <c r="D618" i="5" s="1"/>
  <c r="D554" i="5"/>
  <c r="D615" i="5" s="1"/>
  <c r="D784" i="5"/>
  <c r="H72" i="13"/>
  <c r="H64" i="13"/>
  <c r="D556" i="5"/>
  <c r="D617" i="5" s="1"/>
  <c r="D786" i="5"/>
  <c r="K41" i="20"/>
  <c r="K45" i="20"/>
  <c r="K49" i="20"/>
  <c r="K53" i="20"/>
  <c r="K57" i="20"/>
  <c r="K61" i="20"/>
  <c r="K65" i="20"/>
  <c r="K69" i="20"/>
  <c r="K73" i="20"/>
  <c r="K42" i="20"/>
  <c r="K46" i="20"/>
  <c r="K50" i="20"/>
  <c r="K54" i="20"/>
  <c r="K58" i="20"/>
  <c r="K62" i="20"/>
  <c r="K66" i="20"/>
  <c r="K70" i="20"/>
  <c r="K74" i="20"/>
  <c r="K77" i="20"/>
  <c r="K79" i="20"/>
  <c r="K81" i="20"/>
  <c r="K83" i="20"/>
  <c r="K85" i="20"/>
  <c r="K87" i="20"/>
  <c r="K89" i="20"/>
  <c r="K91" i="20"/>
  <c r="K93" i="20"/>
  <c r="K95" i="20"/>
  <c r="K97" i="20"/>
  <c r="K99" i="20"/>
  <c r="K40" i="20"/>
  <c r="K44" i="20"/>
  <c r="K48" i="20"/>
  <c r="K52" i="20"/>
  <c r="K56" i="20"/>
  <c r="K60" i="20"/>
  <c r="K64" i="20"/>
  <c r="K68" i="20"/>
  <c r="K72" i="20"/>
  <c r="K76" i="20"/>
  <c r="K78" i="20"/>
  <c r="K80" i="20"/>
  <c r="K82" i="20"/>
  <c r="K84" i="20"/>
  <c r="K86" i="20"/>
  <c r="K88" i="20"/>
  <c r="K90" i="20"/>
  <c r="K92" i="20"/>
  <c r="K94" i="20"/>
  <c r="K96" i="20"/>
  <c r="K98" i="20"/>
  <c r="K51" i="20"/>
  <c r="K67" i="20"/>
  <c r="K55" i="20"/>
  <c r="K71" i="20"/>
  <c r="K47" i="20"/>
  <c r="K63" i="20"/>
  <c r="K43" i="20"/>
  <c r="K59" i="20"/>
  <c r="K75" i="20"/>
  <c r="C82" i="13"/>
  <c r="K100" i="13"/>
  <c r="J90" i="13"/>
  <c r="C106" i="13"/>
  <c r="C112" i="13"/>
  <c r="J116" i="13"/>
  <c r="J118" i="13"/>
  <c r="P84" i="13"/>
  <c r="J92" i="13"/>
  <c r="F82" i="13"/>
  <c r="C100" i="13"/>
  <c r="C94" i="13"/>
  <c r="C102" i="13"/>
  <c r="F106" i="13"/>
  <c r="F94" i="13"/>
  <c r="F124" i="13"/>
  <c r="F128" i="13"/>
  <c r="F120" i="13"/>
  <c r="J106" i="13"/>
  <c r="J84" i="13"/>
  <c r="C108" i="13"/>
  <c r="P86" i="13"/>
  <c r="P90" i="13"/>
  <c r="P88" i="13"/>
  <c r="F97" i="13"/>
  <c r="F102" i="13"/>
  <c r="F100" i="13"/>
  <c r="F112" i="13"/>
  <c r="C96" i="13"/>
  <c r="F114" i="13"/>
  <c r="C120" i="13"/>
  <c r="C128" i="13"/>
  <c r="C124" i="13"/>
  <c r="F126" i="13"/>
  <c r="I6" i="6"/>
  <c r="Q6" i="6"/>
  <c r="Y6" i="6"/>
  <c r="AG6" i="6"/>
  <c r="AO6" i="6"/>
  <c r="AW6" i="6"/>
  <c r="BE6" i="6"/>
  <c r="BM6" i="6"/>
  <c r="BU6" i="6"/>
  <c r="CC6" i="6"/>
  <c r="CK6" i="6"/>
  <c r="FW6" i="6"/>
  <c r="GA6" i="6"/>
  <c r="GE6" i="6"/>
  <c r="C86" i="13"/>
  <c r="C110" i="13"/>
  <c r="J86" i="13"/>
  <c r="J110" i="13"/>
  <c r="J80" i="13"/>
  <c r="C88" i="13"/>
  <c r="F86" i="13"/>
  <c r="F80" i="13"/>
  <c r="P110" i="13"/>
  <c r="F110" i="13"/>
  <c r="C98" i="13"/>
  <c r="F108" i="13"/>
  <c r="C122" i="13"/>
  <c r="DX6" i="6"/>
  <c r="I126" i="13"/>
  <c r="I112" i="13"/>
  <c r="E125" i="6"/>
  <c r="E165" i="6"/>
  <c r="E166" i="6" s="1"/>
  <c r="GE249" i="6"/>
  <c r="GD249" i="6"/>
  <c r="FY249" i="6"/>
  <c r="ED249" i="6"/>
  <c r="EJ249" i="6"/>
  <c r="EE249" i="6"/>
  <c r="EP249" i="6"/>
  <c r="ER249" i="6"/>
  <c r="EM249" i="6"/>
  <c r="FC249" i="6"/>
  <c r="FE249" i="6"/>
  <c r="FK249" i="6"/>
  <c r="FF249" i="6"/>
  <c r="FH249" i="6"/>
  <c r="FS249" i="6"/>
  <c r="GJ249" i="6"/>
  <c r="FR249" i="6"/>
  <c r="GN249" i="6"/>
  <c r="GP249" i="6"/>
  <c r="GS249" i="6"/>
  <c r="CX249" i="6"/>
  <c r="DD249" i="6"/>
  <c r="DE249" i="6"/>
  <c r="DH249" i="6"/>
  <c r="DN249" i="6"/>
  <c r="DP249" i="6"/>
  <c r="DR249" i="6"/>
  <c r="EA249" i="6"/>
  <c r="AR249" i="6"/>
  <c r="BH249" i="6"/>
  <c r="BX249" i="6"/>
  <c r="CN249" i="6"/>
  <c r="AS249" i="6"/>
  <c r="BI249" i="6"/>
  <c r="BY249" i="6"/>
  <c r="CO249" i="6"/>
  <c r="AT249" i="6"/>
  <c r="BJ249" i="6"/>
  <c r="BZ249" i="6"/>
  <c r="CP249" i="6"/>
  <c r="AY249" i="6"/>
  <c r="BO249" i="6"/>
  <c r="CE249" i="6"/>
  <c r="CU249" i="6"/>
  <c r="AO249" i="6"/>
  <c r="AK249" i="6"/>
  <c r="AG249" i="6"/>
  <c r="AC249" i="6"/>
  <c r="Y249" i="6"/>
  <c r="U249" i="6"/>
  <c r="Q249" i="6"/>
  <c r="M249" i="6"/>
  <c r="H249" i="6"/>
  <c r="E249" i="6"/>
  <c r="GB249" i="6"/>
  <c r="FW249" i="6"/>
  <c r="GG249" i="6"/>
  <c r="EG249" i="6"/>
  <c r="EB249" i="6"/>
  <c r="ES249" i="6"/>
  <c r="EU249" i="6"/>
  <c r="EZ249" i="6"/>
  <c r="FB249" i="6"/>
  <c r="EW249" i="6"/>
  <c r="FN249" i="6"/>
  <c r="FI249" i="6"/>
  <c r="FU249" i="6"/>
  <c r="FV249" i="6"/>
  <c r="GQ249" i="6"/>
  <c r="GT249" i="6"/>
  <c r="CY249" i="6"/>
  <c r="CZ249" i="6"/>
  <c r="DC249" i="6"/>
  <c r="DI249" i="6"/>
  <c r="DJ249" i="6"/>
  <c r="DM249" i="6"/>
  <c r="DS249" i="6"/>
  <c r="DU249" i="6"/>
  <c r="AZ249" i="6"/>
  <c r="BP249" i="6"/>
  <c r="CF249" i="6"/>
  <c r="CV249" i="6"/>
  <c r="BA249" i="6"/>
  <c r="BQ249" i="6"/>
  <c r="CG249" i="6"/>
  <c r="CW249" i="6"/>
  <c r="BB249" i="6"/>
  <c r="BR249" i="6"/>
  <c r="CH249" i="6"/>
  <c r="DW249" i="6"/>
  <c r="BG249" i="6"/>
  <c r="BW249" i="6"/>
  <c r="CM249" i="6"/>
  <c r="AQ249" i="6"/>
  <c r="AM249" i="6"/>
  <c r="AI249" i="6"/>
  <c r="AE249" i="6"/>
  <c r="AA249" i="6"/>
  <c r="W249" i="6"/>
  <c r="S249" i="6"/>
  <c r="O249" i="6"/>
  <c r="K249" i="6"/>
  <c r="F249" i="6"/>
  <c r="DM6" i="6"/>
  <c r="DQ6" i="6"/>
  <c r="L249" i="6"/>
  <c r="T249" i="6"/>
  <c r="AB249" i="6"/>
  <c r="AJ249" i="6"/>
  <c r="DX249" i="6"/>
  <c r="BS249" i="6"/>
  <c r="CT249" i="6"/>
  <c r="BN249" i="6"/>
  <c r="CS249" i="6"/>
  <c r="BM249" i="6"/>
  <c r="CR249" i="6"/>
  <c r="BL249" i="6"/>
  <c r="DT249" i="6"/>
  <c r="DG249" i="6"/>
  <c r="DA249" i="6"/>
  <c r="GU249" i="6"/>
  <c r="FP249" i="6"/>
  <c r="FG249" i="6"/>
  <c r="FA249" i="6"/>
  <c r="FD249" i="6"/>
  <c r="EL249" i="6"/>
  <c r="EF249" i="6"/>
  <c r="GA249" i="6"/>
  <c r="AZ247" i="6"/>
  <c r="CF247" i="6"/>
  <c r="AG247" i="6"/>
  <c r="AI247" i="6"/>
  <c r="BM247" i="6"/>
  <c r="CS247" i="6"/>
  <c r="T247" i="6"/>
  <c r="G247" i="6"/>
  <c r="BW247" i="6"/>
  <c r="AP247" i="6"/>
  <c r="J247" i="6"/>
  <c r="BR247" i="6"/>
  <c r="AM247" i="6"/>
  <c r="DT247" i="6"/>
  <c r="DK247" i="6"/>
  <c r="DF247" i="6"/>
  <c r="DA247" i="6"/>
  <c r="GS247" i="6"/>
  <c r="FP247" i="6"/>
  <c r="GL249" i="6"/>
  <c r="GR249" i="6"/>
  <c r="FQ249" i="6"/>
  <c r="FL249" i="6"/>
  <c r="FO249" i="6"/>
  <c r="EX249" i="6"/>
  <c r="EQ249" i="6"/>
  <c r="ET249" i="6"/>
  <c r="EC249" i="6"/>
  <c r="GC249" i="6"/>
  <c r="FX249" i="6"/>
  <c r="GF247" i="6"/>
  <c r="GA247" i="6"/>
  <c r="FZ247" i="6"/>
  <c r="EK247" i="6"/>
  <c r="EF247" i="6"/>
  <c r="EH247" i="6"/>
  <c r="ET247" i="6"/>
  <c r="EO247" i="6"/>
  <c r="EN247" i="6"/>
  <c r="FD247" i="6"/>
  <c r="FB247" i="6"/>
  <c r="EX247" i="6"/>
  <c r="FO247" i="6"/>
  <c r="FJ247" i="6"/>
  <c r="FL247" i="6"/>
  <c r="GI247" i="6"/>
  <c r="FT247" i="6"/>
  <c r="FV247" i="6"/>
  <c r="GR247" i="6"/>
  <c r="GN247" i="6"/>
  <c r="GL247" i="6"/>
  <c r="FX247" i="6"/>
  <c r="GH247" i="6"/>
  <c r="GC247" i="6"/>
  <c r="EC247" i="6"/>
  <c r="EI247" i="6"/>
  <c r="EL247" i="6"/>
  <c r="EU247" i="6"/>
  <c r="FC247" i="6"/>
  <c r="FA247" i="6"/>
  <c r="FG247" i="6"/>
  <c r="FM247" i="6"/>
  <c r="GK247" i="6"/>
  <c r="GJ247" i="6"/>
  <c r="GD247" i="6"/>
  <c r="EJ247" i="6"/>
  <c r="ER247" i="6"/>
  <c r="EW247" i="6"/>
  <c r="FK247" i="6"/>
  <c r="FH247" i="6"/>
  <c r="FU247" i="6"/>
  <c r="GT247" i="6"/>
  <c r="GO247" i="6"/>
  <c r="CZ247" i="6"/>
  <c r="DG247" i="6"/>
  <c r="DJ247" i="6"/>
  <c r="DQ247" i="6"/>
  <c r="DU247" i="6"/>
  <c r="DS247" i="6"/>
  <c r="AA247" i="6"/>
  <c r="CL247" i="6"/>
  <c r="BV247" i="6"/>
  <c r="BF247" i="6"/>
  <c r="F247" i="6"/>
  <c r="V247" i="6"/>
  <c r="AL247" i="6"/>
  <c r="CQ247" i="6"/>
  <c r="CA247" i="6"/>
  <c r="BK247" i="6"/>
  <c r="AU247" i="6"/>
  <c r="AQ247" i="6"/>
  <c r="P247" i="6"/>
  <c r="AF247" i="6"/>
  <c r="CW247" i="6"/>
  <c r="CG247" i="6"/>
  <c r="BQ247" i="6"/>
  <c r="BA247" i="6"/>
  <c r="O247" i="6"/>
  <c r="M247" i="6"/>
  <c r="AC247" i="6"/>
  <c r="DY247" i="6"/>
  <c r="CJ247" i="6"/>
  <c r="BT247" i="6"/>
  <c r="BD247" i="6"/>
  <c r="GE247" i="6"/>
  <c r="FY247" i="6"/>
  <c r="EE247" i="6"/>
  <c r="EP247" i="6"/>
  <c r="EM247" i="6"/>
  <c r="EY247" i="6"/>
  <c r="FF247" i="6"/>
  <c r="FQ247" i="6"/>
  <c r="GU247" i="6"/>
  <c r="GM247" i="6"/>
  <c r="DB247" i="6"/>
  <c r="DE247" i="6"/>
  <c r="DL247" i="6"/>
  <c r="DP247" i="6"/>
  <c r="DN247" i="6"/>
  <c r="DV247" i="6"/>
  <c r="DZ247" i="6"/>
  <c r="DW247" i="6"/>
  <c r="CD247" i="6"/>
  <c r="BN247" i="6"/>
  <c r="AX247" i="6"/>
  <c r="N247" i="6"/>
  <c r="AD247" i="6"/>
  <c r="DX247" i="6"/>
  <c r="CI247" i="6"/>
  <c r="BS247" i="6"/>
  <c r="BC247" i="6"/>
  <c r="W247" i="6"/>
  <c r="H247" i="6"/>
  <c r="X247" i="6"/>
  <c r="AN247" i="6"/>
  <c r="CO247" i="6"/>
  <c r="BY247" i="6"/>
  <c r="BI247" i="6"/>
  <c r="AS247" i="6"/>
  <c r="E247" i="6"/>
  <c r="U247" i="6"/>
  <c r="AK247" i="6"/>
  <c r="CR247" i="6"/>
  <c r="CB247" i="6"/>
  <c r="BL247" i="6"/>
  <c r="AV247" i="6"/>
  <c r="DI6" i="6"/>
  <c r="EL6" i="6"/>
  <c r="ET6" i="6"/>
  <c r="DC6" i="6"/>
  <c r="DG6" i="6"/>
  <c r="EX6" i="6"/>
  <c r="EH6" i="6"/>
  <c r="DU6" i="6"/>
  <c r="DO6" i="6"/>
  <c r="GO6" i="6"/>
  <c r="EN6" i="6"/>
  <c r="GC6" i="6"/>
  <c r="ER6" i="6"/>
  <c r="FY6" i="6"/>
  <c r="DZ6" i="6"/>
  <c r="DB6" i="6"/>
  <c r="EV6" i="6"/>
  <c r="FD6" i="6"/>
  <c r="EB6" i="6"/>
  <c r="L94" i="13"/>
  <c r="E146" i="6"/>
  <c r="I94" i="13"/>
  <c r="B84" i="13"/>
  <c r="I128" i="13"/>
  <c r="I114" i="13"/>
  <c r="I120" i="13"/>
  <c r="B116" i="13"/>
  <c r="E148" i="6"/>
  <c r="L96" i="13"/>
  <c r="I102" i="13"/>
  <c r="I82" i="13"/>
  <c r="GS89" i="6" l="1"/>
  <c r="GT89" i="6"/>
  <c r="GU89" i="6"/>
  <c r="GV89" i="6"/>
  <c r="G12" i="21"/>
  <c r="I33" i="14" s="1"/>
  <c r="P108" i="13"/>
  <c r="D534" i="5"/>
  <c r="D595" i="5" s="1"/>
  <c r="I13" i="11"/>
  <c r="I17" i="11" s="1"/>
  <c r="D545" i="5"/>
  <c r="D606" i="5" s="1"/>
  <c r="D520" i="5"/>
  <c r="D581" i="5" s="1"/>
  <c r="D514" i="5"/>
  <c r="D575" i="5" s="1"/>
  <c r="D550" i="5"/>
  <c r="D611" i="5" s="1"/>
  <c r="D778" i="5"/>
  <c r="D839" i="5" s="1"/>
  <c r="D766" i="5"/>
  <c r="D889" i="5" s="1"/>
  <c r="D951" i="5" s="1"/>
  <c r="D542" i="5"/>
  <c r="D603" i="5" s="1"/>
  <c r="D770" i="5"/>
  <c r="D831" i="5" s="1"/>
  <c r="D528" i="5"/>
  <c r="D589" i="5" s="1"/>
  <c r="D754" i="5"/>
  <c r="D815" i="5" s="1"/>
  <c r="D752" i="5"/>
  <c r="D875" i="5" s="1"/>
  <c r="D937" i="5" s="1"/>
  <c r="D746" i="5"/>
  <c r="D807" i="5" s="1"/>
  <c r="D508" i="5"/>
  <c r="D569" i="5" s="1"/>
  <c r="D736" i="5"/>
  <c r="D797" i="5" s="1"/>
  <c r="J956" i="5"/>
  <c r="T956" i="5" s="1"/>
  <c r="M74" i="22"/>
  <c r="G13" i="13"/>
  <c r="G70" i="13" s="1"/>
  <c r="J832" i="5"/>
  <c r="J541" i="5"/>
  <c r="J479" i="5"/>
  <c r="J287" i="5"/>
  <c r="J894" i="5"/>
  <c r="T894" i="5" s="1"/>
  <c r="J355" i="5"/>
  <c r="T355" i="5" s="1"/>
  <c r="J771" i="5"/>
  <c r="J602" i="5"/>
  <c r="T602" i="5" s="1"/>
  <c r="D734" i="5"/>
  <c r="D795" i="5" s="1"/>
  <c r="D500" i="5"/>
  <c r="D561" i="5" s="1"/>
  <c r="D779" i="5"/>
  <c r="D840" i="5" s="1"/>
  <c r="D765" i="5"/>
  <c r="D888" i="5" s="1"/>
  <c r="D950" i="5" s="1"/>
  <c r="D510" i="5"/>
  <c r="D571" i="5" s="1"/>
  <c r="D757" i="5"/>
  <c r="D818" i="5" s="1"/>
  <c r="D547" i="5"/>
  <c r="D608" i="5" s="1"/>
  <c r="C90" i="13"/>
  <c r="D538" i="5"/>
  <c r="D599" i="5" s="1"/>
  <c r="D776" i="5"/>
  <c r="D837" i="5" s="1"/>
  <c r="D532" i="5"/>
  <c r="D593" i="5" s="1"/>
  <c r="D518" i="5"/>
  <c r="D579" i="5" s="1"/>
  <c r="D245" i="5"/>
  <c r="T64" i="5"/>
  <c r="T177" i="5"/>
  <c r="T92" i="5"/>
  <c r="T96" i="5"/>
  <c r="T80" i="5"/>
  <c r="T66" i="5"/>
  <c r="T60" i="5"/>
  <c r="T76" i="5"/>
  <c r="T62" i="5"/>
  <c r="T98" i="5"/>
  <c r="I98" i="5"/>
  <c r="T82" i="5"/>
  <c r="T94" i="5"/>
  <c r="T78" i="5"/>
  <c r="T56" i="5"/>
  <c r="T72" i="5"/>
  <c r="T88" i="5"/>
  <c r="T58" i="5"/>
  <c r="T74" i="5"/>
  <c r="T68" i="5"/>
  <c r="T54" i="5"/>
  <c r="T70" i="5"/>
  <c r="T90" i="5"/>
  <c r="T86" i="5"/>
  <c r="T84" i="5"/>
  <c r="D530" i="5"/>
  <c r="D591" i="5" s="1"/>
  <c r="D756" i="5"/>
  <c r="D817" i="5" s="1"/>
  <c r="D781" i="5"/>
  <c r="D842" i="5" s="1"/>
  <c r="D742" i="5"/>
  <c r="D865" i="5" s="1"/>
  <c r="D927" i="5" s="1"/>
  <c r="D774" i="5"/>
  <c r="D835" i="5" s="1"/>
  <c r="J660" i="5"/>
  <c r="J413" i="5"/>
  <c r="J624" i="5"/>
  <c r="J377" i="5"/>
  <c r="J640" i="5"/>
  <c r="J393" i="5"/>
  <c r="J648" i="5"/>
  <c r="J401" i="5"/>
  <c r="J634" i="5"/>
  <c r="J387" i="5"/>
  <c r="J628" i="5"/>
  <c r="J381" i="5"/>
  <c r="J644" i="5"/>
  <c r="J397" i="5"/>
  <c r="J630" i="5"/>
  <c r="J383" i="5"/>
  <c r="J666" i="5"/>
  <c r="J419" i="5"/>
  <c r="J650" i="5"/>
  <c r="J403" i="5"/>
  <c r="J662" i="5"/>
  <c r="J415" i="5"/>
  <c r="J646" i="5"/>
  <c r="J399" i="5"/>
  <c r="J632" i="5"/>
  <c r="J385" i="5"/>
  <c r="J656" i="5"/>
  <c r="J409" i="5"/>
  <c r="J626" i="5"/>
  <c r="J379" i="5"/>
  <c r="J642" i="5"/>
  <c r="J395" i="5"/>
  <c r="J636" i="5"/>
  <c r="J389" i="5"/>
  <c r="J622" i="5"/>
  <c r="J375" i="5"/>
  <c r="J638" i="5"/>
  <c r="J391" i="5"/>
  <c r="J658" i="5"/>
  <c r="J411" i="5"/>
  <c r="J654" i="5"/>
  <c r="J407" i="5"/>
  <c r="J652" i="5"/>
  <c r="J405" i="5"/>
  <c r="J664" i="5"/>
  <c r="J417" i="5"/>
  <c r="D447" i="5"/>
  <c r="D509" i="5" s="1"/>
  <c r="D570" i="5" s="1"/>
  <c r="D441" i="5"/>
  <c r="D457" i="5"/>
  <c r="D519" i="5" s="1"/>
  <c r="D580" i="5" s="1"/>
  <c r="D451" i="5"/>
  <c r="D513" i="5" s="1"/>
  <c r="D574" i="5" s="1"/>
  <c r="D453" i="5"/>
  <c r="D477" i="5"/>
  <c r="D469" i="5"/>
  <c r="D471" i="5"/>
  <c r="D461" i="5"/>
  <c r="D475" i="5"/>
  <c r="D481" i="5"/>
  <c r="D439" i="5"/>
  <c r="D455" i="5"/>
  <c r="D517" i="5" s="1"/>
  <c r="D578" i="5" s="1"/>
  <c r="D449" i="5"/>
  <c r="D511" i="5" s="1"/>
  <c r="D572" i="5" s="1"/>
  <c r="D443" i="5"/>
  <c r="D459" i="5"/>
  <c r="D751" i="5" s="1"/>
  <c r="D445" i="5"/>
  <c r="D737" i="5" s="1"/>
  <c r="D860" i="5" s="1"/>
  <c r="D922" i="5" s="1"/>
  <c r="D467" i="5"/>
  <c r="D463" i="5"/>
  <c r="D479" i="5"/>
  <c r="J940" i="5"/>
  <c r="J525" i="5"/>
  <c r="J161" i="5"/>
  <c r="J586" i="5"/>
  <c r="J271" i="5"/>
  <c r="J816" i="5"/>
  <c r="J755" i="5"/>
  <c r="J339" i="5"/>
  <c r="J878" i="5"/>
  <c r="J463" i="5"/>
  <c r="M58" i="22"/>
  <c r="J794" i="5"/>
  <c r="J733" i="5"/>
  <c r="J317" i="5"/>
  <c r="J856" i="5"/>
  <c r="J441" i="5"/>
  <c r="M36" i="22"/>
  <c r="J918" i="5"/>
  <c r="J503" i="5"/>
  <c r="J139" i="5"/>
  <c r="J564" i="5"/>
  <c r="J249" i="5"/>
  <c r="J810" i="5"/>
  <c r="J749" i="5"/>
  <c r="J333" i="5"/>
  <c r="J872" i="5"/>
  <c r="J457" i="5"/>
  <c r="M52" i="22"/>
  <c r="J934" i="5"/>
  <c r="J519" i="5"/>
  <c r="J155" i="5"/>
  <c r="J580" i="5"/>
  <c r="J265" i="5"/>
  <c r="J928" i="5"/>
  <c r="J513" i="5"/>
  <c r="J149" i="5"/>
  <c r="J574" i="5"/>
  <c r="J259" i="5"/>
  <c r="J804" i="5"/>
  <c r="J743" i="5"/>
  <c r="J327" i="5"/>
  <c r="J866" i="5"/>
  <c r="J451" i="5"/>
  <c r="M46" i="22"/>
  <c r="J834" i="5"/>
  <c r="J773" i="5"/>
  <c r="J357" i="5"/>
  <c r="J896" i="5"/>
  <c r="J481" i="5"/>
  <c r="M76" i="22"/>
  <c r="J958" i="5"/>
  <c r="J543" i="5"/>
  <c r="J179" i="5"/>
  <c r="J604" i="5"/>
  <c r="J289" i="5"/>
  <c r="J818" i="5"/>
  <c r="J757" i="5"/>
  <c r="J341" i="5"/>
  <c r="J880" i="5"/>
  <c r="J465" i="5"/>
  <c r="M60" i="22"/>
  <c r="J942" i="5"/>
  <c r="J527" i="5"/>
  <c r="J163" i="5"/>
  <c r="J588" i="5"/>
  <c r="J273" i="5"/>
  <c r="J944" i="5"/>
  <c r="J529" i="5"/>
  <c r="J165" i="5"/>
  <c r="J590" i="5"/>
  <c r="J275" i="5"/>
  <c r="J820" i="5"/>
  <c r="J759" i="5"/>
  <c r="J343" i="5"/>
  <c r="J882" i="5"/>
  <c r="J467" i="5"/>
  <c r="M62" i="22"/>
  <c r="J924" i="5"/>
  <c r="J509" i="5"/>
  <c r="J145" i="5"/>
  <c r="J570" i="5"/>
  <c r="J255" i="5"/>
  <c r="J800" i="5"/>
  <c r="J739" i="5"/>
  <c r="J323" i="5"/>
  <c r="J862" i="5"/>
  <c r="J447" i="5"/>
  <c r="M42" i="22"/>
  <c r="J798" i="5"/>
  <c r="J737" i="5"/>
  <c r="J321" i="5"/>
  <c r="J860" i="5"/>
  <c r="J445" i="5"/>
  <c r="M40" i="22"/>
  <c r="J922" i="5"/>
  <c r="J507" i="5"/>
  <c r="J143" i="5"/>
  <c r="J568" i="5"/>
  <c r="J253" i="5"/>
  <c r="J830" i="5"/>
  <c r="J769" i="5"/>
  <c r="J353" i="5"/>
  <c r="J892" i="5"/>
  <c r="J477" i="5"/>
  <c r="M72" i="22"/>
  <c r="J954" i="5"/>
  <c r="J539" i="5"/>
  <c r="J175" i="5"/>
  <c r="J600" i="5"/>
  <c r="J285" i="5"/>
  <c r="J814" i="5"/>
  <c r="J753" i="5"/>
  <c r="J337" i="5"/>
  <c r="J876" i="5"/>
  <c r="J461" i="5"/>
  <c r="M56" i="22"/>
  <c r="J938" i="5"/>
  <c r="J523" i="5"/>
  <c r="J159" i="5"/>
  <c r="J584" i="5"/>
  <c r="J269" i="5"/>
  <c r="J952" i="5"/>
  <c r="J537" i="5"/>
  <c r="J173" i="5"/>
  <c r="J598" i="5"/>
  <c r="J283" i="5"/>
  <c r="J828" i="5"/>
  <c r="J767" i="5"/>
  <c r="J351" i="5"/>
  <c r="J890" i="5"/>
  <c r="J475" i="5"/>
  <c r="M70" i="22"/>
  <c r="J948" i="5"/>
  <c r="J533" i="5"/>
  <c r="J169" i="5"/>
  <c r="J594" i="5"/>
  <c r="J279" i="5"/>
  <c r="J824" i="5"/>
  <c r="J763" i="5"/>
  <c r="J347" i="5"/>
  <c r="J886" i="5"/>
  <c r="J471" i="5"/>
  <c r="M66" i="22"/>
  <c r="J802" i="5"/>
  <c r="J741" i="5"/>
  <c r="J325" i="5"/>
  <c r="J864" i="5"/>
  <c r="J449" i="5"/>
  <c r="M44" i="22"/>
  <c r="J926" i="5"/>
  <c r="J511" i="5"/>
  <c r="J147" i="5"/>
  <c r="J572" i="5"/>
  <c r="J257" i="5"/>
  <c r="J920" i="5"/>
  <c r="J505" i="5"/>
  <c r="J141" i="5"/>
  <c r="J566" i="5"/>
  <c r="J251" i="5"/>
  <c r="J796" i="5"/>
  <c r="J735" i="5"/>
  <c r="J319" i="5"/>
  <c r="J858" i="5"/>
  <c r="J443" i="5"/>
  <c r="M38" i="22"/>
  <c r="J936" i="5"/>
  <c r="J521" i="5"/>
  <c r="J157" i="5"/>
  <c r="J582" i="5"/>
  <c r="J267" i="5"/>
  <c r="J812" i="5"/>
  <c r="J751" i="5"/>
  <c r="J335" i="5"/>
  <c r="J874" i="5"/>
  <c r="J459" i="5"/>
  <c r="M54" i="22"/>
  <c r="J826" i="5"/>
  <c r="J765" i="5"/>
  <c r="J349" i="5"/>
  <c r="J888" i="5"/>
  <c r="J473" i="5"/>
  <c r="M68" i="22"/>
  <c r="J950" i="5"/>
  <c r="J535" i="5"/>
  <c r="J171" i="5"/>
  <c r="J596" i="5"/>
  <c r="J281" i="5"/>
  <c r="J916" i="5"/>
  <c r="J501" i="5"/>
  <c r="J137" i="5"/>
  <c r="J562" i="5"/>
  <c r="J247" i="5"/>
  <c r="J792" i="5"/>
  <c r="J731" i="5"/>
  <c r="J315" i="5"/>
  <c r="J854" i="5"/>
  <c r="J439" i="5"/>
  <c r="M34" i="22"/>
  <c r="J932" i="5"/>
  <c r="J517" i="5"/>
  <c r="J153" i="5"/>
  <c r="J578" i="5"/>
  <c r="J263" i="5"/>
  <c r="J808" i="5"/>
  <c r="J747" i="5"/>
  <c r="J331" i="5"/>
  <c r="J870" i="5"/>
  <c r="J455" i="5"/>
  <c r="M50" i="22"/>
  <c r="J852" i="5"/>
  <c r="J790" i="5"/>
  <c r="J437" i="5"/>
  <c r="J914" i="5"/>
  <c r="J499" i="5"/>
  <c r="J135" i="5"/>
  <c r="J560" i="5"/>
  <c r="J245" i="5"/>
  <c r="M32" i="22"/>
  <c r="J729" i="5"/>
  <c r="J313" i="5"/>
  <c r="J806" i="5"/>
  <c r="J745" i="5"/>
  <c r="J329" i="5"/>
  <c r="J868" i="5"/>
  <c r="J453" i="5"/>
  <c r="M48" i="22"/>
  <c r="J930" i="5"/>
  <c r="J515" i="5"/>
  <c r="J151" i="5"/>
  <c r="J576" i="5"/>
  <c r="J261" i="5"/>
  <c r="J822" i="5"/>
  <c r="J761" i="5"/>
  <c r="J345" i="5"/>
  <c r="J884" i="5"/>
  <c r="J469" i="5"/>
  <c r="M64" i="22"/>
  <c r="J946" i="5"/>
  <c r="J531" i="5"/>
  <c r="J167" i="5"/>
  <c r="J592" i="5"/>
  <c r="J277" i="5"/>
  <c r="D250" i="6"/>
  <c r="C250" i="6"/>
  <c r="P112" i="13"/>
  <c r="J112" i="13"/>
  <c r="D801" i="5"/>
  <c r="D863" i="5"/>
  <c r="D925" i="5" s="1"/>
  <c r="D833" i="5"/>
  <c r="D895" i="5"/>
  <c r="D957" i="5" s="1"/>
  <c r="D791" i="5"/>
  <c r="D853" i="5"/>
  <c r="D823" i="5"/>
  <c r="D885" i="5"/>
  <c r="D947" i="5" s="1"/>
  <c r="D440" i="5"/>
  <c r="D844" i="5"/>
  <c r="D906" i="5"/>
  <c r="D968" i="5" s="1"/>
  <c r="P82" i="13"/>
  <c r="J82" i="13"/>
  <c r="F116" i="13"/>
  <c r="C116" i="13"/>
  <c r="F84" i="13"/>
  <c r="C84" i="13"/>
  <c r="D910" i="5"/>
  <c r="D972" i="5" s="1"/>
  <c r="D848" i="5"/>
  <c r="D871" i="5"/>
  <c r="D933" i="5" s="1"/>
  <c r="D809" i="5"/>
  <c r="D825" i="5"/>
  <c r="D887" i="5"/>
  <c r="D949" i="5" s="1"/>
  <c r="D900" i="5"/>
  <c r="D962" i="5" s="1"/>
  <c r="D838" i="5"/>
  <c r="D799" i="5"/>
  <c r="D861" i="5"/>
  <c r="D923" i="5" s="1"/>
  <c r="D903" i="5"/>
  <c r="D965" i="5" s="1"/>
  <c r="D841" i="5"/>
  <c r="E137" i="6"/>
  <c r="E156" i="6" s="1"/>
  <c r="E167" i="6"/>
  <c r="E227" i="6" s="1"/>
  <c r="D891" i="5"/>
  <c r="D953" i="5" s="1"/>
  <c r="D829" i="5"/>
  <c r="D909" i="5"/>
  <c r="D971" i="5" s="1"/>
  <c r="D847" i="5"/>
  <c r="D881" i="5"/>
  <c r="D943" i="5" s="1"/>
  <c r="D819" i="5"/>
  <c r="D907" i="5"/>
  <c r="D969" i="5" s="1"/>
  <c r="D845" i="5"/>
  <c r="D908" i="5"/>
  <c r="D970" i="5" s="1"/>
  <c r="D846" i="5"/>
  <c r="BN1" i="6"/>
  <c r="BO1" i="6" s="1"/>
  <c r="BP1" i="6" s="1"/>
  <c r="BQ1" i="6" s="1"/>
  <c r="BR1" i="6" s="1"/>
  <c r="EK1" i="6"/>
  <c r="P114" i="13"/>
  <c r="J114" i="13"/>
  <c r="E144" i="6"/>
  <c r="D867" i="5"/>
  <c r="D929" i="5" s="1"/>
  <c r="D805" i="5"/>
  <c r="D821" i="5"/>
  <c r="D883" i="5"/>
  <c r="D945" i="5" s="1"/>
  <c r="D836" i="5"/>
  <c r="D898" i="5"/>
  <c r="D960" i="5" s="1"/>
  <c r="D843" i="5"/>
  <c r="D905" i="5"/>
  <c r="D967" i="5" s="1"/>
  <c r="D811" i="5"/>
  <c r="D873" i="5"/>
  <c r="D935" i="5" s="1"/>
  <c r="D901" i="5"/>
  <c r="D963" i="5" s="1"/>
  <c r="GT91" i="6" l="1"/>
  <c r="GU92" i="6"/>
  <c r="GT232" i="6"/>
  <c r="GS91" i="6"/>
  <c r="GT92" i="6"/>
  <c r="GS232" i="6"/>
  <c r="GS92" i="6"/>
  <c r="GV232" i="6"/>
  <c r="GV91" i="6"/>
  <c r="GU232" i="6"/>
  <c r="GU91" i="6"/>
  <c r="GV92" i="6"/>
  <c r="I27" i="11"/>
  <c r="I41" i="14"/>
  <c r="T287" i="5"/>
  <c r="I21" i="14"/>
  <c r="I42" i="15" s="1"/>
  <c r="D507" i="5"/>
  <c r="D568" i="5" s="1"/>
  <c r="I42" i="11"/>
  <c r="I50" i="11"/>
  <c r="I36" i="11"/>
  <c r="I13" i="14"/>
  <c r="I17" i="14" s="1"/>
  <c r="I66" i="11"/>
  <c r="I58" i="11"/>
  <c r="I99" i="11"/>
  <c r="N60" i="13" s="1"/>
  <c r="I38" i="11"/>
  <c r="I82" i="11"/>
  <c r="I80" i="11"/>
  <c r="I64" i="11"/>
  <c r="I40" i="11"/>
  <c r="I15" i="11"/>
  <c r="I13" i="15"/>
  <c r="I17" i="15" s="1"/>
  <c r="I48" i="11"/>
  <c r="I54" i="11"/>
  <c r="I46" i="11"/>
  <c r="I44" i="11"/>
  <c r="I78" i="11"/>
  <c r="I56" i="11"/>
  <c r="I84" i="11"/>
  <c r="I60" i="11"/>
  <c r="I62" i="11"/>
  <c r="D893" i="5"/>
  <c r="D955" i="5" s="1"/>
  <c r="D827" i="5"/>
  <c r="D813" i="5"/>
  <c r="D897" i="5"/>
  <c r="D959" i="5" s="1"/>
  <c r="D877" i="5"/>
  <c r="D939" i="5" s="1"/>
  <c r="D803" i="5"/>
  <c r="D859" i="5"/>
  <c r="D921" i="5" s="1"/>
  <c r="D902" i="5"/>
  <c r="D964" i="5" s="1"/>
  <c r="D899" i="5"/>
  <c r="D961" i="5" s="1"/>
  <c r="D869" i="5"/>
  <c r="D931" i="5" s="1"/>
  <c r="D857" i="5"/>
  <c r="D919" i="5" s="1"/>
  <c r="T771" i="5"/>
  <c r="G112" i="13"/>
  <c r="N106" i="13"/>
  <c r="G106" i="13"/>
  <c r="G98" i="13"/>
  <c r="G120" i="13"/>
  <c r="G80" i="13"/>
  <c r="G88" i="13"/>
  <c r="G46" i="13"/>
  <c r="N114" i="13"/>
  <c r="N80" i="13"/>
  <c r="N88" i="13"/>
  <c r="J135" i="13"/>
  <c r="N84" i="13"/>
  <c r="G124" i="13"/>
  <c r="G44" i="13"/>
  <c r="G128" i="13"/>
  <c r="G66" i="13"/>
  <c r="G100" i="13"/>
  <c r="G96" i="13"/>
  <c r="G84" i="13"/>
  <c r="N90" i="13"/>
  <c r="G102" i="13"/>
  <c r="G114" i="13"/>
  <c r="N110" i="13"/>
  <c r="N116" i="13"/>
  <c r="G48" i="13"/>
  <c r="N108" i="13"/>
  <c r="G82" i="13"/>
  <c r="G110" i="13"/>
  <c r="N52" i="13"/>
  <c r="G94" i="13"/>
  <c r="N44" i="13"/>
  <c r="G90" i="13"/>
  <c r="G68" i="13"/>
  <c r="N50" i="13"/>
  <c r="G50" i="13"/>
  <c r="G56" i="13"/>
  <c r="G58" i="13"/>
  <c r="G72" i="13"/>
  <c r="N48" i="13"/>
  <c r="N46" i="13"/>
  <c r="G54" i="13"/>
  <c r="G64" i="13"/>
  <c r="G122" i="13"/>
  <c r="N56" i="13"/>
  <c r="G17" i="13"/>
  <c r="N58" i="13"/>
  <c r="G126" i="13"/>
  <c r="J137" i="13"/>
  <c r="D880" i="5"/>
  <c r="D942" i="5" s="1"/>
  <c r="G86" i="13"/>
  <c r="G52" i="13"/>
  <c r="G116" i="13"/>
  <c r="G108" i="13"/>
  <c r="N54" i="13"/>
  <c r="N82" i="13"/>
  <c r="G15" i="13"/>
  <c r="T541" i="5"/>
  <c r="T832" i="5"/>
  <c r="N92" i="13"/>
  <c r="J139" i="13"/>
  <c r="I45" i="21" s="1"/>
  <c r="D826" i="5"/>
  <c r="D904" i="5"/>
  <c r="D966" i="5" s="1"/>
  <c r="D879" i="5"/>
  <c r="D941" i="5" s="1"/>
  <c r="D798" i="5"/>
  <c r="D521" i="5"/>
  <c r="D582" i="5" s="1"/>
  <c r="D749" i="5"/>
  <c r="D810" i="5" s="1"/>
  <c r="T958" i="5"/>
  <c r="I958" i="5"/>
  <c r="T954" i="5"/>
  <c r="T952" i="5"/>
  <c r="T950" i="5"/>
  <c r="T948" i="5"/>
  <c r="T946" i="5"/>
  <c r="T944" i="5"/>
  <c r="T942" i="5"/>
  <c r="T940" i="5"/>
  <c r="T938" i="5"/>
  <c r="T936" i="5"/>
  <c r="CZ91" i="6"/>
  <c r="DD91" i="6"/>
  <c r="DH91" i="6"/>
  <c r="DL91" i="6"/>
  <c r="DP91" i="6"/>
  <c r="DT91" i="6"/>
  <c r="DX91" i="6"/>
  <c r="EB91" i="6"/>
  <c r="EF91" i="6"/>
  <c r="EJ91" i="6"/>
  <c r="EN91" i="6"/>
  <c r="ER91" i="6"/>
  <c r="EV91" i="6"/>
  <c r="EZ91" i="6"/>
  <c r="FD91" i="6"/>
  <c r="FH91" i="6"/>
  <c r="FL91" i="6"/>
  <c r="FP91" i="6"/>
  <c r="FT91" i="6"/>
  <c r="FX91" i="6"/>
  <c r="GB91" i="6"/>
  <c r="GF91" i="6"/>
  <c r="GJ91" i="6"/>
  <c r="GN91" i="6"/>
  <c r="GR91" i="6"/>
  <c r="DA92" i="6"/>
  <c r="DE92" i="6"/>
  <c r="DI92" i="6"/>
  <c r="DM92" i="6"/>
  <c r="DQ92" i="6"/>
  <c r="DU92" i="6"/>
  <c r="DY92" i="6"/>
  <c r="EC92" i="6"/>
  <c r="EG92" i="6"/>
  <c r="EK92" i="6"/>
  <c r="EO92" i="6"/>
  <c r="ES92" i="6"/>
  <c r="EW92" i="6"/>
  <c r="FA92" i="6"/>
  <c r="FE92" i="6"/>
  <c r="FI92" i="6"/>
  <c r="FM92" i="6"/>
  <c r="FQ92" i="6"/>
  <c r="FU92" i="6"/>
  <c r="FY92" i="6"/>
  <c r="GC92" i="6"/>
  <c r="GG92" i="6"/>
  <c r="GK92" i="6"/>
  <c r="GO92" i="6"/>
  <c r="CY232" i="6"/>
  <c r="DC232" i="6"/>
  <c r="DG232" i="6"/>
  <c r="DK232" i="6"/>
  <c r="DO232" i="6"/>
  <c r="DS232" i="6"/>
  <c r="DW232" i="6"/>
  <c r="EA232" i="6"/>
  <c r="DA91" i="6"/>
  <c r="DE91" i="6"/>
  <c r="DI91" i="6"/>
  <c r="DM91" i="6"/>
  <c r="DQ91" i="6"/>
  <c r="DU91" i="6"/>
  <c r="DY91" i="6"/>
  <c r="EC91" i="6"/>
  <c r="EG91" i="6"/>
  <c r="EK91" i="6"/>
  <c r="EO91" i="6"/>
  <c r="ES91" i="6"/>
  <c r="EW91" i="6"/>
  <c r="FA91" i="6"/>
  <c r="FE91" i="6"/>
  <c r="FI91" i="6"/>
  <c r="FM91" i="6"/>
  <c r="FQ91" i="6"/>
  <c r="FU91" i="6"/>
  <c r="FY91" i="6"/>
  <c r="GC91" i="6"/>
  <c r="GG91" i="6"/>
  <c r="GK91" i="6"/>
  <c r="GO91" i="6"/>
  <c r="CX92" i="6"/>
  <c r="DB92" i="6"/>
  <c r="DF92" i="6"/>
  <c r="DJ92" i="6"/>
  <c r="DN92" i="6"/>
  <c r="DR92" i="6"/>
  <c r="DV92" i="6"/>
  <c r="DZ92" i="6"/>
  <c r="ED92" i="6"/>
  <c r="EH92" i="6"/>
  <c r="EL92" i="6"/>
  <c r="EP92" i="6"/>
  <c r="ET92" i="6"/>
  <c r="EX92" i="6"/>
  <c r="FB92" i="6"/>
  <c r="FF92" i="6"/>
  <c r="FJ92" i="6"/>
  <c r="FN92" i="6"/>
  <c r="FR92" i="6"/>
  <c r="FV92" i="6"/>
  <c r="FZ92" i="6"/>
  <c r="GD92" i="6"/>
  <c r="GH92" i="6"/>
  <c r="GL92" i="6"/>
  <c r="GP92" i="6"/>
  <c r="CZ232" i="6"/>
  <c r="DD232" i="6"/>
  <c r="DH232" i="6"/>
  <c r="DL232" i="6"/>
  <c r="DP232" i="6"/>
  <c r="DT232" i="6"/>
  <c r="DX232" i="6"/>
  <c r="EB232" i="6"/>
  <c r="CX91" i="6"/>
  <c r="DB91" i="6"/>
  <c r="DF91" i="6"/>
  <c r="DJ91" i="6"/>
  <c r="DN91" i="6"/>
  <c r="DR91" i="6"/>
  <c r="DV91" i="6"/>
  <c r="DZ91" i="6"/>
  <c r="ED91" i="6"/>
  <c r="EH91" i="6"/>
  <c r="EL91" i="6"/>
  <c r="EP91" i="6"/>
  <c r="ET91" i="6"/>
  <c r="EX91" i="6"/>
  <c r="FB91" i="6"/>
  <c r="FF91" i="6"/>
  <c r="FJ91" i="6"/>
  <c r="FN91" i="6"/>
  <c r="FR91" i="6"/>
  <c r="FV91" i="6"/>
  <c r="FZ91" i="6"/>
  <c r="GD91" i="6"/>
  <c r="GH91" i="6"/>
  <c r="GL91" i="6"/>
  <c r="GP91" i="6"/>
  <c r="CY92" i="6"/>
  <c r="DC92" i="6"/>
  <c r="DG92" i="6"/>
  <c r="DK92" i="6"/>
  <c r="DO92" i="6"/>
  <c r="DS92" i="6"/>
  <c r="DW92" i="6"/>
  <c r="EA92" i="6"/>
  <c r="EE92" i="6"/>
  <c r="EI92" i="6"/>
  <c r="EM92" i="6"/>
  <c r="EQ92" i="6"/>
  <c r="EU92" i="6"/>
  <c r="EY92" i="6"/>
  <c r="FC92" i="6"/>
  <c r="FG92" i="6"/>
  <c r="FK92" i="6"/>
  <c r="FO92" i="6"/>
  <c r="FS92" i="6"/>
  <c r="FW92" i="6"/>
  <c r="GA92" i="6"/>
  <c r="GE92" i="6"/>
  <c r="GI92" i="6"/>
  <c r="GM92" i="6"/>
  <c r="GQ92" i="6"/>
  <c r="DA232" i="6"/>
  <c r="DE232" i="6"/>
  <c r="DI232" i="6"/>
  <c r="DM232" i="6"/>
  <c r="DQ232" i="6"/>
  <c r="DU232" i="6"/>
  <c r="DY232" i="6"/>
  <c r="EC232" i="6"/>
  <c r="CY91" i="6"/>
  <c r="DC91" i="6"/>
  <c r="DG91" i="6"/>
  <c r="DK91" i="6"/>
  <c r="DO91" i="6"/>
  <c r="DS91" i="6"/>
  <c r="DW91" i="6"/>
  <c r="EA91" i="6"/>
  <c r="EE91" i="6"/>
  <c r="EI91" i="6"/>
  <c r="EM91" i="6"/>
  <c r="EQ91" i="6"/>
  <c r="EU91" i="6"/>
  <c r="EY91" i="6"/>
  <c r="FC91" i="6"/>
  <c r="FG91" i="6"/>
  <c r="FK91" i="6"/>
  <c r="FO91" i="6"/>
  <c r="FS91" i="6"/>
  <c r="FW91" i="6"/>
  <c r="GA91" i="6"/>
  <c r="GE91" i="6"/>
  <c r="GI91" i="6"/>
  <c r="GM91" i="6"/>
  <c r="GQ91" i="6"/>
  <c r="CZ92" i="6"/>
  <c r="DD92" i="6"/>
  <c r="DH92" i="6"/>
  <c r="DL92" i="6"/>
  <c r="DP92" i="6"/>
  <c r="DT92" i="6"/>
  <c r="DX92" i="6"/>
  <c r="EB92" i="6"/>
  <c r="EF92" i="6"/>
  <c r="EJ92" i="6"/>
  <c r="EN92" i="6"/>
  <c r="ER92" i="6"/>
  <c r="EV92" i="6"/>
  <c r="EZ92" i="6"/>
  <c r="FD92" i="6"/>
  <c r="FH92" i="6"/>
  <c r="FL92" i="6"/>
  <c r="FP92" i="6"/>
  <c r="FT92" i="6"/>
  <c r="FX92" i="6"/>
  <c r="GB92" i="6"/>
  <c r="GF92" i="6"/>
  <c r="GJ92" i="6"/>
  <c r="GN92" i="6"/>
  <c r="GR92" i="6"/>
  <c r="CX232" i="6"/>
  <c r="DB232" i="6"/>
  <c r="DF232" i="6"/>
  <c r="DJ232" i="6"/>
  <c r="DN232" i="6"/>
  <c r="DR232" i="6"/>
  <c r="DV232" i="6"/>
  <c r="DZ232" i="6"/>
  <c r="EF232" i="6"/>
  <c r="EJ232" i="6"/>
  <c r="EN232" i="6"/>
  <c r="ER232" i="6"/>
  <c r="EV232" i="6"/>
  <c r="EZ232" i="6"/>
  <c r="FD232" i="6"/>
  <c r="FH232" i="6"/>
  <c r="FL232" i="6"/>
  <c r="FP232" i="6"/>
  <c r="FT232" i="6"/>
  <c r="FX232" i="6"/>
  <c r="GB232" i="6"/>
  <c r="GF232" i="6"/>
  <c r="GJ232" i="6"/>
  <c r="GN232" i="6"/>
  <c r="GR232" i="6"/>
  <c r="EH232" i="6"/>
  <c r="EP232" i="6"/>
  <c r="EX232" i="6"/>
  <c r="FJ232" i="6"/>
  <c r="GD232" i="6"/>
  <c r="EG232" i="6"/>
  <c r="EK232" i="6"/>
  <c r="EO232" i="6"/>
  <c r="ES232" i="6"/>
  <c r="EW232" i="6"/>
  <c r="FA232" i="6"/>
  <c r="FE232" i="6"/>
  <c r="FI232" i="6"/>
  <c r="FM232" i="6"/>
  <c r="FQ232" i="6"/>
  <c r="FU232" i="6"/>
  <c r="FY232" i="6"/>
  <c r="GC232" i="6"/>
  <c r="GG232" i="6"/>
  <c r="GK232" i="6"/>
  <c r="GO232" i="6"/>
  <c r="EL232" i="6"/>
  <c r="FB232" i="6"/>
  <c r="FR232" i="6"/>
  <c r="GH232" i="6"/>
  <c r="GP232" i="6"/>
  <c r="FV232" i="6"/>
  <c r="EE232" i="6"/>
  <c r="EI232" i="6"/>
  <c r="EM232" i="6"/>
  <c r="EQ232" i="6"/>
  <c r="EU232" i="6"/>
  <c r="EY232" i="6"/>
  <c r="FC232" i="6"/>
  <c r="FG232" i="6"/>
  <c r="FK232" i="6"/>
  <c r="FO232" i="6"/>
  <c r="FS232" i="6"/>
  <c r="FW232" i="6"/>
  <c r="GA232" i="6"/>
  <c r="GE232" i="6"/>
  <c r="GI232" i="6"/>
  <c r="GM232" i="6"/>
  <c r="GQ232" i="6"/>
  <c r="ED232" i="6"/>
  <c r="ET232" i="6"/>
  <c r="FF232" i="6"/>
  <c r="FN232" i="6"/>
  <c r="FZ232" i="6"/>
  <c r="GL232" i="6"/>
  <c r="T934" i="5"/>
  <c r="CS91" i="6"/>
  <c r="CW91" i="6"/>
  <c r="CQ92" i="6"/>
  <c r="CU92" i="6"/>
  <c r="CQ232" i="6"/>
  <c r="CU232" i="6"/>
  <c r="CT91" i="6"/>
  <c r="CR92" i="6"/>
  <c r="CV92" i="6"/>
  <c r="CR232" i="6"/>
  <c r="CV232" i="6"/>
  <c r="CQ91" i="6"/>
  <c r="CU91" i="6"/>
  <c r="CS92" i="6"/>
  <c r="CW92" i="6"/>
  <c r="CS232" i="6"/>
  <c r="CW232" i="6"/>
  <c r="CR91" i="6"/>
  <c r="CV91" i="6"/>
  <c r="CT92" i="6"/>
  <c r="CT232" i="6"/>
  <c r="T932" i="5"/>
  <c r="CJ91" i="6"/>
  <c r="CN91" i="6"/>
  <c r="CK92" i="6"/>
  <c r="CO92" i="6"/>
  <c r="CJ232" i="6"/>
  <c r="CN232" i="6"/>
  <c r="CK91" i="6"/>
  <c r="CO91" i="6"/>
  <c r="CH92" i="6"/>
  <c r="CL92" i="6"/>
  <c r="CP92" i="6"/>
  <c r="CK232" i="6"/>
  <c r="CO232" i="6"/>
  <c r="CH91" i="6"/>
  <c r="CL91" i="6"/>
  <c r="CP91" i="6"/>
  <c r="CI92" i="6"/>
  <c r="CM92" i="6"/>
  <c r="CH232" i="6"/>
  <c r="CL232" i="6"/>
  <c r="CP232" i="6"/>
  <c r="CI91" i="6"/>
  <c r="CM91" i="6"/>
  <c r="CJ92" i="6"/>
  <c r="CN92" i="6"/>
  <c r="CI232" i="6"/>
  <c r="CM232" i="6"/>
  <c r="CA91" i="6"/>
  <c r="CE91" i="6"/>
  <c r="CA92" i="6"/>
  <c r="CE92" i="6"/>
  <c r="BY232" i="6"/>
  <c r="CC232" i="6"/>
  <c r="CG232" i="6"/>
  <c r="CB91" i="6"/>
  <c r="CF91" i="6"/>
  <c r="CB92" i="6"/>
  <c r="CF92" i="6"/>
  <c r="BZ232" i="6"/>
  <c r="CD232" i="6"/>
  <c r="BY91" i="6"/>
  <c r="CC91" i="6"/>
  <c r="CG91" i="6"/>
  <c r="BY92" i="6"/>
  <c r="CC92" i="6"/>
  <c r="CG92" i="6"/>
  <c r="CA232" i="6"/>
  <c r="CE232" i="6"/>
  <c r="BZ91" i="6"/>
  <c r="CD91" i="6"/>
  <c r="BZ92" i="6"/>
  <c r="CD92" i="6"/>
  <c r="CB232" i="6"/>
  <c r="CF232" i="6"/>
  <c r="T930" i="5"/>
  <c r="T928" i="5"/>
  <c r="BR91" i="6"/>
  <c r="BV91" i="6"/>
  <c r="BQ92" i="6"/>
  <c r="BU92" i="6"/>
  <c r="BQ232" i="6"/>
  <c r="BU232" i="6"/>
  <c r="BS91" i="6"/>
  <c r="BW91" i="6"/>
  <c r="BR92" i="6"/>
  <c r="BV92" i="6"/>
  <c r="BR232" i="6"/>
  <c r="BV232" i="6"/>
  <c r="BP91" i="6"/>
  <c r="BT91" i="6"/>
  <c r="BX91" i="6"/>
  <c r="BS92" i="6"/>
  <c r="BW92" i="6"/>
  <c r="BS232" i="6"/>
  <c r="BW232" i="6"/>
  <c r="BQ91" i="6"/>
  <c r="BU91" i="6"/>
  <c r="BP92" i="6"/>
  <c r="BT92" i="6"/>
  <c r="BX92" i="6"/>
  <c r="BP232" i="6"/>
  <c r="BT232" i="6"/>
  <c r="BX232" i="6"/>
  <c r="T926" i="5"/>
  <c r="BI91" i="6"/>
  <c r="BM91" i="6"/>
  <c r="BG92" i="6"/>
  <c r="BK92" i="6"/>
  <c r="BO92" i="6"/>
  <c r="BJ232" i="6"/>
  <c r="BN232" i="6"/>
  <c r="BO232" i="6"/>
  <c r="BJ91" i="6"/>
  <c r="BN91" i="6"/>
  <c r="BH92" i="6"/>
  <c r="BL92" i="6"/>
  <c r="BG91" i="6"/>
  <c r="BK91" i="6"/>
  <c r="BO91" i="6"/>
  <c r="BI92" i="6"/>
  <c r="BM92" i="6"/>
  <c r="BH232" i="6"/>
  <c r="BL232" i="6"/>
  <c r="BG232" i="6"/>
  <c r="BH91" i="6"/>
  <c r="BL91" i="6"/>
  <c r="BJ92" i="6"/>
  <c r="BN92" i="6"/>
  <c r="BI232" i="6"/>
  <c r="BM232" i="6"/>
  <c r="BK232" i="6"/>
  <c r="T924" i="5"/>
  <c r="AZ91" i="6"/>
  <c r="BD91" i="6"/>
  <c r="BA92" i="6"/>
  <c r="BE92" i="6"/>
  <c r="AZ232" i="6"/>
  <c r="BD232" i="6"/>
  <c r="BA91" i="6"/>
  <c r="BE91" i="6"/>
  <c r="AX92" i="6"/>
  <c r="BB92" i="6"/>
  <c r="BF92" i="6"/>
  <c r="BA232" i="6"/>
  <c r="BE232" i="6"/>
  <c r="AX91" i="6"/>
  <c r="BB91" i="6"/>
  <c r="BF91" i="6"/>
  <c r="AY92" i="6"/>
  <c r="BC92" i="6"/>
  <c r="AX232" i="6"/>
  <c r="BB232" i="6"/>
  <c r="BF232" i="6"/>
  <c r="AY91" i="6"/>
  <c r="BC91" i="6"/>
  <c r="AZ92" i="6"/>
  <c r="BD92" i="6"/>
  <c r="AY232" i="6"/>
  <c r="BC232" i="6"/>
  <c r="AQ91" i="6"/>
  <c r="AU91" i="6"/>
  <c r="AQ92" i="6"/>
  <c r="AU92" i="6"/>
  <c r="AO232" i="6"/>
  <c r="AS232" i="6"/>
  <c r="AW232" i="6"/>
  <c r="AR91" i="6"/>
  <c r="AV91" i="6"/>
  <c r="AR92" i="6"/>
  <c r="AV92" i="6"/>
  <c r="AP232" i="6"/>
  <c r="AT232" i="6"/>
  <c r="AO91" i="6"/>
  <c r="AS91" i="6"/>
  <c r="AW91" i="6"/>
  <c r="AO92" i="6"/>
  <c r="AS92" i="6"/>
  <c r="AW92" i="6"/>
  <c r="AQ232" i="6"/>
  <c r="AU232" i="6"/>
  <c r="AP91" i="6"/>
  <c r="AT91" i="6"/>
  <c r="AP92" i="6"/>
  <c r="AT92" i="6"/>
  <c r="AR232" i="6"/>
  <c r="AV232" i="6"/>
  <c r="T922" i="5"/>
  <c r="T920" i="5"/>
  <c r="AH91" i="6"/>
  <c r="AL91" i="6"/>
  <c r="AG92" i="6"/>
  <c r="AK92" i="6"/>
  <c r="AI232" i="6"/>
  <c r="AM232" i="6"/>
  <c r="AI91" i="6"/>
  <c r="AM91" i="6"/>
  <c r="AH92" i="6"/>
  <c r="AL92" i="6"/>
  <c r="AF232" i="6"/>
  <c r="AJ232" i="6"/>
  <c r="AN232" i="6"/>
  <c r="AF91" i="6"/>
  <c r="AJ91" i="6"/>
  <c r="AN91" i="6"/>
  <c r="AI92" i="6"/>
  <c r="AM92" i="6"/>
  <c r="AG232" i="6"/>
  <c r="AK232" i="6"/>
  <c r="AG91" i="6"/>
  <c r="AK91" i="6"/>
  <c r="AF92" i="6"/>
  <c r="AJ92" i="6"/>
  <c r="AN92" i="6"/>
  <c r="AH232" i="6"/>
  <c r="AL232" i="6"/>
  <c r="T918" i="5"/>
  <c r="Y91" i="6"/>
  <c r="AC91" i="6"/>
  <c r="W92" i="6"/>
  <c r="AA92" i="6"/>
  <c r="AE92" i="6"/>
  <c r="Z232" i="6"/>
  <c r="AD232" i="6"/>
  <c r="Z91" i="6"/>
  <c r="AD91" i="6"/>
  <c r="X92" i="6"/>
  <c r="AB92" i="6"/>
  <c r="W232" i="6"/>
  <c r="AA232" i="6"/>
  <c r="AE232" i="6"/>
  <c r="W91" i="6"/>
  <c r="AA91" i="6"/>
  <c r="AE91" i="6"/>
  <c r="Y92" i="6"/>
  <c r="AC92" i="6"/>
  <c r="X232" i="6"/>
  <c r="AB232" i="6"/>
  <c r="X91" i="6"/>
  <c r="AB91" i="6"/>
  <c r="Z92" i="6"/>
  <c r="AD92" i="6"/>
  <c r="Y232" i="6"/>
  <c r="AC232" i="6"/>
  <c r="T916" i="5"/>
  <c r="P91" i="6"/>
  <c r="T91" i="6"/>
  <c r="Q92" i="6"/>
  <c r="U92" i="6"/>
  <c r="O232" i="6"/>
  <c r="S232" i="6"/>
  <c r="Q91" i="6"/>
  <c r="U91" i="6"/>
  <c r="N92" i="6"/>
  <c r="R92" i="6"/>
  <c r="V92" i="6"/>
  <c r="N91" i="6"/>
  <c r="R91" i="6"/>
  <c r="V91" i="6"/>
  <c r="O92" i="6"/>
  <c r="S92" i="6"/>
  <c r="Q232" i="6"/>
  <c r="U232" i="6"/>
  <c r="O91" i="6"/>
  <c r="S91" i="6"/>
  <c r="P92" i="6"/>
  <c r="T92" i="6"/>
  <c r="N232" i="6"/>
  <c r="R232" i="6"/>
  <c r="V232" i="6"/>
  <c r="P232" i="6"/>
  <c r="T232" i="6"/>
  <c r="T914" i="5"/>
  <c r="H91" i="6"/>
  <c r="L91" i="6"/>
  <c r="I92" i="6"/>
  <c r="M92" i="6"/>
  <c r="I91" i="6"/>
  <c r="M91" i="6"/>
  <c r="F92" i="6"/>
  <c r="J92" i="6"/>
  <c r="F91" i="6"/>
  <c r="J91" i="6"/>
  <c r="G92" i="6"/>
  <c r="K92" i="6"/>
  <c r="G91" i="6"/>
  <c r="K91" i="6"/>
  <c r="H92" i="6"/>
  <c r="L92" i="6"/>
  <c r="G232" i="6"/>
  <c r="K232" i="6"/>
  <c r="H232" i="6"/>
  <c r="L232" i="6"/>
  <c r="I232" i="6"/>
  <c r="M232" i="6"/>
  <c r="F232" i="6"/>
  <c r="J232" i="6"/>
  <c r="D313" i="5"/>
  <c r="T277" i="5"/>
  <c r="T345" i="5"/>
  <c r="T261" i="5"/>
  <c r="T329" i="5"/>
  <c r="T729" i="5"/>
  <c r="T135" i="5"/>
  <c r="T790" i="5"/>
  <c r="T331" i="5"/>
  <c r="T578" i="5"/>
  <c r="T731" i="5"/>
  <c r="T137" i="5"/>
  <c r="T535" i="5"/>
  <c r="T888" i="5"/>
  <c r="T751" i="5"/>
  <c r="T157" i="5"/>
  <c r="T796" i="5"/>
  <c r="T505" i="5"/>
  <c r="T147" i="5"/>
  <c r="T802" i="5"/>
  <c r="T347" i="5"/>
  <c r="T594" i="5"/>
  <c r="T351" i="5"/>
  <c r="T598" i="5"/>
  <c r="T269" i="5"/>
  <c r="T337" i="5"/>
  <c r="T600" i="5"/>
  <c r="T769" i="5"/>
  <c r="T568" i="5"/>
  <c r="T737" i="5"/>
  <c r="T739" i="5"/>
  <c r="T145" i="5"/>
  <c r="T820" i="5"/>
  <c r="T529" i="5"/>
  <c r="T163" i="5"/>
  <c r="T818" i="5"/>
  <c r="T543" i="5"/>
  <c r="I543" i="5"/>
  <c r="I896" i="5"/>
  <c r="T896" i="5"/>
  <c r="T743" i="5"/>
  <c r="T149" i="5"/>
  <c r="T580" i="5"/>
  <c r="T749" i="5"/>
  <c r="T139" i="5"/>
  <c r="T794" i="5"/>
  <c r="T339" i="5"/>
  <c r="T586" i="5"/>
  <c r="D743" i="5"/>
  <c r="T664" i="5"/>
  <c r="T654" i="5"/>
  <c r="T638" i="5"/>
  <c r="T636" i="5"/>
  <c r="T626" i="5"/>
  <c r="T632" i="5"/>
  <c r="T662" i="5"/>
  <c r="I666" i="5"/>
  <c r="T666" i="5"/>
  <c r="T644" i="5"/>
  <c r="T634" i="5"/>
  <c r="T640" i="5"/>
  <c r="T660" i="5"/>
  <c r="T592" i="5"/>
  <c r="T761" i="5"/>
  <c r="T576" i="5"/>
  <c r="T745" i="5"/>
  <c r="T499" i="5"/>
  <c r="T852" i="5"/>
  <c r="T747" i="5"/>
  <c r="T153" i="5"/>
  <c r="T792" i="5"/>
  <c r="T501" i="5"/>
  <c r="T281" i="5"/>
  <c r="T349" i="5"/>
  <c r="T812" i="5"/>
  <c r="T521" i="5"/>
  <c r="T858" i="5"/>
  <c r="T251" i="5"/>
  <c r="T511" i="5"/>
  <c r="T864" i="5"/>
  <c r="T763" i="5"/>
  <c r="T169" i="5"/>
  <c r="T767" i="5"/>
  <c r="T173" i="5"/>
  <c r="T584" i="5"/>
  <c r="T753" i="5"/>
  <c r="T175" i="5"/>
  <c r="T830" i="5"/>
  <c r="T143" i="5"/>
  <c r="T798" i="5"/>
  <c r="T800" i="5"/>
  <c r="T509" i="5"/>
  <c r="T882" i="5"/>
  <c r="T275" i="5"/>
  <c r="T527" i="5"/>
  <c r="T880" i="5"/>
  <c r="T289" i="5"/>
  <c r="I289" i="5"/>
  <c r="GV184" i="6" s="1"/>
  <c r="T357" i="5"/>
  <c r="T804" i="5"/>
  <c r="T513" i="5"/>
  <c r="T155" i="5"/>
  <c r="T810" i="5"/>
  <c r="T503" i="5"/>
  <c r="T856" i="5"/>
  <c r="T755" i="5"/>
  <c r="T161" i="5"/>
  <c r="T405" i="5"/>
  <c r="T411" i="5"/>
  <c r="T375" i="5"/>
  <c r="T395" i="5"/>
  <c r="T409" i="5"/>
  <c r="T399" i="5"/>
  <c r="T403" i="5"/>
  <c r="T383" i="5"/>
  <c r="T381" i="5"/>
  <c r="T401" i="5"/>
  <c r="T377" i="5"/>
  <c r="T167" i="5"/>
  <c r="T822" i="5"/>
  <c r="T151" i="5"/>
  <c r="T806" i="5"/>
  <c r="T245" i="5"/>
  <c r="T596" i="5"/>
  <c r="T765" i="5"/>
  <c r="T874" i="5"/>
  <c r="T267" i="5"/>
  <c r="T319" i="5"/>
  <c r="T566" i="5"/>
  <c r="T257" i="5"/>
  <c r="T325" i="5"/>
  <c r="T824" i="5"/>
  <c r="T533" i="5"/>
  <c r="T828" i="5"/>
  <c r="T537" i="5"/>
  <c r="T159" i="5"/>
  <c r="T814" i="5"/>
  <c r="T539" i="5"/>
  <c r="T892" i="5"/>
  <c r="T507" i="5"/>
  <c r="T860" i="5"/>
  <c r="T862" i="5"/>
  <c r="T255" i="5"/>
  <c r="T343" i="5"/>
  <c r="T590" i="5"/>
  <c r="T273" i="5"/>
  <c r="T341" i="5"/>
  <c r="I604" i="5"/>
  <c r="T604" i="5"/>
  <c r="I773" i="5"/>
  <c r="T773" i="5"/>
  <c r="T866" i="5"/>
  <c r="T259" i="5"/>
  <c r="T519" i="5"/>
  <c r="T872" i="5"/>
  <c r="T249" i="5"/>
  <c r="T317" i="5"/>
  <c r="T816" i="5"/>
  <c r="T525" i="5"/>
  <c r="T652" i="5"/>
  <c r="T658" i="5"/>
  <c r="T622" i="5"/>
  <c r="T642" i="5"/>
  <c r="T656" i="5"/>
  <c r="T646" i="5"/>
  <c r="T650" i="5"/>
  <c r="T630" i="5"/>
  <c r="T628" i="5"/>
  <c r="T648" i="5"/>
  <c r="T624" i="5"/>
  <c r="T808" i="5"/>
  <c r="T517" i="5"/>
  <c r="T854" i="5"/>
  <c r="T247" i="5"/>
  <c r="T531" i="5"/>
  <c r="T884" i="5"/>
  <c r="T515" i="5"/>
  <c r="T868" i="5"/>
  <c r="T313" i="5"/>
  <c r="T560" i="5"/>
  <c r="T870" i="5"/>
  <c r="T263" i="5"/>
  <c r="T315" i="5"/>
  <c r="T562" i="5"/>
  <c r="T826" i="5"/>
  <c r="T335" i="5"/>
  <c r="T582" i="5"/>
  <c r="T735" i="5"/>
  <c r="T141" i="5"/>
  <c r="T572" i="5"/>
  <c r="T741" i="5"/>
  <c r="T886" i="5"/>
  <c r="T279" i="5"/>
  <c r="T890" i="5"/>
  <c r="T283" i="5"/>
  <c r="T523" i="5"/>
  <c r="T876" i="5"/>
  <c r="T285" i="5"/>
  <c r="T353" i="5"/>
  <c r="T253" i="5"/>
  <c r="T321" i="5"/>
  <c r="T323" i="5"/>
  <c r="T570" i="5"/>
  <c r="T759" i="5"/>
  <c r="E134" i="6"/>
  <c r="E153" i="6" s="1"/>
  <c r="L126" i="13" s="1"/>
  <c r="T165" i="5"/>
  <c r="T588" i="5"/>
  <c r="T757" i="5"/>
  <c r="T179" i="5"/>
  <c r="I179" i="5"/>
  <c r="I834" i="5"/>
  <c r="T834" i="5"/>
  <c r="T327" i="5"/>
  <c r="T574" i="5"/>
  <c r="T265" i="5"/>
  <c r="T333" i="5"/>
  <c r="T564" i="5"/>
  <c r="T733" i="5"/>
  <c r="T878" i="5"/>
  <c r="T271" i="5"/>
  <c r="T417" i="5"/>
  <c r="T407" i="5"/>
  <c r="T391" i="5"/>
  <c r="T389" i="5"/>
  <c r="T379" i="5"/>
  <c r="T385" i="5"/>
  <c r="T415" i="5"/>
  <c r="T419" i="5"/>
  <c r="I419" i="5"/>
  <c r="T397" i="5"/>
  <c r="T387" i="5"/>
  <c r="T393" i="5"/>
  <c r="T413" i="5"/>
  <c r="D747" i="5"/>
  <c r="D808" i="5" s="1"/>
  <c r="D739" i="5"/>
  <c r="D541" i="5"/>
  <c r="D602" i="5" s="1"/>
  <c r="D771" i="5"/>
  <c r="D529" i="5"/>
  <c r="D590" i="5" s="1"/>
  <c r="D759" i="5"/>
  <c r="D501" i="5"/>
  <c r="D562" i="5" s="1"/>
  <c r="D731" i="5"/>
  <c r="D537" i="5"/>
  <c r="D598" i="5" s="1"/>
  <c r="D767" i="5"/>
  <c r="D533" i="5"/>
  <c r="D594" i="5" s="1"/>
  <c r="D763" i="5"/>
  <c r="D539" i="5"/>
  <c r="D600" i="5" s="1"/>
  <c r="D769" i="5"/>
  <c r="D503" i="5"/>
  <c r="D564" i="5" s="1"/>
  <c r="D733" i="5"/>
  <c r="D741" i="5"/>
  <c r="D525" i="5"/>
  <c r="D586" i="5" s="1"/>
  <c r="D755" i="5"/>
  <c r="D505" i="5"/>
  <c r="D566" i="5" s="1"/>
  <c r="D735" i="5"/>
  <c r="D543" i="5"/>
  <c r="D604" i="5" s="1"/>
  <c r="D773" i="5"/>
  <c r="D523" i="5"/>
  <c r="D584" i="5" s="1"/>
  <c r="D753" i="5"/>
  <c r="D531" i="5"/>
  <c r="D592" i="5" s="1"/>
  <c r="D761" i="5"/>
  <c r="D745" i="5"/>
  <c r="D515" i="5"/>
  <c r="D576" i="5" s="1"/>
  <c r="CF89" i="6"/>
  <c r="CB89" i="6"/>
  <c r="CE89" i="6"/>
  <c r="CA89" i="6"/>
  <c r="CD89" i="6"/>
  <c r="BZ89" i="6"/>
  <c r="CC89" i="6"/>
  <c r="CG89" i="6"/>
  <c r="BY89" i="6"/>
  <c r="E89" i="6"/>
  <c r="L89" i="6"/>
  <c r="H89" i="6"/>
  <c r="G89" i="6"/>
  <c r="K89" i="6"/>
  <c r="J89" i="6"/>
  <c r="F89" i="6"/>
  <c r="M89" i="6"/>
  <c r="I89" i="6"/>
  <c r="DS89" i="6"/>
  <c r="GR89" i="6"/>
  <c r="FV89" i="6"/>
  <c r="FL89" i="6"/>
  <c r="FB89" i="6"/>
  <c r="DY89" i="6"/>
  <c r="DI89" i="6"/>
  <c r="CY89" i="6"/>
  <c r="DP89" i="6"/>
  <c r="DF89" i="6"/>
  <c r="GN89" i="6"/>
  <c r="FR89" i="6"/>
  <c r="DT89" i="6"/>
  <c r="DQ89" i="6"/>
  <c r="GI89" i="6"/>
  <c r="FM89" i="6"/>
  <c r="FC89" i="6"/>
  <c r="ES89" i="6"/>
  <c r="EI89" i="6"/>
  <c r="GB89" i="6"/>
  <c r="EN89" i="6"/>
  <c r="ER89" i="6"/>
  <c r="EH89" i="6"/>
  <c r="GA89" i="6"/>
  <c r="DC89" i="6"/>
  <c r="CZ89" i="6"/>
  <c r="EX89" i="6"/>
  <c r="DX89" i="6"/>
  <c r="EA89" i="6"/>
  <c r="DJ89" i="6"/>
  <c r="GO89" i="6"/>
  <c r="FS89" i="6"/>
  <c r="FI89" i="6"/>
  <c r="EY89" i="6"/>
  <c r="EO89" i="6"/>
  <c r="EE89" i="6"/>
  <c r="FX89" i="6"/>
  <c r="FH89" i="6"/>
  <c r="ED89" i="6"/>
  <c r="FW89" i="6"/>
  <c r="GE89" i="6"/>
  <c r="DM89" i="6"/>
  <c r="DG89" i="6"/>
  <c r="DD89" i="6"/>
  <c r="DU89" i="6"/>
  <c r="GP89" i="6"/>
  <c r="FP89" i="6"/>
  <c r="GJ89" i="6"/>
  <c r="FJ89" i="6"/>
  <c r="EV89" i="6"/>
  <c r="FD89" i="6"/>
  <c r="EP89" i="6"/>
  <c r="DK89" i="6"/>
  <c r="DA89" i="6"/>
  <c r="GF89" i="6"/>
  <c r="DW89" i="6"/>
  <c r="DN89" i="6"/>
  <c r="GL89" i="6"/>
  <c r="FT89" i="6"/>
  <c r="FF89" i="6"/>
  <c r="FN89" i="6"/>
  <c r="EZ89" i="6"/>
  <c r="EL89" i="6"/>
  <c r="ET89" i="6"/>
  <c r="EF89" i="6"/>
  <c r="DR89" i="6"/>
  <c r="CX89" i="6"/>
  <c r="GM89" i="6"/>
  <c r="FU89" i="6"/>
  <c r="FG89" i="6"/>
  <c r="FO89" i="6"/>
  <c r="FA89" i="6"/>
  <c r="EM89" i="6"/>
  <c r="EU89" i="6"/>
  <c r="EG89" i="6"/>
  <c r="FZ89" i="6"/>
  <c r="GH89" i="6"/>
  <c r="GC89" i="6"/>
  <c r="DO89" i="6"/>
  <c r="DL89" i="6"/>
  <c r="DZ89" i="6"/>
  <c r="DV89" i="6"/>
  <c r="DB89" i="6"/>
  <c r="GQ89" i="6"/>
  <c r="FQ89" i="6"/>
  <c r="GK89" i="6"/>
  <c r="FK89" i="6"/>
  <c r="EW89" i="6"/>
  <c r="FE89" i="6"/>
  <c r="EQ89" i="6"/>
  <c r="EC89" i="6"/>
  <c r="EK89" i="6"/>
  <c r="GD89" i="6"/>
  <c r="EB89" i="6"/>
  <c r="EJ89" i="6"/>
  <c r="FY89" i="6"/>
  <c r="GG89" i="6"/>
  <c r="DH89" i="6"/>
  <c r="DE89" i="6"/>
  <c r="AJ89" i="6"/>
  <c r="AN89" i="6"/>
  <c r="AF89" i="6"/>
  <c r="AI89" i="6"/>
  <c r="AM89" i="6"/>
  <c r="AH89" i="6"/>
  <c r="AL89" i="6"/>
  <c r="AG89" i="6"/>
  <c r="AK89" i="6"/>
  <c r="D812" i="5"/>
  <c r="D874" i="5"/>
  <c r="D936" i="5" s="1"/>
  <c r="CV89" i="6"/>
  <c r="CR89" i="6"/>
  <c r="CU89" i="6"/>
  <c r="CQ89" i="6"/>
  <c r="CT89" i="6"/>
  <c r="CS89" i="6"/>
  <c r="CW89" i="6"/>
  <c r="AB89" i="6"/>
  <c r="X89" i="6"/>
  <c r="AA89" i="6"/>
  <c r="AE89" i="6"/>
  <c r="W89" i="6"/>
  <c r="Z89" i="6"/>
  <c r="AD89" i="6"/>
  <c r="Y89" i="6"/>
  <c r="AC89" i="6"/>
  <c r="E92" i="6"/>
  <c r="E91" i="6"/>
  <c r="E232" i="6"/>
  <c r="AR89" i="6"/>
  <c r="AV89" i="6"/>
  <c r="AQ89" i="6"/>
  <c r="AU89" i="6"/>
  <c r="AP89" i="6"/>
  <c r="AT89" i="6"/>
  <c r="AW89" i="6"/>
  <c r="AO89" i="6"/>
  <c r="AS89" i="6"/>
  <c r="CN89" i="6"/>
  <c r="CJ89" i="6"/>
  <c r="CM89" i="6"/>
  <c r="CI89" i="6"/>
  <c r="CL89" i="6"/>
  <c r="CP89" i="6"/>
  <c r="CH89" i="6"/>
  <c r="CK89" i="6"/>
  <c r="CO89" i="6"/>
  <c r="T89" i="6"/>
  <c r="P89" i="6"/>
  <c r="S89" i="6"/>
  <c r="O89" i="6"/>
  <c r="N89" i="6"/>
  <c r="V89" i="6"/>
  <c r="R89" i="6"/>
  <c r="U89" i="6"/>
  <c r="Q89" i="6"/>
  <c r="BH89" i="6"/>
  <c r="BL89" i="6"/>
  <c r="BO89" i="6"/>
  <c r="BG89" i="6"/>
  <c r="BK89" i="6"/>
  <c r="BN89" i="6"/>
  <c r="BJ89" i="6"/>
  <c r="BM89" i="6"/>
  <c r="BI89" i="6"/>
  <c r="AZ89" i="6"/>
  <c r="BD89" i="6"/>
  <c r="AY89" i="6"/>
  <c r="BC89" i="6"/>
  <c r="BF89" i="6"/>
  <c r="AX89" i="6"/>
  <c r="BB89" i="6"/>
  <c r="BE89" i="6"/>
  <c r="BA89" i="6"/>
  <c r="BX89" i="6"/>
  <c r="BP89" i="6"/>
  <c r="BT89" i="6"/>
  <c r="BW89" i="6"/>
  <c r="BS89" i="6"/>
  <c r="BV89" i="6"/>
  <c r="BR89" i="6"/>
  <c r="BU89" i="6"/>
  <c r="BQ89" i="6"/>
  <c r="D251" i="6"/>
  <c r="C251" i="6"/>
  <c r="ED250" i="6"/>
  <c r="FT250" i="6"/>
  <c r="AY250" i="6"/>
  <c r="BP250" i="6"/>
  <c r="BA250" i="6"/>
  <c r="AQ250" i="6"/>
  <c r="X250" i="6"/>
  <c r="M250" i="6"/>
  <c r="EE250" i="6"/>
  <c r="FE250" i="6"/>
  <c r="GL250" i="6"/>
  <c r="DL250" i="6"/>
  <c r="BJ250" i="6"/>
  <c r="BO250" i="6"/>
  <c r="BX250" i="6"/>
  <c r="BQ250" i="6"/>
  <c r="AK250" i="6"/>
  <c r="V250" i="6"/>
  <c r="E250" i="6"/>
  <c r="GA250" i="6"/>
  <c r="FC250" i="6"/>
  <c r="GR250" i="6"/>
  <c r="DQ250" i="6"/>
  <c r="BR250" i="6"/>
  <c r="CE250" i="6"/>
  <c r="CF250" i="6"/>
  <c r="CG250" i="6"/>
  <c r="AG250" i="6"/>
  <c r="R250" i="6"/>
  <c r="F250" i="6"/>
  <c r="GH250" i="6"/>
  <c r="ER250" i="6"/>
  <c r="FK250" i="6"/>
  <c r="CY250" i="6"/>
  <c r="DU250" i="6"/>
  <c r="BZ250" i="6"/>
  <c r="AR250" i="6"/>
  <c r="AS250" i="6"/>
  <c r="CW250" i="6"/>
  <c r="AD250" i="6"/>
  <c r="N250" i="6"/>
  <c r="DZ250" i="6"/>
  <c r="GC250" i="6"/>
  <c r="FG250" i="6"/>
  <c r="DF250" i="6"/>
  <c r="AT250" i="6"/>
  <c r="CV250" i="6"/>
  <c r="P250" i="6"/>
  <c r="FS250" i="6"/>
  <c r="AB250" i="6"/>
  <c r="CN250" i="6"/>
  <c r="CH250" i="6"/>
  <c r="DP250" i="6"/>
  <c r="DB250" i="6"/>
  <c r="GJ250" i="6"/>
  <c r="EZ250" i="6"/>
  <c r="EM250" i="6"/>
  <c r="GE250" i="6"/>
  <c r="EK250" i="6"/>
  <c r="FD250" i="6"/>
  <c r="GI250" i="6"/>
  <c r="CZ250" i="6"/>
  <c r="DS250" i="6"/>
  <c r="CT250" i="6"/>
  <c r="DX250" i="6"/>
  <c r="DY250" i="6"/>
  <c r="GV250" i="6"/>
  <c r="Y250" i="6"/>
  <c r="J250" i="6"/>
  <c r="GG250" i="6"/>
  <c r="EN250" i="6"/>
  <c r="EV250" i="6"/>
  <c r="FU250" i="6"/>
  <c r="GN250" i="6"/>
  <c r="DH250" i="6"/>
  <c r="BF250" i="6"/>
  <c r="BK250" i="6"/>
  <c r="BL250" i="6"/>
  <c r="BM250" i="6"/>
  <c r="AL250" i="6"/>
  <c r="S250" i="6"/>
  <c r="G250" i="6"/>
  <c r="BG250" i="6"/>
  <c r="EJ250" i="6"/>
  <c r="EX250" i="6"/>
  <c r="CD250" i="6"/>
  <c r="AC250" i="6"/>
  <c r="FA250" i="6"/>
  <c r="EA250" i="6"/>
  <c r="AP250" i="6"/>
  <c r="EU250" i="6"/>
  <c r="EB250" i="6"/>
  <c r="FQ250" i="6"/>
  <c r="DK250" i="6"/>
  <c r="CP250" i="6"/>
  <c r="BY250" i="6"/>
  <c r="K250" i="6"/>
  <c r="DD250" i="6"/>
  <c r="FF250" i="6"/>
  <c r="H250" i="6"/>
  <c r="AM250" i="6"/>
  <c r="BH250" i="6"/>
  <c r="BB250" i="6"/>
  <c r="DI250" i="6"/>
  <c r="GK250" i="6"/>
  <c r="FZ250" i="6"/>
  <c r="GD250" i="6"/>
  <c r="EQ250" i="6"/>
  <c r="EY250" i="6"/>
  <c r="FR250" i="6"/>
  <c r="DC250" i="6"/>
  <c r="AX250" i="6"/>
  <c r="BC250" i="6"/>
  <c r="BD250" i="6"/>
  <c r="BE250" i="6"/>
  <c r="AN250" i="6"/>
  <c r="U250" i="6"/>
  <c r="I250" i="6"/>
  <c r="EF250" i="6"/>
  <c r="ET250" i="6"/>
  <c r="FJ250" i="6"/>
  <c r="FV250" i="6"/>
  <c r="GQ250" i="6"/>
  <c r="DN250" i="6"/>
  <c r="BV250" i="6"/>
  <c r="CA250" i="6"/>
  <c r="CB250" i="6"/>
  <c r="CC250" i="6"/>
  <c r="AE250" i="6"/>
  <c r="O250" i="6"/>
  <c r="DV250" i="6"/>
  <c r="GM250" i="6"/>
  <c r="CI250" i="6"/>
  <c r="AH250" i="6"/>
  <c r="GP250" i="6"/>
  <c r="AV250" i="6"/>
  <c r="CU250" i="6"/>
  <c r="EP250" i="6"/>
  <c r="GU250" i="6"/>
  <c r="DO250" i="6"/>
  <c r="BW250" i="6"/>
  <c r="AO250" i="6"/>
  <c r="FB250" i="6"/>
  <c r="FX250" i="6"/>
  <c r="AI250" i="6"/>
  <c r="CO250" i="6"/>
  <c r="CM250" i="6"/>
  <c r="GO250" i="6"/>
  <c r="EG250" i="6"/>
  <c r="FY250" i="6"/>
  <c r="EL250" i="6"/>
  <c r="FM250" i="6"/>
  <c r="GS250" i="6"/>
  <c r="DJ250" i="6"/>
  <c r="BN250" i="6"/>
  <c r="BS250" i="6"/>
  <c r="BT250" i="6"/>
  <c r="BU250" i="6"/>
  <c r="AJ250" i="6"/>
  <c r="Q250" i="6"/>
  <c r="GB250" i="6"/>
  <c r="EH250" i="6"/>
  <c r="EO250" i="6"/>
  <c r="FO250" i="6"/>
  <c r="FP250" i="6"/>
  <c r="CX250" i="6"/>
  <c r="DR250" i="6"/>
  <c r="CL250" i="6"/>
  <c r="CQ250" i="6"/>
  <c r="CR250" i="6"/>
  <c r="CS250" i="6"/>
  <c r="AA250" i="6"/>
  <c r="AF250" i="6"/>
  <c r="FI250" i="6"/>
  <c r="FL250" i="6"/>
  <c r="CJ250" i="6"/>
  <c r="FW250" i="6"/>
  <c r="DE250" i="6"/>
  <c r="AW250" i="6"/>
  <c r="L250" i="6"/>
  <c r="DW250" i="6"/>
  <c r="DG250" i="6"/>
  <c r="FN250" i="6"/>
  <c r="GF250" i="6"/>
  <c r="EW250" i="6"/>
  <c r="DA250" i="6"/>
  <c r="DT250" i="6"/>
  <c r="AZ250" i="6"/>
  <c r="Z250" i="6"/>
  <c r="GT250" i="6"/>
  <c r="ES250" i="6"/>
  <c r="T250" i="6"/>
  <c r="BI250" i="6"/>
  <c r="EI250" i="6"/>
  <c r="DM250" i="6"/>
  <c r="CK250" i="6"/>
  <c r="EC250" i="6"/>
  <c r="FH250" i="6"/>
  <c r="AU250" i="6"/>
  <c r="W250" i="6"/>
  <c r="BS1" i="6"/>
  <c r="BT1" i="6" s="1"/>
  <c r="BU1" i="6" s="1"/>
  <c r="BV1" i="6" s="1"/>
  <c r="BW1" i="6" s="1"/>
  <c r="EP1" i="6"/>
  <c r="EQ1" i="6" s="1"/>
  <c r="ER1" i="6" s="1"/>
  <c r="ES1" i="6" s="1"/>
  <c r="ET1" i="6" s="1"/>
  <c r="N118" i="13"/>
  <c r="D502" i="5"/>
  <c r="D563" i="5" s="1"/>
  <c r="D732" i="5"/>
  <c r="D915" i="5"/>
  <c r="GT171" i="6" l="1"/>
  <c r="GV171" i="6"/>
  <c r="GS97" i="6"/>
  <c r="GS99" i="6" s="1"/>
  <c r="GU97" i="6"/>
  <c r="GS184" i="6"/>
  <c r="GU184" i="6"/>
  <c r="GS171" i="6"/>
  <c r="GU171" i="6"/>
  <c r="GT134" i="6"/>
  <c r="GT153" i="6" s="1"/>
  <c r="GT164" i="6" s="1"/>
  <c r="GU134" i="6"/>
  <c r="GU153" i="6" s="1"/>
  <c r="GU164" i="6" s="1"/>
  <c r="GV134" i="6"/>
  <c r="GV153" i="6" s="1"/>
  <c r="GV164" i="6" s="1"/>
  <c r="GS134" i="6"/>
  <c r="GS153" i="6" s="1"/>
  <c r="GS164" i="6" s="1"/>
  <c r="GT184" i="6"/>
  <c r="GV97" i="6"/>
  <c r="GT97" i="6"/>
  <c r="GU185" i="6"/>
  <c r="GV185" i="6"/>
  <c r="GS185" i="6"/>
  <c r="GT185" i="6"/>
  <c r="I64" i="15"/>
  <c r="I62" i="15"/>
  <c r="K93" i="15"/>
  <c r="I93" i="15"/>
  <c r="K103" i="15"/>
  <c r="I85" i="15"/>
  <c r="K109" i="15"/>
  <c r="I40" i="21"/>
  <c r="I87" i="15"/>
  <c r="K95" i="15"/>
  <c r="I15" i="14"/>
  <c r="I53" i="14"/>
  <c r="I80" i="14"/>
  <c r="I50" i="21" s="1"/>
  <c r="I63" i="14"/>
  <c r="I51" i="14"/>
  <c r="I95" i="15"/>
  <c r="I109" i="15"/>
  <c r="I122" i="15"/>
  <c r="I55" i="21" s="1"/>
  <c r="I77" i="15"/>
  <c r="I103" i="15"/>
  <c r="I13" i="20"/>
  <c r="G22" i="21" s="1"/>
  <c r="I15" i="15"/>
  <c r="BE97" i="6"/>
  <c r="BE100" i="6" s="1"/>
  <c r="BA97" i="6"/>
  <c r="BA100" i="6" s="1"/>
  <c r="Q97" i="6"/>
  <c r="Q236" i="6" s="1"/>
  <c r="DX97" i="6"/>
  <c r="DX99" i="6" s="1"/>
  <c r="CK97" i="6"/>
  <c r="CK99" i="6" s="1"/>
  <c r="EJ97" i="6"/>
  <c r="EJ100" i="6" s="1"/>
  <c r="EF97" i="6"/>
  <c r="EF99" i="6" s="1"/>
  <c r="EV97" i="6"/>
  <c r="EV99" i="6" s="1"/>
  <c r="ER97" i="6"/>
  <c r="ER236" i="6" s="1"/>
  <c r="EN97" i="6"/>
  <c r="EN99" i="6" s="1"/>
  <c r="CO97" i="6"/>
  <c r="CO100" i="6" s="1"/>
  <c r="EB97" i="6"/>
  <c r="EB100" i="6" s="1"/>
  <c r="GR97" i="6"/>
  <c r="GR101" i="6" s="1"/>
  <c r="GN97" i="6"/>
  <c r="GN236" i="6" s="1"/>
  <c r="GF97" i="6"/>
  <c r="GF99" i="6" s="1"/>
  <c r="AE97" i="6"/>
  <c r="AE100" i="6" s="1"/>
  <c r="GB97" i="6"/>
  <c r="GB100" i="6" s="1"/>
  <c r="GJ97" i="6"/>
  <c r="GJ236" i="6" s="1"/>
  <c r="AA97" i="6"/>
  <c r="AA236" i="6" s="1"/>
  <c r="FX97" i="6"/>
  <c r="FX100" i="6" s="1"/>
  <c r="FT97" i="6"/>
  <c r="FT236" i="6" s="1"/>
  <c r="FP97" i="6"/>
  <c r="FP99" i="6" s="1"/>
  <c r="FL97" i="6"/>
  <c r="FL236" i="6" s="1"/>
  <c r="FH97" i="6"/>
  <c r="FH99" i="6" s="1"/>
  <c r="FD97" i="6"/>
  <c r="FD99" i="6" s="1"/>
  <c r="EZ97" i="6"/>
  <c r="EZ101" i="6" s="1"/>
  <c r="X97" i="6"/>
  <c r="X99" i="6" s="1"/>
  <c r="DT97" i="6"/>
  <c r="DT100" i="6" s="1"/>
  <c r="DL97" i="6"/>
  <c r="DL236" i="6" s="1"/>
  <c r="DH97" i="6"/>
  <c r="DH236" i="6" s="1"/>
  <c r="DD97" i="6"/>
  <c r="DD99" i="6" s="1"/>
  <c r="CZ97" i="6"/>
  <c r="CZ100" i="6" s="1"/>
  <c r="AB97" i="6"/>
  <c r="AB101" i="6" s="1"/>
  <c r="W97" i="6"/>
  <c r="W99" i="6" s="1"/>
  <c r="U97" i="6"/>
  <c r="U100" i="6" s="1"/>
  <c r="D872" i="5"/>
  <c r="D934" i="5" s="1"/>
  <c r="CQ171" i="6"/>
  <c r="AX171" i="6"/>
  <c r="FE171" i="6"/>
  <c r="AP171" i="6"/>
  <c r="Z171" i="6"/>
  <c r="BN171" i="6"/>
  <c r="S97" i="6"/>
  <c r="S99" i="6" s="1"/>
  <c r="O97" i="6"/>
  <c r="O236" i="6" s="1"/>
  <c r="N184" i="6"/>
  <c r="GO97" i="6"/>
  <c r="GO101" i="6" s="1"/>
  <c r="FY97" i="6"/>
  <c r="FY101" i="6" s="1"/>
  <c r="FI97" i="6"/>
  <c r="FI100" i="6" s="1"/>
  <c r="ES97" i="6"/>
  <c r="ES101" i="6" s="1"/>
  <c r="EC97" i="6"/>
  <c r="EC100" i="6" s="1"/>
  <c r="DB97" i="6"/>
  <c r="DB99" i="6" s="1"/>
  <c r="AH171" i="6"/>
  <c r="BV171" i="6"/>
  <c r="CL171" i="6"/>
  <c r="CD171" i="6"/>
  <c r="I76" i="11"/>
  <c r="G171" i="6"/>
  <c r="M171" i="6"/>
  <c r="E185" i="6"/>
  <c r="E184" i="6"/>
  <c r="E171" i="6"/>
  <c r="D870" i="5"/>
  <c r="D932" i="5" s="1"/>
  <c r="CM184" i="6"/>
  <c r="CK184" i="6"/>
  <c r="GE97" i="6"/>
  <c r="GE100" i="6" s="1"/>
  <c r="FO97" i="6"/>
  <c r="FO101" i="6" s="1"/>
  <c r="EY97" i="6"/>
  <c r="EY236" i="6" s="1"/>
  <c r="EI97" i="6"/>
  <c r="EI100" i="6" s="1"/>
  <c r="DS97" i="6"/>
  <c r="DS236" i="6" s="1"/>
  <c r="DC97" i="6"/>
  <c r="DC99" i="6" s="1"/>
  <c r="CQ97" i="6"/>
  <c r="CQ101" i="6" s="1"/>
  <c r="GM97" i="6"/>
  <c r="GM100" i="6" s="1"/>
  <c r="FW97" i="6"/>
  <c r="FW236" i="6" s="1"/>
  <c r="FG97" i="6"/>
  <c r="FG236" i="6" s="1"/>
  <c r="EQ97" i="6"/>
  <c r="EQ100" i="6" s="1"/>
  <c r="EA97" i="6"/>
  <c r="EA100" i="6" s="1"/>
  <c r="DK97" i="6"/>
  <c r="DK101" i="6" s="1"/>
  <c r="DJ97" i="6"/>
  <c r="DJ99" i="6" s="1"/>
  <c r="CN97" i="6"/>
  <c r="CN101" i="6" s="1"/>
  <c r="GQ97" i="6"/>
  <c r="GQ236" i="6" s="1"/>
  <c r="GA97" i="6"/>
  <c r="GA100" i="6" s="1"/>
  <c r="FK97" i="6"/>
  <c r="FK101" i="6" s="1"/>
  <c r="EU97" i="6"/>
  <c r="EU99" i="6" s="1"/>
  <c r="EE97" i="6"/>
  <c r="EE236" i="6" s="1"/>
  <c r="DO97" i="6"/>
  <c r="DO100" i="6" s="1"/>
  <c r="CY97" i="6"/>
  <c r="CY101" i="6" s="1"/>
  <c r="FZ97" i="6"/>
  <c r="FZ100" i="6" s="1"/>
  <c r="FJ97" i="6"/>
  <c r="FJ99" i="6" s="1"/>
  <c r="ET97" i="6"/>
  <c r="ET99" i="6" s="1"/>
  <c r="CX97" i="6"/>
  <c r="CX236" i="6" s="1"/>
  <c r="GK97" i="6"/>
  <c r="GK100" i="6" s="1"/>
  <c r="FU97" i="6"/>
  <c r="FU101" i="6" s="1"/>
  <c r="FE97" i="6"/>
  <c r="FE99" i="6" s="1"/>
  <c r="EO97" i="6"/>
  <c r="EO99" i="6" s="1"/>
  <c r="DY97" i="6"/>
  <c r="DY99" i="6" s="1"/>
  <c r="BQ97" i="6"/>
  <c r="BQ101" i="6" s="1"/>
  <c r="GC97" i="6"/>
  <c r="GC99" i="6" s="1"/>
  <c r="FM97" i="6"/>
  <c r="FM236" i="6" s="1"/>
  <c r="EW97" i="6"/>
  <c r="EW99" i="6" s="1"/>
  <c r="EG97" i="6"/>
  <c r="EG100" i="6" s="1"/>
  <c r="DQ97" i="6"/>
  <c r="DQ101" i="6" s="1"/>
  <c r="DE97" i="6"/>
  <c r="DE236" i="6" s="1"/>
  <c r="GH97" i="6"/>
  <c r="GH236" i="6" s="1"/>
  <c r="FR97" i="6"/>
  <c r="FR100" i="6" s="1"/>
  <c r="FB97" i="6"/>
  <c r="FB100" i="6" s="1"/>
  <c r="EL97" i="6"/>
  <c r="EL101" i="6" s="1"/>
  <c r="DV97" i="6"/>
  <c r="DV99" i="6" s="1"/>
  <c r="GM184" i="6"/>
  <c r="FW184" i="6"/>
  <c r="FG184" i="6"/>
  <c r="EQ184" i="6"/>
  <c r="EA184" i="6"/>
  <c r="DK184" i="6"/>
  <c r="GH184" i="6"/>
  <c r="FR184" i="6"/>
  <c r="FB184" i="6"/>
  <c r="EL184" i="6"/>
  <c r="DV184" i="6"/>
  <c r="DB184" i="6"/>
  <c r="GG184" i="6"/>
  <c r="FA184" i="6"/>
  <c r="DU184" i="6"/>
  <c r="FP184" i="6"/>
  <c r="EJ184" i="6"/>
  <c r="DD184" i="6"/>
  <c r="FU171" i="6"/>
  <c r="EO171" i="6"/>
  <c r="DL134" i="6"/>
  <c r="DL153" i="6" s="1"/>
  <c r="DL164" i="6" s="1"/>
  <c r="EB134" i="6"/>
  <c r="EB153" i="6" s="1"/>
  <c r="EB164" i="6" s="1"/>
  <c r="ER134" i="6"/>
  <c r="ER153" i="6" s="1"/>
  <c r="ER164" i="6" s="1"/>
  <c r="FH134" i="6"/>
  <c r="FH153" i="6" s="1"/>
  <c r="FH164" i="6" s="1"/>
  <c r="FX134" i="6"/>
  <c r="FX153" i="6" s="1"/>
  <c r="FX164" i="6" s="1"/>
  <c r="GN134" i="6"/>
  <c r="GN153" i="6" s="1"/>
  <c r="GN164" i="6" s="1"/>
  <c r="DE134" i="6"/>
  <c r="DE153" i="6" s="1"/>
  <c r="DE164" i="6" s="1"/>
  <c r="DU134" i="6"/>
  <c r="DU153" i="6" s="1"/>
  <c r="DU164" i="6" s="1"/>
  <c r="EK134" i="6"/>
  <c r="EK153" i="6" s="1"/>
  <c r="EK164" i="6" s="1"/>
  <c r="FA134" i="6"/>
  <c r="FA153" i="6" s="1"/>
  <c r="FA164" i="6" s="1"/>
  <c r="FQ134" i="6"/>
  <c r="FQ153" i="6" s="1"/>
  <c r="FQ164" i="6" s="1"/>
  <c r="GG134" i="6"/>
  <c r="GG153" i="6" s="1"/>
  <c r="GG164" i="6" s="1"/>
  <c r="CX134" i="6"/>
  <c r="CX153" i="6" s="1"/>
  <c r="CX164" i="6" s="1"/>
  <c r="DN134" i="6"/>
  <c r="DN153" i="6" s="1"/>
  <c r="DN164" i="6" s="1"/>
  <c r="ED134" i="6"/>
  <c r="ED153" i="6" s="1"/>
  <c r="ED164" i="6" s="1"/>
  <c r="ET134" i="6"/>
  <c r="ET153" i="6" s="1"/>
  <c r="ET164" i="6" s="1"/>
  <c r="FJ134" i="6"/>
  <c r="FJ153" i="6" s="1"/>
  <c r="FJ164" i="6" s="1"/>
  <c r="FZ134" i="6"/>
  <c r="FZ153" i="6" s="1"/>
  <c r="FZ164" i="6" s="1"/>
  <c r="GP134" i="6"/>
  <c r="GP153" i="6" s="1"/>
  <c r="GP164" i="6" s="1"/>
  <c r="DG134" i="6"/>
  <c r="DG153" i="6" s="1"/>
  <c r="DG164" i="6" s="1"/>
  <c r="DW134" i="6"/>
  <c r="DW153" i="6" s="1"/>
  <c r="DW164" i="6" s="1"/>
  <c r="EM134" i="6"/>
  <c r="EM153" i="6" s="1"/>
  <c r="EM164" i="6" s="1"/>
  <c r="FC134" i="6"/>
  <c r="FC153" i="6" s="1"/>
  <c r="FC164" i="6" s="1"/>
  <c r="FS134" i="6"/>
  <c r="FS153" i="6" s="1"/>
  <c r="FS164" i="6" s="1"/>
  <c r="GI134" i="6"/>
  <c r="GI153" i="6" s="1"/>
  <c r="GI164" i="6" s="1"/>
  <c r="CZ134" i="6"/>
  <c r="CZ153" i="6" s="1"/>
  <c r="CZ164" i="6" s="1"/>
  <c r="DP134" i="6"/>
  <c r="DP153" i="6" s="1"/>
  <c r="DP164" i="6" s="1"/>
  <c r="EF134" i="6"/>
  <c r="EF153" i="6" s="1"/>
  <c r="EF164" i="6" s="1"/>
  <c r="EV134" i="6"/>
  <c r="EV153" i="6" s="1"/>
  <c r="EV164" i="6" s="1"/>
  <c r="FL134" i="6"/>
  <c r="FL153" i="6" s="1"/>
  <c r="FL164" i="6" s="1"/>
  <c r="GB134" i="6"/>
  <c r="GB153" i="6" s="1"/>
  <c r="GB164" i="6" s="1"/>
  <c r="GR134" i="6"/>
  <c r="GR153" i="6" s="1"/>
  <c r="GR164" i="6" s="1"/>
  <c r="DI134" i="6"/>
  <c r="DI153" i="6" s="1"/>
  <c r="DI164" i="6" s="1"/>
  <c r="DY134" i="6"/>
  <c r="DY153" i="6" s="1"/>
  <c r="DY164" i="6" s="1"/>
  <c r="EO134" i="6"/>
  <c r="EO153" i="6" s="1"/>
  <c r="EO164" i="6" s="1"/>
  <c r="FE134" i="6"/>
  <c r="FE153" i="6" s="1"/>
  <c r="FE164" i="6" s="1"/>
  <c r="FU134" i="6"/>
  <c r="FU153" i="6" s="1"/>
  <c r="FU164" i="6" s="1"/>
  <c r="GK134" i="6"/>
  <c r="GK153" i="6" s="1"/>
  <c r="GK164" i="6" s="1"/>
  <c r="DB134" i="6"/>
  <c r="DB153" i="6" s="1"/>
  <c r="DB164" i="6" s="1"/>
  <c r="DR134" i="6"/>
  <c r="DR153" i="6" s="1"/>
  <c r="DR164" i="6" s="1"/>
  <c r="EH134" i="6"/>
  <c r="EH153" i="6" s="1"/>
  <c r="EH164" i="6" s="1"/>
  <c r="EX134" i="6"/>
  <c r="EX153" i="6" s="1"/>
  <c r="EX164" i="6" s="1"/>
  <c r="FN134" i="6"/>
  <c r="FN153" i="6" s="1"/>
  <c r="FN164" i="6" s="1"/>
  <c r="GD134" i="6"/>
  <c r="GD153" i="6" s="1"/>
  <c r="GD164" i="6" s="1"/>
  <c r="DK134" i="6"/>
  <c r="DK153" i="6" s="1"/>
  <c r="DK164" i="6" s="1"/>
  <c r="EA134" i="6"/>
  <c r="EA153" i="6" s="1"/>
  <c r="EA164" i="6" s="1"/>
  <c r="EQ134" i="6"/>
  <c r="EQ153" i="6" s="1"/>
  <c r="EQ164" i="6" s="1"/>
  <c r="FG134" i="6"/>
  <c r="FG153" i="6" s="1"/>
  <c r="FG164" i="6" s="1"/>
  <c r="FW134" i="6"/>
  <c r="FW153" i="6" s="1"/>
  <c r="FW164" i="6" s="1"/>
  <c r="GM134" i="6"/>
  <c r="GM153" i="6" s="1"/>
  <c r="GM164" i="6" s="1"/>
  <c r="DD134" i="6"/>
  <c r="DD153" i="6" s="1"/>
  <c r="DD164" i="6" s="1"/>
  <c r="DT134" i="6"/>
  <c r="DT153" i="6" s="1"/>
  <c r="DT164" i="6" s="1"/>
  <c r="EJ134" i="6"/>
  <c r="EJ153" i="6" s="1"/>
  <c r="EJ164" i="6" s="1"/>
  <c r="EZ134" i="6"/>
  <c r="EZ153" i="6" s="1"/>
  <c r="EZ164" i="6" s="1"/>
  <c r="FP134" i="6"/>
  <c r="FP153" i="6" s="1"/>
  <c r="FP164" i="6" s="1"/>
  <c r="GF134" i="6"/>
  <c r="GF153" i="6" s="1"/>
  <c r="GF164" i="6" s="1"/>
  <c r="DM134" i="6"/>
  <c r="DM153" i="6" s="1"/>
  <c r="DM164" i="6" s="1"/>
  <c r="EC134" i="6"/>
  <c r="EC153" i="6" s="1"/>
  <c r="EC164" i="6" s="1"/>
  <c r="ES134" i="6"/>
  <c r="ES153" i="6" s="1"/>
  <c r="ES164" i="6" s="1"/>
  <c r="FI134" i="6"/>
  <c r="FI153" i="6" s="1"/>
  <c r="FI164" i="6" s="1"/>
  <c r="FY134" i="6"/>
  <c r="FY153" i="6" s="1"/>
  <c r="FY164" i="6" s="1"/>
  <c r="GO134" i="6"/>
  <c r="GO153" i="6" s="1"/>
  <c r="GO164" i="6" s="1"/>
  <c r="DF134" i="6"/>
  <c r="DF153" i="6" s="1"/>
  <c r="DF164" i="6" s="1"/>
  <c r="DV134" i="6"/>
  <c r="DV153" i="6" s="1"/>
  <c r="DV164" i="6" s="1"/>
  <c r="EL134" i="6"/>
  <c r="EL153" i="6" s="1"/>
  <c r="EL164" i="6" s="1"/>
  <c r="FB134" i="6"/>
  <c r="FB153" i="6" s="1"/>
  <c r="FB164" i="6" s="1"/>
  <c r="FR134" i="6"/>
  <c r="FR153" i="6" s="1"/>
  <c r="FR164" i="6" s="1"/>
  <c r="GH134" i="6"/>
  <c r="GH153" i="6" s="1"/>
  <c r="GH164" i="6" s="1"/>
  <c r="CY134" i="6"/>
  <c r="CY153" i="6" s="1"/>
  <c r="CY164" i="6" s="1"/>
  <c r="DO134" i="6"/>
  <c r="DO153" i="6" s="1"/>
  <c r="DO164" i="6" s="1"/>
  <c r="EE134" i="6"/>
  <c r="EE153" i="6" s="1"/>
  <c r="EE164" i="6" s="1"/>
  <c r="EU134" i="6"/>
  <c r="EU153" i="6" s="1"/>
  <c r="EU164" i="6" s="1"/>
  <c r="FK134" i="6"/>
  <c r="FK153" i="6" s="1"/>
  <c r="FK164" i="6" s="1"/>
  <c r="GA134" i="6"/>
  <c r="GA153" i="6" s="1"/>
  <c r="GA164" i="6" s="1"/>
  <c r="GQ134" i="6"/>
  <c r="GQ153" i="6" s="1"/>
  <c r="GQ164" i="6" s="1"/>
  <c r="DH134" i="6"/>
  <c r="DH153" i="6" s="1"/>
  <c r="DH164" i="6" s="1"/>
  <c r="DX134" i="6"/>
  <c r="DX153" i="6" s="1"/>
  <c r="DX164" i="6" s="1"/>
  <c r="EN134" i="6"/>
  <c r="EN153" i="6" s="1"/>
  <c r="EN164" i="6" s="1"/>
  <c r="FD134" i="6"/>
  <c r="FD153" i="6" s="1"/>
  <c r="FD164" i="6" s="1"/>
  <c r="FT134" i="6"/>
  <c r="FT153" i="6" s="1"/>
  <c r="FT164" i="6" s="1"/>
  <c r="GJ134" i="6"/>
  <c r="GJ153" i="6" s="1"/>
  <c r="GJ164" i="6" s="1"/>
  <c r="DA134" i="6"/>
  <c r="DA153" i="6" s="1"/>
  <c r="DA164" i="6" s="1"/>
  <c r="DQ134" i="6"/>
  <c r="DQ153" i="6" s="1"/>
  <c r="DQ164" i="6" s="1"/>
  <c r="EG134" i="6"/>
  <c r="EG153" i="6" s="1"/>
  <c r="EG164" i="6" s="1"/>
  <c r="EW134" i="6"/>
  <c r="EW153" i="6" s="1"/>
  <c r="EW164" i="6" s="1"/>
  <c r="FM134" i="6"/>
  <c r="FM153" i="6" s="1"/>
  <c r="FM164" i="6" s="1"/>
  <c r="GC134" i="6"/>
  <c r="GC153" i="6" s="1"/>
  <c r="GC164" i="6" s="1"/>
  <c r="DJ134" i="6"/>
  <c r="DJ153" i="6" s="1"/>
  <c r="DJ164" i="6" s="1"/>
  <c r="DZ134" i="6"/>
  <c r="DZ153" i="6" s="1"/>
  <c r="DZ164" i="6" s="1"/>
  <c r="EP134" i="6"/>
  <c r="EP153" i="6" s="1"/>
  <c r="EP164" i="6" s="1"/>
  <c r="FF134" i="6"/>
  <c r="FF153" i="6" s="1"/>
  <c r="FF164" i="6" s="1"/>
  <c r="FV134" i="6"/>
  <c r="FV153" i="6" s="1"/>
  <c r="FV164" i="6" s="1"/>
  <c r="GL134" i="6"/>
  <c r="GL153" i="6" s="1"/>
  <c r="GL164" i="6" s="1"/>
  <c r="DC134" i="6"/>
  <c r="DC153" i="6" s="1"/>
  <c r="DC164" i="6" s="1"/>
  <c r="DS134" i="6"/>
  <c r="DS153" i="6" s="1"/>
  <c r="DS164" i="6" s="1"/>
  <c r="EI134" i="6"/>
  <c r="EI153" i="6" s="1"/>
  <c r="EI164" i="6" s="1"/>
  <c r="EY134" i="6"/>
  <c r="EY153" i="6" s="1"/>
  <c r="EY164" i="6" s="1"/>
  <c r="FO134" i="6"/>
  <c r="FO153" i="6" s="1"/>
  <c r="FO164" i="6" s="1"/>
  <c r="GE134" i="6"/>
  <c r="GE153" i="6" s="1"/>
  <c r="GE164" i="6" s="1"/>
  <c r="GI184" i="6"/>
  <c r="FS184" i="6"/>
  <c r="FC184" i="6"/>
  <c r="EM184" i="6"/>
  <c r="DW184" i="6"/>
  <c r="DG184" i="6"/>
  <c r="GD184" i="6"/>
  <c r="FN184" i="6"/>
  <c r="EX184" i="6"/>
  <c r="EH184" i="6"/>
  <c r="DR184" i="6"/>
  <c r="CX184" i="6"/>
  <c r="FU184" i="6"/>
  <c r="EO184" i="6"/>
  <c r="DI184" i="6"/>
  <c r="GR184" i="6"/>
  <c r="FL184" i="6"/>
  <c r="EF184" i="6"/>
  <c r="CZ184" i="6"/>
  <c r="FQ171" i="6"/>
  <c r="EK171" i="6"/>
  <c r="GE184" i="6"/>
  <c r="FO184" i="6"/>
  <c r="EY184" i="6"/>
  <c r="EI184" i="6"/>
  <c r="DS184" i="6"/>
  <c r="DC184" i="6"/>
  <c r="GP184" i="6"/>
  <c r="FZ184" i="6"/>
  <c r="FJ184" i="6"/>
  <c r="ET184" i="6"/>
  <c r="ED184" i="6"/>
  <c r="DN184" i="6"/>
  <c r="GO184" i="6"/>
  <c r="FQ184" i="6"/>
  <c r="EK184" i="6"/>
  <c r="DE184" i="6"/>
  <c r="GF184" i="6"/>
  <c r="EZ184" i="6"/>
  <c r="DT184" i="6"/>
  <c r="GK171" i="6"/>
  <c r="DJ171" i="6"/>
  <c r="DZ171" i="6"/>
  <c r="EP171" i="6"/>
  <c r="FF171" i="6"/>
  <c r="FV171" i="6"/>
  <c r="GL171" i="6"/>
  <c r="DC171" i="6"/>
  <c r="DS171" i="6"/>
  <c r="EI171" i="6"/>
  <c r="EY171" i="6"/>
  <c r="FO171" i="6"/>
  <c r="GE171" i="6"/>
  <c r="DL171" i="6"/>
  <c r="EB171" i="6"/>
  <c r="ER171" i="6"/>
  <c r="FH171" i="6"/>
  <c r="FX171" i="6"/>
  <c r="GN171" i="6"/>
  <c r="DE171" i="6"/>
  <c r="DU171" i="6"/>
  <c r="CX171" i="6"/>
  <c r="DN171" i="6"/>
  <c r="ED171" i="6"/>
  <c r="ET171" i="6"/>
  <c r="FJ171" i="6"/>
  <c r="FZ171" i="6"/>
  <c r="GP171" i="6"/>
  <c r="DG171" i="6"/>
  <c r="DW171" i="6"/>
  <c r="EM171" i="6"/>
  <c r="FC171" i="6"/>
  <c r="FS171" i="6"/>
  <c r="GI171" i="6"/>
  <c r="CZ171" i="6"/>
  <c r="DP171" i="6"/>
  <c r="EF171" i="6"/>
  <c r="EV171" i="6"/>
  <c r="FL171" i="6"/>
  <c r="GB171" i="6"/>
  <c r="GR171" i="6"/>
  <c r="DI171" i="6"/>
  <c r="DY171" i="6"/>
  <c r="DB171" i="6"/>
  <c r="DR171" i="6"/>
  <c r="EH171" i="6"/>
  <c r="EX171" i="6"/>
  <c r="FN171" i="6"/>
  <c r="GD171" i="6"/>
  <c r="DK171" i="6"/>
  <c r="EA171" i="6"/>
  <c r="EQ171" i="6"/>
  <c r="FG171" i="6"/>
  <c r="FW171" i="6"/>
  <c r="GM171" i="6"/>
  <c r="DD171" i="6"/>
  <c r="DT171" i="6"/>
  <c r="EJ171" i="6"/>
  <c r="EZ171" i="6"/>
  <c r="FP171" i="6"/>
  <c r="GF171" i="6"/>
  <c r="DM171" i="6"/>
  <c r="EC171" i="6"/>
  <c r="ES171" i="6"/>
  <c r="FI171" i="6"/>
  <c r="FY171" i="6"/>
  <c r="GO171" i="6"/>
  <c r="DH184" i="6"/>
  <c r="DX184" i="6"/>
  <c r="EN184" i="6"/>
  <c r="FD184" i="6"/>
  <c r="FT184" i="6"/>
  <c r="GJ184" i="6"/>
  <c r="DM184" i="6"/>
  <c r="EC184" i="6"/>
  <c r="ES184" i="6"/>
  <c r="FI184" i="6"/>
  <c r="FY184" i="6"/>
  <c r="DF171" i="6"/>
  <c r="DV171" i="6"/>
  <c r="EL171" i="6"/>
  <c r="FB171" i="6"/>
  <c r="FR171" i="6"/>
  <c r="GH171" i="6"/>
  <c r="CY171" i="6"/>
  <c r="DO171" i="6"/>
  <c r="EE171" i="6"/>
  <c r="EU171" i="6"/>
  <c r="FK171" i="6"/>
  <c r="GA171" i="6"/>
  <c r="GQ171" i="6"/>
  <c r="DH171" i="6"/>
  <c r="DX171" i="6"/>
  <c r="EN171" i="6"/>
  <c r="FD171" i="6"/>
  <c r="FT171" i="6"/>
  <c r="GJ171" i="6"/>
  <c r="DA171" i="6"/>
  <c r="DQ171" i="6"/>
  <c r="EG171" i="6"/>
  <c r="EW171" i="6"/>
  <c r="FM171" i="6"/>
  <c r="GC171" i="6"/>
  <c r="DL184" i="6"/>
  <c r="EB184" i="6"/>
  <c r="ER184" i="6"/>
  <c r="FH184" i="6"/>
  <c r="FX184" i="6"/>
  <c r="GN184" i="6"/>
  <c r="DA184" i="6"/>
  <c r="DQ184" i="6"/>
  <c r="EG184" i="6"/>
  <c r="EW184" i="6"/>
  <c r="FM184" i="6"/>
  <c r="GC184" i="6"/>
  <c r="DJ184" i="6"/>
  <c r="GQ184" i="6"/>
  <c r="GA184" i="6"/>
  <c r="FK184" i="6"/>
  <c r="EU184" i="6"/>
  <c r="EE184" i="6"/>
  <c r="DO184" i="6"/>
  <c r="CY184" i="6"/>
  <c r="GL184" i="6"/>
  <c r="FV184" i="6"/>
  <c r="FF184" i="6"/>
  <c r="EP184" i="6"/>
  <c r="DZ184" i="6"/>
  <c r="DF184" i="6"/>
  <c r="GK184" i="6"/>
  <c r="FE184" i="6"/>
  <c r="DY184" i="6"/>
  <c r="GB184" i="6"/>
  <c r="EV184" i="6"/>
  <c r="DP184" i="6"/>
  <c r="GG171" i="6"/>
  <c r="FA171" i="6"/>
  <c r="CJ97" i="6"/>
  <c r="CJ100" i="6" s="1"/>
  <c r="GD97" i="6"/>
  <c r="FN97" i="6"/>
  <c r="EX97" i="6"/>
  <c r="EH97" i="6"/>
  <c r="DR97" i="6"/>
  <c r="DM97" i="6"/>
  <c r="BU97" i="6"/>
  <c r="BU101" i="6" s="1"/>
  <c r="CM97" i="6"/>
  <c r="CM100" i="6" s="1"/>
  <c r="CL97" i="6"/>
  <c r="CL236" i="6" s="1"/>
  <c r="GI97" i="6"/>
  <c r="FS97" i="6"/>
  <c r="FC97" i="6"/>
  <c r="EM97" i="6"/>
  <c r="DW97" i="6"/>
  <c r="DG97" i="6"/>
  <c r="DF97" i="6"/>
  <c r="GP97" i="6"/>
  <c r="ED97" i="6"/>
  <c r="DN97" i="6"/>
  <c r="GG97" i="6"/>
  <c r="FQ97" i="6"/>
  <c r="FA97" i="6"/>
  <c r="EK97" i="6"/>
  <c r="DU97" i="6"/>
  <c r="DI97" i="6"/>
  <c r="DP97" i="6"/>
  <c r="GL97" i="6"/>
  <c r="FV97" i="6"/>
  <c r="FF97" i="6"/>
  <c r="EP97" i="6"/>
  <c r="DZ97" i="6"/>
  <c r="DA97" i="6"/>
  <c r="CW97" i="6"/>
  <c r="CW101" i="6" s="1"/>
  <c r="CQ184" i="6"/>
  <c r="CT184" i="6"/>
  <c r="CR184" i="6"/>
  <c r="CT134" i="6"/>
  <c r="CT153" i="6" s="1"/>
  <c r="CT164" i="6" s="1"/>
  <c r="CU134" i="6"/>
  <c r="CU153" i="6" s="1"/>
  <c r="CU164" i="6" s="1"/>
  <c r="CR134" i="6"/>
  <c r="CR153" i="6" s="1"/>
  <c r="CR164" i="6" s="1"/>
  <c r="CS134" i="6"/>
  <c r="CS153" i="6" s="1"/>
  <c r="CS164" i="6" s="1"/>
  <c r="CV134" i="6"/>
  <c r="CV153" i="6" s="1"/>
  <c r="CV164" i="6" s="1"/>
  <c r="CW134" i="6"/>
  <c r="CW153" i="6" s="1"/>
  <c r="CW164" i="6" s="1"/>
  <c r="CQ134" i="6"/>
  <c r="CQ153" i="6" s="1"/>
  <c r="CQ164" i="6" s="1"/>
  <c r="CI97" i="6"/>
  <c r="CI101" i="6" s="1"/>
  <c r="CU97" i="6"/>
  <c r="CV97" i="6"/>
  <c r="CS97" i="6"/>
  <c r="CW184" i="6"/>
  <c r="CW171" i="6"/>
  <c r="CV171" i="6"/>
  <c r="CU171" i="6"/>
  <c r="CT171" i="6"/>
  <c r="CR97" i="6"/>
  <c r="CU184" i="6"/>
  <c r="CS184" i="6"/>
  <c r="CV184" i="6"/>
  <c r="CS171" i="6"/>
  <c r="CR171" i="6"/>
  <c r="CP97" i="6"/>
  <c r="CP236" i="6" s="1"/>
  <c r="CT97" i="6"/>
  <c r="CH97" i="6"/>
  <c r="CH100" i="6" s="1"/>
  <c r="CF97" i="6"/>
  <c r="CF99" i="6" s="1"/>
  <c r="CA97" i="6"/>
  <c r="CA99" i="6" s="1"/>
  <c r="CO134" i="6"/>
  <c r="CO153" i="6" s="1"/>
  <c r="CO164" i="6" s="1"/>
  <c r="CH134" i="6"/>
  <c r="CH153" i="6" s="1"/>
  <c r="CH164" i="6" s="1"/>
  <c r="CJ134" i="6"/>
  <c r="CJ153" i="6" s="1"/>
  <c r="CJ164" i="6" s="1"/>
  <c r="CL134" i="6"/>
  <c r="CL153" i="6" s="1"/>
  <c r="CL164" i="6" s="1"/>
  <c r="CN134" i="6"/>
  <c r="CN153" i="6" s="1"/>
  <c r="CN164" i="6" s="1"/>
  <c r="CP134" i="6"/>
  <c r="CP153" i="6" s="1"/>
  <c r="CP164" i="6" s="1"/>
  <c r="CI134" i="6"/>
  <c r="CI153" i="6" s="1"/>
  <c r="CI164" i="6" s="1"/>
  <c r="CK134" i="6"/>
  <c r="CK153" i="6" s="1"/>
  <c r="CK164" i="6" s="1"/>
  <c r="CM134" i="6"/>
  <c r="CM153" i="6" s="1"/>
  <c r="CM164" i="6" s="1"/>
  <c r="CI184" i="6"/>
  <c r="CP184" i="6"/>
  <c r="CN184" i="6"/>
  <c r="CJ171" i="6"/>
  <c r="CH171" i="6"/>
  <c r="CL184" i="6"/>
  <c r="CJ184" i="6"/>
  <c r="CO171" i="6"/>
  <c r="CM171" i="6"/>
  <c r="CH184" i="6"/>
  <c r="CO184" i="6"/>
  <c r="CK171" i="6"/>
  <c r="CI171" i="6"/>
  <c r="CP171" i="6"/>
  <c r="CN171" i="6"/>
  <c r="BZ97" i="6"/>
  <c r="BZ100" i="6" s="1"/>
  <c r="CE97" i="6"/>
  <c r="CE101" i="6" s="1"/>
  <c r="CA184" i="6"/>
  <c r="BZ184" i="6"/>
  <c r="BY184" i="6"/>
  <c r="CB184" i="6"/>
  <c r="BY171" i="6"/>
  <c r="CB171" i="6"/>
  <c r="CA171" i="6"/>
  <c r="BZ171" i="6"/>
  <c r="CG97" i="6"/>
  <c r="CB97" i="6"/>
  <c r="BO97" i="6"/>
  <c r="BO236" i="6" s="1"/>
  <c r="CD97" i="6"/>
  <c r="CC97" i="6"/>
  <c r="CB134" i="6"/>
  <c r="CB153" i="6" s="1"/>
  <c r="CB164" i="6" s="1"/>
  <c r="BY134" i="6"/>
  <c r="BY153" i="6" s="1"/>
  <c r="BY164" i="6" s="1"/>
  <c r="BZ134" i="6"/>
  <c r="BZ153" i="6" s="1"/>
  <c r="BZ164" i="6" s="1"/>
  <c r="CA134" i="6"/>
  <c r="CA153" i="6" s="1"/>
  <c r="CA164" i="6" s="1"/>
  <c r="CF134" i="6"/>
  <c r="CF153" i="6" s="1"/>
  <c r="CF164" i="6" s="1"/>
  <c r="CC134" i="6"/>
  <c r="CC153" i="6" s="1"/>
  <c r="CC164" i="6" s="1"/>
  <c r="CD134" i="6"/>
  <c r="CD153" i="6" s="1"/>
  <c r="CD164" i="6" s="1"/>
  <c r="CE134" i="6"/>
  <c r="CE153" i="6" s="1"/>
  <c r="CE164" i="6" s="1"/>
  <c r="CG134" i="6"/>
  <c r="CG153" i="6" s="1"/>
  <c r="CG164" i="6" s="1"/>
  <c r="CG184" i="6"/>
  <c r="CG171" i="6"/>
  <c r="BY97" i="6"/>
  <c r="CE184" i="6"/>
  <c r="CD184" i="6"/>
  <c r="CC184" i="6"/>
  <c r="CF184" i="6"/>
  <c r="CC171" i="6"/>
  <c r="CF171" i="6"/>
  <c r="CE171" i="6"/>
  <c r="BS184" i="6"/>
  <c r="BQ184" i="6"/>
  <c r="BU171" i="6"/>
  <c r="BP171" i="6"/>
  <c r="BR171" i="6"/>
  <c r="BT97" i="6"/>
  <c r="BV97" i="6"/>
  <c r="BV184" i="6"/>
  <c r="BX184" i="6"/>
  <c r="BQ171" i="6"/>
  <c r="BW171" i="6"/>
  <c r="BP97" i="6"/>
  <c r="BR97" i="6"/>
  <c r="BQ134" i="6"/>
  <c r="BQ153" i="6" s="1"/>
  <c r="BQ164" i="6" s="1"/>
  <c r="BS134" i="6"/>
  <c r="BS153" i="6" s="1"/>
  <c r="BS164" i="6" s="1"/>
  <c r="BP134" i="6"/>
  <c r="BP153" i="6" s="1"/>
  <c r="BP164" i="6" s="1"/>
  <c r="BU134" i="6"/>
  <c r="BU153" i="6" s="1"/>
  <c r="BU164" i="6" s="1"/>
  <c r="BW134" i="6"/>
  <c r="BW153" i="6" s="1"/>
  <c r="BW164" i="6" s="1"/>
  <c r="BT134" i="6"/>
  <c r="BT153" i="6" s="1"/>
  <c r="BT164" i="6" s="1"/>
  <c r="BR134" i="6"/>
  <c r="BR153" i="6" s="1"/>
  <c r="BR164" i="6" s="1"/>
  <c r="BX134" i="6"/>
  <c r="BX153" i="6" s="1"/>
  <c r="BX164" i="6" s="1"/>
  <c r="BV134" i="6"/>
  <c r="BV153" i="6" s="1"/>
  <c r="BV164" i="6" s="1"/>
  <c r="BR184" i="6"/>
  <c r="BT184" i="6"/>
  <c r="BX171" i="6"/>
  <c r="BS171" i="6"/>
  <c r="AY97" i="6"/>
  <c r="AY100" i="6" s="1"/>
  <c r="AX97" i="6"/>
  <c r="AX100" i="6" s="1"/>
  <c r="BW97" i="6"/>
  <c r="BW184" i="6"/>
  <c r="BU184" i="6"/>
  <c r="BP184" i="6"/>
  <c r="BT171" i="6"/>
  <c r="BX97" i="6"/>
  <c r="BS97" i="6"/>
  <c r="BK184" i="6"/>
  <c r="BN184" i="6"/>
  <c r="BM184" i="6"/>
  <c r="BG171" i="6"/>
  <c r="BJ171" i="6"/>
  <c r="BL97" i="6"/>
  <c r="BK97" i="6"/>
  <c r="BN97" i="6"/>
  <c r="BM97" i="6"/>
  <c r="BG184" i="6"/>
  <c r="BJ184" i="6"/>
  <c r="BI184" i="6"/>
  <c r="BL184" i="6"/>
  <c r="BM171" i="6"/>
  <c r="BF97" i="6"/>
  <c r="BF100" i="6" s="1"/>
  <c r="BH97" i="6"/>
  <c r="BG97" i="6"/>
  <c r="BJ97" i="6"/>
  <c r="BI97" i="6"/>
  <c r="BO134" i="6"/>
  <c r="BO153" i="6" s="1"/>
  <c r="BO164" i="6" s="1"/>
  <c r="BH134" i="6"/>
  <c r="BH153" i="6" s="1"/>
  <c r="BH164" i="6" s="1"/>
  <c r="BL134" i="6"/>
  <c r="BL153" i="6" s="1"/>
  <c r="BL164" i="6" s="1"/>
  <c r="BI134" i="6"/>
  <c r="BI153" i="6" s="1"/>
  <c r="BI164" i="6" s="1"/>
  <c r="BJ134" i="6"/>
  <c r="BJ153" i="6" s="1"/>
  <c r="BJ164" i="6" s="1"/>
  <c r="BG134" i="6"/>
  <c r="BG153" i="6" s="1"/>
  <c r="BG164" i="6" s="1"/>
  <c r="BM134" i="6"/>
  <c r="BM153" i="6" s="1"/>
  <c r="BM164" i="6" s="1"/>
  <c r="BN134" i="6"/>
  <c r="BN153" i="6" s="1"/>
  <c r="BN164" i="6" s="1"/>
  <c r="BK134" i="6"/>
  <c r="BK153" i="6" s="1"/>
  <c r="BK164" i="6" s="1"/>
  <c r="BH184" i="6"/>
  <c r="BI171" i="6"/>
  <c r="BL171" i="6"/>
  <c r="BO171" i="6"/>
  <c r="BO184" i="6"/>
  <c r="BH171" i="6"/>
  <c r="BK171" i="6"/>
  <c r="AV97" i="6"/>
  <c r="AV236" i="6" s="1"/>
  <c r="AQ97" i="6"/>
  <c r="AQ100" i="6" s="1"/>
  <c r="BC97" i="6"/>
  <c r="BC100" i="6" s="1"/>
  <c r="BB97" i="6"/>
  <c r="BB99" i="6" s="1"/>
  <c r="BA134" i="6"/>
  <c r="BF134" i="6"/>
  <c r="BF153" i="6" s="1"/>
  <c r="BF164" i="6" s="1"/>
  <c r="AZ134" i="6"/>
  <c r="AZ153" i="6" s="1"/>
  <c r="AZ164" i="6" s="1"/>
  <c r="BE134" i="6"/>
  <c r="BE153" i="6" s="1"/>
  <c r="BE164" i="6" s="1"/>
  <c r="AY134" i="6"/>
  <c r="AY153" i="6" s="1"/>
  <c r="AY164" i="6" s="1"/>
  <c r="BD134" i="6"/>
  <c r="BD153" i="6" s="1"/>
  <c r="BD164" i="6" s="1"/>
  <c r="AX134" i="6"/>
  <c r="AX153" i="6" s="1"/>
  <c r="AX164" i="6" s="1"/>
  <c r="BC134" i="6"/>
  <c r="BC153" i="6" s="1"/>
  <c r="BC164" i="6" s="1"/>
  <c r="BB134" i="6"/>
  <c r="BB153" i="6" s="1"/>
  <c r="BB164" i="6" s="1"/>
  <c r="BF184" i="6"/>
  <c r="AX184" i="6"/>
  <c r="BD171" i="6"/>
  <c r="AY171" i="6"/>
  <c r="BD97" i="6"/>
  <c r="BA184" i="6"/>
  <c r="BD184" i="6"/>
  <c r="BE171" i="6"/>
  <c r="AZ171" i="6"/>
  <c r="BF171" i="6"/>
  <c r="AZ97" i="6"/>
  <c r="BE184" i="6"/>
  <c r="BC184" i="6"/>
  <c r="BA171" i="6"/>
  <c r="BB171" i="6"/>
  <c r="BB184" i="6"/>
  <c r="AZ184" i="6"/>
  <c r="AY184" i="6"/>
  <c r="BC171" i="6"/>
  <c r="AP97" i="6"/>
  <c r="AP236" i="6" s="1"/>
  <c r="AU97" i="6"/>
  <c r="AU101" i="6" s="1"/>
  <c r="AR184" i="6"/>
  <c r="AO184" i="6"/>
  <c r="AQ184" i="6"/>
  <c r="AO171" i="6"/>
  <c r="AV171" i="6"/>
  <c r="AW97" i="6"/>
  <c r="AR97" i="6"/>
  <c r="AS184" i="6"/>
  <c r="AR171" i="6"/>
  <c r="AU171" i="6"/>
  <c r="AT97" i="6"/>
  <c r="AS97" i="6"/>
  <c r="AV184" i="6"/>
  <c r="AT184" i="6"/>
  <c r="AW171" i="6"/>
  <c r="AQ171" i="6"/>
  <c r="AT171" i="6"/>
  <c r="AO97" i="6"/>
  <c r="AW134" i="6"/>
  <c r="AW153" i="6" s="1"/>
  <c r="AW164" i="6" s="1"/>
  <c r="AT134" i="6"/>
  <c r="AT153" i="6" s="1"/>
  <c r="AT164" i="6" s="1"/>
  <c r="AQ134" i="6"/>
  <c r="AQ153" i="6" s="1"/>
  <c r="AQ164" i="6" s="1"/>
  <c r="AR134" i="6"/>
  <c r="AR153" i="6" s="1"/>
  <c r="AR164" i="6" s="1"/>
  <c r="AU134" i="6"/>
  <c r="AU153" i="6" s="1"/>
  <c r="AU164" i="6" s="1"/>
  <c r="AV134" i="6"/>
  <c r="AV153" i="6" s="1"/>
  <c r="AV164" i="6" s="1"/>
  <c r="AO134" i="6"/>
  <c r="AO153" i="6" s="1"/>
  <c r="AO164" i="6" s="1"/>
  <c r="AS134" i="6"/>
  <c r="AS153" i="6" s="1"/>
  <c r="AS164" i="6" s="1"/>
  <c r="AP134" i="6"/>
  <c r="AP153" i="6" s="1"/>
  <c r="AP164" i="6" s="1"/>
  <c r="AW184" i="6"/>
  <c r="AU184" i="6"/>
  <c r="AP184" i="6"/>
  <c r="AS171" i="6"/>
  <c r="AN97" i="6"/>
  <c r="AN100" i="6" s="1"/>
  <c r="AM97" i="6"/>
  <c r="AM101" i="6" s="1"/>
  <c r="AI97" i="6"/>
  <c r="AI99" i="6" s="1"/>
  <c r="AM184" i="6"/>
  <c r="AK171" i="6"/>
  <c r="AJ171" i="6"/>
  <c r="AI171" i="6"/>
  <c r="AK97" i="6"/>
  <c r="AF97" i="6"/>
  <c r="AL97" i="6"/>
  <c r="AN184" i="6"/>
  <c r="AI184" i="6"/>
  <c r="AL184" i="6"/>
  <c r="AG171" i="6"/>
  <c r="AF171" i="6"/>
  <c r="AG97" i="6"/>
  <c r="AH97" i="6"/>
  <c r="AH134" i="6"/>
  <c r="AH153" i="6" s="1"/>
  <c r="AH164" i="6" s="1"/>
  <c r="AM134" i="6"/>
  <c r="AM153" i="6" s="1"/>
  <c r="AM164" i="6" s="1"/>
  <c r="AF134" i="6"/>
  <c r="AF153" i="6" s="1"/>
  <c r="AF164" i="6" s="1"/>
  <c r="AG134" i="6"/>
  <c r="AG153" i="6" s="1"/>
  <c r="AG164" i="6" s="1"/>
  <c r="AL134" i="6"/>
  <c r="AL153" i="6" s="1"/>
  <c r="AL164" i="6" s="1"/>
  <c r="AJ134" i="6"/>
  <c r="AJ153" i="6" s="1"/>
  <c r="AJ164" i="6" s="1"/>
  <c r="AK134" i="6"/>
  <c r="AK153" i="6" s="1"/>
  <c r="AK164" i="6" s="1"/>
  <c r="AN134" i="6"/>
  <c r="AN153" i="6" s="1"/>
  <c r="AN164" i="6" s="1"/>
  <c r="AI134" i="6"/>
  <c r="AI153" i="6" s="1"/>
  <c r="AI164" i="6" s="1"/>
  <c r="AF184" i="6"/>
  <c r="AK184" i="6"/>
  <c r="AJ184" i="6"/>
  <c r="AH184" i="6"/>
  <c r="AL171" i="6"/>
  <c r="AG184" i="6"/>
  <c r="AN171" i="6"/>
  <c r="AM171" i="6"/>
  <c r="AJ97" i="6"/>
  <c r="N97" i="6"/>
  <c r="N100" i="6" s="1"/>
  <c r="AE184" i="6"/>
  <c r="AD184" i="6"/>
  <c r="X171" i="6"/>
  <c r="AE171" i="6"/>
  <c r="R97" i="6"/>
  <c r="R100" i="6" s="1"/>
  <c r="AC97" i="6"/>
  <c r="AC134" i="6"/>
  <c r="AC153" i="6" s="1"/>
  <c r="AC164" i="6" s="1"/>
  <c r="Z134" i="6"/>
  <c r="Z153" i="6" s="1"/>
  <c r="Z164" i="6" s="1"/>
  <c r="X134" i="6"/>
  <c r="X153" i="6" s="1"/>
  <c r="X164" i="6" s="1"/>
  <c r="AD134" i="6"/>
  <c r="AD153" i="6" s="1"/>
  <c r="AD164" i="6" s="1"/>
  <c r="W134" i="6"/>
  <c r="W153" i="6" s="1"/>
  <c r="W164" i="6" s="1"/>
  <c r="AB134" i="6"/>
  <c r="AB153" i="6" s="1"/>
  <c r="AB164" i="6" s="1"/>
  <c r="AA134" i="6"/>
  <c r="AA153" i="6" s="1"/>
  <c r="AA164" i="6" s="1"/>
  <c r="Y134" i="6"/>
  <c r="Y153" i="6" s="1"/>
  <c r="Y164" i="6" s="1"/>
  <c r="AE134" i="6"/>
  <c r="AE153" i="6" s="1"/>
  <c r="AE164" i="6" s="1"/>
  <c r="X184" i="6"/>
  <c r="Y184" i="6"/>
  <c r="AA184" i="6"/>
  <c r="Z184" i="6"/>
  <c r="AC171" i="6"/>
  <c r="AA171" i="6"/>
  <c r="AD97" i="6"/>
  <c r="Y97" i="6"/>
  <c r="AC184" i="6"/>
  <c r="W184" i="6"/>
  <c r="Y171" i="6"/>
  <c r="W171" i="6"/>
  <c r="AD171" i="6"/>
  <c r="Z97" i="6"/>
  <c r="AB184" i="6"/>
  <c r="AB171" i="6"/>
  <c r="S184" i="6"/>
  <c r="V171" i="6"/>
  <c r="V97" i="6"/>
  <c r="T97" i="6"/>
  <c r="U184" i="6"/>
  <c r="O184" i="6"/>
  <c r="V184" i="6"/>
  <c r="U171" i="6"/>
  <c r="T171" i="6"/>
  <c r="S171" i="6"/>
  <c r="R171" i="6"/>
  <c r="P97" i="6"/>
  <c r="Q184" i="6"/>
  <c r="R184" i="6"/>
  <c r="Q171" i="6"/>
  <c r="P171" i="6"/>
  <c r="O171" i="6"/>
  <c r="N171" i="6"/>
  <c r="N134" i="6"/>
  <c r="O134" i="6"/>
  <c r="O153" i="6" s="1"/>
  <c r="O164" i="6" s="1"/>
  <c r="P134" i="6"/>
  <c r="Q134" i="6"/>
  <c r="Q153" i="6" s="1"/>
  <c r="Q164" i="6" s="1"/>
  <c r="R134" i="6"/>
  <c r="R153" i="6" s="1"/>
  <c r="R164" i="6" s="1"/>
  <c r="S134" i="6"/>
  <c r="S153" i="6" s="1"/>
  <c r="S164" i="6" s="1"/>
  <c r="T134" i="6"/>
  <c r="T153" i="6" s="1"/>
  <c r="T164" i="6" s="1"/>
  <c r="U134" i="6"/>
  <c r="V134" i="6"/>
  <c r="V153" i="6" s="1"/>
  <c r="V164" i="6" s="1"/>
  <c r="P184" i="6"/>
  <c r="T184" i="6"/>
  <c r="E164" i="6"/>
  <c r="K97" i="6"/>
  <c r="K236" i="6" s="1"/>
  <c r="J97" i="6"/>
  <c r="J101" i="6" s="1"/>
  <c r="M97" i="6"/>
  <c r="M236" i="6" s="1"/>
  <c r="L97" i="6"/>
  <c r="L236" i="6" s="1"/>
  <c r="M134" i="6"/>
  <c r="F134" i="6"/>
  <c r="H134" i="6"/>
  <c r="J134" i="6"/>
  <c r="L134" i="6"/>
  <c r="G134" i="6"/>
  <c r="I134" i="6"/>
  <c r="K134" i="6"/>
  <c r="L171" i="6"/>
  <c r="J171" i="6"/>
  <c r="G97" i="6"/>
  <c r="F97" i="6"/>
  <c r="I97" i="6"/>
  <c r="H97" i="6"/>
  <c r="L184" i="6"/>
  <c r="I184" i="6"/>
  <c r="K184" i="6"/>
  <c r="J184" i="6"/>
  <c r="H171" i="6"/>
  <c r="F171" i="6"/>
  <c r="M184" i="6"/>
  <c r="G184" i="6"/>
  <c r="F184" i="6"/>
  <c r="K171" i="6"/>
  <c r="I185" i="6"/>
  <c r="M185" i="6"/>
  <c r="Q185" i="6"/>
  <c r="U185" i="6"/>
  <c r="Y185" i="6"/>
  <c r="AC185" i="6"/>
  <c r="AG185" i="6"/>
  <c r="AK185" i="6"/>
  <c r="AO185" i="6"/>
  <c r="AS185" i="6"/>
  <c r="AW185" i="6"/>
  <c r="BA185" i="6"/>
  <c r="BE185" i="6"/>
  <c r="BI185" i="6"/>
  <c r="BM185" i="6"/>
  <c r="BQ185" i="6"/>
  <c r="BU185" i="6"/>
  <c r="BY185" i="6"/>
  <c r="CC185" i="6"/>
  <c r="CG185" i="6"/>
  <c r="CK185" i="6"/>
  <c r="CO185" i="6"/>
  <c r="CS185" i="6"/>
  <c r="CW185" i="6"/>
  <c r="DA185" i="6"/>
  <c r="DE185" i="6"/>
  <c r="DI185" i="6"/>
  <c r="DM185" i="6"/>
  <c r="DQ185" i="6"/>
  <c r="DU185" i="6"/>
  <c r="DY185" i="6"/>
  <c r="EC185" i="6"/>
  <c r="EG185" i="6"/>
  <c r="EK185" i="6"/>
  <c r="EO185" i="6"/>
  <c r="ES185" i="6"/>
  <c r="EW185" i="6"/>
  <c r="FA185" i="6"/>
  <c r="FE185" i="6"/>
  <c r="FI185" i="6"/>
  <c r="FM185" i="6"/>
  <c r="FQ185" i="6"/>
  <c r="FU185" i="6"/>
  <c r="FY185" i="6"/>
  <c r="GC185" i="6"/>
  <c r="GG185" i="6"/>
  <c r="GK185" i="6"/>
  <c r="GO185" i="6"/>
  <c r="F185" i="6"/>
  <c r="J185" i="6"/>
  <c r="N185" i="6"/>
  <c r="R185" i="6"/>
  <c r="V185" i="6"/>
  <c r="Z185" i="6"/>
  <c r="AD185" i="6"/>
  <c r="AH185" i="6"/>
  <c r="AL185" i="6"/>
  <c r="AP185" i="6"/>
  <c r="AT185" i="6"/>
  <c r="AX185" i="6"/>
  <c r="BB185" i="6"/>
  <c r="BF185" i="6"/>
  <c r="BJ185" i="6"/>
  <c r="BN185" i="6"/>
  <c r="BR185" i="6"/>
  <c r="BV185" i="6"/>
  <c r="BZ185" i="6"/>
  <c r="CD185" i="6"/>
  <c r="CH185" i="6"/>
  <c r="CL185" i="6"/>
  <c r="CP185" i="6"/>
  <c r="CT185" i="6"/>
  <c r="CX185" i="6"/>
  <c r="DB185" i="6"/>
  <c r="DF185" i="6"/>
  <c r="DJ185" i="6"/>
  <c r="DN185" i="6"/>
  <c r="DR185" i="6"/>
  <c r="DV185" i="6"/>
  <c r="DZ185" i="6"/>
  <c r="ED185" i="6"/>
  <c r="EH185" i="6"/>
  <c r="EL185" i="6"/>
  <c r="EP185" i="6"/>
  <c r="ET185" i="6"/>
  <c r="EX185" i="6"/>
  <c r="FB185" i="6"/>
  <c r="FF185" i="6"/>
  <c r="FJ185" i="6"/>
  <c r="FN185" i="6"/>
  <c r="FR185" i="6"/>
  <c r="FV185" i="6"/>
  <c r="FZ185" i="6"/>
  <c r="GD185" i="6"/>
  <c r="GH185" i="6"/>
  <c r="GL185" i="6"/>
  <c r="GP185" i="6"/>
  <c r="G185" i="6"/>
  <c r="K185" i="6"/>
  <c r="O185" i="6"/>
  <c r="S185" i="6"/>
  <c r="W185" i="6"/>
  <c r="AA185" i="6"/>
  <c r="AE185" i="6"/>
  <c r="AI185" i="6"/>
  <c r="AM185" i="6"/>
  <c r="AQ185" i="6"/>
  <c r="AU185" i="6"/>
  <c r="AY185" i="6"/>
  <c r="BC185" i="6"/>
  <c r="BG185" i="6"/>
  <c r="BK185" i="6"/>
  <c r="BO185" i="6"/>
  <c r="BS185" i="6"/>
  <c r="BW185" i="6"/>
  <c r="CA185" i="6"/>
  <c r="CE185" i="6"/>
  <c r="CI185" i="6"/>
  <c r="CM185" i="6"/>
  <c r="CQ185" i="6"/>
  <c r="CU185" i="6"/>
  <c r="CY185" i="6"/>
  <c r="DC185" i="6"/>
  <c r="DG185" i="6"/>
  <c r="DK185" i="6"/>
  <c r="DO185" i="6"/>
  <c r="DS185" i="6"/>
  <c r="DW185" i="6"/>
  <c r="EA185" i="6"/>
  <c r="EE185" i="6"/>
  <c r="EI185" i="6"/>
  <c r="EM185" i="6"/>
  <c r="EQ185" i="6"/>
  <c r="EU185" i="6"/>
  <c r="EY185" i="6"/>
  <c r="FC185" i="6"/>
  <c r="FG185" i="6"/>
  <c r="FK185" i="6"/>
  <c r="FO185" i="6"/>
  <c r="FS185" i="6"/>
  <c r="FW185" i="6"/>
  <c r="GA185" i="6"/>
  <c r="GE185" i="6"/>
  <c r="GI185" i="6"/>
  <c r="GM185" i="6"/>
  <c r="GQ185" i="6"/>
  <c r="H185" i="6"/>
  <c r="L185" i="6"/>
  <c r="P185" i="6"/>
  <c r="T185" i="6"/>
  <c r="X185" i="6"/>
  <c r="AB185" i="6"/>
  <c r="AF185" i="6"/>
  <c r="AJ185" i="6"/>
  <c r="AN185" i="6"/>
  <c r="AR185" i="6"/>
  <c r="AV185" i="6"/>
  <c r="AZ185" i="6"/>
  <c r="BD185" i="6"/>
  <c r="BH185" i="6"/>
  <c r="BL185" i="6"/>
  <c r="BP185" i="6"/>
  <c r="BT185" i="6"/>
  <c r="BX185" i="6"/>
  <c r="CB185" i="6"/>
  <c r="CF185" i="6"/>
  <c r="CJ185" i="6"/>
  <c r="CN185" i="6"/>
  <c r="CR185" i="6"/>
  <c r="CV185" i="6"/>
  <c r="CZ185" i="6"/>
  <c r="DD185" i="6"/>
  <c r="DH185" i="6"/>
  <c r="DL185" i="6"/>
  <c r="DP185" i="6"/>
  <c r="DT185" i="6"/>
  <c r="DX185" i="6"/>
  <c r="EB185" i="6"/>
  <c r="EF185" i="6"/>
  <c r="EJ185" i="6"/>
  <c r="EN185" i="6"/>
  <c r="ER185" i="6"/>
  <c r="EV185" i="6"/>
  <c r="EZ185" i="6"/>
  <c r="FD185" i="6"/>
  <c r="FH185" i="6"/>
  <c r="FL185" i="6"/>
  <c r="FP185" i="6"/>
  <c r="FT185" i="6"/>
  <c r="FX185" i="6"/>
  <c r="GB185" i="6"/>
  <c r="GF185" i="6"/>
  <c r="GJ185" i="6"/>
  <c r="GN185" i="6"/>
  <c r="GR185" i="6"/>
  <c r="D437" i="5"/>
  <c r="I31" i="14"/>
  <c r="I44" i="15" s="1"/>
  <c r="H184" i="6"/>
  <c r="I171" i="6"/>
  <c r="D866" i="5"/>
  <c r="D928" i="5" s="1"/>
  <c r="D804" i="5"/>
  <c r="D800" i="5"/>
  <c r="D862" i="5"/>
  <c r="D924" i="5" s="1"/>
  <c r="D830" i="5"/>
  <c r="D892" i="5"/>
  <c r="D954" i="5" s="1"/>
  <c r="D828" i="5"/>
  <c r="D890" i="5"/>
  <c r="D952" i="5" s="1"/>
  <c r="D820" i="5"/>
  <c r="D882" i="5"/>
  <c r="D944" i="5" s="1"/>
  <c r="D876" i="5"/>
  <c r="D938" i="5" s="1"/>
  <c r="D814" i="5"/>
  <c r="D858" i="5"/>
  <c r="D920" i="5" s="1"/>
  <c r="D796" i="5"/>
  <c r="D864" i="5"/>
  <c r="D926" i="5" s="1"/>
  <c r="D802" i="5"/>
  <c r="D868" i="5"/>
  <c r="D930" i="5" s="1"/>
  <c r="D806" i="5"/>
  <c r="D794" i="5"/>
  <c r="D856" i="5"/>
  <c r="D918" i="5" s="1"/>
  <c r="D886" i="5"/>
  <c r="D948" i="5" s="1"/>
  <c r="D824" i="5"/>
  <c r="D792" i="5"/>
  <c r="D854" i="5"/>
  <c r="D916" i="5" s="1"/>
  <c r="D832" i="5"/>
  <c r="D894" i="5"/>
  <c r="D956" i="5" s="1"/>
  <c r="D884" i="5"/>
  <c r="D946" i="5" s="1"/>
  <c r="D822" i="5"/>
  <c r="D896" i="5"/>
  <c r="D958" i="5" s="1"/>
  <c r="D834" i="5"/>
  <c r="D878" i="5"/>
  <c r="D940" i="5" s="1"/>
  <c r="D816" i="5"/>
  <c r="E97" i="6"/>
  <c r="E100" i="6" s="1"/>
  <c r="I74" i="11"/>
  <c r="C252" i="6"/>
  <c r="D252" i="6"/>
  <c r="FZ251" i="6"/>
  <c r="EL251" i="6"/>
  <c r="FA251" i="6"/>
  <c r="FQ251" i="6"/>
  <c r="DA251" i="6"/>
  <c r="DO251" i="6"/>
  <c r="BL251" i="6"/>
  <c r="BM251" i="6"/>
  <c r="BN251" i="6"/>
  <c r="AJ251" i="6"/>
  <c r="T251" i="6"/>
  <c r="EF251" i="6"/>
  <c r="FN251" i="6"/>
  <c r="DK251" i="6"/>
  <c r="DY251" i="6"/>
  <c r="AP251" i="6"/>
  <c r="J251" i="6"/>
  <c r="EE251" i="6"/>
  <c r="DL251" i="6"/>
  <c r="BG251" i="6"/>
  <c r="FU251" i="6"/>
  <c r="BZ251" i="6"/>
  <c r="U251" i="6"/>
  <c r="GT251" i="6"/>
  <c r="E251" i="6"/>
  <c r="DC251" i="6"/>
  <c r="AK251" i="6"/>
  <c r="FF251" i="6"/>
  <c r="BR251" i="6"/>
  <c r="EH251" i="6"/>
  <c r="EN251" i="6"/>
  <c r="FO251" i="6"/>
  <c r="FP251" i="6"/>
  <c r="CX251" i="6"/>
  <c r="DU251" i="6"/>
  <c r="CC251" i="6"/>
  <c r="CD251" i="6"/>
  <c r="CI251" i="6"/>
  <c r="AF251" i="6"/>
  <c r="P251" i="6"/>
  <c r="ET251" i="6"/>
  <c r="GK251" i="6"/>
  <c r="GP251" i="6"/>
  <c r="BD251" i="6"/>
  <c r="BK251" i="6"/>
  <c r="G251" i="6"/>
  <c r="DT251" i="6"/>
  <c r="O251" i="6"/>
  <c r="BX251" i="6"/>
  <c r="FC251" i="6"/>
  <c r="BQ251" i="6"/>
  <c r="FI251" i="6"/>
  <c r="BJ251" i="6"/>
  <c r="GN251" i="6"/>
  <c r="M251" i="6"/>
  <c r="GF251" i="6"/>
  <c r="EC251" i="6"/>
  <c r="FD251" i="6"/>
  <c r="FJ251" i="6"/>
  <c r="GU251" i="6"/>
  <c r="DG251" i="6"/>
  <c r="DS251" i="6"/>
  <c r="CR251" i="6"/>
  <c r="CS251" i="6"/>
  <c r="CT251" i="6"/>
  <c r="DX251" i="6"/>
  <c r="AB251" i="6"/>
  <c r="L251" i="6"/>
  <c r="GC251" i="6"/>
  <c r="EO251" i="6"/>
  <c r="FL251" i="6"/>
  <c r="FR251" i="6"/>
  <c r="CY251" i="6"/>
  <c r="DM251" i="6"/>
  <c r="BT251" i="6"/>
  <c r="BU251" i="6"/>
  <c r="BV251" i="6"/>
  <c r="CA251" i="6"/>
  <c r="AH251" i="6"/>
  <c r="R251" i="6"/>
  <c r="FW251" i="6"/>
  <c r="FB251" i="6"/>
  <c r="GS251" i="6"/>
  <c r="AZ251" i="6"/>
  <c r="BB251" i="6"/>
  <c r="AM251" i="6"/>
  <c r="H251" i="6"/>
  <c r="EZ251" i="6"/>
  <c r="DB251" i="6"/>
  <c r="BI251" i="6"/>
  <c r="AQ251" i="6"/>
  <c r="GE251" i="6"/>
  <c r="FM251" i="6"/>
  <c r="DQ251" i="6"/>
  <c r="AT251" i="6"/>
  <c r="AC251" i="6"/>
  <c r="EJ251" i="6"/>
  <c r="GJ251" i="6"/>
  <c r="BH251" i="6"/>
  <c r="DW251" i="6"/>
  <c r="Q251" i="6"/>
  <c r="EM251" i="6"/>
  <c r="CZ251" i="6"/>
  <c r="AS251" i="6"/>
  <c r="CU251" i="6"/>
  <c r="CB251" i="6"/>
  <c r="EX251" i="6"/>
  <c r="BE251" i="6"/>
  <c r="V251" i="6"/>
  <c r="CG251" i="6"/>
  <c r="EP251" i="6"/>
  <c r="K251" i="6"/>
  <c r="GD251" i="6"/>
  <c r="AA251" i="6"/>
  <c r="BP251" i="6"/>
  <c r="GA251" i="6"/>
  <c r="EI251" i="6"/>
  <c r="EY251" i="6"/>
  <c r="GI251" i="6"/>
  <c r="GL251" i="6"/>
  <c r="DI251" i="6"/>
  <c r="AV251" i="6"/>
  <c r="AW251" i="6"/>
  <c r="AX251" i="6"/>
  <c r="BC251" i="6"/>
  <c r="AN251" i="6"/>
  <c r="X251" i="6"/>
  <c r="I251" i="6"/>
  <c r="EK251" i="6"/>
  <c r="EQ251" i="6"/>
  <c r="FG251" i="6"/>
  <c r="GR251" i="6"/>
  <c r="DE251" i="6"/>
  <c r="DV251" i="6"/>
  <c r="CJ251" i="6"/>
  <c r="CK251" i="6"/>
  <c r="CL251" i="6"/>
  <c r="CQ251" i="6"/>
  <c r="AD251" i="6"/>
  <c r="N251" i="6"/>
  <c r="ED251" i="6"/>
  <c r="FK251" i="6"/>
  <c r="DF251" i="6"/>
  <c r="CF251" i="6"/>
  <c r="CH251" i="6"/>
  <c r="AE251" i="6"/>
  <c r="GB251" i="6"/>
  <c r="FH251" i="6"/>
  <c r="DP251" i="6"/>
  <c r="CW251" i="6"/>
  <c r="AG251" i="6"/>
  <c r="EG251" i="6"/>
  <c r="FT251" i="6"/>
  <c r="AR251" i="6"/>
  <c r="CP251" i="6"/>
  <c r="S251" i="6"/>
  <c r="ER251" i="6"/>
  <c r="GO251" i="6"/>
  <c r="CV251" i="6"/>
  <c r="CE251" i="6"/>
  <c r="F251" i="6"/>
  <c r="EW251" i="6"/>
  <c r="DJ251" i="6"/>
  <c r="CO251" i="6"/>
  <c r="AI251" i="6"/>
  <c r="BS251" i="6"/>
  <c r="FX251" i="6"/>
  <c r="EV251" i="6"/>
  <c r="GM251" i="6"/>
  <c r="EA251" i="6"/>
  <c r="GV251" i="6"/>
  <c r="AU251" i="6"/>
  <c r="Z251" i="6"/>
  <c r="FS251" i="6"/>
  <c r="BA251" i="6"/>
  <c r="W251" i="6"/>
  <c r="FY251" i="6"/>
  <c r="DZ251" i="6"/>
  <c r="ES251" i="6"/>
  <c r="CN251" i="6"/>
  <c r="BW251" i="6"/>
  <c r="FE251" i="6"/>
  <c r="BY251" i="6"/>
  <c r="GG251" i="6"/>
  <c r="DR251" i="6"/>
  <c r="Y251" i="6"/>
  <c r="GH251" i="6"/>
  <c r="DH251" i="6"/>
  <c r="BF251" i="6"/>
  <c r="AL251" i="6"/>
  <c r="EU251" i="6"/>
  <c r="FV251" i="6"/>
  <c r="CM251" i="6"/>
  <c r="GQ251" i="6"/>
  <c r="BO251" i="6"/>
  <c r="DD251" i="6"/>
  <c r="AO251" i="6"/>
  <c r="DN251" i="6"/>
  <c r="EB251" i="6"/>
  <c r="AY251" i="6"/>
  <c r="EU1" i="6"/>
  <c r="BX1" i="6"/>
  <c r="D793" i="5"/>
  <c r="D855" i="5"/>
  <c r="GS101" i="6" l="1"/>
  <c r="GS236" i="6"/>
  <c r="GS100" i="6"/>
  <c r="GU236" i="6"/>
  <c r="GU99" i="6"/>
  <c r="GU100" i="6"/>
  <c r="GU101" i="6"/>
  <c r="GT100" i="6"/>
  <c r="GT101" i="6"/>
  <c r="GT99" i="6"/>
  <c r="GT236" i="6"/>
  <c r="GV236" i="6"/>
  <c r="GV99" i="6"/>
  <c r="GV100" i="6"/>
  <c r="GV101" i="6"/>
  <c r="GU173" i="6"/>
  <c r="GV173" i="6"/>
  <c r="GS173" i="6"/>
  <c r="GT173" i="6"/>
  <c r="I86" i="11"/>
  <c r="GB99" i="6"/>
  <c r="I173" i="6"/>
  <c r="GB236" i="6"/>
  <c r="GR236" i="6"/>
  <c r="GB101" i="6"/>
  <c r="GR99" i="6"/>
  <c r="GR100" i="6"/>
  <c r="GJ101" i="6"/>
  <c r="EF101" i="6"/>
  <c r="Q99" i="6"/>
  <c r="EF236" i="6"/>
  <c r="Q101" i="6"/>
  <c r="EF100" i="6"/>
  <c r="Q100" i="6"/>
  <c r="EV236" i="6"/>
  <c r="EV101" i="6"/>
  <c r="DX100" i="6"/>
  <c r="EV100" i="6"/>
  <c r="DX236" i="6"/>
  <c r="DX101" i="6"/>
  <c r="G15" i="21"/>
  <c r="G13" i="21"/>
  <c r="G19" i="21"/>
  <c r="G21" i="21"/>
  <c r="D15" i="21"/>
  <c r="D13" i="21"/>
  <c r="D17" i="21"/>
  <c r="I17" i="20"/>
  <c r="I15" i="20"/>
  <c r="I28" i="20"/>
  <c r="I30" i="20"/>
  <c r="G17" i="21"/>
  <c r="I29" i="21"/>
  <c r="D21" i="21"/>
  <c r="F22" i="21"/>
  <c r="CO99" i="6"/>
  <c r="CO236" i="6"/>
  <c r="CO101" i="6"/>
  <c r="EN100" i="6"/>
  <c r="CK100" i="6"/>
  <c r="CK101" i="6"/>
  <c r="CK236" i="6"/>
  <c r="BE101" i="6"/>
  <c r="BE236" i="6"/>
  <c r="BE99" i="6"/>
  <c r="ER100" i="6"/>
  <c r="ER99" i="6"/>
  <c r="ER101" i="6"/>
  <c r="BA99" i="6"/>
  <c r="BA236" i="6"/>
  <c r="BA101" i="6"/>
  <c r="AA101" i="6"/>
  <c r="AA99" i="6"/>
  <c r="AA100" i="6"/>
  <c r="FL100" i="6"/>
  <c r="FX236" i="6"/>
  <c r="FX99" i="6"/>
  <c r="EJ99" i="6"/>
  <c r="FX101" i="6"/>
  <c r="EJ101" i="6"/>
  <c r="EJ236" i="6"/>
  <c r="EN236" i="6"/>
  <c r="EN101" i="6"/>
  <c r="FT99" i="6"/>
  <c r="GF236" i="6"/>
  <c r="FD101" i="6"/>
  <c r="FT101" i="6"/>
  <c r="GF100" i="6"/>
  <c r="FE236" i="6"/>
  <c r="AE101" i="6"/>
  <c r="GJ100" i="6"/>
  <c r="AE236" i="6"/>
  <c r="AE99" i="6"/>
  <c r="GJ99" i="6"/>
  <c r="FP101" i="6"/>
  <c r="FP100" i="6"/>
  <c r="EB101" i="6"/>
  <c r="EB99" i="6"/>
  <c r="FP236" i="6"/>
  <c r="FD236" i="6"/>
  <c r="FT100" i="6"/>
  <c r="EB236" i="6"/>
  <c r="GF101" i="6"/>
  <c r="FD100" i="6"/>
  <c r="EZ236" i="6"/>
  <c r="GN100" i="6"/>
  <c r="GN99" i="6"/>
  <c r="GN101" i="6"/>
  <c r="DD236" i="6"/>
  <c r="DT99" i="6"/>
  <c r="W101" i="6"/>
  <c r="DT101" i="6"/>
  <c r="W236" i="6"/>
  <c r="FH236" i="6"/>
  <c r="DT236" i="6"/>
  <c r="AB100" i="6"/>
  <c r="FH101" i="6"/>
  <c r="AB99" i="6"/>
  <c r="FH100" i="6"/>
  <c r="FL99" i="6"/>
  <c r="EZ100" i="6"/>
  <c r="FL101" i="6"/>
  <c r="EZ99" i="6"/>
  <c r="DL99" i="6"/>
  <c r="FE101" i="6"/>
  <c r="X101" i="6"/>
  <c r="X100" i="6"/>
  <c r="W100" i="6"/>
  <c r="AB236" i="6"/>
  <c r="X236" i="6"/>
  <c r="DL100" i="6"/>
  <c r="CW99" i="6"/>
  <c r="GE99" i="6"/>
  <c r="GE101" i="6"/>
  <c r="DH101" i="6"/>
  <c r="GE236" i="6"/>
  <c r="DH100" i="6"/>
  <c r="DH99" i="6"/>
  <c r="FE100" i="6"/>
  <c r="DS100" i="6"/>
  <c r="DL101" i="6"/>
  <c r="FR236" i="6"/>
  <c r="FR101" i="6"/>
  <c r="CZ236" i="6"/>
  <c r="CZ101" i="6"/>
  <c r="CZ99" i="6"/>
  <c r="DQ100" i="6"/>
  <c r="U236" i="6"/>
  <c r="GO99" i="6"/>
  <c r="EG101" i="6"/>
  <c r="O100" i="6"/>
  <c r="U99" i="6"/>
  <c r="GO236" i="6"/>
  <c r="EG236" i="6"/>
  <c r="U101" i="6"/>
  <c r="FB101" i="6"/>
  <c r="EG99" i="6"/>
  <c r="DD101" i="6"/>
  <c r="FR99" i="6"/>
  <c r="ET101" i="6"/>
  <c r="DO101" i="6"/>
  <c r="GA236" i="6"/>
  <c r="DK99" i="6"/>
  <c r="DK236" i="6"/>
  <c r="DK100" i="6"/>
  <c r="ET236" i="6"/>
  <c r="ET100" i="6"/>
  <c r="DO99" i="6"/>
  <c r="GA101" i="6"/>
  <c r="S236" i="6"/>
  <c r="EC236" i="6"/>
  <c r="FW101" i="6"/>
  <c r="S101" i="6"/>
  <c r="EC101" i="6"/>
  <c r="FW100" i="6"/>
  <c r="CY99" i="6"/>
  <c r="S100" i="6"/>
  <c r="DB236" i="6"/>
  <c r="EC99" i="6"/>
  <c r="DC236" i="6"/>
  <c r="FW99" i="6"/>
  <c r="FY99" i="6"/>
  <c r="DS99" i="6"/>
  <c r="DD100" i="6"/>
  <c r="DO236" i="6"/>
  <c r="EE101" i="6"/>
  <c r="GA99" i="6"/>
  <c r="L101" i="6"/>
  <c r="GO100" i="6"/>
  <c r="DS101" i="6"/>
  <c r="BQ100" i="6"/>
  <c r="ES99" i="6"/>
  <c r="GH101" i="6"/>
  <c r="GQ99" i="6"/>
  <c r="EA99" i="6"/>
  <c r="FJ236" i="6"/>
  <c r="FU236" i="6"/>
  <c r="GM101" i="6"/>
  <c r="DV101" i="6"/>
  <c r="EW100" i="6"/>
  <c r="EI99" i="6"/>
  <c r="O101" i="6"/>
  <c r="FI99" i="6"/>
  <c r="O99" i="6"/>
  <c r="EL100" i="6"/>
  <c r="FY236" i="6"/>
  <c r="DB100" i="6"/>
  <c r="EO236" i="6"/>
  <c r="DJ100" i="6"/>
  <c r="FY100" i="6"/>
  <c r="CX100" i="6"/>
  <c r="FK100" i="6"/>
  <c r="GC236" i="6"/>
  <c r="DB101" i="6"/>
  <c r="FO99" i="6"/>
  <c r="FG99" i="6"/>
  <c r="AX99" i="6"/>
  <c r="M173" i="6"/>
  <c r="CN236" i="6"/>
  <c r="FI101" i="6"/>
  <c r="EL99" i="6"/>
  <c r="EY101" i="6"/>
  <c r="DY100" i="6"/>
  <c r="EQ236" i="6"/>
  <c r="CQ99" i="6"/>
  <c r="FI236" i="6"/>
  <c r="FZ99" i="6"/>
  <c r="EU100" i="6"/>
  <c r="DE99" i="6"/>
  <c r="FM101" i="6"/>
  <c r="CN100" i="6"/>
  <c r="CQ100" i="6"/>
  <c r="FZ236" i="6"/>
  <c r="EU236" i="6"/>
  <c r="DE100" i="6"/>
  <c r="FM99" i="6"/>
  <c r="GK99" i="6"/>
  <c r="K100" i="6"/>
  <c r="BQ236" i="6"/>
  <c r="ES236" i="6"/>
  <c r="DV100" i="6"/>
  <c r="GH100" i="6"/>
  <c r="FJ100" i="6"/>
  <c r="EE99" i="6"/>
  <c r="GQ100" i="6"/>
  <c r="EW101" i="6"/>
  <c r="EI101" i="6"/>
  <c r="FU99" i="6"/>
  <c r="EA101" i="6"/>
  <c r="GM236" i="6"/>
  <c r="BQ99" i="6"/>
  <c r="ES100" i="6"/>
  <c r="DV236" i="6"/>
  <c r="GH99" i="6"/>
  <c r="FJ101" i="6"/>
  <c r="EE100" i="6"/>
  <c r="GQ101" i="6"/>
  <c r="EW236" i="6"/>
  <c r="EI236" i="6"/>
  <c r="FU100" i="6"/>
  <c r="EA236" i="6"/>
  <c r="GM99" i="6"/>
  <c r="M101" i="6"/>
  <c r="FB99" i="6"/>
  <c r="CX99" i="6"/>
  <c r="CY236" i="6"/>
  <c r="FK99" i="6"/>
  <c r="DQ236" i="6"/>
  <c r="GC100" i="6"/>
  <c r="DC100" i="6"/>
  <c r="FO236" i="6"/>
  <c r="EO100" i="6"/>
  <c r="DJ101" i="6"/>
  <c r="FG100" i="6"/>
  <c r="FB236" i="6"/>
  <c r="CX101" i="6"/>
  <c r="CY100" i="6"/>
  <c r="FK236" i="6"/>
  <c r="DQ99" i="6"/>
  <c r="GC101" i="6"/>
  <c r="DC101" i="6"/>
  <c r="FO100" i="6"/>
  <c r="EO101" i="6"/>
  <c r="DJ236" i="6"/>
  <c r="FG101" i="6"/>
  <c r="J99" i="6"/>
  <c r="I75" i="15"/>
  <c r="I61" i="14"/>
  <c r="I73" i="15"/>
  <c r="N86" i="13"/>
  <c r="CJ101" i="6"/>
  <c r="BU99" i="6"/>
  <c r="CN99" i="6"/>
  <c r="CQ236" i="6"/>
  <c r="EL236" i="6"/>
  <c r="FZ101" i="6"/>
  <c r="EU101" i="6"/>
  <c r="DE101" i="6"/>
  <c r="FM100" i="6"/>
  <c r="EY100" i="6"/>
  <c r="DY101" i="6"/>
  <c r="GK101" i="6"/>
  <c r="EQ101" i="6"/>
  <c r="EY99" i="6"/>
  <c r="DY236" i="6"/>
  <c r="GK236" i="6"/>
  <c r="EQ99" i="6"/>
  <c r="CF100" i="6"/>
  <c r="CE236" i="6"/>
  <c r="AM99" i="6"/>
  <c r="BU100" i="6"/>
  <c r="CF236" i="6"/>
  <c r="CJ99" i="6"/>
  <c r="AQ99" i="6"/>
  <c r="BU236" i="6"/>
  <c r="CF101" i="6"/>
  <c r="CJ236" i="6"/>
  <c r="AQ236" i="6"/>
  <c r="AX236" i="6"/>
  <c r="AX101" i="6"/>
  <c r="CM99" i="6"/>
  <c r="N236" i="6"/>
  <c r="BO100" i="6"/>
  <c r="CE99" i="6"/>
  <c r="AQ101" i="6"/>
  <c r="CM236" i="6"/>
  <c r="CH101" i="6"/>
  <c r="CH236" i="6"/>
  <c r="R236" i="6"/>
  <c r="CM101" i="6"/>
  <c r="CP99" i="6"/>
  <c r="CH99" i="6"/>
  <c r="AM100" i="6"/>
  <c r="BZ101" i="6"/>
  <c r="BC236" i="6"/>
  <c r="L99" i="6"/>
  <c r="L100" i="6"/>
  <c r="AM236" i="6"/>
  <c r="BC101" i="6"/>
  <c r="R99" i="6"/>
  <c r="AU236" i="6"/>
  <c r="BF101" i="6"/>
  <c r="AY99" i="6"/>
  <c r="CE100" i="6"/>
  <c r="CI99" i="6"/>
  <c r="N101" i="6"/>
  <c r="BB236" i="6"/>
  <c r="CA236" i="6"/>
  <c r="CL100" i="6"/>
  <c r="J236" i="6"/>
  <c r="N99" i="6"/>
  <c r="BC99" i="6"/>
  <c r="AY101" i="6"/>
  <c r="BO101" i="6"/>
  <c r="BZ99" i="6"/>
  <c r="CL101" i="6"/>
  <c r="CI236" i="6"/>
  <c r="J100" i="6"/>
  <c r="AY236" i="6"/>
  <c r="BO99" i="6"/>
  <c r="BZ236" i="6"/>
  <c r="CL99" i="6"/>
  <c r="CI100" i="6"/>
  <c r="AI101" i="6"/>
  <c r="AV99" i="6"/>
  <c r="AP101" i="6"/>
  <c r="CW236" i="6"/>
  <c r="EP101" i="6"/>
  <c r="EP99" i="6"/>
  <c r="EP236" i="6"/>
  <c r="EP100" i="6"/>
  <c r="DP99" i="6"/>
  <c r="DP236" i="6"/>
  <c r="DP100" i="6"/>
  <c r="DP101" i="6"/>
  <c r="FA236" i="6"/>
  <c r="FA99" i="6"/>
  <c r="FA101" i="6"/>
  <c r="FA100" i="6"/>
  <c r="ED101" i="6"/>
  <c r="ED99" i="6"/>
  <c r="ED100" i="6"/>
  <c r="ED236" i="6"/>
  <c r="DW100" i="6"/>
  <c r="DW236" i="6"/>
  <c r="DW99" i="6"/>
  <c r="DW101" i="6"/>
  <c r="GI100" i="6"/>
  <c r="GI236" i="6"/>
  <c r="GI101" i="6"/>
  <c r="GI99" i="6"/>
  <c r="DM101" i="6"/>
  <c r="DM100" i="6"/>
  <c r="DM236" i="6"/>
  <c r="DM99" i="6"/>
  <c r="FN100" i="6"/>
  <c r="FN99" i="6"/>
  <c r="FN236" i="6"/>
  <c r="FN101" i="6"/>
  <c r="FF236" i="6"/>
  <c r="FF101" i="6"/>
  <c r="FF99" i="6"/>
  <c r="FF100" i="6"/>
  <c r="DI100" i="6"/>
  <c r="DI99" i="6"/>
  <c r="DI236" i="6"/>
  <c r="DI101" i="6"/>
  <c r="FQ236" i="6"/>
  <c r="FQ100" i="6"/>
  <c r="FQ99" i="6"/>
  <c r="FQ101" i="6"/>
  <c r="GP100" i="6"/>
  <c r="GP236" i="6"/>
  <c r="GP99" i="6"/>
  <c r="GP101" i="6"/>
  <c r="EM99" i="6"/>
  <c r="EM236" i="6"/>
  <c r="EM100" i="6"/>
  <c r="EM101" i="6"/>
  <c r="DR101" i="6"/>
  <c r="DR236" i="6"/>
  <c r="DR99" i="6"/>
  <c r="DR100" i="6"/>
  <c r="GD236" i="6"/>
  <c r="GD100" i="6"/>
  <c r="GD99" i="6"/>
  <c r="GD101" i="6"/>
  <c r="CW100" i="6"/>
  <c r="DA99" i="6"/>
  <c r="DA100" i="6"/>
  <c r="DA101" i="6"/>
  <c r="DA236" i="6"/>
  <c r="FV99" i="6"/>
  <c r="FV100" i="6"/>
  <c r="FV101" i="6"/>
  <c r="FV236" i="6"/>
  <c r="DU99" i="6"/>
  <c r="DU101" i="6"/>
  <c r="DU100" i="6"/>
  <c r="DU236" i="6"/>
  <c r="GG236" i="6"/>
  <c r="GG100" i="6"/>
  <c r="GG99" i="6"/>
  <c r="GG101" i="6"/>
  <c r="DF101" i="6"/>
  <c r="DF236" i="6"/>
  <c r="DF99" i="6"/>
  <c r="DF100" i="6"/>
  <c r="FC99" i="6"/>
  <c r="FC236" i="6"/>
  <c r="FC101" i="6"/>
  <c r="FC100" i="6"/>
  <c r="EH101" i="6"/>
  <c r="EH236" i="6"/>
  <c r="EH99" i="6"/>
  <c r="EH100" i="6"/>
  <c r="DZ99" i="6"/>
  <c r="DZ236" i="6"/>
  <c r="DZ100" i="6"/>
  <c r="DZ101" i="6"/>
  <c r="GL99" i="6"/>
  <c r="GL100" i="6"/>
  <c r="GL236" i="6"/>
  <c r="GL101" i="6"/>
  <c r="EK101" i="6"/>
  <c r="EK99" i="6"/>
  <c r="EK236" i="6"/>
  <c r="EK100" i="6"/>
  <c r="DN100" i="6"/>
  <c r="DN236" i="6"/>
  <c r="DN99" i="6"/>
  <c r="DN101" i="6"/>
  <c r="DG100" i="6"/>
  <c r="DG236" i="6"/>
  <c r="DG99" i="6"/>
  <c r="DG101" i="6"/>
  <c r="FS99" i="6"/>
  <c r="FS236" i="6"/>
  <c r="FS100" i="6"/>
  <c r="FS101" i="6"/>
  <c r="EX99" i="6"/>
  <c r="EX101" i="6"/>
  <c r="EX100" i="6"/>
  <c r="EX236" i="6"/>
  <c r="BB101" i="6"/>
  <c r="BF99" i="6"/>
  <c r="CA101" i="6"/>
  <c r="CP101" i="6"/>
  <c r="BB100" i="6"/>
  <c r="BF236" i="6"/>
  <c r="CA100" i="6"/>
  <c r="CP100" i="6"/>
  <c r="CR236" i="6"/>
  <c r="CR100" i="6"/>
  <c r="CR99" i="6"/>
  <c r="CR101" i="6"/>
  <c r="CU100" i="6"/>
  <c r="CU236" i="6"/>
  <c r="CU101" i="6"/>
  <c r="CU99" i="6"/>
  <c r="CT100" i="6"/>
  <c r="CT236" i="6"/>
  <c r="CT101" i="6"/>
  <c r="CT99" i="6"/>
  <c r="CS100" i="6"/>
  <c r="CS236" i="6"/>
  <c r="CS99" i="6"/>
  <c r="CS101" i="6"/>
  <c r="CV99" i="6"/>
  <c r="CV101" i="6"/>
  <c r="CV100" i="6"/>
  <c r="CV236" i="6"/>
  <c r="CD100" i="6"/>
  <c r="CD101" i="6"/>
  <c r="CD99" i="6"/>
  <c r="CD236" i="6"/>
  <c r="CB99" i="6"/>
  <c r="CB236" i="6"/>
  <c r="CB101" i="6"/>
  <c r="CB100" i="6"/>
  <c r="BY101" i="6"/>
  <c r="BY236" i="6"/>
  <c r="BY100" i="6"/>
  <c r="BY99" i="6"/>
  <c r="CC100" i="6"/>
  <c r="CC236" i="6"/>
  <c r="CC99" i="6"/>
  <c r="CC101" i="6"/>
  <c r="CG99" i="6"/>
  <c r="CG236" i="6"/>
  <c r="CG100" i="6"/>
  <c r="CG101" i="6"/>
  <c r="M100" i="6"/>
  <c r="AV101" i="6"/>
  <c r="M99" i="6"/>
  <c r="AN99" i="6"/>
  <c r="AV100" i="6"/>
  <c r="AP99" i="6"/>
  <c r="BP99" i="6"/>
  <c r="BP100" i="6"/>
  <c r="BP236" i="6"/>
  <c r="BP101" i="6"/>
  <c r="R101" i="6"/>
  <c r="BS100" i="6"/>
  <c r="BS236" i="6"/>
  <c r="BS99" i="6"/>
  <c r="BS101" i="6"/>
  <c r="BV99" i="6"/>
  <c r="BV236" i="6"/>
  <c r="BV100" i="6"/>
  <c r="BV101" i="6"/>
  <c r="BX99" i="6"/>
  <c r="BX100" i="6"/>
  <c r="BX101" i="6"/>
  <c r="BX236" i="6"/>
  <c r="BT100" i="6"/>
  <c r="BT236" i="6"/>
  <c r="BT99" i="6"/>
  <c r="BT101" i="6"/>
  <c r="BW100" i="6"/>
  <c r="BW236" i="6"/>
  <c r="BW99" i="6"/>
  <c r="BW101" i="6"/>
  <c r="BR100" i="6"/>
  <c r="BR101" i="6"/>
  <c r="BR236" i="6"/>
  <c r="BR99" i="6"/>
  <c r="AN236" i="6"/>
  <c r="AU100" i="6"/>
  <c r="BH99" i="6"/>
  <c r="BH100" i="6"/>
  <c r="BH236" i="6"/>
  <c r="BH101" i="6"/>
  <c r="BN101" i="6"/>
  <c r="BN100" i="6"/>
  <c r="BN236" i="6"/>
  <c r="BN99" i="6"/>
  <c r="AN101" i="6"/>
  <c r="AU99" i="6"/>
  <c r="AP100" i="6"/>
  <c r="BI101" i="6"/>
  <c r="BI236" i="6"/>
  <c r="BI99" i="6"/>
  <c r="BI100" i="6"/>
  <c r="BK100" i="6"/>
  <c r="BK236" i="6"/>
  <c r="BK101" i="6"/>
  <c r="BK99" i="6"/>
  <c r="BJ100" i="6"/>
  <c r="BJ236" i="6"/>
  <c r="BJ101" i="6"/>
  <c r="BJ99" i="6"/>
  <c r="BL236" i="6"/>
  <c r="BL99" i="6"/>
  <c r="BL100" i="6"/>
  <c r="BL101" i="6"/>
  <c r="BG100" i="6"/>
  <c r="BG236" i="6"/>
  <c r="BG101" i="6"/>
  <c r="BG99" i="6"/>
  <c r="BM100" i="6"/>
  <c r="BM236" i="6"/>
  <c r="BM99" i="6"/>
  <c r="BM101" i="6"/>
  <c r="AZ101" i="6"/>
  <c r="AZ236" i="6"/>
  <c r="AZ99" i="6"/>
  <c r="AZ100" i="6"/>
  <c r="BD99" i="6"/>
  <c r="BD100" i="6"/>
  <c r="BD236" i="6"/>
  <c r="BD101" i="6"/>
  <c r="BA153" i="6"/>
  <c r="BA164" i="6" s="1"/>
  <c r="AO99" i="6"/>
  <c r="AO236" i="6"/>
  <c r="AO100" i="6"/>
  <c r="AO101" i="6"/>
  <c r="K101" i="6"/>
  <c r="AI236" i="6"/>
  <c r="AS101" i="6"/>
  <c r="AS236" i="6"/>
  <c r="AS99" i="6"/>
  <c r="AS100" i="6"/>
  <c r="K99" i="6"/>
  <c r="AI100" i="6"/>
  <c r="AT101" i="6"/>
  <c r="AT100" i="6"/>
  <c r="AT99" i="6"/>
  <c r="AT236" i="6"/>
  <c r="AR100" i="6"/>
  <c r="AR236" i="6"/>
  <c r="AR99" i="6"/>
  <c r="AR101" i="6"/>
  <c r="AW100" i="6"/>
  <c r="AW99" i="6"/>
  <c r="AW236" i="6"/>
  <c r="AW101" i="6"/>
  <c r="AJ101" i="6"/>
  <c r="AJ236" i="6"/>
  <c r="AJ99" i="6"/>
  <c r="AJ100" i="6"/>
  <c r="AL99" i="6"/>
  <c r="AL100" i="6"/>
  <c r="AL101" i="6"/>
  <c r="AL236" i="6"/>
  <c r="AH100" i="6"/>
  <c r="AH99" i="6"/>
  <c r="AH236" i="6"/>
  <c r="AH101" i="6"/>
  <c r="AF100" i="6"/>
  <c r="AF236" i="6"/>
  <c r="AF101" i="6"/>
  <c r="AF99" i="6"/>
  <c r="AG99" i="6"/>
  <c r="AG100" i="6"/>
  <c r="AG236" i="6"/>
  <c r="AG101" i="6"/>
  <c r="AK101" i="6"/>
  <c r="AK236" i="6"/>
  <c r="AK99" i="6"/>
  <c r="AK100" i="6"/>
  <c r="Y101" i="6"/>
  <c r="Y99" i="6"/>
  <c r="Y100" i="6"/>
  <c r="Y236" i="6"/>
  <c r="AD101" i="6"/>
  <c r="AD236" i="6"/>
  <c r="AD99" i="6"/>
  <c r="AD100" i="6"/>
  <c r="AC99" i="6"/>
  <c r="AC100" i="6"/>
  <c r="AC101" i="6"/>
  <c r="AC236" i="6"/>
  <c r="Z100" i="6"/>
  <c r="Z236" i="6"/>
  <c r="Z101" i="6"/>
  <c r="Z99" i="6"/>
  <c r="P101" i="6"/>
  <c r="P99" i="6"/>
  <c r="P236" i="6"/>
  <c r="P100" i="6"/>
  <c r="T101" i="6"/>
  <c r="T99" i="6"/>
  <c r="T236" i="6"/>
  <c r="T100" i="6"/>
  <c r="N153" i="6"/>
  <c r="N164" i="6" s="1"/>
  <c r="V99" i="6"/>
  <c r="V236" i="6"/>
  <c r="V100" i="6"/>
  <c r="V101" i="6"/>
  <c r="U153" i="6"/>
  <c r="U164" i="6" s="1"/>
  <c r="P153" i="6"/>
  <c r="P164" i="6" s="1"/>
  <c r="E236" i="6"/>
  <c r="G100" i="6"/>
  <c r="G99" i="6"/>
  <c r="G101" i="6"/>
  <c r="G236" i="6"/>
  <c r="I153" i="6"/>
  <c r="P126" i="13" s="1"/>
  <c r="H153" i="6"/>
  <c r="O126" i="13" s="1"/>
  <c r="Q173" i="6"/>
  <c r="U173" i="6"/>
  <c r="Y173" i="6"/>
  <c r="AC173" i="6"/>
  <c r="F173" i="6"/>
  <c r="G173" i="6"/>
  <c r="K173" i="6"/>
  <c r="O173" i="6"/>
  <c r="S173" i="6"/>
  <c r="W173" i="6"/>
  <c r="AA173" i="6"/>
  <c r="AE173" i="6"/>
  <c r="J173" i="6"/>
  <c r="R173" i="6"/>
  <c r="Z173" i="6"/>
  <c r="AG173" i="6"/>
  <c r="AK173" i="6"/>
  <c r="AO173" i="6"/>
  <c r="AS173" i="6"/>
  <c r="AW173" i="6"/>
  <c r="BA173" i="6"/>
  <c r="BE173" i="6"/>
  <c r="BI173" i="6"/>
  <c r="BM173" i="6"/>
  <c r="BQ173" i="6"/>
  <c r="BU173" i="6"/>
  <c r="BY173" i="6"/>
  <c r="CC173" i="6"/>
  <c r="CG173" i="6"/>
  <c r="CK173" i="6"/>
  <c r="CO173" i="6"/>
  <c r="CS173" i="6"/>
  <c r="CW173" i="6"/>
  <c r="DA173" i="6"/>
  <c r="DE173" i="6"/>
  <c r="DI173" i="6"/>
  <c r="DM173" i="6"/>
  <c r="DQ173" i="6"/>
  <c r="DU173" i="6"/>
  <c r="DY173" i="6"/>
  <c r="EC173" i="6"/>
  <c r="EG173" i="6"/>
  <c r="EK173" i="6"/>
  <c r="EO173" i="6"/>
  <c r="ES173" i="6"/>
  <c r="EW173" i="6"/>
  <c r="FA173" i="6"/>
  <c r="FE173" i="6"/>
  <c r="FI173" i="6"/>
  <c r="FM173" i="6"/>
  <c r="FQ173" i="6"/>
  <c r="FU173" i="6"/>
  <c r="FY173" i="6"/>
  <c r="GC173" i="6"/>
  <c r="GG173" i="6"/>
  <c r="GK173" i="6"/>
  <c r="GO173" i="6"/>
  <c r="L173" i="6"/>
  <c r="T173" i="6"/>
  <c r="AB173" i="6"/>
  <c r="AH173" i="6"/>
  <c r="AL173" i="6"/>
  <c r="AP173" i="6"/>
  <c r="AT173" i="6"/>
  <c r="AX173" i="6"/>
  <c r="BB173" i="6"/>
  <c r="BF173" i="6"/>
  <c r="BJ173" i="6"/>
  <c r="BN173" i="6"/>
  <c r="BR173" i="6"/>
  <c r="BV173" i="6"/>
  <c r="BZ173" i="6"/>
  <c r="CD173" i="6"/>
  <c r="CH173" i="6"/>
  <c r="CL173" i="6"/>
  <c r="CP173" i="6"/>
  <c r="CT173" i="6"/>
  <c r="CX173" i="6"/>
  <c r="DB173" i="6"/>
  <c r="DF173" i="6"/>
  <c r="DJ173" i="6"/>
  <c r="DN173" i="6"/>
  <c r="DR173" i="6"/>
  <c r="DV173" i="6"/>
  <c r="DZ173" i="6"/>
  <c r="ED173" i="6"/>
  <c r="EH173" i="6"/>
  <c r="EL173" i="6"/>
  <c r="EP173" i="6"/>
  <c r="ET173" i="6"/>
  <c r="EX173" i="6"/>
  <c r="FB173" i="6"/>
  <c r="FF173" i="6"/>
  <c r="FJ173" i="6"/>
  <c r="FN173" i="6"/>
  <c r="FR173" i="6"/>
  <c r="FV173" i="6"/>
  <c r="FZ173" i="6"/>
  <c r="GD173" i="6"/>
  <c r="GH173" i="6"/>
  <c r="GL173" i="6"/>
  <c r="GP173" i="6"/>
  <c r="N173" i="6"/>
  <c r="V173" i="6"/>
  <c r="AD173" i="6"/>
  <c r="AI173" i="6"/>
  <c r="AM173" i="6"/>
  <c r="AQ173" i="6"/>
  <c r="AU173" i="6"/>
  <c r="AY173" i="6"/>
  <c r="BC173" i="6"/>
  <c r="BG173" i="6"/>
  <c r="BK173" i="6"/>
  <c r="BO173" i="6"/>
  <c r="BS173" i="6"/>
  <c r="BW173" i="6"/>
  <c r="CA173" i="6"/>
  <c r="CE173" i="6"/>
  <c r="CI173" i="6"/>
  <c r="CM173" i="6"/>
  <c r="CQ173" i="6"/>
  <c r="CU173" i="6"/>
  <c r="CY173" i="6"/>
  <c r="DC173" i="6"/>
  <c r="DG173" i="6"/>
  <c r="DK173" i="6"/>
  <c r="DO173" i="6"/>
  <c r="DS173" i="6"/>
  <c r="DW173" i="6"/>
  <c r="EA173" i="6"/>
  <c r="EE173" i="6"/>
  <c r="EI173" i="6"/>
  <c r="EM173" i="6"/>
  <c r="EQ173" i="6"/>
  <c r="EU173" i="6"/>
  <c r="EY173" i="6"/>
  <c r="FC173" i="6"/>
  <c r="FG173" i="6"/>
  <c r="FK173" i="6"/>
  <c r="FO173" i="6"/>
  <c r="FS173" i="6"/>
  <c r="FW173" i="6"/>
  <c r="GA173" i="6"/>
  <c r="GE173" i="6"/>
  <c r="GI173" i="6"/>
  <c r="GM173" i="6"/>
  <c r="GQ173" i="6"/>
  <c r="H173" i="6"/>
  <c r="P173" i="6"/>
  <c r="X173" i="6"/>
  <c r="AF173" i="6"/>
  <c r="AJ173" i="6"/>
  <c r="AN173" i="6"/>
  <c r="AR173" i="6"/>
  <c r="AV173" i="6"/>
  <c r="AZ173" i="6"/>
  <c r="BD173" i="6"/>
  <c r="BH173" i="6"/>
  <c r="BL173" i="6"/>
  <c r="BP173" i="6"/>
  <c r="BT173" i="6"/>
  <c r="BX173" i="6"/>
  <c r="CB173" i="6"/>
  <c r="CF173" i="6"/>
  <c r="CJ173" i="6"/>
  <c r="CN173" i="6"/>
  <c r="CR173" i="6"/>
  <c r="CV173" i="6"/>
  <c r="CZ173" i="6"/>
  <c r="DD173" i="6"/>
  <c r="DH173" i="6"/>
  <c r="DL173" i="6"/>
  <c r="DP173" i="6"/>
  <c r="DT173" i="6"/>
  <c r="DX173" i="6"/>
  <c r="EB173" i="6"/>
  <c r="EF173" i="6"/>
  <c r="EJ173" i="6"/>
  <c r="EN173" i="6"/>
  <c r="ER173" i="6"/>
  <c r="EV173" i="6"/>
  <c r="EZ173" i="6"/>
  <c r="FD173" i="6"/>
  <c r="FH173" i="6"/>
  <c r="FL173" i="6"/>
  <c r="FP173" i="6"/>
  <c r="FT173" i="6"/>
  <c r="FX173" i="6"/>
  <c r="GB173" i="6"/>
  <c r="GF173" i="6"/>
  <c r="GJ173" i="6"/>
  <c r="GN173" i="6"/>
  <c r="GR173" i="6"/>
  <c r="D499" i="5"/>
  <c r="D729" i="5"/>
  <c r="I35" i="14"/>
  <c r="H99" i="6"/>
  <c r="H101" i="6"/>
  <c r="H100" i="6"/>
  <c r="H236" i="6"/>
  <c r="G153" i="6"/>
  <c r="N126" i="13" s="1"/>
  <c r="F153" i="6"/>
  <c r="M126" i="13" s="1"/>
  <c r="E173" i="6"/>
  <c r="I99" i="6"/>
  <c r="I101" i="6"/>
  <c r="I100" i="6"/>
  <c r="I236" i="6"/>
  <c r="L153" i="6"/>
  <c r="L164" i="6" s="1"/>
  <c r="M153" i="6"/>
  <c r="M164" i="6" s="1"/>
  <c r="F99" i="6"/>
  <c r="F101" i="6"/>
  <c r="F100" i="6"/>
  <c r="F236" i="6"/>
  <c r="K153" i="6"/>
  <c r="K164" i="6" s="1"/>
  <c r="J153" i="6"/>
  <c r="J164" i="6" s="1"/>
  <c r="E99" i="6"/>
  <c r="E101" i="6"/>
  <c r="D917" i="5"/>
  <c r="FX252" i="6"/>
  <c r="ED252" i="6"/>
  <c r="EZ252" i="6"/>
  <c r="GJ252" i="6"/>
  <c r="DE252" i="6"/>
  <c r="DS252" i="6"/>
  <c r="DW252" i="6"/>
  <c r="AR252" i="6"/>
  <c r="AS252" i="6"/>
  <c r="AQ252" i="6"/>
  <c r="Z252" i="6"/>
  <c r="H252" i="6"/>
  <c r="FZ252" i="6"/>
  <c r="ER252" i="6"/>
  <c r="EW252" i="6"/>
  <c r="FG252" i="6"/>
  <c r="GT252" i="6"/>
  <c r="DA252" i="6"/>
  <c r="DN252" i="6"/>
  <c r="BJ252" i="6"/>
  <c r="BO252" i="6"/>
  <c r="BP252" i="6"/>
  <c r="BQ252" i="6"/>
  <c r="EQ252" i="6"/>
  <c r="GS252" i="6"/>
  <c r="BV252" i="6"/>
  <c r="CB252" i="6"/>
  <c r="AL252" i="6"/>
  <c r="P252" i="6"/>
  <c r="EI252" i="6"/>
  <c r="FT252" i="6"/>
  <c r="DI252" i="6"/>
  <c r="DX252" i="6"/>
  <c r="AK252" i="6"/>
  <c r="F252" i="6"/>
  <c r="EY252" i="6"/>
  <c r="CX252" i="6"/>
  <c r="AX252" i="6"/>
  <c r="CR252" i="6"/>
  <c r="AB252" i="6"/>
  <c r="GB252" i="6"/>
  <c r="EX252" i="6"/>
  <c r="DP252" i="6"/>
  <c r="CI252" i="6"/>
  <c r="AO252" i="6"/>
  <c r="J252" i="6"/>
  <c r="EN252" i="6"/>
  <c r="GN252" i="6"/>
  <c r="BT252" i="6"/>
  <c r="AE252" i="6"/>
  <c r="BL252" i="6"/>
  <c r="FA252" i="6"/>
  <c r="BE252" i="6"/>
  <c r="CV252" i="6"/>
  <c r="CA252" i="6"/>
  <c r="M252" i="6"/>
  <c r="CD252" i="6"/>
  <c r="EH252" i="6"/>
  <c r="BS252" i="6"/>
  <c r="GI252" i="6"/>
  <c r="Y252" i="6"/>
  <c r="FK252" i="6"/>
  <c r="Q252" i="6"/>
  <c r="GH252" i="6"/>
  <c r="EU252" i="6"/>
  <c r="FF252" i="6"/>
  <c r="GL252" i="6"/>
  <c r="DF252" i="6"/>
  <c r="BB252" i="6"/>
  <c r="BG252" i="6"/>
  <c r="BH252" i="6"/>
  <c r="BI252" i="6"/>
  <c r="AM252" i="6"/>
  <c r="V252" i="6"/>
  <c r="K252" i="6"/>
  <c r="EJ252" i="6"/>
  <c r="EM252" i="6"/>
  <c r="FC252" i="6"/>
  <c r="GK252" i="6"/>
  <c r="GO252" i="6"/>
  <c r="DG252" i="6"/>
  <c r="DV252" i="6"/>
  <c r="BZ252" i="6"/>
  <c r="CE252" i="6"/>
  <c r="CF252" i="6"/>
  <c r="CG252" i="6"/>
  <c r="EV252" i="6"/>
  <c r="DH252" i="6"/>
  <c r="AU252" i="6"/>
  <c r="AW252" i="6"/>
  <c r="AF252" i="6"/>
  <c r="I252" i="6"/>
  <c r="ET252" i="6"/>
  <c r="GM252" i="6"/>
  <c r="EA252" i="6"/>
  <c r="CJ252" i="6"/>
  <c r="AC252" i="6"/>
  <c r="GG252" i="6"/>
  <c r="FL252" i="6"/>
  <c r="DC252" i="6"/>
  <c r="CL252" i="6"/>
  <c r="BU252" i="6"/>
  <c r="T252" i="6"/>
  <c r="FY252" i="6"/>
  <c r="FJ252" i="6"/>
  <c r="DR252" i="6"/>
  <c r="AI252" i="6"/>
  <c r="E252" i="6"/>
  <c r="BN252" i="6"/>
  <c r="X252" i="6"/>
  <c r="FM252" i="6"/>
  <c r="AA252" i="6"/>
  <c r="CY252" i="6"/>
  <c r="W252" i="6"/>
  <c r="DO252" i="6"/>
  <c r="AG252" i="6"/>
  <c r="BF252" i="6"/>
  <c r="GE252" i="6"/>
  <c r="CS252" i="6"/>
  <c r="EB252" i="6"/>
  <c r="FQ252" i="6"/>
  <c r="DM252" i="6"/>
  <c r="CM252" i="6"/>
  <c r="AD252" i="6"/>
  <c r="GA252" i="6"/>
  <c r="FB252" i="6"/>
  <c r="FV252" i="6"/>
  <c r="CZ252" i="6"/>
  <c r="AT252" i="6"/>
  <c r="AZ252" i="6"/>
  <c r="EK252" i="6"/>
  <c r="DU252" i="6"/>
  <c r="GV252" i="6"/>
  <c r="FW252" i="6"/>
  <c r="DD252" i="6"/>
  <c r="BK252" i="6"/>
  <c r="O252" i="6"/>
  <c r="GP252" i="6"/>
  <c r="BD252" i="6"/>
  <c r="L252" i="6"/>
  <c r="GR252" i="6"/>
  <c r="CK252" i="6"/>
  <c r="EF252" i="6"/>
  <c r="FR252" i="6"/>
  <c r="AN252" i="6"/>
  <c r="GC252" i="6"/>
  <c r="EP252" i="6"/>
  <c r="FH252" i="6"/>
  <c r="GQ252" i="6"/>
  <c r="DL252" i="6"/>
  <c r="BR252" i="6"/>
  <c r="BW252" i="6"/>
  <c r="BX252" i="6"/>
  <c r="BY252" i="6"/>
  <c r="AH252" i="6"/>
  <c r="R252" i="6"/>
  <c r="GF252" i="6"/>
  <c r="EE252" i="6"/>
  <c r="ES252" i="6"/>
  <c r="FN252" i="6"/>
  <c r="FS252" i="6"/>
  <c r="GU252" i="6"/>
  <c r="DJ252" i="6"/>
  <c r="DZ252" i="6"/>
  <c r="CP252" i="6"/>
  <c r="CU252" i="6"/>
  <c r="GD252" i="6"/>
  <c r="DQ252" i="6"/>
  <c r="CC252" i="6"/>
  <c r="FD252" i="6"/>
  <c r="BM252" i="6"/>
  <c r="FU252" i="6"/>
  <c r="AP252" i="6"/>
  <c r="EC252" i="6"/>
  <c r="DY252" i="6"/>
  <c r="BC252" i="6"/>
  <c r="FE252" i="6"/>
  <c r="DB252" i="6"/>
  <c r="CH252" i="6"/>
  <c r="CN252" i="6"/>
  <c r="CO252" i="6"/>
  <c r="N252" i="6"/>
  <c r="EG252" i="6"/>
  <c r="FI252" i="6"/>
  <c r="DK252" i="6"/>
  <c r="AY252" i="6"/>
  <c r="BA252" i="6"/>
  <c r="FP252" i="6"/>
  <c r="AV252" i="6"/>
  <c r="U252" i="6"/>
  <c r="FO252" i="6"/>
  <c r="CW252" i="6"/>
  <c r="EL252" i="6"/>
  <c r="DT252" i="6"/>
  <c r="AJ252" i="6"/>
  <c r="EO252" i="6"/>
  <c r="CT252" i="6"/>
  <c r="S252" i="6"/>
  <c r="CQ252" i="6"/>
  <c r="G252" i="6"/>
  <c r="C253" i="6"/>
  <c r="D253" i="6"/>
  <c r="BY1" i="6"/>
  <c r="BZ1" i="6" s="1"/>
  <c r="CA1" i="6" s="1"/>
  <c r="CB1" i="6" s="1"/>
  <c r="CX1" i="6"/>
  <c r="CY1" i="6" s="1"/>
  <c r="CZ1" i="6" s="1"/>
  <c r="DA1" i="6" s="1"/>
  <c r="D84" i="21" l="1"/>
  <c r="M80" i="20"/>
  <c r="M61" i="20"/>
  <c r="M63" i="20"/>
  <c r="M51" i="20"/>
  <c r="M97" i="20"/>
  <c r="M96" i="20"/>
  <c r="M86" i="20"/>
  <c r="M81" i="20"/>
  <c r="M84" i="20"/>
  <c r="M53" i="20"/>
  <c r="M43" i="20"/>
  <c r="M88" i="20"/>
  <c r="M83" i="20"/>
  <c r="M40" i="20"/>
  <c r="M92" i="20"/>
  <c r="M52" i="20"/>
  <c r="M93" i="20"/>
  <c r="M68" i="20"/>
  <c r="M70" i="20"/>
  <c r="M95" i="20"/>
  <c r="M56" i="20"/>
  <c r="M82" i="20"/>
  <c r="M98" i="20"/>
  <c r="M89" i="20"/>
  <c r="M78" i="20"/>
  <c r="M79" i="20"/>
  <c r="M48" i="20"/>
  <c r="M90" i="20"/>
  <c r="M64" i="20"/>
  <c r="M54" i="20"/>
  <c r="M49" i="20"/>
  <c r="M73" i="20"/>
  <c r="M74" i="20"/>
  <c r="M71" i="20"/>
  <c r="M58" i="20"/>
  <c r="M44" i="20"/>
  <c r="M85" i="20"/>
  <c r="M99" i="20"/>
  <c r="M72" i="20"/>
  <c r="M60" i="20"/>
  <c r="M46" i="20"/>
  <c r="M50" i="20"/>
  <c r="M45" i="20"/>
  <c r="M76" i="20"/>
  <c r="M69" i="20"/>
  <c r="M41" i="20"/>
  <c r="M77" i="20"/>
  <c r="M75" i="20"/>
  <c r="M65" i="20"/>
  <c r="M47" i="20"/>
  <c r="M59" i="20"/>
  <c r="M67" i="20"/>
  <c r="M66" i="20"/>
  <c r="M42" i="20"/>
  <c r="M87" i="20"/>
  <c r="M55" i="20"/>
  <c r="M94" i="20"/>
  <c r="M91" i="20"/>
  <c r="M62" i="20"/>
  <c r="M57" i="20"/>
  <c r="I93" i="11"/>
  <c r="I91" i="11"/>
  <c r="N112" i="13"/>
  <c r="I95" i="11"/>
  <c r="H164" i="6"/>
  <c r="I164" i="6"/>
  <c r="F164" i="6"/>
  <c r="G164" i="6"/>
  <c r="D790" i="5"/>
  <c r="D852" i="5"/>
  <c r="I48" i="15"/>
  <c r="D560" i="5"/>
  <c r="I37" i="14"/>
  <c r="I65" i="14"/>
  <c r="EH253" i="6"/>
  <c r="EO253" i="6"/>
  <c r="FA253" i="6"/>
  <c r="GI253" i="6"/>
  <c r="GM253" i="6"/>
  <c r="DL253" i="6"/>
  <c r="DZ253" i="6"/>
  <c r="BG253" i="6"/>
  <c r="CG253" i="6"/>
  <c r="DW253" i="6"/>
  <c r="L253" i="6"/>
  <c r="EN253" i="6"/>
  <c r="GO253" i="6"/>
  <c r="FY253" i="6"/>
  <c r="GN253" i="6"/>
  <c r="BR253" i="6"/>
  <c r="V253" i="6"/>
  <c r="FF253" i="6"/>
  <c r="BX253" i="6"/>
  <c r="R253" i="6"/>
  <c r="DI253" i="6"/>
  <c r="W253" i="6"/>
  <c r="GP253" i="6"/>
  <c r="CJ253" i="6"/>
  <c r="N253" i="6"/>
  <c r="GT253" i="6"/>
  <c r="BY253" i="6"/>
  <c r="J253" i="6"/>
  <c r="DO253" i="6"/>
  <c r="AK253" i="6"/>
  <c r="CS253" i="6"/>
  <c r="FI253" i="6"/>
  <c r="BI253" i="6"/>
  <c r="FX253" i="6"/>
  <c r="EC253" i="6"/>
  <c r="EQ253" i="6"/>
  <c r="FL253" i="6"/>
  <c r="FQ253" i="6"/>
  <c r="GL253" i="6"/>
  <c r="DN253" i="6"/>
  <c r="AV253" i="6"/>
  <c r="BF253" i="6"/>
  <c r="CF253" i="6"/>
  <c r="CW253" i="6"/>
  <c r="AN253" i="6"/>
  <c r="X253" i="6"/>
  <c r="F253" i="6"/>
  <c r="EK253" i="6"/>
  <c r="EV253" i="6"/>
  <c r="GK253" i="6"/>
  <c r="DA253" i="6"/>
  <c r="DS253" i="6"/>
  <c r="EJ253" i="6"/>
  <c r="FH253" i="6"/>
  <c r="GS253" i="6"/>
  <c r="BD253" i="6"/>
  <c r="CM253" i="6"/>
  <c r="CK253" i="6"/>
  <c r="AL253" i="6"/>
  <c r="Q253" i="6"/>
  <c r="EG253" i="6"/>
  <c r="FR253" i="6"/>
  <c r="AU253" i="6"/>
  <c r="DY253" i="6"/>
  <c r="AM253" i="6"/>
  <c r="H253" i="6"/>
  <c r="EW253" i="6"/>
  <c r="BH253" i="6"/>
  <c r="CB253" i="6"/>
  <c r="CT253" i="6"/>
  <c r="O253" i="6"/>
  <c r="EZ253" i="6"/>
  <c r="CY253" i="6"/>
  <c r="BC253" i="6"/>
  <c r="BU253" i="6"/>
  <c r="AI253" i="6"/>
  <c r="E253" i="6"/>
  <c r="FC253" i="6"/>
  <c r="CZ253" i="6"/>
  <c r="EA253" i="6"/>
  <c r="CE253" i="6"/>
  <c r="GV253" i="6"/>
  <c r="Z253" i="6"/>
  <c r="GH253" i="6"/>
  <c r="EI253" i="6"/>
  <c r="FD253" i="6"/>
  <c r="FG253" i="6"/>
  <c r="FT253" i="6"/>
  <c r="DB253" i="6"/>
  <c r="DP253" i="6"/>
  <c r="AS253" i="6"/>
  <c r="CA253" i="6"/>
  <c r="CV253" i="6"/>
  <c r="BQ253" i="6"/>
  <c r="AJ253" i="6"/>
  <c r="T253" i="6"/>
  <c r="GF253" i="6"/>
  <c r="EF253" i="6"/>
  <c r="EX253" i="6"/>
  <c r="FP253" i="6"/>
  <c r="DG253" i="6"/>
  <c r="DT253" i="6"/>
  <c r="EP253" i="6"/>
  <c r="FJ253" i="6"/>
  <c r="CX253" i="6"/>
  <c r="BT253" i="6"/>
  <c r="BE253" i="6"/>
  <c r="AG253" i="6"/>
  <c r="ER253" i="6"/>
  <c r="CC253" i="6"/>
  <c r="GD253" i="6"/>
  <c r="AY253" i="6"/>
  <c r="G253" i="6"/>
  <c r="DC253" i="6"/>
  <c r="AC253" i="6"/>
  <c r="DE253" i="6"/>
  <c r="CL253" i="6"/>
  <c r="GC253" i="6"/>
  <c r="ET253" i="6"/>
  <c r="EY253" i="6"/>
  <c r="FM253" i="6"/>
  <c r="GR253" i="6"/>
  <c r="DF253" i="6"/>
  <c r="DR253" i="6"/>
  <c r="AX253" i="6"/>
  <c r="CQ253" i="6"/>
  <c r="BP253" i="6"/>
  <c r="CH253" i="6"/>
  <c r="AF253" i="6"/>
  <c r="P253" i="6"/>
  <c r="GA253" i="6"/>
  <c r="EL253" i="6"/>
  <c r="FO253" i="6"/>
  <c r="GU253" i="6"/>
  <c r="DK253" i="6"/>
  <c r="GE253" i="6"/>
  <c r="EM253" i="6"/>
  <c r="GJ253" i="6"/>
  <c r="DD253" i="6"/>
  <c r="BK253" i="6"/>
  <c r="CN253" i="6"/>
  <c r="CD253" i="6"/>
  <c r="AA253" i="6"/>
  <c r="K253" i="6"/>
  <c r="FE253" i="6"/>
  <c r="DU253" i="6"/>
  <c r="CI253" i="6"/>
  <c r="BL253" i="6"/>
  <c r="Y253" i="6"/>
  <c r="EB253" i="6"/>
  <c r="GQ253" i="6"/>
  <c r="BM253" i="6"/>
  <c r="CO253" i="6"/>
  <c r="AD253" i="6"/>
  <c r="GG253" i="6"/>
  <c r="FU253" i="6"/>
  <c r="DH253" i="6"/>
  <c r="DX253" i="6"/>
  <c r="BZ253" i="6"/>
  <c r="U253" i="6"/>
  <c r="ED253" i="6"/>
  <c r="FV253" i="6"/>
  <c r="DJ253" i="6"/>
  <c r="BA253" i="6"/>
  <c r="CR253" i="6"/>
  <c r="AO253" i="6"/>
  <c r="M253" i="6"/>
  <c r="BN253" i="6"/>
  <c r="AB253" i="6"/>
  <c r="FZ253" i="6"/>
  <c r="FN253" i="6"/>
  <c r="DM253" i="6"/>
  <c r="FB253" i="6"/>
  <c r="DQ253" i="6"/>
  <c r="BJ253" i="6"/>
  <c r="AQ253" i="6"/>
  <c r="FW253" i="6"/>
  <c r="AZ253" i="6"/>
  <c r="CP253" i="6"/>
  <c r="EU253" i="6"/>
  <c r="CU253" i="6"/>
  <c r="BV253" i="6"/>
  <c r="EE253" i="6"/>
  <c r="AW253" i="6"/>
  <c r="AP253" i="6"/>
  <c r="ES253" i="6"/>
  <c r="DV253" i="6"/>
  <c r="BO253" i="6"/>
  <c r="AH253" i="6"/>
  <c r="AT253" i="6"/>
  <c r="I253" i="6"/>
  <c r="BS253" i="6"/>
  <c r="AE253" i="6"/>
  <c r="FS253" i="6"/>
  <c r="BB253" i="6"/>
  <c r="FK253" i="6"/>
  <c r="BW253" i="6"/>
  <c r="GB253" i="6"/>
  <c r="AR253" i="6"/>
  <c r="S253" i="6"/>
  <c r="D254" i="6"/>
  <c r="C254" i="6"/>
  <c r="GK1" i="6"/>
  <c r="DB1" i="6"/>
  <c r="CC1" i="6"/>
  <c r="EZ1" i="6"/>
  <c r="FA1" i="6" s="1"/>
  <c r="FB1" i="6" s="1"/>
  <c r="FC1" i="6" s="1"/>
  <c r="FD1" i="6" s="1"/>
  <c r="I36" i="20"/>
  <c r="GU174" i="6" l="1"/>
  <c r="GU175" i="6" s="1"/>
  <c r="GV174" i="6"/>
  <c r="GV175" i="6" s="1"/>
  <c r="GS174" i="6"/>
  <c r="GS175" i="6" s="1"/>
  <c r="GT174" i="6"/>
  <c r="GT175" i="6" s="1"/>
  <c r="GU187" i="6"/>
  <c r="GU188" i="6" s="1"/>
  <c r="GV187" i="6"/>
  <c r="GV188" i="6" s="1"/>
  <c r="GS187" i="6"/>
  <c r="GS188" i="6" s="1"/>
  <c r="GT187" i="6"/>
  <c r="GT188" i="6" s="1"/>
  <c r="M174" i="6"/>
  <c r="M175" i="6" s="1"/>
  <c r="J133" i="13"/>
  <c r="F45" i="21" s="1"/>
  <c r="F60" i="21"/>
  <c r="F40" i="21"/>
  <c r="D914" i="5"/>
  <c r="I52" i="15"/>
  <c r="F174" i="6"/>
  <c r="F175" i="6" s="1"/>
  <c r="J174" i="6"/>
  <c r="J175" i="6" s="1"/>
  <c r="N174" i="6"/>
  <c r="N175" i="6" s="1"/>
  <c r="R174" i="6"/>
  <c r="R175" i="6" s="1"/>
  <c r="V174" i="6"/>
  <c r="V175" i="6" s="1"/>
  <c r="Z174" i="6"/>
  <c r="Z175" i="6" s="1"/>
  <c r="AD174" i="6"/>
  <c r="AD175" i="6" s="1"/>
  <c r="AH174" i="6"/>
  <c r="AH175" i="6" s="1"/>
  <c r="AL174" i="6"/>
  <c r="AL175" i="6" s="1"/>
  <c r="AP174" i="6"/>
  <c r="AP175" i="6" s="1"/>
  <c r="AT174" i="6"/>
  <c r="AT175" i="6" s="1"/>
  <c r="AX174" i="6"/>
  <c r="AX175" i="6" s="1"/>
  <c r="BB174" i="6"/>
  <c r="BB175" i="6" s="1"/>
  <c r="BF174" i="6"/>
  <c r="BF175" i="6" s="1"/>
  <c r="BJ174" i="6"/>
  <c r="BJ175" i="6" s="1"/>
  <c r="BN174" i="6"/>
  <c r="BN175" i="6" s="1"/>
  <c r="BR174" i="6"/>
  <c r="BR175" i="6" s="1"/>
  <c r="BV174" i="6"/>
  <c r="BV175" i="6" s="1"/>
  <c r="BZ174" i="6"/>
  <c r="BZ175" i="6" s="1"/>
  <c r="CD174" i="6"/>
  <c r="CD175" i="6" s="1"/>
  <c r="CH174" i="6"/>
  <c r="CH175" i="6" s="1"/>
  <c r="CL174" i="6"/>
  <c r="CL175" i="6" s="1"/>
  <c r="CP174" i="6"/>
  <c r="CP175" i="6" s="1"/>
  <c r="CT174" i="6"/>
  <c r="CX174" i="6"/>
  <c r="CX175" i="6" s="1"/>
  <c r="DB174" i="6"/>
  <c r="DB175" i="6" s="1"/>
  <c r="DF174" i="6"/>
  <c r="DF175" i="6" s="1"/>
  <c r="DJ174" i="6"/>
  <c r="DJ175" i="6" s="1"/>
  <c r="DN174" i="6"/>
  <c r="DN175" i="6" s="1"/>
  <c r="DR174" i="6"/>
  <c r="DR175" i="6" s="1"/>
  <c r="DV174" i="6"/>
  <c r="DV175" i="6" s="1"/>
  <c r="DZ174" i="6"/>
  <c r="DZ175" i="6" s="1"/>
  <c r="ED174" i="6"/>
  <c r="ED175" i="6" s="1"/>
  <c r="EH174" i="6"/>
  <c r="EH175" i="6" s="1"/>
  <c r="EL174" i="6"/>
  <c r="EL175" i="6" s="1"/>
  <c r="EP174" i="6"/>
  <c r="EP175" i="6" s="1"/>
  <c r="ET174" i="6"/>
  <c r="ET175" i="6" s="1"/>
  <c r="EX174" i="6"/>
  <c r="EX175" i="6" s="1"/>
  <c r="FB174" i="6"/>
  <c r="FB175" i="6" s="1"/>
  <c r="G174" i="6"/>
  <c r="G175" i="6" s="1"/>
  <c r="K174" i="6"/>
  <c r="K175" i="6" s="1"/>
  <c r="O174" i="6"/>
  <c r="O175" i="6" s="1"/>
  <c r="S174" i="6"/>
  <c r="S175" i="6" s="1"/>
  <c r="W174" i="6"/>
  <c r="W175" i="6" s="1"/>
  <c r="AA174" i="6"/>
  <c r="AA175" i="6" s="1"/>
  <c r="AE174" i="6"/>
  <c r="AE175" i="6" s="1"/>
  <c r="AI174" i="6"/>
  <c r="AI175" i="6" s="1"/>
  <c r="AM174" i="6"/>
  <c r="AM175" i="6" s="1"/>
  <c r="AQ174" i="6"/>
  <c r="AQ175" i="6" s="1"/>
  <c r="AU174" i="6"/>
  <c r="AU175" i="6" s="1"/>
  <c r="AY174" i="6"/>
  <c r="AY175" i="6" s="1"/>
  <c r="BC174" i="6"/>
  <c r="BC175" i="6" s="1"/>
  <c r="BG174" i="6"/>
  <c r="BG175" i="6" s="1"/>
  <c r="BK174" i="6"/>
  <c r="BK175" i="6" s="1"/>
  <c r="BO174" i="6"/>
  <c r="BO175" i="6" s="1"/>
  <c r="BS174" i="6"/>
  <c r="BS175" i="6" s="1"/>
  <c r="BW174" i="6"/>
  <c r="BW175" i="6" s="1"/>
  <c r="CA174" i="6"/>
  <c r="CA175" i="6" s="1"/>
  <c r="CE174" i="6"/>
  <c r="CE175" i="6" s="1"/>
  <c r="CI174" i="6"/>
  <c r="CI175" i="6" s="1"/>
  <c r="CM174" i="6"/>
  <c r="CM175" i="6" s="1"/>
  <c r="CQ174" i="6"/>
  <c r="CQ175" i="6" s="1"/>
  <c r="CU174" i="6"/>
  <c r="CU175" i="6" s="1"/>
  <c r="CY174" i="6"/>
  <c r="CY175" i="6" s="1"/>
  <c r="DC174" i="6"/>
  <c r="DC175" i="6" s="1"/>
  <c r="DG174" i="6"/>
  <c r="DG175" i="6" s="1"/>
  <c r="DK174" i="6"/>
  <c r="DK175" i="6" s="1"/>
  <c r="DO174" i="6"/>
  <c r="DO175" i="6" s="1"/>
  <c r="DS174" i="6"/>
  <c r="DS175" i="6" s="1"/>
  <c r="DW174" i="6"/>
  <c r="DW175" i="6" s="1"/>
  <c r="EA174" i="6"/>
  <c r="EA175" i="6" s="1"/>
  <c r="EE174" i="6"/>
  <c r="EE175" i="6" s="1"/>
  <c r="EI174" i="6"/>
  <c r="EI175" i="6" s="1"/>
  <c r="EM174" i="6"/>
  <c r="EM175" i="6" s="1"/>
  <c r="EQ174" i="6"/>
  <c r="EQ175" i="6" s="1"/>
  <c r="EU174" i="6"/>
  <c r="EU175" i="6" s="1"/>
  <c r="EY174" i="6"/>
  <c r="EY175" i="6" s="1"/>
  <c r="FC174" i="6"/>
  <c r="FC175" i="6" s="1"/>
  <c r="H174" i="6"/>
  <c r="H175" i="6" s="1"/>
  <c r="L174" i="6"/>
  <c r="L175" i="6" s="1"/>
  <c r="P174" i="6"/>
  <c r="P175" i="6" s="1"/>
  <c r="T174" i="6"/>
  <c r="T175" i="6" s="1"/>
  <c r="X174" i="6"/>
  <c r="X175" i="6" s="1"/>
  <c r="AB174" i="6"/>
  <c r="AB175" i="6" s="1"/>
  <c r="AF174" i="6"/>
  <c r="AF175" i="6" s="1"/>
  <c r="AJ174" i="6"/>
  <c r="AJ175" i="6" s="1"/>
  <c r="AN174" i="6"/>
  <c r="AN175" i="6" s="1"/>
  <c r="AR174" i="6"/>
  <c r="AR175" i="6" s="1"/>
  <c r="AV174" i="6"/>
  <c r="AV175" i="6" s="1"/>
  <c r="AZ174" i="6"/>
  <c r="AZ175" i="6" s="1"/>
  <c r="BD174" i="6"/>
  <c r="BD175" i="6" s="1"/>
  <c r="BH174" i="6"/>
  <c r="BH175" i="6" s="1"/>
  <c r="BL174" i="6"/>
  <c r="BL175" i="6" s="1"/>
  <c r="BP174" i="6"/>
  <c r="BP175" i="6" s="1"/>
  <c r="BT174" i="6"/>
  <c r="BT175" i="6" s="1"/>
  <c r="BX174" i="6"/>
  <c r="BX175" i="6" s="1"/>
  <c r="CB174" i="6"/>
  <c r="CB175" i="6" s="1"/>
  <c r="CF174" i="6"/>
  <c r="CF175" i="6" s="1"/>
  <c r="CJ174" i="6"/>
  <c r="CJ175" i="6" s="1"/>
  <c r="CN174" i="6"/>
  <c r="CN175" i="6" s="1"/>
  <c r="CR174" i="6"/>
  <c r="CR175" i="6" s="1"/>
  <c r="CV174" i="6"/>
  <c r="CV175" i="6" s="1"/>
  <c r="CZ174" i="6"/>
  <c r="CZ175" i="6" s="1"/>
  <c r="DD174" i="6"/>
  <c r="DD175" i="6" s="1"/>
  <c r="DH174" i="6"/>
  <c r="DH175" i="6" s="1"/>
  <c r="DL174" i="6"/>
  <c r="DL175" i="6" s="1"/>
  <c r="DP174" i="6"/>
  <c r="DP175" i="6" s="1"/>
  <c r="DT174" i="6"/>
  <c r="DT175" i="6" s="1"/>
  <c r="DX174" i="6"/>
  <c r="DX175" i="6" s="1"/>
  <c r="EB174" i="6"/>
  <c r="EB175" i="6" s="1"/>
  <c r="EF174" i="6"/>
  <c r="EF175" i="6" s="1"/>
  <c r="EJ174" i="6"/>
  <c r="EJ175" i="6" s="1"/>
  <c r="EN174" i="6"/>
  <c r="EN175" i="6" s="1"/>
  <c r="ER174" i="6"/>
  <c r="ER175" i="6" s="1"/>
  <c r="EV174" i="6"/>
  <c r="EV175" i="6" s="1"/>
  <c r="EZ174" i="6"/>
  <c r="EZ175" i="6" s="1"/>
  <c r="FD174" i="6"/>
  <c r="FD175" i="6" s="1"/>
  <c r="I174" i="6"/>
  <c r="I175" i="6" s="1"/>
  <c r="Q174" i="6"/>
  <c r="Q175" i="6" s="1"/>
  <c r="U174" i="6"/>
  <c r="U175" i="6" s="1"/>
  <c r="Y174" i="6"/>
  <c r="Y175" i="6" s="1"/>
  <c r="AC174" i="6"/>
  <c r="AC175" i="6" s="1"/>
  <c r="AG174" i="6"/>
  <c r="AG175" i="6" s="1"/>
  <c r="AK174" i="6"/>
  <c r="AK175" i="6" s="1"/>
  <c r="AO174" i="6"/>
  <c r="AO175" i="6" s="1"/>
  <c r="AS174" i="6"/>
  <c r="AS175" i="6" s="1"/>
  <c r="AW174" i="6"/>
  <c r="AW175" i="6" s="1"/>
  <c r="BA174" i="6"/>
  <c r="BA175" i="6" s="1"/>
  <c r="BE174" i="6"/>
  <c r="BE175" i="6" s="1"/>
  <c r="BI174" i="6"/>
  <c r="BI175" i="6" s="1"/>
  <c r="BM174" i="6"/>
  <c r="BM175" i="6" s="1"/>
  <c r="BQ174" i="6"/>
  <c r="BQ175" i="6" s="1"/>
  <c r="BU174" i="6"/>
  <c r="BU175" i="6" s="1"/>
  <c r="BY174" i="6"/>
  <c r="BY175" i="6" s="1"/>
  <c r="CC174" i="6"/>
  <c r="CC175" i="6" s="1"/>
  <c r="CG174" i="6"/>
  <c r="CG175" i="6" s="1"/>
  <c r="CK174" i="6"/>
  <c r="CK175" i="6" s="1"/>
  <c r="CO174" i="6"/>
  <c r="CO175" i="6" s="1"/>
  <c r="CS174" i="6"/>
  <c r="CS175" i="6" s="1"/>
  <c r="CW174" i="6"/>
  <c r="CW175" i="6" s="1"/>
  <c r="DA174" i="6"/>
  <c r="DA175" i="6" s="1"/>
  <c r="DE174" i="6"/>
  <c r="DE175" i="6" s="1"/>
  <c r="DI174" i="6"/>
  <c r="DI175" i="6" s="1"/>
  <c r="DM174" i="6"/>
  <c r="DM175" i="6" s="1"/>
  <c r="DQ174" i="6"/>
  <c r="DQ175" i="6" s="1"/>
  <c r="DU174" i="6"/>
  <c r="DU175" i="6" s="1"/>
  <c r="DY174" i="6"/>
  <c r="DY175" i="6" s="1"/>
  <c r="EC174" i="6"/>
  <c r="EC175" i="6" s="1"/>
  <c r="EG174" i="6"/>
  <c r="EG175" i="6" s="1"/>
  <c r="EK174" i="6"/>
  <c r="EK175" i="6" s="1"/>
  <c r="EO174" i="6"/>
  <c r="EO175" i="6" s="1"/>
  <c r="ES174" i="6"/>
  <c r="ES175" i="6" s="1"/>
  <c r="EW174" i="6"/>
  <c r="EW175" i="6" s="1"/>
  <c r="FA174" i="6"/>
  <c r="FA175" i="6" s="1"/>
  <c r="FE174" i="6"/>
  <c r="FE175" i="6" s="1"/>
  <c r="FI174" i="6"/>
  <c r="FI175" i="6" s="1"/>
  <c r="FM174" i="6"/>
  <c r="FM175" i="6" s="1"/>
  <c r="FG174" i="6"/>
  <c r="FG175" i="6" s="1"/>
  <c r="FL174" i="6"/>
  <c r="FL175" i="6" s="1"/>
  <c r="FQ174" i="6"/>
  <c r="FQ175" i="6" s="1"/>
  <c r="FU174" i="6"/>
  <c r="FU175" i="6" s="1"/>
  <c r="FY174" i="6"/>
  <c r="FY175" i="6" s="1"/>
  <c r="GC174" i="6"/>
  <c r="GC175" i="6" s="1"/>
  <c r="GG174" i="6"/>
  <c r="GG175" i="6" s="1"/>
  <c r="GK174" i="6"/>
  <c r="GK175" i="6" s="1"/>
  <c r="GO174" i="6"/>
  <c r="GO175" i="6" s="1"/>
  <c r="FH174" i="6"/>
  <c r="FH175" i="6" s="1"/>
  <c r="FN174" i="6"/>
  <c r="FN175" i="6" s="1"/>
  <c r="FR174" i="6"/>
  <c r="FR175" i="6" s="1"/>
  <c r="FV174" i="6"/>
  <c r="FV175" i="6" s="1"/>
  <c r="FZ174" i="6"/>
  <c r="FZ175" i="6" s="1"/>
  <c r="GD174" i="6"/>
  <c r="GD175" i="6" s="1"/>
  <c r="GH174" i="6"/>
  <c r="GH175" i="6" s="1"/>
  <c r="GL174" i="6"/>
  <c r="GL175" i="6" s="1"/>
  <c r="GP174" i="6"/>
  <c r="GP175" i="6" s="1"/>
  <c r="FJ174" i="6"/>
  <c r="FJ175" i="6" s="1"/>
  <c r="FO174" i="6"/>
  <c r="FO175" i="6" s="1"/>
  <c r="FS174" i="6"/>
  <c r="FS175" i="6" s="1"/>
  <c r="FW174" i="6"/>
  <c r="FW175" i="6" s="1"/>
  <c r="GA174" i="6"/>
  <c r="GA175" i="6" s="1"/>
  <c r="GE174" i="6"/>
  <c r="GE175" i="6" s="1"/>
  <c r="GI174" i="6"/>
  <c r="GI175" i="6" s="1"/>
  <c r="GM174" i="6"/>
  <c r="GM175" i="6" s="1"/>
  <c r="GQ174" i="6"/>
  <c r="GQ175" i="6" s="1"/>
  <c r="FF174" i="6"/>
  <c r="FF175" i="6" s="1"/>
  <c r="FK174" i="6"/>
  <c r="FK175" i="6" s="1"/>
  <c r="FP174" i="6"/>
  <c r="FP175" i="6" s="1"/>
  <c r="FT174" i="6"/>
  <c r="FT175" i="6" s="1"/>
  <c r="FX174" i="6"/>
  <c r="FX175" i="6" s="1"/>
  <c r="GB174" i="6"/>
  <c r="GB175" i="6" s="1"/>
  <c r="GF174" i="6"/>
  <c r="GF175" i="6" s="1"/>
  <c r="GJ174" i="6"/>
  <c r="GJ175" i="6" s="1"/>
  <c r="GN174" i="6"/>
  <c r="GN175" i="6" s="1"/>
  <c r="GR174" i="6"/>
  <c r="GR175" i="6" s="1"/>
  <c r="E174" i="6"/>
  <c r="E175" i="6" s="1"/>
  <c r="I39" i="14"/>
  <c r="G187" i="6"/>
  <c r="G188" i="6" s="1"/>
  <c r="K187" i="6"/>
  <c r="K188" i="6" s="1"/>
  <c r="O187" i="6"/>
  <c r="O188" i="6" s="1"/>
  <c r="S187" i="6"/>
  <c r="S188" i="6" s="1"/>
  <c r="W187" i="6"/>
  <c r="W188" i="6" s="1"/>
  <c r="AA187" i="6"/>
  <c r="AA188" i="6" s="1"/>
  <c r="AE187" i="6"/>
  <c r="AE188" i="6" s="1"/>
  <c r="AI187" i="6"/>
  <c r="AI188" i="6" s="1"/>
  <c r="AM187" i="6"/>
  <c r="AM188" i="6" s="1"/>
  <c r="AQ187" i="6"/>
  <c r="AQ188" i="6" s="1"/>
  <c r="AU187" i="6"/>
  <c r="AU188" i="6" s="1"/>
  <c r="AY187" i="6"/>
  <c r="AY188" i="6" s="1"/>
  <c r="BC187" i="6"/>
  <c r="BC188" i="6" s="1"/>
  <c r="BG187" i="6"/>
  <c r="BG188" i="6" s="1"/>
  <c r="BK187" i="6"/>
  <c r="BK188" i="6" s="1"/>
  <c r="BO187" i="6"/>
  <c r="BO188" i="6" s="1"/>
  <c r="BS187" i="6"/>
  <c r="BS188" i="6" s="1"/>
  <c r="BW187" i="6"/>
  <c r="BW188" i="6" s="1"/>
  <c r="CA187" i="6"/>
  <c r="CA188" i="6" s="1"/>
  <c r="CE187" i="6"/>
  <c r="CE188" i="6" s="1"/>
  <c r="CI187" i="6"/>
  <c r="CI188" i="6" s="1"/>
  <c r="CM187" i="6"/>
  <c r="CM188" i="6" s="1"/>
  <c r="CQ187" i="6"/>
  <c r="CQ188" i="6" s="1"/>
  <c r="CU187" i="6"/>
  <c r="CU188" i="6" s="1"/>
  <c r="CY187" i="6"/>
  <c r="CY188" i="6" s="1"/>
  <c r="DC187" i="6"/>
  <c r="DC188" i="6" s="1"/>
  <c r="DG187" i="6"/>
  <c r="DG188" i="6" s="1"/>
  <c r="DK187" i="6"/>
  <c r="DK188" i="6" s="1"/>
  <c r="DO187" i="6"/>
  <c r="DO188" i="6" s="1"/>
  <c r="DS187" i="6"/>
  <c r="DS188" i="6" s="1"/>
  <c r="DW187" i="6"/>
  <c r="DW188" i="6" s="1"/>
  <c r="EA187" i="6"/>
  <c r="EA188" i="6" s="1"/>
  <c r="EE187" i="6"/>
  <c r="EE188" i="6" s="1"/>
  <c r="EI187" i="6"/>
  <c r="EI188" i="6" s="1"/>
  <c r="EM187" i="6"/>
  <c r="EM188" i="6" s="1"/>
  <c r="H187" i="6"/>
  <c r="H188" i="6" s="1"/>
  <c r="L187" i="6"/>
  <c r="L188" i="6" s="1"/>
  <c r="P187" i="6"/>
  <c r="P188" i="6" s="1"/>
  <c r="T187" i="6"/>
  <c r="T188" i="6" s="1"/>
  <c r="X187" i="6"/>
  <c r="X188" i="6" s="1"/>
  <c r="AB187" i="6"/>
  <c r="AB188" i="6" s="1"/>
  <c r="AF187" i="6"/>
  <c r="AF188" i="6" s="1"/>
  <c r="AJ187" i="6"/>
  <c r="AJ188" i="6" s="1"/>
  <c r="AN187" i="6"/>
  <c r="AN188" i="6" s="1"/>
  <c r="AR187" i="6"/>
  <c r="AR188" i="6" s="1"/>
  <c r="AV187" i="6"/>
  <c r="AV188" i="6" s="1"/>
  <c r="AZ187" i="6"/>
  <c r="AZ188" i="6" s="1"/>
  <c r="BD187" i="6"/>
  <c r="BD188" i="6" s="1"/>
  <c r="BH187" i="6"/>
  <c r="BH188" i="6" s="1"/>
  <c r="BL187" i="6"/>
  <c r="BL188" i="6" s="1"/>
  <c r="BP187" i="6"/>
  <c r="BP188" i="6" s="1"/>
  <c r="BT187" i="6"/>
  <c r="BT188" i="6" s="1"/>
  <c r="BX187" i="6"/>
  <c r="BX188" i="6" s="1"/>
  <c r="CB187" i="6"/>
  <c r="CB188" i="6" s="1"/>
  <c r="CF187" i="6"/>
  <c r="CF188" i="6" s="1"/>
  <c r="CJ187" i="6"/>
  <c r="CJ188" i="6" s="1"/>
  <c r="CN187" i="6"/>
  <c r="CN188" i="6" s="1"/>
  <c r="CR187" i="6"/>
  <c r="CR188" i="6" s="1"/>
  <c r="CV187" i="6"/>
  <c r="CV188" i="6" s="1"/>
  <c r="CZ187" i="6"/>
  <c r="CZ188" i="6" s="1"/>
  <c r="DD187" i="6"/>
  <c r="DD188" i="6" s="1"/>
  <c r="DH187" i="6"/>
  <c r="DH188" i="6" s="1"/>
  <c r="DL187" i="6"/>
  <c r="DL188" i="6" s="1"/>
  <c r="DP187" i="6"/>
  <c r="DP188" i="6" s="1"/>
  <c r="DT187" i="6"/>
  <c r="DT188" i="6" s="1"/>
  <c r="DX187" i="6"/>
  <c r="DX188" i="6" s="1"/>
  <c r="EB187" i="6"/>
  <c r="EB188" i="6" s="1"/>
  <c r="EF187" i="6"/>
  <c r="EF188" i="6" s="1"/>
  <c r="EJ187" i="6"/>
  <c r="EJ188" i="6" s="1"/>
  <c r="I187" i="6"/>
  <c r="I188" i="6" s="1"/>
  <c r="M187" i="6"/>
  <c r="M188" i="6" s="1"/>
  <c r="Q187" i="6"/>
  <c r="Q188" i="6" s="1"/>
  <c r="U187" i="6"/>
  <c r="U188" i="6" s="1"/>
  <c r="Y187" i="6"/>
  <c r="Y188" i="6" s="1"/>
  <c r="AC187" i="6"/>
  <c r="AC188" i="6" s="1"/>
  <c r="AG187" i="6"/>
  <c r="AG188" i="6" s="1"/>
  <c r="AK187" i="6"/>
  <c r="AK188" i="6" s="1"/>
  <c r="AO187" i="6"/>
  <c r="AO188" i="6" s="1"/>
  <c r="AS187" i="6"/>
  <c r="AS188" i="6" s="1"/>
  <c r="AW187" i="6"/>
  <c r="AW188" i="6" s="1"/>
  <c r="BA187" i="6"/>
  <c r="BA188" i="6" s="1"/>
  <c r="BE187" i="6"/>
  <c r="BE188" i="6" s="1"/>
  <c r="BI187" i="6"/>
  <c r="BI188" i="6" s="1"/>
  <c r="BM187" i="6"/>
  <c r="BM188" i="6" s="1"/>
  <c r="BQ187" i="6"/>
  <c r="BQ188" i="6" s="1"/>
  <c r="BU187" i="6"/>
  <c r="BU188" i="6" s="1"/>
  <c r="BY187" i="6"/>
  <c r="BY188" i="6" s="1"/>
  <c r="CC187" i="6"/>
  <c r="CC188" i="6" s="1"/>
  <c r="CG187" i="6"/>
  <c r="CG188" i="6" s="1"/>
  <c r="CK187" i="6"/>
  <c r="CK188" i="6" s="1"/>
  <c r="CO187" i="6"/>
  <c r="CO188" i="6" s="1"/>
  <c r="CS187" i="6"/>
  <c r="CS188" i="6" s="1"/>
  <c r="CW187" i="6"/>
  <c r="CW188" i="6" s="1"/>
  <c r="DA187" i="6"/>
  <c r="DA188" i="6" s="1"/>
  <c r="DE187" i="6"/>
  <c r="DE188" i="6" s="1"/>
  <c r="DI187" i="6"/>
  <c r="DI188" i="6" s="1"/>
  <c r="DM187" i="6"/>
  <c r="DM188" i="6" s="1"/>
  <c r="DQ187" i="6"/>
  <c r="DQ188" i="6" s="1"/>
  <c r="DU187" i="6"/>
  <c r="DU188" i="6" s="1"/>
  <c r="DY187" i="6"/>
  <c r="DY188" i="6" s="1"/>
  <c r="EC187" i="6"/>
  <c r="EC188" i="6" s="1"/>
  <c r="EG187" i="6"/>
  <c r="EG188" i="6" s="1"/>
  <c r="EK187" i="6"/>
  <c r="EK188" i="6" s="1"/>
  <c r="EO187" i="6"/>
  <c r="EO188" i="6" s="1"/>
  <c r="ES187" i="6"/>
  <c r="ES188" i="6" s="1"/>
  <c r="EW187" i="6"/>
  <c r="EW188" i="6" s="1"/>
  <c r="FA187" i="6"/>
  <c r="FA188" i="6" s="1"/>
  <c r="FE187" i="6"/>
  <c r="FE188" i="6" s="1"/>
  <c r="FI187" i="6"/>
  <c r="FI188" i="6" s="1"/>
  <c r="F187" i="6"/>
  <c r="F188" i="6" s="1"/>
  <c r="J187" i="6"/>
  <c r="J188" i="6" s="1"/>
  <c r="N187" i="6"/>
  <c r="N188" i="6" s="1"/>
  <c r="R187" i="6"/>
  <c r="R188" i="6" s="1"/>
  <c r="V187" i="6"/>
  <c r="V188" i="6" s="1"/>
  <c r="Z187" i="6"/>
  <c r="Z188" i="6" s="1"/>
  <c r="AD187" i="6"/>
  <c r="AD188" i="6" s="1"/>
  <c r="AH187" i="6"/>
  <c r="AH188" i="6" s="1"/>
  <c r="AL187" i="6"/>
  <c r="AL188" i="6" s="1"/>
  <c r="AP187" i="6"/>
  <c r="AP188" i="6" s="1"/>
  <c r="AT187" i="6"/>
  <c r="AT188" i="6" s="1"/>
  <c r="AX187" i="6"/>
  <c r="AX188" i="6" s="1"/>
  <c r="BB187" i="6"/>
  <c r="BB188" i="6" s="1"/>
  <c r="BF187" i="6"/>
  <c r="BF188" i="6" s="1"/>
  <c r="BJ187" i="6"/>
  <c r="BJ188" i="6" s="1"/>
  <c r="BN187" i="6"/>
  <c r="BN188" i="6" s="1"/>
  <c r="BR187" i="6"/>
  <c r="BR188" i="6" s="1"/>
  <c r="BV187" i="6"/>
  <c r="BV188" i="6" s="1"/>
  <c r="BZ187" i="6"/>
  <c r="BZ188" i="6" s="1"/>
  <c r="CD187" i="6"/>
  <c r="CD188" i="6" s="1"/>
  <c r="CH187" i="6"/>
  <c r="CH188" i="6" s="1"/>
  <c r="CL187" i="6"/>
  <c r="CL188" i="6" s="1"/>
  <c r="CP187" i="6"/>
  <c r="CP188" i="6" s="1"/>
  <c r="CT187" i="6"/>
  <c r="CX187" i="6"/>
  <c r="CX188" i="6" s="1"/>
  <c r="DB187" i="6"/>
  <c r="DB188" i="6" s="1"/>
  <c r="DF187" i="6"/>
  <c r="DF188" i="6" s="1"/>
  <c r="DJ187" i="6"/>
  <c r="DJ188" i="6" s="1"/>
  <c r="DN187" i="6"/>
  <c r="DN188" i="6" s="1"/>
  <c r="DR187" i="6"/>
  <c r="DR188" i="6" s="1"/>
  <c r="DV187" i="6"/>
  <c r="DV188" i="6" s="1"/>
  <c r="DZ187" i="6"/>
  <c r="DZ188" i="6" s="1"/>
  <c r="ED187" i="6"/>
  <c r="ED188" i="6" s="1"/>
  <c r="EH187" i="6"/>
  <c r="EH188" i="6" s="1"/>
  <c r="EL187" i="6"/>
  <c r="EL188" i="6" s="1"/>
  <c r="EP187" i="6"/>
  <c r="EP188" i="6" s="1"/>
  <c r="ET187" i="6"/>
  <c r="ET188" i="6" s="1"/>
  <c r="EX187" i="6"/>
  <c r="EX188" i="6" s="1"/>
  <c r="FB187" i="6"/>
  <c r="FB188" i="6" s="1"/>
  <c r="FF187" i="6"/>
  <c r="FF188" i="6" s="1"/>
  <c r="FJ187" i="6"/>
  <c r="FJ188" i="6" s="1"/>
  <c r="FN187" i="6"/>
  <c r="FN188" i="6" s="1"/>
  <c r="FR187" i="6"/>
  <c r="FR188" i="6" s="1"/>
  <c r="FV187" i="6"/>
  <c r="FV188" i="6" s="1"/>
  <c r="FZ187" i="6"/>
  <c r="FZ188" i="6" s="1"/>
  <c r="GD187" i="6"/>
  <c r="GD188" i="6" s="1"/>
  <c r="GH187" i="6"/>
  <c r="GH188" i="6" s="1"/>
  <c r="GL187" i="6"/>
  <c r="GL188" i="6" s="1"/>
  <c r="GP187" i="6"/>
  <c r="GP188" i="6" s="1"/>
  <c r="EU187" i="6"/>
  <c r="EU188" i="6" s="1"/>
  <c r="FC187" i="6"/>
  <c r="FC188" i="6" s="1"/>
  <c r="FK187" i="6"/>
  <c r="FK188" i="6" s="1"/>
  <c r="FP187" i="6"/>
  <c r="FP188" i="6" s="1"/>
  <c r="FU187" i="6"/>
  <c r="FU188" i="6" s="1"/>
  <c r="GA187" i="6"/>
  <c r="GA188" i="6" s="1"/>
  <c r="GF187" i="6"/>
  <c r="GF188" i="6" s="1"/>
  <c r="GK187" i="6"/>
  <c r="GK188" i="6" s="1"/>
  <c r="GQ187" i="6"/>
  <c r="GQ188" i="6" s="1"/>
  <c r="EN187" i="6"/>
  <c r="EN188" i="6" s="1"/>
  <c r="EV187" i="6"/>
  <c r="EV188" i="6" s="1"/>
  <c r="FD187" i="6"/>
  <c r="FD188" i="6" s="1"/>
  <c r="FL187" i="6"/>
  <c r="FL188" i="6" s="1"/>
  <c r="FQ187" i="6"/>
  <c r="FQ188" i="6" s="1"/>
  <c r="FW187" i="6"/>
  <c r="FW188" i="6" s="1"/>
  <c r="GB187" i="6"/>
  <c r="GB188" i="6" s="1"/>
  <c r="GG187" i="6"/>
  <c r="GG188" i="6" s="1"/>
  <c r="GM187" i="6"/>
  <c r="GM188" i="6" s="1"/>
  <c r="GR187" i="6"/>
  <c r="GR188" i="6" s="1"/>
  <c r="EQ187" i="6"/>
  <c r="EQ188" i="6" s="1"/>
  <c r="EY187" i="6"/>
  <c r="EY188" i="6" s="1"/>
  <c r="FG187" i="6"/>
  <c r="FG188" i="6" s="1"/>
  <c r="FM187" i="6"/>
  <c r="FM188" i="6" s="1"/>
  <c r="FS187" i="6"/>
  <c r="FS188" i="6" s="1"/>
  <c r="FX187" i="6"/>
  <c r="FX188" i="6" s="1"/>
  <c r="GC187" i="6"/>
  <c r="GC188" i="6" s="1"/>
  <c r="GI187" i="6"/>
  <c r="GI188" i="6" s="1"/>
  <c r="GN187" i="6"/>
  <c r="GN188" i="6" s="1"/>
  <c r="ER187" i="6"/>
  <c r="ER188" i="6" s="1"/>
  <c r="EZ187" i="6"/>
  <c r="EZ188" i="6" s="1"/>
  <c r="FH187" i="6"/>
  <c r="FH188" i="6" s="1"/>
  <c r="FO187" i="6"/>
  <c r="FO188" i="6" s="1"/>
  <c r="FT187" i="6"/>
  <c r="FT188" i="6" s="1"/>
  <c r="FY187" i="6"/>
  <c r="FY188" i="6" s="1"/>
  <c r="GE187" i="6"/>
  <c r="GE188" i="6" s="1"/>
  <c r="GJ187" i="6"/>
  <c r="GJ188" i="6" s="1"/>
  <c r="GO187" i="6"/>
  <c r="GO188" i="6" s="1"/>
  <c r="E187" i="6"/>
  <c r="E188" i="6" s="1"/>
  <c r="I50" i="15"/>
  <c r="D255" i="6"/>
  <c r="C255" i="6"/>
  <c r="EF254" i="6"/>
  <c r="EL254" i="6"/>
  <c r="FF254" i="6"/>
  <c r="GL254" i="6"/>
  <c r="DC254" i="6"/>
  <c r="DO254" i="6"/>
  <c r="CG254" i="6"/>
  <c r="CH254" i="6"/>
  <c r="CM254" i="6"/>
  <c r="CN254" i="6"/>
  <c r="AC254" i="6"/>
  <c r="AG254" i="6"/>
  <c r="GH254" i="6"/>
  <c r="ET254" i="6"/>
  <c r="FU254" i="6"/>
  <c r="DE254" i="6"/>
  <c r="AS254" i="6"/>
  <c r="BN254" i="6"/>
  <c r="CQ254" i="6"/>
  <c r="AO254" i="6"/>
  <c r="R254" i="6"/>
  <c r="EJ254" i="6"/>
  <c r="EV254" i="6"/>
  <c r="DA254" i="6"/>
  <c r="CC254" i="6"/>
  <c r="CA254" i="6"/>
  <c r="AL254" i="6"/>
  <c r="M254" i="6"/>
  <c r="EP254" i="6"/>
  <c r="FV254" i="6"/>
  <c r="DD254" i="6"/>
  <c r="CO254" i="6"/>
  <c r="CE254" i="6"/>
  <c r="AK254" i="6"/>
  <c r="I254" i="6"/>
  <c r="EN254" i="6"/>
  <c r="FK254" i="6"/>
  <c r="GR254" i="6"/>
  <c r="BU254" i="6"/>
  <c r="BK254" i="6"/>
  <c r="AP254" i="6"/>
  <c r="K254" i="6"/>
  <c r="ED254" i="6"/>
  <c r="FM254" i="6"/>
  <c r="GS254" i="6"/>
  <c r="DP254" i="6"/>
  <c r="GV254" i="6"/>
  <c r="CU254" i="6"/>
  <c r="AE254" i="6"/>
  <c r="F254" i="6"/>
  <c r="GB254" i="6"/>
  <c r="FG254" i="6"/>
  <c r="DT254" i="6"/>
  <c r="AQ254" i="6"/>
  <c r="E254" i="6"/>
  <c r="FT254" i="6"/>
  <c r="CL254" i="6"/>
  <c r="AJ254" i="6"/>
  <c r="FI254" i="6"/>
  <c r="AX254" i="6"/>
  <c r="GD254" i="6"/>
  <c r="GT254" i="6"/>
  <c r="BF254" i="6"/>
  <c r="AA254" i="6"/>
  <c r="ES254" i="6"/>
  <c r="CS254" i="6"/>
  <c r="AF254" i="6"/>
  <c r="EU254" i="6"/>
  <c r="CX254" i="6"/>
  <c r="BL254" i="6"/>
  <c r="DB254" i="6"/>
  <c r="BB254" i="6"/>
  <c r="AM254" i="6"/>
  <c r="EE254" i="6"/>
  <c r="DM254" i="6"/>
  <c r="BT254" i="6"/>
  <c r="EM254" i="6"/>
  <c r="BZ254" i="6"/>
  <c r="EB254" i="6"/>
  <c r="DZ254" i="6"/>
  <c r="T254" i="6"/>
  <c r="GJ254" i="6"/>
  <c r="BD254" i="6"/>
  <c r="GE254" i="6"/>
  <c r="DG254" i="6"/>
  <c r="CJ254" i="6"/>
  <c r="FW254" i="6"/>
  <c r="EW254" i="6"/>
  <c r="DI254" i="6"/>
  <c r="BG254" i="6"/>
  <c r="U254" i="6"/>
  <c r="FN254" i="6"/>
  <c r="CK254" i="6"/>
  <c r="AB254" i="6"/>
  <c r="FS254" i="6"/>
  <c r="BP254" i="6"/>
  <c r="GM254" i="6"/>
  <c r="CB254" i="6"/>
  <c r="FA254" i="6"/>
  <c r="BJ254" i="6"/>
  <c r="EO254" i="6"/>
  <c r="AW254" i="6"/>
  <c r="P254" i="6"/>
  <c r="GG254" i="6"/>
  <c r="EQ254" i="6"/>
  <c r="FC254" i="6"/>
  <c r="FR254" i="6"/>
  <c r="CY254" i="6"/>
  <c r="DQ254" i="6"/>
  <c r="BQ254" i="6"/>
  <c r="BR254" i="6"/>
  <c r="BW254" i="6"/>
  <c r="BX254" i="6"/>
  <c r="AI254" i="6"/>
  <c r="Q254" i="6"/>
  <c r="GF254" i="6"/>
  <c r="ER254" i="6"/>
  <c r="FO254" i="6"/>
  <c r="GQ254" i="6"/>
  <c r="DR254" i="6"/>
  <c r="AT254" i="6"/>
  <c r="BS254" i="6"/>
  <c r="CR254" i="6"/>
  <c r="W254" i="6"/>
  <c r="GA254" i="6"/>
  <c r="EX254" i="6"/>
  <c r="GN254" i="6"/>
  <c r="BE254" i="6"/>
  <c r="AU254" i="6"/>
  <c r="CV254" i="6"/>
  <c r="O254" i="6"/>
  <c r="EG254" i="6"/>
  <c r="FL254" i="6"/>
  <c r="CZ254" i="6"/>
  <c r="BI254" i="6"/>
  <c r="BC254" i="6"/>
  <c r="DY254" i="6"/>
  <c r="N254" i="6"/>
  <c r="EI254" i="6"/>
  <c r="FJ254" i="6"/>
  <c r="GP254" i="6"/>
  <c r="EA254" i="6"/>
  <c r="CP254" i="6"/>
  <c r="CF254" i="6"/>
  <c r="S254" i="6"/>
  <c r="GC254" i="6"/>
  <c r="EZ254" i="6"/>
  <c r="FP254" i="6"/>
  <c r="DK254" i="6"/>
  <c r="BY254" i="6"/>
  <c r="BO254" i="6"/>
  <c r="AN254" i="6"/>
  <c r="L254" i="6"/>
  <c r="EH254" i="6"/>
  <c r="FB254" i="6"/>
  <c r="GU254" i="6"/>
  <c r="DL254" i="6"/>
  <c r="CW254" i="6"/>
  <c r="DW254" i="6"/>
  <c r="AR254" i="6"/>
  <c r="Y254" i="6"/>
  <c r="FY254" i="6"/>
  <c r="FD254" i="6"/>
  <c r="DJ254" i="6"/>
  <c r="BM254" i="6"/>
  <c r="AZ254" i="6"/>
  <c r="AH254" i="6"/>
  <c r="EK254" i="6"/>
  <c r="DF254" i="6"/>
  <c r="DX254" i="6"/>
  <c r="AD254" i="6"/>
  <c r="FE254" i="6"/>
  <c r="DV254" i="6"/>
  <c r="AV254" i="6"/>
  <c r="FX254" i="6"/>
  <c r="GK254" i="6"/>
  <c r="DH254" i="6"/>
  <c r="CI254" i="6"/>
  <c r="G254" i="6"/>
  <c r="FH254" i="6"/>
  <c r="DS254" i="6"/>
  <c r="BV254" i="6"/>
  <c r="X254" i="6"/>
  <c r="EC254" i="6"/>
  <c r="GI254" i="6"/>
  <c r="BA254" i="6"/>
  <c r="BH254" i="6"/>
  <c r="H254" i="6"/>
  <c r="GO254" i="6"/>
  <c r="AY254" i="6"/>
  <c r="J254" i="6"/>
  <c r="DN254" i="6"/>
  <c r="V254" i="6"/>
  <c r="EY254" i="6"/>
  <c r="CD254" i="6"/>
  <c r="FZ254" i="6"/>
  <c r="DU254" i="6"/>
  <c r="Z254" i="6"/>
  <c r="FQ254" i="6"/>
  <c r="CT254" i="6"/>
  <c r="EB1" i="6"/>
  <c r="EC1" i="6" s="1"/>
  <c r="DC1" i="6"/>
  <c r="CD1" i="6"/>
  <c r="CE1" i="6" s="1"/>
  <c r="CF1" i="6" s="1"/>
  <c r="CG1" i="6" s="1"/>
  <c r="GT195" i="6" l="1"/>
  <c r="GT196" i="6"/>
  <c r="GT206" i="6" s="1"/>
  <c r="GT199" i="6"/>
  <c r="GT209" i="6" s="1"/>
  <c r="GT197" i="6"/>
  <c r="GT207" i="6" s="1"/>
  <c r="GT177" i="6"/>
  <c r="GT178" i="6" s="1"/>
  <c r="GT179" i="6" s="1"/>
  <c r="GT229" i="6"/>
  <c r="GS196" i="6"/>
  <c r="GS206" i="6" s="1"/>
  <c r="GS195" i="6"/>
  <c r="GS199" i="6"/>
  <c r="GS209" i="6" s="1"/>
  <c r="GS197" i="6"/>
  <c r="GS207" i="6" s="1"/>
  <c r="GS177" i="6"/>
  <c r="GS178" i="6" s="1"/>
  <c r="GS179" i="6" s="1"/>
  <c r="GS229" i="6"/>
  <c r="GV199" i="6"/>
  <c r="GV209" i="6" s="1"/>
  <c r="GV195" i="6"/>
  <c r="GV197" i="6"/>
  <c r="GV207" i="6" s="1"/>
  <c r="GV196" i="6"/>
  <c r="GV206" i="6" s="1"/>
  <c r="GV177" i="6"/>
  <c r="GV178" i="6" s="1"/>
  <c r="GV179" i="6" s="1"/>
  <c r="GV229" i="6"/>
  <c r="GU189" i="6"/>
  <c r="GU200" i="6" s="1"/>
  <c r="GU210" i="6" s="1"/>
  <c r="GV189" i="6"/>
  <c r="GV200" i="6" s="1"/>
  <c r="GV210" i="6" s="1"/>
  <c r="GS189" i="6"/>
  <c r="GS200" i="6" s="1"/>
  <c r="GS210" i="6" s="1"/>
  <c r="GT189" i="6"/>
  <c r="GT200" i="6" s="1"/>
  <c r="GT210" i="6" s="1"/>
  <c r="GU199" i="6"/>
  <c r="GU209" i="6" s="1"/>
  <c r="GU197" i="6"/>
  <c r="GU207" i="6" s="1"/>
  <c r="GU196" i="6"/>
  <c r="GU206" i="6" s="1"/>
  <c r="GU195" i="6"/>
  <c r="GU177" i="6"/>
  <c r="GU178" i="6" s="1"/>
  <c r="GU179" i="6" s="1"/>
  <c r="GU229" i="6"/>
  <c r="EZ197" i="6"/>
  <c r="EZ207" i="6" s="1"/>
  <c r="EZ195" i="6"/>
  <c r="EZ196" i="6"/>
  <c r="EZ206" i="6" s="1"/>
  <c r="EZ199" i="6"/>
  <c r="EZ209" i="6" s="1"/>
  <c r="FM195" i="6"/>
  <c r="FM197" i="6"/>
  <c r="FM207" i="6" s="1"/>
  <c r="FM196" i="6"/>
  <c r="FM206" i="6" s="1"/>
  <c r="FM199" i="6"/>
  <c r="FM209" i="6" s="1"/>
  <c r="FP197" i="6"/>
  <c r="FP207" i="6" s="1"/>
  <c r="FP195" i="6"/>
  <c r="FP196" i="6"/>
  <c r="FP206" i="6" s="1"/>
  <c r="FP199" i="6"/>
  <c r="FP209" i="6" s="1"/>
  <c r="EX196" i="6"/>
  <c r="EX206" i="6" s="1"/>
  <c r="EX195" i="6"/>
  <c r="EX197" i="6"/>
  <c r="EX207" i="6" s="1"/>
  <c r="EX199" i="6"/>
  <c r="EX209" i="6" s="1"/>
  <c r="BV195" i="6"/>
  <c r="BV196" i="6"/>
  <c r="BV206" i="6" s="1"/>
  <c r="BV197" i="6"/>
  <c r="BV207" i="6" s="1"/>
  <c r="BV199" i="6"/>
  <c r="BV209" i="6" s="1"/>
  <c r="FA195" i="6"/>
  <c r="FA196" i="6"/>
  <c r="FA206" i="6" s="1"/>
  <c r="FA197" i="6"/>
  <c r="FA207" i="6" s="1"/>
  <c r="FA199" i="6"/>
  <c r="FA209" i="6" s="1"/>
  <c r="CO195" i="6"/>
  <c r="CO196" i="6"/>
  <c r="CO206" i="6" s="1"/>
  <c r="CO197" i="6"/>
  <c r="CO207" i="6" s="1"/>
  <c r="CO199" i="6"/>
  <c r="CO209" i="6" s="1"/>
  <c r="DL197" i="6"/>
  <c r="DL207" i="6" s="1"/>
  <c r="DL195" i="6"/>
  <c r="DL199" i="6"/>
  <c r="DL209" i="6" s="1"/>
  <c r="DL196" i="6"/>
  <c r="DL206" i="6" s="1"/>
  <c r="FO196" i="6"/>
  <c r="FO206" i="6" s="1"/>
  <c r="FO195" i="6"/>
  <c r="FO197" i="6"/>
  <c r="FO207" i="6" s="1"/>
  <c r="FO199" i="6"/>
  <c r="FO209" i="6" s="1"/>
  <c r="FX197" i="6"/>
  <c r="FX207" i="6" s="1"/>
  <c r="FX195" i="6"/>
  <c r="FX199" i="6"/>
  <c r="FX209" i="6" s="1"/>
  <c r="FX196" i="6"/>
  <c r="FX206" i="6" s="1"/>
  <c r="EY196" i="6"/>
  <c r="EY206" i="6" s="1"/>
  <c r="EY195" i="6"/>
  <c r="EY197" i="6"/>
  <c r="EY207" i="6" s="1"/>
  <c r="EY199" i="6"/>
  <c r="EY209" i="6" s="1"/>
  <c r="GG195" i="6"/>
  <c r="GG196" i="6"/>
  <c r="GG206" i="6" s="1"/>
  <c r="GG197" i="6"/>
  <c r="GG207" i="6" s="1"/>
  <c r="GG199" i="6"/>
  <c r="GG209" i="6" s="1"/>
  <c r="FL197" i="6"/>
  <c r="FL207" i="6" s="1"/>
  <c r="FL195" i="6"/>
  <c r="FL196" i="6"/>
  <c r="FL206" i="6" s="1"/>
  <c r="FL199" i="6"/>
  <c r="FL209" i="6" s="1"/>
  <c r="GA196" i="6"/>
  <c r="GA206" i="6" s="1"/>
  <c r="GA197" i="6"/>
  <c r="GA207" i="6" s="1"/>
  <c r="GA195" i="6"/>
  <c r="GA199" i="6"/>
  <c r="GA209" i="6" s="1"/>
  <c r="FC196" i="6"/>
  <c r="FC206" i="6" s="1"/>
  <c r="FC199" i="6"/>
  <c r="FC209" i="6" s="1"/>
  <c r="FC195" i="6"/>
  <c r="FC197" i="6"/>
  <c r="FC207" i="6" s="1"/>
  <c r="GL196" i="6"/>
  <c r="GL206" i="6" s="1"/>
  <c r="GL197" i="6"/>
  <c r="GL207" i="6" s="1"/>
  <c r="GL195" i="6"/>
  <c r="GL199" i="6"/>
  <c r="GL209" i="6" s="1"/>
  <c r="FV196" i="6"/>
  <c r="FV206" i="6" s="1"/>
  <c r="FV197" i="6"/>
  <c r="FV207" i="6" s="1"/>
  <c r="FV195" i="6"/>
  <c r="FV199" i="6"/>
  <c r="FV209" i="6" s="1"/>
  <c r="FF196" i="6"/>
  <c r="FF206" i="6" s="1"/>
  <c r="FF197" i="6"/>
  <c r="FF207" i="6" s="1"/>
  <c r="FF195" i="6"/>
  <c r="FF199" i="6"/>
  <c r="FF209" i="6" s="1"/>
  <c r="EP196" i="6"/>
  <c r="EP206" i="6" s="1"/>
  <c r="EP197" i="6"/>
  <c r="EP207" i="6" s="1"/>
  <c r="EP195" i="6"/>
  <c r="EP199" i="6"/>
  <c r="EP209" i="6" s="1"/>
  <c r="DZ196" i="6"/>
  <c r="DZ206" i="6" s="1"/>
  <c r="DZ197" i="6"/>
  <c r="DZ207" i="6" s="1"/>
  <c r="DZ195" i="6"/>
  <c r="DZ199" i="6"/>
  <c r="DZ209" i="6" s="1"/>
  <c r="DJ196" i="6"/>
  <c r="DJ206" i="6" s="1"/>
  <c r="DJ197" i="6"/>
  <c r="DJ207" i="6" s="1"/>
  <c r="DJ195" i="6"/>
  <c r="DJ199" i="6"/>
  <c r="DJ209" i="6" s="1"/>
  <c r="CT188" i="6"/>
  <c r="I79" i="15"/>
  <c r="I81" i="15" s="1"/>
  <c r="CD195" i="6"/>
  <c r="CD196" i="6"/>
  <c r="CD206" i="6" s="1"/>
  <c r="CD197" i="6"/>
  <c r="CD207" i="6" s="1"/>
  <c r="CD199" i="6"/>
  <c r="CD209" i="6" s="1"/>
  <c r="BN195" i="6"/>
  <c r="BN196" i="6"/>
  <c r="BN206" i="6" s="1"/>
  <c r="BN197" i="6"/>
  <c r="BN207" i="6" s="1"/>
  <c r="BN199" i="6"/>
  <c r="BN209" i="6" s="1"/>
  <c r="AX196" i="6"/>
  <c r="AX206" i="6" s="1"/>
  <c r="AX197" i="6"/>
  <c r="AX207" i="6" s="1"/>
  <c r="AX195" i="6"/>
  <c r="AX199" i="6"/>
  <c r="AX209" i="6" s="1"/>
  <c r="AH195" i="6"/>
  <c r="AH196" i="6"/>
  <c r="AH206" i="6" s="1"/>
  <c r="AH197" i="6"/>
  <c r="AH207" i="6" s="1"/>
  <c r="AH199" i="6"/>
  <c r="AH209" i="6" s="1"/>
  <c r="R195" i="6"/>
  <c r="R196" i="6"/>
  <c r="R206" i="6" s="1"/>
  <c r="R197" i="6"/>
  <c r="R207" i="6" s="1"/>
  <c r="R199" i="6"/>
  <c r="R209" i="6" s="1"/>
  <c r="FI195" i="6"/>
  <c r="FI196" i="6"/>
  <c r="FI206" i="6" s="1"/>
  <c r="FI197" i="6"/>
  <c r="FI207" i="6" s="1"/>
  <c r="FI199" i="6"/>
  <c r="FI209" i="6" s="1"/>
  <c r="ES195" i="6"/>
  <c r="ES196" i="6"/>
  <c r="ES206" i="6" s="1"/>
  <c r="ES197" i="6"/>
  <c r="ES207" i="6" s="1"/>
  <c r="ES199" i="6"/>
  <c r="ES209" i="6" s="1"/>
  <c r="EC195" i="6"/>
  <c r="EC196" i="6"/>
  <c r="EC206" i="6" s="1"/>
  <c r="EC197" i="6"/>
  <c r="EC207" i="6" s="1"/>
  <c r="EC199" i="6"/>
  <c r="EC209" i="6" s="1"/>
  <c r="DM195" i="6"/>
  <c r="DM196" i="6"/>
  <c r="DM206" i="6" s="1"/>
  <c r="DM197" i="6"/>
  <c r="DM207" i="6" s="1"/>
  <c r="DM199" i="6"/>
  <c r="DM209" i="6" s="1"/>
  <c r="CW195" i="6"/>
  <c r="CW196" i="6"/>
  <c r="CW206" i="6" s="1"/>
  <c r="CW197" i="6"/>
  <c r="CW207" i="6" s="1"/>
  <c r="CW199" i="6"/>
  <c r="CW209" i="6" s="1"/>
  <c r="CG195" i="6"/>
  <c r="CG196" i="6"/>
  <c r="CG206" i="6" s="1"/>
  <c r="CG197" i="6"/>
  <c r="CG207" i="6" s="1"/>
  <c r="CG199" i="6"/>
  <c r="CG209" i="6" s="1"/>
  <c r="BQ195" i="6"/>
  <c r="BQ196" i="6"/>
  <c r="BQ206" i="6" s="1"/>
  <c r="BQ197" i="6"/>
  <c r="BQ207" i="6" s="1"/>
  <c r="BQ199" i="6"/>
  <c r="BQ209" i="6" s="1"/>
  <c r="BA195" i="6"/>
  <c r="BA196" i="6"/>
  <c r="BA206" i="6" s="1"/>
  <c r="BA197" i="6"/>
  <c r="BA207" i="6" s="1"/>
  <c r="BA199" i="6"/>
  <c r="BA209" i="6" s="1"/>
  <c r="AK195" i="6"/>
  <c r="AK197" i="6"/>
  <c r="AK207" i="6" s="1"/>
  <c r="AK196" i="6"/>
  <c r="AK206" i="6" s="1"/>
  <c r="AK199" i="6"/>
  <c r="AK209" i="6" s="1"/>
  <c r="U195" i="6"/>
  <c r="U196" i="6"/>
  <c r="U206" i="6" s="1"/>
  <c r="U197" i="6"/>
  <c r="U207" i="6" s="1"/>
  <c r="U199" i="6"/>
  <c r="U209" i="6" s="1"/>
  <c r="EJ197" i="6"/>
  <c r="EJ207" i="6" s="1"/>
  <c r="EJ195" i="6"/>
  <c r="EJ196" i="6"/>
  <c r="EJ206" i="6" s="1"/>
  <c r="EJ199" i="6"/>
  <c r="EJ209" i="6" s="1"/>
  <c r="DT197" i="6"/>
  <c r="DT207" i="6" s="1"/>
  <c r="DT195" i="6"/>
  <c r="DT196" i="6"/>
  <c r="DT206" i="6" s="1"/>
  <c r="DT199" i="6"/>
  <c r="DT209" i="6" s="1"/>
  <c r="DD197" i="6"/>
  <c r="DD207" i="6" s="1"/>
  <c r="DD195" i="6"/>
  <c r="DD196" i="6"/>
  <c r="DD206" i="6" s="1"/>
  <c r="DD199" i="6"/>
  <c r="DD209" i="6" s="1"/>
  <c r="CN197" i="6"/>
  <c r="CN207" i="6" s="1"/>
  <c r="CN195" i="6"/>
  <c r="CN196" i="6"/>
  <c r="CN206" i="6" s="1"/>
  <c r="CN199" i="6"/>
  <c r="CN209" i="6" s="1"/>
  <c r="BX197" i="6"/>
  <c r="BX207" i="6" s="1"/>
  <c r="BX195" i="6"/>
  <c r="BX196" i="6"/>
  <c r="BX206" i="6" s="1"/>
  <c r="BX199" i="6"/>
  <c r="BX209" i="6" s="1"/>
  <c r="BH197" i="6"/>
  <c r="BH207" i="6" s="1"/>
  <c r="BH195" i="6"/>
  <c r="BH196" i="6"/>
  <c r="BH206" i="6" s="1"/>
  <c r="BH199" i="6"/>
  <c r="BH209" i="6" s="1"/>
  <c r="AR197" i="6"/>
  <c r="AR207" i="6" s="1"/>
  <c r="AR195" i="6"/>
  <c r="AR196" i="6"/>
  <c r="AR206" i="6" s="1"/>
  <c r="AR199" i="6"/>
  <c r="AR209" i="6" s="1"/>
  <c r="AB197" i="6"/>
  <c r="AB207" i="6" s="1"/>
  <c r="AB195" i="6"/>
  <c r="AB196" i="6"/>
  <c r="AB206" i="6" s="1"/>
  <c r="AB199" i="6"/>
  <c r="AB209" i="6" s="1"/>
  <c r="L197" i="6"/>
  <c r="L207" i="6" s="1"/>
  <c r="L195" i="6"/>
  <c r="L196" i="6"/>
  <c r="L206" i="6" s="1"/>
  <c r="L199" i="6"/>
  <c r="L209" i="6" s="1"/>
  <c r="EE196" i="6"/>
  <c r="EE206" i="6" s="1"/>
  <c r="EE197" i="6"/>
  <c r="EE207" i="6" s="1"/>
  <c r="EE195" i="6"/>
  <c r="EE199" i="6"/>
  <c r="EE209" i="6" s="1"/>
  <c r="DO196" i="6"/>
  <c r="DO206" i="6" s="1"/>
  <c r="DO197" i="6"/>
  <c r="DO207" i="6" s="1"/>
  <c r="DO195" i="6"/>
  <c r="DO199" i="6"/>
  <c r="DO209" i="6" s="1"/>
  <c r="CY196" i="6"/>
  <c r="CY206" i="6" s="1"/>
  <c r="CY197" i="6"/>
  <c r="CY207" i="6" s="1"/>
  <c r="CY199" i="6"/>
  <c r="CY209" i="6" s="1"/>
  <c r="CY195" i="6"/>
  <c r="CI195" i="6"/>
  <c r="CI196" i="6"/>
  <c r="CI206" i="6" s="1"/>
  <c r="CI197" i="6"/>
  <c r="CI207" i="6" s="1"/>
  <c r="CI199" i="6"/>
  <c r="CI209" i="6" s="1"/>
  <c r="BS195" i="6"/>
  <c r="BS197" i="6"/>
  <c r="BS207" i="6" s="1"/>
  <c r="BS199" i="6"/>
  <c r="BS209" i="6" s="1"/>
  <c r="BS196" i="6"/>
  <c r="BS206" i="6" s="1"/>
  <c r="BC195" i="6"/>
  <c r="BC196" i="6"/>
  <c r="BC206" i="6" s="1"/>
  <c r="BC197" i="6"/>
  <c r="BC207" i="6" s="1"/>
  <c r="BC199" i="6"/>
  <c r="BC209" i="6" s="1"/>
  <c r="AM195" i="6"/>
  <c r="AM196" i="6"/>
  <c r="AM206" i="6" s="1"/>
  <c r="AM197" i="6"/>
  <c r="AM207" i="6" s="1"/>
  <c r="AM199" i="6"/>
  <c r="AM209" i="6" s="1"/>
  <c r="W195" i="6"/>
  <c r="W196" i="6"/>
  <c r="W206" i="6" s="1"/>
  <c r="W197" i="6"/>
  <c r="W207" i="6" s="1"/>
  <c r="W199" i="6"/>
  <c r="W209" i="6" s="1"/>
  <c r="G195" i="6"/>
  <c r="G199" i="6"/>
  <c r="G209" i="6" s="1"/>
  <c r="G196" i="6"/>
  <c r="G206" i="6" s="1"/>
  <c r="G197" i="6"/>
  <c r="G207" i="6" s="1"/>
  <c r="GR177" i="6"/>
  <c r="GR229" i="6"/>
  <c r="GB177" i="6"/>
  <c r="GB229" i="6"/>
  <c r="FK177" i="6"/>
  <c r="FK178" i="6" s="1"/>
  <c r="FK179" i="6" s="1"/>
  <c r="FK229" i="6"/>
  <c r="GM177" i="6"/>
  <c r="GM229" i="6"/>
  <c r="FW177" i="6"/>
  <c r="FW229" i="6"/>
  <c r="GD177" i="6"/>
  <c r="GD229" i="6"/>
  <c r="FN177" i="6"/>
  <c r="FN229" i="6"/>
  <c r="GK177" i="6"/>
  <c r="GK229" i="6"/>
  <c r="FU177" i="6"/>
  <c r="FU229" i="6"/>
  <c r="FM177" i="6"/>
  <c r="FM229" i="6"/>
  <c r="EW177" i="6"/>
  <c r="EW229" i="6"/>
  <c r="EG177" i="6"/>
  <c r="EG229" i="6"/>
  <c r="DQ177" i="6"/>
  <c r="DQ229" i="6"/>
  <c r="DA177" i="6"/>
  <c r="DA178" i="6" s="1"/>
  <c r="DA179" i="6" s="1"/>
  <c r="DA229" i="6"/>
  <c r="CK177" i="6"/>
  <c r="CK178" i="6" s="1"/>
  <c r="CK179" i="6" s="1"/>
  <c r="CK229" i="6"/>
  <c r="BU177" i="6"/>
  <c r="BU178" i="6" s="1"/>
  <c r="BU179" i="6" s="1"/>
  <c r="BU229" i="6"/>
  <c r="BE177" i="6"/>
  <c r="BE229" i="6"/>
  <c r="AO177" i="6"/>
  <c r="AO178" i="6" s="1"/>
  <c r="AO179" i="6" s="1"/>
  <c r="AO229" i="6"/>
  <c r="Y177" i="6"/>
  <c r="Y178" i="6" s="1"/>
  <c r="Y179" i="6" s="1"/>
  <c r="Y229" i="6"/>
  <c r="I177" i="6"/>
  <c r="I229" i="6"/>
  <c r="ER177" i="6"/>
  <c r="ER178" i="6" s="1"/>
  <c r="ER179" i="6" s="1"/>
  <c r="ER229" i="6"/>
  <c r="EB177" i="6"/>
  <c r="EB178" i="6" s="1"/>
  <c r="EB179" i="6" s="1"/>
  <c r="EB229" i="6"/>
  <c r="DL177" i="6"/>
  <c r="DL178" i="6" s="1"/>
  <c r="DL179" i="6" s="1"/>
  <c r="DL229" i="6"/>
  <c r="CV177" i="6"/>
  <c r="CV178" i="6" s="1"/>
  <c r="CV179" i="6" s="1"/>
  <c r="CV229" i="6"/>
  <c r="CF177" i="6"/>
  <c r="CF178" i="6" s="1"/>
  <c r="CF179" i="6" s="1"/>
  <c r="CF229" i="6"/>
  <c r="BP177" i="6"/>
  <c r="BP178" i="6" s="1"/>
  <c r="BP179" i="6" s="1"/>
  <c r="BP229" i="6"/>
  <c r="AZ177" i="6"/>
  <c r="AZ178" i="6" s="1"/>
  <c r="AZ179" i="6" s="1"/>
  <c r="AZ229" i="6"/>
  <c r="AJ177" i="6"/>
  <c r="AJ178" i="6" s="1"/>
  <c r="AJ179" i="6" s="1"/>
  <c r="AJ229" i="6"/>
  <c r="T177" i="6"/>
  <c r="T178" i="6" s="1"/>
  <c r="T179" i="6" s="1"/>
  <c r="T229" i="6"/>
  <c r="FC177" i="6"/>
  <c r="FC229" i="6"/>
  <c r="EM177" i="6"/>
  <c r="EM229" i="6"/>
  <c r="DW177" i="6"/>
  <c r="DW229" i="6"/>
  <c r="DG177" i="6"/>
  <c r="DG229" i="6"/>
  <c r="CQ177" i="6"/>
  <c r="CQ229" i="6"/>
  <c r="CA177" i="6"/>
  <c r="CA229" i="6"/>
  <c r="BK177" i="6"/>
  <c r="BK229" i="6"/>
  <c r="AU177" i="6"/>
  <c r="AU229" i="6"/>
  <c r="AE177" i="6"/>
  <c r="AE229" i="6"/>
  <c r="O177" i="6"/>
  <c r="O229" i="6"/>
  <c r="EX177" i="6"/>
  <c r="EX229" i="6"/>
  <c r="EH177" i="6"/>
  <c r="EH229" i="6"/>
  <c r="DR177" i="6"/>
  <c r="DR229" i="6"/>
  <c r="DB177" i="6"/>
  <c r="DB229" i="6"/>
  <c r="CL177" i="6"/>
  <c r="CL178" i="6" s="1"/>
  <c r="CL179" i="6" s="1"/>
  <c r="CL229" i="6"/>
  <c r="BV177" i="6"/>
  <c r="BV178" i="6" s="1"/>
  <c r="BV179" i="6" s="1"/>
  <c r="BV229" i="6"/>
  <c r="BF177" i="6"/>
  <c r="BF229" i="6"/>
  <c r="AP177" i="6"/>
  <c r="AP229" i="6"/>
  <c r="Z177" i="6"/>
  <c r="Z229" i="6"/>
  <c r="J177" i="6"/>
  <c r="J229" i="6"/>
  <c r="EV197" i="6"/>
  <c r="EV207" i="6" s="1"/>
  <c r="EV195" i="6"/>
  <c r="EV196" i="6"/>
  <c r="EV206" i="6" s="1"/>
  <c r="EV199" i="6"/>
  <c r="EV209" i="6" s="1"/>
  <c r="FN196" i="6"/>
  <c r="FN206" i="6" s="1"/>
  <c r="FN195" i="6"/>
  <c r="FN197" i="6"/>
  <c r="FN207" i="6" s="1"/>
  <c r="FN199" i="6"/>
  <c r="FN209" i="6" s="1"/>
  <c r="DB196" i="6"/>
  <c r="DB206" i="6" s="1"/>
  <c r="DB195" i="6"/>
  <c r="DB197" i="6"/>
  <c r="DB207" i="6" s="1"/>
  <c r="DB199" i="6"/>
  <c r="DB209" i="6" s="1"/>
  <c r="AP195" i="6"/>
  <c r="AP196" i="6"/>
  <c r="AP206" i="6" s="1"/>
  <c r="AP197" i="6"/>
  <c r="AP207" i="6" s="1"/>
  <c r="AP199" i="6"/>
  <c r="AP209" i="6" s="1"/>
  <c r="J195" i="6"/>
  <c r="J196" i="6"/>
  <c r="J206" i="6" s="1"/>
  <c r="J197" i="6"/>
  <c r="J207" i="6" s="1"/>
  <c r="J199" i="6"/>
  <c r="J209" i="6" s="1"/>
  <c r="DE195" i="6"/>
  <c r="DE196" i="6"/>
  <c r="DE206" i="6" s="1"/>
  <c r="DE197" i="6"/>
  <c r="DE207" i="6" s="1"/>
  <c r="DE199" i="6"/>
  <c r="DE209" i="6" s="1"/>
  <c r="EB197" i="6"/>
  <c r="EB207" i="6" s="1"/>
  <c r="EB195" i="6"/>
  <c r="EB196" i="6"/>
  <c r="EB206" i="6" s="1"/>
  <c r="EB199" i="6"/>
  <c r="EB209" i="6" s="1"/>
  <c r="CF199" i="6"/>
  <c r="CF209" i="6" s="1"/>
  <c r="CF195" i="6"/>
  <c r="CF196" i="6"/>
  <c r="CF206" i="6" s="1"/>
  <c r="CF197" i="6"/>
  <c r="CF207" i="6" s="1"/>
  <c r="GJ197" i="6"/>
  <c r="GJ207" i="6" s="1"/>
  <c r="GJ195" i="6"/>
  <c r="GJ196" i="6"/>
  <c r="GJ206" i="6" s="1"/>
  <c r="GJ199" i="6"/>
  <c r="GJ209" i="6" s="1"/>
  <c r="E196" i="6"/>
  <c r="E206" i="6" s="1"/>
  <c r="E199" i="6"/>
  <c r="E209" i="6" s="1"/>
  <c r="E197" i="6"/>
  <c r="E207" i="6" s="1"/>
  <c r="E195" i="6"/>
  <c r="GE196" i="6"/>
  <c r="GE206" i="6" s="1"/>
  <c r="GE195" i="6"/>
  <c r="GE197" i="6"/>
  <c r="GE207" i="6" s="1"/>
  <c r="GE199" i="6"/>
  <c r="GE209" i="6" s="1"/>
  <c r="FH197" i="6"/>
  <c r="FH207" i="6" s="1"/>
  <c r="FH195" i="6"/>
  <c r="FH196" i="6"/>
  <c r="FH206" i="6" s="1"/>
  <c r="FH199" i="6"/>
  <c r="FH209" i="6" s="1"/>
  <c r="GN197" i="6"/>
  <c r="GN207" i="6" s="1"/>
  <c r="GN195" i="6"/>
  <c r="GN199" i="6"/>
  <c r="GN209" i="6" s="1"/>
  <c r="GN196" i="6"/>
  <c r="GN206" i="6" s="1"/>
  <c r="FS196" i="6"/>
  <c r="FS206" i="6" s="1"/>
  <c r="FS199" i="6"/>
  <c r="FS209" i="6" s="1"/>
  <c r="FS195" i="6"/>
  <c r="FS197" i="6"/>
  <c r="FS207" i="6" s="1"/>
  <c r="EQ196" i="6"/>
  <c r="EQ206" i="6" s="1"/>
  <c r="EQ195" i="6"/>
  <c r="EQ197" i="6"/>
  <c r="EQ207" i="6" s="1"/>
  <c r="EQ199" i="6"/>
  <c r="EQ209" i="6" s="1"/>
  <c r="GB197" i="6"/>
  <c r="GB207" i="6" s="1"/>
  <c r="GB195" i="6"/>
  <c r="GB196" i="6"/>
  <c r="GB206" i="6" s="1"/>
  <c r="GB199" i="6"/>
  <c r="GB209" i="6" s="1"/>
  <c r="FD197" i="6"/>
  <c r="FD207" i="6" s="1"/>
  <c r="FD195" i="6"/>
  <c r="FD196" i="6"/>
  <c r="FD206" i="6" s="1"/>
  <c r="FD199" i="6"/>
  <c r="FD209" i="6" s="1"/>
  <c r="GQ196" i="6"/>
  <c r="GQ206" i="6" s="1"/>
  <c r="GQ197" i="6"/>
  <c r="GQ207" i="6" s="1"/>
  <c r="GQ195" i="6"/>
  <c r="GQ199" i="6"/>
  <c r="GQ209" i="6" s="1"/>
  <c r="FU196" i="6"/>
  <c r="FU206" i="6" s="1"/>
  <c r="FU195" i="6"/>
  <c r="FU197" i="6"/>
  <c r="FU207" i="6" s="1"/>
  <c r="FU199" i="6"/>
  <c r="FU209" i="6" s="1"/>
  <c r="EU196" i="6"/>
  <c r="EU206" i="6" s="1"/>
  <c r="EU197" i="6"/>
  <c r="EU207" i="6" s="1"/>
  <c r="EU199" i="6"/>
  <c r="EU209" i="6" s="1"/>
  <c r="EU195" i="6"/>
  <c r="GH195" i="6"/>
  <c r="GH197" i="6"/>
  <c r="GH207" i="6" s="1"/>
  <c r="GH196" i="6"/>
  <c r="GH206" i="6" s="1"/>
  <c r="GH199" i="6"/>
  <c r="GH209" i="6" s="1"/>
  <c r="FR195" i="6"/>
  <c r="FR196" i="6"/>
  <c r="FR206" i="6" s="1"/>
  <c r="FR197" i="6"/>
  <c r="FR207" i="6" s="1"/>
  <c r="FR199" i="6"/>
  <c r="FR209" i="6" s="1"/>
  <c r="FB195" i="6"/>
  <c r="FB197" i="6"/>
  <c r="FB207" i="6" s="1"/>
  <c r="FB196" i="6"/>
  <c r="FB206" i="6" s="1"/>
  <c r="FB199" i="6"/>
  <c r="FB209" i="6" s="1"/>
  <c r="EL195" i="6"/>
  <c r="EL196" i="6"/>
  <c r="EL206" i="6" s="1"/>
  <c r="EL197" i="6"/>
  <c r="EL207" i="6" s="1"/>
  <c r="EL199" i="6"/>
  <c r="EL209" i="6" s="1"/>
  <c r="DV195" i="6"/>
  <c r="DV197" i="6"/>
  <c r="DV207" i="6" s="1"/>
  <c r="DV196" i="6"/>
  <c r="DV206" i="6" s="1"/>
  <c r="DV199" i="6"/>
  <c r="DV209" i="6" s="1"/>
  <c r="DF195" i="6"/>
  <c r="DF196" i="6"/>
  <c r="DF206" i="6" s="1"/>
  <c r="DF197" i="6"/>
  <c r="DF207" i="6" s="1"/>
  <c r="DF199" i="6"/>
  <c r="DF209" i="6" s="1"/>
  <c r="CP195" i="6"/>
  <c r="CP196" i="6"/>
  <c r="CP206" i="6" s="1"/>
  <c r="CP197" i="6"/>
  <c r="CP207" i="6" s="1"/>
  <c r="CP199" i="6"/>
  <c r="CP209" i="6" s="1"/>
  <c r="BZ195" i="6"/>
  <c r="BZ196" i="6"/>
  <c r="BZ206" i="6" s="1"/>
  <c r="BZ197" i="6"/>
  <c r="BZ207" i="6" s="1"/>
  <c r="BZ199" i="6"/>
  <c r="BZ209" i="6" s="1"/>
  <c r="BJ195" i="6"/>
  <c r="BJ196" i="6"/>
  <c r="BJ206" i="6" s="1"/>
  <c r="BJ197" i="6"/>
  <c r="BJ207" i="6" s="1"/>
  <c r="BJ199" i="6"/>
  <c r="BJ209" i="6" s="1"/>
  <c r="AT195" i="6"/>
  <c r="AT197" i="6"/>
  <c r="AT207" i="6" s="1"/>
  <c r="AT196" i="6"/>
  <c r="AT206" i="6" s="1"/>
  <c r="AT199" i="6"/>
  <c r="AT209" i="6" s="1"/>
  <c r="AD195" i="6"/>
  <c r="AD196" i="6"/>
  <c r="AD206" i="6" s="1"/>
  <c r="AD197" i="6"/>
  <c r="AD207" i="6" s="1"/>
  <c r="AD199" i="6"/>
  <c r="AD209" i="6" s="1"/>
  <c r="N195" i="6"/>
  <c r="N196" i="6"/>
  <c r="N206" i="6" s="1"/>
  <c r="N197" i="6"/>
  <c r="N207" i="6" s="1"/>
  <c r="N199" i="6"/>
  <c r="N209" i="6" s="1"/>
  <c r="FE196" i="6"/>
  <c r="FE206" i="6" s="1"/>
  <c r="FE195" i="6"/>
  <c r="FE197" i="6"/>
  <c r="FE207" i="6" s="1"/>
  <c r="FE199" i="6"/>
  <c r="FE209" i="6" s="1"/>
  <c r="EO196" i="6"/>
  <c r="EO206" i="6" s="1"/>
  <c r="EO195" i="6"/>
  <c r="EO197" i="6"/>
  <c r="EO207" i="6" s="1"/>
  <c r="EO199" i="6"/>
  <c r="EO209" i="6" s="1"/>
  <c r="DY196" i="6"/>
  <c r="DY206" i="6" s="1"/>
  <c r="DY195" i="6"/>
  <c r="DY197" i="6"/>
  <c r="DY207" i="6" s="1"/>
  <c r="DY199" i="6"/>
  <c r="DY209" i="6" s="1"/>
  <c r="DI196" i="6"/>
  <c r="DI206" i="6" s="1"/>
  <c r="DI195" i="6"/>
  <c r="DI197" i="6"/>
  <c r="DI207" i="6" s="1"/>
  <c r="DI199" i="6"/>
  <c r="DI209" i="6" s="1"/>
  <c r="CS197" i="6"/>
  <c r="CS207" i="6" s="1"/>
  <c r="CS195" i="6"/>
  <c r="CS196" i="6"/>
  <c r="CS206" i="6" s="1"/>
  <c r="CS199" i="6"/>
  <c r="CS209" i="6" s="1"/>
  <c r="CC195" i="6"/>
  <c r="CC196" i="6"/>
  <c r="CC206" i="6" s="1"/>
  <c r="CC197" i="6"/>
  <c r="CC207" i="6" s="1"/>
  <c r="CC199" i="6"/>
  <c r="CC209" i="6" s="1"/>
  <c r="BM195" i="6"/>
  <c r="BM196" i="6"/>
  <c r="BM206" i="6" s="1"/>
  <c r="BM197" i="6"/>
  <c r="BM207" i="6" s="1"/>
  <c r="BM199" i="6"/>
  <c r="BM209" i="6" s="1"/>
  <c r="AW195" i="6"/>
  <c r="AW196" i="6"/>
  <c r="AW206" i="6" s="1"/>
  <c r="AW197" i="6"/>
  <c r="AW207" i="6" s="1"/>
  <c r="AW199" i="6"/>
  <c r="AW209" i="6" s="1"/>
  <c r="AG195" i="6"/>
  <c r="AG196" i="6"/>
  <c r="AG206" i="6" s="1"/>
  <c r="AG199" i="6"/>
  <c r="AG209" i="6" s="1"/>
  <c r="AG197" i="6"/>
  <c r="AG207" i="6" s="1"/>
  <c r="Q195" i="6"/>
  <c r="Q196" i="6"/>
  <c r="Q206" i="6" s="1"/>
  <c r="Q197" i="6"/>
  <c r="Q207" i="6" s="1"/>
  <c r="Q199" i="6"/>
  <c r="Q209" i="6" s="1"/>
  <c r="EF197" i="6"/>
  <c r="EF207" i="6" s="1"/>
  <c r="EF195" i="6"/>
  <c r="EF196" i="6"/>
  <c r="EF206" i="6" s="1"/>
  <c r="EF199" i="6"/>
  <c r="EF209" i="6" s="1"/>
  <c r="DP197" i="6"/>
  <c r="DP207" i="6" s="1"/>
  <c r="DP195" i="6"/>
  <c r="DP196" i="6"/>
  <c r="DP206" i="6" s="1"/>
  <c r="DP199" i="6"/>
  <c r="DP209" i="6" s="1"/>
  <c r="CZ195" i="6"/>
  <c r="CZ196" i="6"/>
  <c r="CZ206" i="6" s="1"/>
  <c r="CZ197" i="6"/>
  <c r="CZ207" i="6" s="1"/>
  <c r="CZ199" i="6"/>
  <c r="CZ209" i="6" s="1"/>
  <c r="CJ195" i="6"/>
  <c r="CJ197" i="6"/>
  <c r="CJ207" i="6" s="1"/>
  <c r="CJ199" i="6"/>
  <c r="CJ209" i="6" s="1"/>
  <c r="CJ196" i="6"/>
  <c r="CJ206" i="6" s="1"/>
  <c r="BT196" i="6"/>
  <c r="BT206" i="6" s="1"/>
  <c r="BT195" i="6"/>
  <c r="BT197" i="6"/>
  <c r="BT207" i="6" s="1"/>
  <c r="BT199" i="6"/>
  <c r="BT209" i="6" s="1"/>
  <c r="BD195" i="6"/>
  <c r="BD196" i="6"/>
  <c r="BD206" i="6" s="1"/>
  <c r="BD197" i="6"/>
  <c r="BD207" i="6" s="1"/>
  <c r="BD199" i="6"/>
  <c r="BD209" i="6" s="1"/>
  <c r="AN195" i="6"/>
  <c r="AN196" i="6"/>
  <c r="AN206" i="6" s="1"/>
  <c r="AN197" i="6"/>
  <c r="AN207" i="6" s="1"/>
  <c r="AN199" i="6"/>
  <c r="AN209" i="6" s="1"/>
  <c r="X195" i="6"/>
  <c r="X199" i="6"/>
  <c r="X209" i="6" s="1"/>
  <c r="X196" i="6"/>
  <c r="X206" i="6" s="1"/>
  <c r="X197" i="6"/>
  <c r="X207" i="6" s="1"/>
  <c r="H195" i="6"/>
  <c r="H199" i="6"/>
  <c r="H209" i="6" s="1"/>
  <c r="H196" i="6"/>
  <c r="H206" i="6" s="1"/>
  <c r="H197" i="6"/>
  <c r="H207" i="6" s="1"/>
  <c r="EA196" i="6"/>
  <c r="EA206" i="6" s="1"/>
  <c r="EA195" i="6"/>
  <c r="EA199" i="6"/>
  <c r="EA209" i="6" s="1"/>
  <c r="EA197" i="6"/>
  <c r="EA207" i="6" s="1"/>
  <c r="DK196" i="6"/>
  <c r="DK206" i="6" s="1"/>
  <c r="DK195" i="6"/>
  <c r="DK199" i="6"/>
  <c r="DK209" i="6" s="1"/>
  <c r="DK197" i="6"/>
  <c r="DK207" i="6" s="1"/>
  <c r="CU195" i="6"/>
  <c r="CU196" i="6"/>
  <c r="CU206" i="6" s="1"/>
  <c r="CU197" i="6"/>
  <c r="CU207" i="6" s="1"/>
  <c r="CU199" i="6"/>
  <c r="CU209" i="6" s="1"/>
  <c r="CE195" i="6"/>
  <c r="CE196" i="6"/>
  <c r="CE206" i="6" s="1"/>
  <c r="CE197" i="6"/>
  <c r="CE207" i="6" s="1"/>
  <c r="CE199" i="6"/>
  <c r="CE209" i="6" s="1"/>
  <c r="BO199" i="6"/>
  <c r="BO209" i="6" s="1"/>
  <c r="BO195" i="6"/>
  <c r="BO196" i="6"/>
  <c r="BO206" i="6" s="1"/>
  <c r="BO197" i="6"/>
  <c r="BO207" i="6" s="1"/>
  <c r="AY195" i="6"/>
  <c r="AY199" i="6"/>
  <c r="AY209" i="6" s="1"/>
  <c r="AY196" i="6"/>
  <c r="AY206" i="6" s="1"/>
  <c r="AY197" i="6"/>
  <c r="AY207" i="6" s="1"/>
  <c r="AI195" i="6"/>
  <c r="AI196" i="6"/>
  <c r="AI206" i="6" s="1"/>
  <c r="AI197" i="6"/>
  <c r="AI207" i="6" s="1"/>
  <c r="AI199" i="6"/>
  <c r="AI209" i="6" s="1"/>
  <c r="S195" i="6"/>
  <c r="S196" i="6"/>
  <c r="S206" i="6" s="1"/>
  <c r="S197" i="6"/>
  <c r="S207" i="6" s="1"/>
  <c r="S199" i="6"/>
  <c r="S209" i="6" s="1"/>
  <c r="GN177" i="6"/>
  <c r="GN178" i="6" s="1"/>
  <c r="GN179" i="6" s="1"/>
  <c r="GN229" i="6"/>
  <c r="FX177" i="6"/>
  <c r="FX229" i="6"/>
  <c r="FF177" i="6"/>
  <c r="FF178" i="6" s="1"/>
  <c r="FF179" i="6" s="1"/>
  <c r="FF229" i="6"/>
  <c r="GI177" i="6"/>
  <c r="GI229" i="6"/>
  <c r="FS177" i="6"/>
  <c r="FS229" i="6"/>
  <c r="GP177" i="6"/>
  <c r="GP178" i="6" s="1"/>
  <c r="GP179" i="6" s="1"/>
  <c r="GP229" i="6"/>
  <c r="FZ177" i="6"/>
  <c r="FZ178" i="6" s="1"/>
  <c r="FZ179" i="6" s="1"/>
  <c r="FZ229" i="6"/>
  <c r="FH177" i="6"/>
  <c r="FH178" i="6" s="1"/>
  <c r="FH179" i="6" s="1"/>
  <c r="FH229" i="6"/>
  <c r="GG177" i="6"/>
  <c r="GG229" i="6"/>
  <c r="FQ177" i="6"/>
  <c r="FQ229" i="6"/>
  <c r="FI177" i="6"/>
  <c r="FI229" i="6"/>
  <c r="ES177" i="6"/>
  <c r="ES178" i="6" s="1"/>
  <c r="ES179" i="6" s="1"/>
  <c r="ES229" i="6"/>
  <c r="EC177" i="6"/>
  <c r="EC229" i="6"/>
  <c r="DM177" i="6"/>
  <c r="DM178" i="6" s="1"/>
  <c r="DM179" i="6" s="1"/>
  <c r="DM229" i="6"/>
  <c r="CW177" i="6"/>
  <c r="CW229" i="6"/>
  <c r="CG177" i="6"/>
  <c r="CG229" i="6"/>
  <c r="BQ177" i="6"/>
  <c r="BQ229" i="6"/>
  <c r="BA177" i="6"/>
  <c r="BA178" i="6" s="1"/>
  <c r="BA179" i="6" s="1"/>
  <c r="BA229" i="6"/>
  <c r="AK177" i="6"/>
  <c r="AK178" i="6" s="1"/>
  <c r="AK179" i="6" s="1"/>
  <c r="AK229" i="6"/>
  <c r="U177" i="6"/>
  <c r="U229" i="6"/>
  <c r="FD177" i="6"/>
  <c r="FD229" i="6"/>
  <c r="EN177" i="6"/>
  <c r="EN229" i="6"/>
  <c r="DX177" i="6"/>
  <c r="DX229" i="6"/>
  <c r="DH177" i="6"/>
  <c r="DH229" i="6"/>
  <c r="CR177" i="6"/>
  <c r="CR229" i="6"/>
  <c r="CB177" i="6"/>
  <c r="CB229" i="6"/>
  <c r="BL177" i="6"/>
  <c r="BL229" i="6"/>
  <c r="AV177" i="6"/>
  <c r="AV229" i="6"/>
  <c r="AF177" i="6"/>
  <c r="AF229" i="6"/>
  <c r="P177" i="6"/>
  <c r="P229" i="6"/>
  <c r="EY177" i="6"/>
  <c r="EY229" i="6"/>
  <c r="EI177" i="6"/>
  <c r="EI229" i="6"/>
  <c r="DS177" i="6"/>
  <c r="DS229" i="6"/>
  <c r="DC177" i="6"/>
  <c r="DC229" i="6"/>
  <c r="CM177" i="6"/>
  <c r="CM229" i="6"/>
  <c r="BW177" i="6"/>
  <c r="BW229" i="6"/>
  <c r="BG177" i="6"/>
  <c r="BG229" i="6"/>
  <c r="AQ177" i="6"/>
  <c r="AQ229" i="6"/>
  <c r="AA177" i="6"/>
  <c r="AA229" i="6"/>
  <c r="K177" i="6"/>
  <c r="K229" i="6"/>
  <c r="ET177" i="6"/>
  <c r="ET178" i="6" s="1"/>
  <c r="ET179" i="6" s="1"/>
  <c r="ET229" i="6"/>
  <c r="ED177" i="6"/>
  <c r="ED178" i="6" s="1"/>
  <c r="ED179" i="6" s="1"/>
  <c r="ED229" i="6"/>
  <c r="DN177" i="6"/>
  <c r="DN229" i="6"/>
  <c r="CX177" i="6"/>
  <c r="CX229" i="6"/>
  <c r="CH177" i="6"/>
  <c r="CH229" i="6"/>
  <c r="BR177" i="6"/>
  <c r="BR229" i="6"/>
  <c r="BB177" i="6"/>
  <c r="BB229" i="6"/>
  <c r="AL177" i="6"/>
  <c r="AL229" i="6"/>
  <c r="V177" i="6"/>
  <c r="V229" i="6"/>
  <c r="F177" i="6"/>
  <c r="F229" i="6"/>
  <c r="FY195" i="6"/>
  <c r="FY196" i="6"/>
  <c r="FY206" i="6" s="1"/>
  <c r="FY197" i="6"/>
  <c r="FY207" i="6" s="1"/>
  <c r="FY199" i="6"/>
  <c r="FY209" i="6" s="1"/>
  <c r="GI196" i="6"/>
  <c r="GI206" i="6" s="1"/>
  <c r="GI195" i="6"/>
  <c r="GI197" i="6"/>
  <c r="GI207" i="6" s="1"/>
  <c r="GI199" i="6"/>
  <c r="GI209" i="6" s="1"/>
  <c r="FW196" i="6"/>
  <c r="FW206" i="6" s="1"/>
  <c r="FW195" i="6"/>
  <c r="FW199" i="6"/>
  <c r="FW209" i="6" s="1"/>
  <c r="FW197" i="6"/>
  <c r="FW207" i="6" s="1"/>
  <c r="EH196" i="6"/>
  <c r="EH206" i="6" s="1"/>
  <c r="EH195" i="6"/>
  <c r="EH197" i="6"/>
  <c r="EH207" i="6" s="1"/>
  <c r="EH199" i="6"/>
  <c r="EH209" i="6" s="1"/>
  <c r="CL196" i="6"/>
  <c r="CL206" i="6" s="1"/>
  <c r="CL195" i="6"/>
  <c r="CL197" i="6"/>
  <c r="CL207" i="6" s="1"/>
  <c r="CL199" i="6"/>
  <c r="CL209" i="6" s="1"/>
  <c r="Z195" i="6"/>
  <c r="Z196" i="6"/>
  <c r="Z206" i="6" s="1"/>
  <c r="Z197" i="6"/>
  <c r="Z207" i="6" s="1"/>
  <c r="Z199" i="6"/>
  <c r="Z209" i="6" s="1"/>
  <c r="DU195" i="6"/>
  <c r="DU196" i="6"/>
  <c r="DU206" i="6" s="1"/>
  <c r="DU197" i="6"/>
  <c r="DU207" i="6" s="1"/>
  <c r="DU199" i="6"/>
  <c r="DU209" i="6" s="1"/>
  <c r="BY195" i="6"/>
  <c r="BY196" i="6"/>
  <c r="BY206" i="6" s="1"/>
  <c r="BY197" i="6"/>
  <c r="BY207" i="6" s="1"/>
  <c r="BY199" i="6"/>
  <c r="BY209" i="6" s="1"/>
  <c r="AS195" i="6"/>
  <c r="AS196" i="6"/>
  <c r="AS206" i="6" s="1"/>
  <c r="AS197" i="6"/>
  <c r="AS207" i="6" s="1"/>
  <c r="AS199" i="6"/>
  <c r="AS209" i="6" s="1"/>
  <c r="M195" i="6"/>
  <c r="M196" i="6"/>
  <c r="M206" i="6" s="1"/>
  <c r="M197" i="6"/>
  <c r="M207" i="6" s="1"/>
  <c r="M199" i="6"/>
  <c r="M209" i="6" s="1"/>
  <c r="BP199" i="6"/>
  <c r="BP209" i="6" s="1"/>
  <c r="BP195" i="6"/>
  <c r="BP196" i="6"/>
  <c r="BP206" i="6" s="1"/>
  <c r="BP197" i="6"/>
  <c r="BP207" i="6" s="1"/>
  <c r="T195" i="6"/>
  <c r="T197" i="6"/>
  <c r="T207" i="6" s="1"/>
  <c r="T199" i="6"/>
  <c r="T209" i="6" s="1"/>
  <c r="T196" i="6"/>
  <c r="T206" i="6" s="1"/>
  <c r="EM196" i="6"/>
  <c r="EM206" i="6" s="1"/>
  <c r="EM195" i="6"/>
  <c r="EM199" i="6"/>
  <c r="EM209" i="6" s="1"/>
  <c r="EM197" i="6"/>
  <c r="EM207" i="6" s="1"/>
  <c r="DG196" i="6"/>
  <c r="DG206" i="6" s="1"/>
  <c r="DG199" i="6"/>
  <c r="DG209" i="6" s="1"/>
  <c r="DG195" i="6"/>
  <c r="DG197" i="6"/>
  <c r="DG207" i="6" s="1"/>
  <c r="CQ195" i="6"/>
  <c r="CQ196" i="6"/>
  <c r="CQ206" i="6" s="1"/>
  <c r="CQ197" i="6"/>
  <c r="CQ207" i="6" s="1"/>
  <c r="CQ199" i="6"/>
  <c r="CQ209" i="6" s="1"/>
  <c r="CA195" i="6"/>
  <c r="CA196" i="6"/>
  <c r="CA206" i="6" s="1"/>
  <c r="CA197" i="6"/>
  <c r="CA207" i="6" s="1"/>
  <c r="CA199" i="6"/>
  <c r="CA209" i="6" s="1"/>
  <c r="BK197" i="6"/>
  <c r="BK207" i="6" s="1"/>
  <c r="BK195" i="6"/>
  <c r="BK196" i="6"/>
  <c r="BK206" i="6" s="1"/>
  <c r="BK199" i="6"/>
  <c r="BK209" i="6" s="1"/>
  <c r="AU195" i="6"/>
  <c r="AU196" i="6"/>
  <c r="AU206" i="6" s="1"/>
  <c r="AU199" i="6"/>
  <c r="AU209" i="6" s="1"/>
  <c r="AU197" i="6"/>
  <c r="AU207" i="6" s="1"/>
  <c r="AE195" i="6"/>
  <c r="AE196" i="6"/>
  <c r="AE206" i="6" s="1"/>
  <c r="AE197" i="6"/>
  <c r="AE207" i="6" s="1"/>
  <c r="AE199" i="6"/>
  <c r="AE209" i="6" s="1"/>
  <c r="O195" i="6"/>
  <c r="O196" i="6"/>
  <c r="O206" i="6" s="1"/>
  <c r="O199" i="6"/>
  <c r="O209" i="6" s="1"/>
  <c r="O197" i="6"/>
  <c r="O207" i="6" s="1"/>
  <c r="E177" i="6"/>
  <c r="E178" i="6" s="1"/>
  <c r="E179" i="6" s="1"/>
  <c r="E229" i="6"/>
  <c r="GJ177" i="6"/>
  <c r="GJ229" i="6"/>
  <c r="FT177" i="6"/>
  <c r="FT178" i="6" s="1"/>
  <c r="FT179" i="6" s="1"/>
  <c r="FT229" i="6"/>
  <c r="GE177" i="6"/>
  <c r="GE229" i="6"/>
  <c r="FO177" i="6"/>
  <c r="FO229" i="6"/>
  <c r="GL177" i="6"/>
  <c r="GL178" i="6" s="1"/>
  <c r="GL179" i="6" s="1"/>
  <c r="GL229" i="6"/>
  <c r="FV177" i="6"/>
  <c r="FV178" i="6" s="1"/>
  <c r="FV179" i="6" s="1"/>
  <c r="FV229" i="6"/>
  <c r="GC177" i="6"/>
  <c r="GC229" i="6"/>
  <c r="FL177" i="6"/>
  <c r="FL178" i="6" s="1"/>
  <c r="FL179" i="6" s="1"/>
  <c r="FL229" i="6"/>
  <c r="FE177" i="6"/>
  <c r="FE178" i="6" s="1"/>
  <c r="FE179" i="6" s="1"/>
  <c r="FE229" i="6"/>
  <c r="EO177" i="6"/>
  <c r="EO178" i="6" s="1"/>
  <c r="EO179" i="6" s="1"/>
  <c r="EO229" i="6"/>
  <c r="DY177" i="6"/>
  <c r="DY178" i="6" s="1"/>
  <c r="DY179" i="6" s="1"/>
  <c r="DY229" i="6"/>
  <c r="DI177" i="6"/>
  <c r="DI229" i="6"/>
  <c r="CS177" i="6"/>
  <c r="CS229" i="6"/>
  <c r="CC177" i="6"/>
  <c r="CC229" i="6"/>
  <c r="BM177" i="6"/>
  <c r="BM229" i="6"/>
  <c r="AW177" i="6"/>
  <c r="AW229" i="6"/>
  <c r="AG177" i="6"/>
  <c r="AG229" i="6"/>
  <c r="Q177" i="6"/>
  <c r="Q229" i="6"/>
  <c r="EZ177" i="6"/>
  <c r="EZ178" i="6" s="1"/>
  <c r="EZ179" i="6" s="1"/>
  <c r="EZ229" i="6"/>
  <c r="EJ177" i="6"/>
  <c r="EJ178" i="6" s="1"/>
  <c r="EJ179" i="6" s="1"/>
  <c r="EJ229" i="6"/>
  <c r="DT177" i="6"/>
  <c r="DT178" i="6" s="1"/>
  <c r="DT179" i="6" s="1"/>
  <c r="DT229" i="6"/>
  <c r="DD177" i="6"/>
  <c r="DD178" i="6" s="1"/>
  <c r="DD179" i="6" s="1"/>
  <c r="DD229" i="6"/>
  <c r="CN177" i="6"/>
  <c r="CN178" i="6" s="1"/>
  <c r="CN179" i="6" s="1"/>
  <c r="CN229" i="6"/>
  <c r="BX177" i="6"/>
  <c r="BX178" i="6" s="1"/>
  <c r="BX179" i="6" s="1"/>
  <c r="BX229" i="6"/>
  <c r="BH177" i="6"/>
  <c r="BH178" i="6" s="1"/>
  <c r="BH179" i="6" s="1"/>
  <c r="BH229" i="6"/>
  <c r="AR177" i="6"/>
  <c r="AR178" i="6" s="1"/>
  <c r="AR179" i="6" s="1"/>
  <c r="AR229" i="6"/>
  <c r="AB177" i="6"/>
  <c r="AB178" i="6" s="1"/>
  <c r="AB179" i="6" s="1"/>
  <c r="AB229" i="6"/>
  <c r="L177" i="6"/>
  <c r="L178" i="6" s="1"/>
  <c r="L179" i="6" s="1"/>
  <c r="L229" i="6"/>
  <c r="EU177" i="6"/>
  <c r="EU229" i="6"/>
  <c r="EE177" i="6"/>
  <c r="EE229" i="6"/>
  <c r="DO177" i="6"/>
  <c r="DO229" i="6"/>
  <c r="CY177" i="6"/>
  <c r="CY229" i="6"/>
  <c r="CI177" i="6"/>
  <c r="CI229" i="6"/>
  <c r="BS177" i="6"/>
  <c r="BS229" i="6"/>
  <c r="BC177" i="6"/>
  <c r="BC229" i="6"/>
  <c r="AM177" i="6"/>
  <c r="AM229" i="6"/>
  <c r="W177" i="6"/>
  <c r="W229" i="6"/>
  <c r="G177" i="6"/>
  <c r="G229" i="6"/>
  <c r="EP177" i="6"/>
  <c r="EP178" i="6" s="1"/>
  <c r="EP179" i="6" s="1"/>
  <c r="EP229" i="6"/>
  <c r="DZ177" i="6"/>
  <c r="DZ178" i="6" s="1"/>
  <c r="DZ179" i="6" s="1"/>
  <c r="DZ229" i="6"/>
  <c r="DJ177" i="6"/>
  <c r="DJ229" i="6"/>
  <c r="I67" i="14"/>
  <c r="I69" i="14" s="1"/>
  <c r="CT175" i="6"/>
  <c r="CD177" i="6"/>
  <c r="CD229" i="6"/>
  <c r="BN177" i="6"/>
  <c r="BN229" i="6"/>
  <c r="AX177" i="6"/>
  <c r="AX229" i="6"/>
  <c r="AH177" i="6"/>
  <c r="AH178" i="6" s="1"/>
  <c r="AH179" i="6" s="1"/>
  <c r="AH229" i="6"/>
  <c r="R177" i="6"/>
  <c r="R229" i="6"/>
  <c r="GR197" i="6"/>
  <c r="GR207" i="6" s="1"/>
  <c r="GR195" i="6"/>
  <c r="GR196" i="6"/>
  <c r="GR206" i="6" s="1"/>
  <c r="GR199" i="6"/>
  <c r="GR209" i="6" s="1"/>
  <c r="GK195" i="6"/>
  <c r="GK197" i="6"/>
  <c r="GK207" i="6" s="1"/>
  <c r="GK196" i="6"/>
  <c r="GK206" i="6" s="1"/>
  <c r="GK199" i="6"/>
  <c r="GK209" i="6" s="1"/>
  <c r="GD196" i="6"/>
  <c r="GD206" i="6" s="1"/>
  <c r="GD195" i="6"/>
  <c r="GD197" i="6"/>
  <c r="GD207" i="6" s="1"/>
  <c r="GD199" i="6"/>
  <c r="GD209" i="6" s="1"/>
  <c r="DR196" i="6"/>
  <c r="DR206" i="6" s="1"/>
  <c r="DR195" i="6"/>
  <c r="DR197" i="6"/>
  <c r="DR207" i="6" s="1"/>
  <c r="DR199" i="6"/>
  <c r="DR209" i="6" s="1"/>
  <c r="BF195" i="6"/>
  <c r="BF196" i="6"/>
  <c r="BF206" i="6" s="1"/>
  <c r="BF197" i="6"/>
  <c r="BF207" i="6" s="1"/>
  <c r="BF199" i="6"/>
  <c r="BF209" i="6" s="1"/>
  <c r="EK195" i="6"/>
  <c r="EK196" i="6"/>
  <c r="EK206" i="6" s="1"/>
  <c r="EK197" i="6"/>
  <c r="EK207" i="6" s="1"/>
  <c r="EK199" i="6"/>
  <c r="EK209" i="6" s="1"/>
  <c r="BI195" i="6"/>
  <c r="BI196" i="6"/>
  <c r="BI206" i="6" s="1"/>
  <c r="BI197" i="6"/>
  <c r="BI207" i="6" s="1"/>
  <c r="BI199" i="6"/>
  <c r="BI209" i="6" s="1"/>
  <c r="AC195" i="6"/>
  <c r="AC197" i="6"/>
  <c r="AC207" i="6" s="1"/>
  <c r="AC196" i="6"/>
  <c r="AC206" i="6" s="1"/>
  <c r="AC199" i="6"/>
  <c r="AC209" i="6" s="1"/>
  <c r="CV195" i="6"/>
  <c r="CV196" i="6"/>
  <c r="CV206" i="6" s="1"/>
  <c r="CV197" i="6"/>
  <c r="CV207" i="6" s="1"/>
  <c r="CV199" i="6"/>
  <c r="CV209" i="6" s="1"/>
  <c r="AZ195" i="6"/>
  <c r="AZ196" i="6"/>
  <c r="AZ206" i="6" s="1"/>
  <c r="AZ197" i="6"/>
  <c r="AZ207" i="6" s="1"/>
  <c r="AZ199" i="6"/>
  <c r="AZ209" i="6" s="1"/>
  <c r="AJ195" i="6"/>
  <c r="AJ196" i="6"/>
  <c r="AJ206" i="6" s="1"/>
  <c r="AJ197" i="6"/>
  <c r="AJ207" i="6" s="1"/>
  <c r="AJ199" i="6"/>
  <c r="AJ209" i="6" s="1"/>
  <c r="DW196" i="6"/>
  <c r="DW206" i="6" s="1"/>
  <c r="DW195" i="6"/>
  <c r="DW197" i="6"/>
  <c r="DW207" i="6" s="1"/>
  <c r="DW199" i="6"/>
  <c r="DW209" i="6" s="1"/>
  <c r="GO195" i="6"/>
  <c r="GO196" i="6"/>
  <c r="GO206" i="6" s="1"/>
  <c r="GO197" i="6"/>
  <c r="GO207" i="6" s="1"/>
  <c r="GO199" i="6"/>
  <c r="GO209" i="6" s="1"/>
  <c r="FT197" i="6"/>
  <c r="FT207" i="6" s="1"/>
  <c r="FT195" i="6"/>
  <c r="FT196" i="6"/>
  <c r="FT206" i="6" s="1"/>
  <c r="FT199" i="6"/>
  <c r="FT209" i="6" s="1"/>
  <c r="ER197" i="6"/>
  <c r="ER207" i="6" s="1"/>
  <c r="ER195" i="6"/>
  <c r="ER199" i="6"/>
  <c r="ER209" i="6" s="1"/>
  <c r="ER196" i="6"/>
  <c r="ER206" i="6" s="1"/>
  <c r="GC195" i="6"/>
  <c r="GC196" i="6"/>
  <c r="GC206" i="6" s="1"/>
  <c r="GC197" i="6"/>
  <c r="GC207" i="6" s="1"/>
  <c r="GC199" i="6"/>
  <c r="GC209" i="6" s="1"/>
  <c r="FG196" i="6"/>
  <c r="FG206" i="6" s="1"/>
  <c r="FG195" i="6"/>
  <c r="FG197" i="6"/>
  <c r="FG207" i="6" s="1"/>
  <c r="FG199" i="6"/>
  <c r="FG209" i="6" s="1"/>
  <c r="GM196" i="6"/>
  <c r="GM206" i="6" s="1"/>
  <c r="GM195" i="6"/>
  <c r="GM199" i="6"/>
  <c r="GM209" i="6" s="1"/>
  <c r="GM197" i="6"/>
  <c r="GM207" i="6" s="1"/>
  <c r="FQ195" i="6"/>
  <c r="FQ196" i="6"/>
  <c r="FQ206" i="6" s="1"/>
  <c r="FQ197" i="6"/>
  <c r="FQ207" i="6" s="1"/>
  <c r="FQ199" i="6"/>
  <c r="FQ209" i="6" s="1"/>
  <c r="EN197" i="6"/>
  <c r="EN207" i="6" s="1"/>
  <c r="EN195" i="6"/>
  <c r="EN196" i="6"/>
  <c r="EN206" i="6" s="1"/>
  <c r="EN199" i="6"/>
  <c r="EN209" i="6" s="1"/>
  <c r="GF197" i="6"/>
  <c r="GF207" i="6" s="1"/>
  <c r="GF195" i="6"/>
  <c r="GF196" i="6"/>
  <c r="GF206" i="6" s="1"/>
  <c r="GF199" i="6"/>
  <c r="GF209" i="6" s="1"/>
  <c r="FK196" i="6"/>
  <c r="FK206" i="6" s="1"/>
  <c r="FK199" i="6"/>
  <c r="FK209" i="6" s="1"/>
  <c r="FK197" i="6"/>
  <c r="FK207" i="6" s="1"/>
  <c r="FK195" i="6"/>
  <c r="GP196" i="6"/>
  <c r="GP206" i="6" s="1"/>
  <c r="GP197" i="6"/>
  <c r="GP207" i="6" s="1"/>
  <c r="GP195" i="6"/>
  <c r="GP199" i="6"/>
  <c r="GP209" i="6" s="1"/>
  <c r="FZ196" i="6"/>
  <c r="FZ206" i="6" s="1"/>
  <c r="FZ197" i="6"/>
  <c r="FZ207" i="6" s="1"/>
  <c r="FZ195" i="6"/>
  <c r="FZ199" i="6"/>
  <c r="FZ209" i="6" s="1"/>
  <c r="FJ196" i="6"/>
  <c r="FJ206" i="6" s="1"/>
  <c r="FJ197" i="6"/>
  <c r="FJ207" i="6" s="1"/>
  <c r="FJ195" i="6"/>
  <c r="FJ199" i="6"/>
  <c r="FJ209" i="6" s="1"/>
  <c r="ET196" i="6"/>
  <c r="ET206" i="6" s="1"/>
  <c r="ET197" i="6"/>
  <c r="ET207" i="6" s="1"/>
  <c r="ET195" i="6"/>
  <c r="ET199" i="6"/>
  <c r="ET209" i="6" s="1"/>
  <c r="ED196" i="6"/>
  <c r="ED206" i="6" s="1"/>
  <c r="ED197" i="6"/>
  <c r="ED207" i="6" s="1"/>
  <c r="ED195" i="6"/>
  <c r="ED199" i="6"/>
  <c r="ED209" i="6" s="1"/>
  <c r="DN196" i="6"/>
  <c r="DN206" i="6" s="1"/>
  <c r="DN197" i="6"/>
  <c r="DN207" i="6" s="1"/>
  <c r="DN195" i="6"/>
  <c r="DN199" i="6"/>
  <c r="DN209" i="6" s="1"/>
  <c r="CX195" i="6"/>
  <c r="CX196" i="6"/>
  <c r="CX206" i="6" s="1"/>
  <c r="CX197" i="6"/>
  <c r="CX207" i="6" s="1"/>
  <c r="CX199" i="6"/>
  <c r="CX209" i="6" s="1"/>
  <c r="CH195" i="6"/>
  <c r="CH196" i="6"/>
  <c r="CH206" i="6" s="1"/>
  <c r="CH197" i="6"/>
  <c r="CH207" i="6" s="1"/>
  <c r="CH199" i="6"/>
  <c r="CH209" i="6" s="1"/>
  <c r="BR195" i="6"/>
  <c r="BR196" i="6"/>
  <c r="BR206" i="6" s="1"/>
  <c r="BR197" i="6"/>
  <c r="BR207" i="6" s="1"/>
  <c r="BR199" i="6"/>
  <c r="BR209" i="6" s="1"/>
  <c r="BB195" i="6"/>
  <c r="BB197" i="6"/>
  <c r="BB207" i="6" s="1"/>
  <c r="BB196" i="6"/>
  <c r="BB206" i="6" s="1"/>
  <c r="BB199" i="6"/>
  <c r="BB209" i="6" s="1"/>
  <c r="AL195" i="6"/>
  <c r="AL196" i="6"/>
  <c r="AL206" i="6" s="1"/>
  <c r="AL197" i="6"/>
  <c r="AL207" i="6" s="1"/>
  <c r="AL199" i="6"/>
  <c r="AL209" i="6" s="1"/>
  <c r="V195" i="6"/>
  <c r="V196" i="6"/>
  <c r="V206" i="6" s="1"/>
  <c r="V197" i="6"/>
  <c r="V207" i="6" s="1"/>
  <c r="V199" i="6"/>
  <c r="V209" i="6" s="1"/>
  <c r="F195" i="6"/>
  <c r="F196" i="6"/>
  <c r="F206" i="6" s="1"/>
  <c r="F197" i="6"/>
  <c r="F207" i="6" s="1"/>
  <c r="F199" i="6"/>
  <c r="F209" i="6" s="1"/>
  <c r="EW195" i="6"/>
  <c r="EW196" i="6"/>
  <c r="EW206" i="6" s="1"/>
  <c r="EW197" i="6"/>
  <c r="EW207" i="6" s="1"/>
  <c r="EW199" i="6"/>
  <c r="EW209" i="6" s="1"/>
  <c r="EG195" i="6"/>
  <c r="EG197" i="6"/>
  <c r="EG207" i="6" s="1"/>
  <c r="EG196" i="6"/>
  <c r="EG206" i="6" s="1"/>
  <c r="EG199" i="6"/>
  <c r="EG209" i="6" s="1"/>
  <c r="DQ195" i="6"/>
  <c r="DQ196" i="6"/>
  <c r="DQ206" i="6" s="1"/>
  <c r="DQ197" i="6"/>
  <c r="DQ207" i="6" s="1"/>
  <c r="DQ199" i="6"/>
  <c r="DQ209" i="6" s="1"/>
  <c r="DA195" i="6"/>
  <c r="DA197" i="6"/>
  <c r="DA207" i="6" s="1"/>
  <c r="DA196" i="6"/>
  <c r="DA206" i="6" s="1"/>
  <c r="DA199" i="6"/>
  <c r="DA209" i="6" s="1"/>
  <c r="CK196" i="6"/>
  <c r="CK206" i="6" s="1"/>
  <c r="CK195" i="6"/>
  <c r="CK197" i="6"/>
  <c r="CK207" i="6" s="1"/>
  <c r="CK199" i="6"/>
  <c r="CK209" i="6" s="1"/>
  <c r="BU196" i="6"/>
  <c r="BU206" i="6" s="1"/>
  <c r="BU195" i="6"/>
  <c r="BU197" i="6"/>
  <c r="BU207" i="6" s="1"/>
  <c r="BU199" i="6"/>
  <c r="BU209" i="6" s="1"/>
  <c r="BE195" i="6"/>
  <c r="BE196" i="6"/>
  <c r="BE206" i="6" s="1"/>
  <c r="BE197" i="6"/>
  <c r="BE207" i="6" s="1"/>
  <c r="BE199" i="6"/>
  <c r="BE209" i="6" s="1"/>
  <c r="AO195" i="6"/>
  <c r="AO196" i="6"/>
  <c r="AO206" i="6" s="1"/>
  <c r="AO197" i="6"/>
  <c r="AO207" i="6" s="1"/>
  <c r="AO199" i="6"/>
  <c r="AO209" i="6" s="1"/>
  <c r="Y195" i="6"/>
  <c r="Y199" i="6"/>
  <c r="Y209" i="6" s="1"/>
  <c r="Y196" i="6"/>
  <c r="Y206" i="6" s="1"/>
  <c r="Y197" i="6"/>
  <c r="Y207" i="6" s="1"/>
  <c r="I195" i="6"/>
  <c r="I196" i="6"/>
  <c r="I206" i="6" s="1"/>
  <c r="I197" i="6"/>
  <c r="I207" i="6" s="1"/>
  <c r="I199" i="6"/>
  <c r="I209" i="6" s="1"/>
  <c r="DX197" i="6"/>
  <c r="DX207" i="6" s="1"/>
  <c r="DX195" i="6"/>
  <c r="DX196" i="6"/>
  <c r="DX206" i="6" s="1"/>
  <c r="DX199" i="6"/>
  <c r="DX209" i="6" s="1"/>
  <c r="DH197" i="6"/>
  <c r="DH207" i="6" s="1"/>
  <c r="DH195" i="6"/>
  <c r="DH196" i="6"/>
  <c r="DH206" i="6" s="1"/>
  <c r="DH199" i="6"/>
  <c r="DH209" i="6" s="1"/>
  <c r="CR195" i="6"/>
  <c r="CR196" i="6"/>
  <c r="CR206" i="6" s="1"/>
  <c r="CR197" i="6"/>
  <c r="CR207" i="6" s="1"/>
  <c r="CR199" i="6"/>
  <c r="CR209" i="6" s="1"/>
  <c r="CB197" i="6"/>
  <c r="CB207" i="6" s="1"/>
  <c r="CB195" i="6"/>
  <c r="CB196" i="6"/>
  <c r="CB206" i="6" s="1"/>
  <c r="CB199" i="6"/>
  <c r="CB209" i="6" s="1"/>
  <c r="BL195" i="6"/>
  <c r="BL196" i="6"/>
  <c r="BL206" i="6" s="1"/>
  <c r="BL197" i="6"/>
  <c r="BL207" i="6" s="1"/>
  <c r="BL199" i="6"/>
  <c r="BL209" i="6" s="1"/>
  <c r="AV195" i="6"/>
  <c r="AV196" i="6"/>
  <c r="AV206" i="6" s="1"/>
  <c r="AV197" i="6"/>
  <c r="AV207" i="6" s="1"/>
  <c r="AV199" i="6"/>
  <c r="AV209" i="6" s="1"/>
  <c r="AF195" i="6"/>
  <c r="AF196" i="6"/>
  <c r="AF206" i="6" s="1"/>
  <c r="AF197" i="6"/>
  <c r="AF207" i="6" s="1"/>
  <c r="AF199" i="6"/>
  <c r="AF209" i="6" s="1"/>
  <c r="P195" i="6"/>
  <c r="P196" i="6"/>
  <c r="P206" i="6" s="1"/>
  <c r="P197" i="6"/>
  <c r="P207" i="6" s="1"/>
  <c r="P199" i="6"/>
  <c r="P209" i="6" s="1"/>
  <c r="EI196" i="6"/>
  <c r="EI206" i="6" s="1"/>
  <c r="EI195" i="6"/>
  <c r="EI197" i="6"/>
  <c r="EI207" i="6" s="1"/>
  <c r="EI199" i="6"/>
  <c r="EI209" i="6" s="1"/>
  <c r="DS196" i="6"/>
  <c r="DS206" i="6" s="1"/>
  <c r="DS195" i="6"/>
  <c r="DS197" i="6"/>
  <c r="DS207" i="6" s="1"/>
  <c r="DS199" i="6"/>
  <c r="DS209" i="6" s="1"/>
  <c r="DC196" i="6"/>
  <c r="DC206" i="6" s="1"/>
  <c r="DC195" i="6"/>
  <c r="DC197" i="6"/>
  <c r="DC207" i="6" s="1"/>
  <c r="DC199" i="6"/>
  <c r="DC209" i="6" s="1"/>
  <c r="CM196" i="6"/>
  <c r="CM206" i="6" s="1"/>
  <c r="CM195" i="6"/>
  <c r="CM197" i="6"/>
  <c r="CM207" i="6" s="1"/>
  <c r="CM199" i="6"/>
  <c r="CM209" i="6" s="1"/>
  <c r="BW196" i="6"/>
  <c r="BW206" i="6" s="1"/>
  <c r="BW195" i="6"/>
  <c r="BW199" i="6"/>
  <c r="BW209" i="6" s="1"/>
  <c r="BW197" i="6"/>
  <c r="BW207" i="6" s="1"/>
  <c r="BG196" i="6"/>
  <c r="BG206" i="6" s="1"/>
  <c r="BG195" i="6"/>
  <c r="BG199" i="6"/>
  <c r="BG209" i="6" s="1"/>
  <c r="BG197" i="6"/>
  <c r="BG207" i="6" s="1"/>
  <c r="AQ196" i="6"/>
  <c r="AQ206" i="6" s="1"/>
  <c r="AQ195" i="6"/>
  <c r="AQ197" i="6"/>
  <c r="AQ207" i="6" s="1"/>
  <c r="AQ199" i="6"/>
  <c r="AQ209" i="6" s="1"/>
  <c r="AA196" i="6"/>
  <c r="AA206" i="6" s="1"/>
  <c r="AA195" i="6"/>
  <c r="AA197" i="6"/>
  <c r="AA207" i="6" s="1"/>
  <c r="AA199" i="6"/>
  <c r="AA209" i="6" s="1"/>
  <c r="K196" i="6"/>
  <c r="K206" i="6" s="1"/>
  <c r="K195" i="6"/>
  <c r="K197" i="6"/>
  <c r="K207" i="6" s="1"/>
  <c r="K199" i="6"/>
  <c r="K209" i="6" s="1"/>
  <c r="GF177" i="6"/>
  <c r="GF178" i="6" s="1"/>
  <c r="GF179" i="6" s="1"/>
  <c r="GF229" i="6"/>
  <c r="FP177" i="6"/>
  <c r="FP229" i="6"/>
  <c r="GQ177" i="6"/>
  <c r="GQ178" i="6" s="1"/>
  <c r="GQ179" i="6" s="1"/>
  <c r="GQ229" i="6"/>
  <c r="GA177" i="6"/>
  <c r="GA178" i="6" s="1"/>
  <c r="GA179" i="6" s="1"/>
  <c r="GA229" i="6"/>
  <c r="FJ177" i="6"/>
  <c r="FJ178" i="6" s="1"/>
  <c r="FJ179" i="6" s="1"/>
  <c r="FJ229" i="6"/>
  <c r="GH177" i="6"/>
  <c r="GH229" i="6"/>
  <c r="FR177" i="6"/>
  <c r="FR178" i="6" s="1"/>
  <c r="FR179" i="6" s="1"/>
  <c r="FR229" i="6"/>
  <c r="GO177" i="6"/>
  <c r="GO229" i="6"/>
  <c r="FY177" i="6"/>
  <c r="FY178" i="6" s="1"/>
  <c r="FY179" i="6" s="1"/>
  <c r="FY229" i="6"/>
  <c r="FG177" i="6"/>
  <c r="FG229" i="6"/>
  <c r="FA177" i="6"/>
  <c r="FA229" i="6"/>
  <c r="EK177" i="6"/>
  <c r="EK229" i="6"/>
  <c r="DU177" i="6"/>
  <c r="DU229" i="6"/>
  <c r="DE177" i="6"/>
  <c r="DE229" i="6"/>
  <c r="CO177" i="6"/>
  <c r="CO229" i="6"/>
  <c r="BY177" i="6"/>
  <c r="BY229" i="6"/>
  <c r="BI177" i="6"/>
  <c r="BI178" i="6" s="1"/>
  <c r="BI179" i="6" s="1"/>
  <c r="BI229" i="6"/>
  <c r="AS177" i="6"/>
  <c r="AS178" i="6" s="1"/>
  <c r="AS179" i="6" s="1"/>
  <c r="AS229" i="6"/>
  <c r="AC177" i="6"/>
  <c r="AC229" i="6"/>
  <c r="M177" i="6"/>
  <c r="M229" i="6"/>
  <c r="EV177" i="6"/>
  <c r="EV229" i="6"/>
  <c r="EF177" i="6"/>
  <c r="EF229" i="6"/>
  <c r="DP177" i="6"/>
  <c r="DP229" i="6"/>
  <c r="CZ177" i="6"/>
  <c r="CZ229" i="6"/>
  <c r="CJ177" i="6"/>
  <c r="CJ229" i="6"/>
  <c r="BT177" i="6"/>
  <c r="BT229" i="6"/>
  <c r="BD177" i="6"/>
  <c r="BD229" i="6"/>
  <c r="AN177" i="6"/>
  <c r="AN229" i="6"/>
  <c r="X177" i="6"/>
  <c r="X229" i="6"/>
  <c r="H177" i="6"/>
  <c r="H229" i="6"/>
  <c r="EQ177" i="6"/>
  <c r="EQ229" i="6"/>
  <c r="EA177" i="6"/>
  <c r="EA229" i="6"/>
  <c r="DK177" i="6"/>
  <c r="DK229" i="6"/>
  <c r="CU177" i="6"/>
  <c r="CU229" i="6"/>
  <c r="CE177" i="6"/>
  <c r="CE229" i="6"/>
  <c r="BO177" i="6"/>
  <c r="BO229" i="6"/>
  <c r="AY177" i="6"/>
  <c r="AY229" i="6"/>
  <c r="AI177" i="6"/>
  <c r="AI178" i="6" s="1"/>
  <c r="AI179" i="6" s="1"/>
  <c r="AI229" i="6"/>
  <c r="S177" i="6"/>
  <c r="S178" i="6" s="1"/>
  <c r="S179" i="6" s="1"/>
  <c r="S229" i="6"/>
  <c r="FB177" i="6"/>
  <c r="FB229" i="6"/>
  <c r="EL177" i="6"/>
  <c r="EL178" i="6" s="1"/>
  <c r="EL179" i="6" s="1"/>
  <c r="EL229" i="6"/>
  <c r="DV177" i="6"/>
  <c r="DV229" i="6"/>
  <c r="DF177" i="6"/>
  <c r="DF178" i="6" s="1"/>
  <c r="DF179" i="6" s="1"/>
  <c r="DF229" i="6"/>
  <c r="CP177" i="6"/>
  <c r="CP229" i="6"/>
  <c r="BZ177" i="6"/>
  <c r="BZ178" i="6" s="1"/>
  <c r="BZ179" i="6" s="1"/>
  <c r="BZ229" i="6"/>
  <c r="BJ177" i="6"/>
  <c r="BJ229" i="6"/>
  <c r="AT177" i="6"/>
  <c r="AT178" i="6" s="1"/>
  <c r="AT179" i="6" s="1"/>
  <c r="AT229" i="6"/>
  <c r="AD177" i="6"/>
  <c r="AD229" i="6"/>
  <c r="N177" i="6"/>
  <c r="N178" i="6" s="1"/>
  <c r="N179" i="6" s="1"/>
  <c r="N229" i="6"/>
  <c r="G189" i="6"/>
  <c r="G200" i="6" s="1"/>
  <c r="G210" i="6" s="1"/>
  <c r="K189" i="6"/>
  <c r="K200" i="6" s="1"/>
  <c r="K210" i="6" s="1"/>
  <c r="O189" i="6"/>
  <c r="O200" i="6" s="1"/>
  <c r="O210" i="6" s="1"/>
  <c r="S189" i="6"/>
  <c r="S200" i="6" s="1"/>
  <c r="S210" i="6" s="1"/>
  <c r="W189" i="6"/>
  <c r="W200" i="6" s="1"/>
  <c r="W210" i="6" s="1"/>
  <c r="AA189" i="6"/>
  <c r="AA200" i="6" s="1"/>
  <c r="AA210" i="6" s="1"/>
  <c r="AE189" i="6"/>
  <c r="AE200" i="6" s="1"/>
  <c r="AE210" i="6" s="1"/>
  <c r="AI189" i="6"/>
  <c r="AI200" i="6" s="1"/>
  <c r="AI210" i="6" s="1"/>
  <c r="AM189" i="6"/>
  <c r="AM200" i="6" s="1"/>
  <c r="AM210" i="6" s="1"/>
  <c r="AQ189" i="6"/>
  <c r="AQ200" i="6" s="1"/>
  <c r="AQ210" i="6" s="1"/>
  <c r="AU189" i="6"/>
  <c r="AU200" i="6" s="1"/>
  <c r="AU210" i="6" s="1"/>
  <c r="AY189" i="6"/>
  <c r="AY200" i="6" s="1"/>
  <c r="AY210" i="6" s="1"/>
  <c r="BC189" i="6"/>
  <c r="BC200" i="6" s="1"/>
  <c r="BC210" i="6" s="1"/>
  <c r="BG189" i="6"/>
  <c r="BG200" i="6" s="1"/>
  <c r="BG210" i="6" s="1"/>
  <c r="BK189" i="6"/>
  <c r="BK200" i="6" s="1"/>
  <c r="BK210" i="6" s="1"/>
  <c r="BO189" i="6"/>
  <c r="BO200" i="6" s="1"/>
  <c r="BO210" i="6" s="1"/>
  <c r="BS189" i="6"/>
  <c r="BS200" i="6" s="1"/>
  <c r="BS210" i="6" s="1"/>
  <c r="BW189" i="6"/>
  <c r="BW200" i="6" s="1"/>
  <c r="BW210" i="6" s="1"/>
  <c r="CA189" i="6"/>
  <c r="CA200" i="6" s="1"/>
  <c r="CA210" i="6" s="1"/>
  <c r="CE189" i="6"/>
  <c r="CE200" i="6" s="1"/>
  <c r="CE210" i="6" s="1"/>
  <c r="CI189" i="6"/>
  <c r="CI200" i="6" s="1"/>
  <c r="CI210" i="6" s="1"/>
  <c r="CM189" i="6"/>
  <c r="CM200" i="6" s="1"/>
  <c r="CM210" i="6" s="1"/>
  <c r="CQ189" i="6"/>
  <c r="CQ200" i="6" s="1"/>
  <c r="CQ210" i="6" s="1"/>
  <c r="CU189" i="6"/>
  <c r="CU200" i="6" s="1"/>
  <c r="CU210" i="6" s="1"/>
  <c r="CY189" i="6"/>
  <c r="CY200" i="6" s="1"/>
  <c r="CY210" i="6" s="1"/>
  <c r="DC189" i="6"/>
  <c r="DC200" i="6" s="1"/>
  <c r="DC210" i="6" s="1"/>
  <c r="DG189" i="6"/>
  <c r="DG200" i="6" s="1"/>
  <c r="DG210" i="6" s="1"/>
  <c r="DK189" i="6"/>
  <c r="DK200" i="6" s="1"/>
  <c r="DK210" i="6" s="1"/>
  <c r="DO189" i="6"/>
  <c r="DO200" i="6" s="1"/>
  <c r="DO210" i="6" s="1"/>
  <c r="DS189" i="6"/>
  <c r="DS200" i="6" s="1"/>
  <c r="DS210" i="6" s="1"/>
  <c r="DW189" i="6"/>
  <c r="DW200" i="6" s="1"/>
  <c r="DW210" i="6" s="1"/>
  <c r="EA189" i="6"/>
  <c r="EA200" i="6" s="1"/>
  <c r="EA210" i="6" s="1"/>
  <c r="EE189" i="6"/>
  <c r="EE200" i="6" s="1"/>
  <c r="EE210" i="6" s="1"/>
  <c r="EI189" i="6"/>
  <c r="EI200" i="6" s="1"/>
  <c r="EI210" i="6" s="1"/>
  <c r="EM189" i="6"/>
  <c r="EM200" i="6" s="1"/>
  <c r="EM210" i="6" s="1"/>
  <c r="EQ189" i="6"/>
  <c r="EQ200" i="6" s="1"/>
  <c r="EQ210" i="6" s="1"/>
  <c r="EU189" i="6"/>
  <c r="EU200" i="6" s="1"/>
  <c r="EU210" i="6" s="1"/>
  <c r="EY189" i="6"/>
  <c r="EY200" i="6" s="1"/>
  <c r="EY210" i="6" s="1"/>
  <c r="FC189" i="6"/>
  <c r="FC200" i="6" s="1"/>
  <c r="FC210" i="6" s="1"/>
  <c r="FG189" i="6"/>
  <c r="FG200" i="6" s="1"/>
  <c r="FG210" i="6" s="1"/>
  <c r="FK189" i="6"/>
  <c r="FK200" i="6" s="1"/>
  <c r="FK210" i="6" s="1"/>
  <c r="FO189" i="6"/>
  <c r="FO200" i="6" s="1"/>
  <c r="FO210" i="6" s="1"/>
  <c r="FS189" i="6"/>
  <c r="FS200" i="6" s="1"/>
  <c r="FS210" i="6" s="1"/>
  <c r="FW189" i="6"/>
  <c r="FW200" i="6" s="1"/>
  <c r="FW210" i="6" s="1"/>
  <c r="GA189" i="6"/>
  <c r="GA200" i="6" s="1"/>
  <c r="GA210" i="6" s="1"/>
  <c r="GE189" i="6"/>
  <c r="GE200" i="6" s="1"/>
  <c r="GE210" i="6" s="1"/>
  <c r="GI189" i="6"/>
  <c r="GI200" i="6" s="1"/>
  <c r="GI210" i="6" s="1"/>
  <c r="GM189" i="6"/>
  <c r="GM200" i="6" s="1"/>
  <c r="GM210" i="6" s="1"/>
  <c r="GQ189" i="6"/>
  <c r="GQ200" i="6" s="1"/>
  <c r="GQ210" i="6" s="1"/>
  <c r="H189" i="6"/>
  <c r="H200" i="6" s="1"/>
  <c r="H210" i="6" s="1"/>
  <c r="L189" i="6"/>
  <c r="L200" i="6" s="1"/>
  <c r="L210" i="6" s="1"/>
  <c r="P189" i="6"/>
  <c r="P200" i="6" s="1"/>
  <c r="P210" i="6" s="1"/>
  <c r="T189" i="6"/>
  <c r="T200" i="6" s="1"/>
  <c r="T210" i="6" s="1"/>
  <c r="X189" i="6"/>
  <c r="X200" i="6" s="1"/>
  <c r="X210" i="6" s="1"/>
  <c r="AB189" i="6"/>
  <c r="AB200" i="6" s="1"/>
  <c r="AB210" i="6" s="1"/>
  <c r="AF189" i="6"/>
  <c r="AF200" i="6" s="1"/>
  <c r="AF210" i="6" s="1"/>
  <c r="AJ189" i="6"/>
  <c r="AJ200" i="6" s="1"/>
  <c r="AJ210" i="6" s="1"/>
  <c r="AN189" i="6"/>
  <c r="AN200" i="6" s="1"/>
  <c r="AN210" i="6" s="1"/>
  <c r="AR189" i="6"/>
  <c r="AR200" i="6" s="1"/>
  <c r="AR210" i="6" s="1"/>
  <c r="AV189" i="6"/>
  <c r="AV200" i="6" s="1"/>
  <c r="AV210" i="6" s="1"/>
  <c r="AZ189" i="6"/>
  <c r="AZ200" i="6" s="1"/>
  <c r="AZ210" i="6" s="1"/>
  <c r="BD189" i="6"/>
  <c r="BD200" i="6" s="1"/>
  <c r="BD210" i="6" s="1"/>
  <c r="BH189" i="6"/>
  <c r="BH200" i="6" s="1"/>
  <c r="BH210" i="6" s="1"/>
  <c r="BL189" i="6"/>
  <c r="BL200" i="6" s="1"/>
  <c r="BL210" i="6" s="1"/>
  <c r="BP189" i="6"/>
  <c r="BP200" i="6" s="1"/>
  <c r="BP210" i="6" s="1"/>
  <c r="BT189" i="6"/>
  <c r="BT200" i="6" s="1"/>
  <c r="BT210" i="6" s="1"/>
  <c r="BX189" i="6"/>
  <c r="BX200" i="6" s="1"/>
  <c r="BX210" i="6" s="1"/>
  <c r="CB189" i="6"/>
  <c r="CB200" i="6" s="1"/>
  <c r="CB210" i="6" s="1"/>
  <c r="CF189" i="6"/>
  <c r="CF200" i="6" s="1"/>
  <c r="CF210" i="6" s="1"/>
  <c r="CJ189" i="6"/>
  <c r="CJ200" i="6" s="1"/>
  <c r="CJ210" i="6" s="1"/>
  <c r="CN189" i="6"/>
  <c r="CN200" i="6" s="1"/>
  <c r="CN210" i="6" s="1"/>
  <c r="CR189" i="6"/>
  <c r="CR200" i="6" s="1"/>
  <c r="CR210" i="6" s="1"/>
  <c r="CV189" i="6"/>
  <c r="CV200" i="6" s="1"/>
  <c r="CV210" i="6" s="1"/>
  <c r="CZ189" i="6"/>
  <c r="CZ200" i="6" s="1"/>
  <c r="CZ210" i="6" s="1"/>
  <c r="DD189" i="6"/>
  <c r="DD200" i="6" s="1"/>
  <c r="DD210" i="6" s="1"/>
  <c r="DH189" i="6"/>
  <c r="DH200" i="6" s="1"/>
  <c r="DH210" i="6" s="1"/>
  <c r="DL189" i="6"/>
  <c r="DL200" i="6" s="1"/>
  <c r="DL210" i="6" s="1"/>
  <c r="DP189" i="6"/>
  <c r="DP200" i="6" s="1"/>
  <c r="DP210" i="6" s="1"/>
  <c r="DT189" i="6"/>
  <c r="DT200" i="6" s="1"/>
  <c r="DT210" i="6" s="1"/>
  <c r="DX189" i="6"/>
  <c r="DX200" i="6" s="1"/>
  <c r="DX210" i="6" s="1"/>
  <c r="EB189" i="6"/>
  <c r="EB200" i="6" s="1"/>
  <c r="EB210" i="6" s="1"/>
  <c r="EF189" i="6"/>
  <c r="EF200" i="6" s="1"/>
  <c r="EF210" i="6" s="1"/>
  <c r="EJ189" i="6"/>
  <c r="EJ200" i="6" s="1"/>
  <c r="EJ210" i="6" s="1"/>
  <c r="EN189" i="6"/>
  <c r="EN200" i="6" s="1"/>
  <c r="EN210" i="6" s="1"/>
  <c r="ER189" i="6"/>
  <c r="ER200" i="6" s="1"/>
  <c r="ER210" i="6" s="1"/>
  <c r="EV189" i="6"/>
  <c r="EV200" i="6" s="1"/>
  <c r="EV210" i="6" s="1"/>
  <c r="EZ189" i="6"/>
  <c r="EZ200" i="6" s="1"/>
  <c r="EZ210" i="6" s="1"/>
  <c r="FD189" i="6"/>
  <c r="FD200" i="6" s="1"/>
  <c r="FD210" i="6" s="1"/>
  <c r="FH189" i="6"/>
  <c r="FH200" i="6" s="1"/>
  <c r="FH210" i="6" s="1"/>
  <c r="FL189" i="6"/>
  <c r="FL200" i="6" s="1"/>
  <c r="FL210" i="6" s="1"/>
  <c r="FP189" i="6"/>
  <c r="FP200" i="6" s="1"/>
  <c r="FP210" i="6" s="1"/>
  <c r="FT189" i="6"/>
  <c r="FT200" i="6" s="1"/>
  <c r="FT210" i="6" s="1"/>
  <c r="FX189" i="6"/>
  <c r="FX200" i="6" s="1"/>
  <c r="FX210" i="6" s="1"/>
  <c r="GB189" i="6"/>
  <c r="GB200" i="6" s="1"/>
  <c r="GB210" i="6" s="1"/>
  <c r="GF189" i="6"/>
  <c r="GF200" i="6" s="1"/>
  <c r="GF210" i="6" s="1"/>
  <c r="GJ189" i="6"/>
  <c r="GJ200" i="6" s="1"/>
  <c r="GJ210" i="6" s="1"/>
  <c r="GN189" i="6"/>
  <c r="GN200" i="6" s="1"/>
  <c r="GN210" i="6" s="1"/>
  <c r="GR189" i="6"/>
  <c r="GR200" i="6" s="1"/>
  <c r="GR210" i="6" s="1"/>
  <c r="I189" i="6"/>
  <c r="I200" i="6" s="1"/>
  <c r="I210" i="6" s="1"/>
  <c r="M189" i="6"/>
  <c r="M200" i="6" s="1"/>
  <c r="M210" i="6" s="1"/>
  <c r="Q189" i="6"/>
  <c r="Q200" i="6" s="1"/>
  <c r="Q210" i="6" s="1"/>
  <c r="U189" i="6"/>
  <c r="U200" i="6" s="1"/>
  <c r="U210" i="6" s="1"/>
  <c r="Y189" i="6"/>
  <c r="Y200" i="6" s="1"/>
  <c r="Y210" i="6" s="1"/>
  <c r="AC189" i="6"/>
  <c r="AC200" i="6" s="1"/>
  <c r="AC210" i="6" s="1"/>
  <c r="AG189" i="6"/>
  <c r="AG200" i="6" s="1"/>
  <c r="AG210" i="6" s="1"/>
  <c r="AK189" i="6"/>
  <c r="AK200" i="6" s="1"/>
  <c r="AK210" i="6" s="1"/>
  <c r="AO189" i="6"/>
  <c r="AO200" i="6" s="1"/>
  <c r="AO210" i="6" s="1"/>
  <c r="AS189" i="6"/>
  <c r="AS200" i="6" s="1"/>
  <c r="AS210" i="6" s="1"/>
  <c r="AW189" i="6"/>
  <c r="AW200" i="6" s="1"/>
  <c r="AW210" i="6" s="1"/>
  <c r="BA189" i="6"/>
  <c r="BA200" i="6" s="1"/>
  <c r="BA210" i="6" s="1"/>
  <c r="BE189" i="6"/>
  <c r="BE200" i="6" s="1"/>
  <c r="BE210" i="6" s="1"/>
  <c r="BI189" i="6"/>
  <c r="BI200" i="6" s="1"/>
  <c r="BI210" i="6" s="1"/>
  <c r="BM189" i="6"/>
  <c r="BM200" i="6" s="1"/>
  <c r="BM210" i="6" s="1"/>
  <c r="BQ189" i="6"/>
  <c r="BQ200" i="6" s="1"/>
  <c r="BQ210" i="6" s="1"/>
  <c r="BU189" i="6"/>
  <c r="BU200" i="6" s="1"/>
  <c r="BU210" i="6" s="1"/>
  <c r="BY189" i="6"/>
  <c r="BY200" i="6" s="1"/>
  <c r="BY210" i="6" s="1"/>
  <c r="CC189" i="6"/>
  <c r="CC200" i="6" s="1"/>
  <c r="CC210" i="6" s="1"/>
  <c r="CG189" i="6"/>
  <c r="CG200" i="6" s="1"/>
  <c r="CG210" i="6" s="1"/>
  <c r="CK189" i="6"/>
  <c r="CK200" i="6" s="1"/>
  <c r="CK210" i="6" s="1"/>
  <c r="CO189" i="6"/>
  <c r="CO200" i="6" s="1"/>
  <c r="CO210" i="6" s="1"/>
  <c r="CS189" i="6"/>
  <c r="CS200" i="6" s="1"/>
  <c r="CS210" i="6" s="1"/>
  <c r="CW189" i="6"/>
  <c r="CW200" i="6" s="1"/>
  <c r="CW210" i="6" s="1"/>
  <c r="DA189" i="6"/>
  <c r="DA200" i="6" s="1"/>
  <c r="DA210" i="6" s="1"/>
  <c r="DE189" i="6"/>
  <c r="DE200" i="6" s="1"/>
  <c r="DE210" i="6" s="1"/>
  <c r="DI189" i="6"/>
  <c r="DI200" i="6" s="1"/>
  <c r="DI210" i="6" s="1"/>
  <c r="DM189" i="6"/>
  <c r="DM200" i="6" s="1"/>
  <c r="DM210" i="6" s="1"/>
  <c r="DQ189" i="6"/>
  <c r="DQ200" i="6" s="1"/>
  <c r="DQ210" i="6" s="1"/>
  <c r="DU189" i="6"/>
  <c r="DU200" i="6" s="1"/>
  <c r="DU210" i="6" s="1"/>
  <c r="DY189" i="6"/>
  <c r="DY200" i="6" s="1"/>
  <c r="DY210" i="6" s="1"/>
  <c r="EC189" i="6"/>
  <c r="EC200" i="6" s="1"/>
  <c r="EC210" i="6" s="1"/>
  <c r="EG189" i="6"/>
  <c r="EG200" i="6" s="1"/>
  <c r="EG210" i="6" s="1"/>
  <c r="EK189" i="6"/>
  <c r="EK200" i="6" s="1"/>
  <c r="EK210" i="6" s="1"/>
  <c r="EO189" i="6"/>
  <c r="EO200" i="6" s="1"/>
  <c r="EO210" i="6" s="1"/>
  <c r="ES189" i="6"/>
  <c r="ES200" i="6" s="1"/>
  <c r="ES210" i="6" s="1"/>
  <c r="EW189" i="6"/>
  <c r="EW200" i="6" s="1"/>
  <c r="EW210" i="6" s="1"/>
  <c r="FA189" i="6"/>
  <c r="FA200" i="6" s="1"/>
  <c r="FA210" i="6" s="1"/>
  <c r="FE189" i="6"/>
  <c r="FE200" i="6" s="1"/>
  <c r="FE210" i="6" s="1"/>
  <c r="FI189" i="6"/>
  <c r="FI200" i="6" s="1"/>
  <c r="FI210" i="6" s="1"/>
  <c r="FM189" i="6"/>
  <c r="FM200" i="6" s="1"/>
  <c r="FM210" i="6" s="1"/>
  <c r="FQ189" i="6"/>
  <c r="FQ200" i="6" s="1"/>
  <c r="FQ210" i="6" s="1"/>
  <c r="FU189" i="6"/>
  <c r="FU200" i="6" s="1"/>
  <c r="FU210" i="6" s="1"/>
  <c r="FY189" i="6"/>
  <c r="FY200" i="6" s="1"/>
  <c r="FY210" i="6" s="1"/>
  <c r="GC189" i="6"/>
  <c r="GC200" i="6" s="1"/>
  <c r="GC210" i="6" s="1"/>
  <c r="GG189" i="6"/>
  <c r="GG200" i="6" s="1"/>
  <c r="GG210" i="6" s="1"/>
  <c r="GK189" i="6"/>
  <c r="GK200" i="6" s="1"/>
  <c r="GK210" i="6" s="1"/>
  <c r="GO189" i="6"/>
  <c r="GO200" i="6" s="1"/>
  <c r="GO210" i="6" s="1"/>
  <c r="F189" i="6"/>
  <c r="F200" i="6" s="1"/>
  <c r="F210" i="6" s="1"/>
  <c r="J189" i="6"/>
  <c r="J200" i="6" s="1"/>
  <c r="J210" i="6" s="1"/>
  <c r="N189" i="6"/>
  <c r="N200" i="6" s="1"/>
  <c r="N210" i="6" s="1"/>
  <c r="R189" i="6"/>
  <c r="R200" i="6" s="1"/>
  <c r="R210" i="6" s="1"/>
  <c r="V189" i="6"/>
  <c r="V200" i="6" s="1"/>
  <c r="V210" i="6" s="1"/>
  <c r="Z189" i="6"/>
  <c r="Z200" i="6" s="1"/>
  <c r="Z210" i="6" s="1"/>
  <c r="AD189" i="6"/>
  <c r="AD200" i="6" s="1"/>
  <c r="AD210" i="6" s="1"/>
  <c r="AH189" i="6"/>
  <c r="AH200" i="6" s="1"/>
  <c r="AH210" i="6" s="1"/>
  <c r="AL189" i="6"/>
  <c r="AL200" i="6" s="1"/>
  <c r="AL210" i="6" s="1"/>
  <c r="AP189" i="6"/>
  <c r="AP200" i="6" s="1"/>
  <c r="AP210" i="6" s="1"/>
  <c r="AT189" i="6"/>
  <c r="AT200" i="6" s="1"/>
  <c r="AT210" i="6" s="1"/>
  <c r="AX189" i="6"/>
  <c r="AX200" i="6" s="1"/>
  <c r="AX210" i="6" s="1"/>
  <c r="BB189" i="6"/>
  <c r="BB200" i="6" s="1"/>
  <c r="BB210" i="6" s="1"/>
  <c r="BF189" i="6"/>
  <c r="BF200" i="6" s="1"/>
  <c r="BF210" i="6" s="1"/>
  <c r="BJ189" i="6"/>
  <c r="BJ200" i="6" s="1"/>
  <c r="BJ210" i="6" s="1"/>
  <c r="BN189" i="6"/>
  <c r="BN200" i="6" s="1"/>
  <c r="BN210" i="6" s="1"/>
  <c r="BR189" i="6"/>
  <c r="BR200" i="6" s="1"/>
  <c r="BR210" i="6" s="1"/>
  <c r="BV189" i="6"/>
  <c r="BV200" i="6" s="1"/>
  <c r="BV210" i="6" s="1"/>
  <c r="BZ189" i="6"/>
  <c r="BZ200" i="6" s="1"/>
  <c r="BZ210" i="6" s="1"/>
  <c r="CD189" i="6"/>
  <c r="CD200" i="6" s="1"/>
  <c r="CD210" i="6" s="1"/>
  <c r="CH189" i="6"/>
  <c r="CH200" i="6" s="1"/>
  <c r="CH210" i="6" s="1"/>
  <c r="CL189" i="6"/>
  <c r="CL200" i="6" s="1"/>
  <c r="CL210" i="6" s="1"/>
  <c r="CP189" i="6"/>
  <c r="CP200" i="6" s="1"/>
  <c r="CP210" i="6" s="1"/>
  <c r="CT189" i="6"/>
  <c r="CX189" i="6"/>
  <c r="CX200" i="6" s="1"/>
  <c r="CX210" i="6" s="1"/>
  <c r="DB189" i="6"/>
  <c r="DB200" i="6" s="1"/>
  <c r="DB210" i="6" s="1"/>
  <c r="DF189" i="6"/>
  <c r="DF200" i="6" s="1"/>
  <c r="DF210" i="6" s="1"/>
  <c r="DJ189" i="6"/>
  <c r="DJ200" i="6" s="1"/>
  <c r="DJ210" i="6" s="1"/>
  <c r="DN189" i="6"/>
  <c r="DN200" i="6" s="1"/>
  <c r="DN210" i="6" s="1"/>
  <c r="DR189" i="6"/>
  <c r="DR200" i="6" s="1"/>
  <c r="DR210" i="6" s="1"/>
  <c r="DV189" i="6"/>
  <c r="DV200" i="6" s="1"/>
  <c r="DV210" i="6" s="1"/>
  <c r="DZ189" i="6"/>
  <c r="DZ200" i="6" s="1"/>
  <c r="DZ210" i="6" s="1"/>
  <c r="ED189" i="6"/>
  <c r="ED200" i="6" s="1"/>
  <c r="ED210" i="6" s="1"/>
  <c r="EH189" i="6"/>
  <c r="EH200" i="6" s="1"/>
  <c r="EH210" i="6" s="1"/>
  <c r="EL189" i="6"/>
  <c r="EL200" i="6" s="1"/>
  <c r="EL210" i="6" s="1"/>
  <c r="EP189" i="6"/>
  <c r="EP200" i="6" s="1"/>
  <c r="EP210" i="6" s="1"/>
  <c r="ET189" i="6"/>
  <c r="ET200" i="6" s="1"/>
  <c r="ET210" i="6" s="1"/>
  <c r="EX189" i="6"/>
  <c r="EX200" i="6" s="1"/>
  <c r="EX210" i="6" s="1"/>
  <c r="FB189" i="6"/>
  <c r="FB200" i="6" s="1"/>
  <c r="FB210" i="6" s="1"/>
  <c r="FF189" i="6"/>
  <c r="FF200" i="6" s="1"/>
  <c r="FF210" i="6" s="1"/>
  <c r="FJ189" i="6"/>
  <c r="FJ200" i="6" s="1"/>
  <c r="FJ210" i="6" s="1"/>
  <c r="FN189" i="6"/>
  <c r="FN200" i="6" s="1"/>
  <c r="FN210" i="6" s="1"/>
  <c r="FR189" i="6"/>
  <c r="FR200" i="6" s="1"/>
  <c r="FR210" i="6" s="1"/>
  <c r="FV189" i="6"/>
  <c r="FV200" i="6" s="1"/>
  <c r="FV210" i="6" s="1"/>
  <c r="FZ189" i="6"/>
  <c r="FZ200" i="6" s="1"/>
  <c r="FZ210" i="6" s="1"/>
  <c r="GD189" i="6"/>
  <c r="GD200" i="6" s="1"/>
  <c r="GD210" i="6" s="1"/>
  <c r="GH189" i="6"/>
  <c r="GH200" i="6" s="1"/>
  <c r="GH210" i="6" s="1"/>
  <c r="GL189" i="6"/>
  <c r="GL200" i="6" s="1"/>
  <c r="GL210" i="6" s="1"/>
  <c r="GP189" i="6"/>
  <c r="GP200" i="6" s="1"/>
  <c r="GP210" i="6" s="1"/>
  <c r="E189" i="6"/>
  <c r="E200" i="6" s="1"/>
  <c r="E210" i="6" s="1"/>
  <c r="I54" i="15"/>
  <c r="D256" i="6"/>
  <c r="C256" i="6"/>
  <c r="DR255" i="6"/>
  <c r="CF255" i="6"/>
  <c r="CH255" i="6"/>
  <c r="AD255" i="6"/>
  <c r="N255" i="6"/>
  <c r="FM255" i="6"/>
  <c r="BG255" i="6"/>
  <c r="CW255" i="6"/>
  <c r="AE255" i="6"/>
  <c r="I255" i="6"/>
  <c r="AU255" i="6"/>
  <c r="DY255" i="6"/>
  <c r="FD255" i="6"/>
  <c r="FG255" i="6"/>
  <c r="FI255" i="6"/>
  <c r="ED255" i="6"/>
  <c r="FF255" i="6"/>
  <c r="BO255" i="6"/>
  <c r="DW255" i="6"/>
  <c r="P255" i="6"/>
  <c r="BL255" i="6"/>
  <c r="CJ255" i="6"/>
  <c r="DP255" i="6"/>
  <c r="GT255" i="6"/>
  <c r="GG255" i="6"/>
  <c r="FU255" i="6"/>
  <c r="BQ255" i="6"/>
  <c r="AB255" i="6"/>
  <c r="CD255" i="6"/>
  <c r="FJ255" i="6"/>
  <c r="FP255" i="6"/>
  <c r="EX255" i="6"/>
  <c r="GD255" i="6"/>
  <c r="EK255" i="6"/>
  <c r="CN255" i="6"/>
  <c r="AG255" i="6"/>
  <c r="E255" i="6"/>
  <c r="DL255" i="6"/>
  <c r="DV255" i="6"/>
  <c r="GK255" i="6"/>
  <c r="FB255" i="6"/>
  <c r="GH255" i="6"/>
  <c r="CV255" i="6"/>
  <c r="AF255" i="6"/>
  <c r="CS255" i="6"/>
  <c r="BV255" i="6"/>
  <c r="FO255" i="6"/>
  <c r="DH255" i="6"/>
  <c r="EN255" i="6"/>
  <c r="GA255" i="6"/>
  <c r="GP255" i="6"/>
  <c r="BZ255" i="6"/>
  <c r="AX255" i="6"/>
  <c r="DX255" i="6"/>
  <c r="EU255" i="6"/>
  <c r="ET255" i="6"/>
  <c r="BH255" i="6"/>
  <c r="H255" i="6"/>
  <c r="BS255" i="6"/>
  <c r="FK255" i="6"/>
  <c r="DO255" i="6"/>
  <c r="U255" i="6"/>
  <c r="CK255" i="6"/>
  <c r="DG255" i="6"/>
  <c r="DE255" i="6"/>
  <c r="AA255" i="6"/>
  <c r="CL255" i="6"/>
  <c r="EV255" i="6"/>
  <c r="FZ255" i="6"/>
  <c r="X255" i="6"/>
  <c r="BE255" i="6"/>
  <c r="GO255" i="6"/>
  <c r="FH255" i="6"/>
  <c r="AY255" i="6"/>
  <c r="BA255" i="6"/>
  <c r="AP255" i="6"/>
  <c r="Z255" i="6"/>
  <c r="J255" i="6"/>
  <c r="CU255" i="6"/>
  <c r="Y255" i="6"/>
  <c r="DD255" i="6"/>
  <c r="EY255" i="6"/>
  <c r="EZ255" i="6"/>
  <c r="GR255" i="6"/>
  <c r="AK255" i="6"/>
  <c r="DT255" i="6"/>
  <c r="GL255" i="6"/>
  <c r="EC255" i="6"/>
  <c r="BJ255" i="6"/>
  <c r="BM255" i="6"/>
  <c r="EM255" i="6"/>
  <c r="EQ255" i="6"/>
  <c r="BY255" i="6"/>
  <c r="BN255" i="6"/>
  <c r="GI255" i="6"/>
  <c r="GE255" i="6"/>
  <c r="CO255" i="6"/>
  <c r="CB255" i="6"/>
  <c r="EP255" i="6"/>
  <c r="EE255" i="6"/>
  <c r="GJ255" i="6"/>
  <c r="CE255" i="6"/>
  <c r="CG255" i="6"/>
  <c r="AL255" i="6"/>
  <c r="V255" i="6"/>
  <c r="F255" i="6"/>
  <c r="CY255" i="6"/>
  <c r="BX255" i="6"/>
  <c r="AO255" i="6"/>
  <c r="T255" i="6"/>
  <c r="AW255" i="6"/>
  <c r="FA255" i="6"/>
  <c r="DZ255" i="6"/>
  <c r="DC255" i="6"/>
  <c r="CX255" i="6"/>
  <c r="FY255" i="6"/>
  <c r="GC255" i="6"/>
  <c r="DI255" i="6"/>
  <c r="AS255" i="6"/>
  <c r="AC255" i="6"/>
  <c r="CT255" i="6"/>
  <c r="FQ255" i="6"/>
  <c r="DB255" i="6"/>
  <c r="FL255" i="6"/>
  <c r="EB255" i="6"/>
  <c r="EL255" i="6"/>
  <c r="BW255" i="6"/>
  <c r="AQ255" i="6"/>
  <c r="M255" i="6"/>
  <c r="CQ255" i="6"/>
  <c r="BT255" i="6"/>
  <c r="DJ255" i="6"/>
  <c r="FV255" i="6"/>
  <c r="GB255" i="6"/>
  <c r="DM255" i="6"/>
  <c r="BR255" i="6"/>
  <c r="S255" i="6"/>
  <c r="CR255" i="6"/>
  <c r="BU255" i="6"/>
  <c r="EG255" i="6"/>
  <c r="DA255" i="6"/>
  <c r="ES255" i="6"/>
  <c r="EA255" i="6"/>
  <c r="CP255" i="6"/>
  <c r="Q255" i="6"/>
  <c r="BK255" i="6"/>
  <c r="CI255" i="6"/>
  <c r="CZ255" i="6"/>
  <c r="FS255" i="6"/>
  <c r="EI255" i="6"/>
  <c r="GM255" i="6"/>
  <c r="AZ255" i="6"/>
  <c r="BB255" i="6"/>
  <c r="AH255" i="6"/>
  <c r="R255" i="6"/>
  <c r="DS255" i="6"/>
  <c r="BI255" i="6"/>
  <c r="AJ255" i="6"/>
  <c r="O255" i="6"/>
  <c r="AV255" i="6"/>
  <c r="GQ255" i="6"/>
  <c r="GU255" i="6"/>
  <c r="FW255" i="6"/>
  <c r="DU255" i="6"/>
  <c r="W255" i="6"/>
  <c r="BF255" i="6"/>
  <c r="DK255" i="6"/>
  <c r="GF255" i="6"/>
  <c r="AI255" i="6"/>
  <c r="DN255" i="6"/>
  <c r="FR255" i="6"/>
  <c r="EH255" i="6"/>
  <c r="CM255" i="6"/>
  <c r="L255" i="6"/>
  <c r="BD255" i="6"/>
  <c r="EO255" i="6"/>
  <c r="AM255" i="6"/>
  <c r="K255" i="6"/>
  <c r="FN255" i="6"/>
  <c r="FX255" i="6"/>
  <c r="FC255" i="6"/>
  <c r="GV255" i="6"/>
  <c r="GN255" i="6"/>
  <c r="EF255" i="6"/>
  <c r="AT255" i="6"/>
  <c r="CC255" i="6"/>
  <c r="FE255" i="6"/>
  <c r="EJ255" i="6"/>
  <c r="BP255" i="6"/>
  <c r="G255" i="6"/>
  <c r="BC255" i="6"/>
  <c r="EW255" i="6"/>
  <c r="AN255" i="6"/>
  <c r="CA255" i="6"/>
  <c r="DF255" i="6"/>
  <c r="FT255" i="6"/>
  <c r="AR255" i="6"/>
  <c r="GS255" i="6"/>
  <c r="DQ255" i="6"/>
  <c r="ER255" i="6"/>
  <c r="FE1" i="6"/>
  <c r="CH1" i="6"/>
  <c r="DD1" i="6"/>
  <c r="DE1" i="6" s="1"/>
  <c r="DF1" i="6" s="1"/>
  <c r="GA1" i="6"/>
  <c r="ED1" i="6"/>
  <c r="EE1" i="6" s="1"/>
  <c r="GB1" i="6"/>
  <c r="GC1" i="6" s="1"/>
  <c r="GD1" i="6" s="1"/>
  <c r="GE1" i="6" s="1"/>
  <c r="GS205" i="6" l="1"/>
  <c r="GS212" i="6" s="1"/>
  <c r="GS215" i="6" s="1"/>
  <c r="GS216" i="6" s="1"/>
  <c r="GS217" i="6" s="1"/>
  <c r="GS202" i="6"/>
  <c r="GU205" i="6"/>
  <c r="GU212" i="6" s="1"/>
  <c r="GU215" i="6" s="1"/>
  <c r="GU216" i="6" s="1"/>
  <c r="GU217" i="6" s="1"/>
  <c r="GU202" i="6"/>
  <c r="GV205" i="6"/>
  <c r="GV212" i="6" s="1"/>
  <c r="GV215" i="6" s="1"/>
  <c r="GV216" i="6" s="1"/>
  <c r="GV217" i="6" s="1"/>
  <c r="GV202" i="6"/>
  <c r="GT205" i="6"/>
  <c r="GT212" i="6" s="1"/>
  <c r="GT215" i="6" s="1"/>
  <c r="GT216" i="6" s="1"/>
  <c r="GT217" i="6" s="1"/>
  <c r="GT202" i="6"/>
  <c r="CE178" i="6"/>
  <c r="CE179" i="6" s="1"/>
  <c r="EQ178" i="6"/>
  <c r="EQ179" i="6" s="1"/>
  <c r="CJ178" i="6"/>
  <c r="CJ179" i="6" s="1"/>
  <c r="EV178" i="6"/>
  <c r="EV179" i="6" s="1"/>
  <c r="K205" i="6"/>
  <c r="K212" i="6" s="1"/>
  <c r="K215" i="6" s="1"/>
  <c r="K202" i="6"/>
  <c r="AA205" i="6"/>
  <c r="AA212" i="6" s="1"/>
  <c r="AA215" i="6" s="1"/>
  <c r="AA202" i="6"/>
  <c r="AQ205" i="6"/>
  <c r="AQ212" i="6" s="1"/>
  <c r="AQ215" i="6" s="1"/>
  <c r="AQ202" i="6"/>
  <c r="BG205" i="6"/>
  <c r="BG212" i="6" s="1"/>
  <c r="BG215" i="6" s="1"/>
  <c r="BG216" i="6" s="1"/>
  <c r="BG217" i="6" s="1"/>
  <c r="BG202" i="6"/>
  <c r="BW205" i="6"/>
  <c r="BW212" i="6" s="1"/>
  <c r="BW215" i="6" s="1"/>
  <c r="BW216" i="6" s="1"/>
  <c r="BW217" i="6" s="1"/>
  <c r="BW202" i="6"/>
  <c r="CM205" i="6"/>
  <c r="CM212" i="6" s="1"/>
  <c r="CM215" i="6" s="1"/>
  <c r="CM202" i="6"/>
  <c r="DC205" i="6"/>
  <c r="DC212" i="6" s="1"/>
  <c r="DC215" i="6" s="1"/>
  <c r="DC216" i="6" s="1"/>
  <c r="DC217" i="6" s="1"/>
  <c r="DC202" i="6"/>
  <c r="DS205" i="6"/>
  <c r="DS212" i="6" s="1"/>
  <c r="DS215" i="6" s="1"/>
  <c r="DS202" i="6"/>
  <c r="EI205" i="6"/>
  <c r="EI212" i="6" s="1"/>
  <c r="EI215" i="6" s="1"/>
  <c r="EI202" i="6"/>
  <c r="CB205" i="6"/>
  <c r="CB212" i="6" s="1"/>
  <c r="CB215" i="6" s="1"/>
  <c r="CB216" i="6" s="1"/>
  <c r="CB217" i="6" s="1"/>
  <c r="CB202" i="6"/>
  <c r="DH205" i="6"/>
  <c r="DH212" i="6" s="1"/>
  <c r="DH215" i="6" s="1"/>
  <c r="DH216" i="6" s="1"/>
  <c r="DH217" i="6" s="1"/>
  <c r="DH202" i="6"/>
  <c r="DX205" i="6"/>
  <c r="DX212" i="6" s="1"/>
  <c r="DX215" i="6" s="1"/>
  <c r="DX216" i="6" s="1"/>
  <c r="DX217" i="6" s="1"/>
  <c r="DX202" i="6"/>
  <c r="BU205" i="6"/>
  <c r="BU212" i="6" s="1"/>
  <c r="BU215" i="6" s="1"/>
  <c r="BU216" i="6" s="1"/>
  <c r="BU217" i="6" s="1"/>
  <c r="BU202" i="6"/>
  <c r="CK205" i="6"/>
  <c r="CK212" i="6" s="1"/>
  <c r="CK215" i="6" s="1"/>
  <c r="CK216" i="6" s="1"/>
  <c r="CK217" i="6" s="1"/>
  <c r="CK202" i="6"/>
  <c r="GF205" i="6"/>
  <c r="GF212" i="6" s="1"/>
  <c r="GF215" i="6" s="1"/>
  <c r="GF216" i="6" s="1"/>
  <c r="GF217" i="6" s="1"/>
  <c r="GF202" i="6"/>
  <c r="EN205" i="6"/>
  <c r="EN212" i="6" s="1"/>
  <c r="EN215" i="6" s="1"/>
  <c r="EN202" i="6"/>
  <c r="GM205" i="6"/>
  <c r="GM212" i="6" s="1"/>
  <c r="GM215" i="6" s="1"/>
  <c r="GM202" i="6"/>
  <c r="FG205" i="6"/>
  <c r="FG212" i="6" s="1"/>
  <c r="FG215" i="6" s="1"/>
  <c r="FG202" i="6"/>
  <c r="ER205" i="6"/>
  <c r="ER212" i="6" s="1"/>
  <c r="ER215" i="6" s="1"/>
  <c r="ER202" i="6"/>
  <c r="FT205" i="6"/>
  <c r="FT212" i="6" s="1"/>
  <c r="FT215" i="6" s="1"/>
  <c r="FT202" i="6"/>
  <c r="DW205" i="6"/>
  <c r="DW212" i="6" s="1"/>
  <c r="DW215" i="6" s="1"/>
  <c r="DW202" i="6"/>
  <c r="DR205" i="6"/>
  <c r="DR212" i="6" s="1"/>
  <c r="DR215" i="6" s="1"/>
  <c r="DR202" i="6"/>
  <c r="GD205" i="6"/>
  <c r="GD212" i="6" s="1"/>
  <c r="GD215" i="6" s="1"/>
  <c r="GD202" i="6"/>
  <c r="GR205" i="6"/>
  <c r="GR212" i="6" s="1"/>
  <c r="GR215" i="6" s="1"/>
  <c r="GR202" i="6"/>
  <c r="CT177" i="6"/>
  <c r="CT229" i="6"/>
  <c r="I21" i="21"/>
  <c r="D100" i="21" s="1"/>
  <c r="BK205" i="6"/>
  <c r="BK212" i="6" s="1"/>
  <c r="BK215" i="6" s="1"/>
  <c r="BK202" i="6"/>
  <c r="EM205" i="6"/>
  <c r="EM212" i="6" s="1"/>
  <c r="EM215" i="6" s="1"/>
  <c r="EM216" i="6" s="1"/>
  <c r="EM217" i="6" s="1"/>
  <c r="EM202" i="6"/>
  <c r="BP205" i="6"/>
  <c r="BP212" i="6" s="1"/>
  <c r="BP215" i="6" s="1"/>
  <c r="BP202" i="6"/>
  <c r="CL205" i="6"/>
  <c r="CL212" i="6" s="1"/>
  <c r="CL215" i="6" s="1"/>
  <c r="CL202" i="6"/>
  <c r="EH205" i="6"/>
  <c r="EH212" i="6" s="1"/>
  <c r="EH215" i="6" s="1"/>
  <c r="EH216" i="6" s="1"/>
  <c r="EH217" i="6" s="1"/>
  <c r="EH202" i="6"/>
  <c r="FW205" i="6"/>
  <c r="FW212" i="6" s="1"/>
  <c r="FW215" i="6" s="1"/>
  <c r="FW202" i="6"/>
  <c r="GI205" i="6"/>
  <c r="GI212" i="6" s="1"/>
  <c r="GI215" i="6" s="1"/>
  <c r="GI202" i="6"/>
  <c r="BO205" i="6"/>
  <c r="BO212" i="6" s="1"/>
  <c r="BO215" i="6" s="1"/>
  <c r="BO216" i="6" s="1"/>
  <c r="BO217" i="6" s="1"/>
  <c r="BO202" i="6"/>
  <c r="DK205" i="6"/>
  <c r="DK212" i="6" s="1"/>
  <c r="DK215" i="6" s="1"/>
  <c r="DK216" i="6" s="1"/>
  <c r="DK217" i="6" s="1"/>
  <c r="DK202" i="6"/>
  <c r="EA205" i="6"/>
  <c r="EA212" i="6" s="1"/>
  <c r="EA215" i="6" s="1"/>
  <c r="EA202" i="6"/>
  <c r="BT205" i="6"/>
  <c r="BT212" i="6" s="1"/>
  <c r="BT215" i="6" s="1"/>
  <c r="BT202" i="6"/>
  <c r="DP205" i="6"/>
  <c r="DP212" i="6" s="1"/>
  <c r="DP215" i="6" s="1"/>
  <c r="DP202" i="6"/>
  <c r="EF205" i="6"/>
  <c r="EF212" i="6" s="1"/>
  <c r="EF215" i="6" s="1"/>
  <c r="EF202" i="6"/>
  <c r="CS205" i="6"/>
  <c r="CS212" i="6" s="1"/>
  <c r="CS215" i="6" s="1"/>
  <c r="CS202" i="6"/>
  <c r="DI205" i="6"/>
  <c r="DI212" i="6" s="1"/>
  <c r="DI215" i="6" s="1"/>
  <c r="DI202" i="6"/>
  <c r="DY205" i="6"/>
  <c r="DY212" i="6" s="1"/>
  <c r="DY215" i="6" s="1"/>
  <c r="DY202" i="6"/>
  <c r="EO205" i="6"/>
  <c r="EO212" i="6" s="1"/>
  <c r="EO215" i="6" s="1"/>
  <c r="EO216" i="6" s="1"/>
  <c r="EO217" i="6" s="1"/>
  <c r="EO202" i="6"/>
  <c r="FE205" i="6"/>
  <c r="FE212" i="6" s="1"/>
  <c r="FE215" i="6" s="1"/>
  <c r="FE202" i="6"/>
  <c r="FU205" i="6"/>
  <c r="FU212" i="6" s="1"/>
  <c r="FU215" i="6" s="1"/>
  <c r="FU216" i="6" s="1"/>
  <c r="FU217" i="6" s="1"/>
  <c r="FU202" i="6"/>
  <c r="FD205" i="6"/>
  <c r="FD212" i="6" s="1"/>
  <c r="FD215" i="6" s="1"/>
  <c r="FD216" i="6" s="1"/>
  <c r="FD217" i="6" s="1"/>
  <c r="FD202" i="6"/>
  <c r="GB205" i="6"/>
  <c r="GB212" i="6" s="1"/>
  <c r="GB215" i="6" s="1"/>
  <c r="GB202" i="6"/>
  <c r="EQ205" i="6"/>
  <c r="EQ212" i="6" s="1"/>
  <c r="EQ215" i="6" s="1"/>
  <c r="EQ202" i="6"/>
  <c r="GN202" i="6"/>
  <c r="GN205" i="6"/>
  <c r="GN212" i="6" s="1"/>
  <c r="GN215" i="6" s="1"/>
  <c r="FH205" i="6"/>
  <c r="FH212" i="6" s="1"/>
  <c r="FH215" i="6" s="1"/>
  <c r="FH216" i="6" s="1"/>
  <c r="FH217" i="6" s="1"/>
  <c r="FH202" i="6"/>
  <c r="GE205" i="6"/>
  <c r="GE212" i="6" s="1"/>
  <c r="GE215" i="6" s="1"/>
  <c r="GE216" i="6" s="1"/>
  <c r="GE217" i="6" s="1"/>
  <c r="GE202" i="6"/>
  <c r="GJ205" i="6"/>
  <c r="GJ212" i="6" s="1"/>
  <c r="GJ215" i="6" s="1"/>
  <c r="GJ216" i="6" s="1"/>
  <c r="GJ217" i="6" s="1"/>
  <c r="GJ202" i="6"/>
  <c r="CF205" i="6"/>
  <c r="CF212" i="6" s="1"/>
  <c r="CF215" i="6" s="1"/>
  <c r="CF216" i="6" s="1"/>
  <c r="CF217" i="6" s="1"/>
  <c r="CF202" i="6"/>
  <c r="EB205" i="6"/>
  <c r="EB212" i="6" s="1"/>
  <c r="EB215" i="6" s="1"/>
  <c r="EB202" i="6"/>
  <c r="DB205" i="6"/>
  <c r="DB212" i="6" s="1"/>
  <c r="DB215" i="6" s="1"/>
  <c r="DB202" i="6"/>
  <c r="FN205" i="6"/>
  <c r="FN212" i="6" s="1"/>
  <c r="FN215" i="6" s="1"/>
  <c r="FN202" i="6"/>
  <c r="EV205" i="6"/>
  <c r="EV212" i="6" s="1"/>
  <c r="EV215" i="6" s="1"/>
  <c r="EV216" i="6" s="1"/>
  <c r="EV217" i="6" s="1"/>
  <c r="EV202" i="6"/>
  <c r="L205" i="6"/>
  <c r="L212" i="6" s="1"/>
  <c r="L215" i="6" s="1"/>
  <c r="L216" i="6" s="1"/>
  <c r="L217" i="6" s="1"/>
  <c r="L202" i="6"/>
  <c r="AB205" i="6"/>
  <c r="AB212" i="6" s="1"/>
  <c r="AB215" i="6" s="1"/>
  <c r="AB216" i="6" s="1"/>
  <c r="AB217" i="6" s="1"/>
  <c r="AB202" i="6"/>
  <c r="AR202" i="6"/>
  <c r="AR205" i="6"/>
  <c r="AR212" i="6" s="1"/>
  <c r="AR215" i="6" s="1"/>
  <c r="AR216" i="6" s="1"/>
  <c r="AR217" i="6" s="1"/>
  <c r="BH205" i="6"/>
  <c r="BH212" i="6" s="1"/>
  <c r="BH215" i="6" s="1"/>
  <c r="BH216" i="6" s="1"/>
  <c r="BH217" i="6" s="1"/>
  <c r="BH202" i="6"/>
  <c r="BX205" i="6"/>
  <c r="BX212" i="6" s="1"/>
  <c r="BX215" i="6" s="1"/>
  <c r="BX202" i="6"/>
  <c r="CN205" i="6"/>
  <c r="CN212" i="6" s="1"/>
  <c r="CN215" i="6" s="1"/>
  <c r="CN216" i="6" s="1"/>
  <c r="CN217" i="6" s="1"/>
  <c r="CN202" i="6"/>
  <c r="DD205" i="6"/>
  <c r="DD212" i="6" s="1"/>
  <c r="DD215" i="6" s="1"/>
  <c r="DD216" i="6" s="1"/>
  <c r="DD217" i="6" s="1"/>
  <c r="DD202" i="6"/>
  <c r="DT202" i="6"/>
  <c r="DT205" i="6"/>
  <c r="DT212" i="6" s="1"/>
  <c r="DT215" i="6" s="1"/>
  <c r="DT216" i="6" s="1"/>
  <c r="DT217" i="6" s="1"/>
  <c r="EJ205" i="6"/>
  <c r="EJ212" i="6" s="1"/>
  <c r="EJ215" i="6" s="1"/>
  <c r="EJ216" i="6" s="1"/>
  <c r="EJ217" i="6" s="1"/>
  <c r="EJ202" i="6"/>
  <c r="CT200" i="6"/>
  <c r="I83" i="15"/>
  <c r="BJ178" i="6"/>
  <c r="BJ179" i="6" s="1"/>
  <c r="DV178" i="6"/>
  <c r="DV179" i="6" s="1"/>
  <c r="CU178" i="6"/>
  <c r="CU179" i="6" s="1"/>
  <c r="H178" i="6"/>
  <c r="H179" i="6" s="1"/>
  <c r="AN178" i="6"/>
  <c r="AN179" i="6" s="1"/>
  <c r="CZ178" i="6"/>
  <c r="CZ179" i="6" s="1"/>
  <c r="EF178" i="6"/>
  <c r="EF179" i="6" s="1"/>
  <c r="M178" i="6"/>
  <c r="M179" i="6" s="1"/>
  <c r="BY178" i="6"/>
  <c r="BY179" i="6" s="1"/>
  <c r="DE178" i="6"/>
  <c r="DE179" i="6" s="1"/>
  <c r="EK178" i="6"/>
  <c r="EK179" i="6" s="1"/>
  <c r="FG178" i="6"/>
  <c r="FG179" i="6" s="1"/>
  <c r="GO178" i="6"/>
  <c r="GO179" i="6" s="1"/>
  <c r="GH178" i="6"/>
  <c r="GH179" i="6" s="1"/>
  <c r="FP178" i="6"/>
  <c r="FP179" i="6" s="1"/>
  <c r="P205" i="6"/>
  <c r="P212" i="6" s="1"/>
  <c r="P215" i="6" s="1"/>
  <c r="P202" i="6"/>
  <c r="AF205" i="6"/>
  <c r="AF212" i="6" s="1"/>
  <c r="AF215" i="6" s="1"/>
  <c r="AF202" i="6"/>
  <c r="AV205" i="6"/>
  <c r="AV212" i="6" s="1"/>
  <c r="AV215" i="6" s="1"/>
  <c r="AV216" i="6" s="1"/>
  <c r="AV217" i="6" s="1"/>
  <c r="AV202" i="6"/>
  <c r="BL205" i="6"/>
  <c r="BL212" i="6" s="1"/>
  <c r="BL215" i="6" s="1"/>
  <c r="BL202" i="6"/>
  <c r="CR205" i="6"/>
  <c r="CR212" i="6" s="1"/>
  <c r="CR215" i="6" s="1"/>
  <c r="CR202" i="6"/>
  <c r="I205" i="6"/>
  <c r="I212" i="6" s="1"/>
  <c r="I215" i="6" s="1"/>
  <c r="I216" i="6" s="1"/>
  <c r="I217" i="6" s="1"/>
  <c r="I202" i="6"/>
  <c r="Y205" i="6"/>
  <c r="Y212" i="6" s="1"/>
  <c r="Y215" i="6" s="1"/>
  <c r="Y216" i="6" s="1"/>
  <c r="Y217" i="6" s="1"/>
  <c r="Y202" i="6"/>
  <c r="AO205" i="6"/>
  <c r="AO212" i="6" s="1"/>
  <c r="AO215" i="6" s="1"/>
  <c r="AO202" i="6"/>
  <c r="BE205" i="6"/>
  <c r="BE212" i="6" s="1"/>
  <c r="BE215" i="6" s="1"/>
  <c r="BE202" i="6"/>
  <c r="DA205" i="6"/>
  <c r="DA212" i="6" s="1"/>
  <c r="DA215" i="6" s="1"/>
  <c r="DA216" i="6" s="1"/>
  <c r="DA217" i="6" s="1"/>
  <c r="DA202" i="6"/>
  <c r="DQ205" i="6"/>
  <c r="DQ212" i="6" s="1"/>
  <c r="DQ215" i="6" s="1"/>
  <c r="DQ216" i="6" s="1"/>
  <c r="DQ217" i="6" s="1"/>
  <c r="DQ202" i="6"/>
  <c r="EG205" i="6"/>
  <c r="EG212" i="6" s="1"/>
  <c r="EG215" i="6" s="1"/>
  <c r="EG202" i="6"/>
  <c r="EW205" i="6"/>
  <c r="EW212" i="6" s="1"/>
  <c r="EW215" i="6" s="1"/>
  <c r="EW202" i="6"/>
  <c r="F205" i="6"/>
  <c r="F212" i="6" s="1"/>
  <c r="F215" i="6" s="1"/>
  <c r="F216" i="6" s="1"/>
  <c r="F217" i="6" s="1"/>
  <c r="F202" i="6"/>
  <c r="V205" i="6"/>
  <c r="V212" i="6" s="1"/>
  <c r="V215" i="6" s="1"/>
  <c r="V202" i="6"/>
  <c r="AL205" i="6"/>
  <c r="AL212" i="6" s="1"/>
  <c r="AL215" i="6" s="1"/>
  <c r="AL202" i="6"/>
  <c r="BB205" i="6"/>
  <c r="BB212" i="6" s="1"/>
  <c r="BB215" i="6" s="1"/>
  <c r="BB202" i="6"/>
  <c r="BR205" i="6"/>
  <c r="BR212" i="6" s="1"/>
  <c r="BR215" i="6" s="1"/>
  <c r="BR202" i="6"/>
  <c r="CH205" i="6"/>
  <c r="CH212" i="6" s="1"/>
  <c r="CH215" i="6" s="1"/>
  <c r="CH202" i="6"/>
  <c r="CX205" i="6"/>
  <c r="CX212" i="6" s="1"/>
  <c r="CX215" i="6" s="1"/>
  <c r="CX202" i="6"/>
  <c r="FQ205" i="6"/>
  <c r="FQ212" i="6" s="1"/>
  <c r="FQ215" i="6" s="1"/>
  <c r="FQ216" i="6" s="1"/>
  <c r="FQ217" i="6" s="1"/>
  <c r="FQ202" i="6"/>
  <c r="GC205" i="6"/>
  <c r="GC212" i="6" s="1"/>
  <c r="GC215" i="6" s="1"/>
  <c r="GC216" i="6" s="1"/>
  <c r="GC217" i="6" s="1"/>
  <c r="GC202" i="6"/>
  <c r="GO205" i="6"/>
  <c r="GO212" i="6" s="1"/>
  <c r="GO215" i="6" s="1"/>
  <c r="GO216" i="6" s="1"/>
  <c r="GO217" i="6" s="1"/>
  <c r="GO202" i="6"/>
  <c r="AJ202" i="6"/>
  <c r="AJ205" i="6"/>
  <c r="AJ212" i="6" s="1"/>
  <c r="AJ215" i="6" s="1"/>
  <c r="AJ216" i="6" s="1"/>
  <c r="AJ217" i="6" s="1"/>
  <c r="AZ205" i="6"/>
  <c r="AZ212" i="6" s="1"/>
  <c r="AZ215" i="6" s="1"/>
  <c r="AZ202" i="6"/>
  <c r="CV202" i="6"/>
  <c r="CV205" i="6"/>
  <c r="CV212" i="6" s="1"/>
  <c r="CV215" i="6" s="1"/>
  <c r="AC205" i="6"/>
  <c r="AC212" i="6" s="1"/>
  <c r="AC215" i="6" s="1"/>
  <c r="AC216" i="6" s="1"/>
  <c r="AC217" i="6" s="1"/>
  <c r="AC202" i="6"/>
  <c r="BI205" i="6"/>
  <c r="BI212" i="6" s="1"/>
  <c r="BI215" i="6" s="1"/>
  <c r="BI202" i="6"/>
  <c r="EK205" i="6"/>
  <c r="EK212" i="6" s="1"/>
  <c r="EK215" i="6" s="1"/>
  <c r="EK216" i="6" s="1"/>
  <c r="EK217" i="6" s="1"/>
  <c r="EK202" i="6"/>
  <c r="BF205" i="6"/>
  <c r="BF212" i="6" s="1"/>
  <c r="BF215" i="6" s="1"/>
  <c r="BF216" i="6" s="1"/>
  <c r="BF217" i="6" s="1"/>
  <c r="BF202" i="6"/>
  <c r="GK205" i="6"/>
  <c r="GK212" i="6" s="1"/>
  <c r="GK215" i="6" s="1"/>
  <c r="GK202" i="6"/>
  <c r="BN178" i="6"/>
  <c r="BN179" i="6" s="1"/>
  <c r="G178" i="6"/>
  <c r="G179" i="6" s="1"/>
  <c r="AM178" i="6"/>
  <c r="AM179" i="6" s="1"/>
  <c r="BS178" i="6"/>
  <c r="BS179" i="6" s="1"/>
  <c r="CY178" i="6"/>
  <c r="CY179" i="6" s="1"/>
  <c r="EE178" i="6"/>
  <c r="EE179" i="6" s="1"/>
  <c r="Q178" i="6"/>
  <c r="Q179" i="6" s="1"/>
  <c r="AW178" i="6"/>
  <c r="AW179" i="6" s="1"/>
  <c r="CC178" i="6"/>
  <c r="CC179" i="6" s="1"/>
  <c r="DI178" i="6"/>
  <c r="DI179" i="6" s="1"/>
  <c r="GE178" i="6"/>
  <c r="GE179" i="6" s="1"/>
  <c r="O205" i="6"/>
  <c r="O212" i="6" s="1"/>
  <c r="O215" i="6" s="1"/>
  <c r="O216" i="6" s="1"/>
  <c r="O217" i="6" s="1"/>
  <c r="O202" i="6"/>
  <c r="AE205" i="6"/>
  <c r="AE212" i="6" s="1"/>
  <c r="AE215" i="6" s="1"/>
  <c r="AE216" i="6" s="1"/>
  <c r="AE217" i="6" s="1"/>
  <c r="AE202" i="6"/>
  <c r="AU205" i="6"/>
  <c r="AU212" i="6" s="1"/>
  <c r="AU215" i="6" s="1"/>
  <c r="AU216" i="6" s="1"/>
  <c r="AU217" i="6" s="1"/>
  <c r="AU202" i="6"/>
  <c r="CA205" i="6"/>
  <c r="CA212" i="6" s="1"/>
  <c r="CA215" i="6" s="1"/>
  <c r="CA216" i="6" s="1"/>
  <c r="CA217" i="6" s="1"/>
  <c r="CA202" i="6"/>
  <c r="CQ205" i="6"/>
  <c r="CQ212" i="6" s="1"/>
  <c r="CQ215" i="6" s="1"/>
  <c r="CQ202" i="6"/>
  <c r="T205" i="6"/>
  <c r="T212" i="6" s="1"/>
  <c r="T215" i="6" s="1"/>
  <c r="T216" i="6" s="1"/>
  <c r="T217" i="6" s="1"/>
  <c r="T202" i="6"/>
  <c r="M205" i="6"/>
  <c r="M212" i="6" s="1"/>
  <c r="M215" i="6" s="1"/>
  <c r="M202" i="6"/>
  <c r="AS205" i="6"/>
  <c r="AS212" i="6" s="1"/>
  <c r="AS215" i="6" s="1"/>
  <c r="AS216" i="6" s="1"/>
  <c r="AS217" i="6" s="1"/>
  <c r="AS202" i="6"/>
  <c r="BY205" i="6"/>
  <c r="BY212" i="6" s="1"/>
  <c r="BY215" i="6" s="1"/>
  <c r="BY202" i="6"/>
  <c r="DU205" i="6"/>
  <c r="DU212" i="6" s="1"/>
  <c r="DU215" i="6" s="1"/>
  <c r="DU216" i="6" s="1"/>
  <c r="DU217" i="6" s="1"/>
  <c r="DU202" i="6"/>
  <c r="Z205" i="6"/>
  <c r="Z212" i="6" s="1"/>
  <c r="Z215" i="6" s="1"/>
  <c r="Z216" i="6" s="1"/>
  <c r="Z217" i="6" s="1"/>
  <c r="Z202" i="6"/>
  <c r="FY205" i="6"/>
  <c r="FY212" i="6" s="1"/>
  <c r="FY215" i="6" s="1"/>
  <c r="FY202" i="6"/>
  <c r="V178" i="6"/>
  <c r="V179" i="6" s="1"/>
  <c r="BB178" i="6"/>
  <c r="BB179" i="6" s="1"/>
  <c r="CH178" i="6"/>
  <c r="CH179" i="6" s="1"/>
  <c r="DN178" i="6"/>
  <c r="DN179" i="6" s="1"/>
  <c r="AA178" i="6"/>
  <c r="AA179" i="6" s="1"/>
  <c r="BG178" i="6"/>
  <c r="BG179" i="6" s="1"/>
  <c r="CM178" i="6"/>
  <c r="CM179" i="6" s="1"/>
  <c r="DS178" i="6"/>
  <c r="DS179" i="6" s="1"/>
  <c r="EY178" i="6"/>
  <c r="EY179" i="6" s="1"/>
  <c r="AF178" i="6"/>
  <c r="AF179" i="6" s="1"/>
  <c r="BL178" i="6"/>
  <c r="BL179" i="6" s="1"/>
  <c r="CR178" i="6"/>
  <c r="CR179" i="6" s="1"/>
  <c r="DX178" i="6"/>
  <c r="DX179" i="6" s="1"/>
  <c r="FD178" i="6"/>
  <c r="FD179" i="6" s="1"/>
  <c r="BQ178" i="6"/>
  <c r="BQ179" i="6" s="1"/>
  <c r="CW178" i="6"/>
  <c r="CW179" i="6" s="1"/>
  <c r="EC178" i="6"/>
  <c r="EC179" i="6" s="1"/>
  <c r="FI178" i="6"/>
  <c r="FI179" i="6" s="1"/>
  <c r="GG178" i="6"/>
  <c r="GG179" i="6" s="1"/>
  <c r="FS178" i="6"/>
  <c r="FS179" i="6" s="1"/>
  <c r="S205" i="6"/>
  <c r="S212" i="6" s="1"/>
  <c r="S215" i="6" s="1"/>
  <c r="S216" i="6" s="1"/>
  <c r="S217" i="6" s="1"/>
  <c r="S202" i="6"/>
  <c r="AI205" i="6"/>
  <c r="AI212" i="6" s="1"/>
  <c r="AI215" i="6" s="1"/>
  <c r="AI216" i="6" s="1"/>
  <c r="AI217" i="6" s="1"/>
  <c r="AI202" i="6"/>
  <c r="AY205" i="6"/>
  <c r="AY212" i="6" s="1"/>
  <c r="AY215" i="6" s="1"/>
  <c r="AY202" i="6"/>
  <c r="CE205" i="6"/>
  <c r="CE212" i="6" s="1"/>
  <c r="CE215" i="6" s="1"/>
  <c r="CE216" i="6" s="1"/>
  <c r="CE217" i="6" s="1"/>
  <c r="CE202" i="6"/>
  <c r="CU205" i="6"/>
  <c r="CU212" i="6" s="1"/>
  <c r="CU215" i="6" s="1"/>
  <c r="CU216" i="6" s="1"/>
  <c r="CU217" i="6" s="1"/>
  <c r="CU202" i="6"/>
  <c r="H205" i="6"/>
  <c r="H212" i="6" s="1"/>
  <c r="H215" i="6" s="1"/>
  <c r="H202" i="6"/>
  <c r="X205" i="6"/>
  <c r="X212" i="6" s="1"/>
  <c r="X215" i="6" s="1"/>
  <c r="X202" i="6"/>
  <c r="AN205" i="6"/>
  <c r="AN212" i="6" s="1"/>
  <c r="AN215" i="6" s="1"/>
  <c r="AN216" i="6" s="1"/>
  <c r="AN217" i="6" s="1"/>
  <c r="AN202" i="6"/>
  <c r="BD205" i="6"/>
  <c r="BD212" i="6" s="1"/>
  <c r="BD215" i="6" s="1"/>
  <c r="BD202" i="6"/>
  <c r="CJ205" i="6"/>
  <c r="CJ212" i="6" s="1"/>
  <c r="CJ215" i="6" s="1"/>
  <c r="CJ202" i="6"/>
  <c r="CZ205" i="6"/>
  <c r="CZ212" i="6" s="1"/>
  <c r="CZ215" i="6" s="1"/>
  <c r="CZ216" i="6" s="1"/>
  <c r="CZ217" i="6" s="1"/>
  <c r="CZ202" i="6"/>
  <c r="Q205" i="6"/>
  <c r="Q212" i="6" s="1"/>
  <c r="Q215" i="6" s="1"/>
  <c r="Q202" i="6"/>
  <c r="AG205" i="6"/>
  <c r="AG212" i="6" s="1"/>
  <c r="AG215" i="6" s="1"/>
  <c r="AG216" i="6" s="1"/>
  <c r="AG217" i="6" s="1"/>
  <c r="AG202" i="6"/>
  <c r="AW205" i="6"/>
  <c r="AW212" i="6" s="1"/>
  <c r="AW215" i="6" s="1"/>
  <c r="AW202" i="6"/>
  <c r="BM205" i="6"/>
  <c r="BM212" i="6" s="1"/>
  <c r="BM215" i="6" s="1"/>
  <c r="BM216" i="6" s="1"/>
  <c r="BM217" i="6" s="1"/>
  <c r="BM202" i="6"/>
  <c r="CC205" i="6"/>
  <c r="CC212" i="6" s="1"/>
  <c r="CC215" i="6" s="1"/>
  <c r="CC202" i="6"/>
  <c r="N205" i="6"/>
  <c r="N212" i="6" s="1"/>
  <c r="N215" i="6" s="1"/>
  <c r="N202" i="6"/>
  <c r="AD205" i="6"/>
  <c r="AD212" i="6" s="1"/>
  <c r="AD215" i="6" s="1"/>
  <c r="AD216" i="6" s="1"/>
  <c r="AD217" i="6" s="1"/>
  <c r="AD202" i="6"/>
  <c r="AT205" i="6"/>
  <c r="AT212" i="6" s="1"/>
  <c r="AT215" i="6" s="1"/>
  <c r="AT202" i="6"/>
  <c r="BJ205" i="6"/>
  <c r="BJ212" i="6" s="1"/>
  <c r="BJ215" i="6" s="1"/>
  <c r="BJ216" i="6" s="1"/>
  <c r="BJ217" i="6" s="1"/>
  <c r="BJ202" i="6"/>
  <c r="BZ205" i="6"/>
  <c r="BZ212" i="6" s="1"/>
  <c r="BZ215" i="6" s="1"/>
  <c r="BZ216" i="6" s="1"/>
  <c r="BZ217" i="6" s="1"/>
  <c r="BZ202" i="6"/>
  <c r="CP205" i="6"/>
  <c r="CP212" i="6" s="1"/>
  <c r="CP215" i="6" s="1"/>
  <c r="CP216" i="6" s="1"/>
  <c r="CP217" i="6" s="1"/>
  <c r="CP202" i="6"/>
  <c r="DF205" i="6"/>
  <c r="DF212" i="6" s="1"/>
  <c r="DF215" i="6" s="1"/>
  <c r="DF202" i="6"/>
  <c r="DV205" i="6"/>
  <c r="DV212" i="6" s="1"/>
  <c r="DV215" i="6" s="1"/>
  <c r="DV216" i="6" s="1"/>
  <c r="DV217" i="6" s="1"/>
  <c r="DV202" i="6"/>
  <c r="EL205" i="6"/>
  <c r="EL212" i="6" s="1"/>
  <c r="EL215" i="6" s="1"/>
  <c r="EL202" i="6"/>
  <c r="FB205" i="6"/>
  <c r="FB212" i="6" s="1"/>
  <c r="FB215" i="6" s="1"/>
  <c r="FB202" i="6"/>
  <c r="FR205" i="6"/>
  <c r="FR212" i="6" s="1"/>
  <c r="FR215" i="6" s="1"/>
  <c r="FR202" i="6"/>
  <c r="GH205" i="6"/>
  <c r="GH212" i="6" s="1"/>
  <c r="GH215" i="6" s="1"/>
  <c r="GH202" i="6"/>
  <c r="DE205" i="6"/>
  <c r="DE212" i="6" s="1"/>
  <c r="DE215" i="6" s="1"/>
  <c r="DE202" i="6"/>
  <c r="J205" i="6"/>
  <c r="J212" i="6" s="1"/>
  <c r="J215" i="6" s="1"/>
  <c r="J202" i="6"/>
  <c r="AP205" i="6"/>
  <c r="AP212" i="6" s="1"/>
  <c r="AP215" i="6" s="1"/>
  <c r="AP216" i="6" s="1"/>
  <c r="AP217" i="6" s="1"/>
  <c r="AP202" i="6"/>
  <c r="Z178" i="6"/>
  <c r="Z179" i="6" s="1"/>
  <c r="BF178" i="6"/>
  <c r="BF179" i="6" s="1"/>
  <c r="DR178" i="6"/>
  <c r="DR179" i="6" s="1"/>
  <c r="EX178" i="6"/>
  <c r="EX179" i="6" s="1"/>
  <c r="AE178" i="6"/>
  <c r="AE179" i="6" s="1"/>
  <c r="BK178" i="6"/>
  <c r="BK179" i="6" s="1"/>
  <c r="CQ178" i="6"/>
  <c r="CQ179" i="6" s="1"/>
  <c r="DW178" i="6"/>
  <c r="DW179" i="6" s="1"/>
  <c r="FC178" i="6"/>
  <c r="FC179" i="6" s="1"/>
  <c r="I178" i="6"/>
  <c r="I179" i="6" s="1"/>
  <c r="EG178" i="6"/>
  <c r="EG179" i="6" s="1"/>
  <c r="FM178" i="6"/>
  <c r="FM179" i="6" s="1"/>
  <c r="GK178" i="6"/>
  <c r="GK179" i="6" s="1"/>
  <c r="GD178" i="6"/>
  <c r="GD179" i="6" s="1"/>
  <c r="FW178" i="6"/>
  <c r="FW179" i="6" s="1"/>
  <c r="GR178" i="6"/>
  <c r="GR179" i="6" s="1"/>
  <c r="G205" i="6"/>
  <c r="G212" i="6" s="1"/>
  <c r="G215" i="6" s="1"/>
  <c r="G216" i="6" s="1"/>
  <c r="G217" i="6" s="1"/>
  <c r="G202" i="6"/>
  <c r="W205" i="6"/>
  <c r="W212" i="6" s="1"/>
  <c r="W215" i="6" s="1"/>
  <c r="W202" i="6"/>
  <c r="AM205" i="6"/>
  <c r="AM212" i="6" s="1"/>
  <c r="AM215" i="6" s="1"/>
  <c r="AM202" i="6"/>
  <c r="BC205" i="6"/>
  <c r="BC212" i="6" s="1"/>
  <c r="BC215" i="6" s="1"/>
  <c r="BC202" i="6"/>
  <c r="BS205" i="6"/>
  <c r="BS212" i="6" s="1"/>
  <c r="BS215" i="6" s="1"/>
  <c r="BS216" i="6" s="1"/>
  <c r="BS217" i="6" s="1"/>
  <c r="BS202" i="6"/>
  <c r="CI205" i="6"/>
  <c r="CI212" i="6" s="1"/>
  <c r="CI215" i="6" s="1"/>
  <c r="CI216" i="6" s="1"/>
  <c r="CI217" i="6" s="1"/>
  <c r="CI202" i="6"/>
  <c r="U205" i="6"/>
  <c r="U212" i="6" s="1"/>
  <c r="U215" i="6" s="1"/>
  <c r="U216" i="6" s="1"/>
  <c r="U217" i="6" s="1"/>
  <c r="U202" i="6"/>
  <c r="AK205" i="6"/>
  <c r="AK212" i="6" s="1"/>
  <c r="AK215" i="6" s="1"/>
  <c r="AK202" i="6"/>
  <c r="BA205" i="6"/>
  <c r="BA212" i="6" s="1"/>
  <c r="BA215" i="6" s="1"/>
  <c r="BA216" i="6" s="1"/>
  <c r="BA217" i="6" s="1"/>
  <c r="BA202" i="6"/>
  <c r="BQ205" i="6"/>
  <c r="BQ212" i="6" s="1"/>
  <c r="BQ215" i="6" s="1"/>
  <c r="BQ216" i="6" s="1"/>
  <c r="BQ217" i="6" s="1"/>
  <c r="BQ202" i="6"/>
  <c r="CG205" i="6"/>
  <c r="CG212" i="6" s="1"/>
  <c r="CG215" i="6" s="1"/>
  <c r="CG216" i="6" s="1"/>
  <c r="CG217" i="6" s="1"/>
  <c r="CG202" i="6"/>
  <c r="CW205" i="6"/>
  <c r="CW212" i="6" s="1"/>
  <c r="CW215" i="6" s="1"/>
  <c r="CW216" i="6" s="1"/>
  <c r="CW217" i="6" s="1"/>
  <c r="CW202" i="6"/>
  <c r="DM205" i="6"/>
  <c r="DM212" i="6" s="1"/>
  <c r="DM215" i="6" s="1"/>
  <c r="DM202" i="6"/>
  <c r="EC205" i="6"/>
  <c r="EC212" i="6" s="1"/>
  <c r="EC215" i="6" s="1"/>
  <c r="EC202" i="6"/>
  <c r="ES205" i="6"/>
  <c r="ES212" i="6" s="1"/>
  <c r="ES215" i="6" s="1"/>
  <c r="ES202" i="6"/>
  <c r="FI205" i="6"/>
  <c r="FI212" i="6" s="1"/>
  <c r="FI215" i="6" s="1"/>
  <c r="FI202" i="6"/>
  <c r="R205" i="6"/>
  <c r="R212" i="6" s="1"/>
  <c r="R215" i="6" s="1"/>
  <c r="R216" i="6" s="1"/>
  <c r="R217" i="6" s="1"/>
  <c r="R202" i="6"/>
  <c r="AH205" i="6"/>
  <c r="AH212" i="6" s="1"/>
  <c r="AH215" i="6" s="1"/>
  <c r="AH202" i="6"/>
  <c r="BN205" i="6"/>
  <c r="BN212" i="6" s="1"/>
  <c r="BN215" i="6" s="1"/>
  <c r="BN202" i="6"/>
  <c r="CD205" i="6"/>
  <c r="CD212" i="6" s="1"/>
  <c r="CD215" i="6" s="1"/>
  <c r="CD202" i="6"/>
  <c r="DJ205" i="6"/>
  <c r="DJ212" i="6" s="1"/>
  <c r="DJ215" i="6" s="1"/>
  <c r="DJ216" i="6" s="1"/>
  <c r="DJ217" i="6" s="1"/>
  <c r="DJ202" i="6"/>
  <c r="DZ205" i="6"/>
  <c r="DZ212" i="6" s="1"/>
  <c r="DZ215" i="6" s="1"/>
  <c r="DZ202" i="6"/>
  <c r="EP205" i="6"/>
  <c r="EP212" i="6" s="1"/>
  <c r="EP215" i="6" s="1"/>
  <c r="EP216" i="6" s="1"/>
  <c r="EP217" i="6" s="1"/>
  <c r="EP202" i="6"/>
  <c r="FF205" i="6"/>
  <c r="FF212" i="6" s="1"/>
  <c r="FF215" i="6" s="1"/>
  <c r="FF202" i="6"/>
  <c r="FV205" i="6"/>
  <c r="FV212" i="6" s="1"/>
  <c r="FV215" i="6" s="1"/>
  <c r="FV202" i="6"/>
  <c r="GL205" i="6"/>
  <c r="GL212" i="6" s="1"/>
  <c r="GL215" i="6" s="1"/>
  <c r="GL202" i="6"/>
  <c r="FC205" i="6"/>
  <c r="FC212" i="6" s="1"/>
  <c r="FC215" i="6" s="1"/>
  <c r="FC202" i="6"/>
  <c r="GA205" i="6"/>
  <c r="GA212" i="6" s="1"/>
  <c r="GA215" i="6" s="1"/>
  <c r="GA216" i="6" s="1"/>
  <c r="GA217" i="6" s="1"/>
  <c r="GA202" i="6"/>
  <c r="AD178" i="6"/>
  <c r="AD179" i="6" s="1"/>
  <c r="CP178" i="6"/>
  <c r="CP179" i="6" s="1"/>
  <c r="FB178" i="6"/>
  <c r="FB179" i="6" s="1"/>
  <c r="BO178" i="6"/>
  <c r="BO179" i="6" s="1"/>
  <c r="EA178" i="6"/>
  <c r="EA179" i="6" s="1"/>
  <c r="BT178" i="6"/>
  <c r="BT179" i="6" s="1"/>
  <c r="FK205" i="6"/>
  <c r="FK212" i="6" s="1"/>
  <c r="FK215" i="6" s="1"/>
  <c r="FK202" i="6"/>
  <c r="EU205" i="6"/>
  <c r="EU212" i="6" s="1"/>
  <c r="EU215" i="6" s="1"/>
  <c r="EU216" i="6" s="1"/>
  <c r="EU217" i="6" s="1"/>
  <c r="EU202" i="6"/>
  <c r="E202" i="6"/>
  <c r="E205" i="6"/>
  <c r="E212" i="6" s="1"/>
  <c r="E215" i="6" s="1"/>
  <c r="E216" i="6" s="1"/>
  <c r="E217" i="6" s="1"/>
  <c r="CY205" i="6"/>
  <c r="CY212" i="6" s="1"/>
  <c r="CY215" i="6" s="1"/>
  <c r="CY216" i="6" s="1"/>
  <c r="CY217" i="6" s="1"/>
  <c r="CY202" i="6"/>
  <c r="FL205" i="6"/>
  <c r="FL212" i="6" s="1"/>
  <c r="FL215" i="6" s="1"/>
  <c r="FL202" i="6"/>
  <c r="EY205" i="6"/>
  <c r="EY212" i="6" s="1"/>
  <c r="EY215" i="6" s="1"/>
  <c r="EY202" i="6"/>
  <c r="FX205" i="6"/>
  <c r="FX212" i="6" s="1"/>
  <c r="FX215" i="6" s="1"/>
  <c r="FX202" i="6"/>
  <c r="FO202" i="6"/>
  <c r="FO205" i="6"/>
  <c r="FO212" i="6" s="1"/>
  <c r="FO215" i="6" s="1"/>
  <c r="FO216" i="6" s="1"/>
  <c r="FO217" i="6" s="1"/>
  <c r="DL205" i="6"/>
  <c r="DL212" i="6" s="1"/>
  <c r="DL215" i="6" s="1"/>
  <c r="DL202" i="6"/>
  <c r="EX205" i="6"/>
  <c r="EX212" i="6" s="1"/>
  <c r="EX215" i="6" s="1"/>
  <c r="EX202" i="6"/>
  <c r="FP205" i="6"/>
  <c r="FP212" i="6" s="1"/>
  <c r="FP215" i="6" s="1"/>
  <c r="FP216" i="6" s="1"/>
  <c r="FP217" i="6" s="1"/>
  <c r="FP202" i="6"/>
  <c r="EZ205" i="6"/>
  <c r="EZ212" i="6" s="1"/>
  <c r="EZ215" i="6" s="1"/>
  <c r="EZ216" i="6" s="1"/>
  <c r="EZ217" i="6" s="1"/>
  <c r="EZ202" i="6"/>
  <c r="AY178" i="6"/>
  <c r="AY179" i="6" s="1"/>
  <c r="DK178" i="6"/>
  <c r="DK179" i="6" s="1"/>
  <c r="X178" i="6"/>
  <c r="X179" i="6" s="1"/>
  <c r="BD178" i="6"/>
  <c r="BD179" i="6" s="1"/>
  <c r="DP178" i="6"/>
  <c r="DP179" i="6" s="1"/>
  <c r="AC178" i="6"/>
  <c r="AC179" i="6" s="1"/>
  <c r="CO178" i="6"/>
  <c r="CO179" i="6" s="1"/>
  <c r="DU178" i="6"/>
  <c r="DU179" i="6" s="1"/>
  <c r="FA178" i="6"/>
  <c r="FA179" i="6" s="1"/>
  <c r="DN205" i="6"/>
  <c r="DN212" i="6" s="1"/>
  <c r="DN215" i="6" s="1"/>
  <c r="DN202" i="6"/>
  <c r="ED205" i="6"/>
  <c r="ED212" i="6" s="1"/>
  <c r="ED215" i="6" s="1"/>
  <c r="ED202" i="6"/>
  <c r="ET205" i="6"/>
  <c r="ET212" i="6" s="1"/>
  <c r="ET215" i="6" s="1"/>
  <c r="ET216" i="6" s="1"/>
  <c r="ET217" i="6" s="1"/>
  <c r="ET202" i="6"/>
  <c r="FJ205" i="6"/>
  <c r="FJ212" i="6" s="1"/>
  <c r="FJ215" i="6" s="1"/>
  <c r="FJ216" i="6" s="1"/>
  <c r="FJ217" i="6" s="1"/>
  <c r="FJ202" i="6"/>
  <c r="FZ205" i="6"/>
  <c r="FZ212" i="6" s="1"/>
  <c r="FZ215" i="6" s="1"/>
  <c r="FZ202" i="6"/>
  <c r="GP205" i="6"/>
  <c r="GP212" i="6" s="1"/>
  <c r="GP215" i="6" s="1"/>
  <c r="GP216" i="6" s="1"/>
  <c r="GP217" i="6" s="1"/>
  <c r="GP202" i="6"/>
  <c r="R178" i="6"/>
  <c r="R179" i="6" s="1"/>
  <c r="AX178" i="6"/>
  <c r="AX179" i="6" s="1"/>
  <c r="CD178" i="6"/>
  <c r="CD179" i="6" s="1"/>
  <c r="DJ178" i="6"/>
  <c r="DJ179" i="6" s="1"/>
  <c r="W178" i="6"/>
  <c r="W179" i="6" s="1"/>
  <c r="BC178" i="6"/>
  <c r="BC179" i="6" s="1"/>
  <c r="CI178" i="6"/>
  <c r="CI179" i="6" s="1"/>
  <c r="DO178" i="6"/>
  <c r="DO179" i="6" s="1"/>
  <c r="EU178" i="6"/>
  <c r="EU179" i="6" s="1"/>
  <c r="AG178" i="6"/>
  <c r="AG179" i="6" s="1"/>
  <c r="BM178" i="6"/>
  <c r="BM179" i="6" s="1"/>
  <c r="CS178" i="6"/>
  <c r="CS179" i="6" s="1"/>
  <c r="GC178" i="6"/>
  <c r="GC179" i="6" s="1"/>
  <c r="FO178" i="6"/>
  <c r="FO179" i="6" s="1"/>
  <c r="GJ178" i="6"/>
  <c r="GJ179" i="6" s="1"/>
  <c r="DG205" i="6"/>
  <c r="DG212" i="6" s="1"/>
  <c r="DG215" i="6" s="1"/>
  <c r="DG216" i="6" s="1"/>
  <c r="DG217" i="6" s="1"/>
  <c r="DG202" i="6"/>
  <c r="F178" i="6"/>
  <c r="F179" i="6" s="1"/>
  <c r="AL178" i="6"/>
  <c r="AL179" i="6" s="1"/>
  <c r="BR178" i="6"/>
  <c r="BR179" i="6" s="1"/>
  <c r="CX178" i="6"/>
  <c r="CX179" i="6" s="1"/>
  <c r="K178" i="6"/>
  <c r="K179" i="6" s="1"/>
  <c r="AQ178" i="6"/>
  <c r="AQ179" i="6" s="1"/>
  <c r="BW178" i="6"/>
  <c r="BW179" i="6" s="1"/>
  <c r="DC178" i="6"/>
  <c r="DC179" i="6" s="1"/>
  <c r="EI178" i="6"/>
  <c r="EI179" i="6" s="1"/>
  <c r="P178" i="6"/>
  <c r="P179" i="6" s="1"/>
  <c r="AV178" i="6"/>
  <c r="AV179" i="6" s="1"/>
  <c r="CB178" i="6"/>
  <c r="CB179" i="6" s="1"/>
  <c r="DH178" i="6"/>
  <c r="DH179" i="6" s="1"/>
  <c r="EN178" i="6"/>
  <c r="EN179" i="6" s="1"/>
  <c r="U178" i="6"/>
  <c r="U179" i="6" s="1"/>
  <c r="CG178" i="6"/>
  <c r="CG179" i="6" s="1"/>
  <c r="FQ178" i="6"/>
  <c r="FQ179" i="6" s="1"/>
  <c r="GI178" i="6"/>
  <c r="GI179" i="6" s="1"/>
  <c r="FX178" i="6"/>
  <c r="FX179" i="6" s="1"/>
  <c r="GQ205" i="6"/>
  <c r="GQ212" i="6" s="1"/>
  <c r="GQ215" i="6" s="1"/>
  <c r="GQ216" i="6" s="1"/>
  <c r="GQ217" i="6" s="1"/>
  <c r="GQ202" i="6"/>
  <c r="FS205" i="6"/>
  <c r="FS212" i="6" s="1"/>
  <c r="FS215" i="6" s="1"/>
  <c r="FS216" i="6" s="1"/>
  <c r="FS217" i="6" s="1"/>
  <c r="FS202" i="6"/>
  <c r="J178" i="6"/>
  <c r="J179" i="6" s="1"/>
  <c r="AP178" i="6"/>
  <c r="AP179" i="6" s="1"/>
  <c r="DB178" i="6"/>
  <c r="DB179" i="6" s="1"/>
  <c r="EH178" i="6"/>
  <c r="EH179" i="6" s="1"/>
  <c r="O178" i="6"/>
  <c r="O179" i="6" s="1"/>
  <c r="AU178" i="6"/>
  <c r="AU179" i="6" s="1"/>
  <c r="CA178" i="6"/>
  <c r="CA179" i="6" s="1"/>
  <c r="DG178" i="6"/>
  <c r="DG179" i="6" s="1"/>
  <c r="EM178" i="6"/>
  <c r="EM179" i="6" s="1"/>
  <c r="BE178" i="6"/>
  <c r="BE179" i="6" s="1"/>
  <c r="DQ178" i="6"/>
  <c r="DQ179" i="6" s="1"/>
  <c r="EW178" i="6"/>
  <c r="EW179" i="6" s="1"/>
  <c r="FU178" i="6"/>
  <c r="FU179" i="6" s="1"/>
  <c r="FN178" i="6"/>
  <c r="FN179" i="6" s="1"/>
  <c r="GM178" i="6"/>
  <c r="GM179" i="6" s="1"/>
  <c r="GB178" i="6"/>
  <c r="GB179" i="6" s="1"/>
  <c r="DO205" i="6"/>
  <c r="DO212" i="6" s="1"/>
  <c r="DO215" i="6" s="1"/>
  <c r="DO216" i="6" s="1"/>
  <c r="DO217" i="6" s="1"/>
  <c r="DO202" i="6"/>
  <c r="EE205" i="6"/>
  <c r="EE212" i="6" s="1"/>
  <c r="EE215" i="6" s="1"/>
  <c r="EE202" i="6"/>
  <c r="AX205" i="6"/>
  <c r="AX212" i="6" s="1"/>
  <c r="AX215" i="6" s="1"/>
  <c r="AX202" i="6"/>
  <c r="CT195" i="6"/>
  <c r="CT196" i="6"/>
  <c r="CT197" i="6"/>
  <c r="CT199" i="6"/>
  <c r="GG205" i="6"/>
  <c r="GG212" i="6" s="1"/>
  <c r="GG215" i="6" s="1"/>
  <c r="GG216" i="6" s="1"/>
  <c r="GG217" i="6" s="1"/>
  <c r="GG202" i="6"/>
  <c r="CO205" i="6"/>
  <c r="CO212" i="6" s="1"/>
  <c r="CO215" i="6" s="1"/>
  <c r="CO202" i="6"/>
  <c r="FA205" i="6"/>
  <c r="FA212" i="6" s="1"/>
  <c r="FA215" i="6" s="1"/>
  <c r="FA216" i="6" s="1"/>
  <c r="FA217" i="6" s="1"/>
  <c r="FA202" i="6"/>
  <c r="BV205" i="6"/>
  <c r="BV212" i="6" s="1"/>
  <c r="BV215" i="6" s="1"/>
  <c r="BV216" i="6" s="1"/>
  <c r="BV217" i="6" s="1"/>
  <c r="BV202" i="6"/>
  <c r="FM205" i="6"/>
  <c r="FM212" i="6" s="1"/>
  <c r="FM215" i="6" s="1"/>
  <c r="FM202" i="6"/>
  <c r="D257" i="6"/>
  <c r="C257" i="6"/>
  <c r="FX256" i="6"/>
  <c r="EG256" i="6"/>
  <c r="EW256" i="6"/>
  <c r="GK256" i="6"/>
  <c r="GQ256" i="6"/>
  <c r="DL256" i="6"/>
  <c r="AY256" i="6"/>
  <c r="AZ256" i="6"/>
  <c r="BM256" i="6"/>
  <c r="BQ256" i="6"/>
  <c r="AN256" i="6"/>
  <c r="U256" i="6"/>
  <c r="G256" i="6"/>
  <c r="EH256" i="6"/>
  <c r="EZ256" i="6"/>
  <c r="FP256" i="6"/>
  <c r="DF256" i="6"/>
  <c r="BG256" i="6"/>
  <c r="CB256" i="6"/>
  <c r="AS256" i="6"/>
  <c r="AL256" i="6"/>
  <c r="N256" i="6"/>
  <c r="FW256" i="6"/>
  <c r="EL256" i="6"/>
  <c r="FG256" i="6"/>
  <c r="GM256" i="6"/>
  <c r="DS256" i="6"/>
  <c r="AR256" i="6"/>
  <c r="CK256" i="6"/>
  <c r="BZ256" i="6"/>
  <c r="W256" i="6"/>
  <c r="E256" i="6"/>
  <c r="EK256" i="6"/>
  <c r="EY256" i="6"/>
  <c r="GT256" i="6"/>
  <c r="DI256" i="6"/>
  <c r="BS256" i="6"/>
  <c r="CN256" i="6"/>
  <c r="BI256" i="6"/>
  <c r="AH256" i="6"/>
  <c r="AF256" i="6"/>
  <c r="EI256" i="6"/>
  <c r="FD256" i="6"/>
  <c r="GJ256" i="6"/>
  <c r="DG256" i="6"/>
  <c r="BC256" i="6"/>
  <c r="BX256" i="6"/>
  <c r="CL256" i="6"/>
  <c r="AM256" i="6"/>
  <c r="O256" i="6"/>
  <c r="EJ256" i="6"/>
  <c r="EP256" i="6"/>
  <c r="DA256" i="6"/>
  <c r="CF256" i="6"/>
  <c r="AC256" i="6"/>
  <c r="ET256" i="6"/>
  <c r="DQ256" i="6"/>
  <c r="BJ256" i="6"/>
  <c r="ED256" i="6"/>
  <c r="DJ256" i="6"/>
  <c r="BA256" i="6"/>
  <c r="FZ256" i="6"/>
  <c r="CY256" i="6"/>
  <c r="GV256" i="6"/>
  <c r="GE256" i="6"/>
  <c r="GN256" i="6"/>
  <c r="BU256" i="6"/>
  <c r="Z256" i="6"/>
  <c r="GD256" i="6"/>
  <c r="EU256" i="6"/>
  <c r="FC256" i="6"/>
  <c r="FS256" i="6"/>
  <c r="CZ256" i="6"/>
  <c r="DN256" i="6"/>
  <c r="BO256" i="6"/>
  <c r="BP256" i="6"/>
  <c r="CS256" i="6"/>
  <c r="CW256" i="6"/>
  <c r="AG256" i="6"/>
  <c r="Q256" i="6"/>
  <c r="GH256" i="6"/>
  <c r="ER256" i="6"/>
  <c r="FJ256" i="6"/>
  <c r="GS256" i="6"/>
  <c r="DK256" i="6"/>
  <c r="CA256" i="6"/>
  <c r="DY256" i="6"/>
  <c r="CG256" i="6"/>
  <c r="AD256" i="6"/>
  <c r="J256" i="6"/>
  <c r="EF256" i="6"/>
  <c r="FE256" i="6"/>
  <c r="GI256" i="6"/>
  <c r="DE256" i="6"/>
  <c r="EA256" i="6"/>
  <c r="BL256" i="6"/>
  <c r="BV256" i="6"/>
  <c r="AP256" i="6"/>
  <c r="R256" i="6"/>
  <c r="GB256" i="6"/>
  <c r="EQ256" i="6"/>
  <c r="FI256" i="6"/>
  <c r="GR256" i="6"/>
  <c r="DP256" i="6"/>
  <c r="CM256" i="6"/>
  <c r="BE256" i="6"/>
  <c r="AT256" i="6"/>
  <c r="AA256" i="6"/>
  <c r="H256" i="6"/>
  <c r="EC256" i="6"/>
  <c r="FN256" i="6"/>
  <c r="GP256" i="6"/>
  <c r="DH256" i="6"/>
  <c r="BW256" i="6"/>
  <c r="CR256" i="6"/>
  <c r="BY256" i="6"/>
  <c r="AE256" i="6"/>
  <c r="L256" i="6"/>
  <c r="FV256" i="6"/>
  <c r="DT256" i="6"/>
  <c r="BN256" i="6"/>
  <c r="AJ256" i="6"/>
  <c r="FO256" i="6"/>
  <c r="DX256" i="6"/>
  <c r="X256" i="6"/>
  <c r="EV256" i="6"/>
  <c r="BK256" i="6"/>
  <c r="AK256" i="6"/>
  <c r="ES256" i="6"/>
  <c r="DV256" i="6"/>
  <c r="CH256" i="6"/>
  <c r="EM256" i="6"/>
  <c r="DM256" i="6"/>
  <c r="BB256" i="6"/>
  <c r="FF256" i="6"/>
  <c r="CE256" i="6"/>
  <c r="BR256" i="6"/>
  <c r="GA256" i="6"/>
  <c r="GU256" i="6"/>
  <c r="CC256" i="6"/>
  <c r="K256" i="6"/>
  <c r="FT256" i="6"/>
  <c r="CJ256" i="6"/>
  <c r="AI256" i="6"/>
  <c r="FL256" i="6"/>
  <c r="AV256" i="6"/>
  <c r="V256" i="6"/>
  <c r="FK256" i="6"/>
  <c r="CQ256" i="6"/>
  <c r="F256" i="6"/>
  <c r="GF256" i="6"/>
  <c r="EE256" i="6"/>
  <c r="FB256" i="6"/>
  <c r="FH256" i="6"/>
  <c r="GL256" i="6"/>
  <c r="DC256" i="6"/>
  <c r="DU256" i="6"/>
  <c r="CU256" i="6"/>
  <c r="CV256" i="6"/>
  <c r="CT256" i="6"/>
  <c r="DW256" i="6"/>
  <c r="Y256" i="6"/>
  <c r="M256" i="6"/>
  <c r="FY256" i="6"/>
  <c r="EX256" i="6"/>
  <c r="FQ256" i="6"/>
  <c r="CX256" i="6"/>
  <c r="DZ256" i="6"/>
  <c r="BH256" i="6"/>
  <c r="BF256" i="6"/>
  <c r="AQ256" i="6"/>
  <c r="S256" i="6"/>
  <c r="GG256" i="6"/>
  <c r="EN256" i="6"/>
  <c r="FM256" i="6"/>
  <c r="GO256" i="6"/>
  <c r="DO256" i="6"/>
  <c r="CI256" i="6"/>
  <c r="AW256" i="6"/>
  <c r="CO256" i="6"/>
  <c r="AB256" i="6"/>
  <c r="I256" i="6"/>
  <c r="EB256" i="6"/>
  <c r="FA256" i="6"/>
  <c r="FR256" i="6"/>
  <c r="DD256" i="6"/>
  <c r="AU256" i="6"/>
  <c r="BT256" i="6"/>
  <c r="CD256" i="6"/>
  <c r="AO256" i="6"/>
  <c r="P256" i="6"/>
  <c r="GC256" i="6"/>
  <c r="EO256" i="6"/>
  <c r="FU256" i="6"/>
  <c r="DB256" i="6"/>
  <c r="DR256" i="6"/>
  <c r="BD256" i="6"/>
  <c r="AX256" i="6"/>
  <c r="CP256" i="6"/>
  <c r="T256" i="6"/>
  <c r="DG1" i="6"/>
  <c r="FF1" i="6" s="1"/>
  <c r="FG1" i="6" s="1"/>
  <c r="FH1" i="6" s="1"/>
  <c r="FI1" i="6" s="1"/>
  <c r="GP1" i="6"/>
  <c r="GQ1" i="6" s="1"/>
  <c r="GR1" i="6" s="1"/>
  <c r="GS1" i="6" s="1"/>
  <c r="GT1" i="6" s="1"/>
  <c r="DH1" i="6"/>
  <c r="CI1" i="6"/>
  <c r="CJ1" i="6" s="1"/>
  <c r="CK1" i="6" s="1"/>
  <c r="CL1" i="6" s="1"/>
  <c r="GT230" i="6" l="1"/>
  <c r="GT214" i="6"/>
  <c r="GU214" i="6"/>
  <c r="GU230" i="6"/>
  <c r="GV230" i="6"/>
  <c r="GV214" i="6"/>
  <c r="GS214" i="6"/>
  <c r="GS230" i="6"/>
  <c r="ED216" i="6"/>
  <c r="ED217" i="6" s="1"/>
  <c r="EZ214" i="6"/>
  <c r="EZ230" i="6"/>
  <c r="EX230" i="6"/>
  <c r="EX214" i="6"/>
  <c r="EY214" i="6"/>
  <c r="EY230" i="6"/>
  <c r="BP216" i="6"/>
  <c r="BP217" i="6" s="1"/>
  <c r="GA230" i="6"/>
  <c r="GA214" i="6"/>
  <c r="GL214" i="6"/>
  <c r="GL230" i="6"/>
  <c r="FF214" i="6"/>
  <c r="FF230" i="6"/>
  <c r="DZ214" i="6"/>
  <c r="DZ230" i="6"/>
  <c r="CD230" i="6"/>
  <c r="CD214" i="6"/>
  <c r="AH214" i="6"/>
  <c r="AH230" i="6"/>
  <c r="FI214" i="6"/>
  <c r="FI230" i="6"/>
  <c r="EC214" i="6"/>
  <c r="EC230" i="6"/>
  <c r="CW214" i="6"/>
  <c r="CW230" i="6"/>
  <c r="BQ214" i="6"/>
  <c r="BQ230" i="6"/>
  <c r="AK214" i="6"/>
  <c r="AK230" i="6"/>
  <c r="CI214" i="6"/>
  <c r="CI230" i="6"/>
  <c r="BC214" i="6"/>
  <c r="BC230" i="6"/>
  <c r="W214" i="6"/>
  <c r="W230" i="6"/>
  <c r="J230" i="6"/>
  <c r="J214" i="6"/>
  <c r="FR214" i="6"/>
  <c r="FR230" i="6"/>
  <c r="EL214" i="6"/>
  <c r="EL230" i="6"/>
  <c r="DF214" i="6"/>
  <c r="DF230" i="6"/>
  <c r="BZ230" i="6"/>
  <c r="BZ214" i="6"/>
  <c r="AT230" i="6"/>
  <c r="AT214" i="6"/>
  <c r="N230" i="6"/>
  <c r="N214" i="6"/>
  <c r="BM214" i="6"/>
  <c r="BM230" i="6"/>
  <c r="AG214" i="6"/>
  <c r="AG230" i="6"/>
  <c r="DP216" i="6"/>
  <c r="DP217" i="6" s="1"/>
  <c r="CJ216" i="6"/>
  <c r="CJ217" i="6" s="1"/>
  <c r="H216" i="6"/>
  <c r="H217" i="6" s="1"/>
  <c r="FY216" i="6"/>
  <c r="FY217" i="6" s="1"/>
  <c r="BY216" i="6"/>
  <c r="BY217" i="6" s="1"/>
  <c r="M216" i="6"/>
  <c r="M217" i="6" s="1"/>
  <c r="CQ216" i="6"/>
  <c r="CQ217" i="6" s="1"/>
  <c r="BI216" i="6"/>
  <c r="BI217" i="6" s="1"/>
  <c r="CV214" i="6"/>
  <c r="CV230" i="6"/>
  <c r="AJ214" i="6"/>
  <c r="AJ230" i="6"/>
  <c r="CX216" i="6"/>
  <c r="CX217" i="6" s="1"/>
  <c r="BR216" i="6"/>
  <c r="BR217" i="6" s="1"/>
  <c r="AL216" i="6"/>
  <c r="AL217" i="6" s="1"/>
  <c r="EG216" i="6"/>
  <c r="EG217" i="6" s="1"/>
  <c r="AO216" i="6"/>
  <c r="AO217" i="6" s="1"/>
  <c r="BL216" i="6"/>
  <c r="BL217" i="6" s="1"/>
  <c r="AF216" i="6"/>
  <c r="AF217" i="6" s="1"/>
  <c r="CN214" i="6"/>
  <c r="CN230" i="6"/>
  <c r="BH214" i="6"/>
  <c r="BH230" i="6"/>
  <c r="AB214" i="6"/>
  <c r="AB230" i="6"/>
  <c r="FN214" i="6"/>
  <c r="FN230" i="6"/>
  <c r="EB214" i="6"/>
  <c r="EB230" i="6"/>
  <c r="GJ214" i="6"/>
  <c r="GJ230" i="6"/>
  <c r="FH214" i="6"/>
  <c r="FH230" i="6"/>
  <c r="EQ230" i="6"/>
  <c r="EQ214" i="6"/>
  <c r="FD214" i="6"/>
  <c r="FD230" i="6"/>
  <c r="FE214" i="6"/>
  <c r="FE230" i="6"/>
  <c r="DY214" i="6"/>
  <c r="DY230" i="6"/>
  <c r="CS214" i="6"/>
  <c r="CS230" i="6"/>
  <c r="DP214" i="6"/>
  <c r="DP230" i="6"/>
  <c r="EA230" i="6"/>
  <c r="EA214" i="6"/>
  <c r="BO230" i="6"/>
  <c r="BO214" i="6"/>
  <c r="FW214" i="6"/>
  <c r="FW230" i="6"/>
  <c r="CL230" i="6"/>
  <c r="CL214" i="6"/>
  <c r="EM214" i="6"/>
  <c r="EM230" i="6"/>
  <c r="GR216" i="6"/>
  <c r="GR217" i="6" s="1"/>
  <c r="DR216" i="6"/>
  <c r="DR217" i="6" s="1"/>
  <c r="FT216" i="6"/>
  <c r="FT217" i="6" s="1"/>
  <c r="FG216" i="6"/>
  <c r="FG217" i="6" s="1"/>
  <c r="EN216" i="6"/>
  <c r="EN217" i="6" s="1"/>
  <c r="DS216" i="6"/>
  <c r="DS217" i="6" s="1"/>
  <c r="CM216" i="6"/>
  <c r="CM217" i="6" s="1"/>
  <c r="AA216" i="6"/>
  <c r="AA217" i="6" s="1"/>
  <c r="CT205" i="6"/>
  <c r="CT202" i="6"/>
  <c r="I97" i="15"/>
  <c r="EE216" i="6"/>
  <c r="EE217" i="6" s="1"/>
  <c r="GB216" i="6"/>
  <c r="GB217" i="6" s="1"/>
  <c r="DG214" i="6"/>
  <c r="DG230" i="6"/>
  <c r="BV230" i="6"/>
  <c r="BV214" i="6"/>
  <c r="CO230" i="6"/>
  <c r="CO214" i="6"/>
  <c r="CT209" i="6"/>
  <c r="K105" i="15" s="1"/>
  <c r="I105" i="15"/>
  <c r="AX214" i="6"/>
  <c r="AX230" i="6"/>
  <c r="DO214" i="6"/>
  <c r="DO230" i="6"/>
  <c r="GQ230" i="6"/>
  <c r="GQ214" i="6"/>
  <c r="FZ230" i="6"/>
  <c r="FZ214" i="6"/>
  <c r="ET214" i="6"/>
  <c r="ET230" i="6"/>
  <c r="DN230" i="6"/>
  <c r="DN214" i="6"/>
  <c r="EX216" i="6"/>
  <c r="EX217" i="6" s="1"/>
  <c r="FO214" i="6"/>
  <c r="FO230" i="6"/>
  <c r="EY216" i="6"/>
  <c r="EY217" i="6" s="1"/>
  <c r="E230" i="6"/>
  <c r="E214" i="6"/>
  <c r="GL216" i="6"/>
  <c r="GL217" i="6" s="1"/>
  <c r="FF216" i="6"/>
  <c r="FF217" i="6" s="1"/>
  <c r="DZ216" i="6"/>
  <c r="DZ217" i="6" s="1"/>
  <c r="CD216" i="6"/>
  <c r="CD217" i="6" s="1"/>
  <c r="AH216" i="6"/>
  <c r="AH217" i="6" s="1"/>
  <c r="FI216" i="6"/>
  <c r="FI217" i="6" s="1"/>
  <c r="EC216" i="6"/>
  <c r="EC217" i="6" s="1"/>
  <c r="AK216" i="6"/>
  <c r="AK217" i="6" s="1"/>
  <c r="BC216" i="6"/>
  <c r="BC217" i="6" s="1"/>
  <c r="W216" i="6"/>
  <c r="W217" i="6" s="1"/>
  <c r="J216" i="6"/>
  <c r="J217" i="6" s="1"/>
  <c r="FR216" i="6"/>
  <c r="FR217" i="6" s="1"/>
  <c r="EL216" i="6"/>
  <c r="EL217" i="6" s="1"/>
  <c r="DF216" i="6"/>
  <c r="DF217" i="6" s="1"/>
  <c r="AT216" i="6"/>
  <c r="AT217" i="6" s="1"/>
  <c r="N216" i="6"/>
  <c r="N217" i="6" s="1"/>
  <c r="CZ230" i="6"/>
  <c r="CZ214" i="6"/>
  <c r="BD214" i="6"/>
  <c r="BD230" i="6"/>
  <c r="X230" i="6"/>
  <c r="X214" i="6"/>
  <c r="CU214" i="6"/>
  <c r="CU230" i="6"/>
  <c r="AY214" i="6"/>
  <c r="AY230" i="6"/>
  <c r="S214" i="6"/>
  <c r="S230" i="6"/>
  <c r="DU230" i="6"/>
  <c r="DU214" i="6"/>
  <c r="AS214" i="6"/>
  <c r="AS230" i="6"/>
  <c r="T214" i="6"/>
  <c r="T230" i="6"/>
  <c r="CA214" i="6"/>
  <c r="CA230" i="6"/>
  <c r="AE214" i="6"/>
  <c r="AE230" i="6"/>
  <c r="GK230" i="6"/>
  <c r="GK214" i="6"/>
  <c r="EK214" i="6"/>
  <c r="EK230" i="6"/>
  <c r="AC230" i="6"/>
  <c r="AC214" i="6"/>
  <c r="AZ214" i="6"/>
  <c r="AZ230" i="6"/>
  <c r="GO214" i="6"/>
  <c r="GO230" i="6"/>
  <c r="FQ214" i="6"/>
  <c r="FQ230" i="6"/>
  <c r="CH230" i="6"/>
  <c r="CH214" i="6"/>
  <c r="BB214" i="6"/>
  <c r="BB230" i="6"/>
  <c r="V214" i="6"/>
  <c r="V230" i="6"/>
  <c r="EW214" i="6"/>
  <c r="EW230" i="6"/>
  <c r="DQ214" i="6"/>
  <c r="DQ230" i="6"/>
  <c r="BE230" i="6"/>
  <c r="BE214" i="6"/>
  <c r="Y214" i="6"/>
  <c r="Y230" i="6"/>
  <c r="CR214" i="6"/>
  <c r="CR230" i="6"/>
  <c r="AV214" i="6"/>
  <c r="AV230" i="6"/>
  <c r="P214" i="6"/>
  <c r="P230" i="6"/>
  <c r="CT210" i="6"/>
  <c r="K107" i="15" s="1"/>
  <c r="I107" i="15"/>
  <c r="DT214" i="6"/>
  <c r="DT230" i="6"/>
  <c r="FN216" i="6"/>
  <c r="FN217" i="6" s="1"/>
  <c r="EB216" i="6"/>
  <c r="EB217" i="6" s="1"/>
  <c r="EQ216" i="6"/>
  <c r="EQ217" i="6" s="1"/>
  <c r="FE216" i="6"/>
  <c r="FE217" i="6" s="1"/>
  <c r="DY216" i="6"/>
  <c r="DY217" i="6" s="1"/>
  <c r="CS216" i="6"/>
  <c r="CS217" i="6" s="1"/>
  <c r="EA216" i="6"/>
  <c r="EA217" i="6" s="1"/>
  <c r="FW216" i="6"/>
  <c r="FW217" i="6" s="1"/>
  <c r="CL216" i="6"/>
  <c r="CL217" i="6" s="1"/>
  <c r="GD214" i="6"/>
  <c r="GD230" i="6"/>
  <c r="DW214" i="6"/>
  <c r="DW230" i="6"/>
  <c r="ER230" i="6"/>
  <c r="ER214" i="6"/>
  <c r="GM214" i="6"/>
  <c r="GM230" i="6"/>
  <c r="GF230" i="6"/>
  <c r="GF214" i="6"/>
  <c r="BU214" i="6"/>
  <c r="BU230" i="6"/>
  <c r="DH214" i="6"/>
  <c r="DH230" i="6"/>
  <c r="EI214" i="6"/>
  <c r="EI230" i="6"/>
  <c r="DC214" i="6"/>
  <c r="DC230" i="6"/>
  <c r="BW214" i="6"/>
  <c r="BW230" i="6"/>
  <c r="AQ214" i="6"/>
  <c r="AQ230" i="6"/>
  <c r="K214" i="6"/>
  <c r="K230" i="6"/>
  <c r="CO216" i="6"/>
  <c r="CO217" i="6" s="1"/>
  <c r="CT207" i="6"/>
  <c r="K101" i="15" s="1"/>
  <c r="I101" i="15"/>
  <c r="AX216" i="6"/>
  <c r="AX217" i="6" s="1"/>
  <c r="FS214" i="6"/>
  <c r="FS230" i="6"/>
  <c r="FZ216" i="6"/>
  <c r="FZ217" i="6" s="1"/>
  <c r="DN216" i="6"/>
  <c r="DN217" i="6" s="1"/>
  <c r="FP214" i="6"/>
  <c r="FP230" i="6"/>
  <c r="DL214" i="6"/>
  <c r="DL230" i="6"/>
  <c r="FX214" i="6"/>
  <c r="FX230" i="6"/>
  <c r="FL214" i="6"/>
  <c r="FL230" i="6"/>
  <c r="CY230" i="6"/>
  <c r="CY214" i="6"/>
  <c r="EU214" i="6"/>
  <c r="EU230" i="6"/>
  <c r="FK214" i="6"/>
  <c r="FK230" i="6"/>
  <c r="FC214" i="6"/>
  <c r="FC230" i="6"/>
  <c r="FV214" i="6"/>
  <c r="FV230" i="6"/>
  <c r="EP214" i="6"/>
  <c r="EP230" i="6"/>
  <c r="DJ230" i="6"/>
  <c r="DJ214" i="6"/>
  <c r="BN230" i="6"/>
  <c r="BN214" i="6"/>
  <c r="R214" i="6"/>
  <c r="R230" i="6"/>
  <c r="ES230" i="6"/>
  <c r="ES214" i="6"/>
  <c r="DM230" i="6"/>
  <c r="DM214" i="6"/>
  <c r="CG230" i="6"/>
  <c r="CG214" i="6"/>
  <c r="BA230" i="6"/>
  <c r="BA214" i="6"/>
  <c r="U230" i="6"/>
  <c r="U214" i="6"/>
  <c r="BS214" i="6"/>
  <c r="BS230" i="6"/>
  <c r="AM230" i="6"/>
  <c r="AM214" i="6"/>
  <c r="G214" i="6"/>
  <c r="G230" i="6"/>
  <c r="AP214" i="6"/>
  <c r="AP230" i="6"/>
  <c r="DE214" i="6"/>
  <c r="DE230" i="6"/>
  <c r="GH214" i="6"/>
  <c r="GH230" i="6"/>
  <c r="FB214" i="6"/>
  <c r="FB230" i="6"/>
  <c r="DV214" i="6"/>
  <c r="DV230" i="6"/>
  <c r="CP214" i="6"/>
  <c r="CP230" i="6"/>
  <c r="BJ230" i="6"/>
  <c r="BJ214" i="6"/>
  <c r="AD230" i="6"/>
  <c r="AD214" i="6"/>
  <c r="CC214" i="6"/>
  <c r="CC230" i="6"/>
  <c r="AW214" i="6"/>
  <c r="AW230" i="6"/>
  <c r="Q230" i="6"/>
  <c r="Q214" i="6"/>
  <c r="BD216" i="6"/>
  <c r="BD217" i="6" s="1"/>
  <c r="X216" i="6"/>
  <c r="X217" i="6" s="1"/>
  <c r="AY216" i="6"/>
  <c r="AY217" i="6" s="1"/>
  <c r="GK216" i="6"/>
  <c r="GK217" i="6" s="1"/>
  <c r="AZ216" i="6"/>
  <c r="AZ217" i="6" s="1"/>
  <c r="CH216" i="6"/>
  <c r="CH217" i="6" s="1"/>
  <c r="BB216" i="6"/>
  <c r="BB217" i="6" s="1"/>
  <c r="V216" i="6"/>
  <c r="V217" i="6" s="1"/>
  <c r="EW216" i="6"/>
  <c r="EW217" i="6" s="1"/>
  <c r="BE216" i="6"/>
  <c r="BE217" i="6" s="1"/>
  <c r="CR216" i="6"/>
  <c r="CR217" i="6" s="1"/>
  <c r="P216" i="6"/>
  <c r="P217" i="6" s="1"/>
  <c r="EJ214" i="6"/>
  <c r="EJ230" i="6"/>
  <c r="DD214" i="6"/>
  <c r="DD230" i="6"/>
  <c r="BX214" i="6"/>
  <c r="BX230" i="6"/>
  <c r="L214" i="6"/>
  <c r="L230" i="6"/>
  <c r="EV214" i="6"/>
  <c r="EV230" i="6"/>
  <c r="DB214" i="6"/>
  <c r="DB230" i="6"/>
  <c r="CF214" i="6"/>
  <c r="CF230" i="6"/>
  <c r="GE214" i="6"/>
  <c r="GE230" i="6"/>
  <c r="GN216" i="6"/>
  <c r="GN217" i="6" s="1"/>
  <c r="GB230" i="6"/>
  <c r="GB214" i="6"/>
  <c r="FU214" i="6"/>
  <c r="FU230" i="6"/>
  <c r="EO214" i="6"/>
  <c r="EO230" i="6"/>
  <c r="DI230" i="6"/>
  <c r="DI214" i="6"/>
  <c r="EF214" i="6"/>
  <c r="EF230" i="6"/>
  <c r="BT214" i="6"/>
  <c r="BT230" i="6"/>
  <c r="DK214" i="6"/>
  <c r="DK230" i="6"/>
  <c r="GI214" i="6"/>
  <c r="GI230" i="6"/>
  <c r="EH214" i="6"/>
  <c r="EH230" i="6"/>
  <c r="BP214" i="6"/>
  <c r="BP230" i="6"/>
  <c r="BK214" i="6"/>
  <c r="BK230" i="6"/>
  <c r="CT178" i="6"/>
  <c r="I74" i="14"/>
  <c r="GD216" i="6"/>
  <c r="GD217" i="6" s="1"/>
  <c r="DW216" i="6"/>
  <c r="DW217" i="6" s="1"/>
  <c r="ER216" i="6"/>
  <c r="ER217" i="6" s="1"/>
  <c r="GM216" i="6"/>
  <c r="GM217" i="6" s="1"/>
  <c r="EI216" i="6"/>
  <c r="EI217" i="6" s="1"/>
  <c r="AQ216" i="6"/>
  <c r="AQ217" i="6" s="1"/>
  <c r="K216" i="6"/>
  <c r="K217" i="6" s="1"/>
  <c r="FM216" i="6"/>
  <c r="FM217" i="6" s="1"/>
  <c r="FM214" i="6"/>
  <c r="FM230" i="6"/>
  <c r="FA230" i="6"/>
  <c r="FA214" i="6"/>
  <c r="GG214" i="6"/>
  <c r="GG230" i="6"/>
  <c r="CT206" i="6"/>
  <c r="K99" i="15" s="1"/>
  <c r="I99" i="15"/>
  <c r="EE214" i="6"/>
  <c r="EE230" i="6"/>
  <c r="BT216" i="6"/>
  <c r="BT217" i="6" s="1"/>
  <c r="GP214" i="6"/>
  <c r="GP230" i="6"/>
  <c r="FJ214" i="6"/>
  <c r="FJ230" i="6"/>
  <c r="ED214" i="6"/>
  <c r="ED230" i="6"/>
  <c r="DL216" i="6"/>
  <c r="DL217" i="6" s="1"/>
  <c r="FX216" i="6"/>
  <c r="FX217" i="6" s="1"/>
  <c r="FL216" i="6"/>
  <c r="FL217" i="6" s="1"/>
  <c r="FK216" i="6"/>
  <c r="FK217" i="6" s="1"/>
  <c r="FC216" i="6"/>
  <c r="FC217" i="6" s="1"/>
  <c r="FV216" i="6"/>
  <c r="FV217" i="6" s="1"/>
  <c r="BN216" i="6"/>
  <c r="BN217" i="6" s="1"/>
  <c r="ES216" i="6"/>
  <c r="ES217" i="6" s="1"/>
  <c r="DM216" i="6"/>
  <c r="DM217" i="6" s="1"/>
  <c r="AM216" i="6"/>
  <c r="AM217" i="6" s="1"/>
  <c r="DE216" i="6"/>
  <c r="DE217" i="6" s="1"/>
  <c r="GH216" i="6"/>
  <c r="GH217" i="6" s="1"/>
  <c r="FB216" i="6"/>
  <c r="FB217" i="6" s="1"/>
  <c r="CC216" i="6"/>
  <c r="CC217" i="6" s="1"/>
  <c r="AW216" i="6"/>
  <c r="AW217" i="6" s="1"/>
  <c r="Q216" i="6"/>
  <c r="Q217" i="6" s="1"/>
  <c r="CJ214" i="6"/>
  <c r="CJ230" i="6"/>
  <c r="AN214" i="6"/>
  <c r="AN230" i="6"/>
  <c r="H214" i="6"/>
  <c r="H230" i="6"/>
  <c r="CE214" i="6"/>
  <c r="CE230" i="6"/>
  <c r="AI230" i="6"/>
  <c r="AI214" i="6"/>
  <c r="FY230" i="6"/>
  <c r="FY214" i="6"/>
  <c r="Z214" i="6"/>
  <c r="Z230" i="6"/>
  <c r="BY214" i="6"/>
  <c r="BY230" i="6"/>
  <c r="M214" i="6"/>
  <c r="M230" i="6"/>
  <c r="CQ230" i="6"/>
  <c r="CQ214" i="6"/>
  <c r="AU214" i="6"/>
  <c r="AU230" i="6"/>
  <c r="O214" i="6"/>
  <c r="O230" i="6"/>
  <c r="BF214" i="6"/>
  <c r="BF230" i="6"/>
  <c r="BI230" i="6"/>
  <c r="BI214" i="6"/>
  <c r="CV216" i="6"/>
  <c r="CV217" i="6" s="1"/>
  <c r="GC214" i="6"/>
  <c r="GC230" i="6"/>
  <c r="CX214" i="6"/>
  <c r="CX230" i="6"/>
  <c r="BR214" i="6"/>
  <c r="BR230" i="6"/>
  <c r="AL214" i="6"/>
  <c r="AL230" i="6"/>
  <c r="F230" i="6"/>
  <c r="F214" i="6"/>
  <c r="EG214" i="6"/>
  <c r="EG230" i="6"/>
  <c r="DA214" i="6"/>
  <c r="DA230" i="6"/>
  <c r="AO214" i="6"/>
  <c r="AO230" i="6"/>
  <c r="I230" i="6"/>
  <c r="I214" i="6"/>
  <c r="BL214" i="6"/>
  <c r="BL230" i="6"/>
  <c r="AF214" i="6"/>
  <c r="AF230" i="6"/>
  <c r="BX216" i="6"/>
  <c r="BX217" i="6" s="1"/>
  <c r="AR214" i="6"/>
  <c r="AR230" i="6"/>
  <c r="DB216" i="6"/>
  <c r="DB217" i="6" s="1"/>
  <c r="GN214" i="6"/>
  <c r="GN230" i="6"/>
  <c r="DI216" i="6"/>
  <c r="DI217" i="6" s="1"/>
  <c r="EF216" i="6"/>
  <c r="EF217" i="6" s="1"/>
  <c r="GI216" i="6"/>
  <c r="GI217" i="6" s="1"/>
  <c r="BK216" i="6"/>
  <c r="BK217" i="6" s="1"/>
  <c r="GR230" i="6"/>
  <c r="GR214" i="6"/>
  <c r="DR214" i="6"/>
  <c r="DR230" i="6"/>
  <c r="FT230" i="6"/>
  <c r="FT214" i="6"/>
  <c r="FG230" i="6"/>
  <c r="FG214" i="6"/>
  <c r="EN214" i="6"/>
  <c r="EN230" i="6"/>
  <c r="CK214" i="6"/>
  <c r="CK230" i="6"/>
  <c r="DX214" i="6"/>
  <c r="DX230" i="6"/>
  <c r="CB214" i="6"/>
  <c r="CB230" i="6"/>
  <c r="DS214" i="6"/>
  <c r="DS230" i="6"/>
  <c r="CM214" i="6"/>
  <c r="CM230" i="6"/>
  <c r="BG230" i="6"/>
  <c r="BG214" i="6"/>
  <c r="AA214" i="6"/>
  <c r="AA230" i="6"/>
  <c r="D258" i="6"/>
  <c r="C258" i="6"/>
  <c r="GG257" i="6"/>
  <c r="EL257" i="6"/>
  <c r="FA257" i="6"/>
  <c r="FQ257" i="6"/>
  <c r="CY257" i="6"/>
  <c r="DQ257" i="6"/>
  <c r="BQ257" i="6"/>
  <c r="BR257" i="6"/>
  <c r="AR257" i="6"/>
  <c r="AV257" i="6"/>
  <c r="AI257" i="6"/>
  <c r="R257" i="6"/>
  <c r="GB257" i="6"/>
  <c r="EJ257" i="6"/>
  <c r="EZ257" i="6"/>
  <c r="FF257" i="6"/>
  <c r="GQ257" i="6"/>
  <c r="DE257" i="6"/>
  <c r="DZ257" i="6"/>
  <c r="GV257" i="6"/>
  <c r="AY257" i="6"/>
  <c r="BC257" i="6"/>
  <c r="AP257" i="6"/>
  <c r="Y257" i="6"/>
  <c r="I257" i="6"/>
  <c r="GE257" i="6"/>
  <c r="EO257" i="6"/>
  <c r="FL257" i="6"/>
  <c r="FP257" i="6"/>
  <c r="CX257" i="6"/>
  <c r="DO257" i="6"/>
  <c r="BI257" i="6"/>
  <c r="BJ257" i="6"/>
  <c r="CM257" i="6"/>
  <c r="CQ257" i="6"/>
  <c r="AK257" i="6"/>
  <c r="T257" i="6"/>
  <c r="E257" i="6"/>
  <c r="EG257" i="6"/>
  <c r="EM257" i="6"/>
  <c r="FI257" i="6"/>
  <c r="GN257" i="6"/>
  <c r="DC257" i="6"/>
  <c r="DU257" i="6"/>
  <c r="CS257" i="6"/>
  <c r="CT257" i="6"/>
  <c r="CV257" i="6"/>
  <c r="DY257" i="6"/>
  <c r="AA257" i="6"/>
  <c r="AF257" i="6"/>
  <c r="EH257" i="6"/>
  <c r="EN257" i="6"/>
  <c r="FO257" i="6"/>
  <c r="FT257" i="6"/>
  <c r="CZ257" i="6"/>
  <c r="DS257" i="6"/>
  <c r="CG257" i="6"/>
  <c r="CH257" i="6"/>
  <c r="BX257" i="6"/>
  <c r="CB257" i="6"/>
  <c r="AD257" i="6"/>
  <c r="N257" i="6"/>
  <c r="FZ257" i="6"/>
  <c r="EE257" i="6"/>
  <c r="FB257" i="6"/>
  <c r="FS257" i="6"/>
  <c r="GT257" i="6"/>
  <c r="DK257" i="6"/>
  <c r="BE257" i="6"/>
  <c r="BF257" i="6"/>
  <c r="CE257" i="6"/>
  <c r="CI257" i="6"/>
  <c r="AL257" i="6"/>
  <c r="U257" i="6"/>
  <c r="K257" i="6"/>
  <c r="EK257" i="6"/>
  <c r="EQ257" i="6"/>
  <c r="FG257" i="6"/>
  <c r="GR257" i="6"/>
  <c r="DG257" i="6"/>
  <c r="DR257" i="6"/>
  <c r="BY257" i="6"/>
  <c r="BZ257" i="6"/>
  <c r="BH257" i="6"/>
  <c r="BL257" i="6"/>
  <c r="AG257" i="6"/>
  <c r="P257" i="6"/>
  <c r="GH257" i="6"/>
  <c r="EB257" i="6"/>
  <c r="FC257" i="6"/>
  <c r="FJ257" i="6"/>
  <c r="GP257" i="6"/>
  <c r="DL257" i="6"/>
  <c r="AW257" i="6"/>
  <c r="AX257" i="6"/>
  <c r="BO257" i="6"/>
  <c r="BS257" i="6"/>
  <c r="AN257" i="6"/>
  <c r="W257" i="6"/>
  <c r="G257" i="6"/>
  <c r="GF257" i="6"/>
  <c r="EC257" i="6"/>
  <c r="FD257" i="6"/>
  <c r="FN257" i="6"/>
  <c r="GU257" i="6"/>
  <c r="DF257" i="6"/>
  <c r="DT257" i="6"/>
  <c r="CW257" i="6"/>
  <c r="DW257" i="6"/>
  <c r="AU257" i="6"/>
  <c r="AQ257" i="6"/>
  <c r="Z257" i="6"/>
  <c r="J257" i="6"/>
  <c r="FY257" i="6"/>
  <c r="ES257" i="6"/>
  <c r="EW257" i="6"/>
  <c r="GJ257" i="6"/>
  <c r="DB257" i="6"/>
  <c r="DM257" i="6"/>
  <c r="BU257" i="6"/>
  <c r="BV257" i="6"/>
  <c r="AZ257" i="6"/>
  <c r="BD257" i="6"/>
  <c r="AH257" i="6"/>
  <c r="Q257" i="6"/>
  <c r="FX257" i="6"/>
  <c r="EF257" i="6"/>
  <c r="EV257" i="6"/>
  <c r="FM257" i="6"/>
  <c r="GM257" i="6"/>
  <c r="DI257" i="6"/>
  <c r="EA257" i="6"/>
  <c r="CO257" i="6"/>
  <c r="CP257" i="6"/>
  <c r="CN257" i="6"/>
  <c r="CR257" i="6"/>
  <c r="AB257" i="6"/>
  <c r="L257" i="6"/>
  <c r="GA257" i="6"/>
  <c r="EP257" i="6"/>
  <c r="FE257" i="6"/>
  <c r="FU257" i="6"/>
  <c r="GS257" i="6"/>
  <c r="DN257" i="6"/>
  <c r="BM257" i="6"/>
  <c r="BN257" i="6"/>
  <c r="CU257" i="6"/>
  <c r="DX257" i="6"/>
  <c r="AJ257" i="6"/>
  <c r="S257" i="6"/>
  <c r="GD257" i="6"/>
  <c r="EI257" i="6"/>
  <c r="EY257" i="6"/>
  <c r="GI257" i="6"/>
  <c r="GO257" i="6"/>
  <c r="DH257" i="6"/>
  <c r="BA257" i="6"/>
  <c r="BB257" i="6"/>
  <c r="BW257" i="6"/>
  <c r="CA257" i="6"/>
  <c r="AM257" i="6"/>
  <c r="V257" i="6"/>
  <c r="F257" i="6"/>
  <c r="ED257" i="6"/>
  <c r="EU257" i="6"/>
  <c r="FK257" i="6"/>
  <c r="FR257" i="6"/>
  <c r="DD257" i="6"/>
  <c r="DV257" i="6"/>
  <c r="CK257" i="6"/>
  <c r="CL257" i="6"/>
  <c r="CF257" i="6"/>
  <c r="CJ257" i="6"/>
  <c r="AC257" i="6"/>
  <c r="M257" i="6"/>
  <c r="GC257" i="6"/>
  <c r="ET257" i="6"/>
  <c r="EX257" i="6"/>
  <c r="GK257" i="6"/>
  <c r="GL257" i="6"/>
  <c r="DJ257" i="6"/>
  <c r="AS257" i="6"/>
  <c r="AT257" i="6"/>
  <c r="BG257" i="6"/>
  <c r="BK257" i="6"/>
  <c r="AO257" i="6"/>
  <c r="X257" i="6"/>
  <c r="H257" i="6"/>
  <c r="FW257" i="6"/>
  <c r="ER257" i="6"/>
  <c r="FH257" i="6"/>
  <c r="FV257" i="6"/>
  <c r="DA257" i="6"/>
  <c r="DP257" i="6"/>
  <c r="CC257" i="6"/>
  <c r="CD257" i="6"/>
  <c r="BP257" i="6"/>
  <c r="BT257" i="6"/>
  <c r="AE257" i="6"/>
  <c r="O257" i="6"/>
  <c r="CM1" i="6"/>
  <c r="FJ1" i="6"/>
  <c r="FK1" i="6" s="1"/>
  <c r="FL1" i="6" s="1"/>
  <c r="FM1" i="6" s="1"/>
  <c r="FN1" i="6" s="1"/>
  <c r="GF1" i="6"/>
  <c r="GG1" i="6" s="1"/>
  <c r="GH1" i="6" s="1"/>
  <c r="DI1" i="6"/>
  <c r="DJ1" i="6" s="1"/>
  <c r="DK1" i="6" s="1"/>
  <c r="CT214" i="6" l="1"/>
  <c r="I116" i="15" s="1"/>
  <c r="CT230" i="6"/>
  <c r="I22" i="21"/>
  <c r="D108" i="21" s="1"/>
  <c r="CT212" i="6"/>
  <c r="CT215" i="6" s="1"/>
  <c r="K97" i="15"/>
  <c r="K111" i="15" s="1"/>
  <c r="CT179" i="6"/>
  <c r="I76" i="14"/>
  <c r="I111" i="15"/>
  <c r="D259" i="6"/>
  <c r="C259" i="6"/>
  <c r="FX258" i="6"/>
  <c r="ED258" i="6"/>
  <c r="FE258" i="6"/>
  <c r="FK258" i="6"/>
  <c r="GO258" i="6"/>
  <c r="DL258" i="6"/>
  <c r="EA258" i="6"/>
  <c r="AZ258" i="6"/>
  <c r="CG258" i="6"/>
  <c r="BE258" i="6"/>
  <c r="DX258" i="6"/>
  <c r="Y258" i="6"/>
  <c r="K258" i="6"/>
  <c r="GA258" i="6"/>
  <c r="ET258" i="6"/>
  <c r="FJ258" i="6"/>
  <c r="FR258" i="6"/>
  <c r="CZ258" i="6"/>
  <c r="DO258" i="6"/>
  <c r="CI258" i="6"/>
  <c r="BI258" i="6"/>
  <c r="CW258" i="6"/>
  <c r="CL258" i="6"/>
  <c r="AB258" i="6"/>
  <c r="AF258" i="6"/>
  <c r="GD258" i="6"/>
  <c r="EG258" i="6"/>
  <c r="EW258" i="6"/>
  <c r="GK258" i="6"/>
  <c r="GU258" i="6"/>
  <c r="DK258" i="6"/>
  <c r="BG258" i="6"/>
  <c r="BX258" i="6"/>
  <c r="BB258" i="6"/>
  <c r="CT258" i="6"/>
  <c r="AL258" i="6"/>
  <c r="S258" i="6"/>
  <c r="G258" i="6"/>
  <c r="EF258" i="6"/>
  <c r="EL258" i="6"/>
  <c r="FM258" i="6"/>
  <c r="FP258" i="6"/>
  <c r="DG258" i="6"/>
  <c r="DR258" i="6"/>
  <c r="CA258" i="6"/>
  <c r="AS258" i="6"/>
  <c r="CO258" i="6"/>
  <c r="BV258" i="6"/>
  <c r="AD258" i="6"/>
  <c r="Z258" i="6"/>
  <c r="AX258" i="6"/>
  <c r="EK258" i="6"/>
  <c r="GN258" i="6"/>
  <c r="AT258" i="6"/>
  <c r="T258" i="6"/>
  <c r="EP258" i="6"/>
  <c r="CY258" i="6"/>
  <c r="BQ258" i="6"/>
  <c r="AA258" i="6"/>
  <c r="EC258" i="6"/>
  <c r="GM258" i="6"/>
  <c r="BL258" i="6"/>
  <c r="AO258" i="6"/>
  <c r="GG258" i="6"/>
  <c r="ER258" i="6"/>
  <c r="EZ258" i="6"/>
  <c r="FQ258" i="6"/>
  <c r="GR258" i="6"/>
  <c r="DI258" i="6"/>
  <c r="AY258" i="6"/>
  <c r="BP258" i="6"/>
  <c r="DY258" i="6"/>
  <c r="CK258" i="6"/>
  <c r="AN258" i="6"/>
  <c r="U258" i="6"/>
  <c r="I258" i="6"/>
  <c r="EI258" i="6"/>
  <c r="EO258" i="6"/>
  <c r="FO258" i="6"/>
  <c r="GP258" i="6"/>
  <c r="DF258" i="6"/>
  <c r="DT258" i="6"/>
  <c r="BD258" i="6"/>
  <c r="CM258" i="6"/>
  <c r="BM258" i="6"/>
  <c r="AQ258" i="6"/>
  <c r="X258" i="6"/>
  <c r="E258" i="6"/>
  <c r="GE258" i="6"/>
  <c r="EU258" i="6"/>
  <c r="FC258" i="6"/>
  <c r="FS258" i="6"/>
  <c r="DB258" i="6"/>
  <c r="DM258" i="6"/>
  <c r="BW258" i="6"/>
  <c r="CN258" i="6"/>
  <c r="CH258" i="6"/>
  <c r="BN258" i="6"/>
  <c r="AE258" i="6"/>
  <c r="O258" i="6"/>
  <c r="GB258" i="6"/>
  <c r="EH258" i="6"/>
  <c r="EX258" i="6"/>
  <c r="FL258" i="6"/>
  <c r="GS258" i="6"/>
  <c r="DD258" i="6"/>
  <c r="DZ258" i="6"/>
  <c r="AV258" i="6"/>
  <c r="BY258" i="6"/>
  <c r="AW258" i="6"/>
  <c r="CU258" i="6"/>
  <c r="EM258" i="6"/>
  <c r="DA258" i="6"/>
  <c r="BO258" i="6"/>
  <c r="BR258" i="6"/>
  <c r="Q258" i="6"/>
  <c r="FH258" i="6"/>
  <c r="BC258" i="6"/>
  <c r="CP258" i="6"/>
  <c r="H258" i="6"/>
  <c r="FF258" i="6"/>
  <c r="DV258" i="6"/>
  <c r="GV258" i="6"/>
  <c r="AI258" i="6"/>
  <c r="FD258" i="6"/>
  <c r="DJ258" i="6"/>
  <c r="CV258" i="6"/>
  <c r="V258" i="6"/>
  <c r="EB258" i="6"/>
  <c r="ES258" i="6"/>
  <c r="FI258" i="6"/>
  <c r="GT258" i="6"/>
  <c r="DC258" i="6"/>
  <c r="DU258" i="6"/>
  <c r="CE258" i="6"/>
  <c r="BA258" i="6"/>
  <c r="CS258" i="6"/>
  <c r="CD258" i="6"/>
  <c r="AC258" i="6"/>
  <c r="AH258" i="6"/>
  <c r="FY258" i="6"/>
  <c r="EN258" i="6"/>
  <c r="EV258" i="6"/>
  <c r="GI258" i="6"/>
  <c r="GQ258" i="6"/>
  <c r="DQ258" i="6"/>
  <c r="BS258" i="6"/>
  <c r="CJ258" i="6"/>
  <c r="BZ258" i="6"/>
  <c r="BF258" i="6"/>
  <c r="AG258" i="6"/>
  <c r="P258" i="6"/>
  <c r="GF258" i="6"/>
  <c r="EE258" i="6"/>
  <c r="FB258" i="6"/>
  <c r="FG258" i="6"/>
  <c r="GL258" i="6"/>
  <c r="DE258" i="6"/>
  <c r="DS258" i="6"/>
  <c r="BH258" i="6"/>
  <c r="CR258" i="6"/>
  <c r="BU258" i="6"/>
  <c r="AP258" i="6"/>
  <c r="W258" i="6"/>
  <c r="L258" i="6"/>
  <c r="FW258" i="6"/>
  <c r="EQ258" i="6"/>
  <c r="EY258" i="6"/>
  <c r="FV258" i="6"/>
  <c r="CX258" i="6"/>
  <c r="DP258" i="6"/>
  <c r="BK258" i="6"/>
  <c r="CB258" i="6"/>
  <c r="BJ258" i="6"/>
  <c r="DW258" i="6"/>
  <c r="AK258" i="6"/>
  <c r="R258" i="6"/>
  <c r="F258" i="6"/>
  <c r="N258" i="6"/>
  <c r="M258" i="6"/>
  <c r="GC258" i="6"/>
  <c r="FN258" i="6"/>
  <c r="FT258" i="6"/>
  <c r="DN258" i="6"/>
  <c r="CF258" i="6"/>
  <c r="AJ258" i="6"/>
  <c r="GH258" i="6"/>
  <c r="FA258" i="6"/>
  <c r="DH258" i="6"/>
  <c r="BT258" i="6"/>
  <c r="AM258" i="6"/>
  <c r="EJ258" i="6"/>
  <c r="GJ258" i="6"/>
  <c r="AR258" i="6"/>
  <c r="CQ258" i="6"/>
  <c r="FZ258" i="6"/>
  <c r="FU258" i="6"/>
  <c r="AU258" i="6"/>
  <c r="CC258" i="6"/>
  <c r="J258" i="6"/>
  <c r="CN1" i="6"/>
  <c r="CO1" i="6" s="1"/>
  <c r="CP1" i="6" s="1"/>
  <c r="CQ1" i="6" s="1"/>
  <c r="EL1" i="6"/>
  <c r="EM1" i="6" s="1"/>
  <c r="EN1" i="6" s="1"/>
  <c r="EO1" i="6" s="1"/>
  <c r="DM1" i="6"/>
  <c r="DN1" i="6" s="1"/>
  <c r="DO1" i="6" s="1"/>
  <c r="DP1" i="6" s="1"/>
  <c r="DQ1" i="6" s="1"/>
  <c r="FP1" i="6" s="1"/>
  <c r="FQ1" i="6" s="1"/>
  <c r="FR1" i="6" s="1"/>
  <c r="FS1" i="6" s="1"/>
  <c r="DL1" i="6"/>
  <c r="GU1" i="6"/>
  <c r="I78" i="14" l="1"/>
  <c r="F50" i="21" s="1"/>
  <c r="CT216" i="6"/>
  <c r="K116" i="15"/>
  <c r="D260" i="6"/>
  <c r="C260" i="6"/>
  <c r="FY259" i="6"/>
  <c r="ES259" i="6"/>
  <c r="EW259" i="6"/>
  <c r="FT259" i="6"/>
  <c r="CZ259" i="6"/>
  <c r="DQ259" i="6"/>
  <c r="BR259" i="6"/>
  <c r="BW259" i="6"/>
  <c r="BX259" i="6"/>
  <c r="BY259" i="6"/>
  <c r="AI259" i="6"/>
  <c r="S259" i="6"/>
  <c r="FX259" i="6"/>
  <c r="EF259" i="6"/>
  <c r="EV259" i="6"/>
  <c r="FN259" i="6"/>
  <c r="GM259" i="6"/>
  <c r="DK259" i="6"/>
  <c r="EA259" i="6"/>
  <c r="AU259" i="6"/>
  <c r="AV259" i="6"/>
  <c r="AW259" i="6"/>
  <c r="AP259" i="6"/>
  <c r="Z259" i="6"/>
  <c r="J259" i="6"/>
  <c r="FW259" i="6"/>
  <c r="ER259" i="6"/>
  <c r="FH259" i="6"/>
  <c r="GJ259" i="6"/>
  <c r="DB259" i="6"/>
  <c r="DN259" i="6"/>
  <c r="BZ259" i="6"/>
  <c r="CE259" i="6"/>
  <c r="CF259" i="6"/>
  <c r="CG259" i="6"/>
  <c r="AG259" i="6"/>
  <c r="Q259" i="6"/>
  <c r="GF259" i="6"/>
  <c r="EC259" i="6"/>
  <c r="FD259" i="6"/>
  <c r="FJ259" i="6"/>
  <c r="GU259" i="6"/>
  <c r="DG259" i="6"/>
  <c r="DR259" i="6"/>
  <c r="CT259" i="6"/>
  <c r="DX259" i="6"/>
  <c r="DY259" i="6"/>
  <c r="GV259" i="6"/>
  <c r="AB259" i="6"/>
  <c r="ED259" i="6"/>
  <c r="EU259" i="6"/>
  <c r="FK259" i="6"/>
  <c r="FV259" i="6"/>
  <c r="DF259" i="6"/>
  <c r="DT259" i="6"/>
  <c r="CH259" i="6"/>
  <c r="CM259" i="6"/>
  <c r="CN259" i="6"/>
  <c r="CO259" i="6"/>
  <c r="AE259" i="6"/>
  <c r="O259" i="6"/>
  <c r="GC259" i="6"/>
  <c r="ET259" i="6"/>
  <c r="EX259" i="6"/>
  <c r="GK259" i="6"/>
  <c r="GP259" i="6"/>
  <c r="DH259" i="6"/>
  <c r="BF259" i="6"/>
  <c r="BK259" i="6"/>
  <c r="BL259" i="6"/>
  <c r="BM259" i="6"/>
  <c r="AL259" i="6"/>
  <c r="V259" i="6"/>
  <c r="G259" i="6"/>
  <c r="EG259" i="6"/>
  <c r="EM259" i="6"/>
  <c r="FM259" i="6"/>
  <c r="GN259" i="6"/>
  <c r="DD259" i="6"/>
  <c r="DV259" i="6"/>
  <c r="CP259" i="6"/>
  <c r="CU259" i="6"/>
  <c r="CV259" i="6"/>
  <c r="CW259" i="6"/>
  <c r="AC259" i="6"/>
  <c r="M259" i="6"/>
  <c r="GD259" i="6"/>
  <c r="EI259" i="6"/>
  <c r="EY259" i="6"/>
  <c r="GI259" i="6"/>
  <c r="GL259" i="6"/>
  <c r="DI259" i="6"/>
  <c r="AX259" i="6"/>
  <c r="BC259" i="6"/>
  <c r="BD259" i="6"/>
  <c r="BE259" i="6"/>
  <c r="AN259" i="6"/>
  <c r="X259" i="6"/>
  <c r="I259" i="6"/>
  <c r="GB259" i="6"/>
  <c r="EJ259" i="6"/>
  <c r="EZ259" i="6"/>
  <c r="FI259" i="6"/>
  <c r="GQ259" i="6"/>
  <c r="DC259" i="6"/>
  <c r="DZ259" i="6"/>
  <c r="DW259" i="6"/>
  <c r="AR259" i="6"/>
  <c r="AS259" i="6"/>
  <c r="AQ259" i="6"/>
  <c r="AA259" i="6"/>
  <c r="K259" i="6"/>
  <c r="GE259" i="6"/>
  <c r="EO259" i="6"/>
  <c r="FL259" i="6"/>
  <c r="FR259" i="6"/>
  <c r="CY259" i="6"/>
  <c r="DM259" i="6"/>
  <c r="BV259" i="6"/>
  <c r="CA259" i="6"/>
  <c r="CB259" i="6"/>
  <c r="CC259" i="6"/>
  <c r="AH259" i="6"/>
  <c r="R259" i="6"/>
  <c r="GH259" i="6"/>
  <c r="EB259" i="6"/>
  <c r="FC259" i="6"/>
  <c r="FF259" i="6"/>
  <c r="GT259" i="6"/>
  <c r="DJ259" i="6"/>
  <c r="AT259" i="6"/>
  <c r="AY259" i="6"/>
  <c r="AZ259" i="6"/>
  <c r="BA259" i="6"/>
  <c r="AO259" i="6"/>
  <c r="Y259" i="6"/>
  <c r="E259" i="6"/>
  <c r="GG259" i="6"/>
  <c r="EL259" i="6"/>
  <c r="FA259" i="6"/>
  <c r="FQ259" i="6"/>
  <c r="DA259" i="6"/>
  <c r="DO259" i="6"/>
  <c r="BN259" i="6"/>
  <c r="BS259" i="6"/>
  <c r="BT259" i="6"/>
  <c r="BU259" i="6"/>
  <c r="AJ259" i="6"/>
  <c r="T259" i="6"/>
  <c r="FZ259" i="6"/>
  <c r="EE259" i="6"/>
  <c r="FB259" i="6"/>
  <c r="FS259" i="6"/>
  <c r="GS259" i="6"/>
  <c r="DL259" i="6"/>
  <c r="BB259" i="6"/>
  <c r="BG259" i="6"/>
  <c r="BH259" i="6"/>
  <c r="BI259" i="6"/>
  <c r="AM259" i="6"/>
  <c r="W259" i="6"/>
  <c r="H259" i="6"/>
  <c r="EK259" i="6"/>
  <c r="EQ259" i="6"/>
  <c r="FG259" i="6"/>
  <c r="GR259" i="6"/>
  <c r="DE259" i="6"/>
  <c r="DS259" i="6"/>
  <c r="CL259" i="6"/>
  <c r="CQ259" i="6"/>
  <c r="CR259" i="6"/>
  <c r="CS259" i="6"/>
  <c r="AD259" i="6"/>
  <c r="N259" i="6"/>
  <c r="GA259" i="6"/>
  <c r="EP259" i="6"/>
  <c r="FE259" i="6"/>
  <c r="FU259" i="6"/>
  <c r="GO259" i="6"/>
  <c r="DP259" i="6"/>
  <c r="BJ259" i="6"/>
  <c r="BO259" i="6"/>
  <c r="BP259" i="6"/>
  <c r="BQ259" i="6"/>
  <c r="AK259" i="6"/>
  <c r="U259" i="6"/>
  <c r="F259" i="6"/>
  <c r="EH259" i="6"/>
  <c r="EN259" i="6"/>
  <c r="FO259" i="6"/>
  <c r="FP259" i="6"/>
  <c r="CX259" i="6"/>
  <c r="DU259" i="6"/>
  <c r="CD259" i="6"/>
  <c r="CI259" i="6"/>
  <c r="CJ259" i="6"/>
  <c r="CK259" i="6"/>
  <c r="AF259" i="6"/>
  <c r="P259" i="6"/>
  <c r="L259" i="6"/>
  <c r="CR1" i="6"/>
  <c r="FO1" i="6"/>
  <c r="CT217" i="6" l="1"/>
  <c r="I118" i="15"/>
  <c r="D261" i="6"/>
  <c r="C261" i="6"/>
  <c r="FW260" i="6"/>
  <c r="ET260" i="6"/>
  <c r="FJ260" i="6"/>
  <c r="FP260" i="6"/>
  <c r="CZ260" i="6"/>
  <c r="DP260" i="6"/>
  <c r="BT260" i="6"/>
  <c r="BU260" i="6"/>
  <c r="BV260" i="6"/>
  <c r="CA260" i="6"/>
  <c r="AI260" i="6"/>
  <c r="Q260" i="6"/>
  <c r="FX260" i="6"/>
  <c r="EE260" i="6"/>
  <c r="FB260" i="6"/>
  <c r="FH260" i="6"/>
  <c r="GL260" i="6"/>
  <c r="DL260" i="6"/>
  <c r="BH260" i="6"/>
  <c r="BI260" i="6"/>
  <c r="BJ260" i="6"/>
  <c r="BO260" i="6"/>
  <c r="AK260" i="6"/>
  <c r="T260" i="6"/>
  <c r="E260" i="6"/>
  <c r="EF260" i="6"/>
  <c r="EL260" i="6"/>
  <c r="FM260" i="6"/>
  <c r="FT260" i="6"/>
  <c r="DE260" i="6"/>
  <c r="DM260" i="6"/>
  <c r="BL260" i="6"/>
  <c r="BM260" i="6"/>
  <c r="BN260" i="6"/>
  <c r="BS260" i="6"/>
  <c r="AH260" i="6"/>
  <c r="S260" i="6"/>
  <c r="GD260" i="6"/>
  <c r="GT260" i="6"/>
  <c r="CH260" i="6"/>
  <c r="GE260" i="6"/>
  <c r="GO260" i="6"/>
  <c r="CV260" i="6"/>
  <c r="Z260" i="6"/>
  <c r="FQ260" i="6"/>
  <c r="AZ260" i="6"/>
  <c r="AM260" i="6"/>
  <c r="EM260" i="6"/>
  <c r="BP260" i="6"/>
  <c r="AF260" i="6"/>
  <c r="GB260" i="6"/>
  <c r="GR260" i="6"/>
  <c r="DU260" i="6"/>
  <c r="AU260" i="6"/>
  <c r="G260" i="6"/>
  <c r="FC260" i="6"/>
  <c r="DS260" i="6"/>
  <c r="CP260" i="6"/>
  <c r="FY260" i="6"/>
  <c r="FU260" i="6"/>
  <c r="DZ260" i="6"/>
  <c r="CT260" i="6"/>
  <c r="I260" i="6"/>
  <c r="AD260" i="6"/>
  <c r="DW260" i="6"/>
  <c r="BB260" i="6"/>
  <c r="BR260" i="6"/>
  <c r="EI260" i="6"/>
  <c r="EO260" i="6"/>
  <c r="FK260" i="6"/>
  <c r="GP260" i="6"/>
  <c r="DA260" i="6"/>
  <c r="DT260" i="6"/>
  <c r="CJ260" i="6"/>
  <c r="CK260" i="6"/>
  <c r="CL260" i="6"/>
  <c r="CQ260" i="6"/>
  <c r="AC260" i="6"/>
  <c r="AG260" i="6"/>
  <c r="GG260" i="6"/>
  <c r="EG260" i="6"/>
  <c r="EW260" i="6"/>
  <c r="GK260" i="6"/>
  <c r="GQ260" i="6"/>
  <c r="DQ260" i="6"/>
  <c r="BX260" i="6"/>
  <c r="BY260" i="6"/>
  <c r="BZ260" i="6"/>
  <c r="CE260" i="6"/>
  <c r="AJ260" i="6"/>
  <c r="P260" i="6"/>
  <c r="GH260" i="6"/>
  <c r="EH260" i="6"/>
  <c r="EX260" i="6"/>
  <c r="FO260" i="6"/>
  <c r="GS260" i="6"/>
  <c r="DF260" i="6"/>
  <c r="DV260" i="6"/>
  <c r="CB260" i="6"/>
  <c r="CC260" i="6"/>
  <c r="CD260" i="6"/>
  <c r="CI260" i="6"/>
  <c r="AE260" i="6"/>
  <c r="O260" i="6"/>
  <c r="EB260" i="6"/>
  <c r="DD260" i="6"/>
  <c r="CM260" i="6"/>
  <c r="ED260" i="6"/>
  <c r="DJ260" i="6"/>
  <c r="CW260" i="6"/>
  <c r="H260" i="6"/>
  <c r="GU260" i="6"/>
  <c r="BA260" i="6"/>
  <c r="V260" i="6"/>
  <c r="FN260" i="6"/>
  <c r="BQ260" i="6"/>
  <c r="R260" i="6"/>
  <c r="FA260" i="6"/>
  <c r="DY260" i="6"/>
  <c r="AP260" i="6"/>
  <c r="EU260" i="6"/>
  <c r="CY260" i="6"/>
  <c r="CO260" i="6"/>
  <c r="AB260" i="6"/>
  <c r="EC260" i="6"/>
  <c r="GN260" i="6"/>
  <c r="CR260" i="6"/>
  <c r="DX260" i="6"/>
  <c r="ES260" i="6"/>
  <c r="FE260" i="6"/>
  <c r="ER260" i="6"/>
  <c r="J260" i="6"/>
  <c r="FZ260" i="6"/>
  <c r="EN260" i="6"/>
  <c r="EV260" i="6"/>
  <c r="GI260" i="6"/>
  <c r="GM260" i="6"/>
  <c r="DI260" i="6"/>
  <c r="BD260" i="6"/>
  <c r="BE260" i="6"/>
  <c r="BF260" i="6"/>
  <c r="BK260" i="6"/>
  <c r="AL260" i="6"/>
  <c r="U260" i="6"/>
  <c r="M260" i="6"/>
  <c r="EJ260" i="6"/>
  <c r="EP260" i="6"/>
  <c r="FF260" i="6"/>
  <c r="FV260" i="6"/>
  <c r="DC260" i="6"/>
  <c r="AR260" i="6"/>
  <c r="AS260" i="6"/>
  <c r="AT260" i="6"/>
  <c r="AY260" i="6"/>
  <c r="AO260" i="6"/>
  <c r="X260" i="6"/>
  <c r="F260" i="6"/>
  <c r="GA260" i="6"/>
  <c r="EQ260" i="6"/>
  <c r="EY260" i="6"/>
  <c r="FR260" i="6"/>
  <c r="DB260" i="6"/>
  <c r="DO260" i="6"/>
  <c r="AV260" i="6"/>
  <c r="AW260" i="6"/>
  <c r="AX260" i="6"/>
  <c r="BC260" i="6"/>
  <c r="AN260" i="6"/>
  <c r="W260" i="6"/>
  <c r="L260" i="6"/>
  <c r="FI260" i="6"/>
  <c r="CG260" i="6"/>
  <c r="N260" i="6"/>
  <c r="FG260" i="6"/>
  <c r="EA260" i="6"/>
  <c r="AQ260" i="6"/>
  <c r="EZ260" i="6"/>
  <c r="DK260" i="6"/>
  <c r="BG260" i="6"/>
  <c r="GF260" i="6"/>
  <c r="DR260" i="6"/>
  <c r="BW260" i="6"/>
  <c r="EK260" i="6"/>
  <c r="FL260" i="6"/>
  <c r="DG260" i="6"/>
  <c r="GV260" i="6"/>
  <c r="Y260" i="6"/>
  <c r="GC260" i="6"/>
  <c r="FS260" i="6"/>
  <c r="CN260" i="6"/>
  <c r="CU260" i="6"/>
  <c r="K260" i="6"/>
  <c r="FD260" i="6"/>
  <c r="DH260" i="6"/>
  <c r="CS260" i="6"/>
  <c r="AA260" i="6"/>
  <c r="CF260" i="6"/>
  <c r="DN260" i="6"/>
  <c r="CX260" i="6"/>
  <c r="GJ260" i="6"/>
  <c r="CS1" i="6"/>
  <c r="CT1" i="6" s="1"/>
  <c r="CU1" i="6" s="1"/>
  <c r="CV1" i="6" s="1"/>
  <c r="DR1" i="6"/>
  <c r="DS1" i="6" s="1"/>
  <c r="DT1" i="6" s="1"/>
  <c r="DU1" i="6" s="1"/>
  <c r="DV1" i="6" s="1"/>
  <c r="I120" i="15" l="1"/>
  <c r="F55" i="21" s="1"/>
  <c r="F29" i="21" s="1"/>
  <c r="M29" i="21" s="1"/>
  <c r="D262" i="6"/>
  <c r="C262" i="6"/>
  <c r="GB261" i="6"/>
  <c r="EB261" i="6"/>
  <c r="FE261" i="6"/>
  <c r="FV261" i="6"/>
  <c r="CZ261" i="6"/>
  <c r="DM261" i="6"/>
  <c r="CD261" i="6"/>
  <c r="CI261" i="6"/>
  <c r="CJ261" i="6"/>
  <c r="CK261" i="6"/>
  <c r="EF261" i="6"/>
  <c r="EW261" i="6"/>
  <c r="FP261" i="6"/>
  <c r="DE261" i="6"/>
  <c r="BF261" i="6"/>
  <c r="CE261" i="6"/>
  <c r="AS261" i="6"/>
  <c r="AN261" i="6"/>
  <c r="W261" i="6"/>
  <c r="F261" i="6"/>
  <c r="EI261" i="6"/>
  <c r="FB261" i="6"/>
  <c r="FT261" i="6"/>
  <c r="DL261" i="6"/>
  <c r="BJ261" i="6"/>
  <c r="CM261" i="6"/>
  <c r="AW261" i="6"/>
  <c r="AM261" i="6"/>
  <c r="V261" i="6"/>
  <c r="E261" i="6"/>
  <c r="EE261" i="6"/>
  <c r="EX261" i="6"/>
  <c r="FR261" i="6"/>
  <c r="DG261" i="6"/>
  <c r="AT261" i="6"/>
  <c r="BW261" i="6"/>
  <c r="CR261" i="6"/>
  <c r="AP261" i="6"/>
  <c r="Y261" i="6"/>
  <c r="H261" i="6"/>
  <c r="FW261" i="6"/>
  <c r="EN261" i="6"/>
  <c r="FJ261" i="6"/>
  <c r="GO261" i="6"/>
  <c r="DP261" i="6"/>
  <c r="CP261" i="6"/>
  <c r="BH261" i="6"/>
  <c r="CC261" i="6"/>
  <c r="P261" i="6"/>
  <c r="FZ261" i="6"/>
  <c r="ES261" i="6"/>
  <c r="FK261" i="6"/>
  <c r="GQ261" i="6"/>
  <c r="DC261" i="6"/>
  <c r="DU261" i="6"/>
  <c r="CT261" i="6"/>
  <c r="DX261" i="6"/>
  <c r="DY261" i="6"/>
  <c r="FX261" i="6"/>
  <c r="EL261" i="6"/>
  <c r="FL261" i="6"/>
  <c r="GU261" i="6"/>
  <c r="DN261" i="6"/>
  <c r="BZ261" i="6"/>
  <c r="AR261" i="6"/>
  <c r="BM261" i="6"/>
  <c r="AJ261" i="6"/>
  <c r="S261" i="6"/>
  <c r="GH261" i="6"/>
  <c r="EO261" i="6"/>
  <c r="FH261" i="6"/>
  <c r="GM261" i="6"/>
  <c r="DQ261" i="6"/>
  <c r="CH261" i="6"/>
  <c r="AV261" i="6"/>
  <c r="BQ261" i="6"/>
  <c r="AI261" i="6"/>
  <c r="R261" i="6"/>
  <c r="GD261" i="6"/>
  <c r="ET261" i="6"/>
  <c r="FO261" i="6"/>
  <c r="GR261" i="6"/>
  <c r="DH261" i="6"/>
  <c r="BR261" i="6"/>
  <c r="CQ261" i="6"/>
  <c r="BA261" i="6"/>
  <c r="AL261" i="6"/>
  <c r="U261" i="6"/>
  <c r="J261" i="6"/>
  <c r="EH261" i="6"/>
  <c r="EV261" i="6"/>
  <c r="GI261" i="6"/>
  <c r="CX261" i="6"/>
  <c r="DT261" i="6"/>
  <c r="BG261" i="6"/>
  <c r="CB261" i="6"/>
  <c r="CW261" i="6"/>
  <c r="AB261" i="6"/>
  <c r="L261" i="6"/>
  <c r="FY261" i="6"/>
  <c r="EU261" i="6"/>
  <c r="FF261" i="6"/>
  <c r="GT261" i="6"/>
  <c r="DI261" i="6"/>
  <c r="AX261" i="6"/>
  <c r="BC261" i="6"/>
  <c r="BD261" i="6"/>
  <c r="BE261" i="6"/>
  <c r="GA261" i="6"/>
  <c r="EQ261" i="6"/>
  <c r="FI261" i="6"/>
  <c r="GL261" i="6"/>
  <c r="DS261" i="6"/>
  <c r="DW261" i="6"/>
  <c r="BL261" i="6"/>
  <c r="CG261" i="6"/>
  <c r="AE261" i="6"/>
  <c r="O261" i="6"/>
  <c r="GG261" i="6"/>
  <c r="EM261" i="6"/>
  <c r="FN261" i="6"/>
  <c r="GS261" i="6"/>
  <c r="DV261" i="6"/>
  <c r="AU261" i="6"/>
  <c r="BP261" i="6"/>
  <c r="CO261" i="6"/>
  <c r="AD261" i="6"/>
  <c r="N261" i="6"/>
  <c r="GE261" i="6"/>
  <c r="ER261" i="6"/>
  <c r="FM261" i="6"/>
  <c r="GP261" i="6"/>
  <c r="DO261" i="6"/>
  <c r="CL261" i="6"/>
  <c r="AZ261" i="6"/>
  <c r="BY261" i="6"/>
  <c r="AH261" i="6"/>
  <c r="Q261" i="6"/>
  <c r="GF261" i="6"/>
  <c r="EJ261" i="6"/>
  <c r="FA261" i="6"/>
  <c r="GJ261" i="6"/>
  <c r="DF261" i="6"/>
  <c r="BB261" i="6"/>
  <c r="CA261" i="6"/>
  <c r="CV261" i="6"/>
  <c r="AO261" i="6"/>
  <c r="X261" i="6"/>
  <c r="G261" i="6"/>
  <c r="EG261" i="6"/>
  <c r="FC261" i="6"/>
  <c r="FU261" i="6"/>
  <c r="CY261" i="6"/>
  <c r="DJ261" i="6"/>
  <c r="BN261" i="6"/>
  <c r="BS261" i="6"/>
  <c r="BT261" i="6"/>
  <c r="BU261" i="6"/>
  <c r="ED261" i="6"/>
  <c r="EY261" i="6"/>
  <c r="FS261" i="6"/>
  <c r="DA261" i="6"/>
  <c r="DZ261" i="6"/>
  <c r="BK261" i="6"/>
  <c r="CF261" i="6"/>
  <c r="GV261" i="6"/>
  <c r="AA261" i="6"/>
  <c r="AF261" i="6"/>
  <c r="EK261" i="6"/>
  <c r="FD261" i="6"/>
  <c r="GK261" i="6"/>
  <c r="DD261" i="6"/>
  <c r="EA261" i="6"/>
  <c r="BO261" i="6"/>
  <c r="CN261" i="6"/>
  <c r="AQ261" i="6"/>
  <c r="Z261" i="6"/>
  <c r="I261" i="6"/>
  <c r="EC261" i="6"/>
  <c r="EZ261" i="6"/>
  <c r="FQ261" i="6"/>
  <c r="DB261" i="6"/>
  <c r="DR261" i="6"/>
  <c r="AY261" i="6"/>
  <c r="BX261" i="6"/>
  <c r="CS261" i="6"/>
  <c r="AC261" i="6"/>
  <c r="M261" i="6"/>
  <c r="GC261" i="6"/>
  <c r="EP261" i="6"/>
  <c r="FG261" i="6"/>
  <c r="GN261" i="6"/>
  <c r="DK261" i="6"/>
  <c r="BV261" i="6"/>
  <c r="CU261" i="6"/>
  <c r="BI261" i="6"/>
  <c r="AK261" i="6"/>
  <c r="T261" i="6"/>
  <c r="K261" i="6"/>
  <c r="AG261" i="6"/>
  <c r="FT1" i="6"/>
  <c r="FU1" i="6" s="1"/>
  <c r="FV1" i="6" s="1"/>
  <c r="CW1" i="6"/>
  <c r="C263" i="6" l="1"/>
  <c r="D263" i="6"/>
  <c r="GA262" i="6"/>
  <c r="ET262" i="6"/>
  <c r="FJ262" i="6"/>
  <c r="FR262" i="6"/>
  <c r="CZ262" i="6"/>
  <c r="DO262" i="6"/>
  <c r="CB262" i="6"/>
  <c r="CK262" i="6"/>
  <c r="DW262" i="6"/>
  <c r="CW262" i="6"/>
  <c r="AC262" i="6"/>
  <c r="AG262" i="6"/>
  <c r="GD262" i="6"/>
  <c r="EG262" i="6"/>
  <c r="EW262" i="6"/>
  <c r="GK262" i="6"/>
  <c r="GU262" i="6"/>
  <c r="DK262" i="6"/>
  <c r="AZ262" i="6"/>
  <c r="BI262" i="6"/>
  <c r="BV262" i="6"/>
  <c r="CA262" i="6"/>
  <c r="AM262" i="6"/>
  <c r="T262" i="6"/>
  <c r="H262" i="6"/>
  <c r="EF262" i="6"/>
  <c r="EL262" i="6"/>
  <c r="FM262" i="6"/>
  <c r="FP262" i="6"/>
  <c r="DG262" i="6"/>
  <c r="DR262" i="6"/>
  <c r="CJ262" i="6"/>
  <c r="AT262" i="6"/>
  <c r="AY262" i="6"/>
  <c r="CS262" i="6"/>
  <c r="AA262" i="6"/>
  <c r="AH262" i="6"/>
  <c r="GG262" i="6"/>
  <c r="ER262" i="6"/>
  <c r="EZ262" i="6"/>
  <c r="FQ262" i="6"/>
  <c r="GR262" i="6"/>
  <c r="DI262" i="6"/>
  <c r="AR262" i="6"/>
  <c r="BA262" i="6"/>
  <c r="BN262" i="6"/>
  <c r="BS262" i="6"/>
  <c r="AO262" i="6"/>
  <c r="V262" i="6"/>
  <c r="CD262" i="6"/>
  <c r="F262" i="6"/>
  <c r="DH262" i="6"/>
  <c r="BR262" i="6"/>
  <c r="U262" i="6"/>
  <c r="FF262" i="6"/>
  <c r="DV262" i="6"/>
  <c r="AU262" i="6"/>
  <c r="AF262" i="6"/>
  <c r="FD262" i="6"/>
  <c r="DJ262" i="6"/>
  <c r="CE262" i="6"/>
  <c r="G262" i="6"/>
  <c r="ES262" i="6"/>
  <c r="DC262" i="6"/>
  <c r="CT262" i="6"/>
  <c r="N262" i="6"/>
  <c r="EI262" i="6"/>
  <c r="EO262" i="6"/>
  <c r="FO262" i="6"/>
  <c r="GP262" i="6"/>
  <c r="DF262" i="6"/>
  <c r="DT262" i="6"/>
  <c r="CR262" i="6"/>
  <c r="BB262" i="6"/>
  <c r="BG262" i="6"/>
  <c r="CV262" i="6"/>
  <c r="Y262" i="6"/>
  <c r="L262" i="6"/>
  <c r="GE262" i="6"/>
  <c r="EU262" i="6"/>
  <c r="FC262" i="6"/>
  <c r="FS262" i="6"/>
  <c r="DB262" i="6"/>
  <c r="DM262" i="6"/>
  <c r="BP262" i="6"/>
  <c r="BY262" i="6"/>
  <c r="CL262" i="6"/>
  <c r="CQ262" i="6"/>
  <c r="AI262" i="6"/>
  <c r="P262" i="6"/>
  <c r="GB262" i="6"/>
  <c r="EH262" i="6"/>
  <c r="EX262" i="6"/>
  <c r="FL262" i="6"/>
  <c r="GS262" i="6"/>
  <c r="DD262" i="6"/>
  <c r="DZ262" i="6"/>
  <c r="AW262" i="6"/>
  <c r="BJ262" i="6"/>
  <c r="BO262" i="6"/>
  <c r="AP262" i="6"/>
  <c r="W262" i="6"/>
  <c r="M262" i="6"/>
  <c r="GC262" i="6"/>
  <c r="EM262" i="6"/>
  <c r="FN262" i="6"/>
  <c r="FT262" i="6"/>
  <c r="DA262" i="6"/>
  <c r="DN262" i="6"/>
  <c r="BH262" i="6"/>
  <c r="BQ262" i="6"/>
  <c r="AK262" i="6"/>
  <c r="EK262" i="6"/>
  <c r="FH262" i="6"/>
  <c r="BE262" i="6"/>
  <c r="AN262" i="6"/>
  <c r="EJ262" i="6"/>
  <c r="GJ262" i="6"/>
  <c r="CO262" i="6"/>
  <c r="AB262" i="6"/>
  <c r="EC262" i="6"/>
  <c r="GM262" i="6"/>
  <c r="BM262" i="6"/>
  <c r="AL262" i="6"/>
  <c r="EB262" i="6"/>
  <c r="GT262" i="6"/>
  <c r="BX262" i="6"/>
  <c r="DX262" i="6"/>
  <c r="FY262" i="6"/>
  <c r="EN262" i="6"/>
  <c r="EV262" i="6"/>
  <c r="GI262" i="6"/>
  <c r="GQ262" i="6"/>
  <c r="DQ262" i="6"/>
  <c r="BL262" i="6"/>
  <c r="BU262" i="6"/>
  <c r="CH262" i="6"/>
  <c r="CM262" i="6"/>
  <c r="AJ262" i="6"/>
  <c r="Q262" i="6"/>
  <c r="GF262" i="6"/>
  <c r="EE262" i="6"/>
  <c r="FB262" i="6"/>
  <c r="FG262" i="6"/>
  <c r="GL262" i="6"/>
  <c r="DE262" i="6"/>
  <c r="DS262" i="6"/>
  <c r="AS262" i="6"/>
  <c r="BF262" i="6"/>
  <c r="BK262" i="6"/>
  <c r="AQ262" i="6"/>
  <c r="X262" i="6"/>
  <c r="E262" i="6"/>
  <c r="FW262" i="6"/>
  <c r="EQ262" i="6"/>
  <c r="EY262" i="6"/>
  <c r="FV262" i="6"/>
  <c r="CX262" i="6"/>
  <c r="DP262" i="6"/>
  <c r="BT262" i="6"/>
  <c r="CC262" i="6"/>
  <c r="CP262" i="6"/>
  <c r="CU262" i="6"/>
  <c r="AE262" i="6"/>
  <c r="O262" i="6"/>
  <c r="FX262" i="6"/>
  <c r="ED262" i="6"/>
  <c r="FE262" i="6"/>
  <c r="FK262" i="6"/>
  <c r="GO262" i="6"/>
  <c r="DL262" i="6"/>
  <c r="EA262" i="6"/>
  <c r="CN262" i="6"/>
  <c r="AX262" i="6"/>
  <c r="BC262" i="6"/>
  <c r="GV262" i="6"/>
  <c r="Z262" i="6"/>
  <c r="J262" i="6"/>
  <c r="K262" i="6"/>
  <c r="CI262" i="6"/>
  <c r="R262" i="6"/>
  <c r="GH262" i="6"/>
  <c r="FA262" i="6"/>
  <c r="GN262" i="6"/>
  <c r="AV262" i="6"/>
  <c r="BW262" i="6"/>
  <c r="I262" i="6"/>
  <c r="EP262" i="6"/>
  <c r="CY262" i="6"/>
  <c r="CF262" i="6"/>
  <c r="DY262" i="6"/>
  <c r="FZ262" i="6"/>
  <c r="FU262" i="6"/>
  <c r="BD262" i="6"/>
  <c r="BZ262" i="6"/>
  <c r="S262" i="6"/>
  <c r="FI262" i="6"/>
  <c r="DU262" i="6"/>
  <c r="CG262" i="6"/>
  <c r="AD262" i="6"/>
  <c r="DW1" i="6"/>
  <c r="DX1" i="6" s="1"/>
  <c r="DY1" i="6" s="1"/>
  <c r="EV1" i="6"/>
  <c r="EW1" i="6" s="1"/>
  <c r="EX1" i="6" s="1"/>
  <c r="EY1" i="6" s="1"/>
  <c r="GI1" i="6"/>
  <c r="GJ1" i="6" s="1"/>
  <c r="FW1" i="6"/>
  <c r="FX1" i="6" s="1"/>
  <c r="FY1" i="6" s="1"/>
  <c r="FZ1" i="6" s="1"/>
  <c r="FY263" i="6" l="1"/>
  <c r="ES263" i="6"/>
  <c r="EW263" i="6"/>
  <c r="FT263" i="6"/>
  <c r="CZ263" i="6"/>
  <c r="DQ263" i="6"/>
  <c r="BL263" i="6"/>
  <c r="BM263" i="6"/>
  <c r="CI263" i="6"/>
  <c r="CU263" i="6"/>
  <c r="AJ263" i="6"/>
  <c r="T263" i="6"/>
  <c r="FX263" i="6"/>
  <c r="EF263" i="6"/>
  <c r="EV263" i="6"/>
  <c r="FN263" i="6"/>
  <c r="GM263" i="6"/>
  <c r="DK263" i="6"/>
  <c r="EA263" i="6"/>
  <c r="CV263" i="6"/>
  <c r="CW263" i="6"/>
  <c r="CT263" i="6"/>
  <c r="AQ263" i="6"/>
  <c r="AA263" i="6"/>
  <c r="K263" i="6"/>
  <c r="FW263" i="6"/>
  <c r="ER263" i="6"/>
  <c r="FH263" i="6"/>
  <c r="GJ263" i="6"/>
  <c r="DB263" i="6"/>
  <c r="DN263" i="6"/>
  <c r="CJ263" i="6"/>
  <c r="CK263" i="6"/>
  <c r="BV263" i="6"/>
  <c r="CH263" i="6"/>
  <c r="AD263" i="6"/>
  <c r="N263" i="6"/>
  <c r="GD263" i="6"/>
  <c r="EI263" i="6"/>
  <c r="EY263" i="6"/>
  <c r="GI263" i="6"/>
  <c r="GL263" i="6"/>
  <c r="DI263" i="6"/>
  <c r="AR263" i="6"/>
  <c r="AS263" i="6"/>
  <c r="AU263" i="6"/>
  <c r="BG263" i="6"/>
  <c r="Y263" i="6"/>
  <c r="ED263" i="6"/>
  <c r="EU263" i="6"/>
  <c r="FK263" i="6"/>
  <c r="FV263" i="6"/>
  <c r="DF263" i="6"/>
  <c r="DT263" i="6"/>
  <c r="CB263" i="6"/>
  <c r="CC263" i="6"/>
  <c r="BF263" i="6"/>
  <c r="BR263" i="6"/>
  <c r="AF263" i="6"/>
  <c r="P263" i="6"/>
  <c r="GC263" i="6"/>
  <c r="ET263" i="6"/>
  <c r="EX263" i="6"/>
  <c r="GK263" i="6"/>
  <c r="GP263" i="6"/>
  <c r="DH263" i="6"/>
  <c r="AZ263" i="6"/>
  <c r="BA263" i="6"/>
  <c r="BK263" i="6"/>
  <c r="BW263" i="6"/>
  <c r="AM263" i="6"/>
  <c r="W263" i="6"/>
  <c r="H263" i="6"/>
  <c r="EG263" i="6"/>
  <c r="EM263" i="6"/>
  <c r="FM263" i="6"/>
  <c r="GN263" i="6"/>
  <c r="DD263" i="6"/>
  <c r="DV263" i="6"/>
  <c r="DY263" i="6"/>
  <c r="GV263" i="6"/>
  <c r="AY263" i="6"/>
  <c r="AP263" i="6"/>
  <c r="Z263" i="6"/>
  <c r="J263" i="6"/>
  <c r="GG263" i="6"/>
  <c r="EL263" i="6"/>
  <c r="FA263" i="6"/>
  <c r="FQ263" i="6"/>
  <c r="DA263" i="6"/>
  <c r="DO263" i="6"/>
  <c r="BH263" i="6"/>
  <c r="BI263" i="6"/>
  <c r="CA263" i="6"/>
  <c r="CM263" i="6"/>
  <c r="AK263" i="6"/>
  <c r="U263" i="6"/>
  <c r="E263" i="6"/>
  <c r="GB263" i="6"/>
  <c r="EJ263" i="6"/>
  <c r="EZ263" i="6"/>
  <c r="FI263" i="6"/>
  <c r="GQ263" i="6"/>
  <c r="DC263" i="6"/>
  <c r="DZ263" i="6"/>
  <c r="CR263" i="6"/>
  <c r="CS263" i="6"/>
  <c r="CL263" i="6"/>
  <c r="DW263" i="6"/>
  <c r="AB263" i="6"/>
  <c r="L263" i="6"/>
  <c r="GE263" i="6"/>
  <c r="EO263" i="6"/>
  <c r="FL263" i="6"/>
  <c r="FR263" i="6"/>
  <c r="CY263" i="6"/>
  <c r="DM263" i="6"/>
  <c r="BP263" i="6"/>
  <c r="BQ263" i="6"/>
  <c r="CQ263" i="6"/>
  <c r="AT263" i="6"/>
  <c r="AI263" i="6"/>
  <c r="S263" i="6"/>
  <c r="GH263" i="6"/>
  <c r="EB263" i="6"/>
  <c r="FC263" i="6"/>
  <c r="FF263" i="6"/>
  <c r="GT263" i="6"/>
  <c r="DJ263" i="6"/>
  <c r="BD263" i="6"/>
  <c r="BE263" i="6"/>
  <c r="BS263" i="6"/>
  <c r="CE263" i="6"/>
  <c r="AL263" i="6"/>
  <c r="V263" i="6"/>
  <c r="G263" i="6"/>
  <c r="EH263" i="6"/>
  <c r="EN263" i="6"/>
  <c r="FO263" i="6"/>
  <c r="FP263" i="6"/>
  <c r="CX263" i="6"/>
  <c r="DU263" i="6"/>
  <c r="BX263" i="6"/>
  <c r="BY263" i="6"/>
  <c r="AX263" i="6"/>
  <c r="BJ263" i="6"/>
  <c r="AG263" i="6"/>
  <c r="Q263" i="6"/>
  <c r="FZ263" i="6"/>
  <c r="EE263" i="6"/>
  <c r="FB263" i="6"/>
  <c r="FS263" i="6"/>
  <c r="GS263" i="6"/>
  <c r="DL263" i="6"/>
  <c r="AV263" i="6"/>
  <c r="AW263" i="6"/>
  <c r="BC263" i="6"/>
  <c r="BO263" i="6"/>
  <c r="AN263" i="6"/>
  <c r="X263" i="6"/>
  <c r="I263" i="6"/>
  <c r="EK263" i="6"/>
  <c r="EQ263" i="6"/>
  <c r="FG263" i="6"/>
  <c r="GR263" i="6"/>
  <c r="DE263" i="6"/>
  <c r="DS263" i="6"/>
  <c r="CF263" i="6"/>
  <c r="CG263" i="6"/>
  <c r="BN263" i="6"/>
  <c r="BZ263" i="6"/>
  <c r="AE263" i="6"/>
  <c r="O263" i="6"/>
  <c r="GA263" i="6"/>
  <c r="EP263" i="6"/>
  <c r="FE263" i="6"/>
  <c r="FU263" i="6"/>
  <c r="GO263" i="6"/>
  <c r="DP263" i="6"/>
  <c r="BT263" i="6"/>
  <c r="BU263" i="6"/>
  <c r="DX263" i="6"/>
  <c r="BB263" i="6"/>
  <c r="AH263" i="6"/>
  <c r="R263" i="6"/>
  <c r="GF263" i="6"/>
  <c r="EC263" i="6"/>
  <c r="FD263" i="6"/>
  <c r="FJ263" i="6"/>
  <c r="GU263" i="6"/>
  <c r="DG263" i="6"/>
  <c r="DR263" i="6"/>
  <c r="CN263" i="6"/>
  <c r="CO263" i="6"/>
  <c r="CD263" i="6"/>
  <c r="CP263" i="6"/>
  <c r="AC263" i="6"/>
  <c r="M263" i="6"/>
  <c r="AO263" i="6"/>
  <c r="F263" i="6"/>
  <c r="D264" i="6"/>
  <c r="C264" i="6"/>
  <c r="GV1" i="6"/>
  <c r="GW1" i="6" s="1"/>
  <c r="GX1" i="6" s="1"/>
  <c r="DZ1" i="6"/>
  <c r="EA1" i="6" s="1"/>
  <c r="GL1" i="6" s="1"/>
  <c r="GM1" i="6" s="1"/>
  <c r="GN1" i="6" s="1"/>
  <c r="GO1" i="6" s="1"/>
  <c r="D265" i="6" l="1"/>
  <c r="C265" i="6"/>
  <c r="GA264" i="6"/>
  <c r="ET264" i="6"/>
  <c r="FJ264" i="6"/>
  <c r="FP264" i="6"/>
  <c r="CX264" i="6"/>
  <c r="DM264" i="6"/>
  <c r="CD264" i="6"/>
  <c r="CI264" i="6"/>
  <c r="BP264" i="6"/>
  <c r="BT264" i="6"/>
  <c r="AD264" i="6"/>
  <c r="N264" i="6"/>
  <c r="GD264" i="6"/>
  <c r="EG264" i="6"/>
  <c r="EW264" i="6"/>
  <c r="GK264" i="6"/>
  <c r="GQ264" i="6"/>
  <c r="DL264" i="6"/>
  <c r="BB264" i="6"/>
  <c r="BG264" i="6"/>
  <c r="CC264" i="6"/>
  <c r="BY264" i="6"/>
  <c r="AM264" i="6"/>
  <c r="U264" i="6"/>
  <c r="F264" i="6"/>
  <c r="EQ264" i="6"/>
  <c r="FR264" i="6"/>
  <c r="DP264" i="6"/>
  <c r="BK264" i="6"/>
  <c r="CG264" i="6"/>
  <c r="T264" i="6"/>
  <c r="GC264" i="6"/>
  <c r="FN264" i="6"/>
  <c r="DB264" i="6"/>
  <c r="BJ264" i="6"/>
  <c r="CS264" i="6"/>
  <c r="AK264" i="6"/>
  <c r="E264" i="6"/>
  <c r="EL264" i="6"/>
  <c r="FT264" i="6"/>
  <c r="DS264" i="6"/>
  <c r="BE264" i="6"/>
  <c r="AP264" i="6"/>
  <c r="I264" i="6"/>
  <c r="ES264" i="6"/>
  <c r="GT264" i="6"/>
  <c r="DV264" i="6"/>
  <c r="CE264" i="6"/>
  <c r="BL264" i="6"/>
  <c r="O264" i="6"/>
  <c r="EI264" i="6"/>
  <c r="EO264" i="6"/>
  <c r="FK264" i="6"/>
  <c r="GP264" i="6"/>
  <c r="DG264" i="6"/>
  <c r="DR264" i="6"/>
  <c r="CT264" i="6"/>
  <c r="DX264" i="6"/>
  <c r="CV264" i="6"/>
  <c r="DY264" i="6"/>
  <c r="Z264" i="6"/>
  <c r="M264" i="6"/>
  <c r="GE264" i="6"/>
  <c r="EU264" i="6"/>
  <c r="FC264" i="6"/>
  <c r="FS264" i="6"/>
  <c r="CZ264" i="6"/>
  <c r="DN264" i="6"/>
  <c r="BR264" i="6"/>
  <c r="BW264" i="6"/>
  <c r="AR264" i="6"/>
  <c r="AV264" i="6"/>
  <c r="AG264" i="6"/>
  <c r="Q264" i="6"/>
  <c r="GB264" i="6"/>
  <c r="EX264" i="6"/>
  <c r="GS264" i="6"/>
  <c r="DZ264" i="6"/>
  <c r="CQ264" i="6"/>
  <c r="CJ264" i="6"/>
  <c r="AE264" i="6"/>
  <c r="ED264" i="6"/>
  <c r="FG264" i="6"/>
  <c r="DJ264" i="6"/>
  <c r="CP264" i="6"/>
  <c r="CN264" i="6"/>
  <c r="AA264" i="6"/>
  <c r="FZ264" i="6"/>
  <c r="FD264" i="6"/>
  <c r="GN264" i="6"/>
  <c r="BV264" i="6"/>
  <c r="AZ264" i="6"/>
  <c r="AF264" i="6"/>
  <c r="GG264" i="6"/>
  <c r="EZ264" i="6"/>
  <c r="GU264" i="6"/>
  <c r="AT264" i="6"/>
  <c r="BM264" i="6"/>
  <c r="AO264" i="6"/>
  <c r="H264" i="6"/>
  <c r="GH264" i="6"/>
  <c r="EK264" i="6"/>
  <c r="FA264" i="6"/>
  <c r="FL264" i="6"/>
  <c r="GR264" i="6"/>
  <c r="DI264" i="6"/>
  <c r="AX264" i="6"/>
  <c r="BC264" i="6"/>
  <c r="BU264" i="6"/>
  <c r="BQ264" i="6"/>
  <c r="AN264" i="6"/>
  <c r="V264" i="6"/>
  <c r="G264" i="6"/>
  <c r="EJ264" i="6"/>
  <c r="EP264" i="6"/>
  <c r="FF264" i="6"/>
  <c r="FV264" i="6"/>
  <c r="DA264" i="6"/>
  <c r="DT264" i="6"/>
  <c r="CH264" i="6"/>
  <c r="CM264" i="6"/>
  <c r="BX264" i="6"/>
  <c r="CB264" i="6"/>
  <c r="AC264" i="6"/>
  <c r="AI264" i="6"/>
  <c r="FW264" i="6"/>
  <c r="EY264" i="6"/>
  <c r="CY264" i="6"/>
  <c r="BF264" i="6"/>
  <c r="CK264" i="6"/>
  <c r="AL264" i="6"/>
  <c r="J264" i="6"/>
  <c r="EM264" i="6"/>
  <c r="GJ264" i="6"/>
  <c r="DQ264" i="6"/>
  <c r="BO264" i="6"/>
  <c r="CO264" i="6"/>
  <c r="S264" i="6"/>
  <c r="EF264" i="6"/>
  <c r="FM264" i="6"/>
  <c r="DE264" i="6"/>
  <c r="AU264" i="6"/>
  <c r="BA264" i="6"/>
  <c r="X264" i="6"/>
  <c r="EB264" i="6"/>
  <c r="FI264" i="6"/>
  <c r="DD264" i="6"/>
  <c r="BZ264" i="6"/>
  <c r="BH264" i="6"/>
  <c r="AH264" i="6"/>
  <c r="FY264" i="6"/>
  <c r="EN264" i="6"/>
  <c r="EV264" i="6"/>
  <c r="GI264" i="6"/>
  <c r="GM264" i="6"/>
  <c r="DO264" i="6"/>
  <c r="BN264" i="6"/>
  <c r="BS264" i="6"/>
  <c r="GV264" i="6"/>
  <c r="CW264" i="6"/>
  <c r="AJ264" i="6"/>
  <c r="R264" i="6"/>
  <c r="GF264" i="6"/>
  <c r="EE264" i="6"/>
  <c r="FB264" i="6"/>
  <c r="FH264" i="6"/>
  <c r="GL264" i="6"/>
  <c r="DC264" i="6"/>
  <c r="DU264" i="6"/>
  <c r="DW264" i="6"/>
  <c r="AW264" i="6"/>
  <c r="AS264" i="6"/>
  <c r="AQ264" i="6"/>
  <c r="Y264" i="6"/>
  <c r="K264" i="6"/>
  <c r="EH264" i="6"/>
  <c r="FO264" i="6"/>
  <c r="DF264" i="6"/>
  <c r="CL264" i="6"/>
  <c r="CF264" i="6"/>
  <c r="AB264" i="6"/>
  <c r="FX264" i="6"/>
  <c r="FE264" i="6"/>
  <c r="GO264" i="6"/>
  <c r="EA264" i="6"/>
  <c r="CU264" i="6"/>
  <c r="CR264" i="6"/>
  <c r="L264" i="6"/>
  <c r="EC264" i="6"/>
  <c r="FU264" i="6"/>
  <c r="DH264" i="6"/>
  <c r="CA264" i="6"/>
  <c r="BD264" i="6"/>
  <c r="P264" i="6"/>
  <c r="ER264" i="6"/>
  <c r="FQ264" i="6"/>
  <c r="DK264" i="6"/>
  <c r="AY264" i="6"/>
  <c r="BI264" i="6"/>
  <c r="W264" i="6"/>
  <c r="D266" i="6" l="1"/>
  <c r="C266" i="6"/>
  <c r="FW265" i="6"/>
  <c r="ER265" i="6"/>
  <c r="FH265" i="6"/>
  <c r="FV265" i="6"/>
  <c r="DB265" i="6"/>
  <c r="DP265" i="6"/>
  <c r="BL265" i="6"/>
  <c r="BM265" i="6"/>
  <c r="CM265" i="6"/>
  <c r="CQ265" i="6"/>
  <c r="AJ265" i="6"/>
  <c r="S265" i="6"/>
  <c r="GD265" i="6"/>
  <c r="EL265" i="6"/>
  <c r="FL265" i="6"/>
  <c r="GM265" i="6"/>
  <c r="DS265" i="6"/>
  <c r="CV265" i="6"/>
  <c r="BW265" i="6"/>
  <c r="BF265" i="6"/>
  <c r="Z265" i="6"/>
  <c r="J265" i="6"/>
  <c r="ED265" i="6"/>
  <c r="FD265" i="6"/>
  <c r="FQ265" i="6"/>
  <c r="DA265" i="6"/>
  <c r="DV265" i="6"/>
  <c r="BI265" i="6"/>
  <c r="BR265" i="6"/>
  <c r="AP265" i="6"/>
  <c r="T265" i="6"/>
  <c r="GB265" i="6"/>
  <c r="EO265" i="6"/>
  <c r="FM265" i="6"/>
  <c r="GT265" i="6"/>
  <c r="DM265" i="6"/>
  <c r="CJ265" i="6"/>
  <c r="AY265" i="6"/>
  <c r="DX265" i="6"/>
  <c r="AC265" i="6"/>
  <c r="H265" i="6"/>
  <c r="EE265" i="6"/>
  <c r="FA265" i="6"/>
  <c r="DH265" i="6"/>
  <c r="CO265" i="6"/>
  <c r="L265" i="6"/>
  <c r="F265" i="6"/>
  <c r="EG265" i="6"/>
  <c r="EM265" i="6"/>
  <c r="FI265" i="6"/>
  <c r="GN265" i="6"/>
  <c r="DC265" i="6"/>
  <c r="DU265" i="6"/>
  <c r="CB265" i="6"/>
  <c r="CC265" i="6"/>
  <c r="BJ265" i="6"/>
  <c r="BN265" i="6"/>
  <c r="AF265" i="6"/>
  <c r="O265" i="6"/>
  <c r="FY265" i="6"/>
  <c r="EU265" i="6"/>
  <c r="FN265" i="6"/>
  <c r="CX265" i="6"/>
  <c r="EA265" i="6"/>
  <c r="BE265" i="6"/>
  <c r="BB265" i="6"/>
  <c r="AQ265" i="6"/>
  <c r="U265" i="6"/>
  <c r="GF265" i="6"/>
  <c r="EF265" i="6"/>
  <c r="FB265" i="6"/>
  <c r="FR265" i="6"/>
  <c r="DE265" i="6"/>
  <c r="BH265" i="6"/>
  <c r="CG265" i="6"/>
  <c r="AU265" i="6"/>
  <c r="AK265" i="6"/>
  <c r="N265" i="6"/>
  <c r="GC265" i="6"/>
  <c r="EZ265" i="6"/>
  <c r="GI265" i="6"/>
  <c r="CZ265" i="6"/>
  <c r="DR265" i="6"/>
  <c r="AS265" i="6"/>
  <c r="CU265" i="6"/>
  <c r="CD265" i="6"/>
  <c r="X265" i="6"/>
  <c r="FX265" i="6"/>
  <c r="ET265" i="6"/>
  <c r="FG265" i="6"/>
  <c r="GL265" i="6"/>
  <c r="DO265" i="6"/>
  <c r="CN265" i="6"/>
  <c r="AB265" i="6"/>
  <c r="GH265" i="6"/>
  <c r="EB265" i="6"/>
  <c r="FC265" i="6"/>
  <c r="FJ265" i="6"/>
  <c r="GP265" i="6"/>
  <c r="DL265" i="6"/>
  <c r="DZ265" i="6"/>
  <c r="CR265" i="6"/>
  <c r="CS265" i="6"/>
  <c r="CP265" i="6"/>
  <c r="CT265" i="6"/>
  <c r="AA265" i="6"/>
  <c r="AE265" i="6"/>
  <c r="EH265" i="6"/>
  <c r="EY265" i="6"/>
  <c r="GK265" i="6"/>
  <c r="DF265" i="6"/>
  <c r="BD265" i="6"/>
  <c r="BY265" i="6"/>
  <c r="DW265" i="6"/>
  <c r="AL265" i="6"/>
  <c r="P265" i="6"/>
  <c r="FZ265" i="6"/>
  <c r="ES265" i="6"/>
  <c r="FO265" i="6"/>
  <c r="GR265" i="6"/>
  <c r="DJ265" i="6"/>
  <c r="CF265" i="6"/>
  <c r="GV265" i="6"/>
  <c r="CI265" i="6"/>
  <c r="AD265" i="6"/>
  <c r="I265" i="6"/>
  <c r="EK265" i="6"/>
  <c r="EX265" i="6"/>
  <c r="GJ265" i="6"/>
  <c r="DD265" i="6"/>
  <c r="AR265" i="6"/>
  <c r="BQ265" i="6"/>
  <c r="BZ265" i="6"/>
  <c r="AO265" i="6"/>
  <c r="R265" i="6"/>
  <c r="GG265" i="6"/>
  <c r="EN265" i="6"/>
  <c r="FS265" i="6"/>
  <c r="CY265" i="6"/>
  <c r="DT265" i="6"/>
  <c r="BA265" i="6"/>
  <c r="AT265" i="6"/>
  <c r="CL265" i="6"/>
  <c r="V265" i="6"/>
  <c r="BS265" i="6"/>
  <c r="BO265" i="6"/>
  <c r="GA265" i="6"/>
  <c r="EP265" i="6"/>
  <c r="FE265" i="6"/>
  <c r="FU265" i="6"/>
  <c r="GS265" i="6"/>
  <c r="DN265" i="6"/>
  <c r="AV265" i="6"/>
  <c r="AW265" i="6"/>
  <c r="BG265" i="6"/>
  <c r="BK265" i="6"/>
  <c r="AN265" i="6"/>
  <c r="W265" i="6"/>
  <c r="G265" i="6"/>
  <c r="EJ265" i="6"/>
  <c r="EW265" i="6"/>
  <c r="FT265" i="6"/>
  <c r="DK265" i="6"/>
  <c r="BX265" i="6"/>
  <c r="CW265" i="6"/>
  <c r="CA265" i="6"/>
  <c r="AG265" i="6"/>
  <c r="K265" i="6"/>
  <c r="GE265" i="6"/>
  <c r="EQ265" i="6"/>
  <c r="FF265" i="6"/>
  <c r="GO265" i="6"/>
  <c r="DQ265" i="6"/>
  <c r="DY265" i="6"/>
  <c r="CE265" i="6"/>
  <c r="BV265" i="6"/>
  <c r="Y265" i="6"/>
  <c r="E265" i="6"/>
  <c r="EI265" i="6"/>
  <c r="FK265" i="6"/>
  <c r="GU265" i="6"/>
  <c r="DI265" i="6"/>
  <c r="BP265" i="6"/>
  <c r="CK265" i="6"/>
  <c r="BC265" i="6"/>
  <c r="AI265" i="6"/>
  <c r="M265" i="6"/>
  <c r="EC265" i="6"/>
  <c r="EV265" i="6"/>
  <c r="FP265" i="6"/>
  <c r="DG265" i="6"/>
  <c r="AZ265" i="6"/>
  <c r="BU265" i="6"/>
  <c r="CH265" i="6"/>
  <c r="AM265" i="6"/>
  <c r="Q265" i="6"/>
  <c r="GQ265" i="6"/>
  <c r="BT265" i="6"/>
  <c r="AH265" i="6"/>
  <c r="AX265" i="6"/>
  <c r="D267" i="6" l="1"/>
  <c r="C267" i="6"/>
  <c r="GH266" i="6"/>
  <c r="EK266" i="6"/>
  <c r="EW266" i="6"/>
  <c r="FH266" i="6"/>
  <c r="GO266" i="6"/>
  <c r="DJ266" i="6"/>
  <c r="GB266" i="6"/>
  <c r="EH266" i="6"/>
  <c r="ES266" i="6"/>
  <c r="FL266" i="6"/>
  <c r="GL266" i="6"/>
  <c r="DH266" i="6"/>
  <c r="DZ266" i="6"/>
  <c r="EG266" i="6"/>
  <c r="FR266" i="6"/>
  <c r="DL266" i="6"/>
  <c r="BE266" i="6"/>
  <c r="BP266" i="6"/>
  <c r="BY266" i="6"/>
  <c r="CD266" i="6"/>
  <c r="AC266" i="6"/>
  <c r="AH266" i="6"/>
  <c r="FX266" i="6"/>
  <c r="EO266" i="6"/>
  <c r="FU266" i="6"/>
  <c r="DD266" i="6"/>
  <c r="BK266" i="6"/>
  <c r="BA266" i="6"/>
  <c r="BM266" i="6"/>
  <c r="BR266" i="6"/>
  <c r="AJ266" i="6"/>
  <c r="P266" i="6"/>
  <c r="GD266" i="6"/>
  <c r="EY266" i="6"/>
  <c r="GQ266" i="6"/>
  <c r="AS266" i="6"/>
  <c r="BF266" i="6"/>
  <c r="BQ266" i="6"/>
  <c r="BV266" i="6"/>
  <c r="AG266" i="6"/>
  <c r="O266" i="6"/>
  <c r="GG266" i="6"/>
  <c r="FI266" i="6"/>
  <c r="DG266" i="6"/>
  <c r="AZ266" i="6"/>
  <c r="BL266" i="6"/>
  <c r="FY266" i="6"/>
  <c r="EU266" i="6"/>
  <c r="FC266" i="6"/>
  <c r="FQ266" i="6"/>
  <c r="GR266" i="6"/>
  <c r="DP266" i="6"/>
  <c r="FZ266" i="6"/>
  <c r="EC266" i="6"/>
  <c r="FE266" i="6"/>
  <c r="GK266" i="6"/>
  <c r="GU266" i="6"/>
  <c r="DQ266" i="6"/>
  <c r="GF266" i="6"/>
  <c r="EL266" i="6"/>
  <c r="GN266" i="6"/>
  <c r="DN266" i="6"/>
  <c r="BW266" i="6"/>
  <c r="CF266" i="6"/>
  <c r="CO266" i="6"/>
  <c r="CT266" i="6"/>
  <c r="Y266" i="6"/>
  <c r="M266" i="6"/>
  <c r="GC266" i="6"/>
  <c r="EV266" i="6"/>
  <c r="FP266" i="6"/>
  <c r="DK266" i="6"/>
  <c r="BJ266" i="6"/>
  <c r="BT266" i="6"/>
  <c r="CC266" i="6"/>
  <c r="CH266" i="6"/>
  <c r="AB266" i="6"/>
  <c r="AE266" i="6"/>
  <c r="EE266" i="6"/>
  <c r="FF266" i="6"/>
  <c r="DI266" i="6"/>
  <c r="BO266" i="6"/>
  <c r="BX266" i="6"/>
  <c r="CG266" i="6"/>
  <c r="CL266" i="6"/>
  <c r="AA266" i="6"/>
  <c r="AI266" i="6"/>
  <c r="ED266" i="6"/>
  <c r="FV266" i="6"/>
  <c r="DM266" i="6"/>
  <c r="BS266" i="6"/>
  <c r="CB266" i="6"/>
  <c r="CK266" i="6"/>
  <c r="CP266" i="6"/>
  <c r="Z266" i="6"/>
  <c r="AF266" i="6"/>
  <c r="EP266" i="6"/>
  <c r="CX266" i="6"/>
  <c r="FW266" i="6"/>
  <c r="FS266" i="6"/>
  <c r="GE266" i="6"/>
  <c r="AT266" i="6"/>
  <c r="AR266" i="6"/>
  <c r="K266" i="6"/>
  <c r="GM266" i="6"/>
  <c r="CJ266" i="6"/>
  <c r="X266" i="6"/>
  <c r="GI266" i="6"/>
  <c r="CN266" i="6"/>
  <c r="W266" i="6"/>
  <c r="GS266" i="6"/>
  <c r="CI266" i="6"/>
  <c r="V266" i="6"/>
  <c r="FT266" i="6"/>
  <c r="ER266" i="6"/>
  <c r="CZ266" i="6"/>
  <c r="FD266" i="6"/>
  <c r="CM266" i="6"/>
  <c r="U266" i="6"/>
  <c r="FN266" i="6"/>
  <c r="CA266" i="6"/>
  <c r="DW266" i="6"/>
  <c r="EQ266" i="6"/>
  <c r="CE266" i="6"/>
  <c r="AQ266" i="6"/>
  <c r="ET266" i="6"/>
  <c r="GV266" i="6"/>
  <c r="L266" i="6"/>
  <c r="EI266" i="6"/>
  <c r="FB266" i="6"/>
  <c r="FO266" i="6"/>
  <c r="GT266" i="6"/>
  <c r="DC266" i="6"/>
  <c r="DS266" i="6"/>
  <c r="EF266" i="6"/>
  <c r="EM266" i="6"/>
  <c r="FM266" i="6"/>
  <c r="GJ266" i="6"/>
  <c r="DE266" i="6"/>
  <c r="DU266" i="6"/>
  <c r="EJ266" i="6"/>
  <c r="FG266" i="6"/>
  <c r="DF266" i="6"/>
  <c r="BG266" i="6"/>
  <c r="AV266" i="6"/>
  <c r="BH266" i="6"/>
  <c r="BN266" i="6"/>
  <c r="AK266" i="6"/>
  <c r="Q266" i="6"/>
  <c r="F266" i="6"/>
  <c r="EN266" i="6"/>
  <c r="FK266" i="6"/>
  <c r="CY266" i="6"/>
  <c r="AU266" i="6"/>
  <c r="CQ266" i="6"/>
  <c r="DY266" i="6"/>
  <c r="AX266" i="6"/>
  <c r="AN266" i="6"/>
  <c r="T266" i="6"/>
  <c r="I266" i="6"/>
  <c r="EX266" i="6"/>
  <c r="GP266" i="6"/>
  <c r="AY266" i="6"/>
  <c r="CU266" i="6"/>
  <c r="AW266" i="6"/>
  <c r="BD266" i="6"/>
  <c r="AM266" i="6"/>
  <c r="S266" i="6"/>
  <c r="H266" i="6"/>
  <c r="FA266" i="6"/>
  <c r="DB266" i="6"/>
  <c r="BC266" i="6"/>
  <c r="DX266" i="6"/>
  <c r="BB266" i="6"/>
  <c r="BI266" i="6"/>
  <c r="AL266" i="6"/>
  <c r="R266" i="6"/>
  <c r="G266" i="6"/>
  <c r="BU266" i="6"/>
  <c r="BZ266" i="6"/>
  <c r="AD266" i="6"/>
  <c r="N266" i="6"/>
  <c r="GA266" i="6"/>
  <c r="FJ266" i="6"/>
  <c r="DV266" i="6"/>
  <c r="EZ266" i="6"/>
  <c r="DO266" i="6"/>
  <c r="DA266" i="6"/>
  <c r="CV266" i="6"/>
  <c r="AO266" i="6"/>
  <c r="EB266" i="6"/>
  <c r="EA266" i="6"/>
  <c r="CS266" i="6"/>
  <c r="J266" i="6"/>
  <c r="DR266" i="6"/>
  <c r="CW266" i="6"/>
  <c r="E266" i="6"/>
  <c r="DT266" i="6"/>
  <c r="CR266" i="6"/>
  <c r="AP266" i="6"/>
  <c r="D268" i="6" l="1"/>
  <c r="C268" i="6"/>
  <c r="GF267" i="6"/>
  <c r="EC267" i="6"/>
  <c r="FD267" i="6"/>
  <c r="FJ267" i="6"/>
  <c r="GU267" i="6"/>
  <c r="DG267" i="6"/>
  <c r="DR267" i="6"/>
  <c r="CW267" i="6"/>
  <c r="DW267" i="6"/>
  <c r="AR267" i="6"/>
  <c r="AQ267" i="6"/>
  <c r="AA267" i="6"/>
  <c r="K267" i="6"/>
  <c r="FY267" i="6"/>
  <c r="ES267" i="6"/>
  <c r="EW267" i="6"/>
  <c r="FT267" i="6"/>
  <c r="CZ267" i="6"/>
  <c r="DQ267" i="6"/>
  <c r="BU267" i="6"/>
  <c r="BV267" i="6"/>
  <c r="CA267" i="6"/>
  <c r="CB267" i="6"/>
  <c r="AH267" i="6"/>
  <c r="R267" i="6"/>
  <c r="FX267" i="6"/>
  <c r="EF267" i="6"/>
  <c r="EV267" i="6"/>
  <c r="FN267" i="6"/>
  <c r="GM267" i="6"/>
  <c r="DK267" i="6"/>
  <c r="EA267" i="6"/>
  <c r="CO267" i="6"/>
  <c r="CP267" i="6"/>
  <c r="CU267" i="6"/>
  <c r="CV267" i="6"/>
  <c r="AC267" i="6"/>
  <c r="M267" i="6"/>
  <c r="GA267" i="6"/>
  <c r="EP267" i="6"/>
  <c r="FE267" i="6"/>
  <c r="FU267" i="6"/>
  <c r="GO267" i="6"/>
  <c r="DP267" i="6"/>
  <c r="BM267" i="6"/>
  <c r="BN267" i="6"/>
  <c r="BT267" i="6"/>
  <c r="T267" i="6"/>
  <c r="P267" i="6"/>
  <c r="GD267" i="6"/>
  <c r="EI267" i="6"/>
  <c r="EY267" i="6"/>
  <c r="GI267" i="6"/>
  <c r="GL267" i="6"/>
  <c r="DI267" i="6"/>
  <c r="BA267" i="6"/>
  <c r="BB267" i="6"/>
  <c r="BG267" i="6"/>
  <c r="BH267" i="6"/>
  <c r="AM267" i="6"/>
  <c r="W267" i="6"/>
  <c r="H267" i="6"/>
  <c r="ED267" i="6"/>
  <c r="EU267" i="6"/>
  <c r="FK267" i="6"/>
  <c r="FV267" i="6"/>
  <c r="DF267" i="6"/>
  <c r="DT267" i="6"/>
  <c r="CK267" i="6"/>
  <c r="CL267" i="6"/>
  <c r="CQ267" i="6"/>
  <c r="CR267" i="6"/>
  <c r="AD267" i="6"/>
  <c r="N267" i="6"/>
  <c r="GC267" i="6"/>
  <c r="ET267" i="6"/>
  <c r="EX267" i="6"/>
  <c r="GK267" i="6"/>
  <c r="GP267" i="6"/>
  <c r="DH267" i="6"/>
  <c r="AS267" i="6"/>
  <c r="AT267" i="6"/>
  <c r="AY267" i="6"/>
  <c r="AZ267" i="6"/>
  <c r="AO267" i="6"/>
  <c r="Y267" i="6"/>
  <c r="E267" i="6"/>
  <c r="FW267" i="6"/>
  <c r="ER267" i="6"/>
  <c r="FH267" i="6"/>
  <c r="GJ267" i="6"/>
  <c r="DB267" i="6"/>
  <c r="DN267" i="6"/>
  <c r="CC267" i="6"/>
  <c r="CD267" i="6"/>
  <c r="CI267" i="6"/>
  <c r="CJ267" i="6"/>
  <c r="GG267" i="6"/>
  <c r="EL267" i="6"/>
  <c r="FA267" i="6"/>
  <c r="FQ267" i="6"/>
  <c r="DA267" i="6"/>
  <c r="DO267" i="6"/>
  <c r="BQ267" i="6"/>
  <c r="BR267" i="6"/>
  <c r="BW267" i="6"/>
  <c r="BX267" i="6"/>
  <c r="AI267" i="6"/>
  <c r="S267" i="6"/>
  <c r="GB267" i="6"/>
  <c r="EJ267" i="6"/>
  <c r="EZ267" i="6"/>
  <c r="FI267" i="6"/>
  <c r="GQ267" i="6"/>
  <c r="DC267" i="6"/>
  <c r="DZ267" i="6"/>
  <c r="GV267" i="6"/>
  <c r="AU267" i="6"/>
  <c r="AV267" i="6"/>
  <c r="AP267" i="6"/>
  <c r="Z267" i="6"/>
  <c r="J267" i="6"/>
  <c r="GE267" i="6"/>
  <c r="EO267" i="6"/>
  <c r="FL267" i="6"/>
  <c r="FR267" i="6"/>
  <c r="CY267" i="6"/>
  <c r="DM267" i="6"/>
  <c r="BI267" i="6"/>
  <c r="BJ267" i="6"/>
  <c r="BO267" i="6"/>
  <c r="BP267" i="6"/>
  <c r="AK267" i="6"/>
  <c r="U267" i="6"/>
  <c r="F267" i="6"/>
  <c r="EG267" i="6"/>
  <c r="EM267" i="6"/>
  <c r="FM267" i="6"/>
  <c r="GN267" i="6"/>
  <c r="DD267" i="6"/>
  <c r="DV267" i="6"/>
  <c r="CS267" i="6"/>
  <c r="CT267" i="6"/>
  <c r="DX267" i="6"/>
  <c r="DY267" i="6"/>
  <c r="AB267" i="6"/>
  <c r="L267" i="6"/>
  <c r="EH267" i="6"/>
  <c r="EN267" i="6"/>
  <c r="FO267" i="6"/>
  <c r="FP267" i="6"/>
  <c r="CX267" i="6"/>
  <c r="DU267" i="6"/>
  <c r="CG267" i="6"/>
  <c r="CH267" i="6"/>
  <c r="CM267" i="6"/>
  <c r="CN267" i="6"/>
  <c r="AE267" i="6"/>
  <c r="O267" i="6"/>
  <c r="FZ267" i="6"/>
  <c r="EE267" i="6"/>
  <c r="FB267" i="6"/>
  <c r="FS267" i="6"/>
  <c r="GS267" i="6"/>
  <c r="DL267" i="6"/>
  <c r="BE267" i="6"/>
  <c r="BF267" i="6"/>
  <c r="BK267" i="6"/>
  <c r="BL267" i="6"/>
  <c r="AL267" i="6"/>
  <c r="V267" i="6"/>
  <c r="G267" i="6"/>
  <c r="EK267" i="6"/>
  <c r="EQ267" i="6"/>
  <c r="FG267" i="6"/>
  <c r="GR267" i="6"/>
  <c r="DE267" i="6"/>
  <c r="DS267" i="6"/>
  <c r="BY267" i="6"/>
  <c r="BZ267" i="6"/>
  <c r="CE267" i="6"/>
  <c r="CF267" i="6"/>
  <c r="AG267" i="6"/>
  <c r="Q267" i="6"/>
  <c r="GH267" i="6"/>
  <c r="EB267" i="6"/>
  <c r="FC267" i="6"/>
  <c r="FF267" i="6"/>
  <c r="GT267" i="6"/>
  <c r="DJ267" i="6"/>
  <c r="AW267" i="6"/>
  <c r="AX267" i="6"/>
  <c r="BC267" i="6"/>
  <c r="BD267" i="6"/>
  <c r="AN267" i="6"/>
  <c r="X267" i="6"/>
  <c r="I267" i="6"/>
  <c r="BS267" i="6"/>
  <c r="AJ267" i="6"/>
  <c r="AF267" i="6"/>
  <c r="C269" i="6" l="1"/>
  <c r="D269" i="6"/>
  <c r="GB268" i="6"/>
  <c r="DZ268" i="6"/>
  <c r="DW268" i="6"/>
  <c r="EM268" i="6"/>
  <c r="DM268" i="6"/>
  <c r="BV268" i="6"/>
  <c r="EK268" i="6"/>
  <c r="BG268" i="6"/>
  <c r="AL268" i="6"/>
  <c r="EP268" i="6"/>
  <c r="DT268" i="6"/>
  <c r="AI268" i="6"/>
  <c r="FZ268" i="6"/>
  <c r="EC268" i="6"/>
  <c r="FD268" i="6"/>
  <c r="FU268" i="6"/>
  <c r="GN268" i="6"/>
  <c r="DH268" i="6"/>
  <c r="AY268" i="6"/>
  <c r="AZ268" i="6"/>
  <c r="BA268" i="6"/>
  <c r="BB268" i="6"/>
  <c r="AN268" i="6"/>
  <c r="W268" i="6"/>
  <c r="L268" i="6"/>
  <c r="EB268" i="6"/>
  <c r="ES268" i="6"/>
  <c r="FI268" i="6"/>
  <c r="GT268" i="6"/>
  <c r="DD268" i="6"/>
  <c r="DV268" i="6"/>
  <c r="CI268" i="6"/>
  <c r="CJ268" i="6"/>
  <c r="CK268" i="6"/>
  <c r="CL268" i="6"/>
  <c r="AD268" i="6"/>
  <c r="N268" i="6"/>
  <c r="FY268" i="6"/>
  <c r="EN268" i="6"/>
  <c r="EV268" i="6"/>
  <c r="GI268" i="6"/>
  <c r="GM268" i="6"/>
  <c r="DO268" i="6"/>
  <c r="BW268" i="6"/>
  <c r="BX268" i="6"/>
  <c r="BY268" i="6"/>
  <c r="BZ268" i="6"/>
  <c r="AE268" i="6"/>
  <c r="Q268" i="6"/>
  <c r="GF268" i="6"/>
  <c r="EE268" i="6"/>
  <c r="FB268" i="6"/>
  <c r="FH268" i="6"/>
  <c r="GL268" i="6"/>
  <c r="DC268" i="6"/>
  <c r="DU268" i="6"/>
  <c r="CQ268" i="6"/>
  <c r="CR268" i="6"/>
  <c r="CS268" i="6"/>
  <c r="CT268" i="6"/>
  <c r="AB268" i="6"/>
  <c r="J268" i="6"/>
  <c r="BF268" i="6"/>
  <c r="K268" i="6"/>
  <c r="GP268" i="6"/>
  <c r="AR268" i="6"/>
  <c r="AP268" i="6"/>
  <c r="GE268" i="6"/>
  <c r="FS268" i="6"/>
  <c r="BL268" i="6"/>
  <c r="T268" i="6"/>
  <c r="EX268" i="6"/>
  <c r="GS268" i="6"/>
  <c r="CU268" i="6"/>
  <c r="I268" i="6"/>
  <c r="GJ268" i="6"/>
  <c r="BT268" i="6"/>
  <c r="R268" i="6"/>
  <c r="FL268" i="6"/>
  <c r="BH268" i="6"/>
  <c r="U268" i="6"/>
  <c r="FF268" i="6"/>
  <c r="CB268" i="6"/>
  <c r="P268" i="6"/>
  <c r="FW268" i="6"/>
  <c r="EQ268" i="6"/>
  <c r="EY268" i="6"/>
  <c r="FR268" i="6"/>
  <c r="CY268" i="6"/>
  <c r="DP268" i="6"/>
  <c r="BO268" i="6"/>
  <c r="BP268" i="6"/>
  <c r="BQ268" i="6"/>
  <c r="BR268" i="6"/>
  <c r="AJ268" i="6"/>
  <c r="S268" i="6"/>
  <c r="FX268" i="6"/>
  <c r="ED268" i="6"/>
  <c r="FE268" i="6"/>
  <c r="FG268" i="6"/>
  <c r="GO268" i="6"/>
  <c r="DJ268" i="6"/>
  <c r="EA268" i="6"/>
  <c r="DX268" i="6"/>
  <c r="DY268" i="6"/>
  <c r="GV268" i="6"/>
  <c r="AQ268" i="6"/>
  <c r="Z268" i="6"/>
  <c r="H268" i="6"/>
  <c r="GA268" i="6"/>
  <c r="ET268" i="6"/>
  <c r="FJ268" i="6"/>
  <c r="FP268" i="6"/>
  <c r="CX268" i="6"/>
  <c r="DQ268" i="6"/>
  <c r="CM268" i="6"/>
  <c r="CN268" i="6"/>
  <c r="CO268" i="6"/>
  <c r="CP268" i="6"/>
  <c r="AC268" i="6"/>
  <c r="AG268" i="6"/>
  <c r="GD268" i="6"/>
  <c r="EG268" i="6"/>
  <c r="EW268" i="6"/>
  <c r="GK268" i="6"/>
  <c r="GQ268" i="6"/>
  <c r="DL268" i="6"/>
  <c r="AU268" i="6"/>
  <c r="AV268" i="6"/>
  <c r="AW268" i="6"/>
  <c r="AX268" i="6"/>
  <c r="AO268" i="6"/>
  <c r="X268" i="6"/>
  <c r="F268" i="6"/>
  <c r="FM268" i="6"/>
  <c r="DE268" i="6"/>
  <c r="CE268" i="6"/>
  <c r="CG268" i="6"/>
  <c r="AF268" i="6"/>
  <c r="GG268" i="6"/>
  <c r="EZ268" i="6"/>
  <c r="GU268" i="6"/>
  <c r="BC268" i="6"/>
  <c r="BD268" i="6"/>
  <c r="AM268" i="6"/>
  <c r="EI268" i="6"/>
  <c r="FK268" i="6"/>
  <c r="DR268" i="6"/>
  <c r="AT268" i="6"/>
  <c r="G268" i="6"/>
  <c r="FC268" i="6"/>
  <c r="CZ268" i="6"/>
  <c r="BK268" i="6"/>
  <c r="BN268" i="6"/>
  <c r="E268" i="6"/>
  <c r="DF268" i="6"/>
  <c r="CW268" i="6"/>
  <c r="GC268" i="6"/>
  <c r="DB268" i="6"/>
  <c r="BU268" i="6"/>
  <c r="GH268" i="6"/>
  <c r="GR268" i="6"/>
  <c r="BJ268" i="6"/>
  <c r="EJ268" i="6"/>
  <c r="DA268" i="6"/>
  <c r="CD268" i="6"/>
  <c r="EF268" i="6"/>
  <c r="EL268" i="6"/>
  <c r="FT268" i="6"/>
  <c r="DS268" i="6"/>
  <c r="CF268" i="6"/>
  <c r="CH268" i="6"/>
  <c r="O268" i="6"/>
  <c r="ER268" i="6"/>
  <c r="FQ268" i="6"/>
  <c r="DK268" i="6"/>
  <c r="BE268" i="6"/>
  <c r="V268" i="6"/>
  <c r="EO268" i="6"/>
  <c r="DG268" i="6"/>
  <c r="AS268" i="6"/>
  <c r="Y268" i="6"/>
  <c r="EU268" i="6"/>
  <c r="DN268" i="6"/>
  <c r="BM268" i="6"/>
  <c r="AK268" i="6"/>
  <c r="EH268" i="6"/>
  <c r="FO268" i="6"/>
  <c r="CV268" i="6"/>
  <c r="AA268" i="6"/>
  <c r="FN268" i="6"/>
  <c r="BS268" i="6"/>
  <c r="AH268" i="6"/>
  <c r="FA268" i="6"/>
  <c r="DI268" i="6"/>
  <c r="BI268" i="6"/>
  <c r="M268" i="6"/>
  <c r="FV268" i="6"/>
  <c r="CA268" i="6"/>
  <c r="CC268" i="6"/>
  <c r="FY269" i="6" l="1"/>
  <c r="ES269" i="6"/>
  <c r="EW269" i="6"/>
  <c r="GJ269" i="6"/>
  <c r="DB269" i="6"/>
  <c r="DM269" i="6"/>
  <c r="BM269" i="6"/>
  <c r="BN269" i="6"/>
  <c r="BS269" i="6"/>
  <c r="BT269" i="6"/>
  <c r="AJ269" i="6"/>
  <c r="S269" i="6"/>
  <c r="FX269" i="6"/>
  <c r="EF269" i="6"/>
  <c r="EV269" i="6"/>
  <c r="FM269" i="6"/>
  <c r="GM269" i="6"/>
  <c r="DI269" i="6"/>
  <c r="EA269" i="6"/>
  <c r="CW269" i="6"/>
  <c r="DW269" i="6"/>
  <c r="AR269" i="6"/>
  <c r="AQ269" i="6"/>
  <c r="Z269" i="6"/>
  <c r="I269" i="6"/>
  <c r="FW269" i="6"/>
  <c r="ER269" i="6"/>
  <c r="FH269" i="6"/>
  <c r="FV269" i="6"/>
  <c r="DA269" i="6"/>
  <c r="DP269" i="6"/>
  <c r="CK269" i="6"/>
  <c r="CL269" i="6"/>
  <c r="CQ269" i="6"/>
  <c r="CR269" i="6"/>
  <c r="AC269" i="6"/>
  <c r="M269" i="6"/>
  <c r="EN269" i="6"/>
  <c r="DS269" i="6"/>
  <c r="BP269" i="6"/>
  <c r="GF269" i="6"/>
  <c r="GU269" i="6"/>
  <c r="BZ269" i="6"/>
  <c r="P269" i="6"/>
  <c r="GI269" i="6"/>
  <c r="CP269" i="6"/>
  <c r="L269" i="6"/>
  <c r="FQ269" i="6"/>
  <c r="AT269" i="6"/>
  <c r="X269" i="6"/>
  <c r="AP269" i="6"/>
  <c r="H269" i="6"/>
  <c r="AK269" i="6"/>
  <c r="DF269" i="6"/>
  <c r="GD269" i="6"/>
  <c r="GO269" i="6"/>
  <c r="GG269" i="6"/>
  <c r="AY269" i="6"/>
  <c r="GB269" i="6"/>
  <c r="GQ269" i="6"/>
  <c r="CS269" i="6"/>
  <c r="DX269" i="6"/>
  <c r="AA269" i="6"/>
  <c r="EO269" i="6"/>
  <c r="CX269" i="6"/>
  <c r="BR269" i="6"/>
  <c r="AI269" i="6"/>
  <c r="EB269" i="6"/>
  <c r="GP269" i="6"/>
  <c r="BF269" i="6"/>
  <c r="U269" i="6"/>
  <c r="BJ269" i="6"/>
  <c r="DT269" i="6"/>
  <c r="EI269" i="6"/>
  <c r="DQ269" i="6"/>
  <c r="ED269" i="6"/>
  <c r="EU269" i="6"/>
  <c r="FK269" i="6"/>
  <c r="FR269" i="6"/>
  <c r="DD269" i="6"/>
  <c r="DV269" i="6"/>
  <c r="CC269" i="6"/>
  <c r="CD269" i="6"/>
  <c r="CI269" i="6"/>
  <c r="CJ269" i="6"/>
  <c r="AF269" i="6"/>
  <c r="O269" i="6"/>
  <c r="GC269" i="6"/>
  <c r="ET269" i="6"/>
  <c r="EX269" i="6"/>
  <c r="GK269" i="6"/>
  <c r="GL269" i="6"/>
  <c r="DJ269" i="6"/>
  <c r="BA269" i="6"/>
  <c r="BB269" i="6"/>
  <c r="BG269" i="6"/>
  <c r="BH269" i="6"/>
  <c r="AM269" i="6"/>
  <c r="V269" i="6"/>
  <c r="E269" i="6"/>
  <c r="EG269" i="6"/>
  <c r="EM269" i="6"/>
  <c r="FI269" i="6"/>
  <c r="GN269" i="6"/>
  <c r="DC269" i="6"/>
  <c r="DU269" i="6"/>
  <c r="GV269" i="6"/>
  <c r="AU269" i="6"/>
  <c r="AV269" i="6"/>
  <c r="EZ269" i="6"/>
  <c r="DE269" i="6"/>
  <c r="CT269" i="6"/>
  <c r="AE269" i="6"/>
  <c r="FP269" i="6"/>
  <c r="BQ269" i="6"/>
  <c r="BX269" i="6"/>
  <c r="GH269" i="6"/>
  <c r="FJ269" i="6"/>
  <c r="BE269" i="6"/>
  <c r="BL269" i="6"/>
  <c r="K269" i="6"/>
  <c r="T269" i="6"/>
  <c r="CF269" i="6"/>
  <c r="CV269" i="6"/>
  <c r="AZ269" i="6"/>
  <c r="FZ269" i="6"/>
  <c r="EE269" i="6"/>
  <c r="FB269" i="6"/>
  <c r="FS269" i="6"/>
  <c r="GT269" i="6"/>
  <c r="DK269" i="6"/>
  <c r="AW269" i="6"/>
  <c r="AX269" i="6"/>
  <c r="BC269" i="6"/>
  <c r="BD269" i="6"/>
  <c r="AN269" i="6"/>
  <c r="W269" i="6"/>
  <c r="F269" i="6"/>
  <c r="EK269" i="6"/>
  <c r="EQ269" i="6"/>
  <c r="FG269" i="6"/>
  <c r="GR269" i="6"/>
  <c r="DG269" i="6"/>
  <c r="DR269" i="6"/>
  <c r="CG269" i="6"/>
  <c r="CH269" i="6"/>
  <c r="CM269" i="6"/>
  <c r="CN269" i="6"/>
  <c r="AD269" i="6"/>
  <c r="N269" i="6"/>
  <c r="GA269" i="6"/>
  <c r="EP269" i="6"/>
  <c r="FE269" i="6"/>
  <c r="FU269" i="6"/>
  <c r="GS269" i="6"/>
  <c r="DN269" i="6"/>
  <c r="BU269" i="6"/>
  <c r="BV269" i="6"/>
  <c r="CA269" i="6"/>
  <c r="CB269" i="6"/>
  <c r="AH269" i="6"/>
  <c r="Q269" i="6"/>
  <c r="EH269" i="6"/>
  <c r="CZ269" i="6"/>
  <c r="BO269" i="6"/>
  <c r="J269" i="6"/>
  <c r="FN269" i="6"/>
  <c r="BY269" i="6"/>
  <c r="AG269" i="6"/>
  <c r="EY269" i="6"/>
  <c r="CO269" i="6"/>
  <c r="AB269" i="6"/>
  <c r="FA269" i="6"/>
  <c r="AS269" i="6"/>
  <c r="AO269" i="6"/>
  <c r="Y269" i="6"/>
  <c r="FO269" i="6"/>
  <c r="BI269" i="6"/>
  <c r="EC269" i="6"/>
  <c r="CE269" i="6"/>
  <c r="CU269" i="6"/>
  <c r="CY269" i="6"/>
  <c r="G269" i="6"/>
  <c r="EJ269" i="6"/>
  <c r="FF269" i="6"/>
  <c r="DZ269" i="6"/>
  <c r="DY269" i="6"/>
  <c r="GE269" i="6"/>
  <c r="FL269" i="6"/>
  <c r="DO269" i="6"/>
  <c r="BW269" i="6"/>
  <c r="R269" i="6"/>
  <c r="FC269" i="6"/>
  <c r="DL269" i="6"/>
  <c r="BK269" i="6"/>
  <c r="AL269" i="6"/>
  <c r="FT269" i="6"/>
  <c r="FD269" i="6"/>
  <c r="DH269" i="6"/>
  <c r="EL269" i="6"/>
  <c r="C270" i="6"/>
  <c r="D270" i="6"/>
  <c r="GF270" i="6" l="1"/>
  <c r="EE270" i="6"/>
  <c r="FB270" i="6"/>
  <c r="FG270" i="6"/>
  <c r="GL270" i="6"/>
  <c r="DE270" i="6"/>
  <c r="DS270" i="6"/>
  <c r="BQ270" i="6"/>
  <c r="BR270" i="6"/>
  <c r="BS270" i="6"/>
  <c r="CM270" i="6"/>
  <c r="Z270" i="6"/>
  <c r="K270" i="6"/>
  <c r="EC270" i="6"/>
  <c r="FD270" i="6"/>
  <c r="GM270" i="6"/>
  <c r="CK270" i="6"/>
  <c r="AV270" i="6"/>
  <c r="U270" i="6"/>
  <c r="EB270" i="6"/>
  <c r="FI270" i="6"/>
  <c r="DC270" i="6"/>
  <c r="BJ270" i="6"/>
  <c r="BW270" i="6"/>
  <c r="EN270" i="6"/>
  <c r="BT270" i="6"/>
  <c r="CZ270" i="6"/>
  <c r="DF270" i="6"/>
  <c r="GH270" i="6"/>
  <c r="CQ270" i="6"/>
  <c r="W270" i="6"/>
  <c r="GD270" i="6"/>
  <c r="EG270" i="6"/>
  <c r="EW270" i="6"/>
  <c r="GK270" i="6"/>
  <c r="GU270" i="6"/>
  <c r="DK270" i="6"/>
  <c r="AU270" i="6"/>
  <c r="CG270" i="6"/>
  <c r="CH270" i="6"/>
  <c r="DX270" i="6"/>
  <c r="AO270" i="6"/>
  <c r="V270" i="6"/>
  <c r="J270" i="6"/>
  <c r="FW270" i="6"/>
  <c r="EQ270" i="6"/>
  <c r="EY270" i="6"/>
  <c r="FV270" i="6"/>
  <c r="CX270" i="6"/>
  <c r="DP270" i="6"/>
  <c r="AR270" i="6"/>
  <c r="GV270" i="6"/>
  <c r="BD270" i="6"/>
  <c r="CJ270" i="6"/>
  <c r="AJ270" i="6"/>
  <c r="Q270" i="6"/>
  <c r="FX270" i="6"/>
  <c r="ED270" i="6"/>
  <c r="FE270" i="6"/>
  <c r="FK270" i="6"/>
  <c r="GO270" i="6"/>
  <c r="DL270" i="6"/>
  <c r="EA270" i="6"/>
  <c r="BY270" i="6"/>
  <c r="BZ270" i="6"/>
  <c r="CI270" i="6"/>
  <c r="AQ270" i="6"/>
  <c r="X270" i="6"/>
  <c r="E270" i="6"/>
  <c r="EV270" i="6"/>
  <c r="BG270" i="6"/>
  <c r="AL270" i="6"/>
  <c r="ET270" i="6"/>
  <c r="DO270" i="6"/>
  <c r="DY270" i="6"/>
  <c r="EO270" i="6"/>
  <c r="DT270" i="6"/>
  <c r="CE270" i="6"/>
  <c r="EK270" i="6"/>
  <c r="DH270" i="6"/>
  <c r="AP270" i="6"/>
  <c r="EL270" i="6"/>
  <c r="FP270" i="6"/>
  <c r="DR270" i="6"/>
  <c r="BF270" i="6"/>
  <c r="BO270" i="6"/>
  <c r="AG270" i="6"/>
  <c r="ER270" i="6"/>
  <c r="FQ270" i="6"/>
  <c r="DI270" i="6"/>
  <c r="CO270" i="6"/>
  <c r="BL270" i="6"/>
  <c r="T270" i="6"/>
  <c r="GI270" i="6"/>
  <c r="S270" i="6"/>
  <c r="AW270" i="6"/>
  <c r="FO270" i="6"/>
  <c r="FA270" i="6"/>
  <c r="GE270" i="6"/>
  <c r="EU270" i="6"/>
  <c r="FC270" i="6"/>
  <c r="FS270" i="6"/>
  <c r="DB270" i="6"/>
  <c r="DM270" i="6"/>
  <c r="BK270" i="6"/>
  <c r="CW270" i="6"/>
  <c r="DW270" i="6"/>
  <c r="CB270" i="6"/>
  <c r="AK270" i="6"/>
  <c r="R270" i="6"/>
  <c r="F270" i="6"/>
  <c r="EF270" i="6"/>
  <c r="FM270" i="6"/>
  <c r="DG270" i="6"/>
  <c r="BE270" i="6"/>
  <c r="CN270" i="6"/>
  <c r="AC270" i="6"/>
  <c r="GG270" i="6"/>
  <c r="EZ270" i="6"/>
  <c r="GR270" i="6"/>
  <c r="BC270" i="6"/>
  <c r="CP270" i="6"/>
  <c r="AM270" i="6"/>
  <c r="H270" i="6"/>
  <c r="CS270" i="6"/>
  <c r="FJ270" i="6"/>
  <c r="AF270" i="6"/>
  <c r="BM270" i="6"/>
  <c r="CC270" i="6"/>
  <c r="EJ270" i="6"/>
  <c r="EP270" i="6"/>
  <c r="FF270" i="6"/>
  <c r="GJ270" i="6"/>
  <c r="CY270" i="6"/>
  <c r="DV270" i="6"/>
  <c r="BA270" i="6"/>
  <c r="BB270" i="6"/>
  <c r="CF270" i="6"/>
  <c r="AZ270" i="6"/>
  <c r="AD270" i="6"/>
  <c r="N270" i="6"/>
  <c r="GB270" i="6"/>
  <c r="EH270" i="6"/>
  <c r="EX270" i="6"/>
  <c r="FL270" i="6"/>
  <c r="GS270" i="6"/>
  <c r="DD270" i="6"/>
  <c r="DZ270" i="6"/>
  <c r="BU270" i="6"/>
  <c r="BV270" i="6"/>
  <c r="CA270" i="6"/>
  <c r="CU270" i="6"/>
  <c r="Y270" i="6"/>
  <c r="L270" i="6"/>
  <c r="GC270" i="6"/>
  <c r="EM270" i="6"/>
  <c r="FN270" i="6"/>
  <c r="FT270" i="6"/>
  <c r="DA270" i="6"/>
  <c r="DN270" i="6"/>
  <c r="AS270" i="6"/>
  <c r="AT270" i="6"/>
  <c r="BP270" i="6"/>
  <c r="CR270" i="6"/>
  <c r="AI270" i="6"/>
  <c r="P270" i="6"/>
  <c r="FY270" i="6"/>
  <c r="GQ270" i="6"/>
  <c r="CT270" i="6"/>
  <c r="G270" i="6"/>
  <c r="FR270" i="6"/>
  <c r="AX270" i="6"/>
  <c r="O270" i="6"/>
  <c r="GP270" i="6"/>
  <c r="BN270" i="6"/>
  <c r="AH270" i="6"/>
  <c r="FH270" i="6"/>
  <c r="CD270" i="6"/>
  <c r="M270" i="6"/>
  <c r="FZ270" i="6"/>
  <c r="FU270" i="6"/>
  <c r="DJ270" i="6"/>
  <c r="AY270" i="6"/>
  <c r="CL270" i="6"/>
  <c r="AN270" i="6"/>
  <c r="I270" i="6"/>
  <c r="ES270" i="6"/>
  <c r="GT270" i="6"/>
  <c r="DU270" i="6"/>
  <c r="BI270" i="6"/>
  <c r="CV270" i="6"/>
  <c r="AB270" i="6"/>
  <c r="AE270" i="6"/>
  <c r="DQ270" i="6"/>
  <c r="GA270" i="6"/>
  <c r="BX270" i="6"/>
  <c r="EI270" i="6"/>
  <c r="BH270" i="6"/>
  <c r="GN270" i="6"/>
  <c r="AA270" i="6"/>
  <c r="C271" i="6"/>
  <c r="D271" i="6"/>
  <c r="FY271" i="6" l="1"/>
  <c r="ES271" i="6"/>
  <c r="EW271" i="6"/>
  <c r="FT271" i="6"/>
  <c r="CZ271" i="6"/>
  <c r="DQ271" i="6"/>
  <c r="BO271" i="6"/>
  <c r="BP271" i="6"/>
  <c r="CT271" i="6"/>
  <c r="AJ271" i="6"/>
  <c r="EF271" i="6"/>
  <c r="FN271" i="6"/>
  <c r="DK271" i="6"/>
  <c r="DY271" i="6"/>
  <c r="AQ271" i="6"/>
  <c r="FW271" i="6"/>
  <c r="FH271" i="6"/>
  <c r="DB271" i="6"/>
  <c r="CM271" i="6"/>
  <c r="CC271" i="6"/>
  <c r="AD271" i="6"/>
  <c r="EI271" i="6"/>
  <c r="GG271" i="6"/>
  <c r="CH271" i="6"/>
  <c r="FP271" i="6"/>
  <c r="Q271" i="6"/>
  <c r="AC271" i="6"/>
  <c r="ED271" i="6"/>
  <c r="EU271" i="6"/>
  <c r="FK271" i="6"/>
  <c r="FV271" i="6"/>
  <c r="DF271" i="6"/>
  <c r="DT271" i="6"/>
  <c r="CE271" i="6"/>
  <c r="CF271" i="6"/>
  <c r="BM271" i="6"/>
  <c r="BQ271" i="6"/>
  <c r="AF271" i="6"/>
  <c r="P271" i="6"/>
  <c r="GC271" i="6"/>
  <c r="ET271" i="6"/>
  <c r="EX271" i="6"/>
  <c r="GK271" i="6"/>
  <c r="GP271" i="6"/>
  <c r="DH271" i="6"/>
  <c r="BC271" i="6"/>
  <c r="BD271" i="6"/>
  <c r="BR271" i="6"/>
  <c r="BV271" i="6"/>
  <c r="AM271" i="6"/>
  <c r="W271" i="6"/>
  <c r="G271" i="6"/>
  <c r="EG271" i="6"/>
  <c r="EM271" i="6"/>
  <c r="FM271" i="6"/>
  <c r="GN271" i="6"/>
  <c r="DD271" i="6"/>
  <c r="DV271" i="6"/>
  <c r="AR271" i="6"/>
  <c r="AT271" i="6"/>
  <c r="AX271" i="6"/>
  <c r="AP271" i="6"/>
  <c r="Z271" i="6"/>
  <c r="J271" i="6"/>
  <c r="EY271" i="6"/>
  <c r="AU271" i="6"/>
  <c r="AO271" i="6"/>
  <c r="EL271" i="6"/>
  <c r="DO271" i="6"/>
  <c r="CL271" i="6"/>
  <c r="EH271" i="6"/>
  <c r="CX271" i="6"/>
  <c r="BE271" i="6"/>
  <c r="GF271" i="6"/>
  <c r="GU271" i="6"/>
  <c r="CR271" i="6"/>
  <c r="M271" i="6"/>
  <c r="CS271" i="6"/>
  <c r="L271" i="6"/>
  <c r="EO271" i="6"/>
  <c r="FR271" i="6"/>
  <c r="DM271" i="6"/>
  <c r="BT271" i="6"/>
  <c r="AS271" i="6"/>
  <c r="S271" i="6"/>
  <c r="EB271" i="6"/>
  <c r="FF271" i="6"/>
  <c r="DJ271" i="6"/>
  <c r="BH271" i="6"/>
  <c r="CD271" i="6"/>
  <c r="V271" i="6"/>
  <c r="GI271" i="6"/>
  <c r="Y271" i="6"/>
  <c r="BK271" i="6"/>
  <c r="EN271" i="6"/>
  <c r="BI271" i="6"/>
  <c r="CK271" i="6"/>
  <c r="GB271" i="6"/>
  <c r="EJ271" i="6"/>
  <c r="EZ271" i="6"/>
  <c r="FI271" i="6"/>
  <c r="GQ271" i="6"/>
  <c r="DC271" i="6"/>
  <c r="DZ271" i="6"/>
  <c r="CU271" i="6"/>
  <c r="CV271" i="6"/>
  <c r="CW271" i="6"/>
  <c r="AB271" i="6"/>
  <c r="GE271" i="6"/>
  <c r="FL271" i="6"/>
  <c r="CY271" i="6"/>
  <c r="BS271" i="6"/>
  <c r="DW271" i="6"/>
  <c r="AI271" i="6"/>
  <c r="GH271" i="6"/>
  <c r="FC271" i="6"/>
  <c r="GT271" i="6"/>
  <c r="BG271" i="6"/>
  <c r="BZ271" i="6"/>
  <c r="AL271" i="6"/>
  <c r="F271" i="6"/>
  <c r="AV271" i="6"/>
  <c r="FA271" i="6"/>
  <c r="AK271" i="6"/>
  <c r="DU271" i="6"/>
  <c r="EC271" i="6"/>
  <c r="FZ271" i="6"/>
  <c r="EE271" i="6"/>
  <c r="FB271" i="6"/>
  <c r="FS271" i="6"/>
  <c r="GS271" i="6"/>
  <c r="DL271" i="6"/>
  <c r="AY271" i="6"/>
  <c r="AZ271" i="6"/>
  <c r="BJ271" i="6"/>
  <c r="BN271" i="6"/>
  <c r="AN271" i="6"/>
  <c r="X271" i="6"/>
  <c r="H271" i="6"/>
  <c r="EK271" i="6"/>
  <c r="EQ271" i="6"/>
  <c r="FG271" i="6"/>
  <c r="GR271" i="6"/>
  <c r="DE271" i="6"/>
  <c r="DS271" i="6"/>
  <c r="CI271" i="6"/>
  <c r="CJ271" i="6"/>
  <c r="BU271" i="6"/>
  <c r="BY271" i="6"/>
  <c r="AE271" i="6"/>
  <c r="O271" i="6"/>
  <c r="GA271" i="6"/>
  <c r="EP271" i="6"/>
  <c r="FE271" i="6"/>
  <c r="FU271" i="6"/>
  <c r="GO271" i="6"/>
  <c r="DP271" i="6"/>
  <c r="BW271" i="6"/>
  <c r="BX271" i="6"/>
  <c r="AW271" i="6"/>
  <c r="BA271" i="6"/>
  <c r="AH271" i="6"/>
  <c r="R271" i="6"/>
  <c r="GD271" i="6"/>
  <c r="GL271" i="6"/>
  <c r="BB271" i="6"/>
  <c r="I271" i="6"/>
  <c r="FQ271" i="6"/>
  <c r="BL271" i="6"/>
  <c r="U271" i="6"/>
  <c r="FO271" i="6"/>
  <c r="CA271" i="6"/>
  <c r="AG271" i="6"/>
  <c r="FD271" i="6"/>
  <c r="DR271" i="6"/>
  <c r="CO271" i="6"/>
  <c r="CP271" i="6"/>
  <c r="T271" i="6"/>
  <c r="FX271" i="6"/>
  <c r="EV271" i="6"/>
  <c r="GM271" i="6"/>
  <c r="EA271" i="6"/>
  <c r="DX271" i="6"/>
  <c r="GV271" i="6"/>
  <c r="AA271" i="6"/>
  <c r="K271" i="6"/>
  <c r="ER271" i="6"/>
  <c r="GJ271" i="6"/>
  <c r="DN271" i="6"/>
  <c r="CN271" i="6"/>
  <c r="CG271" i="6"/>
  <c r="N271" i="6"/>
  <c r="DI271" i="6"/>
  <c r="BF271" i="6"/>
  <c r="DA271" i="6"/>
  <c r="E271" i="6"/>
  <c r="CB271" i="6"/>
  <c r="FJ271" i="6"/>
  <c r="CQ271" i="6"/>
  <c r="DG271" i="6"/>
  <c r="D272" i="6"/>
  <c r="C272" i="6"/>
  <c r="C273" i="6" l="1"/>
  <c r="D273" i="6"/>
  <c r="GC272" i="6"/>
  <c r="EM272" i="6"/>
  <c r="FN272" i="6"/>
  <c r="GJ272" i="6"/>
  <c r="DB272" i="6"/>
  <c r="DM272" i="6"/>
  <c r="BQ272" i="6"/>
  <c r="BR272" i="6"/>
  <c r="DY272" i="6"/>
  <c r="AU272" i="6"/>
  <c r="AG272" i="6"/>
  <c r="Q272" i="6"/>
  <c r="GH272" i="6"/>
  <c r="EK272" i="6"/>
  <c r="FA272" i="6"/>
  <c r="FL272" i="6"/>
  <c r="GR272" i="6"/>
  <c r="DI272" i="6"/>
  <c r="BE272" i="6"/>
  <c r="BF272" i="6"/>
  <c r="CB272" i="6"/>
  <c r="CF272" i="6"/>
  <c r="AL272" i="6"/>
  <c r="T272" i="6"/>
  <c r="K272" i="6"/>
  <c r="EJ272" i="6"/>
  <c r="EP272" i="6"/>
  <c r="FF272" i="6"/>
  <c r="FV272" i="6"/>
  <c r="DA272" i="6"/>
  <c r="DT272" i="6"/>
  <c r="BY272" i="6"/>
  <c r="BZ272" i="6"/>
  <c r="BG272" i="6"/>
  <c r="BK272" i="6"/>
  <c r="AH272" i="6"/>
  <c r="O272" i="6"/>
  <c r="FW272" i="6"/>
  <c r="CY272" i="6"/>
  <c r="CR272" i="6"/>
  <c r="EF272" i="6"/>
  <c r="DE272" i="6"/>
  <c r="BO272" i="6"/>
  <c r="GB272" i="6"/>
  <c r="GS272" i="6"/>
  <c r="CT272" i="6"/>
  <c r="M272" i="6"/>
  <c r="FU272" i="6"/>
  <c r="AX272" i="6"/>
  <c r="EL272" i="6"/>
  <c r="EH272" i="6"/>
  <c r="FZ272" i="6"/>
  <c r="EG272" i="6"/>
  <c r="AS272" i="6"/>
  <c r="AO272" i="6"/>
  <c r="AJ272" i="6"/>
  <c r="EX272" i="6"/>
  <c r="EC272" i="6"/>
  <c r="EB272" i="6"/>
  <c r="ES272" i="6"/>
  <c r="FI272" i="6"/>
  <c r="GT272" i="6"/>
  <c r="DD272" i="6"/>
  <c r="DV272" i="6"/>
  <c r="CG272" i="6"/>
  <c r="CH272" i="6"/>
  <c r="BW272" i="6"/>
  <c r="CA272" i="6"/>
  <c r="AC272" i="6"/>
  <c r="AI272" i="6"/>
  <c r="FY272" i="6"/>
  <c r="EN272" i="6"/>
  <c r="EV272" i="6"/>
  <c r="GI272" i="6"/>
  <c r="GM272" i="6"/>
  <c r="DO272" i="6"/>
  <c r="BU272" i="6"/>
  <c r="BV272" i="6"/>
  <c r="AY272" i="6"/>
  <c r="BC272" i="6"/>
  <c r="AE272" i="6"/>
  <c r="P272" i="6"/>
  <c r="GF272" i="6"/>
  <c r="EE272" i="6"/>
  <c r="FB272" i="6"/>
  <c r="FH272" i="6"/>
  <c r="GL272" i="6"/>
  <c r="DC272" i="6"/>
  <c r="DU272" i="6"/>
  <c r="CO272" i="6"/>
  <c r="CP272" i="6"/>
  <c r="CM272" i="6"/>
  <c r="CQ272" i="6"/>
  <c r="AA272" i="6"/>
  <c r="L272" i="6"/>
  <c r="EQ272" i="6"/>
  <c r="DP272" i="6"/>
  <c r="CV272" i="6"/>
  <c r="DS272" i="6"/>
  <c r="DF272" i="6"/>
  <c r="BL272" i="6"/>
  <c r="GK272" i="6"/>
  <c r="BD272" i="6"/>
  <c r="H272" i="6"/>
  <c r="FM272" i="6"/>
  <c r="DZ272" i="6"/>
  <c r="BP272" i="6"/>
  <c r="FX272" i="6"/>
  <c r="ED272" i="6"/>
  <c r="FE272" i="6"/>
  <c r="FG272" i="6"/>
  <c r="GO272" i="6"/>
  <c r="DJ272" i="6"/>
  <c r="EA272" i="6"/>
  <c r="CW272" i="6"/>
  <c r="DW272" i="6"/>
  <c r="AR272" i="6"/>
  <c r="AQ272" i="6"/>
  <c r="Y272" i="6"/>
  <c r="J272" i="6"/>
  <c r="GA272" i="6"/>
  <c r="ET272" i="6"/>
  <c r="FJ272" i="6"/>
  <c r="FP272" i="6"/>
  <c r="CX272" i="6"/>
  <c r="DQ272" i="6"/>
  <c r="CK272" i="6"/>
  <c r="CL272" i="6"/>
  <c r="CE272" i="6"/>
  <c r="CI272" i="6"/>
  <c r="AB272" i="6"/>
  <c r="AF272" i="6"/>
  <c r="GD272" i="6"/>
  <c r="EW272" i="6"/>
  <c r="DL272" i="6"/>
  <c r="BH272" i="6"/>
  <c r="EY272" i="6"/>
  <c r="CC272" i="6"/>
  <c r="DH272" i="6"/>
  <c r="GG272" i="6"/>
  <c r="ER272" i="6"/>
  <c r="EZ272" i="6"/>
  <c r="FQ272" i="6"/>
  <c r="GU272" i="6"/>
  <c r="DK272" i="6"/>
  <c r="BA272" i="6"/>
  <c r="BB272" i="6"/>
  <c r="BT272" i="6"/>
  <c r="BX272" i="6"/>
  <c r="AM272" i="6"/>
  <c r="U272" i="6"/>
  <c r="F272" i="6"/>
  <c r="EI272" i="6"/>
  <c r="EO272" i="6"/>
  <c r="FK272" i="6"/>
  <c r="GP272" i="6"/>
  <c r="DG272" i="6"/>
  <c r="DR272" i="6"/>
  <c r="GV272" i="6"/>
  <c r="AV272" i="6"/>
  <c r="AZ272" i="6"/>
  <c r="AP272" i="6"/>
  <c r="X272" i="6"/>
  <c r="I272" i="6"/>
  <c r="GE272" i="6"/>
  <c r="EU272" i="6"/>
  <c r="FC272" i="6"/>
  <c r="FS272" i="6"/>
  <c r="CZ272" i="6"/>
  <c r="DN272" i="6"/>
  <c r="BI272" i="6"/>
  <c r="BJ272" i="6"/>
  <c r="CJ272" i="6"/>
  <c r="CN272" i="6"/>
  <c r="AK272" i="6"/>
  <c r="S272" i="6"/>
  <c r="E272" i="6"/>
  <c r="FR272" i="6"/>
  <c r="BN272" i="6"/>
  <c r="R272" i="6"/>
  <c r="FT272" i="6"/>
  <c r="CD272" i="6"/>
  <c r="N272" i="6"/>
  <c r="FO272" i="6"/>
  <c r="CS272" i="6"/>
  <c r="Z272" i="6"/>
  <c r="FD272" i="6"/>
  <c r="AW272" i="6"/>
  <c r="AN272" i="6"/>
  <c r="V272" i="6"/>
  <c r="BS272" i="6"/>
  <c r="CU272" i="6"/>
  <c r="GN272" i="6"/>
  <c r="G272" i="6"/>
  <c r="GQ272" i="6"/>
  <c r="AT272" i="6"/>
  <c r="W272" i="6"/>
  <c r="BM272" i="6"/>
  <c r="AD272" i="6"/>
  <c r="DX272" i="6"/>
  <c r="FX273" i="6" l="1"/>
  <c r="EB273" i="6"/>
  <c r="FC273" i="6"/>
  <c r="FG273" i="6"/>
  <c r="GR273" i="6"/>
  <c r="DF273" i="6"/>
  <c r="DT273" i="6"/>
  <c r="BM273" i="6"/>
  <c r="BV273" i="6"/>
  <c r="CI273" i="6"/>
  <c r="CV273" i="6"/>
  <c r="AB273" i="6"/>
  <c r="L273" i="6"/>
  <c r="GA273" i="6"/>
  <c r="EH273" i="6"/>
  <c r="EZ273" i="6"/>
  <c r="FS273" i="6"/>
  <c r="GT273" i="6"/>
  <c r="DK273" i="6"/>
  <c r="AY273" i="6"/>
  <c r="CG273" i="6"/>
  <c r="CP273" i="6"/>
  <c r="AW273" i="6"/>
  <c r="AN273" i="6"/>
  <c r="W273" i="6"/>
  <c r="H273" i="6"/>
  <c r="EJ273" i="6"/>
  <c r="ET273" i="6"/>
  <c r="FJ273" i="6"/>
  <c r="GS273" i="6"/>
  <c r="DG273" i="6"/>
  <c r="DR273" i="6"/>
  <c r="AX273" i="6"/>
  <c r="BN273" i="6"/>
  <c r="CA273" i="6"/>
  <c r="CN273" i="6"/>
  <c r="AD273" i="6"/>
  <c r="N273" i="6"/>
  <c r="EF273" i="6"/>
  <c r="DC273" i="6"/>
  <c r="CE273" i="6"/>
  <c r="EK273" i="6"/>
  <c r="DL273" i="6"/>
  <c r="AP273" i="6"/>
  <c r="EO273" i="6"/>
  <c r="DN273" i="6"/>
  <c r="BK273" i="6"/>
  <c r="FZ273" i="6"/>
  <c r="DA273" i="6"/>
  <c r="BO273" i="6"/>
  <c r="GC273" i="6"/>
  <c r="EC273" i="6"/>
  <c r="FD273" i="6"/>
  <c r="GI273" i="6"/>
  <c r="GM273" i="6"/>
  <c r="DH273" i="6"/>
  <c r="AU273" i="6"/>
  <c r="CC273" i="6"/>
  <c r="CL273" i="6"/>
  <c r="DX273" i="6"/>
  <c r="AO273" i="6"/>
  <c r="X273" i="6"/>
  <c r="I273" i="6"/>
  <c r="FW273" i="6"/>
  <c r="EN273" i="6"/>
  <c r="FA273" i="6"/>
  <c r="FT273" i="6"/>
  <c r="DB273" i="6"/>
  <c r="DM273" i="6"/>
  <c r="AV273" i="6"/>
  <c r="CW273" i="6"/>
  <c r="BB273" i="6"/>
  <c r="BT273" i="6"/>
  <c r="AJ273" i="6"/>
  <c r="S273" i="6"/>
  <c r="GF273" i="6"/>
  <c r="ED273" i="6"/>
  <c r="FB273" i="6"/>
  <c r="FF273" i="6"/>
  <c r="GU273" i="6"/>
  <c r="DI273" i="6"/>
  <c r="EA273" i="6"/>
  <c r="BU273" i="6"/>
  <c r="CD273" i="6"/>
  <c r="CQ273" i="6"/>
  <c r="AQ273" i="6"/>
  <c r="Z273" i="6"/>
  <c r="AF273" i="6"/>
  <c r="EP273" i="6"/>
  <c r="DU273" i="6"/>
  <c r="CR273" i="6"/>
  <c r="EX273" i="6"/>
  <c r="BY273" i="6"/>
  <c r="Y273" i="6"/>
  <c r="EW273" i="6"/>
  <c r="BG273" i="6"/>
  <c r="AL273" i="6"/>
  <c r="EQ273" i="6"/>
  <c r="DP273" i="6"/>
  <c r="GE273" i="6"/>
  <c r="ER273" i="6"/>
  <c r="FE273" i="6"/>
  <c r="GJ273" i="6"/>
  <c r="CY273" i="6"/>
  <c r="DQ273" i="6"/>
  <c r="AR273" i="6"/>
  <c r="CS273" i="6"/>
  <c r="AT273" i="6"/>
  <c r="BP273" i="6"/>
  <c r="AK273" i="6"/>
  <c r="T273" i="6"/>
  <c r="E273" i="6"/>
  <c r="EE273" i="6"/>
  <c r="EL273" i="6"/>
  <c r="FH273" i="6"/>
  <c r="GK273" i="6"/>
  <c r="DD273" i="6"/>
  <c r="DV273" i="6"/>
  <c r="BL273" i="6"/>
  <c r="BI273" i="6"/>
  <c r="BW273" i="6"/>
  <c r="CJ273" i="6"/>
  <c r="AE273" i="6"/>
  <c r="O273" i="6"/>
  <c r="GD273" i="6"/>
  <c r="ES273" i="6"/>
  <c r="EV273" i="6"/>
  <c r="FV273" i="6"/>
  <c r="GP273" i="6"/>
  <c r="DJ273" i="6"/>
  <c r="BC273" i="6"/>
  <c r="CK273" i="6"/>
  <c r="CT273" i="6"/>
  <c r="BE273" i="6"/>
  <c r="AM273" i="6"/>
  <c r="V273" i="6"/>
  <c r="G273" i="6"/>
  <c r="FO273" i="6"/>
  <c r="BF273" i="6"/>
  <c r="AC273" i="6"/>
  <c r="FN273" i="6"/>
  <c r="CH273" i="6"/>
  <c r="J273" i="6"/>
  <c r="FR273" i="6"/>
  <c r="CO273" i="6"/>
  <c r="U273" i="6"/>
  <c r="FI273" i="6"/>
  <c r="BD273" i="6"/>
  <c r="AH273" i="6"/>
  <c r="EI273" i="6"/>
  <c r="EM273" i="6"/>
  <c r="FL273" i="6"/>
  <c r="FQ273" i="6"/>
  <c r="CZ273" i="6"/>
  <c r="DS273" i="6"/>
  <c r="BH273" i="6"/>
  <c r="BA273" i="6"/>
  <c r="BS273" i="6"/>
  <c r="CF273" i="6"/>
  <c r="AG273" i="6"/>
  <c r="P273" i="6"/>
  <c r="GH273" i="6"/>
  <c r="EG273" i="6"/>
  <c r="EY273" i="6"/>
  <c r="FK273" i="6"/>
  <c r="GN273" i="6"/>
  <c r="DE273" i="6"/>
  <c r="DZ273" i="6"/>
  <c r="BQ273" i="6"/>
  <c r="BZ273" i="6"/>
  <c r="CM273" i="6"/>
  <c r="DY273" i="6"/>
  <c r="AA273" i="6"/>
  <c r="K273" i="6"/>
  <c r="GG273" i="6"/>
  <c r="EU273" i="6"/>
  <c r="FM273" i="6"/>
  <c r="FP273" i="6"/>
  <c r="CX273" i="6"/>
  <c r="DO273" i="6"/>
  <c r="AZ273" i="6"/>
  <c r="GV273" i="6"/>
  <c r="BJ273" i="6"/>
  <c r="BX273" i="6"/>
  <c r="AI273" i="6"/>
  <c r="R273" i="6"/>
  <c r="FY273" i="6"/>
  <c r="GO273" i="6"/>
  <c r="BR273" i="6"/>
  <c r="M273" i="6"/>
  <c r="GQ273" i="6"/>
  <c r="CU273" i="6"/>
  <c r="GB273" i="6"/>
  <c r="GL273" i="6"/>
  <c r="DW273" i="6"/>
  <c r="F273" i="6"/>
  <c r="FU273" i="6"/>
  <c r="AS273" i="6"/>
  <c r="Q273" i="6"/>
  <c r="CB273" i="6"/>
  <c r="C274" i="6"/>
  <c r="D274" i="6"/>
  <c r="GC274" i="6" l="1"/>
  <c r="ES274" i="6"/>
  <c r="FG274" i="6"/>
  <c r="FS274" i="6"/>
  <c r="CY274" i="6"/>
  <c r="DV274" i="6"/>
  <c r="CA274" i="6"/>
  <c r="CB274" i="6"/>
  <c r="CC274" i="6"/>
  <c r="CD274" i="6"/>
  <c r="AC274" i="6"/>
  <c r="AH274" i="6"/>
  <c r="GH274" i="6"/>
  <c r="EB274" i="6"/>
  <c r="EV274" i="6"/>
  <c r="FU274" i="6"/>
  <c r="GO274" i="6"/>
  <c r="DJ274" i="6"/>
  <c r="AY274" i="6"/>
  <c r="AZ274" i="6"/>
  <c r="BA274" i="6"/>
  <c r="BB274" i="6"/>
  <c r="AN274" i="6"/>
  <c r="T274" i="6"/>
  <c r="I274" i="6"/>
  <c r="EK274" i="6"/>
  <c r="EP274" i="6"/>
  <c r="FO274" i="6"/>
  <c r="FV274" i="6"/>
  <c r="DA274" i="6"/>
  <c r="DN274" i="6"/>
  <c r="BS274" i="6"/>
  <c r="BT274" i="6"/>
  <c r="BU274" i="6"/>
  <c r="BV274" i="6"/>
  <c r="AG274" i="6"/>
  <c r="O274" i="6"/>
  <c r="FZ274" i="6"/>
  <c r="GQ274" i="6"/>
  <c r="CN274" i="6"/>
  <c r="AE274" i="6"/>
  <c r="GL274" i="6"/>
  <c r="AT274" i="6"/>
  <c r="EG274" i="6"/>
  <c r="BI274" i="6"/>
  <c r="FK274" i="6"/>
  <c r="FR274" i="6"/>
  <c r="EC274" i="6"/>
  <c r="FE274" i="6"/>
  <c r="FH274" i="6"/>
  <c r="GM274" i="6"/>
  <c r="DE274" i="6"/>
  <c r="DS274" i="6"/>
  <c r="CQ274" i="6"/>
  <c r="CR274" i="6"/>
  <c r="CS274" i="6"/>
  <c r="CT274" i="6"/>
  <c r="Y274" i="6"/>
  <c r="M274" i="6"/>
  <c r="FY274" i="6"/>
  <c r="ET274" i="6"/>
  <c r="EY274" i="6"/>
  <c r="FP274" i="6"/>
  <c r="CX274" i="6"/>
  <c r="DP274" i="6"/>
  <c r="BO274" i="6"/>
  <c r="BP274" i="6"/>
  <c r="BQ274" i="6"/>
  <c r="BR274" i="6"/>
  <c r="AJ274" i="6"/>
  <c r="P274" i="6"/>
  <c r="GF274" i="6"/>
  <c r="ED274" i="6"/>
  <c r="ER274" i="6"/>
  <c r="FJ274" i="6"/>
  <c r="GU274" i="6"/>
  <c r="DC274" i="6"/>
  <c r="DU274" i="6"/>
  <c r="CI274" i="6"/>
  <c r="CJ274" i="6"/>
  <c r="CK274" i="6"/>
  <c r="CL274" i="6"/>
  <c r="AA274" i="6"/>
  <c r="AI274" i="6"/>
  <c r="EF274" i="6"/>
  <c r="DF274" i="6"/>
  <c r="CO274" i="6"/>
  <c r="FW274" i="6"/>
  <c r="DH274" i="6"/>
  <c r="AP274" i="6"/>
  <c r="EQ274" i="6"/>
  <c r="DQ274" i="6"/>
  <c r="BJ274" i="6"/>
  <c r="BX274" i="6"/>
  <c r="FX274" i="6"/>
  <c r="EJ274" i="6"/>
  <c r="EZ274" i="6"/>
  <c r="GK274" i="6"/>
  <c r="GS274" i="6"/>
  <c r="DK274" i="6"/>
  <c r="AU274" i="6"/>
  <c r="AV274" i="6"/>
  <c r="AW274" i="6"/>
  <c r="AX274" i="6"/>
  <c r="AO274" i="6"/>
  <c r="U274" i="6"/>
  <c r="J274" i="6"/>
  <c r="GA274" i="6"/>
  <c r="EO274" i="6"/>
  <c r="FN274" i="6"/>
  <c r="GI274" i="6"/>
  <c r="DG274" i="6"/>
  <c r="DR274" i="6"/>
  <c r="CE274" i="6"/>
  <c r="CF274" i="6"/>
  <c r="CG274" i="6"/>
  <c r="CH274" i="6"/>
  <c r="AB274" i="6"/>
  <c r="AF274" i="6"/>
  <c r="GD274" i="6"/>
  <c r="EI274" i="6"/>
  <c r="EW274" i="6"/>
  <c r="FL274" i="6"/>
  <c r="GP274" i="6"/>
  <c r="DL274" i="6"/>
  <c r="EA274" i="6"/>
  <c r="DX274" i="6"/>
  <c r="DY274" i="6"/>
  <c r="GV274" i="6"/>
  <c r="AQ274" i="6"/>
  <c r="W274" i="6"/>
  <c r="K274" i="6"/>
  <c r="EN274" i="6"/>
  <c r="DT274" i="6"/>
  <c r="CP274" i="6"/>
  <c r="FD274" i="6"/>
  <c r="AR274" i="6"/>
  <c r="V274" i="6"/>
  <c r="EX274" i="6"/>
  <c r="BG274" i="6"/>
  <c r="AL274" i="6"/>
  <c r="EE274" i="6"/>
  <c r="CZ274" i="6"/>
  <c r="BY274" i="6"/>
  <c r="BW274" i="6"/>
  <c r="N274" i="6"/>
  <c r="GG274" i="6"/>
  <c r="EM274" i="6"/>
  <c r="FC274" i="6"/>
  <c r="FT274" i="6"/>
  <c r="DB274" i="6"/>
  <c r="DM274" i="6"/>
  <c r="BK274" i="6"/>
  <c r="BL274" i="6"/>
  <c r="BM274" i="6"/>
  <c r="BN274" i="6"/>
  <c r="AK274" i="6"/>
  <c r="Q274" i="6"/>
  <c r="F274" i="6"/>
  <c r="EH274" i="6"/>
  <c r="FA274" i="6"/>
  <c r="FM274" i="6"/>
  <c r="GT274" i="6"/>
  <c r="DD274" i="6"/>
  <c r="DZ274" i="6"/>
  <c r="CU274" i="6"/>
  <c r="CV274" i="6"/>
  <c r="CW274" i="6"/>
  <c r="DW274" i="6"/>
  <c r="X274" i="6"/>
  <c r="E274" i="6"/>
  <c r="GE274" i="6"/>
  <c r="EU274" i="6"/>
  <c r="FB274" i="6"/>
  <c r="FQ274" i="6"/>
  <c r="GR274" i="6"/>
  <c r="DI274" i="6"/>
  <c r="BC274" i="6"/>
  <c r="BD274" i="6"/>
  <c r="BE274" i="6"/>
  <c r="BF274" i="6"/>
  <c r="AM274" i="6"/>
  <c r="S274" i="6"/>
  <c r="H274" i="6"/>
  <c r="FF274" i="6"/>
  <c r="CM274" i="6"/>
  <c r="Z274" i="6"/>
  <c r="FI274" i="6"/>
  <c r="AS274" i="6"/>
  <c r="L274" i="6"/>
  <c r="GJ274" i="6"/>
  <c r="BH274" i="6"/>
  <c r="R274" i="6"/>
  <c r="EL274" i="6"/>
  <c r="DO274" i="6"/>
  <c r="BZ274" i="6"/>
  <c r="GN274" i="6"/>
  <c r="G274" i="6"/>
  <c r="AD274" i="6"/>
  <c r="GB274" i="6"/>
  <c r="D275" i="6"/>
  <c r="C275" i="6"/>
  <c r="D276" i="6" l="1"/>
  <c r="C276" i="6"/>
  <c r="GF275" i="6"/>
  <c r="EB275" i="6"/>
  <c r="EP275" i="6"/>
  <c r="FN275" i="6"/>
  <c r="GS275" i="6"/>
  <c r="DE275" i="6"/>
  <c r="DS275" i="6"/>
  <c r="CG275" i="6"/>
  <c r="CH275" i="6"/>
  <c r="CM275" i="6"/>
  <c r="CN275" i="6"/>
  <c r="AE275" i="6"/>
  <c r="O275" i="6"/>
  <c r="FZ275" i="6"/>
  <c r="ED275" i="6"/>
  <c r="EX275" i="6"/>
  <c r="FJ275" i="6"/>
  <c r="GQ275" i="6"/>
  <c r="DJ275" i="6"/>
  <c r="BE275" i="6"/>
  <c r="BF275" i="6"/>
  <c r="BK275" i="6"/>
  <c r="BL275" i="6"/>
  <c r="AL275" i="6"/>
  <c r="V275" i="6"/>
  <c r="G275" i="6"/>
  <c r="EJ275" i="6"/>
  <c r="FC275" i="6"/>
  <c r="FK275" i="6"/>
  <c r="GR275" i="6"/>
  <c r="DG275" i="6"/>
  <c r="DR275" i="6"/>
  <c r="CO275" i="6"/>
  <c r="CP275" i="6"/>
  <c r="CU275" i="6"/>
  <c r="CV275" i="6"/>
  <c r="AC275" i="6"/>
  <c r="M275" i="6"/>
  <c r="EH275" i="6"/>
  <c r="CZ275" i="6"/>
  <c r="BS275" i="6"/>
  <c r="GA275" i="6"/>
  <c r="FW275" i="6"/>
  <c r="DX275" i="6"/>
  <c r="DL275" i="6"/>
  <c r="DZ275" i="6"/>
  <c r="AN275" i="6"/>
  <c r="GD275" i="6"/>
  <c r="EG275" i="6"/>
  <c r="FB275" i="6"/>
  <c r="FO275" i="6"/>
  <c r="GU275" i="6"/>
  <c r="DK275" i="6"/>
  <c r="EA275" i="6"/>
  <c r="CW275" i="6"/>
  <c r="DW275" i="6"/>
  <c r="AR275" i="6"/>
  <c r="AQ275" i="6"/>
  <c r="AA275" i="6"/>
  <c r="K275" i="6"/>
  <c r="FY275" i="6"/>
  <c r="EO275" i="6"/>
  <c r="FE275" i="6"/>
  <c r="FR275" i="6"/>
  <c r="GT275" i="6"/>
  <c r="DP275" i="6"/>
  <c r="BU275" i="6"/>
  <c r="BV275" i="6"/>
  <c r="CA275" i="6"/>
  <c r="CB275" i="6"/>
  <c r="AH275" i="6"/>
  <c r="R275" i="6"/>
  <c r="FX275" i="6"/>
  <c r="EC275" i="6"/>
  <c r="FD275" i="6"/>
  <c r="GI275" i="6"/>
  <c r="GM275" i="6"/>
  <c r="DI275" i="6"/>
  <c r="AS275" i="6"/>
  <c r="AT275" i="6"/>
  <c r="AY275" i="6"/>
  <c r="AZ275" i="6"/>
  <c r="AO275" i="6"/>
  <c r="Y275" i="6"/>
  <c r="E275" i="6"/>
  <c r="EN275" i="6"/>
  <c r="DQ275" i="6"/>
  <c r="BT275" i="6"/>
  <c r="ET275" i="6"/>
  <c r="DT275" i="6"/>
  <c r="CJ275" i="6"/>
  <c r="EY275" i="6"/>
  <c r="EZ275" i="6"/>
  <c r="GG275" i="6"/>
  <c r="ES275" i="6"/>
  <c r="EV275" i="6"/>
  <c r="FV275" i="6"/>
  <c r="GL275" i="6"/>
  <c r="DH275" i="6"/>
  <c r="BA275" i="6"/>
  <c r="BB275" i="6"/>
  <c r="BG275" i="6"/>
  <c r="BH275" i="6"/>
  <c r="AM275" i="6"/>
  <c r="W275" i="6"/>
  <c r="H275" i="6"/>
  <c r="EE275" i="6"/>
  <c r="EQ275" i="6"/>
  <c r="FI275" i="6"/>
  <c r="GK275" i="6"/>
  <c r="DB275" i="6"/>
  <c r="DN275" i="6"/>
  <c r="CK275" i="6"/>
  <c r="CL275" i="6"/>
  <c r="CQ275" i="6"/>
  <c r="CR275" i="6"/>
  <c r="AD275" i="6"/>
  <c r="N275" i="6"/>
  <c r="GC275" i="6"/>
  <c r="ER275" i="6"/>
  <c r="FA275" i="6"/>
  <c r="GJ275" i="6"/>
  <c r="DA275" i="6"/>
  <c r="DO275" i="6"/>
  <c r="BI275" i="6"/>
  <c r="BJ275" i="6"/>
  <c r="BO275" i="6"/>
  <c r="BP275" i="6"/>
  <c r="AK275" i="6"/>
  <c r="U275" i="6"/>
  <c r="F275" i="6"/>
  <c r="EW275" i="6"/>
  <c r="BM275" i="6"/>
  <c r="AJ275" i="6"/>
  <c r="FH275" i="6"/>
  <c r="CC275" i="6"/>
  <c r="AF275" i="6"/>
  <c r="FG275" i="6"/>
  <c r="CS275" i="6"/>
  <c r="AB275" i="6"/>
  <c r="FS275" i="6"/>
  <c r="AX275" i="6"/>
  <c r="X275" i="6"/>
  <c r="AW275" i="6"/>
  <c r="EI275" i="6"/>
  <c r="EU275" i="6"/>
  <c r="FM275" i="6"/>
  <c r="FP275" i="6"/>
  <c r="CY275" i="6"/>
  <c r="DM275" i="6"/>
  <c r="BQ275" i="6"/>
  <c r="BR275" i="6"/>
  <c r="BW275" i="6"/>
  <c r="BX275" i="6"/>
  <c r="AI275" i="6"/>
  <c r="S275" i="6"/>
  <c r="GB275" i="6"/>
  <c r="EK275" i="6"/>
  <c r="EL275" i="6"/>
  <c r="FF275" i="6"/>
  <c r="GO275" i="6"/>
  <c r="DD275" i="6"/>
  <c r="DV275" i="6"/>
  <c r="GV275" i="6"/>
  <c r="AU275" i="6"/>
  <c r="AV275" i="6"/>
  <c r="AP275" i="6"/>
  <c r="Z275" i="6"/>
  <c r="J275" i="6"/>
  <c r="GE275" i="6"/>
  <c r="EM275" i="6"/>
  <c r="FL275" i="6"/>
  <c r="FQ275" i="6"/>
  <c r="CX275" i="6"/>
  <c r="DU275" i="6"/>
  <c r="BY275" i="6"/>
  <c r="BZ275" i="6"/>
  <c r="CE275" i="6"/>
  <c r="CF275" i="6"/>
  <c r="AG275" i="6"/>
  <c r="Q275" i="6"/>
  <c r="GH275" i="6"/>
  <c r="FT275" i="6"/>
  <c r="BN275" i="6"/>
  <c r="T275" i="6"/>
  <c r="FU275" i="6"/>
  <c r="CD275" i="6"/>
  <c r="P275" i="6"/>
  <c r="GN275" i="6"/>
  <c r="CT275" i="6"/>
  <c r="L275" i="6"/>
  <c r="GP275" i="6"/>
  <c r="BC275" i="6"/>
  <c r="I275" i="6"/>
  <c r="DF275" i="6"/>
  <c r="CI275" i="6"/>
  <c r="DC275" i="6"/>
  <c r="EF275" i="6"/>
  <c r="BD275" i="6"/>
  <c r="DY275" i="6"/>
  <c r="C277" i="6" l="1"/>
  <c r="D277" i="6"/>
  <c r="GB276" i="6"/>
  <c r="EI276" i="6"/>
  <c r="ER276" i="6"/>
  <c r="FF276" i="6"/>
  <c r="GQ276" i="6"/>
  <c r="DG276" i="6"/>
  <c r="DR276" i="6"/>
  <c r="AR276" i="6"/>
  <c r="AS276" i="6"/>
  <c r="AT276" i="6"/>
  <c r="AP276" i="6"/>
  <c r="Y276" i="6"/>
  <c r="G276" i="6"/>
  <c r="GA276" i="6"/>
  <c r="EO276" i="6"/>
  <c r="FN276" i="6"/>
  <c r="FS276" i="6"/>
  <c r="DE276" i="6"/>
  <c r="DS276" i="6"/>
  <c r="CE276" i="6"/>
  <c r="CF276" i="6"/>
  <c r="CG276" i="6"/>
  <c r="CH276" i="6"/>
  <c r="AE276" i="6"/>
  <c r="O276" i="6"/>
  <c r="GE276" i="6"/>
  <c r="FB276" i="6"/>
  <c r="GR276" i="6"/>
  <c r="BC276" i="6"/>
  <c r="BE276" i="6"/>
  <c r="AM276" i="6"/>
  <c r="J276" i="6"/>
  <c r="EM276" i="6"/>
  <c r="FT276" i="6"/>
  <c r="DN276" i="6"/>
  <c r="BL276" i="6"/>
  <c r="BN276" i="6"/>
  <c r="T276" i="6"/>
  <c r="EK276" i="6"/>
  <c r="FO276" i="6"/>
  <c r="DB276" i="6"/>
  <c r="BS276" i="6"/>
  <c r="BU276" i="6"/>
  <c r="AH276" i="6"/>
  <c r="GG276" i="6"/>
  <c r="FG276" i="6"/>
  <c r="DA276" i="6"/>
  <c r="AI276" i="6"/>
  <c r="X276" i="6"/>
  <c r="FZ276" i="6"/>
  <c r="EB276" i="6"/>
  <c r="FD276" i="6"/>
  <c r="FH276" i="6"/>
  <c r="GL276" i="6"/>
  <c r="DI276" i="6"/>
  <c r="BG276" i="6"/>
  <c r="BH276" i="6"/>
  <c r="BI276" i="6"/>
  <c r="BJ276" i="6"/>
  <c r="AL276" i="6"/>
  <c r="U276" i="6"/>
  <c r="M276" i="6"/>
  <c r="EH276" i="6"/>
  <c r="FA276" i="6"/>
  <c r="FI276" i="6"/>
  <c r="GT276" i="6"/>
  <c r="DF276" i="6"/>
  <c r="DZ276" i="6"/>
  <c r="CU276" i="6"/>
  <c r="CV276" i="6"/>
  <c r="CW276" i="6"/>
  <c r="DW276" i="6"/>
  <c r="AA276" i="6"/>
  <c r="I276" i="6"/>
  <c r="ED276" i="6"/>
  <c r="FJ276" i="6"/>
  <c r="DD276" i="6"/>
  <c r="CI276" i="6"/>
  <c r="CK276" i="6"/>
  <c r="AD276" i="6"/>
  <c r="FX276" i="6"/>
  <c r="FE276" i="6"/>
  <c r="GM276" i="6"/>
  <c r="DU276" i="6"/>
  <c r="CR276" i="6"/>
  <c r="CT276" i="6"/>
  <c r="K276" i="6"/>
  <c r="EJ276" i="6"/>
  <c r="FM276" i="6"/>
  <c r="DJ276" i="6"/>
  <c r="DX276" i="6"/>
  <c r="GV276" i="6"/>
  <c r="Z276" i="6"/>
  <c r="EC276" i="6"/>
  <c r="GK276" i="6"/>
  <c r="DL276" i="6"/>
  <c r="AV276" i="6"/>
  <c r="FW276" i="6"/>
  <c r="EQ276" i="6"/>
  <c r="EX276" i="6"/>
  <c r="GJ276" i="6"/>
  <c r="GN276" i="6"/>
  <c r="DO276" i="6"/>
  <c r="BW276" i="6"/>
  <c r="BX276" i="6"/>
  <c r="BY276" i="6"/>
  <c r="BZ276" i="6"/>
  <c r="AF276" i="6"/>
  <c r="Q276" i="6"/>
  <c r="GH276" i="6"/>
  <c r="EE276" i="6"/>
  <c r="EV276" i="6"/>
  <c r="FU276" i="6"/>
  <c r="GO276" i="6"/>
  <c r="DH276" i="6"/>
  <c r="AY276" i="6"/>
  <c r="AZ276" i="6"/>
  <c r="BA276" i="6"/>
  <c r="BB276" i="6"/>
  <c r="AN276" i="6"/>
  <c r="W276" i="6"/>
  <c r="L276" i="6"/>
  <c r="EU276" i="6"/>
  <c r="FQ276" i="6"/>
  <c r="DK276" i="6"/>
  <c r="BD276" i="6"/>
  <c r="BF276" i="6"/>
  <c r="V276" i="6"/>
  <c r="GC276" i="6"/>
  <c r="EY276" i="6"/>
  <c r="CZ276" i="6"/>
  <c r="BK276" i="6"/>
  <c r="BM276" i="6"/>
  <c r="AK276" i="6"/>
  <c r="E276" i="6"/>
  <c r="EP276" i="6"/>
  <c r="FV276" i="6"/>
  <c r="DQ276" i="6"/>
  <c r="BT276" i="6"/>
  <c r="BV276" i="6"/>
  <c r="R276" i="6"/>
  <c r="ES276" i="6"/>
  <c r="GI276" i="6"/>
  <c r="DT276" i="6"/>
  <c r="CB276" i="6"/>
  <c r="CD276" i="6"/>
  <c r="P276" i="6"/>
  <c r="EG276" i="6"/>
  <c r="EL276" i="6"/>
  <c r="FK276" i="6"/>
  <c r="FR276" i="6"/>
  <c r="CX276" i="6"/>
  <c r="DM276" i="6"/>
  <c r="CM276" i="6"/>
  <c r="CN276" i="6"/>
  <c r="CO276" i="6"/>
  <c r="CP276" i="6"/>
  <c r="AC276" i="6"/>
  <c r="AG276" i="6"/>
  <c r="FY276" i="6"/>
  <c r="ET276" i="6"/>
  <c r="FC276" i="6"/>
  <c r="FP276" i="6"/>
  <c r="CY276" i="6"/>
  <c r="DP276" i="6"/>
  <c r="BO276" i="6"/>
  <c r="BP276" i="6"/>
  <c r="BQ276" i="6"/>
  <c r="BR276" i="6"/>
  <c r="AJ276" i="6"/>
  <c r="S276" i="6"/>
  <c r="GF276" i="6"/>
  <c r="EN276" i="6"/>
  <c r="GU276" i="6"/>
  <c r="DV276" i="6"/>
  <c r="CJ276" i="6"/>
  <c r="CL276" i="6"/>
  <c r="N276" i="6"/>
  <c r="EF276" i="6"/>
  <c r="FL276" i="6"/>
  <c r="DC276" i="6"/>
  <c r="CQ276" i="6"/>
  <c r="CS276" i="6"/>
  <c r="AB276" i="6"/>
  <c r="GD276" i="6"/>
  <c r="EW276" i="6"/>
  <c r="GP276" i="6"/>
  <c r="EA276" i="6"/>
  <c r="DY276" i="6"/>
  <c r="AQ276" i="6"/>
  <c r="H276" i="6"/>
  <c r="EZ276" i="6"/>
  <c r="GS276" i="6"/>
  <c r="AU276" i="6"/>
  <c r="AW276" i="6"/>
  <c r="AO276" i="6"/>
  <c r="F276" i="6"/>
  <c r="CA276" i="6"/>
  <c r="CC276" i="6"/>
  <c r="AX276" i="6"/>
  <c r="FW277" i="6" l="1"/>
  <c r="EQ277" i="6"/>
  <c r="FI277" i="6"/>
  <c r="FU277" i="6"/>
  <c r="DA277" i="6"/>
  <c r="DP277" i="6"/>
  <c r="CK277" i="6"/>
  <c r="CL277" i="6"/>
  <c r="CQ277" i="6"/>
  <c r="CR277" i="6"/>
  <c r="AC277" i="6"/>
  <c r="M277" i="6"/>
  <c r="FZ277" i="6"/>
  <c r="EH277" i="6"/>
  <c r="EZ277" i="6"/>
  <c r="FS277" i="6"/>
  <c r="GL277" i="6"/>
  <c r="DK277" i="6"/>
  <c r="AW277" i="6"/>
  <c r="AX277" i="6"/>
  <c r="BC277" i="6"/>
  <c r="BD277" i="6"/>
  <c r="AN277" i="6"/>
  <c r="W277" i="6"/>
  <c r="G277" i="6"/>
  <c r="EU277" i="6"/>
  <c r="FP277" i="6"/>
  <c r="DO277" i="6"/>
  <c r="BR277" i="6"/>
  <c r="BX277" i="6"/>
  <c r="R277" i="6"/>
  <c r="EC277" i="6"/>
  <c r="GI277" i="6"/>
  <c r="DH277" i="6"/>
  <c r="AT277" i="6"/>
  <c r="AZ277" i="6"/>
  <c r="X277" i="6"/>
  <c r="EJ277" i="6"/>
  <c r="FJ277" i="6"/>
  <c r="DG277" i="6"/>
  <c r="CG277" i="6"/>
  <c r="CM277" i="6"/>
  <c r="AD277" i="6"/>
  <c r="GF277" i="6"/>
  <c r="FC277" i="6"/>
  <c r="GR277" i="6"/>
  <c r="DT277" i="6"/>
  <c r="CP277" i="6"/>
  <c r="CV277" i="6"/>
  <c r="L277" i="6"/>
  <c r="EK277" i="6"/>
  <c r="GQ277" i="6"/>
  <c r="DL277" i="6"/>
  <c r="BF277" i="6"/>
  <c r="AL277" i="6"/>
  <c r="E277" i="6"/>
  <c r="ET277" i="6"/>
  <c r="DD277" i="6"/>
  <c r="CD277" i="6"/>
  <c r="CJ277" i="6"/>
  <c r="GE277" i="6"/>
  <c r="BW277" i="6"/>
  <c r="GD277" i="6"/>
  <c r="AS277" i="6"/>
  <c r="AO277" i="6"/>
  <c r="GS277" i="6"/>
  <c r="CN277" i="6"/>
  <c r="FG277" i="6"/>
  <c r="CU277" i="6"/>
  <c r="GB277" i="6"/>
  <c r="GN277" i="6"/>
  <c r="DX277" i="6"/>
  <c r="K277" i="6"/>
  <c r="Z277" i="6"/>
  <c r="BY277" i="6"/>
  <c r="EV277" i="6"/>
  <c r="BG277" i="6"/>
  <c r="GJ277" i="6"/>
  <c r="T277" i="6"/>
  <c r="EF277" i="6"/>
  <c r="EL277" i="6"/>
  <c r="FO277" i="6"/>
  <c r="GO277" i="6"/>
  <c r="DC277" i="6"/>
  <c r="DU277" i="6"/>
  <c r="GV277" i="6"/>
  <c r="AU277" i="6"/>
  <c r="AV277" i="6"/>
  <c r="AP277" i="6"/>
  <c r="Y277" i="6"/>
  <c r="I277" i="6"/>
  <c r="FY277" i="6"/>
  <c r="EN277" i="6"/>
  <c r="EW277" i="6"/>
  <c r="FT277" i="6"/>
  <c r="DB277" i="6"/>
  <c r="DM277" i="6"/>
  <c r="BM277" i="6"/>
  <c r="BN277" i="6"/>
  <c r="BS277" i="6"/>
  <c r="BT277" i="6"/>
  <c r="AJ277" i="6"/>
  <c r="S277" i="6"/>
  <c r="FX277" i="6"/>
  <c r="FB277" i="6"/>
  <c r="GU277" i="6"/>
  <c r="EA277" i="6"/>
  <c r="DW277" i="6"/>
  <c r="AQ277" i="6"/>
  <c r="AF277" i="6"/>
  <c r="EM277" i="6"/>
  <c r="GK277" i="6"/>
  <c r="DS277" i="6"/>
  <c r="BZ277" i="6"/>
  <c r="CF277" i="6"/>
  <c r="P277" i="6"/>
  <c r="ES277" i="6"/>
  <c r="FV277" i="6"/>
  <c r="DJ277" i="6"/>
  <c r="BB277" i="6"/>
  <c r="BH277" i="6"/>
  <c r="V277" i="6"/>
  <c r="GG277" i="6"/>
  <c r="FA277" i="6"/>
  <c r="CY277" i="6"/>
  <c r="BI277" i="6"/>
  <c r="BO277" i="6"/>
  <c r="AK277" i="6"/>
  <c r="J277" i="6"/>
  <c r="GH277" i="6"/>
  <c r="FF277" i="6"/>
  <c r="BE277" i="6"/>
  <c r="BK277" i="6"/>
  <c r="U277" i="6"/>
  <c r="EE277" i="6"/>
  <c r="FH277" i="6"/>
  <c r="DV277" i="6"/>
  <c r="CC277" i="6"/>
  <c r="AE277" i="6"/>
  <c r="FM277" i="6"/>
  <c r="BQ277" i="6"/>
  <c r="AI277" i="6"/>
  <c r="GM277" i="6"/>
  <c r="H277" i="6"/>
  <c r="DR277" i="6"/>
  <c r="N277" i="6"/>
  <c r="DF277" i="6"/>
  <c r="AB277" i="6"/>
  <c r="Q277" i="6"/>
  <c r="DE277" i="6"/>
  <c r="CT277" i="6"/>
  <c r="ED277" i="6"/>
  <c r="AR277" i="6"/>
  <c r="CZ277" i="6"/>
  <c r="GC277" i="6"/>
  <c r="AM277" i="6"/>
  <c r="DQ277" i="6"/>
  <c r="EX277" i="6"/>
  <c r="BL277" i="6"/>
  <c r="FQ277" i="6"/>
  <c r="CI277" i="6"/>
  <c r="O277" i="6"/>
  <c r="CX277" i="6"/>
  <c r="FD277" i="6"/>
  <c r="AY277" i="6"/>
  <c r="EP277" i="6"/>
  <c r="CH277" i="6"/>
  <c r="EB277" i="6"/>
  <c r="CO277" i="6"/>
  <c r="EY277" i="6"/>
  <c r="CS277" i="6"/>
  <c r="AA277" i="6"/>
  <c r="DI277" i="6"/>
  <c r="FL277" i="6"/>
  <c r="AG277" i="6"/>
  <c r="BA277" i="6"/>
  <c r="ER277" i="6"/>
  <c r="BP277" i="6"/>
  <c r="GA277" i="6"/>
  <c r="EO277" i="6"/>
  <c r="FE277" i="6"/>
  <c r="FR277" i="6"/>
  <c r="GP277" i="6"/>
  <c r="DN277" i="6"/>
  <c r="BU277" i="6"/>
  <c r="BV277" i="6"/>
  <c r="CA277" i="6"/>
  <c r="CB277" i="6"/>
  <c r="AH277" i="6"/>
  <c r="EG277" i="6"/>
  <c r="FN277" i="6"/>
  <c r="DZ277" i="6"/>
  <c r="DY277" i="6"/>
  <c r="FK277" i="6"/>
  <c r="CW277" i="6"/>
  <c r="EI277" i="6"/>
  <c r="CE277" i="6"/>
  <c r="GT277" i="6"/>
  <c r="F277" i="6"/>
  <c r="BJ277" i="6"/>
  <c r="C278" i="6"/>
  <c r="D278" i="6"/>
  <c r="GB278" i="6" l="1"/>
  <c r="EE278" i="6"/>
  <c r="EN278" i="6"/>
  <c r="FF278" i="6"/>
  <c r="GQ278" i="6"/>
  <c r="DF278" i="6"/>
  <c r="DT278" i="6"/>
  <c r="AR278" i="6"/>
  <c r="AS278" i="6"/>
  <c r="AT278" i="6"/>
  <c r="AP278" i="6"/>
  <c r="W278" i="6"/>
  <c r="E278" i="6"/>
  <c r="FW278" i="6"/>
  <c r="EC278" i="6"/>
  <c r="FP278" i="6"/>
  <c r="AU278" i="6"/>
  <c r="CK278" i="6"/>
  <c r="Q278" i="6"/>
  <c r="EV278" i="6"/>
  <c r="DE278" i="6"/>
  <c r="BT278" i="6"/>
  <c r="P278" i="6"/>
  <c r="FB278" i="6"/>
  <c r="DD278" i="6"/>
  <c r="CB278" i="6"/>
  <c r="N278" i="6"/>
  <c r="EW278" i="6"/>
  <c r="DG278" i="6"/>
  <c r="BL278" i="6"/>
  <c r="R278" i="6"/>
  <c r="FY278" i="6"/>
  <c r="EF278" i="6"/>
  <c r="FD278" i="6"/>
  <c r="FI278" i="6"/>
  <c r="GL278" i="6"/>
  <c r="DH278" i="6"/>
  <c r="BG278" i="6"/>
  <c r="BH278" i="6"/>
  <c r="BI278" i="6"/>
  <c r="BJ278" i="6"/>
  <c r="AL278" i="6"/>
  <c r="S278" i="6"/>
  <c r="G278" i="6"/>
  <c r="EH278" i="6"/>
  <c r="EI278" i="6"/>
  <c r="EY278" i="6"/>
  <c r="GU278" i="6"/>
  <c r="DK278" i="6"/>
  <c r="BO278" i="6"/>
  <c r="CJ278" i="6"/>
  <c r="AX278" i="6"/>
  <c r="AJ278" i="6"/>
  <c r="AF278" i="6"/>
  <c r="ED278" i="6"/>
  <c r="FO278" i="6"/>
  <c r="GM278" i="6"/>
  <c r="DJ278" i="6"/>
  <c r="BS278" i="6"/>
  <c r="CR278" i="6"/>
  <c r="BB278" i="6"/>
  <c r="AI278" i="6"/>
  <c r="K278" i="6"/>
  <c r="EU278" i="6"/>
  <c r="FG278" i="6"/>
  <c r="GT278" i="6"/>
  <c r="DI278" i="6"/>
  <c r="CA278" i="6"/>
  <c r="CV278" i="6"/>
  <c r="BF278" i="6"/>
  <c r="AD278" i="6"/>
  <c r="J278" i="6"/>
  <c r="EB278" i="6"/>
  <c r="FC278" i="6"/>
  <c r="GI278" i="6"/>
  <c r="DL278" i="6"/>
  <c r="BK278" i="6"/>
  <c r="CF278" i="6"/>
  <c r="GV278" i="6"/>
  <c r="AK278" i="6"/>
  <c r="AG278" i="6"/>
  <c r="GS278" i="6"/>
  <c r="CI278" i="6"/>
  <c r="BR278" i="6"/>
  <c r="M278" i="6"/>
  <c r="FL278" i="6"/>
  <c r="DN278" i="6"/>
  <c r="BA278" i="6"/>
  <c r="BV278" i="6"/>
  <c r="I278" i="6"/>
  <c r="FH278" i="6"/>
  <c r="DV278" i="6"/>
  <c r="BE278" i="6"/>
  <c r="Y278" i="6"/>
  <c r="H278" i="6"/>
  <c r="GP278" i="6"/>
  <c r="CE278" i="6"/>
  <c r="BN278" i="6"/>
  <c r="GA278" i="6"/>
  <c r="EQ278" i="6"/>
  <c r="EX278" i="6"/>
  <c r="GJ278" i="6"/>
  <c r="GN278" i="6"/>
  <c r="DQ278" i="6"/>
  <c r="BW278" i="6"/>
  <c r="BX278" i="6"/>
  <c r="BY278" i="6"/>
  <c r="BZ278" i="6"/>
  <c r="AE278" i="6"/>
  <c r="O278" i="6"/>
  <c r="GF278" i="6"/>
  <c r="GG278" i="6"/>
  <c r="ET278" i="6"/>
  <c r="FJ278" i="6"/>
  <c r="DP278" i="6"/>
  <c r="AW278" i="6"/>
  <c r="AB278" i="6"/>
  <c r="EP278" i="6"/>
  <c r="GO278" i="6"/>
  <c r="CQ278" i="6"/>
  <c r="Z278" i="6"/>
  <c r="ES278" i="6"/>
  <c r="GR278" i="6"/>
  <c r="CU278" i="6"/>
  <c r="CD278" i="6"/>
  <c r="EM278" i="6"/>
  <c r="FN278" i="6"/>
  <c r="DM278" i="6"/>
  <c r="DY278" i="6"/>
  <c r="AC278" i="6"/>
  <c r="EG278" i="6"/>
  <c r="EL278" i="6"/>
  <c r="FK278" i="6"/>
  <c r="FR278" i="6"/>
  <c r="CZ278" i="6"/>
  <c r="DO278" i="6"/>
  <c r="CM278" i="6"/>
  <c r="CN278" i="6"/>
  <c r="CO278" i="6"/>
  <c r="CP278" i="6"/>
  <c r="AA278" i="6"/>
  <c r="AH278" i="6"/>
  <c r="GD278" i="6"/>
  <c r="GE278" i="6"/>
  <c r="ER278" i="6"/>
  <c r="GK278" i="6"/>
  <c r="CX278" i="6"/>
  <c r="DU278" i="6"/>
  <c r="AV278" i="6"/>
  <c r="BQ278" i="6"/>
  <c r="CL278" i="6"/>
  <c r="V278" i="6"/>
  <c r="GH278" i="6"/>
  <c r="FE278" i="6"/>
  <c r="FU278" i="6"/>
  <c r="DA278" i="6"/>
  <c r="DS278" i="6"/>
  <c r="AZ278" i="6"/>
  <c r="BU278" i="6"/>
  <c r="CT278" i="6"/>
  <c r="U278" i="6"/>
  <c r="FX278" i="6"/>
  <c r="FA278" i="6"/>
  <c r="FQ278" i="6"/>
  <c r="CY278" i="6"/>
  <c r="DZ278" i="6"/>
  <c r="BD278" i="6"/>
  <c r="CC278" i="6"/>
  <c r="DW278" i="6"/>
  <c r="T278" i="6"/>
  <c r="FZ278" i="6"/>
  <c r="EO278" i="6"/>
  <c r="FM278" i="6"/>
  <c r="DB278" i="6"/>
  <c r="DR278" i="6"/>
  <c r="DX278" i="6"/>
  <c r="BM278" i="6"/>
  <c r="CH278" i="6"/>
  <c r="X278" i="6"/>
  <c r="F278" i="6"/>
  <c r="EZ278" i="6"/>
  <c r="DC278" i="6"/>
  <c r="BP278" i="6"/>
  <c r="AO278" i="6"/>
  <c r="GC278" i="6"/>
  <c r="FV278" i="6"/>
  <c r="AY278" i="6"/>
  <c r="CS278" i="6"/>
  <c r="AN278" i="6"/>
  <c r="EJ278" i="6"/>
  <c r="FS278" i="6"/>
  <c r="BC278" i="6"/>
  <c r="CW278" i="6"/>
  <c r="AM278" i="6"/>
  <c r="EK278" i="6"/>
  <c r="FT278" i="6"/>
  <c r="EA278" i="6"/>
  <c r="CG278" i="6"/>
  <c r="AQ278" i="6"/>
  <c r="L278" i="6"/>
  <c r="D279" i="6"/>
  <c r="C279" i="6"/>
  <c r="D280" i="6" l="1"/>
  <c r="C280" i="6"/>
  <c r="GC279" i="6"/>
  <c r="EJ279" i="6"/>
  <c r="EL279" i="6"/>
  <c r="FJ279" i="6"/>
  <c r="GS279" i="6"/>
  <c r="DE279" i="6"/>
  <c r="DS279" i="6"/>
  <c r="CG279" i="6"/>
  <c r="CE279" i="6"/>
  <c r="CF279" i="6"/>
  <c r="BV279" i="6"/>
  <c r="AE279" i="6"/>
  <c r="O279" i="6"/>
  <c r="GE279" i="6"/>
  <c r="EP279" i="6"/>
  <c r="FK279" i="6"/>
  <c r="DT279" i="6"/>
  <c r="BG279" i="6"/>
  <c r="AP279" i="6"/>
  <c r="EN279" i="6"/>
  <c r="GM279" i="6"/>
  <c r="AT279" i="6"/>
  <c r="CW279" i="6"/>
  <c r="E279" i="6"/>
  <c r="GR279" i="6"/>
  <c r="BU279" i="6"/>
  <c r="CL279" i="6"/>
  <c r="EK279" i="6"/>
  <c r="FR279" i="6"/>
  <c r="DZ279" i="6"/>
  <c r="GV279" i="6"/>
  <c r="FL279" i="6"/>
  <c r="CD279" i="6"/>
  <c r="FX279" i="6"/>
  <c r="EH279" i="6"/>
  <c r="FB279" i="6"/>
  <c r="FF279" i="6"/>
  <c r="GU279" i="6"/>
  <c r="DK279" i="6"/>
  <c r="EA279" i="6"/>
  <c r="BF279" i="6"/>
  <c r="CU279" i="6"/>
  <c r="CV279" i="6"/>
  <c r="AQ279" i="6"/>
  <c r="AA279" i="6"/>
  <c r="K279" i="6"/>
  <c r="EG279" i="6"/>
  <c r="EX279" i="6"/>
  <c r="GJ279" i="6"/>
  <c r="DF279" i="6"/>
  <c r="BI279" i="6"/>
  <c r="CA279" i="6"/>
  <c r="DY279" i="6"/>
  <c r="AK279" i="6"/>
  <c r="P279" i="6"/>
  <c r="GD279" i="6"/>
  <c r="ET279" i="6"/>
  <c r="GI279" i="6"/>
  <c r="CZ279" i="6"/>
  <c r="DV279" i="6"/>
  <c r="BN279" i="6"/>
  <c r="BL279" i="6"/>
  <c r="CK279" i="6"/>
  <c r="Y279" i="6"/>
  <c r="FY279" i="6"/>
  <c r="EQ279" i="6"/>
  <c r="FG279" i="6"/>
  <c r="GT279" i="6"/>
  <c r="DN279" i="6"/>
  <c r="AX279" i="6"/>
  <c r="AV279" i="6"/>
  <c r="CH279" i="6"/>
  <c r="AC279" i="6"/>
  <c r="I279" i="6"/>
  <c r="EB279" i="6"/>
  <c r="FA279" i="6"/>
  <c r="GK279" i="6"/>
  <c r="DC279" i="6"/>
  <c r="BE279" i="6"/>
  <c r="BW279" i="6"/>
  <c r="CR279" i="6"/>
  <c r="AL279" i="6"/>
  <c r="Q279" i="6"/>
  <c r="FT279" i="6"/>
  <c r="AS279" i="6"/>
  <c r="CJ279" i="6"/>
  <c r="T279" i="6"/>
  <c r="FS279" i="6"/>
  <c r="DR279" i="6"/>
  <c r="BT279" i="6"/>
  <c r="X279" i="6"/>
  <c r="EO279" i="6"/>
  <c r="DP279" i="6"/>
  <c r="L279" i="6"/>
  <c r="FW279" i="6"/>
  <c r="ES279" i="6"/>
  <c r="EV279" i="6"/>
  <c r="FV279" i="6"/>
  <c r="GP279" i="6"/>
  <c r="DH279" i="6"/>
  <c r="BA279" i="6"/>
  <c r="AY279" i="6"/>
  <c r="AZ279" i="6"/>
  <c r="CT279" i="6"/>
  <c r="AM279" i="6"/>
  <c r="W279" i="6"/>
  <c r="H279" i="6"/>
  <c r="ED279" i="6"/>
  <c r="EW279" i="6"/>
  <c r="FU279" i="6"/>
  <c r="DJ279" i="6"/>
  <c r="CC279" i="6"/>
  <c r="DX279" i="6"/>
  <c r="CO279" i="6"/>
  <c r="AF279" i="6"/>
  <c r="J279" i="6"/>
  <c r="GA279" i="6"/>
  <c r="FD279" i="6"/>
  <c r="DD279" i="6"/>
  <c r="BK279" i="6"/>
  <c r="AO279" i="6"/>
  <c r="GH279" i="6"/>
  <c r="FC279" i="6"/>
  <c r="DB279" i="6"/>
  <c r="AU279" i="6"/>
  <c r="CS279" i="6"/>
  <c r="GF279" i="6"/>
  <c r="GN279" i="6"/>
  <c r="CQ279" i="6"/>
  <c r="EE279" i="6"/>
  <c r="EU279" i="6"/>
  <c r="FM279" i="6"/>
  <c r="FP279" i="6"/>
  <c r="CY279" i="6"/>
  <c r="DM279" i="6"/>
  <c r="BQ279" i="6"/>
  <c r="BO279" i="6"/>
  <c r="BP279" i="6"/>
  <c r="BR279" i="6"/>
  <c r="AI279" i="6"/>
  <c r="S279" i="6"/>
  <c r="GB279" i="6"/>
  <c r="ER279" i="6"/>
  <c r="FH279" i="6"/>
  <c r="GQ279" i="6"/>
  <c r="DO279" i="6"/>
  <c r="BJ279" i="6"/>
  <c r="BH279" i="6"/>
  <c r="DW279" i="6"/>
  <c r="Z279" i="6"/>
  <c r="F279" i="6"/>
  <c r="EC279" i="6"/>
  <c r="FE279" i="6"/>
  <c r="GO279" i="6"/>
  <c r="DI279" i="6"/>
  <c r="BM279" i="6"/>
  <c r="CI279" i="6"/>
  <c r="BZ279" i="6"/>
  <c r="AJ279" i="6"/>
  <c r="N279" i="6"/>
  <c r="EI279" i="6"/>
  <c r="EZ279" i="6"/>
  <c r="FQ279" i="6"/>
  <c r="DG279" i="6"/>
  <c r="AW279" i="6"/>
  <c r="BS279" i="6"/>
  <c r="CN279" i="6"/>
  <c r="AN279" i="6"/>
  <c r="R279" i="6"/>
  <c r="FZ279" i="6"/>
  <c r="EM279" i="6"/>
  <c r="FN279" i="6"/>
  <c r="GL279" i="6"/>
  <c r="DU279" i="6"/>
  <c r="BB279" i="6"/>
  <c r="BD279" i="6"/>
  <c r="CP279" i="6"/>
  <c r="AB279" i="6"/>
  <c r="G279" i="6"/>
  <c r="DA279" i="6"/>
  <c r="CB279" i="6"/>
  <c r="U279" i="6"/>
  <c r="GG279" i="6"/>
  <c r="FO279" i="6"/>
  <c r="DQ279" i="6"/>
  <c r="AR279" i="6"/>
  <c r="AD279" i="6"/>
  <c r="EF279" i="6"/>
  <c r="FI279" i="6"/>
  <c r="DL279" i="6"/>
  <c r="CM279" i="6"/>
  <c r="AH279" i="6"/>
  <c r="M279" i="6"/>
  <c r="EY279" i="6"/>
  <c r="CX279" i="6"/>
  <c r="BC279" i="6"/>
  <c r="BX279" i="6"/>
  <c r="V279" i="6"/>
  <c r="BY279" i="6"/>
  <c r="AG279" i="6"/>
  <c r="D281" i="6" l="1"/>
  <c r="C281" i="6"/>
  <c r="FY280" i="6"/>
  <c r="EH280" i="6"/>
  <c r="EN280" i="6"/>
  <c r="FF280" i="6"/>
  <c r="GQ280" i="6"/>
  <c r="DG280" i="6"/>
  <c r="DR280" i="6"/>
  <c r="AR280" i="6"/>
  <c r="AV280" i="6"/>
  <c r="X280" i="6"/>
  <c r="FE280" i="6"/>
  <c r="DB280" i="6"/>
  <c r="AX280" i="6"/>
  <c r="V280" i="6"/>
  <c r="EU280" i="6"/>
  <c r="GT280" i="6"/>
  <c r="CT280" i="6"/>
  <c r="AH280" i="6"/>
  <c r="EI280" i="6"/>
  <c r="FT280" i="6"/>
  <c r="EA280" i="6"/>
  <c r="BK280" i="6"/>
  <c r="S280" i="6"/>
  <c r="GK280" i="6"/>
  <c r="DV280" i="6"/>
  <c r="CN280" i="6"/>
  <c r="W280" i="6"/>
  <c r="GH280" i="6"/>
  <c r="EB280" i="6"/>
  <c r="FD280" i="6"/>
  <c r="FI280" i="6"/>
  <c r="GL280" i="6"/>
  <c r="DI280" i="6"/>
  <c r="BE280" i="6"/>
  <c r="BF280" i="6"/>
  <c r="BX280" i="6"/>
  <c r="CB280" i="6"/>
  <c r="AL280" i="6"/>
  <c r="T280" i="6"/>
  <c r="J280" i="6"/>
  <c r="EK280" i="6"/>
  <c r="EV280" i="6"/>
  <c r="FV280" i="6"/>
  <c r="DC280" i="6"/>
  <c r="AW280" i="6"/>
  <c r="BR280" i="6"/>
  <c r="CI280" i="6"/>
  <c r="AN280" i="6"/>
  <c r="Q280" i="6"/>
  <c r="FZ280" i="6"/>
  <c r="ES280" i="6"/>
  <c r="FM280" i="6"/>
  <c r="GN280" i="6"/>
  <c r="DT280" i="6"/>
  <c r="CS280" i="6"/>
  <c r="BP280" i="6"/>
  <c r="BG280" i="6"/>
  <c r="Z280" i="6"/>
  <c r="K280" i="6"/>
  <c r="EF280" i="6"/>
  <c r="FC280" i="6"/>
  <c r="FS280" i="6"/>
  <c r="DJ280" i="6"/>
  <c r="BI280" i="6"/>
  <c r="CD280" i="6"/>
  <c r="DX280" i="6"/>
  <c r="AK280" i="6"/>
  <c r="N280" i="6"/>
  <c r="GA280" i="6"/>
  <c r="EZ280" i="6"/>
  <c r="FP280" i="6"/>
  <c r="DD280" i="6"/>
  <c r="AS280" i="6"/>
  <c r="BN280" i="6"/>
  <c r="BS280" i="6"/>
  <c r="AO280" i="6"/>
  <c r="R280" i="6"/>
  <c r="AF280" i="6"/>
  <c r="GG280" i="6"/>
  <c r="FO280" i="6"/>
  <c r="DH280" i="6"/>
  <c r="CP280" i="6"/>
  <c r="AG280" i="6"/>
  <c r="EC280" i="6"/>
  <c r="FA280" i="6"/>
  <c r="DA280" i="6"/>
  <c r="BB280" i="6"/>
  <c r="CU280" i="6"/>
  <c r="GF280" i="6"/>
  <c r="FN280" i="6"/>
  <c r="DN280" i="6"/>
  <c r="DW280" i="6"/>
  <c r="AD280" i="6"/>
  <c r="EE280" i="6"/>
  <c r="GU280" i="6"/>
  <c r="BM280" i="6"/>
  <c r="BD280" i="6"/>
  <c r="AI280" i="6"/>
  <c r="FW280" i="6"/>
  <c r="EQ280" i="6"/>
  <c r="EX280" i="6"/>
  <c r="GJ280" i="6"/>
  <c r="GR280" i="6"/>
  <c r="DO280" i="6"/>
  <c r="BU280" i="6"/>
  <c r="BV280" i="6"/>
  <c r="AU280" i="6"/>
  <c r="AY280" i="6"/>
  <c r="P280" i="6"/>
  <c r="ED280" i="6"/>
  <c r="GM280" i="6"/>
  <c r="BQ280" i="6"/>
  <c r="BL280" i="6"/>
  <c r="L280" i="6"/>
  <c r="FQ280" i="6"/>
  <c r="DZ280" i="6"/>
  <c r="BC280" i="6"/>
  <c r="U280" i="6"/>
  <c r="EM280" i="6"/>
  <c r="GP280" i="6"/>
  <c r="CC280" i="6"/>
  <c r="CJ280" i="6"/>
  <c r="I280" i="6"/>
  <c r="EY280" i="6"/>
  <c r="DL280" i="6"/>
  <c r="CH280" i="6"/>
  <c r="EG280" i="6"/>
  <c r="EL280" i="6"/>
  <c r="FK280" i="6"/>
  <c r="FR280" i="6"/>
  <c r="CX280" i="6"/>
  <c r="DM280" i="6"/>
  <c r="CK280" i="6"/>
  <c r="CL280" i="6"/>
  <c r="CA280" i="6"/>
  <c r="CE280" i="6"/>
  <c r="AB280" i="6"/>
  <c r="AE280" i="6"/>
  <c r="FX280" i="6"/>
  <c r="EP280" i="6"/>
  <c r="FH280" i="6"/>
  <c r="GO280" i="6"/>
  <c r="DQ280" i="6"/>
  <c r="CO280" i="6"/>
  <c r="BH280" i="6"/>
  <c r="DY280" i="6"/>
  <c r="AA280" i="6"/>
  <c r="F280" i="6"/>
  <c r="EJ280" i="6"/>
  <c r="FB280" i="6"/>
  <c r="GI280" i="6"/>
  <c r="DF280" i="6"/>
  <c r="BA280" i="6"/>
  <c r="BZ280" i="6"/>
  <c r="CQ280" i="6"/>
  <c r="AM280" i="6"/>
  <c r="O280" i="6"/>
  <c r="GD280" i="6"/>
  <c r="EO280" i="6"/>
  <c r="FL280" i="6"/>
  <c r="CZ280" i="6"/>
  <c r="DS280" i="6"/>
  <c r="CW280" i="6"/>
  <c r="CF280" i="6"/>
  <c r="BO280" i="6"/>
  <c r="Y280" i="6"/>
  <c r="E280" i="6"/>
  <c r="ET280" i="6"/>
  <c r="FJ280" i="6"/>
  <c r="GS280" i="6"/>
  <c r="DP280" i="6"/>
  <c r="CG280" i="6"/>
  <c r="AZ280" i="6"/>
  <c r="CR280" i="6"/>
  <c r="AC280" i="6"/>
  <c r="G280" i="6"/>
  <c r="GV280" i="6"/>
  <c r="AP280" i="6"/>
  <c r="H280" i="6"/>
  <c r="GE280" i="6"/>
  <c r="FU280" i="6"/>
  <c r="DU280" i="6"/>
  <c r="CV280" i="6"/>
  <c r="CM280" i="6"/>
  <c r="GC280" i="6"/>
  <c r="FG280" i="6"/>
  <c r="DK280" i="6"/>
  <c r="BY280" i="6"/>
  <c r="BT280" i="6"/>
  <c r="M280" i="6"/>
  <c r="EW280" i="6"/>
  <c r="DE280" i="6"/>
  <c r="BJ280" i="6"/>
  <c r="AQ280" i="6"/>
  <c r="GB280" i="6"/>
  <c r="ER280" i="6"/>
  <c r="CY280" i="6"/>
  <c r="AT280" i="6"/>
  <c r="BW280" i="6"/>
  <c r="AJ280" i="6"/>
  <c r="C282" i="6" l="1"/>
  <c r="D282" i="6"/>
  <c r="GC281" i="6"/>
  <c r="EJ281" i="6"/>
  <c r="FC281" i="6"/>
  <c r="FK281" i="6"/>
  <c r="GR281" i="6"/>
  <c r="DF281" i="6"/>
  <c r="DT281" i="6"/>
  <c r="CQ281" i="6"/>
  <c r="CR281" i="6"/>
  <c r="CK281" i="6"/>
  <c r="CO281" i="6"/>
  <c r="AB281" i="6"/>
  <c r="L281" i="6"/>
  <c r="GH281" i="6"/>
  <c r="EL281" i="6"/>
  <c r="GL281" i="6"/>
  <c r="DX281" i="6"/>
  <c r="BQ281" i="6"/>
  <c r="J281" i="6"/>
  <c r="GS281" i="6"/>
  <c r="CI281" i="6"/>
  <c r="CT281" i="6"/>
  <c r="I281" i="6"/>
  <c r="GO281" i="6"/>
  <c r="BS281" i="6"/>
  <c r="BN281" i="6"/>
  <c r="FW281" i="6"/>
  <c r="FV281" i="6"/>
  <c r="DZ281" i="6"/>
  <c r="AW281" i="6"/>
  <c r="AH281" i="6"/>
  <c r="FX281" i="6"/>
  <c r="ED281" i="6"/>
  <c r="FD281" i="6"/>
  <c r="GI281" i="6"/>
  <c r="GM281" i="6"/>
  <c r="DH281" i="6"/>
  <c r="AU281" i="6"/>
  <c r="AV281" i="6"/>
  <c r="BB281" i="6"/>
  <c r="BF281" i="6"/>
  <c r="AO281" i="6"/>
  <c r="X281" i="6"/>
  <c r="H281" i="6"/>
  <c r="EI281" i="6"/>
  <c r="FB281" i="6"/>
  <c r="FR281" i="6"/>
  <c r="DD281" i="6"/>
  <c r="EA281" i="6"/>
  <c r="BH281" i="6"/>
  <c r="BM281" i="6"/>
  <c r="AQ281" i="6"/>
  <c r="U281" i="6"/>
  <c r="GF281" i="6"/>
  <c r="EN281" i="6"/>
  <c r="FN281" i="6"/>
  <c r="GQ281" i="6"/>
  <c r="DM281" i="6"/>
  <c r="AR281" i="6"/>
  <c r="CP281" i="6"/>
  <c r="BY281" i="6"/>
  <c r="Y281" i="6"/>
  <c r="GB281" i="6"/>
  <c r="EU281" i="6"/>
  <c r="FF281" i="6"/>
  <c r="GT281" i="6"/>
  <c r="DO281" i="6"/>
  <c r="CM281" i="6"/>
  <c r="BJ281" i="6"/>
  <c r="AS281" i="6"/>
  <c r="AC281" i="6"/>
  <c r="G281" i="6"/>
  <c r="EC281" i="6"/>
  <c r="EV281" i="6"/>
  <c r="FU281" i="6"/>
  <c r="DE281" i="6"/>
  <c r="BC281" i="6"/>
  <c r="BX281" i="6"/>
  <c r="CS281" i="6"/>
  <c r="AM281" i="6"/>
  <c r="Q281" i="6"/>
  <c r="BG281" i="6"/>
  <c r="GV281" i="6"/>
  <c r="O281" i="6"/>
  <c r="ET281" i="6"/>
  <c r="DB281" i="6"/>
  <c r="BP281" i="6"/>
  <c r="AP281" i="6"/>
  <c r="GA281" i="6"/>
  <c r="FS281" i="6"/>
  <c r="DU281" i="6"/>
  <c r="DW281" i="6"/>
  <c r="W281" i="6"/>
  <c r="ES281" i="6"/>
  <c r="GN281" i="6"/>
  <c r="BW281" i="6"/>
  <c r="BV281" i="6"/>
  <c r="GE281" i="6"/>
  <c r="ER281" i="6"/>
  <c r="FE281" i="6"/>
  <c r="GJ281" i="6"/>
  <c r="CY281" i="6"/>
  <c r="DQ281" i="6"/>
  <c r="BK281" i="6"/>
  <c r="BL281" i="6"/>
  <c r="CH281" i="6"/>
  <c r="CL281" i="6"/>
  <c r="AK281" i="6"/>
  <c r="T281" i="6"/>
  <c r="E281" i="6"/>
  <c r="EF281" i="6"/>
  <c r="EW281" i="6"/>
  <c r="FQ281" i="6"/>
  <c r="DI281" i="6"/>
  <c r="CF281" i="6"/>
  <c r="AL281" i="6"/>
  <c r="FZ281" i="6"/>
  <c r="FG281" i="6"/>
  <c r="DR281" i="6"/>
  <c r="BU281" i="6"/>
  <c r="S281" i="6"/>
  <c r="EP281" i="6"/>
  <c r="CX281" i="6"/>
  <c r="AZ281" i="6"/>
  <c r="CG281" i="6"/>
  <c r="GG281" i="6"/>
  <c r="FI281" i="6"/>
  <c r="DJ281" i="6"/>
  <c r="CV281" i="6"/>
  <c r="K281" i="6"/>
  <c r="EE281" i="6"/>
  <c r="EM281" i="6"/>
  <c r="FL281" i="6"/>
  <c r="GK281" i="6"/>
  <c r="CZ281" i="6"/>
  <c r="DS281" i="6"/>
  <c r="CA281" i="6"/>
  <c r="CB281" i="6"/>
  <c r="BE281" i="6"/>
  <c r="BI281" i="6"/>
  <c r="AG281" i="6"/>
  <c r="P281" i="6"/>
  <c r="FY281" i="6"/>
  <c r="EO281" i="6"/>
  <c r="FH281" i="6"/>
  <c r="GU281" i="6"/>
  <c r="DN281" i="6"/>
  <c r="CE281" i="6"/>
  <c r="DY281" i="6"/>
  <c r="CD281" i="6"/>
  <c r="AF281" i="6"/>
  <c r="AE281" i="6"/>
  <c r="EK281" i="6"/>
  <c r="EX281" i="6"/>
  <c r="FT281" i="6"/>
  <c r="DG281" i="6"/>
  <c r="BO281" i="6"/>
  <c r="CJ281" i="6"/>
  <c r="AX281" i="6"/>
  <c r="AJ281" i="6"/>
  <c r="N281" i="6"/>
  <c r="EG281" i="6"/>
  <c r="EZ281" i="6"/>
  <c r="FP281" i="6"/>
  <c r="DC281" i="6"/>
  <c r="AY281" i="6"/>
  <c r="BT281" i="6"/>
  <c r="CC281" i="6"/>
  <c r="AN281" i="6"/>
  <c r="R281" i="6"/>
  <c r="GD281" i="6"/>
  <c r="EQ281" i="6"/>
  <c r="FJ281" i="6"/>
  <c r="GP281" i="6"/>
  <c r="DP281" i="6"/>
  <c r="CU281" i="6"/>
  <c r="BR281" i="6"/>
  <c r="BA281" i="6"/>
  <c r="AA281" i="6"/>
  <c r="F281" i="6"/>
  <c r="FO281" i="6"/>
  <c r="DV281" i="6"/>
  <c r="BZ281" i="6"/>
  <c r="Z281" i="6"/>
  <c r="EB281" i="6"/>
  <c r="FA281" i="6"/>
  <c r="DL281" i="6"/>
  <c r="AT281" i="6"/>
  <c r="AD281" i="6"/>
  <c r="EH281" i="6"/>
  <c r="FM281" i="6"/>
  <c r="DK281" i="6"/>
  <c r="CN281" i="6"/>
  <c r="AI281" i="6"/>
  <c r="M281" i="6"/>
  <c r="EY281" i="6"/>
  <c r="DA281" i="6"/>
  <c r="BD281" i="6"/>
  <c r="CW281" i="6"/>
  <c r="V281" i="6"/>
  <c r="FZ282" i="6" l="1"/>
  <c r="ET282" i="6"/>
  <c r="EY282" i="6"/>
  <c r="FP282" i="6"/>
  <c r="CX282" i="6"/>
  <c r="DP282" i="6"/>
  <c r="AT282" i="6"/>
  <c r="CB282" i="6"/>
  <c r="DX282" i="6"/>
  <c r="BP282" i="6"/>
  <c r="AJ282" i="6"/>
  <c r="P282" i="6"/>
  <c r="FY282" i="6"/>
  <c r="EU282" i="6"/>
  <c r="FK282" i="6"/>
  <c r="GM282" i="6"/>
  <c r="DI282" i="6"/>
  <c r="BB282" i="6"/>
  <c r="AU282" i="6"/>
  <c r="M282" i="6"/>
  <c r="EW282" i="6"/>
  <c r="EA282" i="6"/>
  <c r="AQ282" i="6"/>
  <c r="EM282" i="6"/>
  <c r="CH282" i="6"/>
  <c r="V282" i="6"/>
  <c r="FO282" i="6"/>
  <c r="AX282" i="6"/>
  <c r="AG282" i="6"/>
  <c r="FH282" i="6"/>
  <c r="BT282" i="6"/>
  <c r="EP282" i="6"/>
  <c r="BR282" i="6"/>
  <c r="L282" i="6"/>
  <c r="EK282" i="6"/>
  <c r="EO282" i="6"/>
  <c r="FN282" i="6"/>
  <c r="GI282" i="6"/>
  <c r="DG282" i="6"/>
  <c r="DR282" i="6"/>
  <c r="BJ282" i="6"/>
  <c r="CT282" i="6"/>
  <c r="BO282" i="6"/>
  <c r="CK282" i="6"/>
  <c r="AB282" i="6"/>
  <c r="AE282" i="6"/>
  <c r="GH282" i="6"/>
  <c r="EL282" i="6"/>
  <c r="FM282" i="6"/>
  <c r="GR282" i="6"/>
  <c r="DO282" i="6"/>
  <c r="BV282" i="6"/>
  <c r="CM282" i="6"/>
  <c r="CA282" i="6"/>
  <c r="Y282" i="6"/>
  <c r="H282" i="6"/>
  <c r="EF282" i="6"/>
  <c r="EX282" i="6"/>
  <c r="FS282" i="6"/>
  <c r="DL282" i="6"/>
  <c r="BE282" i="6"/>
  <c r="CP282" i="6"/>
  <c r="CN282" i="6"/>
  <c r="AL282" i="6"/>
  <c r="FW282" i="6"/>
  <c r="DB282" i="6"/>
  <c r="AP282" i="6"/>
  <c r="FF282" i="6"/>
  <c r="CC282" i="6"/>
  <c r="GG282" i="6"/>
  <c r="EE282" i="6"/>
  <c r="FA282" i="6"/>
  <c r="FL282" i="6"/>
  <c r="GT282" i="6"/>
  <c r="DD282" i="6"/>
  <c r="DZ282" i="6"/>
  <c r="BZ282" i="6"/>
  <c r="BM282" i="6"/>
  <c r="CJ282" i="6"/>
  <c r="GV282" i="6"/>
  <c r="X282" i="6"/>
  <c r="J282" i="6"/>
  <c r="EG282" i="6"/>
  <c r="FE282" i="6"/>
  <c r="FQ282" i="6"/>
  <c r="CZ282" i="6"/>
  <c r="DS282" i="6"/>
  <c r="BL282" i="6"/>
  <c r="AZ282" i="6"/>
  <c r="CW282" i="6"/>
  <c r="S282" i="6"/>
  <c r="GF282" i="6"/>
  <c r="EQ282" i="6"/>
  <c r="FG282" i="6"/>
  <c r="GP282" i="6"/>
  <c r="DQ282" i="6"/>
  <c r="BF282" i="6"/>
  <c r="BS282" i="6"/>
  <c r="BC282" i="6"/>
  <c r="AC282" i="6"/>
  <c r="E282" i="6"/>
  <c r="EI282" i="6"/>
  <c r="FD282" i="6"/>
  <c r="FT282" i="6"/>
  <c r="DC282" i="6"/>
  <c r="BI282" i="6"/>
  <c r="DW282" i="6"/>
  <c r="CR282" i="6"/>
  <c r="AK282" i="6"/>
  <c r="AI282" i="6"/>
  <c r="GA282" i="6"/>
  <c r="EN282" i="6"/>
  <c r="GK282" i="6"/>
  <c r="DA282" i="6"/>
  <c r="DT282" i="6"/>
  <c r="AV282" i="6"/>
  <c r="AR282" i="6"/>
  <c r="CS282" i="6"/>
  <c r="U282" i="6"/>
  <c r="GJ282" i="6"/>
  <c r="BH282" i="6"/>
  <c r="FX282" i="6"/>
  <c r="GL282" i="6"/>
  <c r="CU282" i="6"/>
  <c r="F282" i="6"/>
  <c r="GQ282" i="6"/>
  <c r="CV282" i="6"/>
  <c r="AH282" i="6"/>
  <c r="DU282" i="6"/>
  <c r="Q282" i="6"/>
  <c r="DN282" i="6"/>
  <c r="Z282" i="6"/>
  <c r="GB282" i="6"/>
  <c r="EB282" i="6"/>
  <c r="EV282" i="6"/>
  <c r="FU282" i="6"/>
  <c r="GO282" i="6"/>
  <c r="DJ282" i="6"/>
  <c r="AW282" i="6"/>
  <c r="BD282" i="6"/>
  <c r="CI282" i="6"/>
  <c r="DY282" i="6"/>
  <c r="AN282" i="6"/>
  <c r="T282" i="6"/>
  <c r="I282" i="6"/>
  <c r="ED282" i="6"/>
  <c r="FB282" i="6"/>
  <c r="FR282" i="6"/>
  <c r="DE282" i="6"/>
  <c r="BA282" i="6"/>
  <c r="CL282" i="6"/>
  <c r="CE282" i="6"/>
  <c r="AM282" i="6"/>
  <c r="N282" i="6"/>
  <c r="GE282" i="6"/>
  <c r="ES282" i="6"/>
  <c r="FI282" i="6"/>
  <c r="GN282" i="6"/>
  <c r="DV282" i="6"/>
  <c r="CD282" i="6"/>
  <c r="CQ282" i="6"/>
  <c r="CF282" i="6"/>
  <c r="W282" i="6"/>
  <c r="G282" i="6"/>
  <c r="EJ282" i="6"/>
  <c r="FC282" i="6"/>
  <c r="GU282" i="6"/>
  <c r="DH282" i="6"/>
  <c r="BN282" i="6"/>
  <c r="BX282" i="6"/>
  <c r="BK282" i="6"/>
  <c r="AA282" i="6"/>
  <c r="K282" i="6"/>
  <c r="GD282" i="6"/>
  <c r="EZ282" i="6"/>
  <c r="FV282" i="6"/>
  <c r="DF282" i="6"/>
  <c r="AS282" i="6"/>
  <c r="CG282" i="6"/>
  <c r="BY282" i="6"/>
  <c r="AO282" i="6"/>
  <c r="O282" i="6"/>
  <c r="BG282" i="6"/>
  <c r="AD282" i="6"/>
  <c r="EC282" i="6"/>
  <c r="CY282" i="6"/>
  <c r="BQ282" i="6"/>
  <c r="R282" i="6"/>
  <c r="FJ282" i="6"/>
  <c r="DM282" i="6"/>
  <c r="CO282" i="6"/>
  <c r="EH282" i="6"/>
  <c r="DK282" i="6"/>
  <c r="AY282" i="6"/>
  <c r="AF282" i="6"/>
  <c r="ER282" i="6"/>
  <c r="BW282" i="6"/>
  <c r="GC282" i="6"/>
  <c r="GS282" i="6"/>
  <c r="BU282" i="6"/>
  <c r="D283" i="6"/>
  <c r="C283" i="6"/>
  <c r="ER226" i="6" l="1"/>
  <c r="ER228" i="6" s="1"/>
  <c r="ER237" i="6"/>
  <c r="ER238" i="6" s="1"/>
  <c r="EQ226" i="6"/>
  <c r="EQ228" i="6" s="1"/>
  <c r="EQ237" i="6"/>
  <c r="EQ238" i="6" s="1"/>
  <c r="FQ226" i="6"/>
  <c r="FQ228" i="6" s="1"/>
  <c r="FQ237" i="6"/>
  <c r="FQ238" i="6" s="1"/>
  <c r="FC226" i="6"/>
  <c r="FC228" i="6" s="1"/>
  <c r="FC237" i="6"/>
  <c r="FC238" i="6" s="1"/>
  <c r="FG237" i="6"/>
  <c r="FG238" i="6" s="1"/>
  <c r="FG226" i="6"/>
  <c r="FG228" i="6" s="1"/>
  <c r="GG237" i="6"/>
  <c r="GG238" i="6" s="1"/>
  <c r="GG226" i="6"/>
  <c r="GG228" i="6" s="1"/>
  <c r="GI237" i="6"/>
  <c r="GI238" i="6" s="1"/>
  <c r="GI226" i="6"/>
  <c r="GI228" i="6" s="1"/>
  <c r="GE237" i="6"/>
  <c r="GE238" i="6" s="1"/>
  <c r="GE226" i="6"/>
  <c r="GE228" i="6" s="1"/>
  <c r="FD226" i="6"/>
  <c r="FD228" i="6" s="1"/>
  <c r="FD237" i="6"/>
  <c r="FD238" i="6" s="1"/>
  <c r="FS237" i="6"/>
  <c r="FS238" i="6" s="1"/>
  <c r="FS226" i="6"/>
  <c r="FS228" i="6" s="1"/>
  <c r="GH226" i="6"/>
  <c r="GH228" i="6" s="1"/>
  <c r="GH237" i="6"/>
  <c r="GH238" i="6" s="1"/>
  <c r="ES237" i="6"/>
  <c r="ES238" i="6" s="1"/>
  <c r="ES226" i="6"/>
  <c r="ES228" i="6" s="1"/>
  <c r="FR226" i="6"/>
  <c r="FR228" i="6" s="1"/>
  <c r="FR237" i="6"/>
  <c r="FR238" i="6" s="1"/>
  <c r="FU237" i="6"/>
  <c r="FU238" i="6" s="1"/>
  <c r="FU226" i="6"/>
  <c r="FU228" i="6" s="1"/>
  <c r="FT226" i="6"/>
  <c r="FT228" i="6" s="1"/>
  <c r="FT237" i="6"/>
  <c r="FT238" i="6" s="1"/>
  <c r="GF237" i="6"/>
  <c r="GF238" i="6" s="1"/>
  <c r="GF226" i="6"/>
  <c r="GF228" i="6" s="1"/>
  <c r="FE237" i="6"/>
  <c r="FE238" i="6" s="1"/>
  <c r="FE226" i="6"/>
  <c r="FE228" i="6" s="1"/>
  <c r="FF226" i="6"/>
  <c r="FF228" i="6" s="1"/>
  <c r="FF237" i="6"/>
  <c r="FF238" i="6" s="1"/>
  <c r="EO226" i="6"/>
  <c r="EO228" i="6" s="1"/>
  <c r="EO237" i="6"/>
  <c r="EO238" i="6" s="1"/>
  <c r="EP226" i="6"/>
  <c r="EP228" i="6" s="1"/>
  <c r="EP237" i="6"/>
  <c r="EP238" i="6" s="1"/>
  <c r="D284" i="6"/>
  <c r="C284" i="6"/>
  <c r="GD283" i="6"/>
  <c r="EQ283" i="6"/>
  <c r="FI283" i="6"/>
  <c r="GK283" i="6"/>
  <c r="DB283" i="6"/>
  <c r="DN283" i="6"/>
  <c r="CJ283" i="6"/>
  <c r="CK283" i="6"/>
  <c r="CL283" i="6"/>
  <c r="CQ283" i="6"/>
  <c r="AD283" i="6"/>
  <c r="N283" i="6"/>
  <c r="GE283" i="6"/>
  <c r="EU283" i="6"/>
  <c r="FG283" i="6"/>
  <c r="GP283" i="6"/>
  <c r="DM283" i="6"/>
  <c r="CN283" i="6"/>
  <c r="BW283" i="6"/>
  <c r="AC283" i="6"/>
  <c r="EV283" i="6"/>
  <c r="DC283" i="6"/>
  <c r="BY283" i="6"/>
  <c r="AM283" i="6"/>
  <c r="GA283" i="6"/>
  <c r="FJ283" i="6"/>
  <c r="DT283" i="6"/>
  <c r="BJ283" i="6"/>
  <c r="AA283" i="6"/>
  <c r="EW283" i="6"/>
  <c r="DI283" i="6"/>
  <c r="CG283" i="6"/>
  <c r="AJ283" i="6"/>
  <c r="Y283" i="6"/>
  <c r="EG283" i="6"/>
  <c r="EL283" i="6"/>
  <c r="FK283" i="6"/>
  <c r="GO283" i="6"/>
  <c r="DD283" i="6"/>
  <c r="DV283" i="6"/>
  <c r="DY283" i="6"/>
  <c r="GV283" i="6"/>
  <c r="AU283" i="6"/>
  <c r="AP283" i="6"/>
  <c r="Z283" i="6"/>
  <c r="J283" i="6"/>
  <c r="FZ283" i="6"/>
  <c r="FC283" i="6"/>
  <c r="FS283" i="6"/>
  <c r="CY283" i="6"/>
  <c r="DR283" i="6"/>
  <c r="AW283" i="6"/>
  <c r="BR283" i="6"/>
  <c r="CU283" i="6"/>
  <c r="X283" i="6"/>
  <c r="FY283" i="6"/>
  <c r="ES283" i="6"/>
  <c r="FL283" i="6"/>
  <c r="GN283" i="6"/>
  <c r="DH283" i="6"/>
  <c r="BX283" i="6"/>
  <c r="CS283" i="6"/>
  <c r="BG283" i="6"/>
  <c r="AG283" i="6"/>
  <c r="L283" i="6"/>
  <c r="EE283" i="6"/>
  <c r="FB283" i="6"/>
  <c r="GJ283" i="6"/>
  <c r="DF283" i="6"/>
  <c r="EA283" i="6"/>
  <c r="BI283" i="6"/>
  <c r="CD283" i="6"/>
  <c r="AQ283" i="6"/>
  <c r="U283" i="6"/>
  <c r="FX283" i="6"/>
  <c r="EN283" i="6"/>
  <c r="FO283" i="6"/>
  <c r="GM283" i="6"/>
  <c r="DQ283" i="6"/>
  <c r="CF283" i="6"/>
  <c r="AT283" i="6"/>
  <c r="BS283" i="6"/>
  <c r="AE283" i="6"/>
  <c r="I283" i="6"/>
  <c r="AN283" i="6"/>
  <c r="FW283" i="6"/>
  <c r="FN283" i="6"/>
  <c r="DU283" i="6"/>
  <c r="BB283" i="6"/>
  <c r="AB283" i="6"/>
  <c r="EF283" i="6"/>
  <c r="FU283" i="6"/>
  <c r="BH283" i="6"/>
  <c r="DW283" i="6"/>
  <c r="P283" i="6"/>
  <c r="EP283" i="6"/>
  <c r="CZ283" i="6"/>
  <c r="AS283" i="6"/>
  <c r="GG283" i="6"/>
  <c r="EB283" i="6"/>
  <c r="EX283" i="6"/>
  <c r="FF283" i="6"/>
  <c r="GQ283" i="6"/>
  <c r="DJ283" i="6"/>
  <c r="BD283" i="6"/>
  <c r="BE283" i="6"/>
  <c r="BF283" i="6"/>
  <c r="BK283" i="6"/>
  <c r="AL283" i="6"/>
  <c r="V283" i="6"/>
  <c r="F283" i="6"/>
  <c r="EC283" i="6"/>
  <c r="EZ283" i="6"/>
  <c r="FP283" i="6"/>
  <c r="DG283" i="6"/>
  <c r="AV283" i="6"/>
  <c r="BQ283" i="6"/>
  <c r="CP283" i="6"/>
  <c r="S283" i="6"/>
  <c r="EM283" i="6"/>
  <c r="GL283" i="6"/>
  <c r="CR283" i="6"/>
  <c r="CE283" i="6"/>
  <c r="G283" i="6"/>
  <c r="FA283" i="6"/>
  <c r="DK283" i="6"/>
  <c r="CC283" i="6"/>
  <c r="AK283" i="6"/>
  <c r="GH283" i="6"/>
  <c r="GI283" i="6"/>
  <c r="DS283" i="6"/>
  <c r="BN283" i="6"/>
  <c r="GB283" i="6"/>
  <c r="EO283" i="6"/>
  <c r="FE283" i="6"/>
  <c r="FR283" i="6"/>
  <c r="GT283" i="6"/>
  <c r="DP283" i="6"/>
  <c r="BT283" i="6"/>
  <c r="BU283" i="6"/>
  <c r="BV283" i="6"/>
  <c r="CA283" i="6"/>
  <c r="AH283" i="6"/>
  <c r="R283" i="6"/>
  <c r="GC283" i="6"/>
  <c r="ED283" i="6"/>
  <c r="FM283" i="6"/>
  <c r="GR283" i="6"/>
  <c r="DL283" i="6"/>
  <c r="BP283" i="6"/>
  <c r="CO283" i="6"/>
  <c r="BC283" i="6"/>
  <c r="AI283" i="6"/>
  <c r="M283" i="6"/>
  <c r="EI283" i="6"/>
  <c r="EY283" i="6"/>
  <c r="FV283" i="6"/>
  <c r="CX283" i="6"/>
  <c r="DZ283" i="6"/>
  <c r="BA283" i="6"/>
  <c r="BZ283" i="6"/>
  <c r="DX283" i="6"/>
  <c r="W283" i="6"/>
  <c r="GF283" i="6"/>
  <c r="ER283" i="6"/>
  <c r="FH283" i="6"/>
  <c r="GU283" i="6"/>
  <c r="DO283" i="6"/>
  <c r="CB283" i="6"/>
  <c r="CW283" i="6"/>
  <c r="BO283" i="6"/>
  <c r="AF283" i="6"/>
  <c r="K283" i="6"/>
  <c r="EK283" i="6"/>
  <c r="FD283" i="6"/>
  <c r="FT283" i="6"/>
  <c r="DE283" i="6"/>
  <c r="AR283" i="6"/>
  <c r="BM283" i="6"/>
  <c r="CH283" i="6"/>
  <c r="AO283" i="6"/>
  <c r="T283" i="6"/>
  <c r="AX283" i="6"/>
  <c r="H283" i="6"/>
  <c r="EJ283" i="6"/>
  <c r="FQ283" i="6"/>
  <c r="AZ283" i="6"/>
  <c r="CT283" i="6"/>
  <c r="Q283" i="6"/>
  <c r="ET283" i="6"/>
  <c r="DA283" i="6"/>
  <c r="CV283" i="6"/>
  <c r="CI283" i="6"/>
  <c r="E283" i="6"/>
  <c r="EH283" i="6"/>
  <c r="GS283" i="6"/>
  <c r="BL283" i="6"/>
  <c r="AY283" i="6"/>
  <c r="O283" i="6"/>
  <c r="CM283" i="6"/>
  <c r="D285" i="6" l="1"/>
  <c r="C285" i="6"/>
  <c r="FY284" i="6"/>
  <c r="ED284" i="6"/>
  <c r="EZ284" i="6"/>
  <c r="GK284" i="6"/>
  <c r="GS284" i="6"/>
  <c r="DL284" i="6"/>
  <c r="AT284" i="6"/>
  <c r="AY284" i="6"/>
  <c r="AZ284" i="6"/>
  <c r="BA284" i="6"/>
  <c r="X284" i="6"/>
  <c r="G284" i="6"/>
  <c r="EV284" i="6"/>
  <c r="DG284" i="6"/>
  <c r="BW284" i="6"/>
  <c r="R284" i="6"/>
  <c r="EL284" i="6"/>
  <c r="GR284" i="6"/>
  <c r="CT284" i="6"/>
  <c r="AA284" i="6"/>
  <c r="EJ284" i="6"/>
  <c r="FS284" i="6"/>
  <c r="BF284" i="6"/>
  <c r="AL284" i="6"/>
  <c r="FX284" i="6"/>
  <c r="FJ284" i="6"/>
  <c r="DP284" i="6"/>
  <c r="BT284" i="6"/>
  <c r="N284" i="6"/>
  <c r="GA284" i="6"/>
  <c r="EM284" i="6"/>
  <c r="EY284" i="6"/>
  <c r="FT284" i="6"/>
  <c r="CZ284" i="6"/>
  <c r="DN284" i="6"/>
  <c r="BJ284" i="6"/>
  <c r="BO284" i="6"/>
  <c r="BP284" i="6"/>
  <c r="BQ284" i="6"/>
  <c r="AK284" i="6"/>
  <c r="T284" i="6"/>
  <c r="E284" i="6"/>
  <c r="EH284" i="6"/>
  <c r="FO284" i="6"/>
  <c r="GQ284" i="6"/>
  <c r="DH284" i="6"/>
  <c r="BR284" i="6"/>
  <c r="CQ284" i="6"/>
  <c r="BE284" i="6"/>
  <c r="AH284" i="6"/>
  <c r="AG284" i="6"/>
  <c r="EG284" i="6"/>
  <c r="FA284" i="6"/>
  <c r="FQ284" i="6"/>
  <c r="CX284" i="6"/>
  <c r="DZ284" i="6"/>
  <c r="BG284" i="6"/>
  <c r="CB284" i="6"/>
  <c r="GV284" i="6"/>
  <c r="V284" i="6"/>
  <c r="GB284" i="6"/>
  <c r="EQ284" i="6"/>
  <c r="FN284" i="6"/>
  <c r="GP284" i="6"/>
  <c r="DO284" i="6"/>
  <c r="CD284" i="6"/>
  <c r="AR284" i="6"/>
  <c r="BM284" i="6"/>
  <c r="AF284" i="6"/>
  <c r="I284" i="6"/>
  <c r="GD284" i="6"/>
  <c r="EN284" i="6"/>
  <c r="FL284" i="6"/>
  <c r="CY284" i="6"/>
  <c r="DV284" i="6"/>
  <c r="BS284" i="6"/>
  <c r="CN284" i="6"/>
  <c r="AP284" i="6"/>
  <c r="S284" i="6"/>
  <c r="GC284" i="6"/>
  <c r="GO284" i="6"/>
  <c r="CL284" i="6"/>
  <c r="BY284" i="6"/>
  <c r="F284" i="6"/>
  <c r="FB284" i="6"/>
  <c r="DF284" i="6"/>
  <c r="CA284" i="6"/>
  <c r="AM284" i="6"/>
  <c r="GE284" i="6"/>
  <c r="FH284" i="6"/>
  <c r="DS284" i="6"/>
  <c r="BL284" i="6"/>
  <c r="Z284" i="6"/>
  <c r="EE284" i="6"/>
  <c r="FP284" i="6"/>
  <c r="BN284" i="6"/>
  <c r="AW284" i="6"/>
  <c r="FW284" i="6"/>
  <c r="ES284" i="6"/>
  <c r="FG284" i="6"/>
  <c r="GI284" i="6"/>
  <c r="DA284" i="6"/>
  <c r="DT284" i="6"/>
  <c r="BZ284" i="6"/>
  <c r="CE284" i="6"/>
  <c r="CF284" i="6"/>
  <c r="CG284" i="6"/>
  <c r="AI284" i="6"/>
  <c r="P284" i="6"/>
  <c r="EP284" i="6"/>
  <c r="FF284" i="6"/>
  <c r="DM284" i="6"/>
  <c r="BD284" i="6"/>
  <c r="AC284" i="6"/>
  <c r="EB284" i="6"/>
  <c r="FR284" i="6"/>
  <c r="BB284" i="6"/>
  <c r="DY284" i="6"/>
  <c r="Q284" i="6"/>
  <c r="EO284" i="6"/>
  <c r="GN284" i="6"/>
  <c r="DW284" i="6"/>
  <c r="CK284" i="6"/>
  <c r="M284" i="6"/>
  <c r="FD284" i="6"/>
  <c r="DD284" i="6"/>
  <c r="CM284" i="6"/>
  <c r="AJ284" i="6"/>
  <c r="EC284" i="6"/>
  <c r="FE284" i="6"/>
  <c r="FM284" i="6"/>
  <c r="GM284" i="6"/>
  <c r="DC284" i="6"/>
  <c r="DU284" i="6"/>
  <c r="CP284" i="6"/>
  <c r="CU284" i="6"/>
  <c r="CV284" i="6"/>
  <c r="CW284" i="6"/>
  <c r="AB284" i="6"/>
  <c r="J284" i="6"/>
  <c r="GH284" i="6"/>
  <c r="ER284" i="6"/>
  <c r="FU284" i="6"/>
  <c r="DB284" i="6"/>
  <c r="DR284" i="6"/>
  <c r="BC284" i="6"/>
  <c r="BX284" i="6"/>
  <c r="CS284" i="6"/>
  <c r="W284" i="6"/>
  <c r="GF284" i="6"/>
  <c r="EU284" i="6"/>
  <c r="FK284" i="6"/>
  <c r="GT284" i="6"/>
  <c r="DK284" i="6"/>
  <c r="BV284" i="6"/>
  <c r="DX284" i="6"/>
  <c r="BI284" i="6"/>
  <c r="AE284" i="6"/>
  <c r="K284" i="6"/>
  <c r="EI284" i="6"/>
  <c r="EW284" i="6"/>
  <c r="GJ284" i="6"/>
  <c r="DE284" i="6"/>
  <c r="EA284" i="6"/>
  <c r="BK284" i="6"/>
  <c r="CJ284" i="6"/>
  <c r="AQ284" i="6"/>
  <c r="U284" i="6"/>
  <c r="GG284" i="6"/>
  <c r="EF284" i="6"/>
  <c r="FC284" i="6"/>
  <c r="GU284" i="6"/>
  <c r="DI284" i="6"/>
  <c r="CH284" i="6"/>
  <c r="AV284" i="6"/>
  <c r="BU284" i="6"/>
  <c r="AD284" i="6"/>
  <c r="H284" i="6"/>
  <c r="AO284" i="6"/>
  <c r="EK284" i="6"/>
  <c r="FV284" i="6"/>
  <c r="AX284" i="6"/>
  <c r="CR284" i="6"/>
  <c r="AN284" i="6"/>
  <c r="FZ284" i="6"/>
  <c r="FI284" i="6"/>
  <c r="DQ284" i="6"/>
  <c r="BH284" i="6"/>
  <c r="CC284" i="6"/>
  <c r="L284" i="6"/>
  <c r="EX284" i="6"/>
  <c r="DJ284" i="6"/>
  <c r="CI284" i="6"/>
  <c r="AS284" i="6"/>
  <c r="O284" i="6"/>
  <c r="ET284" i="6"/>
  <c r="GL284" i="6"/>
  <c r="AU284" i="6"/>
  <c r="CO284" i="6"/>
  <c r="Y284" i="6"/>
  <c r="D286" i="6" l="1"/>
  <c r="C286" i="6"/>
  <c r="GF285" i="6"/>
  <c r="EB285" i="6"/>
  <c r="FB285" i="6"/>
  <c r="FJ285" i="6"/>
  <c r="GU285" i="6"/>
  <c r="DI285" i="6"/>
  <c r="EA285" i="6"/>
  <c r="CV285" i="6"/>
  <c r="CW285" i="6"/>
  <c r="DW285" i="6"/>
  <c r="AQ285" i="6"/>
  <c r="Z285" i="6"/>
  <c r="AE285" i="6"/>
  <c r="EI285" i="6"/>
  <c r="EX285" i="6"/>
  <c r="GJ285" i="6"/>
  <c r="DD285" i="6"/>
  <c r="BH285" i="6"/>
  <c r="CC285" i="6"/>
  <c r="AU285" i="6"/>
  <c r="AK285" i="6"/>
  <c r="O285" i="6"/>
  <c r="EL285" i="6"/>
  <c r="GI285" i="6"/>
  <c r="AS285" i="6"/>
  <c r="CQ285" i="6"/>
  <c r="GB285" i="6"/>
  <c r="FG285" i="6"/>
  <c r="DP285" i="6"/>
  <c r="AX285" i="6"/>
  <c r="G285" i="6"/>
  <c r="EY285" i="6"/>
  <c r="CZ285" i="6"/>
  <c r="BE285" i="6"/>
  <c r="DX285" i="6"/>
  <c r="AG285" i="6"/>
  <c r="FW285" i="6"/>
  <c r="ES285" i="6"/>
  <c r="EV285" i="6"/>
  <c r="FV285" i="6"/>
  <c r="GT285" i="6"/>
  <c r="DJ285" i="6"/>
  <c r="AZ285" i="6"/>
  <c r="BA285" i="6"/>
  <c r="BB285" i="6"/>
  <c r="BG285" i="6"/>
  <c r="AM285" i="6"/>
  <c r="V285" i="6"/>
  <c r="F285" i="6"/>
  <c r="EJ285" i="6"/>
  <c r="FA285" i="6"/>
  <c r="FQ285" i="6"/>
  <c r="DL285" i="6"/>
  <c r="CB285" i="6"/>
  <c r="GV285" i="6"/>
  <c r="BO285" i="6"/>
  <c r="AF285" i="6"/>
  <c r="I285" i="6"/>
  <c r="EE285" i="6"/>
  <c r="FD285" i="6"/>
  <c r="FT285" i="6"/>
  <c r="DC285" i="6"/>
  <c r="AR285" i="6"/>
  <c r="BM285" i="6"/>
  <c r="CL285" i="6"/>
  <c r="AO285" i="6"/>
  <c r="S285" i="6"/>
  <c r="GA285" i="6"/>
  <c r="FC285" i="6"/>
  <c r="FS285" i="6"/>
  <c r="DA285" i="6"/>
  <c r="DT285" i="6"/>
  <c r="AW285" i="6"/>
  <c r="BV285" i="6"/>
  <c r="CU285" i="6"/>
  <c r="W285" i="6"/>
  <c r="GG285" i="6"/>
  <c r="ED285" i="6"/>
  <c r="FE285" i="6"/>
  <c r="GK285" i="6"/>
  <c r="DE285" i="6"/>
  <c r="BD285" i="6"/>
  <c r="BY285" i="6"/>
  <c r="CT285" i="6"/>
  <c r="AL285" i="6"/>
  <c r="P285" i="6"/>
  <c r="DH285" i="6"/>
  <c r="CK285" i="6"/>
  <c r="AJ285" i="6"/>
  <c r="EK285" i="6"/>
  <c r="FU285" i="6"/>
  <c r="AV285" i="6"/>
  <c r="CP285" i="6"/>
  <c r="Q285" i="6"/>
  <c r="FL285" i="6"/>
  <c r="DN285" i="6"/>
  <c r="BK285" i="6"/>
  <c r="FZ285" i="6"/>
  <c r="EU285" i="6"/>
  <c r="FM285" i="6"/>
  <c r="FP285" i="6"/>
  <c r="CX285" i="6"/>
  <c r="DO285" i="6"/>
  <c r="BP285" i="6"/>
  <c r="BQ285" i="6"/>
  <c r="BR285" i="6"/>
  <c r="BW285" i="6"/>
  <c r="AI285" i="6"/>
  <c r="R285" i="6"/>
  <c r="GC285" i="6"/>
  <c r="ER285" i="6"/>
  <c r="FH285" i="6"/>
  <c r="GQ285" i="6"/>
  <c r="DQ285" i="6"/>
  <c r="DY285" i="6"/>
  <c r="BJ285" i="6"/>
  <c r="CI285" i="6"/>
  <c r="Y285" i="6"/>
  <c r="J285" i="6"/>
  <c r="EF285" i="6"/>
  <c r="EW285" i="6"/>
  <c r="GO285" i="6"/>
  <c r="BL285" i="6"/>
  <c r="AY285" i="6"/>
  <c r="M285" i="6"/>
  <c r="EZ285" i="6"/>
  <c r="DF285" i="6"/>
  <c r="BU285" i="6"/>
  <c r="AN285" i="6"/>
  <c r="FX285" i="6"/>
  <c r="EO285" i="6"/>
  <c r="GN285" i="6"/>
  <c r="BX285" i="6"/>
  <c r="K285" i="6"/>
  <c r="EG285" i="6"/>
  <c r="EP285" i="6"/>
  <c r="FO285" i="6"/>
  <c r="GS285" i="6"/>
  <c r="DG285" i="6"/>
  <c r="DR285" i="6"/>
  <c r="CF285" i="6"/>
  <c r="CG285" i="6"/>
  <c r="CH285" i="6"/>
  <c r="CM285" i="6"/>
  <c r="AD285" i="6"/>
  <c r="N285" i="6"/>
  <c r="GE285" i="6"/>
  <c r="ET285" i="6"/>
  <c r="FF285" i="6"/>
  <c r="CY285" i="6"/>
  <c r="DV285" i="6"/>
  <c r="BI285" i="6"/>
  <c r="CD285" i="6"/>
  <c r="AP285" i="6"/>
  <c r="T285" i="6"/>
  <c r="FY285" i="6"/>
  <c r="EN285" i="6"/>
  <c r="FK285" i="6"/>
  <c r="GM285" i="6"/>
  <c r="DM285" i="6"/>
  <c r="CJ285" i="6"/>
  <c r="AT285" i="6"/>
  <c r="BS285" i="6"/>
  <c r="AC285" i="6"/>
  <c r="H285" i="6"/>
  <c r="EH285" i="6"/>
  <c r="FI285" i="6"/>
  <c r="GR285" i="6"/>
  <c r="DK285" i="6"/>
  <c r="BT285" i="6"/>
  <c r="CO285" i="6"/>
  <c r="BC285" i="6"/>
  <c r="AH285" i="6"/>
  <c r="L285" i="6"/>
  <c r="GH285" i="6"/>
  <c r="EM285" i="6"/>
  <c r="FN285" i="6"/>
  <c r="GP285" i="6"/>
  <c r="DS285" i="6"/>
  <c r="CR285" i="6"/>
  <c r="BF285" i="6"/>
  <c r="CE285" i="6"/>
  <c r="AA285" i="6"/>
  <c r="E285" i="6"/>
  <c r="GD285" i="6"/>
  <c r="DB285" i="6"/>
  <c r="DU285" i="6"/>
  <c r="BN285" i="6"/>
  <c r="X285" i="6"/>
  <c r="EQ285" i="6"/>
  <c r="GL285" i="6"/>
  <c r="CN285" i="6"/>
  <c r="CA285" i="6"/>
  <c r="AB285" i="6"/>
  <c r="EC285" i="6"/>
  <c r="FR285" i="6"/>
  <c r="DZ285" i="6"/>
  <c r="BZ285" i="6"/>
  <c r="U285" i="6"/>
  <c r="CS285" i="6"/>
  <c r="C287" i="6" l="1"/>
  <c r="D287" i="6"/>
  <c r="GC286" i="6"/>
  <c r="EH286" i="6"/>
  <c r="FA286" i="6"/>
  <c r="FI286" i="6"/>
  <c r="GT286" i="6"/>
  <c r="DD286" i="6"/>
  <c r="DZ286" i="6"/>
  <c r="CT286" i="6"/>
  <c r="DX286" i="6"/>
  <c r="GV286" i="6"/>
  <c r="L286" i="6"/>
  <c r="ES286" i="6"/>
  <c r="GN286" i="6"/>
  <c r="BL286" i="6"/>
  <c r="W286" i="6"/>
  <c r="EJ286" i="6"/>
  <c r="GU286" i="6"/>
  <c r="AV286" i="6"/>
  <c r="AA286" i="6"/>
  <c r="EI286" i="6"/>
  <c r="FV286" i="6"/>
  <c r="AT286" i="6"/>
  <c r="AO286" i="6"/>
  <c r="FW286" i="6"/>
  <c r="FQ286" i="6"/>
  <c r="DS286" i="6"/>
  <c r="CB286" i="6"/>
  <c r="BI286" i="6"/>
  <c r="FX286" i="6"/>
  <c r="EB286" i="6"/>
  <c r="EV286" i="6"/>
  <c r="FU286" i="6"/>
  <c r="GO286" i="6"/>
  <c r="DJ286" i="6"/>
  <c r="AX286" i="6"/>
  <c r="BC286" i="6"/>
  <c r="BD286" i="6"/>
  <c r="BE286" i="6"/>
  <c r="AN286" i="6"/>
  <c r="T286" i="6"/>
  <c r="I286" i="6"/>
  <c r="EK286" i="6"/>
  <c r="EW286" i="6"/>
  <c r="GJ286" i="6"/>
  <c r="CY286" i="6"/>
  <c r="EA286" i="6"/>
  <c r="BK286" i="6"/>
  <c r="CF286" i="6"/>
  <c r="AQ286" i="6"/>
  <c r="R286" i="6"/>
  <c r="FY286" i="6"/>
  <c r="EM286" i="6"/>
  <c r="FJ286" i="6"/>
  <c r="GL286" i="6"/>
  <c r="DM286" i="6"/>
  <c r="AU286" i="6"/>
  <c r="BP286" i="6"/>
  <c r="CO286" i="6"/>
  <c r="V286" i="6"/>
  <c r="F286" i="6"/>
  <c r="EF286" i="6"/>
  <c r="FO286" i="6"/>
  <c r="GQ286" i="6"/>
  <c r="DK286" i="6"/>
  <c r="BR286" i="6"/>
  <c r="CQ286" i="6"/>
  <c r="BA286" i="6"/>
  <c r="AI286" i="6"/>
  <c r="AH286" i="6"/>
  <c r="EE286" i="6"/>
  <c r="FB286" i="6"/>
  <c r="FR286" i="6"/>
  <c r="DE286" i="6"/>
  <c r="BB286" i="6"/>
  <c r="CA286" i="6"/>
  <c r="CV286" i="6"/>
  <c r="AM286" i="6"/>
  <c r="N286" i="6"/>
  <c r="P286" i="6"/>
  <c r="EX286" i="6"/>
  <c r="DL286" i="6"/>
  <c r="CE286" i="6"/>
  <c r="AL286" i="6"/>
  <c r="GH286" i="6"/>
  <c r="FH286" i="6"/>
  <c r="DU286" i="6"/>
  <c r="CN286" i="6"/>
  <c r="Q286" i="6"/>
  <c r="EP286" i="6"/>
  <c r="GS286" i="6"/>
  <c r="DN286" i="6"/>
  <c r="AZ286" i="6"/>
  <c r="Z286" i="6"/>
  <c r="EU286" i="6"/>
  <c r="GM286" i="6"/>
  <c r="CU286" i="6"/>
  <c r="K286" i="6"/>
  <c r="GE286" i="6"/>
  <c r="ET286" i="6"/>
  <c r="EY286" i="6"/>
  <c r="FP286" i="6"/>
  <c r="CX286" i="6"/>
  <c r="DP286" i="6"/>
  <c r="BN286" i="6"/>
  <c r="BS286" i="6"/>
  <c r="BT286" i="6"/>
  <c r="BU286" i="6"/>
  <c r="AJ286" i="6"/>
  <c r="GG286" i="6"/>
  <c r="ED286" i="6"/>
  <c r="FS286" i="6"/>
  <c r="BF286" i="6"/>
  <c r="AS286" i="6"/>
  <c r="AF286" i="6"/>
  <c r="ER286" i="6"/>
  <c r="DB286" i="6"/>
  <c r="BO286" i="6"/>
  <c r="AP286" i="6"/>
  <c r="GF286" i="6"/>
  <c r="FF286" i="6"/>
  <c r="CL286" i="6"/>
  <c r="BY286" i="6"/>
  <c r="J286" i="6"/>
  <c r="FK286" i="6"/>
  <c r="DI286" i="6"/>
  <c r="BV286" i="6"/>
  <c r="EG286" i="6"/>
  <c r="EO286" i="6"/>
  <c r="FN286" i="6"/>
  <c r="GI286" i="6"/>
  <c r="DG286" i="6"/>
  <c r="DR286" i="6"/>
  <c r="CD286" i="6"/>
  <c r="CI286" i="6"/>
  <c r="CJ286" i="6"/>
  <c r="CK286" i="6"/>
  <c r="AB286" i="6"/>
  <c r="AG286" i="6"/>
  <c r="GA286" i="6"/>
  <c r="EQ286" i="6"/>
  <c r="FG286" i="6"/>
  <c r="GP286" i="6"/>
  <c r="DQ286" i="6"/>
  <c r="BZ286" i="6"/>
  <c r="AR286" i="6"/>
  <c r="BM286" i="6"/>
  <c r="AC286" i="6"/>
  <c r="E286" i="6"/>
  <c r="EC286" i="6"/>
  <c r="FD286" i="6"/>
  <c r="FT286" i="6"/>
  <c r="DC286" i="6"/>
  <c r="BJ286" i="6"/>
  <c r="CM286" i="6"/>
  <c r="AW286" i="6"/>
  <c r="AK286" i="6"/>
  <c r="AE286" i="6"/>
  <c r="FZ286" i="6"/>
  <c r="EN286" i="6"/>
  <c r="GK286" i="6"/>
  <c r="DA286" i="6"/>
  <c r="DT286" i="6"/>
  <c r="AY286" i="6"/>
  <c r="BX286" i="6"/>
  <c r="CS286" i="6"/>
  <c r="U286" i="6"/>
  <c r="GB286" i="6"/>
  <c r="EL286" i="6"/>
  <c r="FM286" i="6"/>
  <c r="GR286" i="6"/>
  <c r="DO286" i="6"/>
  <c r="CP286" i="6"/>
  <c r="BH286" i="6"/>
  <c r="CC286" i="6"/>
  <c r="Y286" i="6"/>
  <c r="H286" i="6"/>
  <c r="DY286" i="6"/>
  <c r="X286" i="6"/>
  <c r="GD286" i="6"/>
  <c r="FL286" i="6"/>
  <c r="DV286" i="6"/>
  <c r="DW286" i="6"/>
  <c r="CG286" i="6"/>
  <c r="G286" i="6"/>
  <c r="FC286" i="6"/>
  <c r="DH286" i="6"/>
  <c r="CH286" i="6"/>
  <c r="BQ286" i="6"/>
  <c r="M286" i="6"/>
  <c r="EZ286" i="6"/>
  <c r="DF286" i="6"/>
  <c r="BW286" i="6"/>
  <c r="CR286" i="6"/>
  <c r="O286" i="6"/>
  <c r="FE286" i="6"/>
  <c r="CZ286" i="6"/>
  <c r="BG286" i="6"/>
  <c r="CW286" i="6"/>
  <c r="S286" i="6"/>
  <c r="AD286" i="6"/>
  <c r="GA287" i="6" l="1"/>
  <c r="EQ287" i="6"/>
  <c r="FI287" i="6"/>
  <c r="FQ287" i="6"/>
  <c r="DB287" i="6"/>
  <c r="DN287" i="6"/>
  <c r="CJ287" i="6"/>
  <c r="CK287" i="6"/>
  <c r="CL287" i="6"/>
  <c r="CQ287" i="6"/>
  <c r="AD287" i="6"/>
  <c r="N287" i="6"/>
  <c r="GE287" i="6"/>
  <c r="FF287" i="6"/>
  <c r="DA287" i="6"/>
  <c r="CV287" i="6"/>
  <c r="AA287" i="6"/>
  <c r="EC287" i="6"/>
  <c r="FT287" i="6"/>
  <c r="AR287" i="6"/>
  <c r="AO287" i="6"/>
  <c r="FX287" i="6"/>
  <c r="FS287" i="6"/>
  <c r="DR287" i="6"/>
  <c r="CU287" i="6"/>
  <c r="GC287" i="6"/>
  <c r="FL287" i="6"/>
  <c r="BX287" i="6"/>
  <c r="BG287" i="6"/>
  <c r="L287" i="6"/>
  <c r="EK287" i="6"/>
  <c r="ET287" i="6"/>
  <c r="FK287" i="6"/>
  <c r="GO287" i="6"/>
  <c r="DD287" i="6"/>
  <c r="DV287" i="6"/>
  <c r="DY287" i="6"/>
  <c r="GV287" i="6"/>
  <c r="AU287" i="6"/>
  <c r="AP287" i="6"/>
  <c r="Z287" i="6"/>
  <c r="J287" i="6"/>
  <c r="EG287" i="6"/>
  <c r="FB287" i="6"/>
  <c r="GJ287" i="6"/>
  <c r="DF287" i="6"/>
  <c r="EA287" i="6"/>
  <c r="BI287" i="6"/>
  <c r="CD287" i="6"/>
  <c r="AQ287" i="6"/>
  <c r="U287" i="6"/>
  <c r="GH287" i="6"/>
  <c r="EH287" i="6"/>
  <c r="FE287" i="6"/>
  <c r="GS287" i="6"/>
  <c r="DI287" i="6"/>
  <c r="BL287" i="6"/>
  <c r="CG287" i="6"/>
  <c r="AY287" i="6"/>
  <c r="AJ287" i="6"/>
  <c r="O287" i="6"/>
  <c r="EI287" i="6"/>
  <c r="EZ287" i="6"/>
  <c r="FP287" i="6"/>
  <c r="DG287" i="6"/>
  <c r="AV287" i="6"/>
  <c r="BQ287" i="6"/>
  <c r="CP287" i="6"/>
  <c r="AN287" i="6"/>
  <c r="S287" i="6"/>
  <c r="FW287" i="6"/>
  <c r="EM287" i="6"/>
  <c r="FJ287" i="6"/>
  <c r="GP287" i="6"/>
  <c r="DU287" i="6"/>
  <c r="CR287" i="6"/>
  <c r="BB287" i="6"/>
  <c r="CE287" i="6"/>
  <c r="AB287" i="6"/>
  <c r="H287" i="6"/>
  <c r="EW287" i="6"/>
  <c r="BH287" i="6"/>
  <c r="DW287" i="6"/>
  <c r="P287" i="6"/>
  <c r="EN287" i="6"/>
  <c r="GM287" i="6"/>
  <c r="CF287" i="6"/>
  <c r="BS287" i="6"/>
  <c r="E287" i="6"/>
  <c r="FM287" i="6"/>
  <c r="DL287" i="6"/>
  <c r="CO287" i="6"/>
  <c r="AI287" i="6"/>
  <c r="EE287" i="6"/>
  <c r="FV287" i="6"/>
  <c r="DZ287" i="6"/>
  <c r="BZ287" i="6"/>
  <c r="W287" i="6"/>
  <c r="GG287" i="6"/>
  <c r="EF287" i="6"/>
  <c r="EX287" i="6"/>
  <c r="FN287" i="6"/>
  <c r="GQ287" i="6"/>
  <c r="DJ287" i="6"/>
  <c r="BD287" i="6"/>
  <c r="BE287" i="6"/>
  <c r="BF287" i="6"/>
  <c r="BK287" i="6"/>
  <c r="AL287" i="6"/>
  <c r="V287" i="6"/>
  <c r="G287" i="6"/>
  <c r="ED287" i="6"/>
  <c r="FU287" i="6"/>
  <c r="DK287" i="6"/>
  <c r="CC287" i="6"/>
  <c r="AK287" i="6"/>
  <c r="GF287" i="6"/>
  <c r="FO287" i="6"/>
  <c r="DQ287" i="6"/>
  <c r="AT287" i="6"/>
  <c r="AE287" i="6"/>
  <c r="EJ287" i="6"/>
  <c r="GR287" i="6"/>
  <c r="BP287" i="6"/>
  <c r="BC287" i="6"/>
  <c r="M287" i="6"/>
  <c r="EY287" i="6"/>
  <c r="CX287" i="6"/>
  <c r="BA287" i="6"/>
  <c r="DX287" i="6"/>
  <c r="GB287" i="6"/>
  <c r="EO287" i="6"/>
  <c r="FA287" i="6"/>
  <c r="FR287" i="6"/>
  <c r="GL287" i="6"/>
  <c r="DP287" i="6"/>
  <c r="BT287" i="6"/>
  <c r="BU287" i="6"/>
  <c r="BV287" i="6"/>
  <c r="CA287" i="6"/>
  <c r="AH287" i="6"/>
  <c r="R287" i="6"/>
  <c r="FY287" i="6"/>
  <c r="ER287" i="6"/>
  <c r="FH287" i="6"/>
  <c r="GU287" i="6"/>
  <c r="DO287" i="6"/>
  <c r="CB287" i="6"/>
  <c r="CW287" i="6"/>
  <c r="BO287" i="6"/>
  <c r="AF287" i="6"/>
  <c r="K287" i="6"/>
  <c r="FZ287" i="6"/>
  <c r="EL287" i="6"/>
  <c r="GI287" i="6"/>
  <c r="CZ287" i="6"/>
  <c r="DS287" i="6"/>
  <c r="AS287" i="6"/>
  <c r="BN287" i="6"/>
  <c r="CM287" i="6"/>
  <c r="Y287" i="6"/>
  <c r="GD287" i="6"/>
  <c r="EU287" i="6"/>
  <c r="FG287" i="6"/>
  <c r="GT287" i="6"/>
  <c r="DM287" i="6"/>
  <c r="CN287" i="6"/>
  <c r="AX287" i="6"/>
  <c r="BW287" i="6"/>
  <c r="AC287" i="6"/>
  <c r="I287" i="6"/>
  <c r="EB287" i="6"/>
  <c r="EV287" i="6"/>
  <c r="GK287" i="6"/>
  <c r="DC287" i="6"/>
  <c r="AZ287" i="6"/>
  <c r="BY287" i="6"/>
  <c r="CT287" i="6"/>
  <c r="AM287" i="6"/>
  <c r="Q287" i="6"/>
  <c r="EP287" i="6"/>
  <c r="DT287" i="6"/>
  <c r="BJ287" i="6"/>
  <c r="CI287" i="6"/>
  <c r="F287" i="6"/>
  <c r="FD287" i="6"/>
  <c r="DE287" i="6"/>
  <c r="BM287" i="6"/>
  <c r="CH287" i="6"/>
  <c r="T287" i="6"/>
  <c r="FC287" i="6"/>
  <c r="CY287" i="6"/>
  <c r="AW287" i="6"/>
  <c r="BR287" i="6"/>
  <c r="X287" i="6"/>
  <c r="ES287" i="6"/>
  <c r="GN287" i="6"/>
  <c r="DH287" i="6"/>
  <c r="CS287" i="6"/>
  <c r="AG287" i="6"/>
  <c r="D288" i="6"/>
  <c r="C288" i="6"/>
  <c r="D289" i="6" l="1"/>
  <c r="C289" i="6"/>
  <c r="FZ288" i="6"/>
  <c r="EH288" i="6"/>
  <c r="FA288" i="6"/>
  <c r="FI288" i="6"/>
  <c r="GT288" i="6"/>
  <c r="DF288" i="6"/>
  <c r="DZ288" i="6"/>
  <c r="CT288" i="6"/>
  <c r="DX288" i="6"/>
  <c r="DY288" i="6"/>
  <c r="GV288" i="6"/>
  <c r="M288" i="6"/>
  <c r="FB288" i="6"/>
  <c r="BB288" i="6"/>
  <c r="CV288" i="6"/>
  <c r="Q288" i="6"/>
  <c r="FG288" i="6"/>
  <c r="BZ288" i="6"/>
  <c r="BM288" i="6"/>
  <c r="J288" i="6"/>
  <c r="FD288" i="6"/>
  <c r="DD288" i="6"/>
  <c r="AW288" i="6"/>
  <c r="N288" i="6"/>
  <c r="EN288" i="6"/>
  <c r="DB288" i="6"/>
  <c r="AY288" i="6"/>
  <c r="CS288" i="6"/>
  <c r="EF288" i="6"/>
  <c r="BR288" i="6"/>
  <c r="AI288" i="6"/>
  <c r="GF288" i="6"/>
  <c r="EB288" i="6"/>
  <c r="EV288" i="6"/>
  <c r="FU288" i="6"/>
  <c r="GO288" i="6"/>
  <c r="DH288" i="6"/>
  <c r="AX288" i="6"/>
  <c r="BC288" i="6"/>
  <c r="BD288" i="6"/>
  <c r="BE288" i="6"/>
  <c r="AN288" i="6"/>
  <c r="W288" i="6"/>
  <c r="G288" i="6"/>
  <c r="EU288" i="6"/>
  <c r="FK288" i="6"/>
  <c r="GM288" i="6"/>
  <c r="DK288" i="6"/>
  <c r="BV288" i="6"/>
  <c r="CU288" i="6"/>
  <c r="BI288" i="6"/>
  <c r="AG288" i="6"/>
  <c r="L288" i="6"/>
  <c r="GA288" i="6"/>
  <c r="ES288" i="6"/>
  <c r="FL288" i="6"/>
  <c r="GR288" i="6"/>
  <c r="DT288" i="6"/>
  <c r="DW288" i="6"/>
  <c r="BL288" i="6"/>
  <c r="CG288" i="6"/>
  <c r="Z288" i="6"/>
  <c r="K288" i="6"/>
  <c r="EJ288" i="6"/>
  <c r="FC288" i="6"/>
  <c r="GU288" i="6"/>
  <c r="DI288" i="6"/>
  <c r="CH288" i="6"/>
  <c r="AV288" i="6"/>
  <c r="BQ288" i="6"/>
  <c r="AD288" i="6"/>
  <c r="I288" i="6"/>
  <c r="EI288" i="6"/>
  <c r="EZ288" i="6"/>
  <c r="FV288" i="6"/>
  <c r="DG288" i="6"/>
  <c r="AT288" i="6"/>
  <c r="BW288" i="6"/>
  <c r="CR288" i="6"/>
  <c r="AO288" i="6"/>
  <c r="R288" i="6"/>
  <c r="DP288" i="6"/>
  <c r="BT288" i="6"/>
  <c r="AJ288" i="6"/>
  <c r="GC288" i="6"/>
  <c r="FM288" i="6"/>
  <c r="DQ288" i="6"/>
  <c r="BH288" i="6"/>
  <c r="AB288" i="6"/>
  <c r="EK288" i="6"/>
  <c r="GJ288" i="6"/>
  <c r="EA288" i="6"/>
  <c r="BK288" i="6"/>
  <c r="AQ288" i="6"/>
  <c r="GD288" i="6"/>
  <c r="FJ288" i="6"/>
  <c r="DN288" i="6"/>
  <c r="BP288" i="6"/>
  <c r="E288" i="6"/>
  <c r="GQ288" i="6"/>
  <c r="AF288" i="6"/>
  <c r="GE288" i="6"/>
  <c r="ET288" i="6"/>
  <c r="EY288" i="6"/>
  <c r="FP288" i="6"/>
  <c r="CY288" i="6"/>
  <c r="BN288" i="6"/>
  <c r="BS288" i="6"/>
  <c r="BU288" i="6"/>
  <c r="S288" i="6"/>
  <c r="EL288" i="6"/>
  <c r="GN288" i="6"/>
  <c r="CP288" i="6"/>
  <c r="CC288" i="6"/>
  <c r="F288" i="6"/>
  <c r="EW288" i="6"/>
  <c r="DA288" i="6"/>
  <c r="CF288" i="6"/>
  <c r="U288" i="6"/>
  <c r="EM288" i="6"/>
  <c r="GL288" i="6"/>
  <c r="AU288" i="6"/>
  <c r="CO288" i="6"/>
  <c r="FO288" i="6"/>
  <c r="CQ288" i="6"/>
  <c r="EG288" i="6"/>
  <c r="EO288" i="6"/>
  <c r="FN288" i="6"/>
  <c r="FS288" i="6"/>
  <c r="DE288" i="6"/>
  <c r="DS288" i="6"/>
  <c r="CD288" i="6"/>
  <c r="CI288" i="6"/>
  <c r="CJ288" i="6"/>
  <c r="CK288" i="6"/>
  <c r="AH288" i="6"/>
  <c r="O288" i="6"/>
  <c r="FW288" i="6"/>
  <c r="FE288" i="6"/>
  <c r="FQ288" i="6"/>
  <c r="CX288" i="6"/>
  <c r="DU288" i="6"/>
  <c r="BG288" i="6"/>
  <c r="CB288" i="6"/>
  <c r="CW288" i="6"/>
  <c r="V288" i="6"/>
  <c r="GH288" i="6"/>
  <c r="ED288" i="6"/>
  <c r="EX288" i="6"/>
  <c r="GI288" i="6"/>
  <c r="DJ288" i="6"/>
  <c r="BF288" i="6"/>
  <c r="CE288" i="6"/>
  <c r="AS288" i="6"/>
  <c r="AL288" i="6"/>
  <c r="P288" i="6"/>
  <c r="GB288" i="6"/>
  <c r="ER288" i="6"/>
  <c r="FH288" i="6"/>
  <c r="CZ288" i="6"/>
  <c r="DV288" i="6"/>
  <c r="BO288" i="6"/>
  <c r="CN288" i="6"/>
  <c r="AP288" i="6"/>
  <c r="T288" i="6"/>
  <c r="GG288" i="6"/>
  <c r="EP288" i="6"/>
  <c r="FF288" i="6"/>
  <c r="GS288" i="6"/>
  <c r="DM288" i="6"/>
  <c r="CL288" i="6"/>
  <c r="AZ288" i="6"/>
  <c r="BY288" i="6"/>
  <c r="AC288" i="6"/>
  <c r="H288" i="6"/>
  <c r="AA288" i="6"/>
  <c r="EE288" i="6"/>
  <c r="FR288" i="6"/>
  <c r="DC288" i="6"/>
  <c r="CA288" i="6"/>
  <c r="AM288" i="6"/>
  <c r="FY288" i="6"/>
  <c r="EQ288" i="6"/>
  <c r="GP288" i="6"/>
  <c r="DO288" i="6"/>
  <c r="AR288" i="6"/>
  <c r="AE288" i="6"/>
  <c r="EC288" i="6"/>
  <c r="FT288" i="6"/>
  <c r="BJ288" i="6"/>
  <c r="CM288" i="6"/>
  <c r="AK288" i="6"/>
  <c r="FX288" i="6"/>
  <c r="GK288" i="6"/>
  <c r="DR288" i="6"/>
  <c r="BX288" i="6"/>
  <c r="X288" i="6"/>
  <c r="Y288" i="6"/>
  <c r="DL288" i="6"/>
  <c r="BA288" i="6"/>
  <c r="D290" i="6" l="1"/>
  <c r="C290" i="6"/>
  <c r="GH289" i="6"/>
  <c r="EC289" i="6"/>
  <c r="FC289" i="6"/>
  <c r="FG289" i="6"/>
  <c r="GR289" i="6"/>
  <c r="DF289" i="6"/>
  <c r="DT289" i="6"/>
  <c r="BA289" i="6"/>
  <c r="BB289" i="6"/>
  <c r="CI289" i="6"/>
  <c r="CL289" i="6"/>
  <c r="GG289" i="6"/>
  <c r="EN289" i="6"/>
  <c r="FO289" i="6"/>
  <c r="GQ289" i="6"/>
  <c r="DM289" i="6"/>
  <c r="BM289" i="6"/>
  <c r="BG289" i="6"/>
  <c r="DY289" i="6"/>
  <c r="AA289" i="6"/>
  <c r="K289" i="6"/>
  <c r="EG289" i="6"/>
  <c r="EZ289" i="6"/>
  <c r="FP289" i="6"/>
  <c r="DC289" i="6"/>
  <c r="AV289" i="6"/>
  <c r="CO289" i="6"/>
  <c r="CE289" i="6"/>
  <c r="AN289" i="6"/>
  <c r="V289" i="6"/>
  <c r="F289" i="6"/>
  <c r="EJ289" i="6"/>
  <c r="EV289" i="6"/>
  <c r="GK289" i="6"/>
  <c r="DE289" i="6"/>
  <c r="AZ289" i="6"/>
  <c r="CS289" i="6"/>
  <c r="CM289" i="6"/>
  <c r="AM289" i="6"/>
  <c r="U289" i="6"/>
  <c r="EF289" i="6"/>
  <c r="FQ289" i="6"/>
  <c r="BD289" i="6"/>
  <c r="CQ289" i="6"/>
  <c r="T289" i="6"/>
  <c r="AF289" i="6"/>
  <c r="GC289" i="6"/>
  <c r="EH289" i="6"/>
  <c r="FD289" i="6"/>
  <c r="GI289" i="6"/>
  <c r="GM289" i="6"/>
  <c r="DH289" i="6"/>
  <c r="AR289" i="6"/>
  <c r="BQ289" i="6"/>
  <c r="BR289" i="6"/>
  <c r="DX289" i="6"/>
  <c r="AO289" i="6"/>
  <c r="GA289" i="6"/>
  <c r="ET289" i="6"/>
  <c r="FJ289" i="6"/>
  <c r="DB289" i="6"/>
  <c r="DR289" i="6"/>
  <c r="CK289" i="6"/>
  <c r="CA289" i="6"/>
  <c r="AP289" i="6"/>
  <c r="W289" i="6"/>
  <c r="G289" i="6"/>
  <c r="ED289" i="6"/>
  <c r="FM289" i="6"/>
  <c r="GO289" i="6"/>
  <c r="DK289" i="6"/>
  <c r="BP289" i="6"/>
  <c r="AX289" i="6"/>
  <c r="CF289" i="6"/>
  <c r="AI289" i="6"/>
  <c r="R289" i="6"/>
  <c r="GD289" i="6"/>
  <c r="ES289" i="6"/>
  <c r="FI289" i="6"/>
  <c r="GN289" i="6"/>
  <c r="DJ289" i="6"/>
  <c r="BT289" i="6"/>
  <c r="BF289" i="6"/>
  <c r="CN289" i="6"/>
  <c r="AH289" i="6"/>
  <c r="Q289" i="6"/>
  <c r="FZ289" i="6"/>
  <c r="EO289" i="6"/>
  <c r="FH289" i="6"/>
  <c r="GU289" i="6"/>
  <c r="DN289" i="6"/>
  <c r="CV289" i="6"/>
  <c r="FX289" i="6"/>
  <c r="ER289" i="6"/>
  <c r="FE289" i="6"/>
  <c r="GJ289" i="6"/>
  <c r="CY289" i="6"/>
  <c r="DQ289" i="6"/>
  <c r="BH289" i="6"/>
  <c r="CG289" i="6"/>
  <c r="BC289" i="6"/>
  <c r="CH289" i="6"/>
  <c r="AK289" i="6"/>
  <c r="EK289" i="6"/>
  <c r="EX289" i="6"/>
  <c r="FT289" i="6"/>
  <c r="DG289" i="6"/>
  <c r="BL289" i="6"/>
  <c r="AT289" i="6"/>
  <c r="CU289" i="6"/>
  <c r="AJ289" i="6"/>
  <c r="S289" i="6"/>
  <c r="FY289" i="6"/>
  <c r="EU289" i="6"/>
  <c r="FK289" i="6"/>
  <c r="GT289" i="6"/>
  <c r="DO289" i="6"/>
  <c r="AW289" i="6"/>
  <c r="BV289" i="6"/>
  <c r="DW289" i="6"/>
  <c r="AD289" i="6"/>
  <c r="N289" i="6"/>
  <c r="GF289" i="6"/>
  <c r="EQ289" i="6"/>
  <c r="FF289" i="6"/>
  <c r="GP289" i="6"/>
  <c r="DP289" i="6"/>
  <c r="BE289" i="6"/>
  <c r="AU289" i="6"/>
  <c r="BZ289" i="6"/>
  <c r="AC289" i="6"/>
  <c r="M289" i="6"/>
  <c r="GB289" i="6"/>
  <c r="EL289" i="6"/>
  <c r="FN289" i="6"/>
  <c r="GL289" i="6"/>
  <c r="DV289" i="6"/>
  <c r="BI289" i="6"/>
  <c r="AY289" i="6"/>
  <c r="CR289" i="6"/>
  <c r="AB289" i="6"/>
  <c r="L289" i="6"/>
  <c r="CB289" i="6"/>
  <c r="EI289" i="6"/>
  <c r="EM289" i="6"/>
  <c r="FL289" i="6"/>
  <c r="FU289" i="6"/>
  <c r="CZ289" i="6"/>
  <c r="DS289" i="6"/>
  <c r="BX289" i="6"/>
  <c r="CW289" i="6"/>
  <c r="BS289" i="6"/>
  <c r="CJ289" i="6"/>
  <c r="AG289" i="6"/>
  <c r="EB289" i="6"/>
  <c r="FA289" i="6"/>
  <c r="GS289" i="6"/>
  <c r="DL289" i="6"/>
  <c r="AS289" i="6"/>
  <c r="BN289" i="6"/>
  <c r="CP289" i="6"/>
  <c r="AE289" i="6"/>
  <c r="O289" i="6"/>
  <c r="FW289" i="6"/>
  <c r="EP289" i="6"/>
  <c r="FS289" i="6"/>
  <c r="CX289" i="6"/>
  <c r="DU289" i="6"/>
  <c r="BU289" i="6"/>
  <c r="BK289" i="6"/>
  <c r="CD289" i="6"/>
  <c r="Z289" i="6"/>
  <c r="J289" i="6"/>
  <c r="GE289" i="6"/>
  <c r="EY289" i="6"/>
  <c r="FV289" i="6"/>
  <c r="DA289" i="6"/>
  <c r="DZ289" i="6"/>
  <c r="BY289" i="6"/>
  <c r="BO289" i="6"/>
  <c r="CT289" i="6"/>
  <c r="Y289" i="6"/>
  <c r="I289" i="6"/>
  <c r="EE289" i="6"/>
  <c r="FB289" i="6"/>
  <c r="FR289" i="6"/>
  <c r="DD289" i="6"/>
  <c r="EA289" i="6"/>
  <c r="CC289" i="6"/>
  <c r="BW289" i="6"/>
  <c r="AQ289" i="6"/>
  <c r="X289" i="6"/>
  <c r="H289" i="6"/>
  <c r="E289" i="6"/>
  <c r="EW289" i="6"/>
  <c r="DI289" i="6"/>
  <c r="GV289" i="6"/>
  <c r="AL289" i="6"/>
  <c r="BJ289" i="6"/>
  <c r="P289" i="6"/>
  <c r="D291" i="6" l="1"/>
  <c r="C291" i="6"/>
  <c r="GD290" i="6"/>
  <c r="EH290" i="6"/>
  <c r="FA290" i="6"/>
  <c r="FI290" i="6"/>
  <c r="GT290" i="6"/>
  <c r="DD290" i="6"/>
  <c r="DZ290" i="6"/>
  <c r="CU290" i="6"/>
  <c r="CW290" i="6"/>
  <c r="CR290" i="6"/>
  <c r="CV290" i="6"/>
  <c r="X290" i="6"/>
  <c r="E290" i="6"/>
  <c r="GA290" i="6"/>
  <c r="EP290" i="6"/>
  <c r="FO290" i="6"/>
  <c r="FV290" i="6"/>
  <c r="DA290" i="6"/>
  <c r="DN290" i="6"/>
  <c r="BS290" i="6"/>
  <c r="BU290" i="6"/>
  <c r="DW290" i="6"/>
  <c r="AR290" i="6"/>
  <c r="AG290" i="6"/>
  <c r="O290" i="6"/>
  <c r="GG290" i="6"/>
  <c r="EF290" i="6"/>
  <c r="FD290" i="6"/>
  <c r="FH290" i="6"/>
  <c r="GL290" i="6"/>
  <c r="DH290" i="6"/>
  <c r="BG290" i="6"/>
  <c r="BI290" i="6"/>
  <c r="BZ290" i="6"/>
  <c r="CD290" i="6"/>
  <c r="AL290" i="6"/>
  <c r="R290" i="6"/>
  <c r="G290" i="6"/>
  <c r="EK290" i="6"/>
  <c r="ES290" i="6"/>
  <c r="FG290" i="6"/>
  <c r="GI290" i="6"/>
  <c r="DV290" i="6"/>
  <c r="CC290" i="6"/>
  <c r="AC290" i="6"/>
  <c r="CJ290" i="6"/>
  <c r="FY290" i="6"/>
  <c r="EJ290" i="6"/>
  <c r="EV290" i="6"/>
  <c r="FU290" i="6"/>
  <c r="GO290" i="6"/>
  <c r="DJ290" i="6"/>
  <c r="AY290" i="6"/>
  <c r="BA290" i="6"/>
  <c r="BJ290" i="6"/>
  <c r="BN290" i="6"/>
  <c r="AN290" i="6"/>
  <c r="T290" i="6"/>
  <c r="I290" i="6"/>
  <c r="EC290" i="6"/>
  <c r="ER290" i="6"/>
  <c r="FJ290" i="6"/>
  <c r="GU290" i="6"/>
  <c r="DC290" i="6"/>
  <c r="DU290" i="6"/>
  <c r="CI290" i="6"/>
  <c r="CK290" i="6"/>
  <c r="BT290" i="6"/>
  <c r="BX290" i="6"/>
  <c r="AA290" i="6"/>
  <c r="AF290" i="6"/>
  <c r="GB290" i="6"/>
  <c r="EQ290" i="6"/>
  <c r="EX290" i="6"/>
  <c r="GJ290" i="6"/>
  <c r="GN290" i="6"/>
  <c r="DQ290" i="6"/>
  <c r="BW290" i="6"/>
  <c r="BY290" i="6"/>
  <c r="AV290" i="6"/>
  <c r="AZ290" i="6"/>
  <c r="AD290" i="6"/>
  <c r="N290" i="6"/>
  <c r="GH290" i="6"/>
  <c r="EE290" i="6"/>
  <c r="FE290" i="6"/>
  <c r="FM290" i="6"/>
  <c r="GM290" i="6"/>
  <c r="DE290" i="6"/>
  <c r="DS290" i="6"/>
  <c r="CQ290" i="6"/>
  <c r="Y290" i="6"/>
  <c r="GE290" i="6"/>
  <c r="ET290" i="6"/>
  <c r="EY290" i="6"/>
  <c r="FP290" i="6"/>
  <c r="CX290" i="6"/>
  <c r="DP290" i="6"/>
  <c r="BO290" i="6"/>
  <c r="BQ290" i="6"/>
  <c r="CP290" i="6"/>
  <c r="CT290" i="6"/>
  <c r="AJ290" i="6"/>
  <c r="P290" i="6"/>
  <c r="FZ290" i="6"/>
  <c r="ED290" i="6"/>
  <c r="EW290" i="6"/>
  <c r="FL290" i="6"/>
  <c r="GP290" i="6"/>
  <c r="DL290" i="6"/>
  <c r="EA290" i="6"/>
  <c r="DX290" i="6"/>
  <c r="GV290" i="6"/>
  <c r="DY290" i="6"/>
  <c r="AQ290" i="6"/>
  <c r="W290" i="6"/>
  <c r="K290" i="6"/>
  <c r="FW290" i="6"/>
  <c r="EL290" i="6"/>
  <c r="FK290" i="6"/>
  <c r="FR290" i="6"/>
  <c r="CZ290" i="6"/>
  <c r="DO290" i="6"/>
  <c r="CM290" i="6"/>
  <c r="CO290" i="6"/>
  <c r="CB290" i="6"/>
  <c r="CF290" i="6"/>
  <c r="Z290" i="6"/>
  <c r="AE290" i="6"/>
  <c r="GC290" i="6"/>
  <c r="EB290" i="6"/>
  <c r="EZ290" i="6"/>
  <c r="GK290" i="6"/>
  <c r="GS290" i="6"/>
  <c r="DK290" i="6"/>
  <c r="AU290" i="6"/>
  <c r="AW290" i="6"/>
  <c r="BB290" i="6"/>
  <c r="BF290" i="6"/>
  <c r="AO290" i="6"/>
  <c r="U290" i="6"/>
  <c r="J290" i="6"/>
  <c r="BD290" i="6"/>
  <c r="CS290" i="6"/>
  <c r="M290" i="6"/>
  <c r="EG290" i="6"/>
  <c r="EO290" i="6"/>
  <c r="FN290" i="6"/>
  <c r="FS290" i="6"/>
  <c r="DG290" i="6"/>
  <c r="DR290" i="6"/>
  <c r="CE290" i="6"/>
  <c r="CG290" i="6"/>
  <c r="BL290" i="6"/>
  <c r="BP290" i="6"/>
  <c r="AB290" i="6"/>
  <c r="AI290" i="6"/>
  <c r="GF290" i="6"/>
  <c r="EU290" i="6"/>
  <c r="FB290" i="6"/>
  <c r="FQ290" i="6"/>
  <c r="GR290" i="6"/>
  <c r="DI290" i="6"/>
  <c r="BC290" i="6"/>
  <c r="BE290" i="6"/>
  <c r="BR290" i="6"/>
  <c r="BV290" i="6"/>
  <c r="AM290" i="6"/>
  <c r="S290" i="6"/>
  <c r="H290" i="6"/>
  <c r="EI290" i="6"/>
  <c r="EN290" i="6"/>
  <c r="FF290" i="6"/>
  <c r="GQ290" i="6"/>
  <c r="DF290" i="6"/>
  <c r="DT290" i="6"/>
  <c r="AS290" i="6"/>
  <c r="AT290" i="6"/>
  <c r="AX290" i="6"/>
  <c r="AP290" i="6"/>
  <c r="V290" i="6"/>
  <c r="L290" i="6"/>
  <c r="FX290" i="6"/>
  <c r="EM290" i="6"/>
  <c r="FC290" i="6"/>
  <c r="FT290" i="6"/>
  <c r="DB290" i="6"/>
  <c r="DM290" i="6"/>
  <c r="BK290" i="6"/>
  <c r="BM290" i="6"/>
  <c r="CH290" i="6"/>
  <c r="CL290" i="6"/>
  <c r="AK290" i="6"/>
  <c r="Q290" i="6"/>
  <c r="F290" i="6"/>
  <c r="CY290" i="6"/>
  <c r="CA290" i="6"/>
  <c r="BH290" i="6"/>
  <c r="AH290" i="6"/>
  <c r="CN290" i="6"/>
  <c r="C292" i="6" l="1"/>
  <c r="D292" i="6"/>
  <c r="GC291" i="6"/>
  <c r="EH291" i="6"/>
  <c r="FD291" i="6"/>
  <c r="GI291" i="6"/>
  <c r="GM291" i="6"/>
  <c r="DI291" i="6"/>
  <c r="AS291" i="6"/>
  <c r="AU291" i="6"/>
  <c r="BD291" i="6"/>
  <c r="BH291" i="6"/>
  <c r="AO291" i="6"/>
  <c r="Y291" i="6"/>
  <c r="I291" i="6"/>
  <c r="GE291" i="6"/>
  <c r="EN291" i="6"/>
  <c r="EW291" i="6"/>
  <c r="FT291" i="6"/>
  <c r="CZ291" i="6"/>
  <c r="DQ291" i="6"/>
  <c r="BM291" i="6"/>
  <c r="BO291" i="6"/>
  <c r="CR291" i="6"/>
  <c r="CV291" i="6"/>
  <c r="AJ291" i="6"/>
  <c r="T291" i="6"/>
  <c r="FZ291" i="6"/>
  <c r="EF291" i="6"/>
  <c r="FB291" i="6"/>
  <c r="FJ291" i="6"/>
  <c r="GU291" i="6"/>
  <c r="DK291" i="6"/>
  <c r="EA291" i="6"/>
  <c r="CW291" i="6"/>
  <c r="DX291" i="6"/>
  <c r="AR291" i="6"/>
  <c r="AQ291" i="6"/>
  <c r="AA291" i="6"/>
  <c r="K291" i="6"/>
  <c r="FW291" i="6"/>
  <c r="EQ291" i="6"/>
  <c r="FI291" i="6"/>
  <c r="GK291" i="6"/>
  <c r="DB291" i="6"/>
  <c r="DN291" i="6"/>
  <c r="CK291" i="6"/>
  <c r="CM291" i="6"/>
  <c r="CD291" i="6"/>
  <c r="CH291" i="6"/>
  <c r="AD291" i="6"/>
  <c r="N291" i="6"/>
  <c r="J291" i="6"/>
  <c r="EM291" i="6"/>
  <c r="FU291" i="6"/>
  <c r="BY291" i="6"/>
  <c r="BJ291" i="6"/>
  <c r="GD291" i="6"/>
  <c r="FN291" i="6"/>
  <c r="DZ291" i="6"/>
  <c r="CT291" i="6"/>
  <c r="L291" i="6"/>
  <c r="FM291" i="6"/>
  <c r="DM291" i="6"/>
  <c r="DY291" i="6"/>
  <c r="S291" i="6"/>
  <c r="EX291" i="6"/>
  <c r="DJ291" i="6"/>
  <c r="CB291" i="6"/>
  <c r="V291" i="6"/>
  <c r="GH291" i="6"/>
  <c r="FC291" i="6"/>
  <c r="DG291" i="6"/>
  <c r="CQ291" i="6"/>
  <c r="AC291" i="6"/>
  <c r="ED291" i="6"/>
  <c r="DL291" i="6"/>
  <c r="BP291" i="6"/>
  <c r="H291" i="6"/>
  <c r="FO291" i="6"/>
  <c r="CG291" i="6"/>
  <c r="BZ291" i="6"/>
  <c r="GB291" i="6"/>
  <c r="FR291" i="6"/>
  <c r="BU291" i="6"/>
  <c r="BB291" i="6"/>
  <c r="FX291" i="6"/>
  <c r="ER291" i="6"/>
  <c r="FA291" i="6"/>
  <c r="GJ291" i="6"/>
  <c r="DA291" i="6"/>
  <c r="DO291" i="6"/>
  <c r="BI291" i="6"/>
  <c r="BK291" i="6"/>
  <c r="CJ291" i="6"/>
  <c r="CN291" i="6"/>
  <c r="AK291" i="6"/>
  <c r="U291" i="6"/>
  <c r="E291" i="6"/>
  <c r="EE291" i="6"/>
  <c r="ET291" i="6"/>
  <c r="FH291" i="6"/>
  <c r="FQ291" i="6"/>
  <c r="DF291" i="6"/>
  <c r="DT291" i="6"/>
  <c r="CC291" i="6"/>
  <c r="CE291" i="6"/>
  <c r="BN291" i="6"/>
  <c r="BR291" i="6"/>
  <c r="AF291" i="6"/>
  <c r="P291" i="6"/>
  <c r="GF291" i="6"/>
  <c r="ES291" i="6"/>
  <c r="EV291" i="6"/>
  <c r="FV291" i="6"/>
  <c r="GL291" i="6"/>
  <c r="DH291" i="6"/>
  <c r="BA291" i="6"/>
  <c r="BC291" i="6"/>
  <c r="BT291" i="6"/>
  <c r="BX291" i="6"/>
  <c r="AM291" i="6"/>
  <c r="W291" i="6"/>
  <c r="G291" i="6"/>
  <c r="EG291" i="6"/>
  <c r="EL291" i="6"/>
  <c r="FK291" i="6"/>
  <c r="GO291" i="6"/>
  <c r="DD291" i="6"/>
  <c r="DV291" i="6"/>
  <c r="GV291" i="6"/>
  <c r="AV291" i="6"/>
  <c r="AZ291" i="6"/>
  <c r="AP291" i="6"/>
  <c r="Z291" i="6"/>
  <c r="FL291" i="6"/>
  <c r="DU291" i="6"/>
  <c r="BF291" i="6"/>
  <c r="Q291" i="6"/>
  <c r="EY291" i="6"/>
  <c r="DC291" i="6"/>
  <c r="CU291" i="6"/>
  <c r="AB291" i="6"/>
  <c r="EU291" i="6"/>
  <c r="FP291" i="6"/>
  <c r="BQ291" i="6"/>
  <c r="AT291" i="6"/>
  <c r="EB291" i="6"/>
  <c r="GQ291" i="6"/>
  <c r="BE291" i="6"/>
  <c r="CF291" i="6"/>
  <c r="F291" i="6"/>
  <c r="FG291" i="6"/>
  <c r="DR291" i="6"/>
  <c r="CP291" i="6"/>
  <c r="FY291" i="6"/>
  <c r="FS291" i="6"/>
  <c r="AW291" i="6"/>
  <c r="BL291" i="6"/>
  <c r="X291" i="6"/>
  <c r="EP291" i="6"/>
  <c r="DE291" i="6"/>
  <c r="CI291" i="6"/>
  <c r="O291" i="6"/>
  <c r="FE291" i="6"/>
  <c r="DP291" i="6"/>
  <c r="AX291" i="6"/>
  <c r="R291" i="6"/>
  <c r="EI291" i="6"/>
  <c r="CX291" i="6"/>
  <c r="CA291" i="6"/>
  <c r="AG291" i="6"/>
  <c r="EJ291" i="6"/>
  <c r="GN291" i="6"/>
  <c r="CS291" i="6"/>
  <c r="DW291" i="6"/>
  <c r="GA291" i="6"/>
  <c r="CY291" i="6"/>
  <c r="BS291" i="6"/>
  <c r="AI291" i="6"/>
  <c r="GG291" i="6"/>
  <c r="FF291" i="6"/>
  <c r="BG291" i="6"/>
  <c r="AL291" i="6"/>
  <c r="EC291" i="6"/>
  <c r="GR291" i="6"/>
  <c r="CO291" i="6"/>
  <c r="CL291" i="6"/>
  <c r="M291" i="6"/>
  <c r="EZ291" i="6"/>
  <c r="GP291" i="6"/>
  <c r="AY291" i="6"/>
  <c r="AN291" i="6"/>
  <c r="EK291" i="6"/>
  <c r="GS291" i="6"/>
  <c r="DS291" i="6"/>
  <c r="BV291" i="6"/>
  <c r="AE291" i="6"/>
  <c r="EO291" i="6"/>
  <c r="GT291" i="6"/>
  <c r="BW291" i="6"/>
  <c r="AH291" i="6"/>
  <c r="GG292" i="6" l="1"/>
  <c r="EB292" i="6"/>
  <c r="FD292" i="6"/>
  <c r="FL292" i="6"/>
  <c r="GL292" i="6"/>
  <c r="DI292" i="6"/>
  <c r="BE292" i="6"/>
  <c r="AX292" i="6"/>
  <c r="BD292" i="6"/>
  <c r="BJ292" i="6"/>
  <c r="AL292" i="6"/>
  <c r="U292" i="6"/>
  <c r="M292" i="6"/>
  <c r="EK292" i="6"/>
  <c r="ES292" i="6"/>
  <c r="FG292" i="6"/>
  <c r="FS292" i="6"/>
  <c r="DA292" i="6"/>
  <c r="DT292" i="6"/>
  <c r="BO292" i="6"/>
  <c r="BT292" i="6"/>
  <c r="BY292" i="6"/>
  <c r="CD292" i="6"/>
  <c r="AF292" i="6"/>
  <c r="P292" i="6"/>
  <c r="GD292" i="6"/>
  <c r="EH292" i="6"/>
  <c r="FA292" i="6"/>
  <c r="FI292" i="6"/>
  <c r="GT292" i="6"/>
  <c r="DF292" i="6"/>
  <c r="DZ292" i="6"/>
  <c r="CI292" i="6"/>
  <c r="CN292" i="6"/>
  <c r="CS292" i="6"/>
  <c r="DW292" i="6"/>
  <c r="AA292" i="6"/>
  <c r="I292" i="6"/>
  <c r="GE292" i="6"/>
  <c r="EP292" i="6"/>
  <c r="FO292" i="6"/>
  <c r="FV292" i="6"/>
  <c r="DB292" i="6"/>
  <c r="DQ292" i="6"/>
  <c r="BG292" i="6"/>
  <c r="BL292" i="6"/>
  <c r="BQ292" i="6"/>
  <c r="BV292" i="6"/>
  <c r="R292" i="6"/>
  <c r="GB292" i="6"/>
  <c r="EQ292" i="6"/>
  <c r="EX292" i="6"/>
  <c r="GJ292" i="6"/>
  <c r="GN292" i="6"/>
  <c r="DO292" i="6"/>
  <c r="BK292" i="6"/>
  <c r="BP292" i="6"/>
  <c r="BU292" i="6"/>
  <c r="BZ292" i="6"/>
  <c r="AI292" i="6"/>
  <c r="Q292" i="6"/>
  <c r="GH292" i="6"/>
  <c r="EE292" i="6"/>
  <c r="FE292" i="6"/>
  <c r="FM292" i="6"/>
  <c r="GM292" i="6"/>
  <c r="DC292" i="6"/>
  <c r="DU292" i="6"/>
  <c r="CE292" i="6"/>
  <c r="CJ292" i="6"/>
  <c r="CO292" i="6"/>
  <c r="CT292" i="6"/>
  <c r="AB292" i="6"/>
  <c r="K292" i="6"/>
  <c r="FY292" i="6"/>
  <c r="EF292" i="6"/>
  <c r="EV292" i="6"/>
  <c r="FU292" i="6"/>
  <c r="GO292" i="6"/>
  <c r="DH292" i="6"/>
  <c r="AW292" i="6"/>
  <c r="DX292" i="6"/>
  <c r="AT292" i="6"/>
  <c r="AZ292" i="6"/>
  <c r="AN292" i="6"/>
  <c r="W292" i="6"/>
  <c r="L292" i="6"/>
  <c r="EC292" i="6"/>
  <c r="EN292" i="6"/>
  <c r="FJ292" i="6"/>
  <c r="GU292" i="6"/>
  <c r="DD292" i="6"/>
  <c r="DV292" i="6"/>
  <c r="BW292" i="6"/>
  <c r="CB292" i="6"/>
  <c r="CG292" i="6"/>
  <c r="CL292" i="6"/>
  <c r="N292" i="6"/>
  <c r="GA292" i="6"/>
  <c r="EL292" i="6"/>
  <c r="FK292" i="6"/>
  <c r="FR292" i="6"/>
  <c r="CX292" i="6"/>
  <c r="DM292" i="6"/>
  <c r="CA292" i="6"/>
  <c r="CF292" i="6"/>
  <c r="CK292" i="6"/>
  <c r="CP292" i="6"/>
  <c r="AC292" i="6"/>
  <c r="AG292" i="6"/>
  <c r="GC292" i="6"/>
  <c r="EJ292" i="6"/>
  <c r="EZ292" i="6"/>
  <c r="GK292" i="6"/>
  <c r="GS292" i="6"/>
  <c r="DL292" i="6"/>
  <c r="AS292" i="6"/>
  <c r="CU292" i="6"/>
  <c r="DY292" i="6"/>
  <c r="AU292" i="6"/>
  <c r="AO292" i="6"/>
  <c r="X292" i="6"/>
  <c r="F292" i="6"/>
  <c r="FW292" i="6"/>
  <c r="ET292" i="6"/>
  <c r="FC292" i="6"/>
  <c r="FP292" i="6"/>
  <c r="CY292" i="6"/>
  <c r="DP292" i="6"/>
  <c r="BB292" i="6"/>
  <c r="BH292" i="6"/>
  <c r="BM292" i="6"/>
  <c r="BR292" i="6"/>
  <c r="AJ292" i="6"/>
  <c r="S292" i="6"/>
  <c r="FZ292" i="6"/>
  <c r="ED292" i="6"/>
  <c r="EW292" i="6"/>
  <c r="FH292" i="6"/>
  <c r="GP292" i="6"/>
  <c r="DJ292" i="6"/>
  <c r="EA292" i="6"/>
  <c r="CM292" i="6"/>
  <c r="CR292" i="6"/>
  <c r="CW292" i="6"/>
  <c r="AQ292" i="6"/>
  <c r="Z292" i="6"/>
  <c r="H292" i="6"/>
  <c r="EI292" i="6"/>
  <c r="ER292" i="6"/>
  <c r="FF292" i="6"/>
  <c r="GQ292" i="6"/>
  <c r="DG292" i="6"/>
  <c r="DR292" i="6"/>
  <c r="CQ292" i="6"/>
  <c r="CV292" i="6"/>
  <c r="GV292" i="6"/>
  <c r="AP292" i="6"/>
  <c r="Y292" i="6"/>
  <c r="G292" i="6"/>
  <c r="FX292" i="6"/>
  <c r="EM292" i="6"/>
  <c r="EY292" i="6"/>
  <c r="FT292" i="6"/>
  <c r="CZ292" i="6"/>
  <c r="DN292" i="6"/>
  <c r="AV292" i="6"/>
  <c r="BC292" i="6"/>
  <c r="BI292" i="6"/>
  <c r="BN292" i="6"/>
  <c r="AK292" i="6"/>
  <c r="T292" i="6"/>
  <c r="E292" i="6"/>
  <c r="EG292" i="6"/>
  <c r="EO292" i="6"/>
  <c r="FN292" i="6"/>
  <c r="GI292" i="6"/>
  <c r="DE292" i="6"/>
  <c r="DS292" i="6"/>
  <c r="BS292" i="6"/>
  <c r="BX292" i="6"/>
  <c r="CC292" i="6"/>
  <c r="CH292" i="6"/>
  <c r="AE292" i="6"/>
  <c r="O292" i="6"/>
  <c r="GF292" i="6"/>
  <c r="EU292" i="6"/>
  <c r="FB292" i="6"/>
  <c r="FQ292" i="6"/>
  <c r="GR292" i="6"/>
  <c r="DK292" i="6"/>
  <c r="BA292" i="6"/>
  <c r="AR292" i="6"/>
  <c r="AY292" i="6"/>
  <c r="BF292" i="6"/>
  <c r="AM292" i="6"/>
  <c r="V292" i="6"/>
  <c r="J292" i="6"/>
  <c r="AH292" i="6"/>
  <c r="AD292" i="6"/>
  <c r="D293" i="6"/>
  <c r="C293" i="6"/>
  <c r="D294" i="6" l="1"/>
  <c r="C294" i="6"/>
  <c r="FZ293" i="6"/>
  <c r="EF293" i="6"/>
  <c r="FB293" i="6"/>
  <c r="FJ293" i="6"/>
  <c r="GU293" i="6"/>
  <c r="DI293" i="6"/>
  <c r="EA293" i="6"/>
  <c r="CW293" i="6"/>
  <c r="DW293" i="6"/>
  <c r="AR293" i="6"/>
  <c r="AQ293" i="6"/>
  <c r="AA293" i="6"/>
  <c r="K293" i="6"/>
  <c r="GE293" i="6"/>
  <c r="EQ293" i="6"/>
  <c r="FI293" i="6"/>
  <c r="GK293" i="6"/>
  <c r="DA293" i="6"/>
  <c r="DP293" i="6"/>
  <c r="CK293" i="6"/>
  <c r="CL293" i="6"/>
  <c r="CQ293" i="6"/>
  <c r="CR293" i="6"/>
  <c r="AD293" i="6"/>
  <c r="N293" i="6"/>
  <c r="GC293" i="6"/>
  <c r="EH293" i="6"/>
  <c r="FD293" i="6"/>
  <c r="GI293" i="6"/>
  <c r="GM293" i="6"/>
  <c r="DH293" i="6"/>
  <c r="AS293" i="6"/>
  <c r="AT293" i="6"/>
  <c r="AY293" i="6"/>
  <c r="AZ293" i="6"/>
  <c r="AO293" i="6"/>
  <c r="Y293" i="6"/>
  <c r="H293" i="6"/>
  <c r="GA293" i="6"/>
  <c r="EN293" i="6"/>
  <c r="EW293" i="6"/>
  <c r="FT293" i="6"/>
  <c r="DB293" i="6"/>
  <c r="DM293" i="6"/>
  <c r="BM293" i="6"/>
  <c r="BN293" i="6"/>
  <c r="BS293" i="6"/>
  <c r="BT293" i="6"/>
  <c r="T293" i="6"/>
  <c r="GF293" i="6"/>
  <c r="ES293" i="6"/>
  <c r="EV293" i="6"/>
  <c r="FV293" i="6"/>
  <c r="GT293" i="6"/>
  <c r="DJ293" i="6"/>
  <c r="BA293" i="6"/>
  <c r="BB293" i="6"/>
  <c r="BG293" i="6"/>
  <c r="BH293" i="6"/>
  <c r="AM293" i="6"/>
  <c r="W293" i="6"/>
  <c r="F293" i="6"/>
  <c r="EG293" i="6"/>
  <c r="EL293" i="6"/>
  <c r="FK293" i="6"/>
  <c r="GO293" i="6"/>
  <c r="DC293" i="6"/>
  <c r="DU293" i="6"/>
  <c r="GV293" i="6"/>
  <c r="AU293" i="6"/>
  <c r="AV293" i="6"/>
  <c r="AP293" i="6"/>
  <c r="Z293" i="6"/>
  <c r="I293" i="6"/>
  <c r="FX293" i="6"/>
  <c r="ER293" i="6"/>
  <c r="FA293" i="6"/>
  <c r="GJ293" i="6"/>
  <c r="CY293" i="6"/>
  <c r="DQ293" i="6"/>
  <c r="BI293" i="6"/>
  <c r="BJ293" i="6"/>
  <c r="BO293" i="6"/>
  <c r="BP293" i="6"/>
  <c r="AK293" i="6"/>
  <c r="U293" i="6"/>
  <c r="J293" i="6"/>
  <c r="EE293" i="6"/>
  <c r="ET293" i="6"/>
  <c r="FH293" i="6"/>
  <c r="FQ293" i="6"/>
  <c r="DD293" i="6"/>
  <c r="DV293" i="6"/>
  <c r="CC293" i="6"/>
  <c r="CD293" i="6"/>
  <c r="CI293" i="6"/>
  <c r="CJ293" i="6"/>
  <c r="AF293" i="6"/>
  <c r="P293" i="6"/>
  <c r="FW293" i="6"/>
  <c r="EU293" i="6"/>
  <c r="FM293" i="6"/>
  <c r="FP293" i="6"/>
  <c r="CX293" i="6"/>
  <c r="DO293" i="6"/>
  <c r="BQ293" i="6"/>
  <c r="BR293" i="6"/>
  <c r="BW293" i="6"/>
  <c r="BX293" i="6"/>
  <c r="AI293" i="6"/>
  <c r="S293" i="6"/>
  <c r="GG293" i="6"/>
  <c r="EB293" i="6"/>
  <c r="EX293" i="6"/>
  <c r="FF293" i="6"/>
  <c r="GQ293" i="6"/>
  <c r="DL293" i="6"/>
  <c r="BE293" i="6"/>
  <c r="BF293" i="6"/>
  <c r="BK293" i="6"/>
  <c r="BL293" i="6"/>
  <c r="AL293" i="6"/>
  <c r="V293" i="6"/>
  <c r="E293" i="6"/>
  <c r="EI293" i="6"/>
  <c r="EM293" i="6"/>
  <c r="FL293" i="6"/>
  <c r="FU293" i="6"/>
  <c r="CZ293" i="6"/>
  <c r="DS293" i="6"/>
  <c r="BY293" i="6"/>
  <c r="BZ293" i="6"/>
  <c r="CE293" i="6"/>
  <c r="CF293" i="6"/>
  <c r="AG293" i="6"/>
  <c r="Q293" i="6"/>
  <c r="GD293" i="6"/>
  <c r="EJ293" i="6"/>
  <c r="EY293" i="6"/>
  <c r="FN293" i="6"/>
  <c r="GN293" i="6"/>
  <c r="DE293" i="6"/>
  <c r="DZ293" i="6"/>
  <c r="CS293" i="6"/>
  <c r="CT293" i="6"/>
  <c r="DX293" i="6"/>
  <c r="DY293" i="6"/>
  <c r="AB293" i="6"/>
  <c r="L293" i="6"/>
  <c r="EK293" i="6"/>
  <c r="EP293" i="6"/>
  <c r="FO293" i="6"/>
  <c r="GS293" i="6"/>
  <c r="DG293" i="6"/>
  <c r="DR293" i="6"/>
  <c r="CG293" i="6"/>
  <c r="CH293" i="6"/>
  <c r="CM293" i="6"/>
  <c r="CN293" i="6"/>
  <c r="AE293" i="6"/>
  <c r="O293" i="6"/>
  <c r="GB293" i="6"/>
  <c r="EO293" i="6"/>
  <c r="FE293" i="6"/>
  <c r="FR293" i="6"/>
  <c r="GP293" i="6"/>
  <c r="DN293" i="6"/>
  <c r="BU293" i="6"/>
  <c r="BV293" i="6"/>
  <c r="CA293" i="6"/>
  <c r="CB293" i="6"/>
  <c r="AH293" i="6"/>
  <c r="R293" i="6"/>
  <c r="GH293" i="6"/>
  <c r="EC293" i="6"/>
  <c r="FC293" i="6"/>
  <c r="FG293" i="6"/>
  <c r="GR293" i="6"/>
  <c r="DF293" i="6"/>
  <c r="DT293" i="6"/>
  <c r="CO293" i="6"/>
  <c r="CP293" i="6"/>
  <c r="CU293" i="6"/>
  <c r="CV293" i="6"/>
  <c r="AC293" i="6"/>
  <c r="M293" i="6"/>
  <c r="FY293" i="6"/>
  <c r="ED293" i="6"/>
  <c r="EZ293" i="6"/>
  <c r="FS293" i="6"/>
  <c r="GL293" i="6"/>
  <c r="DK293" i="6"/>
  <c r="AW293" i="6"/>
  <c r="AX293" i="6"/>
  <c r="BC293" i="6"/>
  <c r="BD293" i="6"/>
  <c r="AN293" i="6"/>
  <c r="X293" i="6"/>
  <c r="G293" i="6"/>
  <c r="AJ293" i="6"/>
  <c r="D295" i="6" l="1"/>
  <c r="C295" i="6"/>
  <c r="GD294" i="6"/>
  <c r="EH294" i="6"/>
  <c r="FA294" i="6"/>
  <c r="FI294" i="6"/>
  <c r="GT294" i="6"/>
  <c r="DD294" i="6"/>
  <c r="DZ294" i="6"/>
  <c r="CU294" i="6"/>
  <c r="CV294" i="6"/>
  <c r="DW294" i="6"/>
  <c r="J294" i="6"/>
  <c r="EP294" i="6"/>
  <c r="DA294" i="6"/>
  <c r="BU294" i="6"/>
  <c r="GG294" i="6"/>
  <c r="GL294" i="6"/>
  <c r="BH294" i="6"/>
  <c r="AL294" i="6"/>
  <c r="ES294" i="6"/>
  <c r="CY294" i="6"/>
  <c r="CB294" i="6"/>
  <c r="N294" i="6"/>
  <c r="BX294" i="6"/>
  <c r="GH294" i="6"/>
  <c r="DE294" i="6"/>
  <c r="CS294" i="6"/>
  <c r="FY294" i="6"/>
  <c r="EB294" i="6"/>
  <c r="EV294" i="6"/>
  <c r="FU294" i="6"/>
  <c r="GO294" i="6"/>
  <c r="DJ294" i="6"/>
  <c r="AY294" i="6"/>
  <c r="AZ294" i="6"/>
  <c r="BA294" i="6"/>
  <c r="BB294" i="6"/>
  <c r="AN294" i="6"/>
  <c r="U294" i="6"/>
  <c r="I294" i="6"/>
  <c r="EC294" i="6"/>
  <c r="ER294" i="6"/>
  <c r="FJ294" i="6"/>
  <c r="GU294" i="6"/>
  <c r="DC294" i="6"/>
  <c r="DU294" i="6"/>
  <c r="CI294" i="6"/>
  <c r="CJ294" i="6"/>
  <c r="CK294" i="6"/>
  <c r="CL294" i="6"/>
  <c r="AB294" i="6"/>
  <c r="AG294" i="6"/>
  <c r="GB294" i="6"/>
  <c r="EQ294" i="6"/>
  <c r="EX294" i="6"/>
  <c r="GN294" i="6"/>
  <c r="BW294" i="6"/>
  <c r="AE294" i="6"/>
  <c r="FE294" i="6"/>
  <c r="DS294" i="6"/>
  <c r="CT294" i="6"/>
  <c r="GE294" i="6"/>
  <c r="ET294" i="6"/>
  <c r="EY294" i="6"/>
  <c r="FP294" i="6"/>
  <c r="CX294" i="6"/>
  <c r="DP294" i="6"/>
  <c r="BO294" i="6"/>
  <c r="BP294" i="6"/>
  <c r="BQ294" i="6"/>
  <c r="BR294" i="6"/>
  <c r="AJ294" i="6"/>
  <c r="Q294" i="6"/>
  <c r="FZ294" i="6"/>
  <c r="ED294" i="6"/>
  <c r="EW294" i="6"/>
  <c r="FL294" i="6"/>
  <c r="GP294" i="6"/>
  <c r="DL294" i="6"/>
  <c r="EA294" i="6"/>
  <c r="DX294" i="6"/>
  <c r="DY294" i="6"/>
  <c r="GV294" i="6"/>
  <c r="AQ294" i="6"/>
  <c r="X294" i="6"/>
  <c r="L294" i="6"/>
  <c r="FW294" i="6"/>
  <c r="EL294" i="6"/>
  <c r="FK294" i="6"/>
  <c r="FR294" i="6"/>
  <c r="CZ294" i="6"/>
  <c r="DO294" i="6"/>
  <c r="CM294" i="6"/>
  <c r="CN294" i="6"/>
  <c r="CO294" i="6"/>
  <c r="CP294" i="6"/>
  <c r="AA294" i="6"/>
  <c r="AH294" i="6"/>
  <c r="GC294" i="6"/>
  <c r="EF294" i="6"/>
  <c r="EZ294" i="6"/>
  <c r="GK294" i="6"/>
  <c r="GS294" i="6"/>
  <c r="DK294" i="6"/>
  <c r="AU294" i="6"/>
  <c r="AV294" i="6"/>
  <c r="AW294" i="6"/>
  <c r="AX294" i="6"/>
  <c r="AO294" i="6"/>
  <c r="V294" i="6"/>
  <c r="M294" i="6"/>
  <c r="Y294" i="6"/>
  <c r="FV294" i="6"/>
  <c r="BS294" i="6"/>
  <c r="BV294" i="6"/>
  <c r="P294" i="6"/>
  <c r="FH294" i="6"/>
  <c r="BG294" i="6"/>
  <c r="BJ294" i="6"/>
  <c r="G294" i="6"/>
  <c r="FG294" i="6"/>
  <c r="CA294" i="6"/>
  <c r="CD294" i="6"/>
  <c r="GJ294" i="6"/>
  <c r="BY294" i="6"/>
  <c r="O294" i="6"/>
  <c r="FM294" i="6"/>
  <c r="CR294" i="6"/>
  <c r="K294" i="6"/>
  <c r="EG294" i="6"/>
  <c r="EO294" i="6"/>
  <c r="FN294" i="6"/>
  <c r="FS294" i="6"/>
  <c r="DG294" i="6"/>
  <c r="DR294" i="6"/>
  <c r="CE294" i="6"/>
  <c r="CF294" i="6"/>
  <c r="CG294" i="6"/>
  <c r="CH294" i="6"/>
  <c r="AC294" i="6"/>
  <c r="AF294" i="6"/>
  <c r="GF294" i="6"/>
  <c r="EU294" i="6"/>
  <c r="FB294" i="6"/>
  <c r="FQ294" i="6"/>
  <c r="GR294" i="6"/>
  <c r="DI294" i="6"/>
  <c r="BC294" i="6"/>
  <c r="BD294" i="6"/>
  <c r="BE294" i="6"/>
  <c r="BF294" i="6"/>
  <c r="AM294" i="6"/>
  <c r="T294" i="6"/>
  <c r="H294" i="6"/>
  <c r="EI294" i="6"/>
  <c r="EN294" i="6"/>
  <c r="FF294" i="6"/>
  <c r="GQ294" i="6"/>
  <c r="DF294" i="6"/>
  <c r="DT294" i="6"/>
  <c r="AR294" i="6"/>
  <c r="AS294" i="6"/>
  <c r="AT294" i="6"/>
  <c r="AP294" i="6"/>
  <c r="W294" i="6"/>
  <c r="E294" i="6"/>
  <c r="FX294" i="6"/>
  <c r="EM294" i="6"/>
  <c r="FC294" i="6"/>
  <c r="FT294" i="6"/>
  <c r="DB294" i="6"/>
  <c r="DM294" i="6"/>
  <c r="BK294" i="6"/>
  <c r="BL294" i="6"/>
  <c r="BM294" i="6"/>
  <c r="BN294" i="6"/>
  <c r="AK294" i="6"/>
  <c r="R294" i="6"/>
  <c r="F294" i="6"/>
  <c r="CW294" i="6"/>
  <c r="GA294" i="6"/>
  <c r="FO294" i="6"/>
  <c r="DN294" i="6"/>
  <c r="BT294" i="6"/>
  <c r="AI294" i="6"/>
  <c r="EJ294" i="6"/>
  <c r="FD294" i="6"/>
  <c r="DH294" i="6"/>
  <c r="BI294" i="6"/>
  <c r="S294" i="6"/>
  <c r="EK294" i="6"/>
  <c r="GI294" i="6"/>
  <c r="DV294" i="6"/>
  <c r="CC294" i="6"/>
  <c r="AD294" i="6"/>
  <c r="DQ294" i="6"/>
  <c r="BZ294" i="6"/>
  <c r="EE294" i="6"/>
  <c r="GM294" i="6"/>
  <c r="CQ294" i="6"/>
  <c r="Z294" i="6"/>
  <c r="BA223" i="6"/>
  <c r="BO223" i="6"/>
  <c r="AJ223" i="6"/>
  <c r="EA223" i="6"/>
  <c r="AQ223" i="6"/>
  <c r="DO223" i="6"/>
  <c r="DK223" i="6"/>
  <c r="Y223" i="6"/>
  <c r="G223" i="6"/>
  <c r="CR223" i="6"/>
  <c r="CE223" i="6"/>
  <c r="AC223" i="6"/>
  <c r="BC223" i="6"/>
  <c r="AP223" i="6"/>
  <c r="BN223" i="6"/>
  <c r="CW223" i="6"/>
  <c r="BT223" i="6"/>
  <c r="CQ223" i="6"/>
  <c r="CM223" i="6"/>
  <c r="K223" i="6"/>
  <c r="CF223" i="6"/>
  <c r="W223" i="6"/>
  <c r="BZ223" i="6"/>
  <c r="CY223" i="6"/>
  <c r="EB223" i="6"/>
  <c r="DJ223" i="6"/>
  <c r="BB223" i="6"/>
  <c r="EC223" i="6"/>
  <c r="DC223" i="6"/>
  <c r="CK223" i="6"/>
  <c r="X223" i="6"/>
  <c r="AU223" i="6"/>
  <c r="DV223" i="6"/>
  <c r="BH223" i="6"/>
  <c r="DE223" i="6"/>
  <c r="DU223" i="6"/>
  <c r="CL223" i="6"/>
  <c r="AE223" i="6"/>
  <c r="CX223" i="6"/>
  <c r="L223" i="6"/>
  <c r="AV223" i="6"/>
  <c r="BS223" i="6"/>
  <c r="BG223" i="6"/>
  <c r="CA223" i="6"/>
  <c r="CG223" i="6"/>
  <c r="E223" i="6"/>
  <c r="R223" i="6"/>
  <c r="S223" i="6"/>
  <c r="DD223" i="6"/>
  <c r="DW223" i="6"/>
  <c r="BU223" i="6"/>
  <c r="CS223" i="6"/>
  <c r="DP223" i="6"/>
  <c r="AW223" i="6"/>
  <c r="M223" i="6"/>
  <c r="DI223" i="6"/>
  <c r="BM223" i="6"/>
  <c r="F223" i="6"/>
  <c r="AD223" i="6"/>
  <c r="DQ223" i="6"/>
  <c r="Q223" i="6"/>
  <c r="AO223" i="6"/>
  <c r="BY223" i="6"/>
  <c r="AK223" i="6"/>
  <c r="AI223" i="6"/>
  <c r="BI223" i="6"/>
  <c r="DP237" i="6" l="1"/>
  <c r="DP238" i="6" s="1"/>
  <c r="DP226" i="6"/>
  <c r="DP228" i="6" s="1"/>
  <c r="DC237" i="6"/>
  <c r="DC238" i="6" s="1"/>
  <c r="DC226" i="6"/>
  <c r="DC228" i="6" s="1"/>
  <c r="EC226" i="6"/>
  <c r="EC228" i="6" s="1"/>
  <c r="EC237" i="6"/>
  <c r="EC238" i="6" s="1"/>
  <c r="EB237" i="6"/>
  <c r="EB238" i="6" s="1"/>
  <c r="EB226" i="6"/>
  <c r="EB228" i="6" s="1"/>
  <c r="CY226" i="6"/>
  <c r="CY228" i="6" s="1"/>
  <c r="CY237" i="6"/>
  <c r="CY238" i="6" s="1"/>
  <c r="DQ226" i="6"/>
  <c r="DQ228" i="6" s="1"/>
  <c r="DQ237" i="6"/>
  <c r="DQ238" i="6" s="1"/>
  <c r="DO226" i="6"/>
  <c r="DO228" i="6" s="1"/>
  <c r="DO237" i="6"/>
  <c r="DO238" i="6" s="1"/>
  <c r="EA237" i="6"/>
  <c r="EA238" i="6" s="1"/>
  <c r="EA226" i="6"/>
  <c r="EA228" i="6" s="1"/>
  <c r="BZ237" i="6"/>
  <c r="BZ238" i="6" s="1"/>
  <c r="BZ226" i="6"/>
  <c r="BZ228" i="6" s="1"/>
  <c r="BY237" i="6"/>
  <c r="BY238" i="6" s="1"/>
  <c r="BY226" i="6"/>
  <c r="BY228" i="6" s="1"/>
  <c r="CA226" i="6"/>
  <c r="CA228" i="6" s="1"/>
  <c r="CA237" i="6"/>
  <c r="CA238" i="6" s="1"/>
  <c r="BI226" i="6"/>
  <c r="BI228" i="6" s="1"/>
  <c r="BI237" i="6"/>
  <c r="BI238" i="6" s="1"/>
  <c r="GM226" i="6"/>
  <c r="GM228" i="6" s="1"/>
  <c r="GM237" i="6"/>
  <c r="GM238" i="6" s="1"/>
  <c r="GJ237" i="6"/>
  <c r="GJ238" i="6" s="1"/>
  <c r="GJ226" i="6"/>
  <c r="GJ228" i="6" s="1"/>
  <c r="EW226" i="6"/>
  <c r="EW228" i="6" s="1"/>
  <c r="EW237" i="6"/>
  <c r="EW238" i="6" s="1"/>
  <c r="GN237" i="6"/>
  <c r="GN238" i="6" s="1"/>
  <c r="GN226" i="6"/>
  <c r="GN228" i="6" s="1"/>
  <c r="FY237" i="6"/>
  <c r="FY238" i="6" s="1"/>
  <c r="FY226" i="6"/>
  <c r="FY228" i="6" s="1"/>
  <c r="EJ237" i="6"/>
  <c r="EJ238" i="6" s="1"/>
  <c r="EJ226" i="6"/>
  <c r="EJ228" i="6" s="1"/>
  <c r="DV226" i="6"/>
  <c r="DV228" i="6" s="1"/>
  <c r="DV237" i="6"/>
  <c r="DV238" i="6" s="1"/>
  <c r="FH226" i="6"/>
  <c r="FH228" i="6" s="1"/>
  <c r="FH237" i="6"/>
  <c r="FH238" i="6" s="1"/>
  <c r="FV226" i="6"/>
  <c r="FV228" i="6" s="1"/>
  <c r="FV237" i="6"/>
  <c r="FV238" i="6" s="1"/>
  <c r="FK237" i="6"/>
  <c r="FK238" i="6" s="1"/>
  <c r="FK226" i="6"/>
  <c r="FK228" i="6" s="1"/>
  <c r="FL226" i="6"/>
  <c r="FL228" i="6" s="1"/>
  <c r="FL237" i="6"/>
  <c r="FL238" i="6" s="1"/>
  <c r="GL237" i="6"/>
  <c r="GL238" i="6" s="1"/>
  <c r="GL226" i="6"/>
  <c r="GL228" i="6" s="1"/>
  <c r="FI226" i="6"/>
  <c r="FI228" i="6" s="1"/>
  <c r="FI237" i="6"/>
  <c r="FI238" i="6" s="1"/>
  <c r="EG226" i="6"/>
  <c r="EG228" i="6" s="1"/>
  <c r="EG237" i="6"/>
  <c r="EG238" i="6" s="1"/>
  <c r="GK237" i="6"/>
  <c r="GK238" i="6" s="1"/>
  <c r="GK226" i="6"/>
  <c r="GK228" i="6" s="1"/>
  <c r="FZ237" i="6"/>
  <c r="FZ238" i="6" s="1"/>
  <c r="FZ226" i="6"/>
  <c r="FZ228" i="6" s="1"/>
  <c r="DU237" i="6"/>
  <c r="DU238" i="6" s="1"/>
  <c r="DU226" i="6"/>
  <c r="DU228" i="6" s="1"/>
  <c r="EV237" i="6"/>
  <c r="EV238" i="6" s="1"/>
  <c r="EV226" i="6"/>
  <c r="EV228" i="6" s="1"/>
  <c r="DE226" i="6"/>
  <c r="DE228" i="6" s="1"/>
  <c r="DE237" i="6"/>
  <c r="DE238" i="6" s="1"/>
  <c r="FX237" i="6"/>
  <c r="FX238" i="6" s="1"/>
  <c r="FX226" i="6"/>
  <c r="FX228" i="6" s="1"/>
  <c r="EI237" i="6"/>
  <c r="EI238" i="6" s="1"/>
  <c r="EI226" i="6"/>
  <c r="EI228" i="6" s="1"/>
  <c r="EU237" i="6"/>
  <c r="EU238" i="6" s="1"/>
  <c r="EU226" i="6"/>
  <c r="EU228" i="6" s="1"/>
  <c r="FW237" i="6"/>
  <c r="FW238" i="6" s="1"/>
  <c r="FW226" i="6"/>
  <c r="FW228" i="6" s="1"/>
  <c r="ET226" i="6"/>
  <c r="ET228" i="6" s="1"/>
  <c r="ET237" i="6"/>
  <c r="ET238" i="6" s="1"/>
  <c r="EX237" i="6"/>
  <c r="EX238" i="6" s="1"/>
  <c r="EX226" i="6"/>
  <c r="EX228" i="6" s="1"/>
  <c r="FJ237" i="6"/>
  <c r="FJ238" i="6" s="1"/>
  <c r="FJ226" i="6"/>
  <c r="FJ228" i="6" s="1"/>
  <c r="DD226" i="6"/>
  <c r="DD228" i="6" s="1"/>
  <c r="DD237" i="6"/>
  <c r="DD238" i="6" s="1"/>
  <c r="EH226" i="6"/>
  <c r="EH228" i="6" s="1"/>
  <c r="EH237" i="6"/>
  <c r="EH238" i="6" s="1"/>
  <c r="AP237" i="6"/>
  <c r="AP238" i="6" s="1"/>
  <c r="AP226" i="6"/>
  <c r="AP228" i="6" s="1"/>
  <c r="G226" i="6"/>
  <c r="G228" i="6" s="1"/>
  <c r="G237" i="6"/>
  <c r="G238" i="6" s="1"/>
  <c r="Y226" i="6"/>
  <c r="Y228" i="6" s="1"/>
  <c r="Y237" i="6"/>
  <c r="Y238" i="6" s="1"/>
  <c r="AO237" i="6"/>
  <c r="AO238" i="6" s="1"/>
  <c r="AO226" i="6"/>
  <c r="AO228" i="6" s="1"/>
  <c r="X237" i="6"/>
  <c r="X238" i="6" s="1"/>
  <c r="X226" i="6"/>
  <c r="X228" i="6" s="1"/>
  <c r="W226" i="6"/>
  <c r="W228" i="6" s="1"/>
  <c r="W237" i="6"/>
  <c r="W238" i="6" s="1"/>
  <c r="F237" i="6"/>
  <c r="F238" i="6" s="1"/>
  <c r="F226" i="6"/>
  <c r="F228" i="6" s="1"/>
  <c r="E237" i="6"/>
  <c r="E238" i="6" s="1"/>
  <c r="E226" i="6"/>
  <c r="E228" i="6" s="1"/>
  <c r="CQ226" i="6"/>
  <c r="CQ228" i="6" s="1"/>
  <c r="CQ237" i="6"/>
  <c r="CQ238" i="6" s="1"/>
  <c r="S226" i="6"/>
  <c r="S228" i="6" s="1"/>
  <c r="S237" i="6"/>
  <c r="S238" i="6" s="1"/>
  <c r="CL237" i="6"/>
  <c r="CL238" i="6" s="1"/>
  <c r="CL226" i="6"/>
  <c r="CL228" i="6" s="1"/>
  <c r="AI237" i="6"/>
  <c r="AI238" i="6" s="1"/>
  <c r="AI226" i="6"/>
  <c r="AI228" i="6" s="1"/>
  <c r="AK237" i="6"/>
  <c r="AK238" i="6" s="1"/>
  <c r="AK226" i="6"/>
  <c r="AK228" i="6" s="1"/>
  <c r="CM226" i="6"/>
  <c r="CM228" i="6" s="1"/>
  <c r="CM237" i="6"/>
  <c r="CM238" i="6" s="1"/>
  <c r="CK237" i="6"/>
  <c r="CK238" i="6" s="1"/>
  <c r="CK226" i="6"/>
  <c r="CK228" i="6" s="1"/>
  <c r="BB226" i="6"/>
  <c r="BB228" i="6" s="1"/>
  <c r="BB237" i="6"/>
  <c r="BB238" i="6" s="1"/>
  <c r="BC226" i="6"/>
  <c r="BC228" i="6" s="1"/>
  <c r="BC237" i="6"/>
  <c r="BC238" i="6" s="1"/>
  <c r="CR237" i="6"/>
  <c r="CR238" i="6" s="1"/>
  <c r="CR226" i="6"/>
  <c r="CR228" i="6" s="1"/>
  <c r="AJ237" i="6"/>
  <c r="AJ238" i="6" s="1"/>
  <c r="AJ226" i="6"/>
  <c r="AJ228" i="6" s="1"/>
  <c r="BA237" i="6"/>
  <c r="BA238" i="6" s="1"/>
  <c r="BA226" i="6"/>
  <c r="BA228" i="6" s="1"/>
  <c r="C296" i="6"/>
  <c r="D296" i="6"/>
  <c r="GH295" i="6"/>
  <c r="EC295" i="6"/>
  <c r="FC295" i="6"/>
  <c r="FG295" i="6"/>
  <c r="GR295" i="6"/>
  <c r="DG295" i="6"/>
  <c r="DR295" i="6"/>
  <c r="CO295" i="6"/>
  <c r="CP295" i="6"/>
  <c r="CU295" i="6"/>
  <c r="AC295" i="6"/>
  <c r="M295" i="6"/>
  <c r="EH295" i="6"/>
  <c r="FS295" i="6"/>
  <c r="DL295" i="6"/>
  <c r="AX295" i="6"/>
  <c r="AN295" i="6"/>
  <c r="I295" i="6"/>
  <c r="EL295" i="6"/>
  <c r="FI295" i="6"/>
  <c r="DB295" i="6"/>
  <c r="CK295" i="6"/>
  <c r="CR295" i="6"/>
  <c r="N295" i="6"/>
  <c r="CH295" i="6"/>
  <c r="EA295" i="6"/>
  <c r="FV295" i="6"/>
  <c r="CY295" i="6"/>
  <c r="BQ295" i="6"/>
  <c r="GC295" i="6"/>
  <c r="ED295" i="6"/>
  <c r="FD295" i="6"/>
  <c r="GI295" i="6"/>
  <c r="GM295" i="6"/>
  <c r="DI295" i="6"/>
  <c r="AS295" i="6"/>
  <c r="AT295" i="6"/>
  <c r="AY295" i="6"/>
  <c r="AZ295" i="6"/>
  <c r="AO295" i="6"/>
  <c r="Y295" i="6"/>
  <c r="E295" i="6"/>
  <c r="GE295" i="6"/>
  <c r="EN295" i="6"/>
  <c r="FE295" i="6"/>
  <c r="FT295" i="6"/>
  <c r="CZ295" i="6"/>
  <c r="DQ295" i="6"/>
  <c r="BM295" i="6"/>
  <c r="BN295" i="6"/>
  <c r="BS295" i="6"/>
  <c r="BT295" i="6"/>
  <c r="AJ295" i="6"/>
  <c r="T295" i="6"/>
  <c r="FZ295" i="6"/>
  <c r="EF295" i="6"/>
  <c r="FB295" i="6"/>
  <c r="EG295" i="6"/>
  <c r="ET295" i="6"/>
  <c r="FK295" i="6"/>
  <c r="GO295" i="6"/>
  <c r="DD295" i="6"/>
  <c r="DV295" i="6"/>
  <c r="GV295" i="6"/>
  <c r="AU295" i="6"/>
  <c r="AV295" i="6"/>
  <c r="AP295" i="6"/>
  <c r="Z295" i="6"/>
  <c r="J295" i="6"/>
  <c r="DE295" i="6"/>
  <c r="CM295" i="6"/>
  <c r="FF295" i="6"/>
  <c r="CW295" i="6"/>
  <c r="AA295" i="6"/>
  <c r="GP295" i="6"/>
  <c r="BG295" i="6"/>
  <c r="H295" i="6"/>
  <c r="DM295" i="6"/>
  <c r="BX295" i="6"/>
  <c r="EE295" i="6"/>
  <c r="FH295" i="6"/>
  <c r="DF295" i="6"/>
  <c r="CC295" i="6"/>
  <c r="CI295" i="6"/>
  <c r="AF295" i="6"/>
  <c r="GF295" i="6"/>
  <c r="GG295" i="6"/>
  <c r="EX295" i="6"/>
  <c r="GQ295" i="6"/>
  <c r="BE295" i="6"/>
  <c r="BK295" i="6"/>
  <c r="AL295" i="6"/>
  <c r="G295" i="6"/>
  <c r="CN295" i="6"/>
  <c r="DW295" i="6"/>
  <c r="DH295" i="6"/>
  <c r="FM295" i="6"/>
  <c r="FX295" i="6"/>
  <c r="ER295" i="6"/>
  <c r="EW295" i="6"/>
  <c r="GJ295" i="6"/>
  <c r="DA295" i="6"/>
  <c r="DO295" i="6"/>
  <c r="BI295" i="6"/>
  <c r="BJ295" i="6"/>
  <c r="BO295" i="6"/>
  <c r="BP295" i="6"/>
  <c r="AK295" i="6"/>
  <c r="U295" i="6"/>
  <c r="F295" i="6"/>
  <c r="EP295" i="6"/>
  <c r="GK295" i="6"/>
  <c r="DT295" i="6"/>
  <c r="CD295" i="6"/>
  <c r="CJ295" i="6"/>
  <c r="P295" i="6"/>
  <c r="ES295" i="6"/>
  <c r="EB295" i="6"/>
  <c r="FN295" i="6"/>
  <c r="DJ295" i="6"/>
  <c r="BF295" i="6"/>
  <c r="BL295" i="6"/>
  <c r="V295" i="6"/>
  <c r="DS295" i="6"/>
  <c r="GU295" i="6"/>
  <c r="K295" i="6"/>
  <c r="BH295" i="6"/>
  <c r="EI295" i="6"/>
  <c r="EM295" i="6"/>
  <c r="FL295" i="6"/>
  <c r="FQ295" i="6"/>
  <c r="CX295" i="6"/>
  <c r="DU295" i="6"/>
  <c r="BY295" i="6"/>
  <c r="BZ295" i="6"/>
  <c r="CE295" i="6"/>
  <c r="CF295" i="6"/>
  <c r="AG295" i="6"/>
  <c r="Q295" i="6"/>
  <c r="GD295" i="6"/>
  <c r="EJ295" i="6"/>
  <c r="EY295" i="6"/>
  <c r="FJ295" i="6"/>
  <c r="GN295" i="6"/>
  <c r="DC295" i="6"/>
  <c r="DZ295" i="6"/>
  <c r="CS295" i="6"/>
  <c r="CT295" i="6"/>
  <c r="DX295" i="6"/>
  <c r="DY295" i="6"/>
  <c r="AB295" i="6"/>
  <c r="L295" i="6"/>
  <c r="GA295" i="6"/>
  <c r="EU295" i="6"/>
  <c r="GB295" i="6"/>
  <c r="EO295" i="6"/>
  <c r="FA295" i="6"/>
  <c r="FR295" i="6"/>
  <c r="GL295" i="6"/>
  <c r="DP295" i="6"/>
  <c r="BU295" i="6"/>
  <c r="BV295" i="6"/>
  <c r="CA295" i="6"/>
  <c r="CB295" i="6"/>
  <c r="AH295" i="6"/>
  <c r="R295" i="6"/>
  <c r="FO295" i="6"/>
  <c r="CG295" i="6"/>
  <c r="AE295" i="6"/>
  <c r="DK295" i="6"/>
  <c r="AR295" i="6"/>
  <c r="EV295" i="6"/>
  <c r="BA295" i="6"/>
  <c r="AM295" i="6"/>
  <c r="FP295" i="6"/>
  <c r="BR295" i="6"/>
  <c r="S295" i="6"/>
  <c r="CV295" i="6"/>
  <c r="FY295" i="6"/>
  <c r="EZ295" i="6"/>
  <c r="GT295" i="6"/>
  <c r="AW295" i="6"/>
  <c r="BC295" i="6"/>
  <c r="BD295" i="6"/>
  <c r="X295" i="6"/>
  <c r="EK295" i="6"/>
  <c r="FW295" i="6"/>
  <c r="EQ295" i="6"/>
  <c r="FU295" i="6"/>
  <c r="DN295" i="6"/>
  <c r="CL295" i="6"/>
  <c r="CQ295" i="6"/>
  <c r="AD295" i="6"/>
  <c r="GS295" i="6"/>
  <c r="O295" i="6"/>
  <c r="AQ295" i="6"/>
  <c r="BB295" i="6"/>
  <c r="W295" i="6"/>
  <c r="BW295" i="6"/>
  <c r="AI295" i="6"/>
  <c r="FW296" i="6" l="1"/>
  <c r="EL296" i="6"/>
  <c r="FK296" i="6"/>
  <c r="FR296" i="6"/>
  <c r="CX296" i="6"/>
  <c r="DM296" i="6"/>
  <c r="CM296" i="6"/>
  <c r="CN296" i="6"/>
  <c r="CP296" i="6"/>
  <c r="AB296" i="6"/>
  <c r="EF296" i="6"/>
  <c r="GK296" i="6"/>
  <c r="DL296" i="6"/>
  <c r="AV296" i="6"/>
  <c r="AO296" i="6"/>
  <c r="G296" i="6"/>
  <c r="EP296" i="6"/>
  <c r="FV296" i="6"/>
  <c r="BS296" i="6"/>
  <c r="BU296" i="6"/>
  <c r="AF296" i="6"/>
  <c r="GE296" i="6"/>
  <c r="BQ296" i="6"/>
  <c r="CG296" i="6"/>
  <c r="GT296" i="6"/>
  <c r="M296" i="6"/>
  <c r="AZ296" i="6"/>
  <c r="EI296" i="6"/>
  <c r="EN296" i="6"/>
  <c r="FF296" i="6"/>
  <c r="GQ296" i="6"/>
  <c r="DG296" i="6"/>
  <c r="DR296" i="6"/>
  <c r="AR296" i="6"/>
  <c r="AS296" i="6"/>
  <c r="AT296" i="6"/>
  <c r="AP296" i="6"/>
  <c r="X296" i="6"/>
  <c r="H296" i="6"/>
  <c r="FX296" i="6"/>
  <c r="EM296" i="6"/>
  <c r="FC296" i="6"/>
  <c r="FT296" i="6"/>
  <c r="CZ296" i="6"/>
  <c r="DN296" i="6"/>
  <c r="BK296" i="6"/>
  <c r="BL296" i="6"/>
  <c r="BM296" i="6"/>
  <c r="BN296" i="6"/>
  <c r="AK296" i="6"/>
  <c r="S296" i="6"/>
  <c r="E296" i="6"/>
  <c r="EC296" i="6"/>
  <c r="ER296" i="6"/>
  <c r="FJ296" i="6"/>
  <c r="GU296" i="6"/>
  <c r="DD296" i="6"/>
  <c r="DV296" i="6"/>
  <c r="CI296" i="6"/>
  <c r="CJ296" i="6"/>
  <c r="CK296" i="6"/>
  <c r="CL296" i="6"/>
  <c r="AC296" i="6"/>
  <c r="AI296" i="6"/>
  <c r="ET296" i="6"/>
  <c r="DP296" i="6"/>
  <c r="BR296" i="6"/>
  <c r="EO296" i="6"/>
  <c r="DS296" i="6"/>
  <c r="CH296" i="6"/>
  <c r="EH296" i="6"/>
  <c r="DF296" i="6"/>
  <c r="CW296" i="6"/>
  <c r="FY296" i="6"/>
  <c r="GO296" i="6"/>
  <c r="BA296" i="6"/>
  <c r="F296" i="6"/>
  <c r="AL296" i="6"/>
  <c r="EK296" i="6"/>
  <c r="FG296" i="6"/>
  <c r="DA296" i="6"/>
  <c r="CA296" i="6"/>
  <c r="CC296" i="6"/>
  <c r="CD296" i="6"/>
  <c r="O296" i="6"/>
  <c r="ED296" i="6"/>
  <c r="FL296" i="6"/>
  <c r="DJ296" i="6"/>
  <c r="DX296" i="6"/>
  <c r="GV296" i="6"/>
  <c r="Y296" i="6"/>
  <c r="EY296" i="6"/>
  <c r="AJ296" i="6"/>
  <c r="CE296" i="6"/>
  <c r="FA296" i="6"/>
  <c r="DW296" i="6"/>
  <c r="DH296" i="6"/>
  <c r="GG296" i="6"/>
  <c r="EJ296" i="6"/>
  <c r="FD296" i="6"/>
  <c r="FH296" i="6"/>
  <c r="GL296" i="6"/>
  <c r="DI296" i="6"/>
  <c r="BG296" i="6"/>
  <c r="BH296" i="6"/>
  <c r="BI296" i="6"/>
  <c r="BJ296" i="6"/>
  <c r="T296" i="6"/>
  <c r="J296" i="6"/>
  <c r="ES296" i="6"/>
  <c r="GI296" i="6"/>
  <c r="DT296" i="6"/>
  <c r="CB296" i="6"/>
  <c r="AH296" i="6"/>
  <c r="FZ296" i="6"/>
  <c r="EW296" i="6"/>
  <c r="GP296" i="6"/>
  <c r="EA296" i="6"/>
  <c r="DY296" i="6"/>
  <c r="AQ296" i="6"/>
  <c r="I296" i="6"/>
  <c r="BO296" i="6"/>
  <c r="FN296" i="6"/>
  <c r="AD296" i="6"/>
  <c r="DZ296" i="6"/>
  <c r="EB296" i="6"/>
  <c r="GB296" i="6"/>
  <c r="EQ296" i="6"/>
  <c r="EX296" i="6"/>
  <c r="GJ296" i="6"/>
  <c r="GR296" i="6"/>
  <c r="DO296" i="6"/>
  <c r="BW296" i="6"/>
  <c r="BX296" i="6"/>
  <c r="BY296" i="6"/>
  <c r="BZ296" i="6"/>
  <c r="AG296" i="6"/>
  <c r="P296" i="6"/>
  <c r="GH296" i="6"/>
  <c r="EE296" i="6"/>
  <c r="FE296" i="6"/>
  <c r="FM296" i="6"/>
  <c r="GM296" i="6"/>
  <c r="DC296" i="6"/>
  <c r="DU296" i="6"/>
  <c r="CQ296" i="6"/>
  <c r="CR296" i="6"/>
  <c r="CS296" i="6"/>
  <c r="CT296" i="6"/>
  <c r="AA296" i="6"/>
  <c r="L296" i="6"/>
  <c r="GF296" i="6"/>
  <c r="EU296" i="6"/>
  <c r="FB296" i="6"/>
  <c r="FQ296" i="6"/>
  <c r="GN296" i="6"/>
  <c r="DK296" i="6"/>
  <c r="BC296" i="6"/>
  <c r="BD296" i="6"/>
  <c r="BE296" i="6"/>
  <c r="BF296" i="6"/>
  <c r="AM296" i="6"/>
  <c r="U296" i="6"/>
  <c r="K296" i="6"/>
  <c r="FP296" i="6"/>
  <c r="BP296" i="6"/>
  <c r="R296" i="6"/>
  <c r="FS296" i="6"/>
  <c r="CF296" i="6"/>
  <c r="N296" i="6"/>
  <c r="FI296" i="6"/>
  <c r="CU296" i="6"/>
  <c r="Z296" i="6"/>
  <c r="EV296" i="6"/>
  <c r="AY296" i="6"/>
  <c r="AN296" i="6"/>
  <c r="CO296" i="6"/>
  <c r="AE296" i="6"/>
  <c r="GC296" i="6"/>
  <c r="EZ296" i="6"/>
  <c r="GS296" i="6"/>
  <c r="AU296" i="6"/>
  <c r="AW296" i="6"/>
  <c r="AX296" i="6"/>
  <c r="W296" i="6"/>
  <c r="GA296" i="6"/>
  <c r="FO296" i="6"/>
  <c r="DB296" i="6"/>
  <c r="DQ296" i="6"/>
  <c r="BT296" i="6"/>
  <c r="BV296" i="6"/>
  <c r="Q296" i="6"/>
  <c r="CY296" i="6"/>
  <c r="EG296" i="6"/>
  <c r="DE296" i="6"/>
  <c r="GD296" i="6"/>
  <c r="CV296" i="6"/>
  <c r="FU296" i="6"/>
  <c r="V296" i="6"/>
  <c r="BB296" i="6"/>
  <c r="D297" i="6"/>
  <c r="C297" i="6"/>
  <c r="D298" i="6" l="1"/>
  <c r="C298" i="6"/>
  <c r="GA297" i="6"/>
  <c r="EU297" i="6"/>
  <c r="FM297" i="6"/>
  <c r="FP297" i="6"/>
  <c r="CX297" i="6"/>
  <c r="DO297" i="6"/>
  <c r="BQ297" i="6"/>
  <c r="BR297" i="6"/>
  <c r="BW297" i="6"/>
  <c r="BX297" i="6"/>
  <c r="AI297" i="6"/>
  <c r="R297" i="6"/>
  <c r="GG297" i="6"/>
  <c r="EB297" i="6"/>
  <c r="EX297" i="6"/>
  <c r="FJ297" i="6"/>
  <c r="GQ297" i="6"/>
  <c r="DL297" i="6"/>
  <c r="BF297" i="6"/>
  <c r="BL297" i="6"/>
  <c r="U297" i="6"/>
  <c r="EE297" i="6"/>
  <c r="FH297" i="6"/>
  <c r="DV297" i="6"/>
  <c r="CD297" i="6"/>
  <c r="CJ297" i="6"/>
  <c r="O297" i="6"/>
  <c r="AZ297" i="6"/>
  <c r="CY297" i="6"/>
  <c r="GK297" i="6"/>
  <c r="P297" i="6"/>
  <c r="CO297" i="6"/>
  <c r="AK297" i="6"/>
  <c r="DF297" i="6"/>
  <c r="EK297" i="6"/>
  <c r="ET297" i="6"/>
  <c r="FO297" i="6"/>
  <c r="GS297" i="6"/>
  <c r="DG297" i="6"/>
  <c r="DR297" i="6"/>
  <c r="CG297" i="6"/>
  <c r="CH297" i="6"/>
  <c r="CM297" i="6"/>
  <c r="CN297" i="6"/>
  <c r="AD297" i="6"/>
  <c r="N297" i="6"/>
  <c r="GB297" i="6"/>
  <c r="EO297" i="6"/>
  <c r="EW297" i="6"/>
  <c r="FR297" i="6"/>
  <c r="GL297" i="6"/>
  <c r="DN297" i="6"/>
  <c r="BU297" i="6"/>
  <c r="BV297" i="6"/>
  <c r="CA297" i="6"/>
  <c r="CB297" i="6"/>
  <c r="AH297" i="6"/>
  <c r="Q297" i="6"/>
  <c r="GD297" i="6"/>
  <c r="EJ297" i="6"/>
  <c r="EY297" i="6"/>
  <c r="FF297" i="6"/>
  <c r="GN297" i="6"/>
  <c r="DE297" i="6"/>
  <c r="DZ297" i="6"/>
  <c r="CS297" i="6"/>
  <c r="CT297" i="6"/>
  <c r="DX297" i="6"/>
  <c r="DY297" i="6"/>
  <c r="AA297" i="6"/>
  <c r="K297" i="6"/>
  <c r="FD297" i="6"/>
  <c r="AS297" i="6"/>
  <c r="AO297" i="6"/>
  <c r="ER297" i="6"/>
  <c r="DQ297" i="6"/>
  <c r="BP297" i="6"/>
  <c r="EI297" i="6"/>
  <c r="CZ297" i="6"/>
  <c r="CE297" i="6"/>
  <c r="GH297" i="6"/>
  <c r="GR297" i="6"/>
  <c r="CP297" i="6"/>
  <c r="L297" i="6"/>
  <c r="EZ297" i="6"/>
  <c r="GT297" i="6"/>
  <c r="AW297" i="6"/>
  <c r="BC297" i="6"/>
  <c r="AN297" i="6"/>
  <c r="G297" i="6"/>
  <c r="AT297" i="6"/>
  <c r="FE297" i="6"/>
  <c r="DS297" i="6"/>
  <c r="CU297" i="6"/>
  <c r="FZ297" i="6"/>
  <c r="EF297" i="6"/>
  <c r="FB297" i="6"/>
  <c r="FN297" i="6"/>
  <c r="GU297" i="6"/>
  <c r="DI297" i="6"/>
  <c r="EA297" i="6"/>
  <c r="CW297" i="6"/>
  <c r="DW297" i="6"/>
  <c r="AR297" i="6"/>
  <c r="AQ297" i="6"/>
  <c r="Z297" i="6"/>
  <c r="AE297" i="6"/>
  <c r="FW297" i="6"/>
  <c r="EQ297" i="6"/>
  <c r="FI297" i="6"/>
  <c r="FQ297" i="6"/>
  <c r="DA297" i="6"/>
  <c r="DP297" i="6"/>
  <c r="CK297" i="6"/>
  <c r="CL297" i="6"/>
  <c r="CQ297" i="6"/>
  <c r="CR297" i="6"/>
  <c r="AC297" i="6"/>
  <c r="M297" i="6"/>
  <c r="FY297" i="6"/>
  <c r="ED297" i="6"/>
  <c r="FS297" i="6"/>
  <c r="DK297" i="6"/>
  <c r="AX297" i="6"/>
  <c r="BD297" i="6"/>
  <c r="W297" i="6"/>
  <c r="GI297" i="6"/>
  <c r="X297" i="6"/>
  <c r="BI297" i="6"/>
  <c r="CF297" i="6"/>
  <c r="GF297" i="6"/>
  <c r="ES297" i="6"/>
  <c r="EV297" i="6"/>
  <c r="FV297" i="6"/>
  <c r="GP297" i="6"/>
  <c r="DJ297" i="6"/>
  <c r="BA297" i="6"/>
  <c r="BB297" i="6"/>
  <c r="BG297" i="6"/>
  <c r="BH297" i="6"/>
  <c r="AM297" i="6"/>
  <c r="V297" i="6"/>
  <c r="F297" i="6"/>
  <c r="EG297" i="6"/>
  <c r="EP297" i="6"/>
  <c r="FK297" i="6"/>
  <c r="GO297" i="6"/>
  <c r="DC297" i="6"/>
  <c r="DU297" i="6"/>
  <c r="GV297" i="6"/>
  <c r="AU297" i="6"/>
  <c r="AV297" i="6"/>
  <c r="AP297" i="6"/>
  <c r="Y297" i="6"/>
  <c r="I297" i="6"/>
  <c r="GE297" i="6"/>
  <c r="EN297" i="6"/>
  <c r="FA297" i="6"/>
  <c r="FT297" i="6"/>
  <c r="DB297" i="6"/>
  <c r="DM297" i="6"/>
  <c r="BM297" i="6"/>
  <c r="BN297" i="6"/>
  <c r="BS297" i="6"/>
  <c r="BT297" i="6"/>
  <c r="AJ297" i="6"/>
  <c r="S297" i="6"/>
  <c r="GC297" i="6"/>
  <c r="GM297" i="6"/>
  <c r="AY297" i="6"/>
  <c r="H297" i="6"/>
  <c r="GJ297" i="6"/>
  <c r="BJ297" i="6"/>
  <c r="T297" i="6"/>
  <c r="FL297" i="6"/>
  <c r="BY297" i="6"/>
  <c r="AG297" i="6"/>
  <c r="FC297" i="6"/>
  <c r="DT297" i="6"/>
  <c r="CV297" i="6"/>
  <c r="BE297" i="6"/>
  <c r="BK297" i="6"/>
  <c r="AL297" i="6"/>
  <c r="J297" i="6"/>
  <c r="EL297" i="6"/>
  <c r="FU297" i="6"/>
  <c r="DD297" i="6"/>
  <c r="CC297" i="6"/>
  <c r="CI297" i="6"/>
  <c r="AF297" i="6"/>
  <c r="EH297" i="6"/>
  <c r="DH297" i="6"/>
  <c r="FX297" i="6"/>
  <c r="BO297" i="6"/>
  <c r="E297" i="6"/>
  <c r="BZ297" i="6"/>
  <c r="FG297" i="6"/>
  <c r="AB297" i="6"/>
  <c r="EM297" i="6"/>
  <c r="EC297" i="6"/>
  <c r="D299" i="6" l="1"/>
  <c r="C299" i="6"/>
  <c r="GD298" i="6"/>
  <c r="EH298" i="6"/>
  <c r="FA298" i="6"/>
  <c r="FI298" i="6"/>
  <c r="GT298" i="6"/>
  <c r="DD298" i="6"/>
  <c r="DZ298" i="6"/>
  <c r="CU298" i="6"/>
  <c r="CW298" i="6"/>
  <c r="X298" i="6"/>
  <c r="GA298" i="6"/>
  <c r="FO298" i="6"/>
  <c r="DA298" i="6"/>
  <c r="BS298" i="6"/>
  <c r="BU298" i="6"/>
  <c r="O298" i="6"/>
  <c r="EE298" i="6"/>
  <c r="FM298" i="6"/>
  <c r="DE298" i="6"/>
  <c r="CR298" i="6"/>
  <c r="CT298" i="6"/>
  <c r="M298" i="6"/>
  <c r="DH298" i="6"/>
  <c r="EQ298" i="6"/>
  <c r="FW298" i="6"/>
  <c r="BY298" i="6"/>
  <c r="CO298" i="6"/>
  <c r="FY298" i="6"/>
  <c r="EJ298" i="6"/>
  <c r="EV298" i="6"/>
  <c r="FU298" i="6"/>
  <c r="GO298" i="6"/>
  <c r="DJ298" i="6"/>
  <c r="AY298" i="6"/>
  <c r="AZ298" i="6"/>
  <c r="BA298" i="6"/>
  <c r="BB298" i="6"/>
  <c r="AN298" i="6"/>
  <c r="T298" i="6"/>
  <c r="I298" i="6"/>
  <c r="EC298" i="6"/>
  <c r="ER298" i="6"/>
  <c r="FJ298" i="6"/>
  <c r="GU298" i="6"/>
  <c r="DC298" i="6"/>
  <c r="DU298" i="6"/>
  <c r="CI298" i="6"/>
  <c r="CJ298" i="6"/>
  <c r="CK298" i="6"/>
  <c r="CL298" i="6"/>
  <c r="AA298" i="6"/>
  <c r="AI298" i="6"/>
  <c r="GC298" i="6"/>
  <c r="EB298" i="6"/>
  <c r="EZ298" i="6"/>
  <c r="GK298" i="6"/>
  <c r="GS298" i="6"/>
  <c r="DK298" i="6"/>
  <c r="AU298" i="6"/>
  <c r="AV298" i="6"/>
  <c r="AW298" i="6"/>
  <c r="AX298" i="6"/>
  <c r="AO298" i="6"/>
  <c r="U298" i="6"/>
  <c r="L298" i="6"/>
  <c r="FD298" i="6"/>
  <c r="AR298" i="6"/>
  <c r="V298" i="6"/>
  <c r="EX298" i="6"/>
  <c r="BG298" i="6"/>
  <c r="AL298" i="6"/>
  <c r="EL298" i="6"/>
  <c r="DO298" i="6"/>
  <c r="BZ298" i="6"/>
  <c r="EN298" i="6"/>
  <c r="DT298" i="6"/>
  <c r="CP298" i="6"/>
  <c r="BR298" i="6"/>
  <c r="FZ298" i="6"/>
  <c r="EW298" i="6"/>
  <c r="GP298" i="6"/>
  <c r="EA298" i="6"/>
  <c r="DY298" i="6"/>
  <c r="AQ298" i="6"/>
  <c r="E298" i="6"/>
  <c r="EM298" i="6"/>
  <c r="FT298" i="6"/>
  <c r="DM298" i="6"/>
  <c r="BL298" i="6"/>
  <c r="BN298" i="6"/>
  <c r="Q298" i="6"/>
  <c r="FH298" i="6"/>
  <c r="K298" i="6"/>
  <c r="BH298" i="6"/>
  <c r="FK298" i="6"/>
  <c r="BW298" i="6"/>
  <c r="FF298" i="6"/>
  <c r="GE298" i="6"/>
  <c r="ET298" i="6"/>
  <c r="EY298" i="6"/>
  <c r="FP298" i="6"/>
  <c r="CX298" i="6"/>
  <c r="DP298" i="6"/>
  <c r="BO298" i="6"/>
  <c r="BP298" i="6"/>
  <c r="BQ298" i="6"/>
  <c r="AJ298" i="6"/>
  <c r="P298" i="6"/>
  <c r="ED298" i="6"/>
  <c r="FL298" i="6"/>
  <c r="DL298" i="6"/>
  <c r="DX298" i="6"/>
  <c r="GV298" i="6"/>
  <c r="W298" i="6"/>
  <c r="FX298" i="6"/>
  <c r="FC298" i="6"/>
  <c r="DB298" i="6"/>
  <c r="BK298" i="6"/>
  <c r="BM298" i="6"/>
  <c r="AK298" i="6"/>
  <c r="F298" i="6"/>
  <c r="AS298" i="6"/>
  <c r="GJ298" i="6"/>
  <c r="R298" i="6"/>
  <c r="AD298" i="6"/>
  <c r="Z298" i="6"/>
  <c r="EG298" i="6"/>
  <c r="EO298" i="6"/>
  <c r="FN298" i="6"/>
  <c r="FS298" i="6"/>
  <c r="DG298" i="6"/>
  <c r="DR298" i="6"/>
  <c r="CE298" i="6"/>
  <c r="CF298" i="6"/>
  <c r="CG298" i="6"/>
  <c r="CH298" i="6"/>
  <c r="AB298" i="6"/>
  <c r="AE298" i="6"/>
  <c r="GF298" i="6"/>
  <c r="EU298" i="6"/>
  <c r="FB298" i="6"/>
  <c r="FQ298" i="6"/>
  <c r="GR298" i="6"/>
  <c r="DI298" i="6"/>
  <c r="BC298" i="6"/>
  <c r="BD298" i="6"/>
  <c r="BE298" i="6"/>
  <c r="BF298" i="6"/>
  <c r="AM298" i="6"/>
  <c r="S298" i="6"/>
  <c r="H298" i="6"/>
  <c r="EK298" i="6"/>
  <c r="ES298" i="6"/>
  <c r="FG298" i="6"/>
  <c r="GI298" i="6"/>
  <c r="CY298" i="6"/>
  <c r="DV298" i="6"/>
  <c r="CA298" i="6"/>
  <c r="CB298" i="6"/>
  <c r="CC298" i="6"/>
  <c r="CD298" i="6"/>
  <c r="AC298" i="6"/>
  <c r="AH298" i="6"/>
  <c r="GG298" i="6"/>
  <c r="GL298" i="6"/>
  <c r="AT298" i="6"/>
  <c r="GB298" i="6"/>
  <c r="GN298" i="6"/>
  <c r="BI298" i="6"/>
  <c r="G298" i="6"/>
  <c r="FR298" i="6"/>
  <c r="BX298" i="6"/>
  <c r="N298" i="6"/>
  <c r="GQ298" i="6"/>
  <c r="CN298" i="6"/>
  <c r="AF298" i="6"/>
  <c r="CV298" i="6"/>
  <c r="DW298" i="6"/>
  <c r="J298" i="6"/>
  <c r="EP298" i="6"/>
  <c r="FV298" i="6"/>
  <c r="DN298" i="6"/>
  <c r="BT298" i="6"/>
  <c r="BV298" i="6"/>
  <c r="AG298" i="6"/>
  <c r="GH298" i="6"/>
  <c r="FE298" i="6"/>
  <c r="GM298" i="6"/>
  <c r="DS298" i="6"/>
  <c r="CQ298" i="6"/>
  <c r="CS298" i="6"/>
  <c r="Y298" i="6"/>
  <c r="EF298" i="6"/>
  <c r="AP298" i="6"/>
  <c r="DQ298" i="6"/>
  <c r="BJ298" i="6"/>
  <c r="CZ298" i="6"/>
  <c r="EI298" i="6"/>
  <c r="DF298" i="6"/>
  <c r="CM298" i="6"/>
  <c r="D300" i="6" l="1"/>
  <c r="C300" i="6"/>
  <c r="GH299" i="6"/>
  <c r="EC299" i="6"/>
  <c r="FC299" i="6"/>
  <c r="FG299" i="6"/>
  <c r="GR299" i="6"/>
  <c r="DG299" i="6"/>
  <c r="DR299" i="6"/>
  <c r="CO299" i="6"/>
  <c r="CU299" i="6"/>
  <c r="AC299" i="6"/>
  <c r="FY299" i="6"/>
  <c r="EZ299" i="6"/>
  <c r="GP299" i="6"/>
  <c r="AX299" i="6"/>
  <c r="BD299" i="6"/>
  <c r="X299" i="6"/>
  <c r="EL299" i="6"/>
  <c r="GO299" i="6"/>
  <c r="DV299" i="6"/>
  <c r="AV299" i="6"/>
  <c r="Z299" i="6"/>
  <c r="FB299" i="6"/>
  <c r="AQ299" i="6"/>
  <c r="BH299" i="6"/>
  <c r="CY299" i="6"/>
  <c r="EK299" i="6"/>
  <c r="CM299" i="6"/>
  <c r="GC299" i="6"/>
  <c r="EH299" i="6"/>
  <c r="FD299" i="6"/>
  <c r="GI299" i="6"/>
  <c r="GM299" i="6"/>
  <c r="DI299" i="6"/>
  <c r="AS299" i="6"/>
  <c r="AT299" i="6"/>
  <c r="AY299" i="6"/>
  <c r="AZ299" i="6"/>
  <c r="AO299" i="6"/>
  <c r="Y299" i="6"/>
  <c r="I299" i="6"/>
  <c r="GE299" i="6"/>
  <c r="EN299" i="6"/>
  <c r="EW299" i="6"/>
  <c r="FT299" i="6"/>
  <c r="CZ299" i="6"/>
  <c r="DQ299" i="6"/>
  <c r="BM299" i="6"/>
  <c r="BN299" i="6"/>
  <c r="BS299" i="6"/>
  <c r="BT299" i="6"/>
  <c r="AJ299" i="6"/>
  <c r="T299" i="6"/>
  <c r="GG299" i="6"/>
  <c r="EB299" i="6"/>
  <c r="EX299" i="6"/>
  <c r="FF299" i="6"/>
  <c r="GQ299" i="6"/>
  <c r="DJ299" i="6"/>
  <c r="BE299" i="6"/>
  <c r="BF299" i="6"/>
  <c r="BK299" i="6"/>
  <c r="BL299" i="6"/>
  <c r="AL299" i="6"/>
  <c r="V299" i="6"/>
  <c r="F299" i="6"/>
  <c r="FJ299" i="6"/>
  <c r="CW299" i="6"/>
  <c r="AA299" i="6"/>
  <c r="EV299" i="6"/>
  <c r="BA299" i="6"/>
  <c r="AM299" i="6"/>
  <c r="EU299" i="6"/>
  <c r="DM299" i="6"/>
  <c r="BX299" i="6"/>
  <c r="EP299" i="6"/>
  <c r="DS299" i="6"/>
  <c r="CN299" i="6"/>
  <c r="BO299" i="6"/>
  <c r="U299" i="6"/>
  <c r="EE299" i="6"/>
  <c r="FH299" i="6"/>
  <c r="FQ299" i="6"/>
  <c r="DT299" i="6"/>
  <c r="CD299" i="6"/>
  <c r="CJ299" i="6"/>
  <c r="P299" i="6"/>
  <c r="EO299" i="6"/>
  <c r="FR299" i="6"/>
  <c r="DP299" i="6"/>
  <c r="BV299" i="6"/>
  <c r="CB299" i="6"/>
  <c r="R299" i="6"/>
  <c r="GU299" i="6"/>
  <c r="K299" i="6"/>
  <c r="BB299" i="6"/>
  <c r="FM299" i="6"/>
  <c r="AI299" i="6"/>
  <c r="CG299" i="6"/>
  <c r="FX299" i="6"/>
  <c r="ER299" i="6"/>
  <c r="FA299" i="6"/>
  <c r="GJ299" i="6"/>
  <c r="DA299" i="6"/>
  <c r="DO299" i="6"/>
  <c r="BI299" i="6"/>
  <c r="BJ299" i="6"/>
  <c r="BP299" i="6"/>
  <c r="AK299" i="6"/>
  <c r="E299" i="6"/>
  <c r="ET299" i="6"/>
  <c r="DF299" i="6"/>
  <c r="CC299" i="6"/>
  <c r="CI299" i="6"/>
  <c r="AF299" i="6"/>
  <c r="GB299" i="6"/>
  <c r="FE299" i="6"/>
  <c r="GT299" i="6"/>
  <c r="BU299" i="6"/>
  <c r="CA299" i="6"/>
  <c r="AH299" i="6"/>
  <c r="FZ299" i="6"/>
  <c r="DW299" i="6"/>
  <c r="FV299" i="6"/>
  <c r="W299" i="6"/>
  <c r="BQ299" i="6"/>
  <c r="FO299" i="6"/>
  <c r="EI299" i="6"/>
  <c r="EM299" i="6"/>
  <c r="FL299" i="6"/>
  <c r="FU299" i="6"/>
  <c r="CX299" i="6"/>
  <c r="DU299" i="6"/>
  <c r="BY299" i="6"/>
  <c r="BZ299" i="6"/>
  <c r="CE299" i="6"/>
  <c r="CF299" i="6"/>
  <c r="AG299" i="6"/>
  <c r="Q299" i="6"/>
  <c r="GD299" i="6"/>
  <c r="EJ299" i="6"/>
  <c r="EY299" i="6"/>
  <c r="FN299" i="6"/>
  <c r="GN299" i="6"/>
  <c r="DC299" i="6"/>
  <c r="DZ299" i="6"/>
  <c r="CS299" i="6"/>
  <c r="CT299" i="6"/>
  <c r="DX299" i="6"/>
  <c r="DY299" i="6"/>
  <c r="AB299" i="6"/>
  <c r="L299" i="6"/>
  <c r="FW299" i="6"/>
  <c r="EQ299" i="6"/>
  <c r="FI299" i="6"/>
  <c r="GK299" i="6"/>
  <c r="DB299" i="6"/>
  <c r="DN299" i="6"/>
  <c r="CK299" i="6"/>
  <c r="CL299" i="6"/>
  <c r="CQ299" i="6"/>
  <c r="CR299" i="6"/>
  <c r="AD299" i="6"/>
  <c r="N299" i="6"/>
  <c r="EF299" i="6"/>
  <c r="DK299" i="6"/>
  <c r="AR299" i="6"/>
  <c r="GF299" i="6"/>
  <c r="GL299" i="6"/>
  <c r="BG299" i="6"/>
  <c r="G299" i="6"/>
  <c r="FP299" i="6"/>
  <c r="BR299" i="6"/>
  <c r="S299" i="6"/>
  <c r="GS299" i="6"/>
  <c r="CH299" i="6"/>
  <c r="O299" i="6"/>
  <c r="CP299" i="6"/>
  <c r="CV299" i="6"/>
  <c r="M299" i="6"/>
  <c r="ED299" i="6"/>
  <c r="FS299" i="6"/>
  <c r="DL299" i="6"/>
  <c r="AW299" i="6"/>
  <c r="BC299" i="6"/>
  <c r="AN299" i="6"/>
  <c r="H299" i="6"/>
  <c r="EG299" i="6"/>
  <c r="FK299" i="6"/>
  <c r="DD299" i="6"/>
  <c r="GV299" i="6"/>
  <c r="AU299" i="6"/>
  <c r="AP299" i="6"/>
  <c r="J299" i="6"/>
  <c r="EA299" i="6"/>
  <c r="ES299" i="6"/>
  <c r="DH299" i="6"/>
  <c r="GA299" i="6"/>
  <c r="BW299" i="6"/>
  <c r="DE299" i="6"/>
  <c r="AE299" i="6"/>
  <c r="D301" i="6" l="1"/>
  <c r="C301" i="6"/>
  <c r="GG300" i="6"/>
  <c r="EB300" i="6"/>
  <c r="FD300" i="6"/>
  <c r="FL300" i="6"/>
  <c r="GL300" i="6"/>
  <c r="DI300" i="6"/>
  <c r="BG300" i="6"/>
  <c r="BH300" i="6"/>
  <c r="BJ300" i="6"/>
  <c r="AL300" i="6"/>
  <c r="EK300" i="6"/>
  <c r="FG300" i="6"/>
  <c r="DA300" i="6"/>
  <c r="CA300" i="6"/>
  <c r="CD300" i="6"/>
  <c r="P300" i="6"/>
  <c r="ED300" i="6"/>
  <c r="GP300" i="6"/>
  <c r="EA300" i="6"/>
  <c r="DY300" i="6"/>
  <c r="Z300" i="6"/>
  <c r="FN300" i="6"/>
  <c r="AF300" i="6"/>
  <c r="DZ300" i="6"/>
  <c r="EF300" i="6"/>
  <c r="GE300" i="6"/>
  <c r="BQ300" i="6"/>
  <c r="BO300" i="6"/>
  <c r="GB300" i="6"/>
  <c r="EQ300" i="6"/>
  <c r="EX300" i="6"/>
  <c r="GJ300" i="6"/>
  <c r="GN300" i="6"/>
  <c r="DO300" i="6"/>
  <c r="BW300" i="6"/>
  <c r="BX300" i="6"/>
  <c r="BY300" i="6"/>
  <c r="BZ300" i="6"/>
  <c r="AE300" i="6"/>
  <c r="Q300" i="6"/>
  <c r="GH300" i="6"/>
  <c r="EE300" i="6"/>
  <c r="FE300" i="6"/>
  <c r="FM300" i="6"/>
  <c r="GM300" i="6"/>
  <c r="DC300" i="6"/>
  <c r="DU300" i="6"/>
  <c r="CQ300" i="6"/>
  <c r="CR300" i="6"/>
  <c r="CS300" i="6"/>
  <c r="CT300" i="6"/>
  <c r="AB300" i="6"/>
  <c r="J300" i="6"/>
  <c r="GF300" i="6"/>
  <c r="EU300" i="6"/>
  <c r="FB300" i="6"/>
  <c r="FQ300" i="6"/>
  <c r="GR300" i="6"/>
  <c r="DK300" i="6"/>
  <c r="BC300" i="6"/>
  <c r="BD300" i="6"/>
  <c r="BE300" i="6"/>
  <c r="BF300" i="6"/>
  <c r="AM300" i="6"/>
  <c r="V300" i="6"/>
  <c r="I300" i="6"/>
  <c r="GI300" i="6"/>
  <c r="CF300" i="6"/>
  <c r="O300" i="6"/>
  <c r="FI300" i="6"/>
  <c r="CU300" i="6"/>
  <c r="AA300" i="6"/>
  <c r="EV300" i="6"/>
  <c r="AY300" i="6"/>
  <c r="AN300" i="6"/>
  <c r="ET300" i="6"/>
  <c r="DP300" i="6"/>
  <c r="BR300" i="6"/>
  <c r="AG300" i="6"/>
  <c r="EZ300" i="6"/>
  <c r="GS300" i="6"/>
  <c r="AU300" i="6"/>
  <c r="AW300" i="6"/>
  <c r="AO300" i="6"/>
  <c r="F300" i="6"/>
  <c r="EP300" i="6"/>
  <c r="FV300" i="6"/>
  <c r="DM300" i="6"/>
  <c r="BT300" i="6"/>
  <c r="BV300" i="6"/>
  <c r="R300" i="6"/>
  <c r="DE300" i="6"/>
  <c r="GD300" i="6"/>
  <c r="CV300" i="6"/>
  <c r="FU300" i="6"/>
  <c r="W300" i="6"/>
  <c r="FW300" i="6"/>
  <c r="EL300" i="6"/>
  <c r="FK300" i="6"/>
  <c r="FR300" i="6"/>
  <c r="CX300" i="6"/>
  <c r="DQ300" i="6"/>
  <c r="CM300" i="6"/>
  <c r="CN300" i="6"/>
  <c r="CO300" i="6"/>
  <c r="CP300" i="6"/>
  <c r="AC300" i="6"/>
  <c r="GC300" i="6"/>
  <c r="EJ300" i="6"/>
  <c r="GK300" i="6"/>
  <c r="DL300" i="6"/>
  <c r="AV300" i="6"/>
  <c r="AX300" i="6"/>
  <c r="X300" i="6"/>
  <c r="GA300" i="6"/>
  <c r="FO300" i="6"/>
  <c r="DB300" i="6"/>
  <c r="BS300" i="6"/>
  <c r="BU300" i="6"/>
  <c r="AH300" i="6"/>
  <c r="EG300" i="6"/>
  <c r="CG300" i="6"/>
  <c r="GT300" i="6"/>
  <c r="K300" i="6"/>
  <c r="FC300" i="6"/>
  <c r="EI300" i="6"/>
  <c r="ER300" i="6"/>
  <c r="FF300" i="6"/>
  <c r="GQ300" i="6"/>
  <c r="DG300" i="6"/>
  <c r="DR300" i="6"/>
  <c r="AR300" i="6"/>
  <c r="AS300" i="6"/>
  <c r="AT300" i="6"/>
  <c r="AP300" i="6"/>
  <c r="Y300" i="6"/>
  <c r="G300" i="6"/>
  <c r="FX300" i="6"/>
  <c r="EM300" i="6"/>
  <c r="EY300" i="6"/>
  <c r="FT300" i="6"/>
  <c r="CZ300" i="6"/>
  <c r="DN300" i="6"/>
  <c r="BK300" i="6"/>
  <c r="BL300" i="6"/>
  <c r="BM300" i="6"/>
  <c r="BN300" i="6"/>
  <c r="AK300" i="6"/>
  <c r="T300" i="6"/>
  <c r="E300" i="6"/>
  <c r="EC300" i="6"/>
  <c r="EN300" i="6"/>
  <c r="FJ300" i="6"/>
  <c r="GU300" i="6"/>
  <c r="DD300" i="6"/>
  <c r="DV300" i="6"/>
  <c r="CI300" i="6"/>
  <c r="CJ300" i="6"/>
  <c r="CK300" i="6"/>
  <c r="CL300" i="6"/>
  <c r="AD300" i="6"/>
  <c r="N300" i="6"/>
  <c r="EO300" i="6"/>
  <c r="DS300" i="6"/>
  <c r="CH300" i="6"/>
  <c r="EH300" i="6"/>
  <c r="DF300" i="6"/>
  <c r="CW300" i="6"/>
  <c r="FY300" i="6"/>
  <c r="GO300" i="6"/>
  <c r="BA300" i="6"/>
  <c r="L300" i="6"/>
  <c r="FP300" i="6"/>
  <c r="BP300" i="6"/>
  <c r="S300" i="6"/>
  <c r="BI300" i="6"/>
  <c r="U300" i="6"/>
  <c r="M300" i="6"/>
  <c r="ES300" i="6"/>
  <c r="FS300" i="6"/>
  <c r="DT300" i="6"/>
  <c r="CB300" i="6"/>
  <c r="CC300" i="6"/>
  <c r="AI300" i="6"/>
  <c r="FZ300" i="6"/>
  <c r="EW300" i="6"/>
  <c r="FH300" i="6"/>
  <c r="DJ300" i="6"/>
  <c r="DX300" i="6"/>
  <c r="GV300" i="6"/>
  <c r="AQ300" i="6"/>
  <c r="H300" i="6"/>
  <c r="CE300" i="6"/>
  <c r="FA300" i="6"/>
  <c r="DW300" i="6"/>
  <c r="DH300" i="6"/>
  <c r="BB300" i="6"/>
  <c r="CY300" i="6"/>
  <c r="AZ300" i="6"/>
  <c r="AJ300" i="6"/>
  <c r="D302" i="6" l="1"/>
  <c r="C302" i="6"/>
  <c r="GG301" i="6"/>
  <c r="EB301" i="6"/>
  <c r="EX301" i="6"/>
  <c r="FF301" i="6"/>
  <c r="GQ301" i="6"/>
  <c r="DL301" i="6"/>
  <c r="BE301" i="6"/>
  <c r="BR301" i="6"/>
  <c r="BW301" i="6"/>
  <c r="CJ301" i="6"/>
  <c r="AH301" i="6"/>
  <c r="U301" i="6"/>
  <c r="EI301" i="6"/>
  <c r="EM301" i="6"/>
  <c r="CZ301" i="6"/>
  <c r="BY301" i="6"/>
  <c r="AR301" i="6"/>
  <c r="CS301" i="6"/>
  <c r="EF301" i="6"/>
  <c r="FJ301" i="6"/>
  <c r="DI301" i="6"/>
  <c r="AX301" i="6"/>
  <c r="AM301" i="6"/>
  <c r="AE301" i="6"/>
  <c r="CC301" i="6"/>
  <c r="DZ301" i="6"/>
  <c r="ED301" i="6"/>
  <c r="CB301" i="6"/>
  <c r="DB301" i="6"/>
  <c r="GB301" i="6"/>
  <c r="EO301" i="6"/>
  <c r="FE301" i="6"/>
  <c r="FR301" i="6"/>
  <c r="GP301" i="6"/>
  <c r="DN301" i="6"/>
  <c r="BU301" i="6"/>
  <c r="CH301" i="6"/>
  <c r="CM301" i="6"/>
  <c r="DY301" i="6"/>
  <c r="DX301" i="6"/>
  <c r="Q301" i="6"/>
  <c r="GH301" i="6"/>
  <c r="EC301" i="6"/>
  <c r="FC301" i="6"/>
  <c r="FG301" i="6"/>
  <c r="GR301" i="6"/>
  <c r="DF301" i="6"/>
  <c r="DT301" i="6"/>
  <c r="CO301" i="6"/>
  <c r="AU301" i="6"/>
  <c r="BH301" i="6"/>
  <c r="AO301" i="6"/>
  <c r="AB301" i="6"/>
  <c r="L301" i="6"/>
  <c r="GF301" i="6"/>
  <c r="ES301" i="6"/>
  <c r="EV301" i="6"/>
  <c r="FV301" i="6"/>
  <c r="GT301" i="6"/>
  <c r="DJ301" i="6"/>
  <c r="BA301" i="6"/>
  <c r="BN301" i="6"/>
  <c r="BS301" i="6"/>
  <c r="CF301" i="6"/>
  <c r="AI301" i="6"/>
  <c r="V301" i="6"/>
  <c r="E301" i="6"/>
  <c r="FQ301" i="6"/>
  <c r="CP301" i="6"/>
  <c r="O301" i="6"/>
  <c r="FN301" i="6"/>
  <c r="AT301" i="6"/>
  <c r="AA301" i="6"/>
  <c r="EZ301" i="6"/>
  <c r="AW301" i="6"/>
  <c r="AJ301" i="6"/>
  <c r="EN301" i="6"/>
  <c r="DM301" i="6"/>
  <c r="CR301" i="6"/>
  <c r="EH301" i="6"/>
  <c r="GM301" i="6"/>
  <c r="AS301" i="6"/>
  <c r="BK301" i="6"/>
  <c r="AK301" i="6"/>
  <c r="G301" i="6"/>
  <c r="EU301" i="6"/>
  <c r="FP301" i="6"/>
  <c r="DO301" i="6"/>
  <c r="CD301" i="6"/>
  <c r="CV301" i="6"/>
  <c r="R301" i="6"/>
  <c r="DD301" i="6"/>
  <c r="AV301" i="6"/>
  <c r="GN301" i="6"/>
  <c r="FS301" i="6"/>
  <c r="BJ301" i="6"/>
  <c r="EW301" i="6"/>
  <c r="FW301" i="6"/>
  <c r="EQ301" i="6"/>
  <c r="FI301" i="6"/>
  <c r="GK301" i="6"/>
  <c r="DA301" i="6"/>
  <c r="DP301" i="6"/>
  <c r="CK301" i="6"/>
  <c r="DW301" i="6"/>
  <c r="BD301" i="6"/>
  <c r="AP301" i="6"/>
  <c r="AC301" i="6"/>
  <c r="M301" i="6"/>
  <c r="GC301" i="6"/>
  <c r="FD301" i="6"/>
  <c r="GI301" i="6"/>
  <c r="DH301" i="6"/>
  <c r="BF301" i="6"/>
  <c r="BX301" i="6"/>
  <c r="X301" i="6"/>
  <c r="GA301" i="6"/>
  <c r="FM301" i="6"/>
  <c r="CX301" i="6"/>
  <c r="BQ301" i="6"/>
  <c r="CI301" i="6"/>
  <c r="CQ301" i="6"/>
  <c r="EE301" i="6"/>
  <c r="GD301" i="6"/>
  <c r="AY301" i="6"/>
  <c r="K301" i="6"/>
  <c r="W301" i="6"/>
  <c r="BM301" i="6"/>
  <c r="EG301" i="6"/>
  <c r="EL301" i="6"/>
  <c r="FK301" i="6"/>
  <c r="GO301" i="6"/>
  <c r="DC301" i="6"/>
  <c r="DU301" i="6"/>
  <c r="BB301" i="6"/>
  <c r="BG301" i="6"/>
  <c r="BT301" i="6"/>
  <c r="AL301" i="6"/>
  <c r="Y301" i="6"/>
  <c r="H301" i="6"/>
  <c r="FX301" i="6"/>
  <c r="ER301" i="6"/>
  <c r="FA301" i="6"/>
  <c r="GJ301" i="6"/>
  <c r="CY301" i="6"/>
  <c r="DQ301" i="6"/>
  <c r="BI301" i="6"/>
  <c r="BV301" i="6"/>
  <c r="CA301" i="6"/>
  <c r="CN301" i="6"/>
  <c r="AG301" i="6"/>
  <c r="T301" i="6"/>
  <c r="J301" i="6"/>
  <c r="EK301" i="6"/>
  <c r="EP301" i="6"/>
  <c r="FO301" i="6"/>
  <c r="GS301" i="6"/>
  <c r="DG301" i="6"/>
  <c r="DR301" i="6"/>
  <c r="CG301" i="6"/>
  <c r="CT301" i="6"/>
  <c r="AZ301" i="6"/>
  <c r="AQ301" i="6"/>
  <c r="AD301" i="6"/>
  <c r="N301" i="6"/>
  <c r="ET301" i="6"/>
  <c r="DV301" i="6"/>
  <c r="CW301" i="6"/>
  <c r="EJ301" i="6"/>
  <c r="DE301" i="6"/>
  <c r="BL301" i="6"/>
  <c r="FY301" i="6"/>
  <c r="GL301" i="6"/>
  <c r="BO301" i="6"/>
  <c r="F301" i="6"/>
  <c r="FT301" i="6"/>
  <c r="BZ301" i="6"/>
  <c r="S301" i="6"/>
  <c r="I301" i="6"/>
  <c r="FL301" i="6"/>
  <c r="FU301" i="6"/>
  <c r="DS301" i="6"/>
  <c r="CL301" i="6"/>
  <c r="CU301" i="6"/>
  <c r="P301" i="6"/>
  <c r="FZ301" i="6"/>
  <c r="FB301" i="6"/>
  <c r="GU301" i="6"/>
  <c r="EA301" i="6"/>
  <c r="BC301" i="6"/>
  <c r="BP301" i="6"/>
  <c r="Z301" i="6"/>
  <c r="FH301" i="6"/>
  <c r="GV301" i="6"/>
  <c r="EY301" i="6"/>
  <c r="AN301" i="6"/>
  <c r="DK301" i="6"/>
  <c r="GE301" i="6"/>
  <c r="CE301" i="6"/>
  <c r="AF301" i="6"/>
  <c r="GG302" i="6" l="1"/>
  <c r="EJ302" i="6"/>
  <c r="FD302" i="6"/>
  <c r="FH302" i="6"/>
  <c r="GL302" i="6"/>
  <c r="DH302" i="6"/>
  <c r="BD302" i="6"/>
  <c r="BF302" i="6"/>
  <c r="BY302" i="6"/>
  <c r="CA302" i="6"/>
  <c r="CE302" i="6"/>
  <c r="R302" i="6"/>
  <c r="G302" i="6"/>
  <c r="EK302" i="6"/>
  <c r="ES302" i="6"/>
  <c r="FG302" i="6"/>
  <c r="GI302" i="6"/>
  <c r="CY302" i="6"/>
  <c r="DV302" i="6"/>
  <c r="BX302" i="6"/>
  <c r="GF302" i="6"/>
  <c r="EU302" i="6"/>
  <c r="FB302" i="6"/>
  <c r="FQ302" i="6"/>
  <c r="GR302" i="6"/>
  <c r="DI302" i="6"/>
  <c r="AZ302" i="6"/>
  <c r="BB302" i="6"/>
  <c r="BQ302" i="6"/>
  <c r="BS302" i="6"/>
  <c r="BW302" i="6"/>
  <c r="S302" i="6"/>
  <c r="H302" i="6"/>
  <c r="FS302" i="6"/>
  <c r="BN302" i="6"/>
  <c r="CQ302" i="6"/>
  <c r="P302" i="6"/>
  <c r="FA302" i="6"/>
  <c r="DZ302" i="6"/>
  <c r="AP302" i="6"/>
  <c r="AC302" i="6"/>
  <c r="FY302" i="6"/>
  <c r="GO302" i="6"/>
  <c r="CD302" i="6"/>
  <c r="BM302" i="6"/>
  <c r="AG302" i="6"/>
  <c r="EY302" i="6"/>
  <c r="BL302" i="6"/>
  <c r="AL302" i="6"/>
  <c r="Y302" i="6"/>
  <c r="Q302" i="6"/>
  <c r="GB302" i="6"/>
  <c r="EQ302" i="6"/>
  <c r="EX302" i="6"/>
  <c r="GJ302" i="6"/>
  <c r="GN302" i="6"/>
  <c r="DQ302" i="6"/>
  <c r="BT302" i="6"/>
  <c r="BV302" i="6"/>
  <c r="AQ302" i="6"/>
  <c r="AW302" i="6"/>
  <c r="AD302" i="6"/>
  <c r="N302" i="6"/>
  <c r="GH302" i="6"/>
  <c r="EE302" i="6"/>
  <c r="FE302" i="6"/>
  <c r="FM302" i="6"/>
  <c r="GM302" i="6"/>
  <c r="DE302" i="6"/>
  <c r="DS302" i="6"/>
  <c r="CN302" i="6"/>
  <c r="GA302" i="6"/>
  <c r="EP302" i="6"/>
  <c r="FO302" i="6"/>
  <c r="FV302" i="6"/>
  <c r="DA302" i="6"/>
  <c r="DN302" i="6"/>
  <c r="BP302" i="6"/>
  <c r="BR302" i="6"/>
  <c r="CW302" i="6"/>
  <c r="DX302" i="6"/>
  <c r="AI302" i="6"/>
  <c r="O302" i="6"/>
  <c r="EG302" i="6"/>
  <c r="DG302" i="6"/>
  <c r="CT302" i="6"/>
  <c r="CS302" i="6"/>
  <c r="I302" i="6"/>
  <c r="FI302" i="6"/>
  <c r="CR302" i="6"/>
  <c r="BC302" i="6"/>
  <c r="U302" i="6"/>
  <c r="EB302" i="6"/>
  <c r="DJ302" i="6"/>
  <c r="BI302" i="6"/>
  <c r="BO302" i="6"/>
  <c r="J302" i="6"/>
  <c r="FP302" i="6"/>
  <c r="CI302" i="6"/>
  <c r="FW302" i="6"/>
  <c r="EL302" i="6"/>
  <c r="FK302" i="6"/>
  <c r="FR302" i="6"/>
  <c r="CZ302" i="6"/>
  <c r="DO302" i="6"/>
  <c r="CJ302" i="6"/>
  <c r="CL302" i="6"/>
  <c r="AM302" i="6"/>
  <c r="CC302" i="6"/>
  <c r="Z302" i="6"/>
  <c r="AH302" i="6"/>
  <c r="GC302" i="6"/>
  <c r="EF302" i="6"/>
  <c r="EZ302" i="6"/>
  <c r="GK302" i="6"/>
  <c r="GS302" i="6"/>
  <c r="DK302" i="6"/>
  <c r="AR302" i="6"/>
  <c r="AT302" i="6"/>
  <c r="EC302" i="6"/>
  <c r="ER302" i="6"/>
  <c r="FJ302" i="6"/>
  <c r="GU302" i="6"/>
  <c r="DC302" i="6"/>
  <c r="DU302" i="6"/>
  <c r="CF302" i="6"/>
  <c r="CH302" i="6"/>
  <c r="AN302" i="6"/>
  <c r="BU302" i="6"/>
  <c r="AA302" i="6"/>
  <c r="AE302" i="6"/>
  <c r="EO302" i="6"/>
  <c r="DR302" i="6"/>
  <c r="CO302" i="6"/>
  <c r="CU302" i="6"/>
  <c r="GD302" i="6"/>
  <c r="GT302" i="6"/>
  <c r="BZ302" i="6"/>
  <c r="BE302" i="6"/>
  <c r="AF302" i="6"/>
  <c r="EV302" i="6"/>
  <c r="AV302" i="6"/>
  <c r="AO302" i="6"/>
  <c r="AB302" i="6"/>
  <c r="GE302" i="6"/>
  <c r="CX302" i="6"/>
  <c r="CP302" i="6"/>
  <c r="CK302" i="6"/>
  <c r="K302" i="6"/>
  <c r="EI302" i="6"/>
  <c r="EN302" i="6"/>
  <c r="FF302" i="6"/>
  <c r="GQ302" i="6"/>
  <c r="DF302" i="6"/>
  <c r="DT302" i="6"/>
  <c r="DY302" i="6"/>
  <c r="AS302" i="6"/>
  <c r="AU302" i="6"/>
  <c r="AY302" i="6"/>
  <c r="V302" i="6"/>
  <c r="E302" i="6"/>
  <c r="FX302" i="6"/>
  <c r="EM302" i="6"/>
  <c r="FC302" i="6"/>
  <c r="FT302" i="6"/>
  <c r="DB302" i="6"/>
  <c r="DM302" i="6"/>
  <c r="BH302" i="6"/>
  <c r="FZ302" i="6"/>
  <c r="ED302" i="6"/>
  <c r="EW302" i="6"/>
  <c r="FL302" i="6"/>
  <c r="GP302" i="6"/>
  <c r="DL302" i="6"/>
  <c r="EA302" i="6"/>
  <c r="CV302" i="6"/>
  <c r="DW302" i="6"/>
  <c r="AJ302" i="6"/>
  <c r="GV302" i="6"/>
  <c r="W302" i="6"/>
  <c r="L302" i="6"/>
  <c r="FN302" i="6"/>
  <c r="CB302" i="6"/>
  <c r="AK302" i="6"/>
  <c r="X302" i="6"/>
  <c r="EH302" i="6"/>
  <c r="DD302" i="6"/>
  <c r="BA302" i="6"/>
  <c r="BG302" i="6"/>
  <c r="M302" i="6"/>
  <c r="FU302" i="6"/>
  <c r="AX302" i="6"/>
  <c r="BK302" i="6"/>
  <c r="T302" i="6"/>
  <c r="ET302" i="6"/>
  <c r="DP302" i="6"/>
  <c r="CG302" i="6"/>
  <c r="CM302" i="6"/>
  <c r="F302" i="6"/>
  <c r="BJ302" i="6"/>
  <c r="D303" i="6"/>
  <c r="C303" i="6"/>
  <c r="D304" i="6" l="1"/>
  <c r="C304" i="6"/>
  <c r="GB303" i="6"/>
  <c r="EK303" i="6"/>
  <c r="EL303" i="6"/>
  <c r="FO303" i="6"/>
  <c r="FW303" i="6"/>
  <c r="FC303" i="6"/>
  <c r="FS303" i="6"/>
  <c r="GP303" i="6"/>
  <c r="DH303" i="6"/>
  <c r="BB303" i="6"/>
  <c r="BD303" i="6"/>
  <c r="BS303" i="6"/>
  <c r="BW303" i="6"/>
  <c r="AM303" i="6"/>
  <c r="W303" i="6"/>
  <c r="H303" i="6"/>
  <c r="EO303" i="6"/>
  <c r="FL303" i="6"/>
  <c r="GO303" i="6"/>
  <c r="DD303" i="6"/>
  <c r="DV303" i="6"/>
  <c r="AR303" i="6"/>
  <c r="AU303" i="6"/>
  <c r="AY303" i="6"/>
  <c r="AP303" i="6"/>
  <c r="Z303" i="6"/>
  <c r="J303" i="6"/>
  <c r="EE303" i="6"/>
  <c r="EX303" i="6"/>
  <c r="GJ303" i="6"/>
  <c r="DA303" i="6"/>
  <c r="DO303" i="6"/>
  <c r="BJ303" i="6"/>
  <c r="BL303" i="6"/>
  <c r="CI303" i="6"/>
  <c r="CM303" i="6"/>
  <c r="AK303" i="6"/>
  <c r="U303" i="6"/>
  <c r="F303" i="6"/>
  <c r="ED303" i="6"/>
  <c r="FE303" i="6"/>
  <c r="GK303" i="6"/>
  <c r="DF303" i="6"/>
  <c r="DT303" i="6"/>
  <c r="CD303" i="6"/>
  <c r="CF303" i="6"/>
  <c r="BM303" i="6"/>
  <c r="BQ303" i="6"/>
  <c r="AF303" i="6"/>
  <c r="P303" i="6"/>
  <c r="GA303" i="6"/>
  <c r="FM303" i="6"/>
  <c r="FG303" i="6"/>
  <c r="DW303" i="6"/>
  <c r="AA303" i="6"/>
  <c r="FA303" i="6"/>
  <c r="DN303" i="6"/>
  <c r="CC303" i="6"/>
  <c r="N303" i="6"/>
  <c r="FN303" i="6"/>
  <c r="AV303" i="6"/>
  <c r="AO303" i="6"/>
  <c r="EG303" i="6"/>
  <c r="CZ303" i="6"/>
  <c r="BP303" i="6"/>
  <c r="T303" i="6"/>
  <c r="FZ303" i="6"/>
  <c r="EF303" i="6"/>
  <c r="FB303" i="6"/>
  <c r="FF303" i="6"/>
  <c r="EC303" i="6"/>
  <c r="EZ303" i="6"/>
  <c r="FP303" i="6"/>
  <c r="CY303" i="6"/>
  <c r="DM303" i="6"/>
  <c r="BR303" i="6"/>
  <c r="BT303" i="6"/>
  <c r="DX303" i="6"/>
  <c r="AS303" i="6"/>
  <c r="AI303" i="6"/>
  <c r="S303" i="6"/>
  <c r="FY303" i="6"/>
  <c r="EM303" i="6"/>
  <c r="FJ303" i="6"/>
  <c r="GQ303" i="6"/>
  <c r="DJ303" i="6"/>
  <c r="BF303" i="6"/>
  <c r="BH303" i="6"/>
  <c r="CA303" i="6"/>
  <c r="CE303" i="6"/>
  <c r="AL303" i="6"/>
  <c r="V303" i="6"/>
  <c r="G303" i="6"/>
  <c r="EB303" i="6"/>
  <c r="EW303" i="6"/>
  <c r="FQ303" i="6"/>
  <c r="CX303" i="6"/>
  <c r="DU303" i="6"/>
  <c r="BZ303" i="6"/>
  <c r="CB303" i="6"/>
  <c r="BE303" i="6"/>
  <c r="BI303" i="6"/>
  <c r="AG303" i="6"/>
  <c r="Q303" i="6"/>
  <c r="GD303" i="6"/>
  <c r="EN303" i="6"/>
  <c r="FK303" i="6"/>
  <c r="GN303" i="6"/>
  <c r="DC303" i="6"/>
  <c r="DZ303" i="6"/>
  <c r="CT303" i="6"/>
  <c r="CV303" i="6"/>
  <c r="CS303" i="6"/>
  <c r="CW303" i="6"/>
  <c r="AB303" i="6"/>
  <c r="L303" i="6"/>
  <c r="GC303" i="6"/>
  <c r="DK303" i="6"/>
  <c r="DY303" i="6"/>
  <c r="AQ303" i="6"/>
  <c r="EJ303" i="6"/>
  <c r="DB303" i="6"/>
  <c r="CN303" i="6"/>
  <c r="AD303" i="6"/>
  <c r="EP303" i="6"/>
  <c r="DI303" i="6"/>
  <c r="BC303" i="6"/>
  <c r="Y303" i="6"/>
  <c r="FD303" i="6"/>
  <c r="DQ303" i="6"/>
  <c r="CU303" i="6"/>
  <c r="GF303" i="6"/>
  <c r="ES303" i="6"/>
  <c r="EV303" i="6"/>
  <c r="FV303" i="6"/>
  <c r="EH303" i="6"/>
  <c r="FI303" i="6"/>
  <c r="GS303" i="6"/>
  <c r="DE303" i="6"/>
  <c r="DS303" i="6"/>
  <c r="CH303" i="6"/>
  <c r="CJ303" i="6"/>
  <c r="BU303" i="6"/>
  <c r="BY303" i="6"/>
  <c r="AE303" i="6"/>
  <c r="O303" i="6"/>
  <c r="EI303" i="6"/>
  <c r="EY303" i="6"/>
  <c r="FR303" i="6"/>
  <c r="GL303" i="6"/>
  <c r="DP303" i="6"/>
  <c r="BV303" i="6"/>
  <c r="BX303" i="6"/>
  <c r="AW303" i="6"/>
  <c r="BA303" i="6"/>
  <c r="AH303" i="6"/>
  <c r="R303" i="6"/>
  <c r="GH303" i="6"/>
  <c r="ER303" i="6"/>
  <c r="FH303" i="6"/>
  <c r="GR303" i="6"/>
  <c r="DG303" i="6"/>
  <c r="DR303" i="6"/>
  <c r="CP303" i="6"/>
  <c r="CR303" i="6"/>
  <c r="CK303" i="6"/>
  <c r="CO303" i="6"/>
  <c r="AC303" i="6"/>
  <c r="M303" i="6"/>
  <c r="GE303" i="6"/>
  <c r="ET303" i="6"/>
  <c r="GI303" i="6"/>
  <c r="GT303" i="6"/>
  <c r="DL303" i="6"/>
  <c r="AX303" i="6"/>
  <c r="AZ303" i="6"/>
  <c r="BK303" i="6"/>
  <c r="BO303" i="6"/>
  <c r="AN303" i="6"/>
  <c r="X303" i="6"/>
  <c r="E303" i="6"/>
  <c r="GG303" i="6"/>
  <c r="EU303" i="6"/>
  <c r="EQ303" i="6"/>
  <c r="GU303" i="6"/>
  <c r="EA303" i="6"/>
  <c r="GV303" i="6"/>
  <c r="K303" i="6"/>
  <c r="FU303" i="6"/>
  <c r="CL303" i="6"/>
  <c r="CG303" i="6"/>
  <c r="FX303" i="6"/>
  <c r="GM303" i="6"/>
  <c r="AT303" i="6"/>
  <c r="BG303" i="6"/>
  <c r="I303" i="6"/>
  <c r="FT303" i="6"/>
  <c r="BN303" i="6"/>
  <c r="CQ303" i="6"/>
  <c r="AJ303" i="6"/>
  <c r="D305" i="6" l="1"/>
  <c r="C305" i="6"/>
  <c r="FZ304" i="6"/>
  <c r="ED304" i="6"/>
  <c r="EW304" i="6"/>
  <c r="FL304" i="6"/>
  <c r="GP304" i="6"/>
  <c r="DJ304" i="6"/>
  <c r="EA304" i="6"/>
  <c r="AT304" i="6"/>
  <c r="BE304" i="6"/>
  <c r="BA304" i="6"/>
  <c r="AU304" i="6"/>
  <c r="Z304" i="6"/>
  <c r="J304" i="6"/>
  <c r="FW304" i="6"/>
  <c r="EL304" i="6"/>
  <c r="FK304" i="6"/>
  <c r="FR304" i="6"/>
  <c r="CX304" i="6"/>
  <c r="DQ304" i="6"/>
  <c r="CJ304" i="6"/>
  <c r="CT304" i="6"/>
  <c r="CU304" i="6"/>
  <c r="AL304" i="6"/>
  <c r="AC304" i="6"/>
  <c r="AI304" i="6"/>
  <c r="GC304" i="6"/>
  <c r="EF304" i="6"/>
  <c r="EZ304" i="6"/>
  <c r="GK304" i="6"/>
  <c r="GS304" i="6"/>
  <c r="DL304" i="6"/>
  <c r="AR304" i="6"/>
  <c r="BB304" i="6"/>
  <c r="BU304" i="6"/>
  <c r="BQ304" i="6"/>
  <c r="BK304" i="6"/>
  <c r="X304" i="6"/>
  <c r="G304" i="6"/>
  <c r="GE304" i="6"/>
  <c r="ET304" i="6"/>
  <c r="EY304" i="6"/>
  <c r="FP304" i="6"/>
  <c r="CY304" i="6"/>
  <c r="DP304" i="6"/>
  <c r="BL304" i="6"/>
  <c r="BV304" i="6"/>
  <c r="AY304" i="6"/>
  <c r="GV304" i="6"/>
  <c r="S304" i="6"/>
  <c r="GF304" i="6"/>
  <c r="EU304" i="6"/>
  <c r="FB304" i="6"/>
  <c r="FQ304" i="6"/>
  <c r="GN304" i="6"/>
  <c r="DK304" i="6"/>
  <c r="AZ304" i="6"/>
  <c r="BJ304" i="6"/>
  <c r="CK304" i="6"/>
  <c r="CG304" i="6"/>
  <c r="CA304" i="6"/>
  <c r="V304" i="6"/>
  <c r="K304" i="6"/>
  <c r="EI304" i="6"/>
  <c r="EN304" i="6"/>
  <c r="FF304" i="6"/>
  <c r="GQ304" i="6"/>
  <c r="DG304" i="6"/>
  <c r="DR304" i="6"/>
  <c r="AX304" i="6"/>
  <c r="BM304" i="6"/>
  <c r="BI304" i="6"/>
  <c r="BC304" i="6"/>
  <c r="Y304" i="6"/>
  <c r="H304" i="6"/>
  <c r="FX304" i="6"/>
  <c r="EM304" i="6"/>
  <c r="FC304" i="6"/>
  <c r="FT304" i="6"/>
  <c r="CZ304" i="6"/>
  <c r="DN304" i="6"/>
  <c r="BH304" i="6"/>
  <c r="BR304" i="6"/>
  <c r="DX304" i="6"/>
  <c r="CV304" i="6"/>
  <c r="CQ304" i="6"/>
  <c r="T304" i="6"/>
  <c r="E304" i="6"/>
  <c r="EG304" i="6"/>
  <c r="EO304" i="6"/>
  <c r="FN304" i="6"/>
  <c r="FS304" i="6"/>
  <c r="DE304" i="6"/>
  <c r="DS304" i="6"/>
  <c r="CB304" i="6"/>
  <c r="CL304" i="6"/>
  <c r="CE304" i="6"/>
  <c r="AN304" i="6"/>
  <c r="O304" i="6"/>
  <c r="GA304" i="6"/>
  <c r="EP304" i="6"/>
  <c r="FO304" i="6"/>
  <c r="FV304" i="6"/>
  <c r="DB304" i="6"/>
  <c r="DM304" i="6"/>
  <c r="BP304" i="6"/>
  <c r="BZ304" i="6"/>
  <c r="BG304" i="6"/>
  <c r="AQ304" i="6"/>
  <c r="AF304" i="6"/>
  <c r="R304" i="6"/>
  <c r="GG304" i="6"/>
  <c r="EJ304" i="6"/>
  <c r="FD304" i="6"/>
  <c r="FH304" i="6"/>
  <c r="GL304" i="6"/>
  <c r="DI304" i="6"/>
  <c r="BD304" i="6"/>
  <c r="BN304" i="6"/>
  <c r="CS304" i="6"/>
  <c r="CO304" i="6"/>
  <c r="CI304" i="6"/>
  <c r="U304" i="6"/>
  <c r="I304" i="6"/>
  <c r="EK304" i="6"/>
  <c r="ES304" i="6"/>
  <c r="FG304" i="6"/>
  <c r="GI304" i="6"/>
  <c r="DA304" i="6"/>
  <c r="DT304" i="6"/>
  <c r="BX304" i="6"/>
  <c r="CH304" i="6"/>
  <c r="BW304" i="6"/>
  <c r="AO304" i="6"/>
  <c r="AE304" i="6"/>
  <c r="P304" i="6"/>
  <c r="GD304" i="6"/>
  <c r="EH304" i="6"/>
  <c r="FA304" i="6"/>
  <c r="FI304" i="6"/>
  <c r="GT304" i="6"/>
  <c r="DF304" i="6"/>
  <c r="DZ304" i="6"/>
  <c r="CR304" i="6"/>
  <c r="AW304" i="6"/>
  <c r="AS304" i="6"/>
  <c r="AJ304" i="6"/>
  <c r="AA304" i="6"/>
  <c r="M304" i="6"/>
  <c r="EC304" i="6"/>
  <c r="ER304" i="6"/>
  <c r="FJ304" i="6"/>
  <c r="GU304" i="6"/>
  <c r="DD304" i="6"/>
  <c r="DV304" i="6"/>
  <c r="CF304" i="6"/>
  <c r="CP304" i="6"/>
  <c r="CM304" i="6"/>
  <c r="AM304" i="6"/>
  <c r="AD304" i="6"/>
  <c r="N304" i="6"/>
  <c r="GB304" i="6"/>
  <c r="EQ304" i="6"/>
  <c r="EX304" i="6"/>
  <c r="GJ304" i="6"/>
  <c r="GR304" i="6"/>
  <c r="DO304" i="6"/>
  <c r="BT304" i="6"/>
  <c r="CD304" i="6"/>
  <c r="BO304" i="6"/>
  <c r="AP304" i="6"/>
  <c r="AG304" i="6"/>
  <c r="Q304" i="6"/>
  <c r="GH304" i="6"/>
  <c r="EE304" i="6"/>
  <c r="FE304" i="6"/>
  <c r="FM304" i="6"/>
  <c r="GM304" i="6"/>
  <c r="DC304" i="6"/>
  <c r="DU304" i="6"/>
  <c r="CN304" i="6"/>
  <c r="DW304" i="6"/>
  <c r="DY304" i="6"/>
  <c r="AK304" i="6"/>
  <c r="AB304" i="6"/>
  <c r="L304" i="6"/>
  <c r="FY304" i="6"/>
  <c r="EB304" i="6"/>
  <c r="EV304" i="6"/>
  <c r="FU304" i="6"/>
  <c r="GO304" i="6"/>
  <c r="DH304" i="6"/>
  <c r="AV304" i="6"/>
  <c r="BF304" i="6"/>
  <c r="CC304" i="6"/>
  <c r="BY304" i="6"/>
  <c r="BS304" i="6"/>
  <c r="W304" i="6"/>
  <c r="F304" i="6"/>
  <c r="CW304" i="6"/>
  <c r="AH304" i="6"/>
  <c r="D306" i="6" l="1"/>
  <c r="C306" i="6"/>
  <c r="FZ305" i="6"/>
  <c r="EF305" i="6"/>
  <c r="FB305" i="6"/>
  <c r="FN305" i="6"/>
  <c r="GU305" i="6"/>
  <c r="DI305" i="6"/>
  <c r="EA305" i="6"/>
  <c r="CB305" i="6"/>
  <c r="CK305" i="6"/>
  <c r="BC305" i="6"/>
  <c r="AA305" i="6"/>
  <c r="FW305" i="6"/>
  <c r="FQ305" i="6"/>
  <c r="DP305" i="6"/>
  <c r="BY305" i="6"/>
  <c r="DW305" i="6"/>
  <c r="GC305" i="6"/>
  <c r="FD305" i="6"/>
  <c r="GM305" i="6"/>
  <c r="AR305" i="6"/>
  <c r="CS305" i="6"/>
  <c r="Y305" i="6"/>
  <c r="GE305" i="6"/>
  <c r="FA305" i="6"/>
  <c r="DB305" i="6"/>
  <c r="BL305" i="6"/>
  <c r="AO305" i="6"/>
  <c r="CI305" i="6"/>
  <c r="L305" i="6"/>
  <c r="GF305" i="6"/>
  <c r="ES305" i="6"/>
  <c r="EV305" i="6"/>
  <c r="FV305" i="6"/>
  <c r="GP305" i="6"/>
  <c r="DJ305" i="6"/>
  <c r="AZ305" i="6"/>
  <c r="CR305" i="6"/>
  <c r="GV305" i="6"/>
  <c r="BM305" i="6"/>
  <c r="BW305" i="6"/>
  <c r="W305" i="6"/>
  <c r="F305" i="6"/>
  <c r="EG305" i="6"/>
  <c r="EP305" i="6"/>
  <c r="FK305" i="6"/>
  <c r="GO305" i="6"/>
  <c r="DC305" i="6"/>
  <c r="DU305" i="6"/>
  <c r="CF305" i="6"/>
  <c r="CO305" i="6"/>
  <c r="AW305" i="6"/>
  <c r="BI305" i="6"/>
  <c r="Z305" i="6"/>
  <c r="J305" i="6"/>
  <c r="FX305" i="6"/>
  <c r="ER305" i="6"/>
  <c r="FE305" i="6"/>
  <c r="GJ305" i="6"/>
  <c r="CY305" i="6"/>
  <c r="DQ305" i="6"/>
  <c r="BH305" i="6"/>
  <c r="DY305" i="6"/>
  <c r="AP305" i="6"/>
  <c r="BV305" i="6"/>
  <c r="CE305" i="6"/>
  <c r="U305" i="6"/>
  <c r="E305" i="6"/>
  <c r="EE305" i="6"/>
  <c r="EL305" i="6"/>
  <c r="FH305" i="6"/>
  <c r="FU305" i="6"/>
  <c r="DD305" i="6"/>
  <c r="DV305" i="6"/>
  <c r="BE305" i="6"/>
  <c r="BQ305" i="6"/>
  <c r="AK305" i="6"/>
  <c r="CP305" i="6"/>
  <c r="DX305" i="6"/>
  <c r="P305" i="6"/>
  <c r="S305" i="6"/>
  <c r="EX305" i="6"/>
  <c r="GQ305" i="6"/>
  <c r="BD305" i="6"/>
  <c r="AQ305" i="6"/>
  <c r="CA305" i="6"/>
  <c r="I305" i="6"/>
  <c r="EM305" i="6"/>
  <c r="GK305" i="6"/>
  <c r="DS305" i="6"/>
  <c r="BK305" i="6"/>
  <c r="CL305" i="6"/>
  <c r="Q305" i="6"/>
  <c r="EJ305" i="6"/>
  <c r="FF305" i="6"/>
  <c r="DE305" i="6"/>
  <c r="DZ305" i="6"/>
  <c r="CG305" i="6"/>
  <c r="AB305" i="6"/>
  <c r="GA305" i="6"/>
  <c r="EU305" i="6"/>
  <c r="FM305" i="6"/>
  <c r="FP305" i="6"/>
  <c r="CX305" i="6"/>
  <c r="DO305" i="6"/>
  <c r="BP305" i="6"/>
  <c r="BA305" i="6"/>
  <c r="AN305" i="6"/>
  <c r="CD305" i="6"/>
  <c r="CM305" i="6"/>
  <c r="GG305" i="6"/>
  <c r="EB305" i="6"/>
  <c r="FJ305" i="6"/>
  <c r="DL305" i="6"/>
  <c r="CV305" i="6"/>
  <c r="BR305" i="6"/>
  <c r="V305" i="6"/>
  <c r="EI305" i="6"/>
  <c r="FL305" i="6"/>
  <c r="CZ305" i="6"/>
  <c r="AY305" i="6"/>
  <c r="AL305" i="6"/>
  <c r="CU305" i="6"/>
  <c r="GD305" i="6"/>
  <c r="EY305" i="6"/>
  <c r="GN305" i="6"/>
  <c r="BX305" i="6"/>
  <c r="AG305" i="6"/>
  <c r="EK305" i="6"/>
  <c r="ET305" i="6"/>
  <c r="FO305" i="6"/>
  <c r="GS305" i="6"/>
  <c r="DG305" i="6"/>
  <c r="DR305" i="6"/>
  <c r="BJ305" i="6"/>
  <c r="BU305" i="6"/>
  <c r="AJ305" i="6"/>
  <c r="CT305" i="6"/>
  <c r="AE305" i="6"/>
  <c r="O305" i="6"/>
  <c r="GB305" i="6"/>
  <c r="EO305" i="6"/>
  <c r="EW305" i="6"/>
  <c r="FR305" i="6"/>
  <c r="GL305" i="6"/>
  <c r="DN305" i="6"/>
  <c r="AT305" i="6"/>
  <c r="BF305" i="6"/>
  <c r="AM305" i="6"/>
  <c r="CH305" i="6"/>
  <c r="CQ305" i="6"/>
  <c r="R305" i="6"/>
  <c r="GH305" i="6"/>
  <c r="EC305" i="6"/>
  <c r="FC305" i="6"/>
  <c r="FG305" i="6"/>
  <c r="GR305" i="6"/>
  <c r="DF305" i="6"/>
  <c r="DT305" i="6"/>
  <c r="BT305" i="6"/>
  <c r="CC305" i="6"/>
  <c r="AH305" i="6"/>
  <c r="AS305" i="6"/>
  <c r="AC305" i="6"/>
  <c r="M305" i="6"/>
  <c r="FY305" i="6"/>
  <c r="ED305" i="6"/>
  <c r="EZ305" i="6"/>
  <c r="FS305" i="6"/>
  <c r="GT305" i="6"/>
  <c r="DK305" i="6"/>
  <c r="AV305" i="6"/>
  <c r="CN305" i="6"/>
  <c r="CW305" i="6"/>
  <c r="BG305" i="6"/>
  <c r="BS305" i="6"/>
  <c r="X305" i="6"/>
  <c r="G305" i="6"/>
  <c r="AF305" i="6"/>
  <c r="K305" i="6"/>
  <c r="EQ305" i="6"/>
  <c r="FI305" i="6"/>
  <c r="DA305" i="6"/>
  <c r="BO305" i="6"/>
  <c r="AI305" i="6"/>
  <c r="AD305" i="6"/>
  <c r="N305" i="6"/>
  <c r="EH305" i="6"/>
  <c r="GI305" i="6"/>
  <c r="DH305" i="6"/>
  <c r="CJ305" i="6"/>
  <c r="BB305" i="6"/>
  <c r="BN305" i="6"/>
  <c r="H305" i="6"/>
  <c r="EN305" i="6"/>
  <c r="FT305" i="6"/>
  <c r="DM305" i="6"/>
  <c r="AU305" i="6"/>
  <c r="BZ305" i="6"/>
  <c r="T305" i="6"/>
  <c r="AX305" i="6"/>
  <c r="GA306" i="6" l="1"/>
  <c r="EP306" i="6"/>
  <c r="FO306" i="6"/>
  <c r="FV306" i="6"/>
  <c r="DA306" i="6"/>
  <c r="DN306" i="6"/>
  <c r="BR306" i="6"/>
  <c r="DX306" i="6"/>
  <c r="GV306" i="6"/>
  <c r="GG306" i="6"/>
  <c r="FD306" i="6"/>
  <c r="GL306" i="6"/>
  <c r="BF306" i="6"/>
  <c r="CN306" i="6"/>
  <c r="S306" i="6"/>
  <c r="EK306" i="6"/>
  <c r="GI306" i="6"/>
  <c r="DV306" i="6"/>
  <c r="AU306" i="6"/>
  <c r="AW306" i="6"/>
  <c r="N306" i="6"/>
  <c r="FA306" i="6"/>
  <c r="GT306" i="6"/>
  <c r="DZ306" i="6"/>
  <c r="BO306" i="6"/>
  <c r="Y306" i="6"/>
  <c r="Q306" i="6"/>
  <c r="EC306" i="6"/>
  <c r="ER306" i="6"/>
  <c r="FJ306" i="6"/>
  <c r="GU306" i="6"/>
  <c r="DC306" i="6"/>
  <c r="DU306" i="6"/>
  <c r="CH306" i="6"/>
  <c r="BC306" i="6"/>
  <c r="BD306" i="6"/>
  <c r="BE306" i="6"/>
  <c r="AB306" i="6"/>
  <c r="AF306" i="6"/>
  <c r="GB306" i="6"/>
  <c r="EQ306" i="6"/>
  <c r="EX306" i="6"/>
  <c r="GJ306" i="6"/>
  <c r="GN306" i="6"/>
  <c r="DQ306" i="6"/>
  <c r="BV306" i="6"/>
  <c r="AI306" i="6"/>
  <c r="AR306" i="6"/>
  <c r="AS306" i="6"/>
  <c r="AG306" i="6"/>
  <c r="O306" i="6"/>
  <c r="GH306" i="6"/>
  <c r="EI306" i="6"/>
  <c r="FE306" i="6"/>
  <c r="FM306" i="6"/>
  <c r="GM306" i="6"/>
  <c r="DE306" i="6"/>
  <c r="DS306" i="6"/>
  <c r="CP306" i="6"/>
  <c r="BK306" i="6"/>
  <c r="BL306" i="6"/>
  <c r="BM306" i="6"/>
  <c r="Z306" i="6"/>
  <c r="M306" i="6"/>
  <c r="FY306" i="6"/>
  <c r="EB306" i="6"/>
  <c r="EV306" i="6"/>
  <c r="FU306" i="6"/>
  <c r="GO306" i="6"/>
  <c r="DJ306" i="6"/>
  <c r="AX306" i="6"/>
  <c r="AO306" i="6"/>
  <c r="CE306" i="6"/>
  <c r="CF306" i="6"/>
  <c r="CG306" i="6"/>
  <c r="U306" i="6"/>
  <c r="J306" i="6"/>
  <c r="BU306" i="6"/>
  <c r="E306" i="6"/>
  <c r="EL306" i="6"/>
  <c r="FR306" i="6"/>
  <c r="DO306" i="6"/>
  <c r="BG306" i="6"/>
  <c r="BI306" i="6"/>
  <c r="AE306" i="6"/>
  <c r="EF306" i="6"/>
  <c r="GK306" i="6"/>
  <c r="DK306" i="6"/>
  <c r="AP306" i="6"/>
  <c r="CB306" i="6"/>
  <c r="V306" i="6"/>
  <c r="GE306" i="6"/>
  <c r="EY306" i="6"/>
  <c r="CX306" i="6"/>
  <c r="BN306" i="6"/>
  <c r="CU306" i="6"/>
  <c r="CW306" i="6"/>
  <c r="FZ306" i="6"/>
  <c r="EH306" i="6"/>
  <c r="EW306" i="6"/>
  <c r="FL306" i="6"/>
  <c r="GP306" i="6"/>
  <c r="DL306" i="6"/>
  <c r="EA306" i="6"/>
  <c r="DW306" i="6"/>
  <c r="BS306" i="6"/>
  <c r="BT306" i="6"/>
  <c r="X306" i="6"/>
  <c r="FW306" i="6"/>
  <c r="FK306" i="6"/>
  <c r="CZ306" i="6"/>
  <c r="CL306" i="6"/>
  <c r="BH306" i="6"/>
  <c r="AA306" i="6"/>
  <c r="GC306" i="6"/>
  <c r="EZ306" i="6"/>
  <c r="GS306" i="6"/>
  <c r="AT306" i="6"/>
  <c r="CA306" i="6"/>
  <c r="CC306" i="6"/>
  <c r="L306" i="6"/>
  <c r="ET306" i="6"/>
  <c r="FP306" i="6"/>
  <c r="DP306" i="6"/>
  <c r="AK306" i="6"/>
  <c r="CV306" i="6"/>
  <c r="GF306" i="6"/>
  <c r="EU306" i="6"/>
  <c r="FB306" i="6"/>
  <c r="FQ306" i="6"/>
  <c r="GR306" i="6"/>
  <c r="DI306" i="6"/>
  <c r="BB306" i="6"/>
  <c r="AN306" i="6"/>
  <c r="CI306" i="6"/>
  <c r="CJ306" i="6"/>
  <c r="CK306" i="6"/>
  <c r="T306" i="6"/>
  <c r="H306" i="6"/>
  <c r="EJ306" i="6"/>
  <c r="EN306" i="6"/>
  <c r="FF306" i="6"/>
  <c r="GQ306" i="6"/>
  <c r="DF306" i="6"/>
  <c r="DT306" i="6"/>
  <c r="AQ306" i="6"/>
  <c r="BW306" i="6"/>
  <c r="BX306" i="6"/>
  <c r="BY306" i="6"/>
  <c r="W306" i="6"/>
  <c r="K306" i="6"/>
  <c r="FX306" i="6"/>
  <c r="EM306" i="6"/>
  <c r="FC306" i="6"/>
  <c r="FT306" i="6"/>
  <c r="DB306" i="6"/>
  <c r="DM306" i="6"/>
  <c r="BJ306" i="6"/>
  <c r="AL306" i="6"/>
  <c r="CQ306" i="6"/>
  <c r="CR306" i="6"/>
  <c r="CS306" i="6"/>
  <c r="R306" i="6"/>
  <c r="F306" i="6"/>
  <c r="EG306" i="6"/>
  <c r="EO306" i="6"/>
  <c r="FN306" i="6"/>
  <c r="FS306" i="6"/>
  <c r="DG306" i="6"/>
  <c r="DR306" i="6"/>
  <c r="CD306" i="6"/>
  <c r="AY306" i="6"/>
  <c r="AZ306" i="6"/>
  <c r="BA306" i="6"/>
  <c r="AC306" i="6"/>
  <c r="AH306" i="6"/>
  <c r="AJ306" i="6"/>
  <c r="DY306" i="6"/>
  <c r="P306" i="6"/>
  <c r="ED306" i="6"/>
  <c r="FH306" i="6"/>
  <c r="DH306" i="6"/>
  <c r="AM306" i="6"/>
  <c r="CM306" i="6"/>
  <c r="CO306" i="6"/>
  <c r="G306" i="6"/>
  <c r="ES306" i="6"/>
  <c r="FG306" i="6"/>
  <c r="CY306" i="6"/>
  <c r="BZ306" i="6"/>
  <c r="AV306" i="6"/>
  <c r="AD306" i="6"/>
  <c r="GD306" i="6"/>
  <c r="EE306" i="6"/>
  <c r="FI306" i="6"/>
  <c r="DD306" i="6"/>
  <c r="CT306" i="6"/>
  <c r="BP306" i="6"/>
  <c r="BQ306" i="6"/>
  <c r="I306" i="6"/>
  <c r="DA223" i="6"/>
  <c r="BF223" i="6"/>
  <c r="N223" i="6"/>
  <c r="BE223" i="6"/>
  <c r="AS223" i="6"/>
  <c r="BL223" i="6"/>
  <c r="J223" i="6"/>
  <c r="DT223" i="6"/>
  <c r="DM223" i="6"/>
  <c r="DG223" i="6"/>
  <c r="AZ223" i="6"/>
  <c r="CO223" i="6"/>
  <c r="CT223" i="6"/>
  <c r="AN223" i="6"/>
  <c r="BJ223" i="6"/>
  <c r="DY223" i="6"/>
  <c r="EE223" i="6"/>
  <c r="DN223" i="6"/>
  <c r="CN223" i="6"/>
  <c r="CH223" i="6"/>
  <c r="AB223" i="6"/>
  <c r="BV223" i="6"/>
  <c r="AG223" i="6"/>
  <c r="DS223" i="6"/>
  <c r="EF223" i="6"/>
  <c r="CB223" i="6"/>
  <c r="AA223" i="6"/>
  <c r="AT223" i="6"/>
  <c r="CV223" i="6"/>
  <c r="BR223" i="6"/>
  <c r="AF223" i="6"/>
  <c r="O223" i="6"/>
  <c r="CP223" i="6"/>
  <c r="Z223" i="6"/>
  <c r="AX223" i="6"/>
  <c r="V223" i="6"/>
  <c r="DL223" i="6"/>
  <c r="CZ223" i="6"/>
  <c r="CI223" i="6"/>
  <c r="H223" i="6"/>
  <c r="BW223" i="6"/>
  <c r="AL223" i="6"/>
  <c r="CD223" i="6"/>
  <c r="P223" i="6"/>
  <c r="AM223" i="6"/>
  <c r="BQ223" i="6"/>
  <c r="BP223" i="6"/>
  <c r="DX223" i="6"/>
  <c r="DZ223" i="6"/>
  <c r="BD223" i="6"/>
  <c r="AR223" i="6"/>
  <c r="BK223" i="6"/>
  <c r="U223" i="6"/>
  <c r="CU223" i="6"/>
  <c r="CC223" i="6"/>
  <c r="CJ223" i="6"/>
  <c r="DF223" i="6"/>
  <c r="BX223" i="6"/>
  <c r="DB223" i="6"/>
  <c r="AY223" i="6"/>
  <c r="AH223" i="6"/>
  <c r="ED223" i="6"/>
  <c r="I223" i="6"/>
  <c r="T223" i="6"/>
  <c r="DR223" i="6"/>
  <c r="DH223" i="6"/>
  <c r="DR226" i="6" l="1"/>
  <c r="DR228" i="6" s="1"/>
  <c r="DR237" i="6"/>
  <c r="DR238" i="6" s="1"/>
  <c r="DS237" i="6"/>
  <c r="DS238" i="6" s="1"/>
  <c r="DS226" i="6"/>
  <c r="DS228" i="6" s="1"/>
  <c r="ED226" i="6"/>
  <c r="ED228" i="6" s="1"/>
  <c r="ED237" i="6"/>
  <c r="ED238" i="6" s="1"/>
  <c r="DB226" i="6"/>
  <c r="DB228" i="6" s="1"/>
  <c r="DB237" i="6"/>
  <c r="DB238" i="6" s="1"/>
  <c r="DF237" i="6"/>
  <c r="DF238" i="6" s="1"/>
  <c r="DF226" i="6"/>
  <c r="DF228" i="6" s="1"/>
  <c r="CZ226" i="6"/>
  <c r="CZ228" i="6" s="1"/>
  <c r="CZ237" i="6"/>
  <c r="CZ238" i="6" s="1"/>
  <c r="DH237" i="6"/>
  <c r="DH238" i="6" s="1"/>
  <c r="DH226" i="6"/>
  <c r="DH228" i="6" s="1"/>
  <c r="DN226" i="6"/>
  <c r="DN228" i="6" s="1"/>
  <c r="DN237" i="6"/>
  <c r="DN238" i="6" s="1"/>
  <c r="EE226" i="6"/>
  <c r="EE228" i="6" s="1"/>
  <c r="EE237" i="6"/>
  <c r="EE238" i="6" s="1"/>
  <c r="EF237" i="6"/>
  <c r="EF238" i="6" s="1"/>
  <c r="EF226" i="6"/>
  <c r="EF228" i="6" s="1"/>
  <c r="DG226" i="6"/>
  <c r="DG228" i="6" s="1"/>
  <c r="DG237" i="6"/>
  <c r="DG238" i="6" s="1"/>
  <c r="DM237" i="6"/>
  <c r="DM238" i="6" s="1"/>
  <c r="DM226" i="6"/>
  <c r="DM228" i="6" s="1"/>
  <c r="DT237" i="6"/>
  <c r="DT238" i="6" s="1"/>
  <c r="DT226" i="6"/>
  <c r="DT228" i="6" s="1"/>
  <c r="DA226" i="6"/>
  <c r="DA228" i="6" s="1"/>
  <c r="DA237" i="6"/>
  <c r="DA238" i="6" s="1"/>
  <c r="CD226" i="6"/>
  <c r="CD228" i="6" s="1"/>
  <c r="CD237" i="6"/>
  <c r="CD238" i="6" s="1"/>
  <c r="I226" i="6"/>
  <c r="I228" i="6" s="1"/>
  <c r="I237" i="6"/>
  <c r="I238" i="6" s="1"/>
  <c r="AH237" i="6"/>
  <c r="AH238" i="6" s="1"/>
  <c r="AH226" i="6"/>
  <c r="AH228" i="6" s="1"/>
  <c r="CC226" i="6"/>
  <c r="CC228" i="6" s="1"/>
  <c r="CC237" i="6"/>
  <c r="CC238" i="6" s="1"/>
  <c r="BK237" i="6"/>
  <c r="BK238" i="6" s="1"/>
  <c r="BK226" i="6"/>
  <c r="BK228" i="6" s="1"/>
  <c r="AZ226" i="6"/>
  <c r="AZ228" i="6" s="1"/>
  <c r="AZ237" i="6"/>
  <c r="AZ238" i="6" s="1"/>
  <c r="J237" i="6"/>
  <c r="J238" i="6" s="1"/>
  <c r="J226" i="6"/>
  <c r="J228" i="6" s="1"/>
  <c r="BL226" i="6"/>
  <c r="BL228" i="6" s="1"/>
  <c r="BL237" i="6"/>
  <c r="BL238" i="6" s="1"/>
  <c r="N226" i="6"/>
  <c r="N228" i="6" s="1"/>
  <c r="N237" i="6"/>
  <c r="N238" i="6" s="1"/>
  <c r="H237" i="6"/>
  <c r="H238" i="6" s="1"/>
  <c r="H226" i="6"/>
  <c r="H228" i="6" s="1"/>
  <c r="AY237" i="6"/>
  <c r="AY238" i="6" s="1"/>
  <c r="AY226" i="6"/>
  <c r="AY228" i="6" s="1"/>
  <c r="BP226" i="6"/>
  <c r="BP228" i="6" s="1"/>
  <c r="BP237" i="6"/>
  <c r="BP238" i="6" s="1"/>
  <c r="BJ237" i="6"/>
  <c r="BJ238" i="6" s="1"/>
  <c r="BJ226" i="6"/>
  <c r="BJ228" i="6" s="1"/>
  <c r="AA237" i="6"/>
  <c r="AA238" i="6" s="1"/>
  <c r="AA226" i="6"/>
  <c r="AA228" i="6" s="1"/>
  <c r="CB237" i="6"/>
  <c r="CB238" i="6" s="1"/>
  <c r="CB226" i="6"/>
  <c r="CB228" i="6" s="1"/>
  <c r="AG237" i="6"/>
  <c r="AG238" i="6" s="1"/>
  <c r="AG226" i="6"/>
  <c r="AG228" i="6" s="1"/>
  <c r="AB237" i="6"/>
  <c r="AB238" i="6" s="1"/>
  <c r="AB226" i="6"/>
  <c r="AB228" i="6" s="1"/>
  <c r="BQ226" i="6"/>
  <c r="BQ228" i="6" s="1"/>
  <c r="BQ237" i="6"/>
  <c r="BQ238" i="6" s="1"/>
  <c r="AX237" i="6"/>
  <c r="AX238" i="6" s="1"/>
  <c r="AX226" i="6"/>
  <c r="AX228" i="6" s="1"/>
  <c r="Z226" i="6"/>
  <c r="Z228" i="6" s="1"/>
  <c r="Z237" i="6"/>
  <c r="Z238" i="6" s="1"/>
  <c r="BR237" i="6"/>
  <c r="BR238" i="6" s="1"/>
  <c r="BR226" i="6"/>
  <c r="BR228" i="6" s="1"/>
  <c r="GU226" i="6"/>
  <c r="GU228" i="6" s="1"/>
  <c r="GU237" i="6"/>
  <c r="GU238" i="6" s="1"/>
  <c r="GT226" i="6"/>
  <c r="GT228" i="6" s="1"/>
  <c r="GT237" i="6"/>
  <c r="GT238" i="6" s="1"/>
  <c r="GS226" i="6"/>
  <c r="GS228" i="6" s="1"/>
  <c r="GS237" i="6"/>
  <c r="GS238" i="6" s="1"/>
  <c r="GV226" i="6"/>
  <c r="GV228" i="6" s="1"/>
  <c r="GV237" i="6"/>
  <c r="GV238" i="6" s="1"/>
  <c r="GD237" i="6"/>
  <c r="GD238" i="6" s="1"/>
  <c r="GD226" i="6"/>
  <c r="GD228" i="6" s="1"/>
  <c r="EM226" i="6"/>
  <c r="EM228" i="6" s="1"/>
  <c r="EM237" i="6"/>
  <c r="EM238" i="6" s="1"/>
  <c r="EN237" i="6"/>
  <c r="EN238" i="6" s="1"/>
  <c r="EN226" i="6"/>
  <c r="EN228" i="6" s="1"/>
  <c r="FB226" i="6"/>
  <c r="FB228" i="6" s="1"/>
  <c r="FB237" i="6"/>
  <c r="FB238" i="6" s="1"/>
  <c r="BH226" i="6"/>
  <c r="BH228" i="6" s="1"/>
  <c r="BH237" i="6"/>
  <c r="BH238" i="6" s="1"/>
  <c r="DW237" i="6"/>
  <c r="DW238" i="6" s="1"/>
  <c r="DW226" i="6"/>
  <c r="DW228" i="6" s="1"/>
  <c r="EY237" i="6"/>
  <c r="EY238" i="6" s="1"/>
  <c r="EY226" i="6"/>
  <c r="EY228" i="6" s="1"/>
  <c r="GO226" i="6"/>
  <c r="GO228" i="6" s="1"/>
  <c r="GO237" i="6"/>
  <c r="GO238" i="6" s="1"/>
  <c r="AS226" i="6"/>
  <c r="AS228" i="6" s="1"/>
  <c r="AS237" i="6"/>
  <c r="AS238" i="6" s="1"/>
  <c r="GA226" i="6"/>
  <c r="GA228" i="6" s="1"/>
  <c r="GA237" i="6"/>
  <c r="GA238" i="6" s="1"/>
  <c r="DY237" i="6"/>
  <c r="DY238" i="6" s="1"/>
  <c r="DY226" i="6"/>
  <c r="DY228" i="6" s="1"/>
  <c r="AQ237" i="6"/>
  <c r="AQ238" i="6" s="1"/>
  <c r="AQ226" i="6"/>
  <c r="AQ228" i="6" s="1"/>
  <c r="AT237" i="6"/>
  <c r="AT238" i="6" s="1"/>
  <c r="AT226" i="6"/>
  <c r="AT228" i="6" s="1"/>
  <c r="BS226" i="6"/>
  <c r="BS228" i="6" s="1"/>
  <c r="BS237" i="6"/>
  <c r="BS238" i="6" s="1"/>
  <c r="GP226" i="6"/>
  <c r="GP228" i="6" s="1"/>
  <c r="GP237" i="6"/>
  <c r="GP238" i="6" s="1"/>
  <c r="CX237" i="6"/>
  <c r="CX238" i="6" s="1"/>
  <c r="CX226" i="6"/>
  <c r="CX228" i="6" s="1"/>
  <c r="BU237" i="6"/>
  <c r="BU238" i="6" s="1"/>
  <c r="BU226" i="6"/>
  <c r="BU228" i="6" s="1"/>
  <c r="DJ237" i="6"/>
  <c r="DJ238" i="6" s="1"/>
  <c r="DJ226" i="6"/>
  <c r="DJ228" i="6" s="1"/>
  <c r="CH237" i="6"/>
  <c r="CH238" i="6" s="1"/>
  <c r="CH226" i="6"/>
  <c r="CH228" i="6" s="1"/>
  <c r="FA237" i="6"/>
  <c r="FA238" i="6" s="1"/>
  <c r="FA226" i="6"/>
  <c r="FA228" i="6" s="1"/>
  <c r="P226" i="6"/>
  <c r="P228" i="6" s="1"/>
  <c r="P237" i="6"/>
  <c r="P238" i="6" s="1"/>
  <c r="FN226" i="6"/>
  <c r="FN228" i="6" s="1"/>
  <c r="FN237" i="6"/>
  <c r="FN238" i="6" s="1"/>
  <c r="R226" i="6"/>
  <c r="R228" i="6" s="1"/>
  <c r="R237" i="6"/>
  <c r="R238" i="6" s="1"/>
  <c r="GQ226" i="6"/>
  <c r="GQ228" i="6" s="1"/>
  <c r="GQ237" i="6"/>
  <c r="GQ238" i="6" s="1"/>
  <c r="CI226" i="6"/>
  <c r="CI228" i="6" s="1"/>
  <c r="CI237" i="6"/>
  <c r="CI238" i="6" s="1"/>
  <c r="GR237" i="6"/>
  <c r="GR238" i="6" s="1"/>
  <c r="GR226" i="6"/>
  <c r="GR228" i="6" s="1"/>
  <c r="FP237" i="6"/>
  <c r="FP238" i="6" s="1"/>
  <c r="FP226" i="6"/>
  <c r="FP228" i="6" s="1"/>
  <c r="GC237" i="6"/>
  <c r="GC238" i="6" s="1"/>
  <c r="GC226" i="6"/>
  <c r="GC228" i="6" s="1"/>
  <c r="BT237" i="6"/>
  <c r="BT238" i="6" s="1"/>
  <c r="BT226" i="6"/>
  <c r="BT228" i="6" s="1"/>
  <c r="DL237" i="6"/>
  <c r="DL238" i="6" s="1"/>
  <c r="DL226" i="6"/>
  <c r="DL228" i="6" s="1"/>
  <c r="BG226" i="6"/>
  <c r="BG228" i="6" s="1"/>
  <c r="BG237" i="6"/>
  <c r="BG238" i="6" s="1"/>
  <c r="FM237" i="6"/>
  <c r="FM238" i="6" s="1"/>
  <c r="FM226" i="6"/>
  <c r="FM228" i="6" s="1"/>
  <c r="O237" i="6"/>
  <c r="O238" i="6" s="1"/>
  <c r="O226" i="6"/>
  <c r="O228" i="6" s="1"/>
  <c r="AF226" i="6"/>
  <c r="AF228" i="6" s="1"/>
  <c r="AF237" i="6"/>
  <c r="AF238" i="6" s="1"/>
  <c r="Q226" i="6"/>
  <c r="Q228" i="6" s="1"/>
  <c r="Q237" i="6"/>
  <c r="Q238" i="6" s="1"/>
  <c r="FO226" i="6"/>
  <c r="FO228" i="6" s="1"/>
  <c r="FO237" i="6"/>
  <c r="FO238" i="6" s="1"/>
  <c r="CJ237" i="6"/>
  <c r="CJ238" i="6" s="1"/>
  <c r="CJ226" i="6"/>
  <c r="CJ228" i="6" s="1"/>
  <c r="DI226" i="6"/>
  <c r="DI228" i="6" s="1"/>
  <c r="DI237" i="6"/>
  <c r="DI238" i="6" s="1"/>
  <c r="EZ237" i="6"/>
  <c r="EZ238" i="6" s="1"/>
  <c r="EZ226" i="6"/>
  <c r="EZ228" i="6" s="1"/>
  <c r="DK226" i="6"/>
  <c r="DK228" i="6" s="1"/>
  <c r="DK237" i="6"/>
  <c r="DK238" i="6" s="1"/>
  <c r="EL226" i="6"/>
  <c r="EL228" i="6" s="1"/>
  <c r="EL237" i="6"/>
  <c r="EL238" i="6" s="1"/>
  <c r="AR226" i="6"/>
  <c r="AR228" i="6" s="1"/>
  <c r="AR237" i="6"/>
  <c r="AR238" i="6" s="1"/>
  <c r="GB226" i="6"/>
  <c r="GB228" i="6" s="1"/>
  <c r="GB237" i="6"/>
  <c r="GB238" i="6" s="1"/>
  <c r="DZ237" i="6"/>
  <c r="DZ238" i="6" s="1"/>
  <c r="DZ226" i="6"/>
  <c r="DZ228" i="6" s="1"/>
  <c r="EK226" i="6"/>
  <c r="EK228" i="6" s="1"/>
  <c r="EK237" i="6"/>
  <c r="EK238" i="6" s="1"/>
  <c r="DX237" i="6"/>
  <c r="DX238" i="6" s="1"/>
  <c r="DX226" i="6"/>
  <c r="DX228" i="6" s="1"/>
  <c r="AD237" i="6"/>
  <c r="AD238" i="6" s="1"/>
  <c r="AD226" i="6"/>
  <c r="AD228" i="6" s="1"/>
  <c r="BX226" i="6"/>
  <c r="BX228" i="6" s="1"/>
  <c r="BX237" i="6"/>
  <c r="BX238" i="6" s="1"/>
  <c r="CU237" i="6"/>
  <c r="CU238" i="6" s="1"/>
  <c r="CU226" i="6"/>
  <c r="CU228" i="6" s="1"/>
  <c r="U226" i="6"/>
  <c r="U228" i="6" s="1"/>
  <c r="U237" i="6"/>
  <c r="U238" i="6" s="1"/>
  <c r="M226" i="6"/>
  <c r="M228" i="6" s="1"/>
  <c r="M237" i="6"/>
  <c r="M238" i="6" s="1"/>
  <c r="BD226" i="6"/>
  <c r="BD228" i="6" s="1"/>
  <c r="BD237" i="6"/>
  <c r="BD238" i="6" s="1"/>
  <c r="AW237" i="6"/>
  <c r="AW238" i="6" s="1"/>
  <c r="AW226" i="6"/>
  <c r="AW228" i="6" s="1"/>
  <c r="AV226" i="6"/>
  <c r="AV228" i="6" s="1"/>
  <c r="AV237" i="6"/>
  <c r="AV238" i="6" s="1"/>
  <c r="AM226" i="6"/>
  <c r="AM228" i="6" s="1"/>
  <c r="AM237" i="6"/>
  <c r="AM238" i="6" s="1"/>
  <c r="AC226" i="6"/>
  <c r="AC228" i="6" s="1"/>
  <c r="AC237" i="6"/>
  <c r="AC238" i="6" s="1"/>
  <c r="AL237" i="6"/>
  <c r="AL238" i="6" s="1"/>
  <c r="AL226" i="6"/>
  <c r="AL228" i="6" s="1"/>
  <c r="K226" i="6"/>
  <c r="K228" i="6" s="1"/>
  <c r="K237" i="6"/>
  <c r="K238" i="6" s="1"/>
  <c r="BW237" i="6"/>
  <c r="BW238" i="6" s="1"/>
  <c r="BW226" i="6"/>
  <c r="BW228" i="6" s="1"/>
  <c r="BN237" i="6"/>
  <c r="BN238" i="6" s="1"/>
  <c r="BN226" i="6"/>
  <c r="BN228" i="6" s="1"/>
  <c r="V226" i="6"/>
  <c r="V228" i="6" s="1"/>
  <c r="V237" i="6"/>
  <c r="V238" i="6" s="1"/>
  <c r="CG237" i="6"/>
  <c r="CG238" i="6" s="1"/>
  <c r="CG226" i="6"/>
  <c r="CG228" i="6" s="1"/>
  <c r="CP226" i="6"/>
  <c r="CP228" i="6" s="1"/>
  <c r="CP237" i="6"/>
  <c r="CP238" i="6" s="1"/>
  <c r="AU226" i="6"/>
  <c r="AU228" i="6" s="1"/>
  <c r="AU237" i="6"/>
  <c r="AU238" i="6" s="1"/>
  <c r="CS237" i="6"/>
  <c r="CS238" i="6" s="1"/>
  <c r="CS226" i="6"/>
  <c r="CS228" i="6" s="1"/>
  <c r="T237" i="6"/>
  <c r="T238" i="6" s="1"/>
  <c r="T226" i="6"/>
  <c r="T228" i="6" s="1"/>
  <c r="AN226" i="6"/>
  <c r="AN228" i="6" s="1"/>
  <c r="AN237" i="6"/>
  <c r="AN238" i="6" s="1"/>
  <c r="CV226" i="6"/>
  <c r="CV228" i="6" s="1"/>
  <c r="CV237" i="6"/>
  <c r="CV238" i="6" s="1"/>
  <c r="CF237" i="6"/>
  <c r="CF238" i="6" s="1"/>
  <c r="CF226" i="6"/>
  <c r="CF228" i="6" s="1"/>
  <c r="BM226" i="6"/>
  <c r="BM228" i="6" s="1"/>
  <c r="BM237" i="6"/>
  <c r="BM238" i="6" s="1"/>
  <c r="BV226" i="6"/>
  <c r="BV228" i="6" s="1"/>
  <c r="BV237" i="6"/>
  <c r="BV238" i="6" s="1"/>
  <c r="CN226" i="6"/>
  <c r="CN228" i="6" s="1"/>
  <c r="CN237" i="6"/>
  <c r="CN238" i="6" s="1"/>
  <c r="CT226" i="6"/>
  <c r="CT228" i="6" s="1"/>
  <c r="CT237" i="6"/>
  <c r="CT238" i="6" s="1"/>
  <c r="CO237" i="6"/>
  <c r="CO238" i="6" s="1"/>
  <c r="CO226" i="6"/>
  <c r="CO228" i="6" s="1"/>
  <c r="L237" i="6"/>
  <c r="L238" i="6" s="1"/>
  <c r="L226" i="6"/>
  <c r="L228" i="6" s="1"/>
  <c r="CW237" i="6"/>
  <c r="CW238" i="6" s="1"/>
  <c r="CW226" i="6"/>
  <c r="CW228" i="6" s="1"/>
  <c r="AE237" i="6"/>
  <c r="AE238" i="6" s="1"/>
  <c r="AE226" i="6"/>
  <c r="AE228" i="6" s="1"/>
  <c r="CE226" i="6"/>
  <c r="CE228" i="6" s="1"/>
  <c r="CE237" i="6"/>
  <c r="CE238" i="6" s="1"/>
  <c r="BE237" i="6"/>
  <c r="BE238" i="6" s="1"/>
  <c r="BE226" i="6"/>
  <c r="BE228" i="6" s="1"/>
  <c r="BO237" i="6"/>
  <c r="BO238" i="6" s="1"/>
  <c r="BO226" i="6"/>
  <c r="BO228" i="6" s="1"/>
  <c r="BF237" i="6"/>
  <c r="BF238" i="6" s="1"/>
  <c r="BF226" i="6"/>
  <c r="BF228" i="6" s="1"/>
</calcChain>
</file>

<file path=xl/sharedStrings.xml><?xml version="1.0" encoding="utf-8"?>
<sst xmlns="http://schemas.openxmlformats.org/spreadsheetml/2006/main" count="6091" uniqueCount="1591">
  <si>
    <t>LeasePlan Nederland</t>
  </si>
  <si>
    <t>LeasePlan Corporation</t>
  </si>
  <si>
    <t>LeasePlan International</t>
  </si>
  <si>
    <t>LeasePlan Bank</t>
  </si>
  <si>
    <t>LeasePlan Direct</t>
  </si>
  <si>
    <t>lpUser</t>
  </si>
  <si>
    <t>lpLanguage</t>
  </si>
  <si>
    <t>Netherlands</t>
  </si>
  <si>
    <t>English</t>
  </si>
  <si>
    <t>Spanish</t>
  </si>
  <si>
    <t>French</t>
  </si>
  <si>
    <t>lpCurrency</t>
  </si>
  <si>
    <t>AED</t>
  </si>
  <si>
    <t>United Arab Emirates Dirham</t>
  </si>
  <si>
    <t>AFN</t>
  </si>
  <si>
    <t>Afghanistan Afghani</t>
  </si>
  <si>
    <t>ALL</t>
  </si>
  <si>
    <t>Albania Lek</t>
  </si>
  <si>
    <t>AMD</t>
  </si>
  <si>
    <t>Armenia Dram</t>
  </si>
  <si>
    <t>ANG</t>
  </si>
  <si>
    <t>Netherlands Antilles Guilder</t>
  </si>
  <si>
    <t>AOA</t>
  </si>
  <si>
    <t>Angola Kwanza</t>
  </si>
  <si>
    <t>ARS</t>
  </si>
  <si>
    <t>Argentina Peso</t>
  </si>
  <si>
    <t>AUD</t>
  </si>
  <si>
    <t>Australia Dollar</t>
  </si>
  <si>
    <t>AWG</t>
  </si>
  <si>
    <t>Aruba Guilder</t>
  </si>
  <si>
    <t>AZN</t>
  </si>
  <si>
    <t>Azerbaijan New Manat</t>
  </si>
  <si>
    <t>BAM</t>
  </si>
  <si>
    <t>Bosnia and Herzegovina Convertible Marka</t>
  </si>
  <si>
    <t>BBD</t>
  </si>
  <si>
    <t>Barbados Dollar</t>
  </si>
  <si>
    <t>BDT</t>
  </si>
  <si>
    <t>Bangladesh Taka</t>
  </si>
  <si>
    <t>BGN</t>
  </si>
  <si>
    <t>Bulgaria Lev</t>
  </si>
  <si>
    <t>BHD</t>
  </si>
  <si>
    <t>Bahrain Dinar</t>
  </si>
  <si>
    <t>BIF</t>
  </si>
  <si>
    <t>Burundi Franc</t>
  </si>
  <si>
    <t>BMD</t>
  </si>
  <si>
    <t>Bermuda Dollar</t>
  </si>
  <si>
    <t>BND</t>
  </si>
  <si>
    <t>Brunei Darussalam Dollar</t>
  </si>
  <si>
    <t>BOB</t>
  </si>
  <si>
    <t>Bolivia Boliviano</t>
  </si>
  <si>
    <t>BRL</t>
  </si>
  <si>
    <t>Brazil Real</t>
  </si>
  <si>
    <t>BSD</t>
  </si>
  <si>
    <t>Bahamas Dollar</t>
  </si>
  <si>
    <t>BTN</t>
  </si>
  <si>
    <t>Bhutan Ngultrum</t>
  </si>
  <si>
    <t>BWP</t>
  </si>
  <si>
    <t>Botswana Pula</t>
  </si>
  <si>
    <t>BYR</t>
  </si>
  <si>
    <t>Belarus Ruble</t>
  </si>
  <si>
    <t>BZD</t>
  </si>
  <si>
    <t>Belize Dollar</t>
  </si>
  <si>
    <t>CAD</t>
  </si>
  <si>
    <t>Canada Dollar</t>
  </si>
  <si>
    <t>CDF</t>
  </si>
  <si>
    <t>Congo/Kinshasa Franc</t>
  </si>
  <si>
    <t>CHF</t>
  </si>
  <si>
    <t>Switzerland Franc</t>
  </si>
  <si>
    <t>CLP</t>
  </si>
  <si>
    <t>Chile Peso</t>
  </si>
  <si>
    <t>CNY</t>
  </si>
  <si>
    <t>China Yuan Renminbi</t>
  </si>
  <si>
    <t>COP</t>
  </si>
  <si>
    <t>Colombia Peso</t>
  </si>
  <si>
    <t>CRC</t>
  </si>
  <si>
    <t>Costa Rica Colon</t>
  </si>
  <si>
    <t>CUC</t>
  </si>
  <si>
    <t>Cuba Convertible Peso</t>
  </si>
  <si>
    <t>CUP</t>
  </si>
  <si>
    <t>Cuba Peso</t>
  </si>
  <si>
    <t>CVE</t>
  </si>
  <si>
    <t>Cape Verde Escudo</t>
  </si>
  <si>
    <t>CZK</t>
  </si>
  <si>
    <t>Czech Republic Koruna</t>
  </si>
  <si>
    <t>DJF</t>
  </si>
  <si>
    <t>Djibouti Franc</t>
  </si>
  <si>
    <t>DKK</t>
  </si>
  <si>
    <t>Denmark Krone</t>
  </si>
  <si>
    <t>DOP</t>
  </si>
  <si>
    <t>Dominican Republic Peso</t>
  </si>
  <si>
    <t>DZD</t>
  </si>
  <si>
    <t>Algeria Dinar</t>
  </si>
  <si>
    <t>EGP</t>
  </si>
  <si>
    <t>Egypt Pound</t>
  </si>
  <si>
    <t>ERN</t>
  </si>
  <si>
    <t>Eritrea Nakfa</t>
  </si>
  <si>
    <t>ETB</t>
  </si>
  <si>
    <t>Ethiopia Birr</t>
  </si>
  <si>
    <t>EUR</t>
  </si>
  <si>
    <t>Euro Member Countries</t>
  </si>
  <si>
    <t>FJD</t>
  </si>
  <si>
    <t>Fiji Dollar</t>
  </si>
  <si>
    <t>FKP</t>
  </si>
  <si>
    <t>Falkland Islands (Malvinas) Pound</t>
  </si>
  <si>
    <t>GBP</t>
  </si>
  <si>
    <t>United Kingdom Pound</t>
  </si>
  <si>
    <t>GEL</t>
  </si>
  <si>
    <t>Georgia Lari</t>
  </si>
  <si>
    <t>GGP</t>
  </si>
  <si>
    <t>Guernsey Pound</t>
  </si>
  <si>
    <t>GHS</t>
  </si>
  <si>
    <t>Ghana Cedi</t>
  </si>
  <si>
    <t>GIP</t>
  </si>
  <si>
    <t>Gibraltar Pound</t>
  </si>
  <si>
    <t>GMD</t>
  </si>
  <si>
    <t>Gambia Dalasi</t>
  </si>
  <si>
    <t>GNF</t>
  </si>
  <si>
    <t>Guinea Franc</t>
  </si>
  <si>
    <t>GTQ</t>
  </si>
  <si>
    <t>Guatemala Quetzal</t>
  </si>
  <si>
    <t>GYD</t>
  </si>
  <si>
    <t>Guyana Dollar</t>
  </si>
  <si>
    <t>HKD</t>
  </si>
  <si>
    <t>Hong Kong Dollar</t>
  </si>
  <si>
    <t>HNL</t>
  </si>
  <si>
    <t>Honduras Lempira</t>
  </si>
  <si>
    <t>HRK</t>
  </si>
  <si>
    <t>Croatia Kuna</t>
  </si>
  <si>
    <t>HTG</t>
  </si>
  <si>
    <t>Haiti Gourde</t>
  </si>
  <si>
    <t>HUF</t>
  </si>
  <si>
    <t>Hungary Forint</t>
  </si>
  <si>
    <t>IDR</t>
  </si>
  <si>
    <t>Indonesia Rupiah</t>
  </si>
  <si>
    <t>ILS</t>
  </si>
  <si>
    <t>Israel Shekel</t>
  </si>
  <si>
    <t>IMP</t>
  </si>
  <si>
    <t>Isle of Man Pound</t>
  </si>
  <si>
    <t>INR</t>
  </si>
  <si>
    <t>India Rupee</t>
  </si>
  <si>
    <t>IQD</t>
  </si>
  <si>
    <t>Iraq Dinar</t>
  </si>
  <si>
    <t>IRR</t>
  </si>
  <si>
    <t>Iran Rial</t>
  </si>
  <si>
    <t>ISK</t>
  </si>
  <si>
    <t>Iceland Krona</t>
  </si>
  <si>
    <t>JEP</t>
  </si>
  <si>
    <t>Jersey Pound</t>
  </si>
  <si>
    <t>JMD</t>
  </si>
  <si>
    <t>Jamaica Dollar</t>
  </si>
  <si>
    <t>JOD</t>
  </si>
  <si>
    <t>Jordan Dinar</t>
  </si>
  <si>
    <t>JPY</t>
  </si>
  <si>
    <t>Japan Yen</t>
  </si>
  <si>
    <t>KES</t>
  </si>
  <si>
    <t>Kenya Shilling</t>
  </si>
  <si>
    <t>KGS</t>
  </si>
  <si>
    <t>Kyrgyzstan Som</t>
  </si>
  <si>
    <t>KHR</t>
  </si>
  <si>
    <t>Cambodia Riel</t>
  </si>
  <si>
    <t>KMF</t>
  </si>
  <si>
    <t>Comoros Franc</t>
  </si>
  <si>
    <t>KPW</t>
  </si>
  <si>
    <t>Korea (North) Won</t>
  </si>
  <si>
    <t>KRW</t>
  </si>
  <si>
    <t>Korea (South) Won</t>
  </si>
  <si>
    <t>KWD</t>
  </si>
  <si>
    <t>Kuwait Dinar</t>
  </si>
  <si>
    <t>KYD</t>
  </si>
  <si>
    <t>Cayman Islands Dollar</t>
  </si>
  <si>
    <t>KZT</t>
  </si>
  <si>
    <t>Kazakhstan Tenge</t>
  </si>
  <si>
    <t>LAK</t>
  </si>
  <si>
    <t>Laos Kip</t>
  </si>
  <si>
    <t>LBP</t>
  </si>
  <si>
    <t>Lebanon Pound</t>
  </si>
  <si>
    <t>LKR</t>
  </si>
  <si>
    <t>Sri Lanka Rupee</t>
  </si>
  <si>
    <t>LRD</t>
  </si>
  <si>
    <t>Liberia Dollar</t>
  </si>
  <si>
    <t>LSL</t>
  </si>
  <si>
    <t>Lesotho Loti</t>
  </si>
  <si>
    <t>LTL</t>
  </si>
  <si>
    <t>Lithuania Litas</t>
  </si>
  <si>
    <t>LVL</t>
  </si>
  <si>
    <t>Latvia Lat</t>
  </si>
  <si>
    <t>LYD</t>
  </si>
  <si>
    <t>Libya Dinar</t>
  </si>
  <si>
    <t>MAD</t>
  </si>
  <si>
    <t>Morocco Dirham</t>
  </si>
  <si>
    <t>MDL</t>
  </si>
  <si>
    <t>Moldova Leu</t>
  </si>
  <si>
    <t>MGA</t>
  </si>
  <si>
    <t>Madagascar Ariary</t>
  </si>
  <si>
    <t>MKD</t>
  </si>
  <si>
    <t>Macedonia Denar</t>
  </si>
  <si>
    <t>MMK</t>
  </si>
  <si>
    <t>Myanmar (Burma) Kyat</t>
  </si>
  <si>
    <t>MNT</t>
  </si>
  <si>
    <t>Mongolia Tughrik</t>
  </si>
  <si>
    <t>MOP</t>
  </si>
  <si>
    <t>Macau Pataca</t>
  </si>
  <si>
    <t>MRO</t>
  </si>
  <si>
    <t>Mauritania Ouguiya</t>
  </si>
  <si>
    <t>MUR</t>
  </si>
  <si>
    <t>Mauritius Rupee</t>
  </si>
  <si>
    <t>MVR</t>
  </si>
  <si>
    <t>Maldives (Maldive Islands) Rufiyaa</t>
  </si>
  <si>
    <t>MWK</t>
  </si>
  <si>
    <t>Malawi Kwacha</t>
  </si>
  <si>
    <t>MXN</t>
  </si>
  <si>
    <t>Mexico Peso</t>
  </si>
  <si>
    <t>MYR</t>
  </si>
  <si>
    <t>Malaysia Ringgit</t>
  </si>
  <si>
    <t>MZN</t>
  </si>
  <si>
    <t>Mozambique Metical</t>
  </si>
  <si>
    <t>NAD</t>
  </si>
  <si>
    <t>Namibia Dollar</t>
  </si>
  <si>
    <t>NGN</t>
  </si>
  <si>
    <t>Nigeria Naira</t>
  </si>
  <si>
    <t>NIO</t>
  </si>
  <si>
    <t>Nicaragua Cordoba</t>
  </si>
  <si>
    <t>NOK</t>
  </si>
  <si>
    <t>Norway Krone</t>
  </si>
  <si>
    <t>NPR</t>
  </si>
  <si>
    <t>Nepal Rupee</t>
  </si>
  <si>
    <t>NZD</t>
  </si>
  <si>
    <t>New Zealand Dollar</t>
  </si>
  <si>
    <t>OMR</t>
  </si>
  <si>
    <t>Oman Rial</t>
  </si>
  <si>
    <t>PAB</t>
  </si>
  <si>
    <t>Panama Balboa</t>
  </si>
  <si>
    <t>PEN</t>
  </si>
  <si>
    <t>Peru Nuevo Sol</t>
  </si>
  <si>
    <t>PGK</t>
  </si>
  <si>
    <t>Papua New Guinea Kina</t>
  </si>
  <si>
    <t>PHP</t>
  </si>
  <si>
    <t>Philippines Peso</t>
  </si>
  <si>
    <t>PKR</t>
  </si>
  <si>
    <t>Pakistan Rupee</t>
  </si>
  <si>
    <t>PLN</t>
  </si>
  <si>
    <t>Poland Zloty</t>
  </si>
  <si>
    <t>PYG</t>
  </si>
  <si>
    <t>Paraguay Guarani</t>
  </si>
  <si>
    <t>QAR</t>
  </si>
  <si>
    <t>Qatar Riyal</t>
  </si>
  <si>
    <t>RON</t>
  </si>
  <si>
    <t>Romania New Leu</t>
  </si>
  <si>
    <t>RSD</t>
  </si>
  <si>
    <t>Serbia Dinar</t>
  </si>
  <si>
    <t>RUB</t>
  </si>
  <si>
    <t>Russia Ruble</t>
  </si>
  <si>
    <t>RWF</t>
  </si>
  <si>
    <t>Rwanda Franc</t>
  </si>
  <si>
    <t>SAR</t>
  </si>
  <si>
    <t>Saudi Arabia Riyal</t>
  </si>
  <si>
    <t>SBD</t>
  </si>
  <si>
    <t>Solomon Islands Dollar</t>
  </si>
  <si>
    <t>SCR</t>
  </si>
  <si>
    <t>Seychelles Rupee</t>
  </si>
  <si>
    <t>SDG</t>
  </si>
  <si>
    <t>Sudan Pound</t>
  </si>
  <si>
    <t>SEK</t>
  </si>
  <si>
    <t>Sweden Krona</t>
  </si>
  <si>
    <t>SGD</t>
  </si>
  <si>
    <t>Singapore Dollar</t>
  </si>
  <si>
    <t>SHP</t>
  </si>
  <si>
    <t>Saint Helena Pound</t>
  </si>
  <si>
    <t>SLL</t>
  </si>
  <si>
    <t>Sierra Leone Leone</t>
  </si>
  <si>
    <t>SOS</t>
  </si>
  <si>
    <t>Somalia Shilling</t>
  </si>
  <si>
    <t>SPL*</t>
  </si>
  <si>
    <t>Seborga Luigino</t>
  </si>
  <si>
    <t>SRD</t>
  </si>
  <si>
    <t>Suriname Dollar</t>
  </si>
  <si>
    <t>STD</t>
  </si>
  <si>
    <t>São Tomé and Príncipe Dobra</t>
  </si>
  <si>
    <t>SVC</t>
  </si>
  <si>
    <t>El Salvador Colon</t>
  </si>
  <si>
    <t>SYP</t>
  </si>
  <si>
    <t>Syria Pound</t>
  </si>
  <si>
    <t>SZL</t>
  </si>
  <si>
    <t>Swaziland Lilangeni</t>
  </si>
  <si>
    <t>THB</t>
  </si>
  <si>
    <t>Thailand Baht</t>
  </si>
  <si>
    <t>TJS</t>
  </si>
  <si>
    <t>Tajikistan Somoni</t>
  </si>
  <si>
    <t>TMT</t>
  </si>
  <si>
    <t>Turkmenistan Manat</t>
  </si>
  <si>
    <t>TND</t>
  </si>
  <si>
    <t>Tunisia Dinar</t>
  </si>
  <si>
    <t>TOP</t>
  </si>
  <si>
    <t>Tonga Pa'anga</t>
  </si>
  <si>
    <t>TRY</t>
  </si>
  <si>
    <t>Turkey Lira</t>
  </si>
  <si>
    <t>TTD</t>
  </si>
  <si>
    <t>Trinidad and Tobago Dollar</t>
  </si>
  <si>
    <t>TVD</t>
  </si>
  <si>
    <t>Tuvalu Dollar</t>
  </si>
  <si>
    <t>TWD</t>
  </si>
  <si>
    <t>Taiwan New Dollar</t>
  </si>
  <si>
    <t>TZS</t>
  </si>
  <si>
    <t>Tanzania Shilling</t>
  </si>
  <si>
    <t>UAH</t>
  </si>
  <si>
    <t>Ukraine Hryvna</t>
  </si>
  <si>
    <t>UGX</t>
  </si>
  <si>
    <t>Uganda Shilling</t>
  </si>
  <si>
    <t>USD</t>
  </si>
  <si>
    <t>United States Dollar</t>
  </si>
  <si>
    <t>UYU</t>
  </si>
  <si>
    <t>Uruguay Peso</t>
  </si>
  <si>
    <t>UZS</t>
  </si>
  <si>
    <t>Uzbekistan Som</t>
  </si>
  <si>
    <t>VEF</t>
  </si>
  <si>
    <t>Venezuela Bolivar</t>
  </si>
  <si>
    <t>VND</t>
  </si>
  <si>
    <t>Viet Nam Dong</t>
  </si>
  <si>
    <t>VUV</t>
  </si>
  <si>
    <t>Vanuatu Vatu</t>
  </si>
  <si>
    <t>WST</t>
  </si>
  <si>
    <t>Samoa Tala</t>
  </si>
  <si>
    <t>XAF</t>
  </si>
  <si>
    <t>Communauté Financière Africaine (BEAC) CFA Franc BEAC</t>
  </si>
  <si>
    <t>XCD</t>
  </si>
  <si>
    <t>East Caribbean Dollar</t>
  </si>
  <si>
    <t>XDR</t>
  </si>
  <si>
    <t>International Monetary Fund (IMF) Special Drawing Rights</t>
  </si>
  <si>
    <t>XOF</t>
  </si>
  <si>
    <t>Communauté Financière Africaine (BCEAO) Franc</t>
  </si>
  <si>
    <t>XPF</t>
  </si>
  <si>
    <t>Comptoirs Français du Pacifique (CFP) Franc</t>
  </si>
  <si>
    <t>YER</t>
  </si>
  <si>
    <t>Yemen Rial</t>
  </si>
  <si>
    <t>ZAR</t>
  </si>
  <si>
    <t>South Africa Rand</t>
  </si>
  <si>
    <t>ZMW</t>
  </si>
  <si>
    <t>Zambia Kwacha</t>
  </si>
  <si>
    <t>ZWD</t>
  </si>
  <si>
    <t>Zimbabwe Dollar</t>
  </si>
  <si>
    <t>Insurance (comprehensive)</t>
  </si>
  <si>
    <t>Maintenance &amp; repairs</t>
  </si>
  <si>
    <t>Purchase vehicle</t>
  </si>
  <si>
    <t>Pay road taxes</t>
  </si>
  <si>
    <t>Negotiate maintenance &amp; repairs</t>
  </si>
  <si>
    <t>Pick up &amp; deliver vehicle</t>
  </si>
  <si>
    <t>Follow up repairs</t>
  </si>
  <si>
    <t>Manage claims</t>
  </si>
  <si>
    <t>Manage invoices</t>
  </si>
  <si>
    <t>Sell used car</t>
  </si>
  <si>
    <t>Road Tax</t>
  </si>
  <si>
    <t>All amounts excl. VAT</t>
  </si>
  <si>
    <t>Contract information</t>
  </si>
  <si>
    <t xml:space="preserve"> Country code </t>
  </si>
  <si>
    <t xml:space="preserve"> Calculation number </t>
  </si>
  <si>
    <t xml:space="preserve"> Costing principle / Productname </t>
  </si>
  <si>
    <t xml:space="preserve"> Company name </t>
  </si>
  <si>
    <t xml:space="preserve"> Currency </t>
  </si>
  <si>
    <t>Car related information</t>
  </si>
  <si>
    <t xml:space="preserve"> Make </t>
  </si>
  <si>
    <t xml:space="preserve"> Model </t>
  </si>
  <si>
    <t xml:space="preserve"> Type </t>
  </si>
  <si>
    <t xml:space="preserve"> Fuel type </t>
  </si>
  <si>
    <t xml:space="preserve"> No. doors </t>
  </si>
  <si>
    <t xml:space="preserve"> Number of gears </t>
  </si>
  <si>
    <t xml:space="preserve"> Horsepower (bhp / kW) </t>
  </si>
  <si>
    <t xml:space="preserve"> Engine size (cc) </t>
  </si>
  <si>
    <t xml:space="preserve"> Max. mileage (technical) </t>
  </si>
  <si>
    <t xml:space="preserve"> C02 emission </t>
  </si>
  <si>
    <t>Investment</t>
  </si>
  <si>
    <t xml:space="preserve"> Discount on car </t>
  </si>
  <si>
    <t xml:space="preserve"> Options (excl. taxes) </t>
  </si>
  <si>
    <t xml:space="preserve"> Discount on Options </t>
  </si>
  <si>
    <t xml:space="preserve"> Accessories (excl. taxes) </t>
  </si>
  <si>
    <t xml:space="preserve"> Discount on Accessories  </t>
  </si>
  <si>
    <t xml:space="preserve"> Total discount in quotation </t>
  </si>
  <si>
    <t xml:space="preserve"> Delivery costs </t>
  </si>
  <si>
    <t xml:space="preserve"> Vehicle Taxes (Luxury Tax, NOVA, BPM) </t>
  </si>
  <si>
    <t xml:space="preserve"> Registration tax </t>
  </si>
  <si>
    <t xml:space="preserve"> Total net investment </t>
  </si>
  <si>
    <t xml:space="preserve"> Residual value </t>
  </si>
  <si>
    <t xml:space="preserve"> Total discount (central purchasing) </t>
  </si>
  <si>
    <t>Contract</t>
  </si>
  <si>
    <t xml:space="preserve"> Mileage per year (in kilometers) </t>
  </si>
  <si>
    <t xml:space="preserve"> Type interest base </t>
  </si>
  <si>
    <t xml:space="preserve"> Interest base </t>
  </si>
  <si>
    <t xml:space="preserve"> Surcharge </t>
  </si>
  <si>
    <t xml:space="preserve"> Interest rate in quotation </t>
  </si>
  <si>
    <t xml:space="preserve"> Number summer tires </t>
  </si>
  <si>
    <t xml:space="preserve"> Number winter tires  </t>
  </si>
  <si>
    <t>Monthly rental</t>
  </si>
  <si>
    <t xml:space="preserve"> Depreciation </t>
  </si>
  <si>
    <t xml:space="preserve"> Interest </t>
  </si>
  <si>
    <t xml:space="preserve"> Interest Pre-Financing </t>
  </si>
  <si>
    <t xml:space="preserve"> Radiotax </t>
  </si>
  <si>
    <t xml:space="preserve"> Road tax </t>
  </si>
  <si>
    <t xml:space="preserve"> Insurance (third party) </t>
  </si>
  <si>
    <t xml:space="preserve"> Insurance (comprehensive) </t>
  </si>
  <si>
    <t xml:space="preserve"> Insurance (passengers) </t>
  </si>
  <si>
    <t xml:space="preserve"> Insurance (legal assistance) </t>
  </si>
  <si>
    <t xml:space="preserve"> Claims Management </t>
  </si>
  <si>
    <t xml:space="preserve"> Management + administration fee </t>
  </si>
  <si>
    <t xml:space="preserve"> Road assistance </t>
  </si>
  <si>
    <t xml:space="preserve"> Fuel card </t>
  </si>
  <si>
    <t xml:space="preserve"> Maintenance &amp; repair </t>
  </si>
  <si>
    <t xml:space="preserve"> Summer tires </t>
  </si>
  <si>
    <t xml:space="preserve"> Winter tires </t>
  </si>
  <si>
    <t xml:space="preserve"> Replacement vehicle </t>
  </si>
  <si>
    <t xml:space="preserve"> Monthly rental </t>
  </si>
  <si>
    <t xml:space="preserve"> Monthly estimated Fuel cost </t>
  </si>
  <si>
    <t xml:space="preserve"> Monthly estimated Carwash cost </t>
  </si>
  <si>
    <t xml:space="preserve"> Monthly estimated Highway Fee cost </t>
  </si>
  <si>
    <t xml:space="preserve"> Monthly estimated Ferry cost </t>
  </si>
  <si>
    <t xml:space="preserve"> Monthly estimated Minor Repairs cost </t>
  </si>
  <si>
    <t xml:space="preserve"> Monthly Grand Total </t>
  </si>
  <si>
    <t xml:space="preserve"> VAT % </t>
  </si>
  <si>
    <t xml:space="preserve"> Recoverable VAT </t>
  </si>
  <si>
    <t xml:space="preserve"> Non-recoverable VAT </t>
  </si>
  <si>
    <t xml:space="preserve"> Monthly Grand Total (incl. VAT) </t>
  </si>
  <si>
    <t xml:space="preserve"> Under mileage (per km) </t>
  </si>
  <si>
    <t xml:space="preserve"> Over mileage (per km) </t>
  </si>
  <si>
    <t xml:space="preserve">INTERNATIONAL QUOTATION FORMAT    </t>
  </si>
  <si>
    <t>Make</t>
  </si>
  <si>
    <t>Model</t>
  </si>
  <si>
    <t xml:space="preserve">Maintenance </t>
  </si>
  <si>
    <t>CALCULATIONS</t>
  </si>
  <si>
    <t>Residual value adjustment</t>
  </si>
  <si>
    <t xml:space="preserve">Catalogue Price (excl. taxes) (excl. options &amp; accessoiries) </t>
  </si>
  <si>
    <t>Delivery costs</t>
  </si>
  <si>
    <t xml:space="preserve">Claims Management </t>
  </si>
  <si>
    <t xml:space="preserve">Management + administration fee </t>
  </si>
  <si>
    <t xml:space="preserve">Insurance (third party) </t>
  </si>
  <si>
    <t xml:space="preserve">Road assistance </t>
  </si>
  <si>
    <t>Title</t>
  </si>
  <si>
    <t>Accessories discount</t>
  </si>
  <si>
    <t>Type</t>
  </si>
  <si>
    <t>Fuel card</t>
  </si>
  <si>
    <t xml:space="preserve">Replacement vehicle </t>
  </si>
  <si>
    <t>Please enter the applicable average cost for each task.</t>
  </si>
  <si>
    <t>Please enter the % of risk premium to discount the LP residual value.</t>
  </si>
  <si>
    <t>x</t>
  </si>
  <si>
    <t>lpLoan</t>
  </si>
  <si>
    <t>AccesoriesDiscount</t>
  </si>
  <si>
    <t>DeliveryCosts</t>
  </si>
  <si>
    <t>VehicleTaxes</t>
  </si>
  <si>
    <t>RegistrationTax</t>
  </si>
  <si>
    <t>ResidualValueAdj</t>
  </si>
  <si>
    <t>InsuranceThirdParty</t>
  </si>
  <si>
    <t>InsuranceComprehensive</t>
  </si>
  <si>
    <t>RoadTax</t>
  </si>
  <si>
    <t>MaintenanceRepairs</t>
  </si>
  <si>
    <t>ClaimsManagement</t>
  </si>
  <si>
    <t>ManagementAdmFee</t>
  </si>
  <si>
    <t>RoasAssistance</t>
  </si>
  <si>
    <t>FuelCard</t>
  </si>
  <si>
    <t>ReplacementVehicle</t>
  </si>
  <si>
    <t>CarFinance</t>
  </si>
  <si>
    <t>AvgCarbodyRepairYearly</t>
  </si>
  <si>
    <t>AvgCarbodyRepairDowntime</t>
  </si>
  <si>
    <t>AvgTyresDowntime</t>
  </si>
  <si>
    <t>AvgTyreskmperChange</t>
  </si>
  <si>
    <t>PurchaseVehicle</t>
  </si>
  <si>
    <t>PayroadTaxes</t>
  </si>
  <si>
    <t>NegotiatieMaintenanceRepairs</t>
  </si>
  <si>
    <t>PickupDeliverVehicle</t>
  </si>
  <si>
    <t>FollowUpRepairs</t>
  </si>
  <si>
    <t>ManageClaims</t>
  </si>
  <si>
    <t>ManageInvoices</t>
  </si>
  <si>
    <t>SellUsedCar</t>
  </si>
  <si>
    <t>VATLPSolution</t>
  </si>
  <si>
    <t>VATBankLoan</t>
  </si>
  <si>
    <t>AvgmarketInterestRate</t>
  </si>
  <si>
    <t>AvgMarketStartCommision</t>
  </si>
  <si>
    <t>AvgMarketDiscountRate</t>
  </si>
  <si>
    <t>AvgMarketCarDiscount</t>
  </si>
  <si>
    <t>DowntimeCosts</t>
  </si>
  <si>
    <t>ManagementCosts</t>
  </si>
  <si>
    <t>Depreciation</t>
  </si>
  <si>
    <t>Interest</t>
  </si>
  <si>
    <t>Fueltype</t>
  </si>
  <si>
    <t>NoDoors</t>
  </si>
  <si>
    <t>Numbergears</t>
  </si>
  <si>
    <t>Horsepower</t>
  </si>
  <si>
    <t>EngineSize</t>
  </si>
  <si>
    <t>MaxMileage</t>
  </si>
  <si>
    <t>Co2Emission</t>
  </si>
  <si>
    <t>CataloguePrice</t>
  </si>
  <si>
    <t>DiscountOnCar</t>
  </si>
  <si>
    <t>OptionsExclTaxes</t>
  </si>
  <si>
    <t>DiscountOnAccessories</t>
  </si>
  <si>
    <t>AccessoriesExclTaxes</t>
  </si>
  <si>
    <t>DiscountOnOptions</t>
  </si>
  <si>
    <t>TotalDiscountInQuotation</t>
  </si>
  <si>
    <t>TotalNetInvestment</t>
  </si>
  <si>
    <t>ResidualValue</t>
  </si>
  <si>
    <t>TotalDiscount</t>
  </si>
  <si>
    <t>MileagePerYear</t>
  </si>
  <si>
    <t>TypeInterestBase</t>
  </si>
  <si>
    <t>InterestBase</t>
  </si>
  <si>
    <t>Surcharge</t>
  </si>
  <si>
    <t>InterestRateInQuotation</t>
  </si>
  <si>
    <t>NumberSummerTires</t>
  </si>
  <si>
    <t>NumberWinterTires</t>
  </si>
  <si>
    <t>InterestPrefinancing</t>
  </si>
  <si>
    <t>Radiotax</t>
  </si>
  <si>
    <t>Roadtax</t>
  </si>
  <si>
    <t>InsuranceThirdparty</t>
  </si>
  <si>
    <t>InsurancePassengers</t>
  </si>
  <si>
    <t>InsuranceLegalAssistance</t>
  </si>
  <si>
    <t>RoadAssistance</t>
  </si>
  <si>
    <t>MaintanceRepair</t>
  </si>
  <si>
    <t>SummerTires</t>
  </si>
  <si>
    <t>WinterTires</t>
  </si>
  <si>
    <t>MonthlyRental</t>
  </si>
  <si>
    <t>MonthlyEstmFuelCost</t>
  </si>
  <si>
    <t>MonthlyEstmCarwashCost</t>
  </si>
  <si>
    <t>MonthlyEstmHighwayFeeCost</t>
  </si>
  <si>
    <t>MonthlyEstmMinorRepairsCost</t>
  </si>
  <si>
    <t>MonthlyEstmMinorFerryCost</t>
  </si>
  <si>
    <t>MonthlyGrandTotal</t>
  </si>
  <si>
    <t xml:space="preserve">RecoverableVAT </t>
  </si>
  <si>
    <t xml:space="preserve">NonrecoverableVAT </t>
  </si>
  <si>
    <t>MonthlyGrandTotalInclVat</t>
  </si>
  <si>
    <t>UnderMileagePerkm</t>
  </si>
  <si>
    <t>OverMileagePerkm</t>
  </si>
  <si>
    <t>MontlyCostInfo</t>
  </si>
  <si>
    <t>OurSavingsInfo</t>
  </si>
  <si>
    <t>Average Market Car discount</t>
  </si>
  <si>
    <t>Vat</t>
  </si>
  <si>
    <t>Assumptions</t>
  </si>
  <si>
    <t>Average market pre finance cost %</t>
  </si>
  <si>
    <t xml:space="preserve">Average market interest rate own funds </t>
  </si>
  <si>
    <t>Registration tax adjustment</t>
  </si>
  <si>
    <t>Column no</t>
  </si>
  <si>
    <t>Step 1: calculate the total net investment with average market discounts.</t>
  </si>
  <si>
    <t>Vehicle price with average market discount</t>
  </si>
  <si>
    <t>Options price with average market car discount</t>
  </si>
  <si>
    <t>Registration tax with market cost adjustment</t>
  </si>
  <si>
    <t xml:space="preserve">Total net investment </t>
  </si>
  <si>
    <t>Make, Model and Type</t>
  </si>
  <si>
    <t>Finance Method</t>
  </si>
  <si>
    <t>Lease Years</t>
  </si>
  <si>
    <t>IQF | LeasePlan car finance cost</t>
  </si>
  <si>
    <t>IQF | Net Investment</t>
  </si>
  <si>
    <t>Step 3: calculate the Leaseplan car finance cost</t>
  </si>
  <si>
    <t>Assumptions | LeasePLan discount % over standard market cost</t>
  </si>
  <si>
    <t>RadioTax</t>
  </si>
  <si>
    <t xml:space="preserve">Insurance (passengers) </t>
  </si>
  <si>
    <t xml:space="preserve">Insurance (legal assistance) </t>
  </si>
  <si>
    <t>InsuranceLegalassistance</t>
  </si>
  <si>
    <t>IQF | Data</t>
  </si>
  <si>
    <t>Step 2: calculate the monthly financing costs &amp; incomes</t>
  </si>
  <si>
    <t>Step 3: calculate the monthly running market costs</t>
  </si>
  <si>
    <t>CALCULATION</t>
  </si>
  <si>
    <t>ASSUMPTIONS &amp; IQF DATA</t>
  </si>
  <si>
    <t>Average Market Interest rate (loan, financial leasing)  %</t>
  </si>
  <si>
    <t>Maintenance vehicle milestone (km)</t>
  </si>
  <si>
    <t>MaintanceVehicleMilestone</t>
  </si>
  <si>
    <t>Estimated repair downtime per km (days)</t>
  </si>
  <si>
    <t>EstimatedRepairDowntimeKM</t>
  </si>
  <si>
    <t>AvgLPMaintanceDowntime</t>
  </si>
  <si>
    <t>Estimated repair downtime (regression constant)</t>
  </si>
  <si>
    <t>EstimatedRepairDowntimeRegr</t>
  </si>
  <si>
    <t>Daily downtime cost</t>
  </si>
  <si>
    <t>Average market downtime adjustment</t>
  </si>
  <si>
    <t>AvgMarketDowntimeAdj</t>
  </si>
  <si>
    <t>Interest rate</t>
  </si>
  <si>
    <t>InterestRateDowntime</t>
  </si>
  <si>
    <t>DailyDowntimeCost</t>
  </si>
  <si>
    <t>Step 1: calculate the total estimated downtime</t>
  </si>
  <si>
    <t>Step 2: calculate the monthly downtime cost</t>
  </si>
  <si>
    <t>Body repair downtime</t>
  </si>
  <si>
    <t>Maintenance downtime</t>
  </si>
  <si>
    <t>Repairs downtime</t>
  </si>
  <si>
    <t>Total downtime</t>
  </si>
  <si>
    <t>Vehicle Taxes (Luxury Tax, NOVA, BPM) adjustment</t>
  </si>
  <si>
    <t>Total monthly market running costs (VAT excl.)</t>
  </si>
  <si>
    <t>Total costs</t>
  </si>
  <si>
    <t xml:space="preserve">Total yearly downtime cost </t>
  </si>
  <si>
    <t>Monthly interests</t>
  </si>
  <si>
    <t>Replacement vehicle (unlimited) VAT excl.</t>
  </si>
  <si>
    <t>Time (hours)</t>
  </si>
  <si>
    <t>ManageFuelReceipts</t>
  </si>
  <si>
    <t>Manage fuel receipts</t>
  </si>
  <si>
    <t>Average time &amp; cost per service</t>
  </si>
  <si>
    <t>EstimatedRepairPerKM</t>
  </si>
  <si>
    <t>Estimated fuel consumption (lts. per 100km)</t>
  </si>
  <si>
    <t>Estimated nº repairs per km (regression constant)</t>
  </si>
  <si>
    <t>Fuel capacity (lt)</t>
  </si>
  <si>
    <t>FuelCapacity</t>
  </si>
  <si>
    <t>YearlyClaimFrequency</t>
  </si>
  <si>
    <t>Estimated nº entries for repairs per km</t>
  </si>
  <si>
    <t>EstimatedEntriesRepair</t>
  </si>
  <si>
    <t>EstimatedFuelConsumption</t>
  </si>
  <si>
    <t>Step 1: calculate nº of (repetitive) activities during the period</t>
  </si>
  <si>
    <t xml:space="preserve">Body repair </t>
  </si>
  <si>
    <t xml:space="preserve">Repairs </t>
  </si>
  <si>
    <t xml:space="preserve">Tires change </t>
  </si>
  <si>
    <t>Total nº of RMT events</t>
  </si>
  <si>
    <t xml:space="preserve">Refuel </t>
  </si>
  <si>
    <t>Manage claims with providers</t>
  </si>
  <si>
    <t>Step 2: calculate the total estimated time consumption</t>
  </si>
  <si>
    <t>Total activity time &amp; cost</t>
  </si>
  <si>
    <t>Step 3: calculate the monthly downtime cost</t>
  </si>
  <si>
    <t>Total yearly management time &amp; cost</t>
  </si>
  <si>
    <t>Monthly interest</t>
  </si>
  <si>
    <t>Extra field7</t>
  </si>
  <si>
    <t>About</t>
  </si>
  <si>
    <t>Extra field6</t>
  </si>
  <si>
    <t>ContactUs</t>
  </si>
  <si>
    <t>Extra field5</t>
  </si>
  <si>
    <t>PrivacyStatement</t>
  </si>
  <si>
    <t>Extra field4</t>
  </si>
  <si>
    <t>Disclaimer</t>
  </si>
  <si>
    <t>Extra field3</t>
  </si>
  <si>
    <t>Address3</t>
  </si>
  <si>
    <t>Address2</t>
  </si>
  <si>
    <t>Address1</t>
  </si>
  <si>
    <t>No</t>
  </si>
  <si>
    <t>CompanyName</t>
  </si>
  <si>
    <t>Yes</t>
  </si>
  <si>
    <t>Would you like a tailored report?</t>
  </si>
  <si>
    <t>Close</t>
  </si>
  <si>
    <t>Mrs.</t>
  </si>
  <si>
    <t>Mr.</t>
  </si>
  <si>
    <t>Number of vehicles</t>
  </si>
  <si>
    <t>Phone number</t>
  </si>
  <si>
    <t>Email</t>
  </si>
  <si>
    <t>Description</t>
  </si>
  <si>
    <t>Name</t>
  </si>
  <si>
    <t>Subtitle</t>
  </si>
  <si>
    <t>Contact us</t>
  </si>
  <si>
    <t>Privacy Statement</t>
  </si>
  <si>
    <t>Company name</t>
  </si>
  <si>
    <t>Text info</t>
  </si>
  <si>
    <t>Header: Contact</t>
  </si>
  <si>
    <t>Header: make an appointment</t>
  </si>
  <si>
    <t>Header: what about leasing?</t>
  </si>
  <si>
    <t>Text on button</t>
  </si>
  <si>
    <t>Phonenumber</t>
  </si>
  <si>
    <t>NumberVehicles</t>
  </si>
  <si>
    <t>Mr</t>
  </si>
  <si>
    <t>Mrs</t>
  </si>
  <si>
    <t>TailoredReport</t>
  </si>
  <si>
    <t>YesOption</t>
  </si>
  <si>
    <t>NoOption</t>
  </si>
  <si>
    <t>ExtraField1</t>
  </si>
  <si>
    <t>ExtraField2</t>
  </si>
  <si>
    <t>ExtraField3</t>
  </si>
  <si>
    <t>ExtraField4</t>
  </si>
  <si>
    <t>ExtraField5</t>
  </si>
  <si>
    <t>ExtraField6</t>
  </si>
  <si>
    <t>ExtraField7</t>
  </si>
  <si>
    <t>Select a vehicle</t>
  </si>
  <si>
    <t>Annual Mileage</t>
  </si>
  <si>
    <t>List Price</t>
  </si>
  <si>
    <t>SelectVehicle</t>
  </si>
  <si>
    <t>TypeofCar</t>
  </si>
  <si>
    <t>FinanceMethod</t>
  </si>
  <si>
    <t>LeaseYears</t>
  </si>
  <si>
    <t>AnnualMileage</t>
  </si>
  <si>
    <t>ListPrice</t>
  </si>
  <si>
    <t>Need your own tailored report?</t>
  </si>
  <si>
    <t xml:space="preserve">Call us at: </t>
  </si>
  <si>
    <t>CallUs</t>
  </si>
  <si>
    <t>InfoPricesPictures</t>
  </si>
  <si>
    <t>Info about prices and pictures</t>
  </si>
  <si>
    <t>Our lease price</t>
  </si>
  <si>
    <t>Total monthly costs</t>
  </si>
  <si>
    <t>Total savings</t>
  </si>
  <si>
    <t>All prices are VAT excluded</t>
  </si>
  <si>
    <t>Your monthly cost</t>
  </si>
  <si>
    <t>TotalMonthlyCosts</t>
  </si>
  <si>
    <t>OurLeaseprice</t>
  </si>
  <si>
    <t>TotalSavings</t>
  </si>
  <si>
    <t>AllpricesVATexcl</t>
  </si>
  <si>
    <t>DetailsCostbreakdown</t>
  </si>
  <si>
    <t>YourMonthlyCost</t>
  </si>
  <si>
    <t>How is this calculated?</t>
  </si>
  <si>
    <t>How do we get these savings?</t>
  </si>
  <si>
    <t>HowCalculated</t>
  </si>
  <si>
    <t>HowSavings</t>
  </si>
  <si>
    <t>Print</t>
  </si>
  <si>
    <t>Print button</t>
  </si>
  <si>
    <t>HOMEPAGE</t>
  </si>
  <si>
    <t>COMPARISON PAGE</t>
  </si>
  <si>
    <t>CONTACT PAGE</t>
  </si>
  <si>
    <t>CFMontlyCostInfo</t>
  </si>
  <si>
    <t>Your monthly cost info</t>
  </si>
  <si>
    <t>Our savings info</t>
  </si>
  <si>
    <t>CFOurSavingsInfo</t>
  </si>
  <si>
    <t>&lt;br /&gt;</t>
  </si>
  <si>
    <t>RunningCosts</t>
  </si>
  <si>
    <t>Discount rate</t>
  </si>
  <si>
    <t>Show section on HTML Comparison Tool</t>
  </si>
  <si>
    <t>Showsection</t>
  </si>
  <si>
    <t>Please enter the % increase or decrease to be applied to the LP quoted cost to estimate the average market cost for a company.</t>
  </si>
  <si>
    <t>Currency IQF</t>
  </si>
  <si>
    <t>IQF |Data</t>
  </si>
  <si>
    <t>Step 1: calculate the Used car sale monthly income</t>
  </si>
  <si>
    <t>Used car sale monthly income</t>
  </si>
  <si>
    <t>Month</t>
  </si>
  <si>
    <t>Discount factor</t>
  </si>
  <si>
    <t>Monthly payment</t>
  </si>
  <si>
    <t>Step 2: calculate the monthly income</t>
  </si>
  <si>
    <t>Fuel type</t>
  </si>
  <si>
    <t>TOTAL SAVINGS</t>
  </si>
  <si>
    <t>TOTAL MONTHLY COSTS</t>
  </si>
  <si>
    <t>OUR LEASE PRICE</t>
  </si>
  <si>
    <t>VAT excluded</t>
  </si>
  <si>
    <t>CARS</t>
  </si>
  <si>
    <t>Other Costs</t>
  </si>
  <si>
    <t>Tires downtime</t>
  </si>
  <si>
    <t>TIME</t>
  </si>
  <si>
    <t>Total activity time</t>
  </si>
  <si>
    <t>Total activity Costs</t>
  </si>
  <si>
    <t>Costs</t>
  </si>
  <si>
    <t>Total yearly management time</t>
  </si>
  <si>
    <t>Total yearly management costs</t>
  </si>
  <si>
    <t>YourMonthlyCostCF</t>
  </si>
  <si>
    <t>OurLeasePriceCF</t>
  </si>
  <si>
    <t>YourMonthlyCostRC</t>
  </si>
  <si>
    <t>OurLeasePriceRC</t>
  </si>
  <si>
    <t>YourMonthlyCostVD</t>
  </si>
  <si>
    <t>YourMonthlyCostMC</t>
  </si>
  <si>
    <t>OurLeasePriceMC</t>
  </si>
  <si>
    <t>OurLeasePriceVD</t>
  </si>
  <si>
    <t>YourMonthlyCostUC</t>
  </si>
  <si>
    <t>OurLeasePriceUC</t>
  </si>
  <si>
    <t>Yearly claim frequency per vehicle</t>
  </si>
  <si>
    <t>Radio tax</t>
  </si>
  <si>
    <t>Step 2: calculate the monthly car finance instalment using the PMT Excel function</t>
  </si>
  <si>
    <t>Monthly instalment bank loan &amp; finance leasing (VAT excl.)</t>
  </si>
  <si>
    <t>Monthly instalment leasing with a balloon payment (VAT excl.)</t>
  </si>
  <si>
    <t>Monthly instalment own funds</t>
  </si>
  <si>
    <t>Residual value (Balloon payment)</t>
  </si>
  <si>
    <t>Other costs included in queue IQF quote</t>
  </si>
  <si>
    <t>Total LeasePlan running costs</t>
  </si>
  <si>
    <t>Total monthly downtime cost VAT excl.</t>
  </si>
  <si>
    <t>Total monthly management cost</t>
  </si>
  <si>
    <t>VatExcluded</t>
  </si>
  <si>
    <t>UsedCarSaleIncome</t>
  </si>
  <si>
    <t>HomePage</t>
  </si>
  <si>
    <t>Content</t>
  </si>
  <si>
    <t>StartButton</t>
  </si>
  <si>
    <t>Header1</t>
  </si>
  <si>
    <t>Content1</t>
  </si>
  <si>
    <t>Header2</t>
  </si>
  <si>
    <t>Content2</t>
  </si>
  <si>
    <t>Header3</t>
  </si>
  <si>
    <t>Content3</t>
  </si>
  <si>
    <t>ComparisonPage</t>
  </si>
  <si>
    <t>ContactPage</t>
  </si>
  <si>
    <t>Term</t>
  </si>
  <si>
    <t>FinanceMethod2</t>
  </si>
  <si>
    <t>Open button</t>
  </si>
  <si>
    <t>Open</t>
  </si>
  <si>
    <t>Close button</t>
  </si>
  <si>
    <t>Send</t>
  </si>
  <si>
    <t>Sen Button</t>
  </si>
  <si>
    <t>Close Button</t>
  </si>
  <si>
    <t>MonthlyEstFuelCost</t>
  </si>
  <si>
    <t>MonthlyEstCarwashCost</t>
  </si>
  <si>
    <t>MonthlyEstHighwayCost</t>
  </si>
  <si>
    <t>MonthlyEstFerryCost</t>
  </si>
  <si>
    <t>MonthlyEstMinorRepairsCost</t>
  </si>
  <si>
    <t>Type of vehicle</t>
  </si>
  <si>
    <t>More details about the cost breakdown</t>
  </si>
  <si>
    <t>Summer tyres</t>
  </si>
  <si>
    <t>Winter tyres</t>
  </si>
  <si>
    <t>Average LeasePlan body repair frequency (years)</t>
  </si>
  <si>
    <t>Average LeasePlan body repair downtime (days)</t>
  </si>
  <si>
    <t>Average downtime for replacing the tyres (days)</t>
  </si>
  <si>
    <t>Tyres are changed every (km)</t>
  </si>
  <si>
    <t>Average LeasePlan maintenance downtime (days)</t>
  </si>
  <si>
    <t>Your monthly income</t>
  </si>
  <si>
    <t>YourMonthlyIncome</t>
  </si>
  <si>
    <t>See detailed calculation</t>
  </si>
  <si>
    <t>URL and Account</t>
  </si>
  <si>
    <t>Username</t>
  </si>
  <si>
    <t>Password</t>
  </si>
  <si>
    <t>Localfile</t>
  </si>
  <si>
    <t>Hostfile</t>
  </si>
  <si>
    <t>URL/Servername</t>
  </si>
  <si>
    <t>Images</t>
  </si>
  <si>
    <t>Image used on homepage</t>
  </si>
  <si>
    <t>Image</t>
  </si>
  <si>
    <t>Please enter the name of the picture to be used for certain vehicle or landinsgpage</t>
  </si>
  <si>
    <t>BankLoan</t>
  </si>
  <si>
    <t>FinanceLease</t>
  </si>
  <si>
    <t>OwnFunds</t>
  </si>
  <si>
    <t>landingsPage.png</t>
  </si>
  <si>
    <t>Citeria</t>
  </si>
  <si>
    <t>BMW</t>
  </si>
  <si>
    <t>Fiesta</t>
  </si>
  <si>
    <t>Mégane</t>
  </si>
  <si>
    <t>Insignia</t>
  </si>
  <si>
    <t>Passat</t>
  </si>
  <si>
    <t>Clase C</t>
  </si>
  <si>
    <t>Serie 3</t>
  </si>
  <si>
    <t>Kangoo Combi</t>
  </si>
  <si>
    <t>Connect</t>
  </si>
  <si>
    <t>Company Name</t>
  </si>
  <si>
    <t>TotalMonthCosts</t>
  </si>
  <si>
    <t>TotalLeasePrice</t>
  </si>
  <si>
    <t>TotalOurSavings</t>
  </si>
  <si>
    <t>TotDowntimeDays</t>
  </si>
  <si>
    <t>Days</t>
  </si>
  <si>
    <t>Hours</t>
  </si>
  <si>
    <t xml:space="preserve">Here´s the estimated total time spent  on this vehicle during selected term. </t>
  </si>
  <si>
    <t>TotManCostHours</t>
  </si>
  <si>
    <t>[VehicleCatPrice]</t>
  </si>
  <si>
    <t>[AvgMarketVehicleDiscount]</t>
  </si>
  <si>
    <t>[AvgMarketInterestRate]</t>
  </si>
  <si>
    <t>[PreFinanceCost]</t>
  </si>
  <si>
    <t>VehicleCatPrice</t>
  </si>
  <si>
    <t>AvgMarketVehicleDiscount</t>
  </si>
  <si>
    <t>AvgMarketInterestRate</t>
  </si>
  <si>
    <t>PreFinanceCost</t>
  </si>
  <si>
    <t>Host Location</t>
  </si>
  <si>
    <t>Local Location</t>
  </si>
  <si>
    <t>YourMonthlyCostCFO</t>
  </si>
  <si>
    <t>TotalMonthCostsO</t>
  </si>
  <si>
    <t>TotalOurSavingsO</t>
  </si>
  <si>
    <t>Email subject</t>
  </si>
  <si>
    <t>Email to</t>
  </si>
  <si>
    <t>EmailTo</t>
  </si>
  <si>
    <t>EmailSubject</t>
  </si>
  <si>
    <t>Comparison tool</t>
  </si>
  <si>
    <t>info@leaseplan.com</t>
  </si>
  <si>
    <t>Golf</t>
  </si>
  <si>
    <t>OtherCostsstep1</t>
  </si>
  <si>
    <t>OtherCostsstep2</t>
  </si>
  <si>
    <t>LeasePlan car finance cost (VAT excl.)</t>
  </si>
  <si>
    <t>Step 1: calculate the yearly market running costs (VAT excl.)</t>
  </si>
  <si>
    <t>LP monthly residual value-HTML</t>
  </si>
  <si>
    <t>IQF Check</t>
  </si>
  <si>
    <t>TOTAL CALCULATED AMOUNTS, SHOWN ON HTML PAGE (TOTAL SECTION)</t>
  </si>
  <si>
    <t>The estimated downtime during the selected term:</t>
  </si>
  <si>
    <t>The estimated total time spent  during selected term:</t>
  </si>
  <si>
    <t>DOWNTIME  ENTRIES</t>
  </si>
  <si>
    <t>Alfa Romeo</t>
  </si>
  <si>
    <t>Audi</t>
  </si>
  <si>
    <t>Cadillac</t>
  </si>
  <si>
    <t>Chevrolet</t>
  </si>
  <si>
    <t>Chrysler</t>
  </si>
  <si>
    <t>Citroën</t>
  </si>
  <si>
    <t>Dacia</t>
  </si>
  <si>
    <t>Fiat</t>
  </si>
  <si>
    <t>Ford</t>
  </si>
  <si>
    <t>Honda</t>
  </si>
  <si>
    <t>Hyundai</t>
  </si>
  <si>
    <t>Infiniti</t>
  </si>
  <si>
    <t>Jaguar</t>
  </si>
  <si>
    <t>Jeep</t>
  </si>
  <si>
    <t>Kia</t>
  </si>
  <si>
    <t>Lancia</t>
  </si>
  <si>
    <t>Land Rover</t>
  </si>
  <si>
    <t>Lexus</t>
  </si>
  <si>
    <t>Mazda</t>
  </si>
  <si>
    <t>Mercedes-Benz</t>
  </si>
  <si>
    <t>Mini</t>
  </si>
  <si>
    <t>Mitsubishi</t>
  </si>
  <si>
    <t>Nissan</t>
  </si>
  <si>
    <t>Opel</t>
  </si>
  <si>
    <t>Peugeot</t>
  </si>
  <si>
    <t>Porsche</t>
  </si>
  <si>
    <t>Renault</t>
  </si>
  <si>
    <t>Seat</t>
  </si>
  <si>
    <t>Skoda</t>
  </si>
  <si>
    <t>Smart</t>
  </si>
  <si>
    <t>Ssangyong</t>
  </si>
  <si>
    <t>Subaru</t>
  </si>
  <si>
    <t>Suzuki</t>
  </si>
  <si>
    <t>Toyota</t>
  </si>
  <si>
    <t>Volkswagen</t>
  </si>
  <si>
    <t>Volvo</t>
  </si>
  <si>
    <t>Giulietta</t>
  </si>
  <si>
    <t>Mito</t>
  </si>
  <si>
    <t>A6</t>
  </si>
  <si>
    <t>A7</t>
  </si>
  <si>
    <t>A8</t>
  </si>
  <si>
    <t>A4</t>
  </si>
  <si>
    <t>A5</t>
  </si>
  <si>
    <t>A3</t>
  </si>
  <si>
    <t>Q3</t>
  </si>
  <si>
    <t>Q7</t>
  </si>
  <si>
    <t>Q5</t>
  </si>
  <si>
    <t>A1</t>
  </si>
  <si>
    <t>Serie 5</t>
  </si>
  <si>
    <t>Serie 7</t>
  </si>
  <si>
    <t>Serie 1</t>
  </si>
  <si>
    <t>X1</t>
  </si>
  <si>
    <t>X5</t>
  </si>
  <si>
    <t>X6</t>
  </si>
  <si>
    <t>X3</t>
  </si>
  <si>
    <t>Cts</t>
  </si>
  <si>
    <t>Sts</t>
  </si>
  <si>
    <t>Bls</t>
  </si>
  <si>
    <t>Srx</t>
  </si>
  <si>
    <t>Cruze</t>
  </si>
  <si>
    <t>Aveo</t>
  </si>
  <si>
    <t>Orlando</t>
  </si>
  <si>
    <t>Captiva</t>
  </si>
  <si>
    <t>Grand Voyager</t>
  </si>
  <si>
    <t>C5</t>
  </si>
  <si>
    <t>C6</t>
  </si>
  <si>
    <t>C4</t>
  </si>
  <si>
    <t>C3</t>
  </si>
  <si>
    <t>Jumper</t>
  </si>
  <si>
    <t>Jumpy</t>
  </si>
  <si>
    <t>Berlingo</t>
  </si>
  <si>
    <t>Berlingo First</t>
  </si>
  <si>
    <t>Nemo</t>
  </si>
  <si>
    <t>C8</t>
  </si>
  <si>
    <t>C4 Picasso</t>
  </si>
  <si>
    <t>Grand C4 Picass</t>
  </si>
  <si>
    <t>C3 Picasso</t>
  </si>
  <si>
    <t>C-Crosser</t>
  </si>
  <si>
    <t>C1</t>
  </si>
  <si>
    <t>Ds3</t>
  </si>
  <si>
    <t>Logan</t>
  </si>
  <si>
    <t>Duster</t>
  </si>
  <si>
    <t>Bravo</t>
  </si>
  <si>
    <t>Grande Punto</t>
  </si>
  <si>
    <t>Punto</t>
  </si>
  <si>
    <t>Punto Evo</t>
  </si>
  <si>
    <t>Ducato</t>
  </si>
  <si>
    <t>Scudo</t>
  </si>
  <si>
    <t>Doblò</t>
  </si>
  <si>
    <t>Doblò Cargo</t>
  </si>
  <si>
    <t>Fiorino</t>
  </si>
  <si>
    <t>Qubo</t>
  </si>
  <si>
    <t>Sedici</t>
  </si>
  <si>
    <t>500c</t>
  </si>
  <si>
    <t>Mondeo</t>
  </si>
  <si>
    <t>Focus</t>
  </si>
  <si>
    <t>Ranger</t>
  </si>
  <si>
    <t>Transit</t>
  </si>
  <si>
    <t>Fiesta Van</t>
  </si>
  <si>
    <t>Galaxy</t>
  </si>
  <si>
    <t>S-Max</t>
  </si>
  <si>
    <t>C-Max</t>
  </si>
  <si>
    <t>Grand C-Max</t>
  </si>
  <si>
    <t>Kuga</t>
  </si>
  <si>
    <t>Accord</t>
  </si>
  <si>
    <t>Civic</t>
  </si>
  <si>
    <t>Insight</t>
  </si>
  <si>
    <t>Cr-V</t>
  </si>
  <si>
    <t>Elantra</t>
  </si>
  <si>
    <t>I40</t>
  </si>
  <si>
    <t>I20</t>
  </si>
  <si>
    <t>H-1</t>
  </si>
  <si>
    <t>Ix20</t>
  </si>
  <si>
    <t>Ix35</t>
  </si>
  <si>
    <t>Ix55</t>
  </si>
  <si>
    <t>Santa Fe</t>
  </si>
  <si>
    <t>I10</t>
  </si>
  <si>
    <t>M</t>
  </si>
  <si>
    <t>Fx</t>
  </si>
  <si>
    <t>Ex</t>
  </si>
  <si>
    <t>Xf</t>
  </si>
  <si>
    <t>Xj</t>
  </si>
  <si>
    <t>Grand Cherokee</t>
  </si>
  <si>
    <t>Wrangler</t>
  </si>
  <si>
    <t>Wrangler Unlimi</t>
  </si>
  <si>
    <t>Rio</t>
  </si>
  <si>
    <t>Carens</t>
  </si>
  <si>
    <t>Venga</t>
  </si>
  <si>
    <t>Sportage</t>
  </si>
  <si>
    <t>Sorento</t>
  </si>
  <si>
    <t>Ypsilon</t>
  </si>
  <si>
    <t>Delta</t>
  </si>
  <si>
    <t>Musa</t>
  </si>
  <si>
    <t>Discovery 4</t>
  </si>
  <si>
    <t>Range Rover Spo</t>
  </si>
  <si>
    <t>Defender</t>
  </si>
  <si>
    <t>Freelander</t>
  </si>
  <si>
    <t>Range Rover Evo</t>
  </si>
  <si>
    <t>Gs</t>
  </si>
  <si>
    <t>Is</t>
  </si>
  <si>
    <t>Ct</t>
  </si>
  <si>
    <t>Rx</t>
  </si>
  <si>
    <t>Mazda6</t>
  </si>
  <si>
    <t>Mazda2</t>
  </si>
  <si>
    <t>Mazda5</t>
  </si>
  <si>
    <t>Cx-7</t>
  </si>
  <si>
    <t>Clase Cls</t>
  </si>
  <si>
    <t>Clase E</t>
  </si>
  <si>
    <t>Clase S</t>
  </si>
  <si>
    <t>Clase A</t>
  </si>
  <si>
    <t>Clase B</t>
  </si>
  <si>
    <t>Sprinter</t>
  </si>
  <si>
    <t>Vito</t>
  </si>
  <si>
    <t>Clase R</t>
  </si>
  <si>
    <t>Viano</t>
  </si>
  <si>
    <t>Clase G</t>
  </si>
  <si>
    <t>Clase Gl</t>
  </si>
  <si>
    <t>Clase Glk</t>
  </si>
  <si>
    <t>Clase M</t>
  </si>
  <si>
    <t>Countryman</t>
  </si>
  <si>
    <t>Lancer</t>
  </si>
  <si>
    <t>Colt</t>
  </si>
  <si>
    <t>Asx</t>
  </si>
  <si>
    <t>Montero</t>
  </si>
  <si>
    <t>Outlander</t>
  </si>
  <si>
    <t>Micra</t>
  </si>
  <si>
    <t>Cabstar</t>
  </si>
  <si>
    <t>Interstar</t>
  </si>
  <si>
    <t>Np300 Pick Up</t>
  </si>
  <si>
    <t>Nv200</t>
  </si>
  <si>
    <t>Primastar</t>
  </si>
  <si>
    <t>Cube</t>
  </si>
  <si>
    <t>Note</t>
  </si>
  <si>
    <t>Juke</t>
  </si>
  <si>
    <t>Qashqai</t>
  </si>
  <si>
    <t>Qashqai+2</t>
  </si>
  <si>
    <t>Murano</t>
  </si>
  <si>
    <t>Pathfinder</t>
  </si>
  <si>
    <t>X-Trail</t>
  </si>
  <si>
    <t>Pixo</t>
  </si>
  <si>
    <t>Astra</t>
  </si>
  <si>
    <t>Corsa</t>
  </si>
  <si>
    <t>Movano</t>
  </si>
  <si>
    <t>Vivaro</t>
  </si>
  <si>
    <t>Combo</t>
  </si>
  <si>
    <t>Corsa Van</t>
  </si>
  <si>
    <t>Zafira</t>
  </si>
  <si>
    <t>Meriva</t>
  </si>
  <si>
    <t>Antara</t>
  </si>
  <si>
    <t>Boxer</t>
  </si>
  <si>
    <t>Expert</t>
  </si>
  <si>
    <t>206 +</t>
  </si>
  <si>
    <t>Bipper</t>
  </si>
  <si>
    <t>Partner</t>
  </si>
  <si>
    <t>Partner Origin</t>
  </si>
  <si>
    <t>Cayenne</t>
  </si>
  <si>
    <t>Fluence</t>
  </si>
  <si>
    <t>Laguna</t>
  </si>
  <si>
    <t>Latitude</t>
  </si>
  <si>
    <t>Nuevo Clio</t>
  </si>
  <si>
    <t>Nuevo Clio Esto</t>
  </si>
  <si>
    <t>Master</t>
  </si>
  <si>
    <t>Trafic</t>
  </si>
  <si>
    <t>Clio</t>
  </si>
  <si>
    <t>Kangoo Furgón</t>
  </si>
  <si>
    <t>Kangoo Furgón C</t>
  </si>
  <si>
    <t>Espace</t>
  </si>
  <si>
    <t>Grand Espace</t>
  </si>
  <si>
    <t>Grand Scénic</t>
  </si>
  <si>
    <t>Scénic</t>
  </si>
  <si>
    <t>Grand Modus</t>
  </si>
  <si>
    <t>Koleos</t>
  </si>
  <si>
    <t>Exeo</t>
  </si>
  <si>
    <t>León</t>
  </si>
  <si>
    <t>Nuevo Ibiza</t>
  </si>
  <si>
    <t>Alhambra</t>
  </si>
  <si>
    <t>Altea</t>
  </si>
  <si>
    <t>Altea Freetrack</t>
  </si>
  <si>
    <t>Altea Xl</t>
  </si>
  <si>
    <t>Octavia</t>
  </si>
  <si>
    <t>Superb</t>
  </si>
  <si>
    <t>Fabia</t>
  </si>
  <si>
    <t>Roomster</t>
  </si>
  <si>
    <t>Yeti</t>
  </si>
  <si>
    <t>Fortwo</t>
  </si>
  <si>
    <t>Rodius</t>
  </si>
  <si>
    <t>Actyon</t>
  </si>
  <si>
    <t>Korando</t>
  </si>
  <si>
    <t>Kyron</t>
  </si>
  <si>
    <t>Forester</t>
  </si>
  <si>
    <t>Tribeca</t>
  </si>
  <si>
    <t>Kizashi</t>
  </si>
  <si>
    <t>Grand Vitara</t>
  </si>
  <si>
    <t>Jimny</t>
  </si>
  <si>
    <t>Sx4</t>
  </si>
  <si>
    <t>Alto</t>
  </si>
  <si>
    <t>Avensis</t>
  </si>
  <si>
    <t>Auris</t>
  </si>
  <si>
    <t>Prius</t>
  </si>
  <si>
    <t>Yaris</t>
  </si>
  <si>
    <t>Dyna</t>
  </si>
  <si>
    <t>Hiace</t>
  </si>
  <si>
    <t>Verso</t>
  </si>
  <si>
    <t>Land Cruiser 20</t>
  </si>
  <si>
    <t>Land Cruiser</t>
  </si>
  <si>
    <t>Rav4</t>
  </si>
  <si>
    <t>Aygo</t>
  </si>
  <si>
    <t>Iq</t>
  </si>
  <si>
    <t>Jetta</t>
  </si>
  <si>
    <t>Passat Cc</t>
  </si>
  <si>
    <t>Polo</t>
  </si>
  <si>
    <t>Caravelle</t>
  </si>
  <si>
    <t>Crafter</t>
  </si>
  <si>
    <t>Multivan</t>
  </si>
  <si>
    <t>Transporter</t>
  </si>
  <si>
    <t>Caddy</t>
  </si>
  <si>
    <t>California</t>
  </si>
  <si>
    <t>Sharan</t>
  </si>
  <si>
    <t>Golf Plus</t>
  </si>
  <si>
    <t>Touran</t>
  </si>
  <si>
    <t>Tiguan</t>
  </si>
  <si>
    <t>Touareg</t>
  </si>
  <si>
    <t>S80</t>
  </si>
  <si>
    <t>S40</t>
  </si>
  <si>
    <t>S60</t>
  </si>
  <si>
    <t>V50</t>
  </si>
  <si>
    <t>V60</t>
  </si>
  <si>
    <t>C30</t>
  </si>
  <si>
    <t>Xc90</t>
  </si>
  <si>
    <t>Xc60</t>
  </si>
  <si>
    <t>Average market discount</t>
  </si>
  <si>
    <t>Average maintenance discount adjust.</t>
  </si>
  <si>
    <t>Daily cost of a replacement vehicle (€)</t>
  </si>
  <si>
    <t>Yearly body repair frequency (times per year)</t>
  </si>
  <si>
    <t>Maintenance milestone in km</t>
  </si>
  <si>
    <t>Maintenance milestone in years</t>
  </si>
  <si>
    <t>Nº of entries for mechanical repair per km coefficient</t>
  </si>
  <si>
    <t>Nº of entries for mechanical repair per km constant</t>
  </si>
  <si>
    <t>Nº downtime days for mechanical repair per km coefficient</t>
  </si>
  <si>
    <t>Nº downtime days for mechanical repair per km constant</t>
  </si>
  <si>
    <t>Vehicle fuel tank capacity (lts)</t>
  </si>
  <si>
    <t>Vehicle fuel consumption (lts per 100km)</t>
  </si>
  <si>
    <t>Vehicle picture name</t>
  </si>
  <si>
    <t>Alfa Romeo159.jpg</t>
  </si>
  <si>
    <t>Alfa RomeoGiulietta.jpg</t>
  </si>
  <si>
    <t>Alfa RomeoMito.jpg</t>
  </si>
  <si>
    <t>AudiA6.jpg</t>
  </si>
  <si>
    <t>AudiA7.jpg</t>
  </si>
  <si>
    <t>AudiA8.jpg</t>
  </si>
  <si>
    <t>AudiA4.jpg</t>
  </si>
  <si>
    <t>AudiA5.jpg</t>
  </si>
  <si>
    <t>AudiA3.jpg</t>
  </si>
  <si>
    <t>AudiQ3.jpg</t>
  </si>
  <si>
    <t>AudiQ7.jpg</t>
  </si>
  <si>
    <t>AudiQ5.jpg</t>
  </si>
  <si>
    <t>AudiA1.jpg</t>
  </si>
  <si>
    <t>BMWSerie 5.jpg</t>
  </si>
  <si>
    <t>BMWSerie 7.jpg</t>
  </si>
  <si>
    <t>BMWSerie 3.jpg</t>
  </si>
  <si>
    <t>BMWSerie 1.jpg</t>
  </si>
  <si>
    <t>BMWX1.jpg</t>
  </si>
  <si>
    <t>BMWX5.jpg</t>
  </si>
  <si>
    <t>BMWX6.jpg</t>
  </si>
  <si>
    <t>BMWX3.jpg</t>
  </si>
  <si>
    <t>CadillacCts.jpg</t>
  </si>
  <si>
    <t>CadillacSts.jpg</t>
  </si>
  <si>
    <t>CadillacBls.jpg</t>
  </si>
  <si>
    <t>CadillacSrx.jpg</t>
  </si>
  <si>
    <t>ChevroletCruze.jpg</t>
  </si>
  <si>
    <t>ChevroletAveo.jpg</t>
  </si>
  <si>
    <t>ChevroletOrlando.jpg</t>
  </si>
  <si>
    <t>ChevroletCaptiva.jpg</t>
  </si>
  <si>
    <t>ChryslerGrand Voyager.jpg</t>
  </si>
  <si>
    <t>CitroënC5.jpg</t>
  </si>
  <si>
    <t>CitroënC6.jpg</t>
  </si>
  <si>
    <t>CitroënC4.jpg</t>
  </si>
  <si>
    <t>CitroënC3.jpg</t>
  </si>
  <si>
    <t>CitroënJumper.jpg</t>
  </si>
  <si>
    <t>CitroënJumpy.jpg</t>
  </si>
  <si>
    <t>CitroënBerlingo.jpg</t>
  </si>
  <si>
    <t>CitroënBerlingo First.jpg</t>
  </si>
  <si>
    <t>CitroënNemo.jpg</t>
  </si>
  <si>
    <t>CitroënC8.jpg</t>
  </si>
  <si>
    <t>CitroënC4 Picasso.jpg</t>
  </si>
  <si>
    <t>CitroënGrand C4 Picass.jpg</t>
  </si>
  <si>
    <t>CitroënC3 Picasso.jpg</t>
  </si>
  <si>
    <t>CitroënC-Crosser.jpg</t>
  </si>
  <si>
    <t>CitroënC1.jpg</t>
  </si>
  <si>
    <t>CitroënDs3.jpg</t>
  </si>
  <si>
    <t>DaciaLogan.jpg</t>
  </si>
  <si>
    <t>DaciaDuster.jpg</t>
  </si>
  <si>
    <t>FiatBravo.jpg</t>
  </si>
  <si>
    <t>FiatGrande Punto.jpg</t>
  </si>
  <si>
    <t>FiatPunto.jpg</t>
  </si>
  <si>
    <t>FiatPunto Evo.jpg</t>
  </si>
  <si>
    <t>FiatDucato.jpg</t>
  </si>
  <si>
    <t>FiatScudo.jpg</t>
  </si>
  <si>
    <t>FiatDoblò.jpg</t>
  </si>
  <si>
    <t>FiatDoblò Cargo.jpg</t>
  </si>
  <si>
    <t>FiatFiorino.jpg</t>
  </si>
  <si>
    <t>FiatQubo.jpg</t>
  </si>
  <si>
    <t>FiatSedici.jpg</t>
  </si>
  <si>
    <t>Fiat500.jpg</t>
  </si>
  <si>
    <t>Fiat500c.jpg</t>
  </si>
  <si>
    <t>FordMondeo.jpg</t>
  </si>
  <si>
    <t>FordFocus.jpg</t>
  </si>
  <si>
    <t>FordFiesta.jpg</t>
  </si>
  <si>
    <t>FordRanger.jpg</t>
  </si>
  <si>
    <t>FordTransit.jpg</t>
  </si>
  <si>
    <t>FordConnect.jpg</t>
  </si>
  <si>
    <t>FordFiesta Van.jpg</t>
  </si>
  <si>
    <t>FordGalaxy.jpg</t>
  </si>
  <si>
    <t>FordS-Max.jpg</t>
  </si>
  <si>
    <t>FordC-Max.jpg</t>
  </si>
  <si>
    <t>FordGrand C-Max.jpg</t>
  </si>
  <si>
    <t>FordKuga.jpg</t>
  </si>
  <si>
    <t>HondaAccord.jpg</t>
  </si>
  <si>
    <t>HondaCivic.jpg</t>
  </si>
  <si>
    <t>HondaInsight.jpg</t>
  </si>
  <si>
    <t>HondaCr-V.jpg</t>
  </si>
  <si>
    <t>HyundaiElantra.jpg</t>
  </si>
  <si>
    <t>HyundaiI40.jpg</t>
  </si>
  <si>
    <t>HyundaiI20.jpg</t>
  </si>
  <si>
    <t>HyundaiH-1.jpg</t>
  </si>
  <si>
    <t>HyundaiIx20.jpg</t>
  </si>
  <si>
    <t>HyundaiIx35.jpg</t>
  </si>
  <si>
    <t>HyundaiIx55.jpg</t>
  </si>
  <si>
    <t>HyundaiSanta Fe.jpg</t>
  </si>
  <si>
    <t>HyundaiI10.jpg</t>
  </si>
  <si>
    <t>InfinitiM.jpg</t>
  </si>
  <si>
    <t>InfinitiFx.jpg</t>
  </si>
  <si>
    <t>InfinitiEx.jpg</t>
  </si>
  <si>
    <t>JaguarXf.jpg</t>
  </si>
  <si>
    <t>JaguarXj.jpg</t>
  </si>
  <si>
    <t>JeepGrand Cherokee.jpg</t>
  </si>
  <si>
    <t>JeepWrangler.jpg</t>
  </si>
  <si>
    <t>JeepWrangler Unlimi.jpg</t>
  </si>
  <si>
    <t>KiaRio.jpg</t>
  </si>
  <si>
    <t>KiaCarens.jpg</t>
  </si>
  <si>
    <t>KiaVenga.jpg</t>
  </si>
  <si>
    <t>KiaSportage.jpg</t>
  </si>
  <si>
    <t>KiaSorento.jpg</t>
  </si>
  <si>
    <t>LanciaYpsilon.jpg</t>
  </si>
  <si>
    <t>LanciaDelta.jpg</t>
  </si>
  <si>
    <t>LanciaMusa.jpg</t>
  </si>
  <si>
    <t>Land RoverDiscovery 4.jpg</t>
  </si>
  <si>
    <t>Land RoverRange Rover Spo.jpg</t>
  </si>
  <si>
    <t>Land RoverDefender.jpg</t>
  </si>
  <si>
    <t>Land RoverFreelander.jpg</t>
  </si>
  <si>
    <t>Land RoverRange Rover Evo.jpg</t>
  </si>
  <si>
    <t>LexusGs.jpg</t>
  </si>
  <si>
    <t>LexusIs.jpg</t>
  </si>
  <si>
    <t>LexusCt.jpg</t>
  </si>
  <si>
    <t>LexusRx.jpg</t>
  </si>
  <si>
    <t>MazdaMazda6.jpg</t>
  </si>
  <si>
    <t>MazdaMazda2.jpg</t>
  </si>
  <si>
    <t>MazdaMazda5.jpg</t>
  </si>
  <si>
    <t>MazdaCx-7.jpg</t>
  </si>
  <si>
    <t>Mercedes-BenzClase Cls.jpg</t>
  </si>
  <si>
    <t>Mercedes-BenzClase E.jpg</t>
  </si>
  <si>
    <t>Mercedes-BenzClase S.jpg</t>
  </si>
  <si>
    <t>Mercedes-BenzClase C.jpg</t>
  </si>
  <si>
    <t>Mercedes-BenzClase A.jpg</t>
  </si>
  <si>
    <t>Mercedes-BenzClase B.jpg</t>
  </si>
  <si>
    <t>Mercedes-BenzSprinter.jpg</t>
  </si>
  <si>
    <t>Mercedes-BenzVito.jpg</t>
  </si>
  <si>
    <t>Mercedes-BenzClase R.jpg</t>
  </si>
  <si>
    <t>Mercedes-BenzViano.jpg</t>
  </si>
  <si>
    <t>Mercedes-BenzClase G.jpg</t>
  </si>
  <si>
    <t>Mercedes-BenzClase Gl.jpg</t>
  </si>
  <si>
    <t>Mercedes-BenzClase Glk.jpg</t>
  </si>
  <si>
    <t>Mercedes-BenzClase M.jpg</t>
  </si>
  <si>
    <t>MiniCountryman.jpg</t>
  </si>
  <si>
    <t>MiniMini.jpg</t>
  </si>
  <si>
    <t>MitsubishiLancer.jpg</t>
  </si>
  <si>
    <t>MitsubishiColt.jpg</t>
  </si>
  <si>
    <t>MitsubishiAsx.jpg</t>
  </si>
  <si>
    <t>MitsubishiMontero.jpg</t>
  </si>
  <si>
    <t>MitsubishiOutlander.jpg</t>
  </si>
  <si>
    <t>NissanMicra.jpg</t>
  </si>
  <si>
    <t>NissanCabstar.jpg</t>
  </si>
  <si>
    <t>NissanInterstar.jpg</t>
  </si>
  <si>
    <t>NissanNp300 Pick Up.jpg</t>
  </si>
  <si>
    <t>NissanNv200.jpg</t>
  </si>
  <si>
    <t>NissanPrimastar.jpg</t>
  </si>
  <si>
    <t>NissanCube.jpg</t>
  </si>
  <si>
    <t>NissanNote.jpg</t>
  </si>
  <si>
    <t>NissanJuke.jpg</t>
  </si>
  <si>
    <t>NissanQashqai.jpg</t>
  </si>
  <si>
    <t>NissanQashqai+2.jpg</t>
  </si>
  <si>
    <t>NissanMurano.jpg</t>
  </si>
  <si>
    <t>NissanPathfinder.jpg</t>
  </si>
  <si>
    <t>NissanX-Trail.jpg</t>
  </si>
  <si>
    <t>NissanPixo.jpg</t>
  </si>
  <si>
    <t>OpelInsignia.jpg</t>
  </si>
  <si>
    <t>OpelAstra.jpg</t>
  </si>
  <si>
    <t>OpelCorsa.jpg</t>
  </si>
  <si>
    <t>OpelMovano.jpg</t>
  </si>
  <si>
    <t>OpelVivaro.jpg</t>
  </si>
  <si>
    <t>OpelCombo.jpg</t>
  </si>
  <si>
    <t>OpelCorsa Van.jpg</t>
  </si>
  <si>
    <t>OpelZafira.jpg</t>
  </si>
  <si>
    <t>OpelMeriva.jpg</t>
  </si>
  <si>
    <t>OpelAntara.jpg</t>
  </si>
  <si>
    <t>Peugeot508.jpg</t>
  </si>
  <si>
    <t>Peugeot308.jpg</t>
  </si>
  <si>
    <t>Peugeot207.jpg</t>
  </si>
  <si>
    <t>PeugeotBoxer.jpg</t>
  </si>
  <si>
    <t>PeugeotExpert.jpg</t>
  </si>
  <si>
    <t>Peugeot206 +.jpg</t>
  </si>
  <si>
    <t>PeugeotBipper.jpg</t>
  </si>
  <si>
    <t>PeugeotPartner.jpg</t>
  </si>
  <si>
    <t>PeugeotPartner Origin.jpg</t>
  </si>
  <si>
    <t>Peugeot807.jpg</t>
  </si>
  <si>
    <t>Peugeot5008.jpg</t>
  </si>
  <si>
    <t>Peugeot4007.jpg</t>
  </si>
  <si>
    <t>Peugeot107.jpg</t>
  </si>
  <si>
    <t>PorscheCayenne.jpg</t>
  </si>
  <si>
    <t>RenaultFluence.jpg</t>
  </si>
  <si>
    <t>RenaultLaguna.jpg</t>
  </si>
  <si>
    <t>RenaultLatitude.jpg</t>
  </si>
  <si>
    <t>RenaultMégane.jpg</t>
  </si>
  <si>
    <t>RenaultNuevo Clio.jpg</t>
  </si>
  <si>
    <t>RenaultNuevo Clio Esto.jpg</t>
  </si>
  <si>
    <t>RenaultMaster.jpg</t>
  </si>
  <si>
    <t>RenaultTrafic.jpg</t>
  </si>
  <si>
    <t>RenaultClio.jpg</t>
  </si>
  <si>
    <t>RenaultKangoo Combi.jpg</t>
  </si>
  <si>
    <t>RenaultKangoo Furgón.jpg</t>
  </si>
  <si>
    <t>RenaultKangoo Furgón C.jpg</t>
  </si>
  <si>
    <t>RenaultEspace.jpg</t>
  </si>
  <si>
    <t>RenaultGrand Espace.jpg</t>
  </si>
  <si>
    <t>RenaultGrand Scénic.jpg</t>
  </si>
  <si>
    <t>RenaultScénic.jpg</t>
  </si>
  <si>
    <t>RenaultGrand Modus.jpg</t>
  </si>
  <si>
    <t>RenaultKoleos.jpg</t>
  </si>
  <si>
    <t>SeatExeo.jpg</t>
  </si>
  <si>
    <t>SeatLeón.jpg</t>
  </si>
  <si>
    <t>SeatNuevo Ibiza.jpg</t>
  </si>
  <si>
    <t>SeatAlhambra.jpg</t>
  </si>
  <si>
    <t>SeatAltea.jpg</t>
  </si>
  <si>
    <t>SeatAltea Freetrack.jpg</t>
  </si>
  <si>
    <t>SeatAltea Xl.jpg</t>
  </si>
  <si>
    <t>SkodaOctavia.jpg</t>
  </si>
  <si>
    <t>SkodaSuperb.jpg</t>
  </si>
  <si>
    <t>SkodaFabia.jpg</t>
  </si>
  <si>
    <t>SkodaRoomster.jpg</t>
  </si>
  <si>
    <t>SkodaYeti.jpg</t>
  </si>
  <si>
    <t>SmartFortwo.jpg</t>
  </si>
  <si>
    <t>SsangyongRodius.jpg</t>
  </si>
  <si>
    <t>SsangyongActyon.jpg</t>
  </si>
  <si>
    <t>SsangyongKorando.jpg</t>
  </si>
  <si>
    <t>SsangyongKyron.jpg</t>
  </si>
  <si>
    <t>SubaruForester.jpg</t>
  </si>
  <si>
    <t>SubaruTribeca.jpg</t>
  </si>
  <si>
    <t>SuzukiKizashi.jpg</t>
  </si>
  <si>
    <t>SuzukiGrand Vitara.jpg</t>
  </si>
  <si>
    <t>SuzukiJimny.jpg</t>
  </si>
  <si>
    <t>SuzukiSx4.jpg</t>
  </si>
  <si>
    <t>SuzukiAlto.jpg</t>
  </si>
  <si>
    <t>ToyotaAvensis.jpg</t>
  </si>
  <si>
    <t>ToyotaAuris.jpg</t>
  </si>
  <si>
    <t>ToyotaPrius.jpg</t>
  </si>
  <si>
    <t>ToyotaYaris.jpg</t>
  </si>
  <si>
    <t>ToyotaDyna.jpg</t>
  </si>
  <si>
    <t>ToyotaHiace.jpg</t>
  </si>
  <si>
    <t>ToyotaVerso.jpg</t>
  </si>
  <si>
    <t>ToyotaLand Cruiser 20.jpg</t>
  </si>
  <si>
    <t>ToyotaLand Cruiser.jpg</t>
  </si>
  <si>
    <t>ToyotaRav4.jpg</t>
  </si>
  <si>
    <t>ToyotaAygo.jpg</t>
  </si>
  <si>
    <t>ToyotaIq.jpg</t>
  </si>
  <si>
    <t>VolkswagenJetta.jpg</t>
  </si>
  <si>
    <t>VolkswagenPassat.jpg</t>
  </si>
  <si>
    <t>VolkswagenPassat Cc.jpg</t>
  </si>
  <si>
    <t>VolkswagenGolf.jpg</t>
  </si>
  <si>
    <t>VolkswagenPolo.jpg</t>
  </si>
  <si>
    <t>VolkswagenCaravelle.jpg</t>
  </si>
  <si>
    <t>VolkswagenCrafter.jpg</t>
  </si>
  <si>
    <t>VolkswagenMultivan.jpg</t>
  </si>
  <si>
    <t>VolkswagenTransporter.jpg</t>
  </si>
  <si>
    <t>VolkswagenCaddy.jpg</t>
  </si>
  <si>
    <t>VolkswagenCalifornia.jpg</t>
  </si>
  <si>
    <t>VolkswagenSharan.jpg</t>
  </si>
  <si>
    <t>VolkswagenGolf Plus.jpg</t>
  </si>
  <si>
    <t>VolkswagenTouran.jpg</t>
  </si>
  <si>
    <t>VolkswagenTiguan.jpg</t>
  </si>
  <si>
    <t>VolkswagenTouareg.jpg</t>
  </si>
  <si>
    <t>VolvoS80.jpg</t>
  </si>
  <si>
    <t>VolvoS40.jpg</t>
  </si>
  <si>
    <t>VolvoS60.jpg</t>
  </si>
  <si>
    <t>VolvoV50.jpg</t>
  </si>
  <si>
    <t>VolvoV60.jpg</t>
  </si>
  <si>
    <t>VolvoC30.jpg</t>
  </si>
  <si>
    <t>VolvoXc90.jpg</t>
  </si>
  <si>
    <t>VolvoXc60.jpg</t>
  </si>
  <si>
    <t>Maintenance vehicle milestone (years)</t>
  </si>
  <si>
    <t>MaintanceVehicleMilestoneY</t>
  </si>
  <si>
    <t>=LEFT(CELL("filename";A1);FIND("[";CELL("filename";A1);1)-1) &amp;</t>
  </si>
  <si>
    <t>LPGPCMPWEB0001</t>
  </si>
  <si>
    <t>isabp</t>
  </si>
  <si>
    <t>Password1</t>
  </si>
  <si>
    <t>Diesel</t>
  </si>
  <si>
    <t>URL Contact form</t>
  </si>
  <si>
    <t>Currency</t>
  </si>
  <si>
    <t>AvgMarketInterestRateOwnFunds</t>
  </si>
  <si>
    <t>Finance Method 1 (Bank Loan)</t>
  </si>
  <si>
    <t>Finance Method 2 ( Finance Lease)</t>
  </si>
  <si>
    <t>Finance Method 3 (Own Funds)</t>
  </si>
  <si>
    <t>URL Disclaimer</t>
  </si>
  <si>
    <t>URLDisclaimer</t>
  </si>
  <si>
    <t>URLPrivacyStatement</t>
  </si>
  <si>
    <t>URL Privacy Statement</t>
  </si>
  <si>
    <t>URL About</t>
  </si>
  <si>
    <t>URLAbout</t>
  </si>
  <si>
    <t>Version 1.9.0sf-upload, 20-12-2013</t>
  </si>
  <si>
    <t>PT</t>
  </si>
  <si>
    <t>LP Clássico</t>
  </si>
  <si>
    <t>LEASEPLAN VD</t>
  </si>
  <si>
    <t>05</t>
  </si>
  <si>
    <t xml:space="preserve"> </t>
  </si>
  <si>
    <t>COBF</t>
  </si>
  <si>
    <t>Clique aqui!</t>
  </si>
  <si>
    <t>LeasePlan Portugal</t>
  </si>
  <si>
    <t>Marque uma reunião</t>
  </si>
  <si>
    <t>2740-244 Porto Salvo</t>
  </si>
  <si>
    <t>Portugal</t>
  </si>
  <si>
    <t>http://www.leaseplan.pt</t>
  </si>
  <si>
    <t>Método de financiamento</t>
  </si>
  <si>
    <t>Quilometragem Anual</t>
  </si>
  <si>
    <t>Marca</t>
  </si>
  <si>
    <t>Modelo</t>
  </si>
  <si>
    <t>Versão</t>
  </si>
  <si>
    <t>Tipo de combustível</t>
  </si>
  <si>
    <t>Custo de aquisição</t>
  </si>
  <si>
    <t>Contacte-nos: 707 02 03 04</t>
  </si>
  <si>
    <t>O SEU CUSTO MENSAL</t>
  </si>
  <si>
    <t>Como é calculado?</t>
  </si>
  <si>
    <t>Contacte-nos</t>
  </si>
  <si>
    <t>Veja o cálculo detalhado</t>
  </si>
  <si>
    <t>CUSTOS DE UTILIZAÇÃO</t>
  </si>
  <si>
    <t>* Seguro</t>
  </si>
  <si>
    <t>* Manutenção programada</t>
  </si>
  <si>
    <t>* Pneus</t>
  </si>
  <si>
    <t>CUSTOS DE IMOBILIZAÇÃO</t>
  </si>
  <si>
    <t>CUSTOS DE GESTÃO</t>
  </si>
  <si>
    <t>VENDA DO VEÍCULO USADO</t>
  </si>
  <si>
    <t>FINANCIAMENTO</t>
  </si>
  <si>
    <t>* Custos de transporte</t>
  </si>
  <si>
    <t>* Impostos</t>
  </si>
  <si>
    <t>O tempo estimado de imobilização para este veículo específico durante o prazo contratado é de:</t>
  </si>
  <si>
    <t>O SEU PROVEITO MENSAL</t>
  </si>
  <si>
    <t>OPEL</t>
  </si>
  <si>
    <t>CORSA D</t>
  </si>
  <si>
    <t>1.3 CDTi Enjoy 88g</t>
  </si>
  <si>
    <t>MERCEDES</t>
  </si>
  <si>
    <t>PEUGEOT</t>
  </si>
  <si>
    <t>SERIE-5 TOURING</t>
  </si>
  <si>
    <t>CORSA D VAN</t>
  </si>
  <si>
    <t>1.3 CDTi</t>
  </si>
  <si>
    <t>06</t>
  </si>
  <si>
    <t>OPELCORSA D1.3 CDTi Enjoy 88g</t>
  </si>
  <si>
    <t>Term (Months)</t>
  </si>
  <si>
    <t>Prazo (Anos)</t>
  </si>
  <si>
    <t>SIMULADOR</t>
  </si>
  <si>
    <t>Este simulador faz a comparação de maçãs com maçãs.</t>
  </si>
  <si>
    <t>Contacto</t>
  </si>
  <si>
    <t>CONTACTE-NOS</t>
  </si>
  <si>
    <t>Os valores apresentados não incluem IVA</t>
  </si>
  <si>
    <t xml:space="preserve">CUSTO MENSAL </t>
  </si>
  <si>
    <t>POUPANÇA TOTAL</t>
  </si>
  <si>
    <t>O que é o Renting?</t>
  </si>
  <si>
    <t>Dias</t>
  </si>
  <si>
    <t>Horas</t>
  </si>
  <si>
    <t>* Despesas de entrega</t>
  </si>
  <si>
    <t>Privacidade</t>
  </si>
  <si>
    <t>http://www.leaseplan.pt/Documents_LPPT/Privacidade.pdf</t>
  </si>
  <si>
    <t>O Renting ou Aluguer Operacional de Viaturas (AOV) é uma solução de financiamento automóvel para empresas e particulares, materializado num contrato de aluguer de veículos, que permite ao cliente usufruir de uma oferta integrada de serviços por um período e quilometragem pré-determinado, mediante o pagamento de uma renda mensal fixa ao longo do contrato.</t>
  </si>
  <si>
    <t>Linha Apoio Cliente:707 20 20 20</t>
  </si>
  <si>
    <t>email: contacto@leaseplan.pt</t>
  </si>
  <si>
    <t>RENDA MENSAL RENTING</t>
  </si>
  <si>
    <t>http://www.leaseplan.pt/Documents_LPPT/Exoneração%20de%20Responsabilidade.pdf</t>
  </si>
  <si>
    <t>Sobre</t>
  </si>
  <si>
    <t>Responsabilidade</t>
  </si>
  <si>
    <t>http://www.leaseplan.pt/pu/pt/Pedido-de-Proposta</t>
  </si>
  <si>
    <t>No momento de aquisição ou financiamento de veículos empresariais a maioria dos Gestores tem em consideração o custo com juros, seguros, impostos e valor residual. Contudo muitas vezes não consideram os custos de manutenção, avarias, pneus ou mesmo o tempo de imobilização em oficinas. Assim será que se está a comparar maçãs com maçãs quando se avalia a  compra ou locação de um veículo empresarial? Descubra comparando essas diferenças online</t>
  </si>
  <si>
    <t>VW</t>
  </si>
  <si>
    <t>AUDI</t>
  </si>
  <si>
    <t>POLO (6C1)</t>
  </si>
  <si>
    <t>GOLF VII VARIAN</t>
  </si>
  <si>
    <t>SERIE-1 (F20)</t>
  </si>
  <si>
    <t>PASSAT VARIANT</t>
  </si>
  <si>
    <t>INSIGNIA SPORTS</t>
  </si>
  <si>
    <t>SERIE-3 TOURING</t>
  </si>
  <si>
    <t>CLASSE C (W205)</t>
  </si>
  <si>
    <t>1.4 TDi Trendline</t>
  </si>
  <si>
    <t>1.6 TDi Confortline</t>
  </si>
  <si>
    <t>116 d EfficientDynamics</t>
  </si>
  <si>
    <t>2.0 CDTi Executive S/S</t>
  </si>
  <si>
    <t>320 d Touring</t>
  </si>
  <si>
    <t>220 BlueTEC Exclusive</t>
  </si>
  <si>
    <t>VWPOLO (6C1)1.4 TDi Trendline</t>
  </si>
  <si>
    <t>VWGOLF VII VARIAN1.6 TDi Confortline</t>
  </si>
  <si>
    <t>BMWSERIE-1 (F20)116 d EfficientDynamics</t>
  </si>
  <si>
    <t>BMWSERIE-3 TOURING320 d Touring</t>
  </si>
  <si>
    <t>MERCEDESCLASSE C (W205)220 BlueTEC Exclusive</t>
  </si>
  <si>
    <t>OPELCORSA D VAN1.3 CDTi</t>
  </si>
  <si>
    <t>OPELINSIGNIA SPORTS2.0 CDTi Executive S/S</t>
  </si>
  <si>
    <t>Pretende uma simulação feita à medida das suas necessidades?</t>
  </si>
  <si>
    <t>Os valores e imagens apresentados são  indicativos, estando sujeitos a alterações sem aviso prévio</t>
  </si>
  <si>
    <t>MÉTODO DE FINANCIAMENTO</t>
  </si>
  <si>
    <t>DETALHE DOS CUSTOS</t>
  </si>
  <si>
    <t>Como chegamos a este resultado?</t>
  </si>
  <si>
    <t>IMPRIMIR</t>
  </si>
  <si>
    <t>Exclui IVA</t>
  </si>
  <si>
    <t>VER MAIS</t>
  </si>
  <si>
    <t>FECHAR</t>
  </si>
  <si>
    <t>Pretende uma simulação feita à medida?</t>
  </si>
  <si>
    <t>Lagoas Park - Edifício 6</t>
  </si>
  <si>
    <t>* A LeasePlan adquire anualmente mais de 8 mil veículos em Portugal, beneficiando de melhores condições de aquisição.</t>
  </si>
  <si>
    <t>-</t>
  </si>
  <si>
    <t>LEASING</t>
  </si>
  <si>
    <t>CAPITAIS PRÓPRIOS</t>
  </si>
  <si>
    <t>O custo de financiamento do veículo inclui:</t>
  </si>
  <si>
    <t>Os custos mensais incluem:</t>
  </si>
  <si>
    <t>* Gerimos em Portugal mais de 212.000 eventos de manutenção, pneus e sinistros todos os anos, o que nos permite obter melhores condições.</t>
  </si>
  <si>
    <t>Estimamos que, durante o prazo seleccionado, irá despender com este veículo:</t>
  </si>
  <si>
    <t>Na modalidade de aquisição seleccionada, deve ser considerado o proveito existente com a venda do veículo (Estimado numa base mensal).</t>
  </si>
  <si>
    <t>Veículo</t>
  </si>
  <si>
    <t>Seleccione o seu cenário:</t>
  </si>
  <si>
    <t>* Preço médio de aquisição do veículo</t>
  </si>
  <si>
    <t>* Taxa de juro média e custos de pré-financiamento</t>
  </si>
  <si>
    <t>* A existência de um valor residual mais elevado leva a que o financiamento seja calculado apenas sobre parte do custo do veículo, baseado no prazo e quilometragem contratada.</t>
  </si>
  <si>
    <t>* Avarias fora da garantia</t>
  </si>
  <si>
    <t>* Imposto único de circulação</t>
  </si>
  <si>
    <t>* Temos uma equipa especializada e os sistemas informáticos apropriados à gestão da frota, o que nos permite controlar e auditar a qualidade e custo das intervenções.</t>
  </si>
  <si>
    <t>As imobilizações por manutenções, avarias e reparações de sinistros implicam custos por limitação de mobilidade, solucionada pela contratação de um veículo de substituição.</t>
  </si>
  <si>
    <t>Conseguimos alcançar eficiências no processo de imobilização através de:</t>
  </si>
  <si>
    <t>* Acompanhamento das intervenções por profissionais qualificados.</t>
  </si>
  <si>
    <t>* Análise crítica de tempos de imobilização por tipo de intervenção.</t>
  </si>
  <si>
    <t>* Controlo de qualidade das intervenções (Auditorias regulares).</t>
  </si>
  <si>
    <t>A gestão de um veículo é um grande consumidor de recursos, seja por via do acompanhamento de processos (reparações; sinistros; avarias; etc.), ou pela necessidade de gestão de facturas de vários fornecedores e venda do veículo usado.</t>
  </si>
  <si>
    <t>O custo mensal é calculado simplesmente multiplicando a previsão de horas despendidas com estas tarefas por um custo médio por hora.</t>
  </si>
  <si>
    <t>O valor estimado de revenda do veículo foi calculado com base na previsão futura utilizada pela LeasePlan para apuramento dos valores de venda dos veículos usados.</t>
  </si>
  <si>
    <t>A renda mensal LeasePlan inclui todos os serviços anteriormente identificados, permitindo assim que rentabilize o seu tempo para outras tarefas do seu negócio</t>
  </si>
  <si>
    <t>SEAT</t>
  </si>
  <si>
    <t>FORD</t>
  </si>
  <si>
    <t>CITROEN</t>
  </si>
  <si>
    <t>IBIZA ST (6J)</t>
  </si>
  <si>
    <t>LEON ST (5F)</t>
  </si>
  <si>
    <t>FOCUS STATION</t>
  </si>
  <si>
    <t>A3 SPORTBACK (8</t>
  </si>
  <si>
    <t>C5 TOURER</t>
  </si>
  <si>
    <t>ALHAMBRA (710)</t>
  </si>
  <si>
    <t>A6 AVANT (C7)</t>
  </si>
  <si>
    <t>BIPPER</t>
  </si>
  <si>
    <t>BERLINGO VAN</t>
  </si>
  <si>
    <t>TRANSIT (V363)</t>
  </si>
  <si>
    <t>AMAROK</t>
  </si>
  <si>
    <t>1.2 TDi Style</t>
  </si>
  <si>
    <t>1.6 TDi Style Ecomotive</t>
  </si>
  <si>
    <t>1.6 TDCi Titanium Best</t>
  </si>
  <si>
    <t>1.6 TDi Business Line Attracti</t>
  </si>
  <si>
    <t>1.6 HDi Séduction 120g</t>
  </si>
  <si>
    <t>1.6 TDi Confortline Navig</t>
  </si>
  <si>
    <t>2.0 TDi Confortline Navig</t>
  </si>
  <si>
    <t>2.0 TDi Style Eco.</t>
  </si>
  <si>
    <t>520 d</t>
  </si>
  <si>
    <t>2.0 TDi Business Line</t>
  </si>
  <si>
    <t>1.3 HDi Pack CD Clim</t>
  </si>
  <si>
    <t>1.6 HDi 625</t>
  </si>
  <si>
    <t>310 L3 2.2 TDCi H2 Ambiente</t>
  </si>
  <si>
    <t>2.0 TDi CD Extra AC CM 2WD</t>
  </si>
  <si>
    <t>SEATIBIZA ST (6J)1.2 TDi Style</t>
  </si>
  <si>
    <t>SEATLEON ST (5F)1.6 TDi Style Ecomotive</t>
  </si>
  <si>
    <t>FORDFOCUS STATION1.6 TDCi Titanium Best</t>
  </si>
  <si>
    <t>AUDIA3 SPORTBACK (81.6 TDi Business Line Attracti</t>
  </si>
  <si>
    <t>CITROENC5 TOURER1.6 HDi Séduction 120g</t>
  </si>
  <si>
    <t>VWPASSAT VARIANT1.6 TDi Confortline Navig</t>
  </si>
  <si>
    <t>VWPASSAT VARIANT2.0 TDi Confortline Navig</t>
  </si>
  <si>
    <t>SEATALHAMBRA (710)2.0 TDi Style Eco.</t>
  </si>
  <si>
    <t>BMWSERIE-5 TOURING520 d</t>
  </si>
  <si>
    <t>AUDIA6 AVANT (C7)2.0 TDi Business Line</t>
  </si>
  <si>
    <t>PEUGEOTBIPPER1.3 HDi Pack CD Clim</t>
  </si>
  <si>
    <t>CITROENBERLINGO VAN1.6 HDi 625</t>
  </si>
  <si>
    <t>FORDTRANSIT (V363)310 L3 2.2 TDCi H2 Ambiente</t>
  </si>
  <si>
    <t>VWAMAROK2.0 TDi CD Extra AC CM 2WD</t>
  </si>
  <si>
    <t/>
  </si>
  <si>
    <t>Opel Corsa (Simulador).png</t>
  </si>
  <si>
    <t>VW Polo (Simulador).png</t>
  </si>
  <si>
    <t>Seat Ibiza ST (Simulador).png</t>
  </si>
  <si>
    <t>Seat Leon ST (Simulador).png</t>
  </si>
  <si>
    <t>Ford Focus SW (Simulador).png</t>
  </si>
  <si>
    <t>VW Golf VRT (Simulador).png</t>
  </si>
  <si>
    <t>BMW Série 1 (Simulador).png</t>
  </si>
  <si>
    <t>Audi A3 Sportback (Simulador).png</t>
  </si>
  <si>
    <t>Citroen C5 Tourer (Simulador).png</t>
  </si>
  <si>
    <t>VW Passat VRT 1.6 (Simulador).png</t>
  </si>
  <si>
    <t>VW Passat VRT 2.0 (Simulador).png</t>
  </si>
  <si>
    <t>Opel Insignia ST (Simulador).png</t>
  </si>
  <si>
    <t>Seat Alhambra (Simulador).png</t>
  </si>
  <si>
    <t>BMW Série 3 Touring (Simulador).png</t>
  </si>
  <si>
    <t>Mercedes Classe C (Simulador).png</t>
  </si>
  <si>
    <t>BMW Série 5 Touring (Simulador).png</t>
  </si>
  <si>
    <t>Opel Corsa VAN (Simulador).png</t>
  </si>
  <si>
    <t>Audi A6 Avant (Simulador).png</t>
  </si>
  <si>
    <t>Peugeot Bipper (Simulador).png</t>
  </si>
  <si>
    <t>Citroen Berlingo (Simulador).png</t>
  </si>
  <si>
    <t>Ford Transit (Simulador).png</t>
  </si>
  <si>
    <t>VW Amarok (Simulador).png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</si>
</sst>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 * #,##0.00_ ;_ * \-#,##0.00_ ;_ * &quot;-&quot;??_ ;_ @_ 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_-* #,##0.00\ _p_t_a_-;\-* #,##0.00\ _p_t_a_-;_-* &quot;-&quot;??\ _p_t_a_-;_-@_-"/>
    <numFmt numFmtId="168" formatCode="_-* #,##0.00\ [$€]_-;\-* #,##0.00\ [$€]_-;_-* &quot;-&quot;??\ [$€]_-;_-@_-"/>
    <numFmt numFmtId="169" formatCode="_-&quot;€&quot;\ * #,##0.00_-;_-&quot;€&quot;\ * #,##0.00\-;_-&quot;€&quot;\ * &quot;-&quot;??_-;_-@_-"/>
    <numFmt numFmtId="170" formatCode="0.0"/>
    <numFmt numFmtId="171" formatCode="&quot;€&quot;\ #,##0.00"/>
    <numFmt numFmtId="172" formatCode=";;;"/>
    <numFmt numFmtId="173" formatCode="#,##0.00000000"/>
    <numFmt numFmtId="174" formatCode="_(* #,##0.00_);_(* \(#,##0.00\);_(@_)"/>
    <numFmt numFmtId="175" formatCode="_(* #,##0_);_(* \(#,##0\);_(@_)"/>
    <numFmt numFmtId="176" formatCode="_(0.00%_)"/>
    <numFmt numFmtId="177" formatCode="_(* #,##0.000_);_(* \(#,##0.000\);_(@_)"/>
    <numFmt numFmtId="178" formatCode="_(* #,##0.0000000_);_(* \(#,##0.0000000\);_(@_)"/>
    <numFmt numFmtId="179" formatCode="_(* #,##0.00000000_);_(* \(#,##0.00000000\);_(@_)"/>
    <numFmt numFmtId="180" formatCode="_(0.0%_)"/>
    <numFmt numFmtId="181" formatCode="#,##0.0"/>
    <numFmt numFmtId="182" formatCode="#,##0.0_ ;\-#,##0.0\ "/>
    <numFmt numFmtId="183" formatCode="#,##0_ ;\-#,##0\ "/>
    <numFmt numFmtId="184" formatCode="#,##0.00_ ;\-#,##0.00\ "/>
    <numFmt numFmtId="185" formatCode="0.0000"/>
  </numFmts>
  <fonts count="8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Verdana"/>
      <family val="2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2"/>
      <color indexed="10"/>
      <name val="Calibri"/>
      <family val="2"/>
    </font>
    <font>
      <b/>
      <sz val="12"/>
      <color indexed="52"/>
      <name val="Calibri"/>
      <family val="2"/>
    </font>
    <font>
      <b/>
      <sz val="12"/>
      <color indexed="9"/>
      <name val="Calibri"/>
      <family val="2"/>
    </font>
    <font>
      <sz val="12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2"/>
      <color indexed="23"/>
      <name val="Calibri"/>
      <family val="2"/>
    </font>
    <font>
      <sz val="12"/>
      <color indexed="14"/>
      <name val="Calibri"/>
      <family val="2"/>
    </font>
    <font>
      <sz val="12"/>
      <color indexed="60"/>
      <name val="Calibri"/>
      <family val="2"/>
    </font>
    <font>
      <b/>
      <sz val="12"/>
      <color indexed="63"/>
      <name val="Calibri"/>
      <family val="2"/>
    </font>
    <font>
      <b/>
      <sz val="18"/>
      <color indexed="56"/>
      <name val="Cambria"/>
      <family val="2"/>
    </font>
    <font>
      <b/>
      <sz val="12"/>
      <color indexed="8"/>
      <name val="Calibri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52"/>
      <name val="Arial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u/>
      <sz val="10"/>
      <color indexed="12"/>
      <name val="Arial"/>
      <family val="2"/>
    </font>
    <font>
      <i/>
      <sz val="10"/>
      <color indexed="23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24"/>
      <color theme="0"/>
      <name val="Calibri"/>
      <family val="2"/>
    </font>
    <font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E3E8EC"/>
      <name val="Calibri"/>
      <family val="2"/>
      <scheme val="minor"/>
    </font>
    <font>
      <sz val="9"/>
      <color rgb="FFE26B0A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E26B0A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rgb="FFEE7F01"/>
      <name val="Calibri"/>
      <family val="2"/>
      <scheme val="minor"/>
    </font>
    <font>
      <sz val="11"/>
      <color rgb="FFEE7F0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EE7F01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i/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EE7F01"/>
      <name val="Calibri"/>
      <family val="2"/>
      <scheme val="minor"/>
    </font>
    <font>
      <sz val="14"/>
      <color rgb="FFEE7F01"/>
      <name val="Calibri"/>
      <family val="2"/>
      <scheme val="minor"/>
    </font>
    <font>
      <sz val="6"/>
      <name val="Calibri"/>
      <family val="2"/>
      <scheme val="minor"/>
    </font>
    <font>
      <sz val="9"/>
      <color rgb="FFEE7F01"/>
      <name val="Calibri"/>
      <family val="2"/>
      <scheme val="minor"/>
    </font>
    <font>
      <b/>
      <sz val="9"/>
      <color rgb="FFC8C8C8"/>
      <name val="Calibri"/>
      <family val="2"/>
      <scheme val="minor"/>
    </font>
    <font>
      <b/>
      <sz val="9"/>
      <name val="Calibri"/>
      <family val="2"/>
      <scheme val="minor"/>
    </font>
    <font>
      <sz val="6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rgb="FFEE7F01"/>
      <name val="Calibri"/>
      <family val="2"/>
      <scheme val="minor"/>
    </font>
    <font>
      <sz val="9"/>
      <color rgb="FF00206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9"/>
      <color rgb="FFEE7F0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5"/>
      <color theme="0"/>
      <name val="Calibri"/>
      <family val="2"/>
      <scheme val="minor"/>
    </font>
    <font>
      <b/>
      <sz val="10"/>
      <color rgb="FFEE7F0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b/>
      <sz val="11"/>
      <color indexed="63"/>
      <name val="Calibri"/>
      <family val="2"/>
    </font>
    <font>
      <sz val="10"/>
      <name val="Calibri"/>
      <family val="2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55"/>
      </patternFill>
    </fill>
    <fill>
      <patternFill patternType="solid">
        <fgColor indexed="19"/>
      </patternFill>
    </fill>
    <fill>
      <patternFill patternType="solid">
        <fgColor indexed="26"/>
      </patternFill>
    </fill>
    <fill>
      <patternFill patternType="solid">
        <fgColor rgb="FFE3E8EC"/>
        <bgColor indexed="64"/>
      </patternFill>
    </fill>
    <fill>
      <patternFill patternType="solid">
        <fgColor rgb="FFEE7F01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27"/>
      </patternFill>
    </fill>
    <fill>
      <patternFill patternType="solid">
        <fgColor indexed="11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3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09">
    <xf numFmtId="0" fontId="0" fillId="0" borderId="0"/>
    <xf numFmtId="0" fontId="2" fillId="0" borderId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2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6" borderId="0" applyNumberFormat="0" applyBorder="0" applyAlignment="0" applyProtection="0"/>
    <xf numFmtId="0" fontId="4" fillId="2" borderId="0" applyNumberFormat="0" applyBorder="0" applyAlignment="0" applyProtection="0"/>
    <xf numFmtId="0" fontId="4" fillId="5" borderId="0" applyNumberFormat="0" applyBorder="0" applyAlignment="0" applyProtection="0"/>
    <xf numFmtId="0" fontId="4" fillId="9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0" borderId="0" applyNumberFormat="0" applyBorder="0" applyAlignment="0" applyProtection="0"/>
    <xf numFmtId="0" fontId="5" fillId="2" borderId="0" applyNumberFormat="0" applyBorder="0" applyAlignment="0" applyProtection="0"/>
    <xf numFmtId="0" fontId="5" fillId="15" borderId="0" applyNumberFormat="0" applyBorder="0" applyAlignment="0" applyProtection="0"/>
    <xf numFmtId="0" fontId="5" fillId="14" borderId="0" applyNumberFormat="0" applyBorder="0" applyAlignment="0" applyProtection="0"/>
    <xf numFmtId="0" fontId="5" fillId="6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15" borderId="1" applyNumberFormat="0" applyAlignment="0" applyProtection="0"/>
    <xf numFmtId="0" fontId="21" fillId="15" borderId="1" applyNumberFormat="0" applyAlignment="0" applyProtection="0"/>
    <xf numFmtId="0" fontId="8" fillId="17" borderId="2" applyNumberFormat="0" applyAlignment="0" applyProtection="0"/>
    <xf numFmtId="0" fontId="22" fillId="17" borderId="2" applyNumberFormat="0" applyAlignment="0" applyProtection="0"/>
    <xf numFmtId="0" fontId="9" fillId="4" borderId="0" applyNumberFormat="0" applyBorder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0" borderId="0" applyNumberFormat="0" applyBorder="0" applyAlignment="0" applyProtection="0"/>
    <xf numFmtId="44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24" fillId="4" borderId="0" applyNumberFormat="0" applyBorder="0" applyAlignment="0" applyProtection="0"/>
    <xf numFmtId="0" fontId="12" fillId="0" borderId="0" applyNumberForma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14" fillId="3" borderId="0" applyNumberFormat="0" applyBorder="0" applyAlignment="0" applyProtection="0"/>
    <xf numFmtId="0" fontId="25" fillId="6" borderId="1" applyNumberFormat="0" applyAlignment="0" applyProtection="0"/>
    <xf numFmtId="0" fontId="23" fillId="0" borderId="3" applyNumberFormat="0" applyFill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7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15" fillId="19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19" fillId="0" borderId="0"/>
    <xf numFmtId="0" fontId="3" fillId="0" borderId="0"/>
    <xf numFmtId="0" fontId="2" fillId="19" borderId="7" applyNumberFormat="0" applyFont="0" applyAlignment="0" applyProtection="0"/>
    <xf numFmtId="0" fontId="19" fillId="19" borderId="7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6" fillId="15" borderId="8" applyNumberFormat="0" applyAlignment="0" applyProtection="0"/>
    <xf numFmtId="0" fontId="2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8" fillId="0" borderId="4" applyNumberFormat="0" applyFill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18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9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69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83" fillId="15" borderId="8" applyNumberFormat="0" applyAlignment="0" applyProtection="0"/>
    <xf numFmtId="0" fontId="19" fillId="19" borderId="7" applyNumberFormat="0" applyFont="0" applyAlignment="0" applyProtection="0"/>
    <xf numFmtId="0" fontId="23" fillId="0" borderId="3" applyNumberFormat="0" applyFill="0" applyAlignment="0" applyProtection="0"/>
    <xf numFmtId="0" fontId="25" fillId="6" borderId="1" applyNumberFormat="0" applyAlignment="0" applyProtection="0"/>
    <xf numFmtId="0" fontId="12" fillId="0" borderId="0" applyNumberFormat="0" applyFill="0" applyBorder="0" applyAlignment="0" applyProtection="0"/>
    <xf numFmtId="0" fontId="12" fillId="0" borderId="6" applyNumberFormat="0" applyFill="0" applyAlignment="0" applyProtection="0"/>
    <xf numFmtId="0" fontId="11" fillId="0" borderId="5" applyNumberFormat="0" applyFill="0" applyAlignment="0" applyProtection="0"/>
    <xf numFmtId="0" fontId="10" fillId="0" borderId="4" applyNumberFormat="0" applyFill="0" applyAlignment="0" applyProtection="0"/>
    <xf numFmtId="0" fontId="24" fillId="4" borderId="0" applyNumberFormat="0" applyBorder="0" applyAlignment="0" applyProtection="0"/>
    <xf numFmtId="0" fontId="82" fillId="0" borderId="0" applyNumberFormat="0" applyFill="0" applyBorder="0" applyAlignment="0" applyProtection="0"/>
    <xf numFmtId="0" fontId="19" fillId="24" borderId="0" applyNumberFormat="0" applyBorder="0" applyAlignment="0" applyProtection="0"/>
    <xf numFmtId="0" fontId="80" fillId="3" borderId="0" applyNumberFormat="0" applyBorder="0" applyAlignment="0" applyProtection="0"/>
    <xf numFmtId="0" fontId="79" fillId="29" borderId="0" applyNumberFormat="0" applyBorder="0" applyAlignment="0" applyProtection="0"/>
    <xf numFmtId="0" fontId="79" fillId="14" borderId="0" applyNumberFormat="0" applyBorder="0" applyAlignment="0" applyProtection="0"/>
    <xf numFmtId="0" fontId="79" fillId="13" borderId="0" applyNumberFormat="0" applyBorder="0" applyAlignment="0" applyProtection="0"/>
    <xf numFmtId="0" fontId="79" fillId="28" borderId="0" applyNumberFormat="0" applyBorder="0" applyAlignment="0" applyProtection="0"/>
    <xf numFmtId="0" fontId="79" fillId="27" borderId="0" applyNumberFormat="0" applyBorder="0" applyAlignment="0" applyProtection="0"/>
    <xf numFmtId="0" fontId="79" fillId="16" borderId="0" applyNumberFormat="0" applyBorder="0" applyAlignment="0" applyProtection="0"/>
    <xf numFmtId="0" fontId="79" fillId="26" borderId="0" applyNumberFormat="0" applyBorder="0" applyAlignment="0" applyProtection="0"/>
    <xf numFmtId="0" fontId="79" fillId="14" borderId="0" applyNumberFormat="0" applyBorder="0" applyAlignment="0" applyProtection="0"/>
    <xf numFmtId="0" fontId="79" fillId="13" borderId="0" applyNumberFormat="0" applyBorder="0" applyAlignment="0" applyProtection="0"/>
    <xf numFmtId="0" fontId="79" fillId="25" borderId="0" applyNumberFormat="0" applyBorder="0" applyAlignment="0" applyProtection="0"/>
    <xf numFmtId="0" fontId="79" fillId="10" borderId="0" applyNumberFormat="0" applyBorder="0" applyAlignment="0" applyProtection="0"/>
    <xf numFmtId="0" fontId="79" fillId="12" borderId="0" applyNumberFormat="0" applyBorder="0" applyAlignment="0" applyProtection="0"/>
    <xf numFmtId="0" fontId="19" fillId="11" borderId="0" applyNumberFormat="0" applyBorder="0" applyAlignment="0" applyProtection="0"/>
    <xf numFmtId="0" fontId="19" fillId="9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4" borderId="0" applyNumberFormat="0" applyBorder="0" applyAlignment="0" applyProtection="0"/>
    <xf numFmtId="0" fontId="19" fillId="3" borderId="0" applyNumberFormat="0" applyBorder="0" applyAlignment="0" applyProtection="0"/>
    <xf numFmtId="0" fontId="19" fillId="25" borderId="0" applyNumberFormat="0" applyBorder="0" applyAlignment="0" applyProtection="0"/>
    <xf numFmtId="0" fontId="19" fillId="10" borderId="0" applyNumberFormat="0" applyBorder="0" applyAlignment="0" applyProtection="0"/>
    <xf numFmtId="0" fontId="19" fillId="9" borderId="0" applyNumberFormat="0" applyBorder="0" applyAlignment="0" applyProtection="0"/>
    <xf numFmtId="0" fontId="19" fillId="6" borderId="0" applyNumberFormat="0" applyBorder="0" applyAlignment="0" applyProtection="0"/>
    <xf numFmtId="0" fontId="19" fillId="2" borderId="0" applyNumberFormat="0" applyBorder="0" applyAlignment="0" applyProtection="0"/>
    <xf numFmtId="0" fontId="22" fillId="17" borderId="2" applyNumberFormat="0" applyAlignment="0" applyProtection="0"/>
    <xf numFmtId="0" fontId="81" fillId="15" borderId="1" applyNumberFormat="0" applyAlignment="0" applyProtection="0"/>
    <xf numFmtId="0" fontId="17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02">
    <xf numFmtId="0" fontId="0" fillId="0" borderId="0" xfId="0"/>
    <xf numFmtId="0" fontId="0" fillId="0" borderId="0" xfId="0" applyBorder="1" applyAlignment="1"/>
    <xf numFmtId="0" fontId="0" fillId="0" borderId="0" xfId="0" applyBorder="1"/>
    <xf numFmtId="0" fontId="0" fillId="0" borderId="22" xfId="0" applyBorder="1"/>
    <xf numFmtId="0" fontId="0" fillId="0" borderId="23" xfId="0" applyBorder="1"/>
    <xf numFmtId="0" fontId="32" fillId="0" borderId="0" xfId="0" applyFont="1" applyBorder="1" applyAlignment="1">
      <alignment horizontal="right"/>
    </xf>
    <xf numFmtId="0" fontId="32" fillId="0" borderId="0" xfId="0" applyFont="1" applyBorder="1" applyAlignment="1">
      <alignment vertical="center" wrapText="1"/>
    </xf>
    <xf numFmtId="0" fontId="34" fillId="21" borderId="21" xfId="0" applyFont="1" applyFill="1" applyBorder="1"/>
    <xf numFmtId="0" fontId="34" fillId="21" borderId="0" xfId="0" applyFont="1" applyFill="1"/>
    <xf numFmtId="0" fontId="0" fillId="0" borderId="0" xfId="0" applyProtection="1"/>
    <xf numFmtId="0" fontId="0" fillId="0" borderId="0" xfId="0" applyBorder="1" applyProtection="1"/>
    <xf numFmtId="0" fontId="33" fillId="0" borderId="0" xfId="200" applyFont="1" applyBorder="1" applyAlignment="1" applyProtection="1">
      <alignment horizontal="right" indent="2"/>
    </xf>
    <xf numFmtId="0" fontId="0" fillId="0" borderId="0" xfId="0" applyBorder="1" applyAlignment="1" applyProtection="1"/>
    <xf numFmtId="0" fontId="0" fillId="0" borderId="0" xfId="0" applyBorder="1" applyAlignment="1" applyProtection="1">
      <alignment horizontal="right" indent="2"/>
    </xf>
    <xf numFmtId="0" fontId="37" fillId="0" borderId="0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Alignment="1" applyProtection="1">
      <alignment horizontal="left" indent="6"/>
    </xf>
    <xf numFmtId="0" fontId="0" fillId="0" borderId="0" xfId="0" applyBorder="1" applyAlignment="1" applyProtection="1">
      <alignment horizontal="left" vertical="center" indent="2"/>
    </xf>
    <xf numFmtId="0" fontId="0" fillId="0" borderId="0" xfId="0" applyBorder="1" applyAlignment="1" applyProtection="1">
      <alignment horizontal="left" vertical="center"/>
    </xf>
    <xf numFmtId="0" fontId="0" fillId="0" borderId="0" xfId="0" applyBorder="1" applyAlignment="1" applyProtection="1">
      <alignment horizontal="right" vertical="center"/>
    </xf>
    <xf numFmtId="0" fontId="1" fillId="0" borderId="0" xfId="360" applyBorder="1" applyProtection="1"/>
    <xf numFmtId="10" fontId="0" fillId="0" borderId="0" xfId="367" applyNumberFormat="1" applyFont="1" applyBorder="1" applyAlignment="1" applyProtection="1">
      <alignment horizontal="center"/>
    </xf>
    <xf numFmtId="10" fontId="42" fillId="0" borderId="10" xfId="367" applyNumberFormat="1" applyFont="1" applyBorder="1" applyAlignment="1" applyProtection="1">
      <alignment horizontal="center"/>
      <protection locked="0"/>
    </xf>
    <xf numFmtId="0" fontId="42" fillId="0" borderId="0" xfId="0" applyFont="1" applyBorder="1" applyAlignment="1" applyProtection="1">
      <alignment horizontal="center"/>
    </xf>
    <xf numFmtId="0" fontId="42" fillId="0" borderId="0" xfId="0" applyFont="1" applyBorder="1" applyAlignment="1" applyProtection="1"/>
    <xf numFmtId="170" fontId="42" fillId="0" borderId="10" xfId="367" applyNumberFormat="1" applyFont="1" applyBorder="1" applyAlignment="1" applyProtection="1">
      <alignment horizontal="center"/>
      <protection locked="0"/>
    </xf>
    <xf numFmtId="2" fontId="42" fillId="0" borderId="10" xfId="367" applyNumberFormat="1" applyFont="1" applyBorder="1" applyAlignment="1" applyProtection="1">
      <alignment horizontal="center"/>
      <protection locked="0"/>
    </xf>
    <xf numFmtId="3" fontId="42" fillId="0" borderId="10" xfId="367" applyNumberFormat="1" applyFont="1" applyBorder="1" applyAlignment="1" applyProtection="1">
      <alignment horizontal="center"/>
      <protection locked="0"/>
    </xf>
    <xf numFmtId="4" fontId="42" fillId="0" borderId="10" xfId="367" applyNumberFormat="1" applyFont="1" applyBorder="1" applyAlignment="1" applyProtection="1">
      <alignment horizontal="center"/>
      <protection locked="0"/>
    </xf>
    <xf numFmtId="10" fontId="42" fillId="0" borderId="0" xfId="367" applyNumberFormat="1" applyFont="1" applyBorder="1" applyAlignment="1" applyProtection="1">
      <alignment horizontal="center"/>
    </xf>
    <xf numFmtId="0" fontId="40" fillId="0" borderId="0" xfId="0" applyFont="1" applyBorder="1" applyAlignment="1" applyProtection="1">
      <alignment horizontal="left" indent="6"/>
    </xf>
    <xf numFmtId="0" fontId="0" fillId="0" borderId="0" xfId="0" applyFill="1" applyBorder="1"/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Alignment="1" applyProtection="1"/>
    <xf numFmtId="0" fontId="31" fillId="0" borderId="0" xfId="361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left" indent="4"/>
    </xf>
    <xf numFmtId="0" fontId="0" fillId="0" borderId="0" xfId="0" applyBorder="1" applyAlignment="1" applyProtection="1">
      <alignment horizontal="left" indent="8"/>
    </xf>
    <xf numFmtId="0" fontId="1" fillId="0" borderId="0" xfId="360" applyBorder="1" applyAlignment="1" applyProtection="1">
      <alignment horizontal="center"/>
    </xf>
    <xf numFmtId="0" fontId="0" fillId="0" borderId="0" xfId="0" applyFill="1" applyBorder="1" applyAlignment="1"/>
    <xf numFmtId="0" fontId="1" fillId="0" borderId="0" xfId="360" applyBorder="1" applyAlignment="1">
      <alignment horizontal="center"/>
    </xf>
    <xf numFmtId="0" fontId="1" fillId="0" borderId="0" xfId="360" applyBorder="1"/>
    <xf numFmtId="0" fontId="39" fillId="0" borderId="0" xfId="0" applyFont="1" applyBorder="1" applyAlignment="1" applyProtection="1">
      <alignment horizontal="left" indent="4"/>
    </xf>
    <xf numFmtId="0" fontId="32" fillId="0" borderId="0" xfId="0" applyFont="1" applyBorder="1" applyAlignment="1" applyProtection="1">
      <alignment horizontal="left" indent="4"/>
    </xf>
    <xf numFmtId="0" fontId="46" fillId="0" borderId="0" xfId="0" applyFont="1" applyBorder="1" applyAlignment="1" applyProtection="1">
      <alignment horizontal="center"/>
    </xf>
    <xf numFmtId="0" fontId="40" fillId="0" borderId="0" xfId="0" applyFont="1" applyFill="1" applyBorder="1"/>
    <xf numFmtId="171" fontId="46" fillId="0" borderId="0" xfId="0" applyNumberFormat="1" applyFont="1" applyBorder="1" applyAlignment="1" applyProtection="1">
      <alignment horizontal="center"/>
    </xf>
    <xf numFmtId="0" fontId="47" fillId="0" borderId="0" xfId="0" applyFont="1" applyFill="1" applyBorder="1" applyAlignment="1" applyProtection="1">
      <alignment horizontal="left" indent="4"/>
    </xf>
    <xf numFmtId="0" fontId="48" fillId="0" borderId="0" xfId="0" applyFont="1" applyBorder="1" applyAlignment="1" applyProtection="1">
      <alignment horizontal="left" indent="4"/>
    </xf>
    <xf numFmtId="0" fontId="36" fillId="0" borderId="0" xfId="0" applyFont="1" applyFill="1" applyBorder="1" applyAlignment="1" applyProtection="1">
      <alignment horizontal="left" indent="4"/>
    </xf>
    <xf numFmtId="0" fontId="49" fillId="0" borderId="0" xfId="0" applyFont="1" applyFill="1" applyBorder="1" applyAlignment="1" applyProtection="1">
      <alignment horizontal="left" indent="4"/>
    </xf>
    <xf numFmtId="172" fontId="40" fillId="0" borderId="0" xfId="0" applyNumberFormat="1" applyFont="1" applyFill="1" applyBorder="1"/>
    <xf numFmtId="0" fontId="43" fillId="0" borderId="0" xfId="0" applyFont="1" applyBorder="1" applyAlignment="1" applyProtection="1"/>
    <xf numFmtId="4" fontId="46" fillId="0" borderId="0" xfId="0" applyNumberFormat="1" applyFont="1" applyBorder="1" applyAlignment="1" applyProtection="1">
      <alignment horizontal="center"/>
    </xf>
    <xf numFmtId="173" fontId="42" fillId="0" borderId="10" xfId="367" applyNumberFormat="1" applyFont="1" applyBorder="1" applyAlignment="1" applyProtection="1">
      <alignment horizontal="center"/>
      <protection locked="0"/>
    </xf>
    <xf numFmtId="0" fontId="46" fillId="0" borderId="0" xfId="0" applyFont="1" applyBorder="1" applyAlignment="1" applyProtection="1"/>
    <xf numFmtId="0" fontId="45" fillId="0" borderId="0" xfId="0" applyFont="1" applyFill="1" applyBorder="1" applyAlignment="1" applyProtection="1">
      <alignment horizontal="left" indent="4"/>
    </xf>
    <xf numFmtId="0" fontId="50" fillId="0" borderId="0" xfId="0" applyFont="1" applyFill="1" applyBorder="1" applyAlignment="1" applyProtection="1">
      <alignment horizontal="left" indent="4"/>
    </xf>
    <xf numFmtId="2" fontId="46" fillId="0" borderId="0" xfId="0" applyNumberFormat="1" applyFont="1" applyBorder="1" applyAlignment="1" applyProtection="1">
      <alignment horizontal="center"/>
    </xf>
    <xf numFmtId="2" fontId="46" fillId="0" borderId="0" xfId="0" applyNumberFormat="1" applyFont="1" applyBorder="1" applyAlignment="1" applyProtection="1"/>
    <xf numFmtId="2" fontId="42" fillId="0" borderId="0" xfId="0" applyNumberFormat="1" applyFont="1" applyBorder="1" applyAlignment="1" applyProtection="1">
      <alignment horizontal="center"/>
    </xf>
    <xf numFmtId="0" fontId="47" fillId="0" borderId="0" xfId="0" applyFont="1" applyFill="1" applyBorder="1" applyAlignment="1" applyProtection="1">
      <alignment vertical="top"/>
    </xf>
    <xf numFmtId="0" fontId="51" fillId="0" borderId="0" xfId="0" applyFont="1" applyBorder="1" applyAlignment="1" applyProtection="1">
      <alignment horizontal="left" indent="4"/>
    </xf>
    <xf numFmtId="0" fontId="0" fillId="0" borderId="0" xfId="0" applyFill="1" applyBorder="1" applyProtection="1"/>
    <xf numFmtId="0" fontId="0" fillId="0" borderId="0" xfId="0" applyFill="1" applyProtection="1"/>
    <xf numFmtId="0" fontId="0" fillId="0" borderId="0" xfId="0" applyFill="1"/>
    <xf numFmtId="0" fontId="0" fillId="20" borderId="0" xfId="0" applyFill="1"/>
    <xf numFmtId="0" fontId="0" fillId="0" borderId="0" xfId="0" applyAlignment="1"/>
    <xf numFmtId="0" fontId="32" fillId="0" borderId="0" xfId="0" applyFont="1" applyAlignment="1">
      <alignment horizontal="left" vertical="center" wrapText="1"/>
    </xf>
    <xf numFmtId="0" fontId="32" fillId="0" borderId="0" xfId="0" applyFont="1" applyAlignment="1">
      <alignment vertical="center" wrapText="1"/>
    </xf>
    <xf numFmtId="0" fontId="0" fillId="0" borderId="0" xfId="0" applyBorder="1" applyAlignment="1">
      <alignment horizontal="right" indent="2"/>
    </xf>
    <xf numFmtId="0" fontId="0" fillId="0" borderId="0" xfId="0" applyBorder="1" applyAlignment="1" applyProtection="1">
      <alignment horizontal="left" vertical="center" indent="4"/>
    </xf>
    <xf numFmtId="0" fontId="42" fillId="0" borderId="0" xfId="0" applyFont="1" applyBorder="1" applyAlignment="1"/>
    <xf numFmtId="0" fontId="0" fillId="0" borderId="0" xfId="0" applyBorder="1" applyAlignment="1" applyProtection="1">
      <alignment horizontal="left" vertical="top" indent="4"/>
    </xf>
    <xf numFmtId="0" fontId="32" fillId="0" borderId="0" xfId="0" applyFont="1" applyBorder="1" applyAlignment="1" applyProtection="1">
      <alignment horizontal="left" vertical="top" indent="4"/>
    </xf>
    <xf numFmtId="0" fontId="0" fillId="0" borderId="0" xfId="0" applyBorder="1" applyAlignment="1">
      <alignment horizontal="right" vertical="center" indent="2"/>
    </xf>
    <xf numFmtId="0" fontId="0" fillId="0" borderId="0" xfId="0" applyBorder="1" applyAlignment="1">
      <alignment vertical="center"/>
    </xf>
    <xf numFmtId="0" fontId="42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/>
    </xf>
    <xf numFmtId="0" fontId="33" fillId="0" borderId="0" xfId="200" applyFont="1" applyBorder="1" applyAlignment="1">
      <alignment horizontal="right" indent="2"/>
    </xf>
    <xf numFmtId="0" fontId="41" fillId="0" borderId="0" xfId="0" applyFont="1" applyBorder="1" applyAlignment="1" applyProtection="1">
      <alignment horizontal="left" vertical="top" indent="4"/>
      <protection locked="0"/>
    </xf>
    <xf numFmtId="0" fontId="42" fillId="0" borderId="11" xfId="0" applyFont="1" applyBorder="1" applyAlignment="1" applyProtection="1">
      <alignment vertical="top" wrapText="1"/>
      <protection locked="0"/>
    </xf>
    <xf numFmtId="0" fontId="42" fillId="0" borderId="12" xfId="0" applyFont="1" applyBorder="1" applyAlignment="1" applyProtection="1">
      <alignment vertical="top" wrapText="1"/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2" fillId="0" borderId="0" xfId="0" applyFont="1" applyBorder="1" applyAlignment="1" applyProtection="1">
      <alignment horizontal="left" vertical="center"/>
      <protection locked="0"/>
    </xf>
    <xf numFmtId="0" fontId="32" fillId="0" borderId="0" xfId="0" applyFont="1" applyBorder="1" applyAlignment="1">
      <alignment horizontal="left" vertical="center" wrapText="1"/>
    </xf>
    <xf numFmtId="0" fontId="41" fillId="20" borderId="0" xfId="0" applyFont="1" applyFill="1" applyBorder="1" applyAlignment="1" applyProtection="1">
      <alignment horizontal="left" indent="4"/>
      <protection locked="0"/>
    </xf>
    <xf numFmtId="0" fontId="33" fillId="20" borderId="0" xfId="200" applyFont="1" applyFill="1" applyBorder="1" applyAlignment="1" applyProtection="1">
      <alignment horizontal="right" indent="2"/>
    </xf>
    <xf numFmtId="0" fontId="0" fillId="20" borderId="0" xfId="0" applyFill="1" applyBorder="1" applyAlignment="1" applyProtection="1"/>
    <xf numFmtId="0" fontId="0" fillId="20" borderId="0" xfId="0" applyFill="1" applyProtection="1"/>
    <xf numFmtId="0" fontId="41" fillId="20" borderId="0" xfId="0" applyFont="1" applyFill="1" applyBorder="1" applyAlignment="1" applyProtection="1">
      <alignment horizontal="left" vertical="center" indent="4"/>
      <protection locked="0"/>
    </xf>
    <xf numFmtId="0" fontId="33" fillId="20" borderId="0" xfId="200" applyFont="1" applyFill="1" applyBorder="1" applyAlignment="1" applyProtection="1">
      <alignment horizontal="right" vertical="top" indent="2"/>
    </xf>
    <xf numFmtId="0" fontId="35" fillId="20" borderId="0" xfId="200" applyFont="1" applyFill="1" applyBorder="1" applyAlignment="1" applyProtection="1">
      <alignment wrapText="1"/>
    </xf>
    <xf numFmtId="0" fontId="0" fillId="20" borderId="0" xfId="0" applyFill="1" applyBorder="1" applyProtection="1"/>
    <xf numFmtId="10" fontId="42" fillId="0" borderId="10" xfId="367" applyNumberFormat="1" applyFont="1" applyBorder="1" applyAlignment="1" applyProtection="1">
      <alignment horizontal="left" vertical="center"/>
      <protection locked="0"/>
    </xf>
    <xf numFmtId="0" fontId="32" fillId="0" borderId="0" xfId="0" applyFont="1" applyBorder="1" applyAlignment="1" applyProtection="1">
      <alignment horizontal="center"/>
    </xf>
    <xf numFmtId="0" fontId="38" fillId="20" borderId="0" xfId="200" applyFont="1" applyFill="1" applyBorder="1" applyAlignment="1" applyProtection="1">
      <alignment wrapText="1"/>
    </xf>
    <xf numFmtId="0" fontId="38" fillId="20" borderId="0" xfId="200" applyFont="1" applyFill="1" applyBorder="1" applyAlignment="1" applyProtection="1">
      <alignment vertical="top" wrapText="1"/>
    </xf>
    <xf numFmtId="0" fontId="0" fillId="20" borderId="0" xfId="0" applyFill="1" applyBorder="1" applyAlignment="1" applyProtection="1">
      <alignment vertical="center"/>
    </xf>
    <xf numFmtId="171" fontId="46" fillId="0" borderId="0" xfId="0" applyNumberFormat="1" applyFont="1" applyBorder="1" applyAlignment="1" applyProtection="1">
      <alignment horizontal="right"/>
    </xf>
    <xf numFmtId="4" fontId="46" fillId="0" borderId="0" xfId="0" applyNumberFormat="1" applyFont="1" applyBorder="1" applyAlignment="1" applyProtection="1">
      <alignment horizontal="right"/>
    </xf>
    <xf numFmtId="0" fontId="46" fillId="0" borderId="0" xfId="0" applyFont="1" applyBorder="1" applyAlignment="1" applyProtection="1">
      <alignment horizontal="right"/>
    </xf>
    <xf numFmtId="174" fontId="45" fillId="0" borderId="10" xfId="367" applyNumberFormat="1" applyFont="1" applyBorder="1" applyAlignment="1" applyProtection="1">
      <alignment horizontal="right"/>
    </xf>
    <xf numFmtId="175" fontId="45" fillId="0" borderId="10" xfId="367" applyNumberFormat="1" applyFont="1" applyBorder="1" applyAlignment="1" applyProtection="1">
      <alignment horizontal="right"/>
    </xf>
    <xf numFmtId="176" fontId="45" fillId="0" borderId="10" xfId="367" applyNumberFormat="1" applyFont="1" applyBorder="1" applyAlignment="1" applyProtection="1">
      <alignment horizontal="right"/>
    </xf>
    <xf numFmtId="4" fontId="49" fillId="20" borderId="10" xfId="367" applyNumberFormat="1" applyFont="1" applyFill="1" applyBorder="1" applyAlignment="1" applyProtection="1">
      <alignment horizontal="right"/>
    </xf>
    <xf numFmtId="0" fontId="0" fillId="0" borderId="0" xfId="0" applyBorder="1" applyAlignment="1" applyProtection="1">
      <alignment horizontal="right"/>
    </xf>
    <xf numFmtId="174" fontId="49" fillId="20" borderId="10" xfId="367" applyNumberFormat="1" applyFont="1" applyFill="1" applyBorder="1" applyAlignment="1" applyProtection="1">
      <alignment horizontal="right"/>
    </xf>
    <xf numFmtId="176" fontId="45" fillId="0" borderId="11" xfId="367" applyNumberFormat="1" applyFont="1" applyBorder="1" applyAlignment="1" applyProtection="1">
      <alignment horizontal="right"/>
    </xf>
    <xf numFmtId="174" fontId="45" fillId="0" borderId="11" xfId="367" applyNumberFormat="1" applyFont="1" applyBorder="1" applyAlignment="1" applyProtection="1">
      <alignment horizontal="right"/>
    </xf>
    <xf numFmtId="3" fontId="45" fillId="0" borderId="0" xfId="367" applyNumberFormat="1" applyFont="1" applyBorder="1" applyAlignment="1" applyProtection="1">
      <alignment horizontal="center"/>
    </xf>
    <xf numFmtId="0" fontId="41" fillId="0" borderId="0" xfId="0" applyFont="1" applyFill="1" applyBorder="1" applyAlignment="1" applyProtection="1">
      <alignment horizontal="left" vertical="center" indent="4"/>
      <protection locked="0"/>
    </xf>
    <xf numFmtId="10" fontId="45" fillId="0" borderId="0" xfId="367" applyNumberFormat="1" applyFont="1" applyBorder="1" applyAlignment="1" applyProtection="1">
      <alignment horizontal="center"/>
    </xf>
    <xf numFmtId="176" fontId="45" fillId="0" borderId="0" xfId="367" applyNumberFormat="1" applyFont="1" applyBorder="1" applyAlignment="1" applyProtection="1">
      <alignment horizontal="right"/>
    </xf>
    <xf numFmtId="174" fontId="45" fillId="0" borderId="0" xfId="367" applyNumberFormat="1" applyFont="1" applyBorder="1" applyAlignment="1" applyProtection="1">
      <alignment horizontal="left"/>
    </xf>
    <xf numFmtId="0" fontId="39" fillId="0" borderId="0" xfId="0" applyFont="1" applyBorder="1" applyAlignment="1" applyProtection="1">
      <alignment horizontal="left" indent="1"/>
    </xf>
    <xf numFmtId="0" fontId="32" fillId="0" borderId="0" xfId="0" applyFont="1" applyBorder="1" applyAlignment="1" applyProtection="1"/>
    <xf numFmtId="0" fontId="32" fillId="0" borderId="0" xfId="0" applyFont="1" applyBorder="1" applyAlignment="1" applyProtection="1">
      <alignment horizontal="left" indent="1"/>
    </xf>
    <xf numFmtId="174" fontId="49" fillId="0" borderId="0" xfId="367" applyNumberFormat="1" applyFont="1" applyBorder="1" applyAlignment="1" applyProtection="1">
      <alignment horizontal="left"/>
    </xf>
    <xf numFmtId="0" fontId="32" fillId="0" borderId="0" xfId="0" applyFont="1" applyProtection="1"/>
    <xf numFmtId="0" fontId="53" fillId="0" borderId="0" xfId="0" applyFont="1" applyBorder="1" applyAlignment="1" applyProtection="1"/>
    <xf numFmtId="0" fontId="51" fillId="0" borderId="0" xfId="0" applyFont="1" applyProtection="1"/>
    <xf numFmtId="0" fontId="51" fillId="0" borderId="0" xfId="0" applyFont="1" applyBorder="1" applyAlignment="1" applyProtection="1"/>
    <xf numFmtId="177" fontId="45" fillId="0" borderId="10" xfId="367" applyNumberFormat="1" applyFont="1" applyBorder="1" applyAlignment="1" applyProtection="1">
      <alignment horizontal="right"/>
    </xf>
    <xf numFmtId="178" fontId="45" fillId="0" borderId="10" xfId="367" applyNumberFormat="1" applyFont="1" applyBorder="1" applyAlignment="1" applyProtection="1">
      <alignment horizontal="right"/>
    </xf>
    <xf numFmtId="179" fontId="45" fillId="0" borderId="10" xfId="367" applyNumberFormat="1" applyFont="1" applyBorder="1" applyAlignment="1" applyProtection="1">
      <alignment horizontal="right"/>
    </xf>
    <xf numFmtId="0" fontId="47" fillId="0" borderId="0" xfId="0" applyFont="1" applyFill="1" applyBorder="1" applyAlignment="1" applyProtection="1"/>
    <xf numFmtId="180" fontId="45" fillId="0" borderId="10" xfId="367" applyNumberFormat="1" applyFont="1" applyBorder="1" applyAlignment="1" applyProtection="1">
      <alignment horizontal="right"/>
    </xf>
    <xf numFmtId="0" fontId="47" fillId="0" borderId="0" xfId="0" applyFont="1" applyFill="1" applyBorder="1" applyAlignment="1" applyProtection="1">
      <alignment horizontal="center"/>
    </xf>
    <xf numFmtId="0" fontId="45" fillId="0" borderId="0" xfId="0" applyFont="1" applyBorder="1" applyAlignment="1" applyProtection="1"/>
    <xf numFmtId="0" fontId="45" fillId="0" borderId="0" xfId="0" applyFont="1" applyBorder="1" applyAlignment="1" applyProtection="1">
      <alignment horizontal="left" indent="4"/>
    </xf>
    <xf numFmtId="0" fontId="45" fillId="0" borderId="0" xfId="0" applyFont="1" applyBorder="1" applyProtection="1"/>
    <xf numFmtId="0" fontId="45" fillId="0" borderId="0" xfId="0" applyFont="1" applyBorder="1" applyAlignment="1" applyProtection="1">
      <alignment horizontal="right" indent="2"/>
    </xf>
    <xf numFmtId="0" fontId="45" fillId="20" borderId="0" xfId="0" applyFont="1" applyFill="1" applyBorder="1" applyAlignment="1" applyProtection="1">
      <alignment horizontal="left" indent="4"/>
    </xf>
    <xf numFmtId="0" fontId="45" fillId="20" borderId="0" xfId="0" applyFont="1" applyFill="1" applyBorder="1" applyProtection="1"/>
    <xf numFmtId="0" fontId="45" fillId="20" borderId="0" xfId="0" applyFont="1" applyFill="1" applyBorder="1" applyAlignment="1" applyProtection="1">
      <alignment horizontal="right" indent="2"/>
    </xf>
    <xf numFmtId="0" fontId="45" fillId="20" borderId="0" xfId="0" applyFont="1" applyFill="1" applyBorder="1" applyAlignment="1" applyProtection="1"/>
    <xf numFmtId="0" fontId="49" fillId="20" borderId="0" xfId="0" applyFont="1" applyFill="1" applyBorder="1" applyAlignment="1" applyProtection="1">
      <alignment horizontal="left" indent="4"/>
    </xf>
    <xf numFmtId="0" fontId="45" fillId="21" borderId="0" xfId="0" applyFont="1" applyFill="1" applyBorder="1" applyAlignment="1" applyProtection="1"/>
    <xf numFmtId="0" fontId="49" fillId="20" borderId="0" xfId="0" applyFont="1" applyFill="1" applyBorder="1" applyAlignment="1" applyProtection="1"/>
    <xf numFmtId="171" fontId="33" fillId="21" borderId="0" xfId="0" applyNumberFormat="1" applyFont="1" applyFill="1" applyBorder="1" applyAlignment="1" applyProtection="1">
      <alignment horizontal="left"/>
    </xf>
    <xf numFmtId="171" fontId="33" fillId="20" borderId="0" xfId="0" applyNumberFormat="1" applyFont="1" applyFill="1" applyBorder="1" applyAlignment="1" applyProtection="1"/>
    <xf numFmtId="0" fontId="45" fillId="0" borderId="0" xfId="0" applyFont="1" applyFill="1" applyBorder="1" applyAlignment="1" applyProtection="1"/>
    <xf numFmtId="0" fontId="49" fillId="0" borderId="25" xfId="0" applyFont="1" applyFill="1" applyBorder="1" applyAlignment="1" applyProtection="1">
      <alignment horizontal="left" indent="4"/>
    </xf>
    <xf numFmtId="0" fontId="61" fillId="0" borderId="28" xfId="0" applyFont="1" applyFill="1" applyBorder="1" applyAlignment="1" applyProtection="1">
      <alignment horizontal="left" indent="7"/>
    </xf>
    <xf numFmtId="0" fontId="45" fillId="0" borderId="28" xfId="0" applyFont="1" applyBorder="1" applyAlignment="1" applyProtection="1">
      <alignment horizontal="left" indent="4"/>
    </xf>
    <xf numFmtId="0" fontId="45" fillId="0" borderId="29" xfId="0" applyFont="1" applyBorder="1" applyAlignment="1" applyProtection="1"/>
    <xf numFmtId="0" fontId="32" fillId="0" borderId="0" xfId="0" applyFont="1" applyFill="1" applyAlignment="1">
      <alignment vertical="center" wrapText="1"/>
    </xf>
    <xf numFmtId="0" fontId="62" fillId="0" borderId="0" xfId="0" applyFont="1" applyFill="1" applyBorder="1" applyAlignment="1" applyProtection="1">
      <alignment horizontal="left" vertical="center" indent="6"/>
      <protection locked="0"/>
    </xf>
    <xf numFmtId="1" fontId="40" fillId="0" borderId="0" xfId="0" applyNumberFormat="1" applyFont="1" applyBorder="1" applyAlignment="1" applyProtection="1">
      <alignment horizontal="left" indent="6"/>
    </xf>
    <xf numFmtId="0" fontId="39" fillId="0" borderId="0" xfId="0" applyFont="1" applyAlignment="1" applyProtection="1">
      <alignment horizontal="left" vertical="top"/>
    </xf>
    <xf numFmtId="0" fontId="39" fillId="0" borderId="0" xfId="0" applyFont="1" applyBorder="1" applyAlignment="1" applyProtection="1">
      <alignment horizontal="left" vertical="top"/>
    </xf>
    <xf numFmtId="0" fontId="39" fillId="0" borderId="0" xfId="0" applyFont="1" applyFill="1" applyAlignment="1" applyProtection="1">
      <alignment horizontal="left" vertical="top"/>
    </xf>
    <xf numFmtId="172" fontId="0" fillId="0" borderId="0" xfId="0" applyNumberFormat="1" applyFill="1" applyBorder="1" applyAlignment="1">
      <alignment vertical="top"/>
    </xf>
    <xf numFmtId="172" fontId="0" fillId="20" borderId="0" xfId="0" applyNumberFormat="1" applyFill="1" applyBorder="1" applyAlignment="1">
      <alignment vertical="top"/>
    </xf>
    <xf numFmtId="172" fontId="40" fillId="20" borderId="0" xfId="0" applyNumberFormat="1" applyFont="1" applyFill="1" applyBorder="1" applyAlignment="1">
      <alignment vertical="top"/>
    </xf>
    <xf numFmtId="1" fontId="32" fillId="0" borderId="0" xfId="0" applyNumberFormat="1" applyFont="1" applyBorder="1" applyAlignment="1" applyProtection="1">
      <alignment horizontal="left" indent="4"/>
    </xf>
    <xf numFmtId="2" fontId="0" fillId="0" borderId="0" xfId="0" applyNumberFormat="1" applyBorder="1" applyAlignment="1" applyProtection="1">
      <alignment horizontal="left" indent="4"/>
    </xf>
    <xf numFmtId="0" fontId="42" fillId="0" borderId="0" xfId="0" applyFont="1" applyBorder="1" applyAlignment="1" applyProtection="1">
      <alignment horizontal="left" vertical="top" wrapText="1"/>
      <protection locked="0"/>
    </xf>
    <xf numFmtId="0" fontId="42" fillId="0" borderId="17" xfId="0" applyFont="1" applyBorder="1" applyAlignment="1" applyProtection="1">
      <alignment horizontal="left" vertical="top" wrapText="1"/>
      <protection locked="0"/>
    </xf>
    <xf numFmtId="0" fontId="32" fillId="0" borderId="0" xfId="0" applyFont="1" applyBorder="1" applyAlignment="1" applyProtection="1">
      <alignment horizontal="left" vertical="center" wrapText="1"/>
    </xf>
    <xf numFmtId="172" fontId="44" fillId="20" borderId="0" xfId="0" applyNumberFormat="1" applyFont="1" applyFill="1" applyBorder="1" applyAlignment="1" applyProtection="1">
      <alignment vertical="top"/>
    </xf>
    <xf numFmtId="172" fontId="55" fillId="20" borderId="0" xfId="0" applyNumberFormat="1" applyFont="1" applyFill="1" applyBorder="1" applyAlignment="1" applyProtection="1">
      <alignment vertical="top"/>
    </xf>
    <xf numFmtId="172" fontId="44" fillId="0" borderId="0" xfId="0" applyNumberFormat="1" applyFont="1" applyFill="1" applyBorder="1" applyAlignment="1" applyProtection="1">
      <alignment vertical="top"/>
    </xf>
    <xf numFmtId="0" fontId="32" fillId="0" borderId="0" xfId="0" applyFont="1" applyBorder="1" applyAlignment="1" applyProtection="1">
      <alignment horizontal="left" vertical="center" indent="4"/>
    </xf>
    <xf numFmtId="0" fontId="0" fillId="0" borderId="0" xfId="0" applyAlignment="1" applyProtection="1"/>
    <xf numFmtId="0" fontId="42" fillId="0" borderId="0" xfId="0" applyFont="1" applyBorder="1" applyAlignment="1" applyProtection="1">
      <alignment horizontal="left" vertical="center"/>
      <protection locked="0"/>
    </xf>
    <xf numFmtId="0" fontId="52" fillId="0" borderId="0" xfId="200" applyFont="1" applyFill="1" applyBorder="1" applyAlignment="1" applyProtection="1">
      <alignment vertical="center" wrapText="1"/>
    </xf>
    <xf numFmtId="175" fontId="54" fillId="0" borderId="10" xfId="367" applyNumberFormat="1" applyFont="1" applyBorder="1" applyAlignment="1" applyProtection="1"/>
    <xf numFmtId="0" fontId="39" fillId="0" borderId="0" xfId="0" applyFont="1" applyAlignment="1" applyProtection="1"/>
    <xf numFmtId="0" fontId="47" fillId="0" borderId="0" xfId="0" applyFont="1" applyFill="1" applyBorder="1" applyAlignment="1" applyProtection="1">
      <alignment horizontal="right"/>
    </xf>
    <xf numFmtId="171" fontId="71" fillId="0" borderId="0" xfId="0" applyNumberFormat="1" applyFont="1" applyFill="1" applyBorder="1" applyAlignment="1" applyProtection="1">
      <alignment horizontal="left"/>
    </xf>
    <xf numFmtId="171" fontId="39" fillId="0" borderId="0" xfId="0" applyNumberFormat="1" applyFont="1" applyFill="1" applyBorder="1" applyAlignment="1" applyProtection="1">
      <alignment horizontal="left"/>
    </xf>
    <xf numFmtId="0" fontId="49" fillId="0" borderId="19" xfId="0" applyFont="1" applyFill="1" applyBorder="1" applyAlignment="1" applyProtection="1">
      <alignment horizontal="left" indent="4"/>
    </xf>
    <xf numFmtId="0" fontId="45" fillId="0" borderId="19" xfId="0" applyFont="1" applyFill="1" applyBorder="1" applyAlignment="1" applyProtection="1"/>
    <xf numFmtId="171" fontId="71" fillId="0" borderId="19" xfId="0" applyNumberFormat="1" applyFont="1" applyFill="1" applyBorder="1" applyAlignment="1" applyProtection="1">
      <alignment horizontal="left"/>
    </xf>
    <xf numFmtId="171" fontId="39" fillId="0" borderId="0" xfId="0" applyNumberFormat="1" applyFont="1" applyFill="1" applyBorder="1" applyAlignment="1" applyProtection="1"/>
    <xf numFmtId="171" fontId="48" fillId="0" borderId="0" xfId="0" applyNumberFormat="1" applyFont="1" applyFill="1" applyBorder="1" applyAlignment="1" applyProtection="1"/>
    <xf numFmtId="0" fontId="61" fillId="0" borderId="0" xfId="0" applyFont="1" applyFill="1" applyBorder="1" applyAlignment="1" applyProtection="1">
      <alignment vertical="top"/>
    </xf>
    <xf numFmtId="0" fontId="61" fillId="0" borderId="0" xfId="0" applyFont="1" applyFill="1" applyBorder="1" applyAlignment="1" applyProtection="1">
      <alignment vertical="top" wrapText="1"/>
    </xf>
    <xf numFmtId="0" fontId="61" fillId="0" borderId="0" xfId="0" applyFont="1" applyFill="1" applyBorder="1" applyAlignment="1" applyProtection="1">
      <alignment horizontal="left" vertical="top" wrapText="1"/>
    </xf>
    <xf numFmtId="0" fontId="72" fillId="0" borderId="0" xfId="0" applyFont="1" applyBorder="1" applyAlignment="1" applyProtection="1">
      <alignment horizontal="left" indent="4"/>
    </xf>
    <xf numFmtId="0" fontId="43" fillId="0" borderId="0" xfId="0" applyFont="1" applyBorder="1" applyProtection="1"/>
    <xf numFmtId="0" fontId="43" fillId="0" borderId="0" xfId="0" applyFont="1" applyBorder="1" applyAlignment="1" applyProtection="1">
      <alignment horizontal="right" indent="2"/>
    </xf>
    <xf numFmtId="0" fontId="42" fillId="0" borderId="0" xfId="0" applyFont="1" applyBorder="1" applyAlignment="1" applyProtection="1">
      <alignment horizontal="left" vertical="center"/>
      <protection locked="0"/>
    </xf>
    <xf numFmtId="0" fontId="42" fillId="0" borderId="17" xfId="0" applyFont="1" applyBorder="1" applyAlignment="1" applyProtection="1">
      <alignment horizontal="left" vertical="center"/>
      <protection locked="0"/>
    </xf>
    <xf numFmtId="0" fontId="42" fillId="0" borderId="16" xfId="0" applyFont="1" applyBorder="1" applyAlignment="1" applyProtection="1">
      <alignment horizontal="left" vertical="top" wrapText="1"/>
      <protection locked="0"/>
    </xf>
    <xf numFmtId="0" fontId="44" fillId="0" borderId="16" xfId="0" applyFont="1" applyBorder="1" applyAlignment="1" applyProtection="1">
      <alignment horizontal="left" vertical="center"/>
    </xf>
    <xf numFmtId="0" fontId="39" fillId="0" borderId="0" xfId="0" applyFont="1" applyBorder="1" applyAlignment="1" applyProtection="1">
      <alignment horizontal="left" vertical="top" indent="4"/>
    </xf>
    <xf numFmtId="0" fontId="39" fillId="0" borderId="0" xfId="0" applyFont="1" applyFill="1" applyBorder="1"/>
    <xf numFmtId="0" fontId="42" fillId="0" borderId="0" xfId="0" applyFont="1" applyBorder="1" applyAlignment="1" applyProtection="1">
      <alignment horizontal="left" vertical="center"/>
      <protection locked="0"/>
    </xf>
    <xf numFmtId="171" fontId="33" fillId="0" borderId="0" xfId="0" applyNumberFormat="1" applyFont="1" applyFill="1" applyBorder="1" applyAlignment="1" applyProtection="1">
      <alignment horizontal="left"/>
    </xf>
    <xf numFmtId="171" fontId="39" fillId="0" borderId="19" xfId="0" applyNumberFormat="1" applyFont="1" applyFill="1" applyBorder="1" applyAlignment="1" applyProtection="1">
      <alignment horizontal="left"/>
    </xf>
    <xf numFmtId="0" fontId="55" fillId="0" borderId="0" xfId="0" applyFont="1" applyFill="1" applyBorder="1" applyAlignment="1" applyProtection="1">
      <alignment horizontal="right"/>
    </xf>
    <xf numFmtId="172" fontId="55" fillId="20" borderId="0" xfId="0" applyNumberFormat="1" applyFont="1" applyFill="1" applyBorder="1" applyAlignment="1" applyProtection="1">
      <alignment horizontal="right"/>
    </xf>
    <xf numFmtId="172" fontId="55" fillId="0" borderId="0" xfId="0" applyNumberFormat="1" applyFont="1" applyFill="1" applyBorder="1" applyAlignment="1" applyProtection="1">
      <alignment horizontal="right"/>
    </xf>
    <xf numFmtId="0" fontId="55" fillId="0" borderId="0" xfId="0" applyFont="1" applyFill="1" applyBorder="1" applyAlignment="1" applyProtection="1">
      <alignment horizontal="right" vertical="top" wrapText="1"/>
    </xf>
    <xf numFmtId="0" fontId="55" fillId="0" borderId="0" xfId="0" applyFont="1" applyFill="1" applyBorder="1" applyAlignment="1" applyProtection="1">
      <alignment horizontal="left" vertical="center"/>
    </xf>
    <xf numFmtId="0" fontId="55" fillId="0" borderId="0" xfId="0" applyFont="1" applyFill="1" applyBorder="1" applyAlignment="1" applyProtection="1">
      <alignment horizontal="left"/>
    </xf>
    <xf numFmtId="172" fontId="55" fillId="20" borderId="0" xfId="0" applyNumberFormat="1" applyFont="1" applyFill="1" applyBorder="1" applyProtection="1"/>
    <xf numFmtId="0" fontId="44" fillId="0" borderId="0" xfId="0" applyFont="1" applyFill="1" applyBorder="1" applyProtection="1"/>
    <xf numFmtId="20" fontId="44" fillId="0" borderId="0" xfId="0" applyNumberFormat="1" applyFont="1" applyFill="1" applyBorder="1" applyProtection="1"/>
    <xf numFmtId="0" fontId="44" fillId="0" borderId="0" xfId="0" applyFont="1" applyFill="1" applyBorder="1" applyAlignment="1" applyProtection="1">
      <alignment horizontal="right"/>
    </xf>
    <xf numFmtId="172" fontId="55" fillId="20" borderId="0" xfId="0" applyNumberFormat="1" applyFont="1" applyFill="1" applyBorder="1" applyAlignment="1" applyProtection="1">
      <alignment vertical="center" wrapText="1"/>
    </xf>
    <xf numFmtId="0" fontId="45" fillId="0" borderId="0" xfId="0" applyFont="1" applyFill="1" applyBorder="1" applyAlignment="1" applyProtection="1">
      <alignment vertical="center" wrapText="1"/>
    </xf>
    <xf numFmtId="0" fontId="53" fillId="0" borderId="0" xfId="0" applyFont="1" applyFill="1" applyBorder="1" applyAlignment="1" applyProtection="1">
      <alignment vertical="center" wrapText="1"/>
    </xf>
    <xf numFmtId="0" fontId="67" fillId="0" borderId="0" xfId="0" applyFont="1" applyFill="1" applyBorder="1" applyAlignment="1" applyProtection="1">
      <alignment horizontal="right" vertical="center" wrapText="1"/>
    </xf>
    <xf numFmtId="0" fontId="68" fillId="0" borderId="0" xfId="0" applyFont="1" applyFill="1" applyBorder="1" applyAlignment="1" applyProtection="1">
      <alignment horizontal="right"/>
    </xf>
    <xf numFmtId="0" fontId="54" fillId="0" borderId="0" xfId="0" applyFont="1" applyFill="1" applyBorder="1" applyAlignment="1" applyProtection="1">
      <alignment horizontal="right"/>
    </xf>
    <xf numFmtId="172" fontId="54" fillId="20" borderId="0" xfId="0" applyNumberFormat="1" applyFont="1" applyFill="1" applyBorder="1" applyAlignment="1" applyProtection="1">
      <alignment horizontal="right"/>
    </xf>
    <xf numFmtId="0" fontId="54" fillId="0" borderId="0" xfId="0" applyFont="1" applyFill="1" applyBorder="1" applyProtection="1"/>
    <xf numFmtId="0" fontId="54" fillId="0" borderId="0" xfId="0" applyFont="1" applyFill="1" applyAlignment="1" applyProtection="1">
      <alignment horizontal="right"/>
    </xf>
    <xf numFmtId="0" fontId="63" fillId="0" borderId="0" xfId="0" applyFont="1" applyFill="1" applyBorder="1" applyAlignment="1" applyProtection="1">
      <alignment horizontal="left" vertical="center" wrapText="1"/>
    </xf>
    <xf numFmtId="0" fontId="55" fillId="0" borderId="0" xfId="0" applyFont="1" applyFill="1" applyBorder="1" applyAlignment="1" applyProtection="1">
      <alignment horizontal="left" vertical="top" wrapText="1"/>
    </xf>
    <xf numFmtId="0" fontId="54" fillId="0" borderId="0" xfId="0" applyFont="1" applyFill="1" applyBorder="1" applyAlignment="1" applyProtection="1">
      <alignment horizontal="left" indent="2"/>
    </xf>
    <xf numFmtId="2" fontId="54" fillId="0" borderId="0" xfId="0" applyNumberFormat="1" applyFont="1" applyFill="1" applyBorder="1" applyAlignment="1" applyProtection="1">
      <alignment horizontal="right"/>
    </xf>
    <xf numFmtId="0" fontId="54" fillId="0" borderId="0" xfId="0" applyFont="1" applyFill="1" applyAlignment="1" applyProtection="1">
      <alignment horizontal="right" wrapText="1"/>
    </xf>
    <xf numFmtId="172" fontId="54" fillId="20" borderId="0" xfId="0" applyNumberFormat="1" applyFont="1" applyFill="1" applyBorder="1" applyAlignment="1" applyProtection="1">
      <alignment horizontal="right" wrapText="1"/>
    </xf>
    <xf numFmtId="0" fontId="54" fillId="0" borderId="0" xfId="0" applyFont="1" applyFill="1" applyBorder="1" applyAlignment="1" applyProtection="1">
      <alignment horizontal="right" wrapText="1"/>
    </xf>
    <xf numFmtId="2" fontId="54" fillId="0" borderId="0" xfId="0" applyNumberFormat="1" applyFont="1" applyFill="1" applyAlignment="1" applyProtection="1">
      <alignment horizontal="right"/>
    </xf>
    <xf numFmtId="2" fontId="54" fillId="0" borderId="0" xfId="0" applyNumberFormat="1" applyFont="1" applyFill="1" applyBorder="1" applyAlignment="1" applyProtection="1">
      <alignment horizontal="left" indent="2"/>
    </xf>
    <xf numFmtId="2" fontId="54" fillId="0" borderId="0" xfId="0" applyNumberFormat="1" applyFont="1" applyFill="1" applyBorder="1" applyProtection="1"/>
    <xf numFmtId="1" fontId="54" fillId="0" borderId="0" xfId="0" applyNumberFormat="1" applyFont="1" applyFill="1" applyAlignment="1" applyProtection="1">
      <alignment horizontal="right"/>
    </xf>
    <xf numFmtId="1" fontId="54" fillId="0" borderId="0" xfId="0" applyNumberFormat="1" applyFont="1" applyFill="1" applyBorder="1" applyAlignment="1" applyProtection="1">
      <alignment horizontal="right"/>
    </xf>
    <xf numFmtId="0" fontId="65" fillId="0" borderId="0" xfId="0" applyFont="1" applyFill="1" applyProtection="1"/>
    <xf numFmtId="2" fontId="54" fillId="0" borderId="0" xfId="0" applyNumberFormat="1" applyFont="1" applyFill="1" applyBorder="1" applyAlignment="1" applyProtection="1">
      <alignment horizontal="left" wrapText="1"/>
    </xf>
    <xf numFmtId="2" fontId="54" fillId="0" borderId="0" xfId="0" applyNumberFormat="1" applyFont="1" applyFill="1" applyBorder="1" applyAlignment="1" applyProtection="1">
      <alignment horizontal="right" vertical="top" wrapText="1"/>
    </xf>
    <xf numFmtId="2" fontId="54" fillId="0" borderId="0" xfId="0" applyNumberFormat="1" applyFont="1" applyFill="1" applyBorder="1" applyAlignment="1" applyProtection="1">
      <alignment horizontal="right" wrapText="1"/>
    </xf>
    <xf numFmtId="2" fontId="54" fillId="0" borderId="0" xfId="0" applyNumberFormat="1" applyFont="1" applyFill="1" applyAlignment="1" applyProtection="1">
      <alignment horizontal="right" wrapText="1"/>
    </xf>
    <xf numFmtId="2" fontId="54" fillId="0" borderId="0" xfId="0" applyNumberFormat="1" applyFont="1" applyFill="1" applyBorder="1" applyAlignment="1" applyProtection="1">
      <alignment horizontal="left"/>
    </xf>
    <xf numFmtId="0" fontId="54" fillId="0" borderId="0" xfId="0" applyFont="1" applyFill="1" applyBorder="1" applyAlignment="1" applyProtection="1">
      <alignment horizontal="left"/>
    </xf>
    <xf numFmtId="172" fontId="54" fillId="20" borderId="0" xfId="0" applyNumberFormat="1" applyFont="1" applyFill="1" applyAlignment="1" applyProtection="1">
      <alignment horizontal="right"/>
    </xf>
    <xf numFmtId="0" fontId="54" fillId="0" borderId="0" xfId="0" applyFont="1" applyFill="1" applyProtection="1"/>
    <xf numFmtId="2" fontId="54" fillId="0" borderId="0" xfId="0" applyNumberFormat="1" applyFont="1" applyFill="1" applyProtection="1"/>
    <xf numFmtId="0" fontId="66" fillId="0" borderId="0" xfId="0" applyFont="1" applyFill="1" applyProtection="1"/>
    <xf numFmtId="170" fontId="54" fillId="0" borderId="0" xfId="0" applyNumberFormat="1" applyFont="1" applyFill="1" applyAlignment="1" applyProtection="1">
      <alignment horizontal="right"/>
    </xf>
    <xf numFmtId="4" fontId="54" fillId="0" borderId="0" xfId="0" applyNumberFormat="1" applyFont="1" applyFill="1" applyAlignment="1" applyProtection="1">
      <alignment horizontal="right"/>
    </xf>
    <xf numFmtId="4" fontId="66" fillId="0" borderId="0" xfId="0" applyNumberFormat="1" applyFont="1" applyFill="1" applyAlignment="1" applyProtection="1">
      <alignment horizontal="right"/>
    </xf>
    <xf numFmtId="2" fontId="66" fillId="0" borderId="0" xfId="0" applyNumberFormat="1" applyFont="1" applyFill="1" applyAlignment="1" applyProtection="1">
      <alignment horizontal="right"/>
    </xf>
    <xf numFmtId="164" fontId="54" fillId="0" borderId="0" xfId="0" applyNumberFormat="1" applyFont="1" applyFill="1" applyAlignment="1" applyProtection="1">
      <alignment horizontal="right"/>
    </xf>
    <xf numFmtId="10" fontId="54" fillId="0" borderId="0" xfId="367" applyNumberFormat="1" applyFont="1" applyFill="1" applyAlignment="1" applyProtection="1">
      <alignment horizontal="right"/>
    </xf>
    <xf numFmtId="10" fontId="54" fillId="0" borderId="0" xfId="0" applyNumberFormat="1" applyFont="1" applyFill="1" applyAlignment="1" applyProtection="1">
      <alignment horizontal="right"/>
    </xf>
    <xf numFmtId="172" fontId="54" fillId="0" borderId="0" xfId="0" applyNumberFormat="1" applyFont="1" applyFill="1" applyAlignment="1" applyProtection="1">
      <alignment horizontal="right"/>
    </xf>
    <xf numFmtId="172" fontId="54" fillId="20" borderId="0" xfId="0" applyNumberFormat="1" applyFont="1" applyFill="1" applyAlignment="1" applyProtection="1">
      <alignment horizontal="right" wrapText="1"/>
    </xf>
    <xf numFmtId="2" fontId="54" fillId="22" borderId="0" xfId="0" applyNumberFormat="1" applyFont="1" applyFill="1" applyBorder="1" applyAlignment="1" applyProtection="1">
      <alignment horizontal="right"/>
    </xf>
    <xf numFmtId="0" fontId="66" fillId="22" borderId="0" xfId="0" applyFont="1" applyFill="1" applyProtection="1"/>
    <xf numFmtId="0" fontId="66" fillId="22" borderId="0" xfId="0" applyFont="1" applyFill="1" applyBorder="1" applyAlignment="1" applyProtection="1">
      <alignment horizontal="left"/>
    </xf>
    <xf numFmtId="2" fontId="66" fillId="22" borderId="0" xfId="0" applyNumberFormat="1" applyFont="1" applyFill="1" applyBorder="1" applyAlignment="1" applyProtection="1">
      <alignment horizontal="right"/>
    </xf>
    <xf numFmtId="0" fontId="64" fillId="0" borderId="0" xfId="0" applyFont="1" applyFill="1" applyBorder="1" applyAlignment="1" applyProtection="1">
      <alignment horizontal="left" indent="2"/>
      <protection locked="0"/>
    </xf>
    <xf numFmtId="0" fontId="64" fillId="0" borderId="0" xfId="0" applyFont="1" applyFill="1" applyBorder="1" applyProtection="1">
      <protection locked="0"/>
    </xf>
    <xf numFmtId="0" fontId="64" fillId="0" borderId="0" xfId="0" applyFont="1" applyFill="1" applyAlignment="1" applyProtection="1">
      <alignment horizontal="right"/>
      <protection locked="0"/>
    </xf>
    <xf numFmtId="2" fontId="64" fillId="0" borderId="0" xfId="0" applyNumberFormat="1" applyFont="1" applyFill="1" applyBorder="1" applyAlignment="1" applyProtection="1">
      <alignment horizontal="right"/>
      <protection locked="0"/>
    </xf>
    <xf numFmtId="0" fontId="64" fillId="0" borderId="0" xfId="0" applyFont="1" applyFill="1" applyBorder="1" applyAlignment="1" applyProtection="1">
      <alignment horizontal="right"/>
      <protection locked="0"/>
    </xf>
    <xf numFmtId="0" fontId="64" fillId="0" borderId="0" xfId="0" applyFont="1" applyFill="1" applyBorder="1" applyAlignment="1" applyProtection="1">
      <alignment horizontal="left" wrapText="1" indent="2"/>
      <protection locked="0"/>
    </xf>
    <xf numFmtId="0" fontId="64" fillId="0" borderId="0" xfId="0" applyFont="1" applyFill="1" applyBorder="1" applyAlignment="1" applyProtection="1">
      <alignment horizontal="left" wrapText="1"/>
      <protection locked="0"/>
    </xf>
    <xf numFmtId="0" fontId="64" fillId="0" borderId="0" xfId="0" applyFont="1" applyFill="1" applyBorder="1" applyAlignment="1" applyProtection="1">
      <alignment vertical="top" wrapText="1"/>
      <protection locked="0"/>
    </xf>
    <xf numFmtId="0" fontId="64" fillId="0" borderId="0" xfId="0" applyFont="1" applyFill="1" applyBorder="1" applyAlignment="1" applyProtection="1">
      <alignment horizontal="right" vertical="top" wrapText="1"/>
      <protection locked="0"/>
    </xf>
    <xf numFmtId="0" fontId="64" fillId="0" borderId="0" xfId="0" applyFont="1" applyFill="1" applyBorder="1" applyAlignment="1" applyProtection="1">
      <alignment horizontal="left" vertical="top" wrapText="1" indent="2"/>
      <protection locked="0"/>
    </xf>
    <xf numFmtId="0" fontId="64" fillId="0" borderId="0" xfId="0" applyFont="1" applyFill="1" applyBorder="1" applyAlignment="1" applyProtection="1">
      <alignment vertical="top"/>
      <protection locked="0"/>
    </xf>
    <xf numFmtId="2" fontId="64" fillId="0" borderId="0" xfId="0" applyNumberFormat="1" applyFont="1" applyFill="1" applyBorder="1" applyAlignment="1" applyProtection="1">
      <alignment horizontal="left" indent="2"/>
      <protection locked="0"/>
    </xf>
    <xf numFmtId="2" fontId="64" fillId="0" borderId="0" xfId="0" applyNumberFormat="1" applyFont="1" applyFill="1" applyBorder="1" applyProtection="1">
      <protection locked="0"/>
    </xf>
    <xf numFmtId="1" fontId="64" fillId="0" borderId="0" xfId="0" applyNumberFormat="1" applyFont="1" applyFill="1" applyBorder="1" applyAlignment="1" applyProtection="1">
      <alignment horizontal="left" indent="2"/>
      <protection locked="0"/>
    </xf>
    <xf numFmtId="1" fontId="64" fillId="0" borderId="0" xfId="0" applyNumberFormat="1" applyFont="1" applyFill="1" applyBorder="1" applyProtection="1">
      <protection locked="0"/>
    </xf>
    <xf numFmtId="1" fontId="64" fillId="0" borderId="0" xfId="0" applyNumberFormat="1" applyFont="1" applyFill="1" applyBorder="1" applyAlignment="1" applyProtection="1">
      <alignment horizontal="right"/>
      <protection locked="0"/>
    </xf>
    <xf numFmtId="2" fontId="64" fillId="0" borderId="0" xfId="0" applyNumberFormat="1" applyFont="1" applyFill="1" applyBorder="1" applyAlignment="1" applyProtection="1">
      <alignment horizontal="left" wrapText="1" indent="2"/>
      <protection locked="0"/>
    </xf>
    <xf numFmtId="0" fontId="32" fillId="0" borderId="0" xfId="0" applyFont="1" applyBorder="1" applyAlignment="1" applyProtection="1">
      <alignment vertical="center" wrapText="1"/>
    </xf>
    <xf numFmtId="0" fontId="60" fillId="0" borderId="0" xfId="0" applyFont="1" applyFill="1" applyBorder="1" applyProtection="1"/>
    <xf numFmtId="172" fontId="40" fillId="0" borderId="0" xfId="0" applyNumberFormat="1" applyFont="1" applyFill="1" applyBorder="1" applyProtection="1"/>
    <xf numFmtId="0" fontId="49" fillId="0" borderId="0" xfId="0" applyFont="1" applyBorder="1" applyAlignment="1" applyProtection="1">
      <alignment horizontal="left" indent="4"/>
    </xf>
    <xf numFmtId="0" fontId="45" fillId="0" borderId="0" xfId="0" applyFont="1" applyBorder="1" applyAlignment="1" applyProtection="1">
      <alignment vertical="top"/>
    </xf>
    <xf numFmtId="0" fontId="49" fillId="0" borderId="0" xfId="0" applyFont="1" applyBorder="1" applyAlignment="1" applyProtection="1"/>
    <xf numFmtId="172" fontId="45" fillId="0" borderId="0" xfId="0" applyNumberFormat="1" applyFont="1" applyFill="1" applyBorder="1" applyProtection="1"/>
    <xf numFmtId="172" fontId="45" fillId="0" borderId="0" xfId="0" applyNumberFormat="1" applyFont="1" applyFill="1" applyBorder="1" applyAlignment="1" applyProtection="1">
      <alignment vertical="top"/>
    </xf>
    <xf numFmtId="172" fontId="45" fillId="0" borderId="0" xfId="0" applyNumberFormat="1" applyFont="1" applyFill="1" applyBorder="1" applyAlignment="1" applyProtection="1"/>
    <xf numFmtId="172" fontId="49" fillId="0" borderId="0" xfId="0" applyNumberFormat="1" applyFont="1" applyBorder="1" applyAlignment="1" applyProtection="1">
      <alignment horizontal="left" indent="4"/>
    </xf>
    <xf numFmtId="0" fontId="45" fillId="0" borderId="0" xfId="0" applyFont="1" applyProtection="1"/>
    <xf numFmtId="0" fontId="55" fillId="20" borderId="0" xfId="0" applyFont="1" applyFill="1" applyBorder="1" applyAlignment="1" applyProtection="1"/>
    <xf numFmtId="0" fontId="49" fillId="0" borderId="0" xfId="0" applyFont="1" applyBorder="1" applyAlignment="1" applyProtection="1">
      <alignment horizontal="left" vertical="center" indent="4"/>
    </xf>
    <xf numFmtId="0" fontId="58" fillId="0" borderId="0" xfId="0" applyFont="1" applyFill="1" applyBorder="1" applyAlignment="1" applyProtection="1">
      <alignment vertical="center"/>
    </xf>
    <xf numFmtId="0" fontId="45" fillId="0" borderId="0" xfId="0" applyFont="1" applyFill="1" applyBorder="1" applyProtection="1"/>
    <xf numFmtId="0" fontId="45" fillId="0" borderId="26" xfId="0" applyFont="1" applyBorder="1" applyAlignment="1" applyProtection="1"/>
    <xf numFmtId="0" fontId="45" fillId="0" borderId="27" xfId="0" applyFont="1" applyBorder="1" applyAlignment="1" applyProtection="1"/>
    <xf numFmtId="0" fontId="45" fillId="0" borderId="30" xfId="0" applyFont="1" applyBorder="1" applyAlignment="1" applyProtection="1"/>
    <xf numFmtId="0" fontId="45" fillId="0" borderId="31" xfId="0" applyFont="1" applyBorder="1" applyAlignment="1" applyProtection="1"/>
    <xf numFmtId="0" fontId="45" fillId="0" borderId="31" xfId="0" applyFont="1" applyBorder="1" applyProtection="1"/>
    <xf numFmtId="0" fontId="45" fillId="0" borderId="32" xfId="0" applyFont="1" applyBorder="1" applyProtection="1"/>
    <xf numFmtId="0" fontId="45" fillId="0" borderId="19" xfId="0" applyFont="1" applyBorder="1" applyAlignment="1" applyProtection="1"/>
    <xf numFmtId="0" fontId="45" fillId="0" borderId="19" xfId="0" applyFont="1" applyBorder="1" applyAlignment="1" applyProtection="1">
      <alignment horizontal="left"/>
    </xf>
    <xf numFmtId="0" fontId="45" fillId="0" borderId="0" xfId="0" applyFont="1" applyBorder="1" applyAlignment="1" applyProtection="1">
      <alignment horizontal="left"/>
    </xf>
    <xf numFmtId="0" fontId="39" fillId="0" borderId="0" xfId="0" applyFont="1" applyFill="1" applyBorder="1" applyAlignment="1" applyProtection="1">
      <alignment vertical="top" wrapText="1"/>
    </xf>
    <xf numFmtId="0" fontId="41" fillId="0" borderId="0" xfId="0" applyFont="1" applyBorder="1" applyAlignment="1" applyProtection="1">
      <alignment horizontal="left" indent="4"/>
    </xf>
    <xf numFmtId="172" fontId="41" fillId="0" borderId="0" xfId="0" applyNumberFormat="1" applyFont="1" applyBorder="1" applyAlignment="1" applyProtection="1">
      <alignment horizontal="left" indent="4"/>
    </xf>
    <xf numFmtId="172" fontId="0" fillId="0" borderId="0" xfId="0" applyNumberFormat="1" applyFill="1" applyBorder="1" applyProtection="1"/>
    <xf numFmtId="0" fontId="43" fillId="0" borderId="0" xfId="0" applyFont="1" applyProtection="1"/>
    <xf numFmtId="0" fontId="41" fillId="0" borderId="0" xfId="0" applyFont="1" applyBorder="1" applyAlignment="1" applyProtection="1">
      <alignment horizontal="left" vertical="center" indent="4"/>
    </xf>
    <xf numFmtId="0" fontId="32" fillId="0" borderId="0" xfId="0" applyFont="1" applyFill="1" applyBorder="1" applyProtection="1"/>
    <xf numFmtId="0" fontId="40" fillId="0" borderId="0" xfId="0" applyFont="1" applyFill="1" applyBorder="1" applyProtection="1"/>
    <xf numFmtId="0" fontId="41" fillId="0" borderId="0" xfId="0" applyFont="1" applyFill="1" applyBorder="1" applyAlignment="1" applyProtection="1">
      <alignment horizontal="left" vertical="center" indent="4"/>
    </xf>
    <xf numFmtId="0" fontId="0" fillId="0" borderId="0" xfId="0" applyAlignment="1" applyProtection="1">
      <alignment vertical="top"/>
    </xf>
    <xf numFmtId="0" fontId="53" fillId="0" borderId="0" xfId="0" applyFont="1" applyBorder="1" applyAlignment="1" applyProtection="1">
      <alignment vertical="center" wrapText="1"/>
      <protection locked="0"/>
    </xf>
    <xf numFmtId="172" fontId="45" fillId="0" borderId="0" xfId="0" applyNumberFormat="1" applyFont="1" applyBorder="1" applyAlignment="1" applyProtection="1"/>
    <xf numFmtId="172" fontId="49" fillId="0" borderId="0" xfId="0" applyNumberFormat="1" applyFont="1" applyBorder="1" applyAlignment="1" applyProtection="1"/>
    <xf numFmtId="175" fontId="45" fillId="0" borderId="0" xfId="367" applyNumberFormat="1" applyFont="1" applyBorder="1" applyAlignment="1" applyProtection="1">
      <alignment horizontal="right"/>
    </xf>
    <xf numFmtId="177" fontId="45" fillId="0" borderId="0" xfId="367" applyNumberFormat="1" applyFont="1" applyBorder="1" applyAlignment="1" applyProtection="1">
      <alignment horizontal="right"/>
    </xf>
    <xf numFmtId="174" fontId="45" fillId="0" borderId="0" xfId="367" applyNumberFormat="1" applyFont="1" applyBorder="1" applyAlignment="1" applyProtection="1">
      <alignment horizontal="right"/>
    </xf>
    <xf numFmtId="0" fontId="66" fillId="22" borderId="0" xfId="0" applyFont="1" applyFill="1" applyAlignment="1" applyProtection="1">
      <alignment wrapText="1"/>
    </xf>
    <xf numFmtId="174" fontId="72" fillId="0" borderId="10" xfId="367" applyNumberFormat="1" applyFont="1" applyBorder="1" applyAlignment="1" applyProtection="1">
      <protection locked="0"/>
    </xf>
    <xf numFmtId="0" fontId="43" fillId="0" borderId="0" xfId="0" applyFont="1" applyFill="1" applyBorder="1" applyProtection="1">
      <protection locked="0"/>
    </xf>
    <xf numFmtId="0" fontId="67" fillId="0" borderId="0" xfId="0" applyFont="1" applyBorder="1" applyAlignment="1" applyProtection="1"/>
    <xf numFmtId="0" fontId="72" fillId="0" borderId="0" xfId="0" applyFont="1" applyBorder="1" applyAlignment="1" applyProtection="1"/>
    <xf numFmtId="0" fontId="43" fillId="0" borderId="0" xfId="0" applyFont="1" applyBorder="1" applyAlignment="1" applyProtection="1">
      <alignment horizontal="center"/>
    </xf>
    <xf numFmtId="172" fontId="55" fillId="0" borderId="0" xfId="0" applyNumberFormat="1" applyFont="1" applyFill="1" applyBorder="1" applyProtection="1"/>
    <xf numFmtId="172" fontId="0" fillId="0" borderId="0" xfId="367" applyNumberFormat="1" applyFont="1" applyBorder="1" applyAlignment="1" applyProtection="1"/>
    <xf numFmtId="176" fontId="53" fillId="0" borderId="0" xfId="367" applyNumberFormat="1" applyFont="1" applyBorder="1" applyAlignment="1" applyProtection="1">
      <alignment horizontal="right"/>
    </xf>
    <xf numFmtId="170" fontId="42" fillId="0" borderId="0" xfId="367" applyNumberFormat="1" applyFont="1" applyBorder="1" applyAlignment="1" applyProtection="1">
      <alignment horizontal="center"/>
    </xf>
    <xf numFmtId="0" fontId="57" fillId="0" borderId="0" xfId="0" applyFont="1" applyFill="1" applyBorder="1" applyAlignment="1" applyProtection="1">
      <alignment horizontal="left" indent="4"/>
    </xf>
    <xf numFmtId="0" fontId="57" fillId="0" borderId="0" xfId="0" applyFont="1" applyProtection="1"/>
    <xf numFmtId="4" fontId="57" fillId="0" borderId="0" xfId="367" applyNumberFormat="1" applyFont="1" applyFill="1" applyBorder="1" applyAlignment="1" applyProtection="1">
      <alignment horizontal="right"/>
    </xf>
    <xf numFmtId="0" fontId="53" fillId="0" borderId="0" xfId="0" applyFont="1" applyBorder="1" applyAlignment="1" applyProtection="1">
      <alignment horizontal="left" indent="4"/>
    </xf>
    <xf numFmtId="174" fontId="53" fillId="0" borderId="10" xfId="367" applyNumberFormat="1" applyFont="1" applyBorder="1" applyAlignment="1" applyProtection="1">
      <alignment horizontal="right"/>
    </xf>
    <xf numFmtId="0" fontId="53" fillId="0" borderId="0" xfId="0" applyFont="1" applyProtection="1"/>
    <xf numFmtId="173" fontId="0" fillId="0" borderId="0" xfId="0" applyNumberFormat="1" applyBorder="1" applyAlignment="1" applyProtection="1"/>
    <xf numFmtId="0" fontId="43" fillId="0" borderId="0" xfId="0" applyFont="1" applyBorder="1" applyAlignment="1" applyProtection="1">
      <alignment horizontal="left" indent="4"/>
    </xf>
    <xf numFmtId="0" fontId="43" fillId="0" borderId="0" xfId="0" applyFont="1" applyFill="1" applyBorder="1" applyProtection="1"/>
    <xf numFmtId="0" fontId="43" fillId="0" borderId="0" xfId="0" applyFont="1" applyFill="1" applyBorder="1" applyAlignment="1" applyProtection="1">
      <alignment horizontal="right" indent="2"/>
    </xf>
    <xf numFmtId="0" fontId="43" fillId="0" borderId="0" xfId="0" applyFont="1" applyFill="1" applyBorder="1" applyAlignment="1" applyProtection="1"/>
    <xf numFmtId="172" fontId="73" fillId="0" borderId="0" xfId="367" applyNumberFormat="1" applyFont="1" applyFill="1" applyBorder="1" applyProtection="1"/>
    <xf numFmtId="10" fontId="43" fillId="0" borderId="0" xfId="367" applyNumberFormat="1" applyFont="1" applyBorder="1" applyAlignment="1" applyProtection="1">
      <alignment horizontal="center"/>
      <protection locked="0"/>
    </xf>
    <xf numFmtId="0" fontId="74" fillId="22" borderId="0" xfId="0" applyFont="1" applyFill="1" applyAlignment="1" applyProtection="1">
      <alignment wrapText="1"/>
    </xf>
    <xf numFmtId="0" fontId="57" fillId="0" borderId="0" xfId="0" applyFont="1" applyFill="1" applyBorder="1" applyAlignment="1" applyProtection="1">
      <alignment horizontal="center"/>
    </xf>
    <xf numFmtId="0" fontId="32" fillId="0" borderId="0" xfId="0" applyFont="1" applyBorder="1" applyAlignment="1" applyProtection="1">
      <alignment horizontal="left" vertical="center" wrapText="1"/>
    </xf>
    <xf numFmtId="0" fontId="53" fillId="0" borderId="0" xfId="0" applyFont="1" applyBorder="1" applyAlignment="1" applyProtection="1">
      <alignment horizontal="left" vertical="center" wrapText="1"/>
    </xf>
    <xf numFmtId="0" fontId="41" fillId="0" borderId="0" xfId="0" applyFont="1" applyBorder="1" applyAlignment="1" applyProtection="1"/>
    <xf numFmtId="0" fontId="44" fillId="0" borderId="0" xfId="0" applyFont="1" applyBorder="1" applyAlignment="1" applyProtection="1"/>
    <xf numFmtId="0" fontId="75" fillId="0" borderId="0" xfId="0" applyFont="1" applyBorder="1" applyAlignment="1" applyProtection="1">
      <alignment vertical="center"/>
    </xf>
    <xf numFmtId="0" fontId="0" fillId="0" borderId="0" xfId="0" applyFill="1" applyBorder="1" applyAlignment="1" applyProtection="1">
      <alignment horizontal="left"/>
    </xf>
    <xf numFmtId="0" fontId="0" fillId="0" borderId="0" xfId="0" applyBorder="1" applyAlignment="1" applyProtection="1">
      <alignment horizontal="left"/>
    </xf>
    <xf numFmtId="0" fontId="75" fillId="0" borderId="0" xfId="0" applyFont="1" applyBorder="1" applyAlignment="1" applyProtection="1">
      <alignment horizontal="left" vertical="center"/>
    </xf>
    <xf numFmtId="0" fontId="44" fillId="0" borderId="0" xfId="0" applyFont="1" applyBorder="1" applyAlignment="1" applyProtection="1">
      <alignment horizontal="left"/>
    </xf>
    <xf numFmtId="0" fontId="41" fillId="0" borderId="0" xfId="0" applyFont="1" applyBorder="1" applyAlignment="1" applyProtection="1">
      <alignment horizontal="left"/>
    </xf>
    <xf numFmtId="0" fontId="44" fillId="0" borderId="0" xfId="0" applyFont="1" applyBorder="1" applyProtection="1"/>
    <xf numFmtId="0" fontId="44" fillId="0" borderId="0" xfId="0" applyFont="1" applyProtection="1"/>
    <xf numFmtId="0" fontId="44" fillId="0" borderId="0" xfId="0" applyFont="1" applyBorder="1" applyAlignment="1" applyProtection="1">
      <alignment horizontal="center"/>
    </xf>
    <xf numFmtId="2" fontId="44" fillId="0" borderId="0" xfId="0" applyNumberFormat="1" applyFont="1" applyFill="1" applyBorder="1" applyAlignment="1" applyProtection="1">
      <alignment horizontal="center"/>
    </xf>
    <xf numFmtId="2" fontId="76" fillId="0" borderId="0" xfId="361" applyNumberFormat="1" applyFont="1" applyFill="1" applyBorder="1" applyAlignment="1" applyProtection="1">
      <alignment horizontal="center" vertical="center"/>
    </xf>
    <xf numFmtId="2" fontId="44" fillId="0" borderId="0" xfId="0" applyNumberFormat="1" applyFont="1" applyBorder="1" applyAlignment="1" applyProtection="1">
      <alignment horizontal="center" vertical="center" wrapText="1"/>
    </xf>
    <xf numFmtId="2" fontId="44" fillId="0" borderId="0" xfId="0" applyNumberFormat="1" applyFont="1" applyBorder="1" applyAlignment="1" applyProtection="1">
      <alignment horizontal="center"/>
    </xf>
    <xf numFmtId="2" fontId="36" fillId="0" borderId="0" xfId="0" applyNumberFormat="1" applyFont="1" applyBorder="1" applyAlignment="1" applyProtection="1">
      <alignment horizontal="center" vertical="center" wrapText="1"/>
    </xf>
    <xf numFmtId="0" fontId="44" fillId="0" borderId="0" xfId="0" applyFont="1" applyFill="1" applyBorder="1" applyAlignment="1" applyProtection="1">
      <alignment horizontal="center"/>
    </xf>
    <xf numFmtId="0" fontId="76" fillId="0" borderId="0" xfId="361" applyFont="1" applyFill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 vertical="center" wrapText="1"/>
    </xf>
    <xf numFmtId="0" fontId="36" fillId="0" borderId="0" xfId="0" applyFont="1" applyBorder="1" applyAlignment="1" applyProtection="1">
      <alignment horizontal="center" vertical="center" wrapText="1"/>
    </xf>
    <xf numFmtId="0" fontId="44" fillId="0" borderId="0" xfId="0" applyFont="1" applyAlignment="1" applyProtection="1">
      <alignment horizontal="center"/>
    </xf>
    <xf numFmtId="0" fontId="44" fillId="0" borderId="0" xfId="0" applyFont="1" applyFill="1" applyBorder="1" applyAlignment="1" applyProtection="1">
      <alignment horizontal="left"/>
    </xf>
    <xf numFmtId="0" fontId="44" fillId="0" borderId="0" xfId="0" applyFont="1" applyAlignment="1" applyProtection="1">
      <alignment horizontal="left"/>
    </xf>
    <xf numFmtId="0" fontId="75" fillId="0" borderId="10" xfId="0" applyFont="1" applyBorder="1" applyAlignment="1" applyProtection="1">
      <alignment vertical="top"/>
    </xf>
    <xf numFmtId="0" fontId="75" fillId="0" borderId="10" xfId="0" applyFont="1" applyBorder="1" applyAlignment="1" applyProtection="1">
      <alignment horizontal="left" vertical="top"/>
    </xf>
    <xf numFmtId="2" fontId="36" fillId="0" borderId="10" xfId="0" applyNumberFormat="1" applyFont="1" applyBorder="1" applyAlignment="1" applyProtection="1">
      <alignment horizontal="center" vertical="top" wrapText="1"/>
    </xf>
    <xf numFmtId="0" fontId="36" fillId="0" borderId="10" xfId="0" applyFont="1" applyBorder="1" applyAlignment="1" applyProtection="1">
      <alignment horizontal="center" vertical="top" wrapText="1"/>
    </xf>
    <xf numFmtId="0" fontId="44" fillId="0" borderId="12" xfId="0" applyFont="1" applyBorder="1" applyProtection="1"/>
    <xf numFmtId="0" fontId="36" fillId="0" borderId="24" xfId="0" applyFont="1" applyBorder="1" applyAlignment="1" applyProtection="1">
      <alignment horizontal="left" vertical="top" wrapText="1"/>
    </xf>
    <xf numFmtId="172" fontId="44" fillId="0" borderId="0" xfId="0" applyNumberFormat="1" applyFont="1" applyFill="1" applyBorder="1" applyProtection="1"/>
    <xf numFmtId="0" fontId="41" fillId="0" borderId="0" xfId="0" applyFont="1" applyBorder="1" applyAlignment="1" applyProtection="1">
      <protection locked="0"/>
    </xf>
    <xf numFmtId="0" fontId="41" fillId="0" borderId="0" xfId="0" applyFont="1" applyBorder="1" applyAlignment="1" applyProtection="1">
      <alignment horizontal="left"/>
      <protection locked="0"/>
    </xf>
    <xf numFmtId="0" fontId="42" fillId="0" borderId="0" xfId="0" applyFont="1" applyBorder="1" applyAlignment="1" applyProtection="1">
      <protection locked="0"/>
    </xf>
    <xf numFmtId="0" fontId="42" fillId="0" borderId="0" xfId="0" applyFont="1" applyBorder="1" applyAlignment="1" applyProtection="1">
      <alignment horizontal="left"/>
      <protection locked="0"/>
    </xf>
    <xf numFmtId="2" fontId="42" fillId="0" borderId="0" xfId="0" applyNumberFormat="1" applyFont="1" applyBorder="1" applyAlignment="1" applyProtection="1">
      <alignment horizontal="center"/>
      <protection locked="0"/>
    </xf>
    <xf numFmtId="0" fontId="42" fillId="0" borderId="0" xfId="0" applyFont="1" applyBorder="1" applyAlignment="1" applyProtection="1">
      <alignment horizontal="center"/>
      <protection locked="0"/>
    </xf>
    <xf numFmtId="11" fontId="42" fillId="0" borderId="0" xfId="0" applyNumberFormat="1" applyFont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/>
      <protection locked="0"/>
    </xf>
    <xf numFmtId="0" fontId="42" fillId="0" borderId="0" xfId="0" applyFont="1" applyFill="1" applyBorder="1" applyAlignment="1" applyProtection="1">
      <alignment horizontal="center"/>
      <protection locked="0"/>
    </xf>
    <xf numFmtId="170" fontId="44" fillId="0" borderId="0" xfId="0" applyNumberFormat="1" applyFont="1" applyFill="1" applyBorder="1" applyAlignment="1" applyProtection="1">
      <alignment horizontal="center"/>
    </xf>
    <xf numFmtId="170" fontId="44" fillId="0" borderId="0" xfId="0" applyNumberFormat="1" applyFont="1" applyBorder="1" applyAlignment="1" applyProtection="1">
      <alignment horizontal="center"/>
    </xf>
    <xf numFmtId="170" fontId="44" fillId="0" borderId="0" xfId="0" applyNumberFormat="1" applyFont="1" applyAlignment="1" applyProtection="1">
      <alignment horizontal="center"/>
    </xf>
    <xf numFmtId="170" fontId="36" fillId="0" borderId="10" xfId="0" applyNumberFormat="1" applyFont="1" applyBorder="1" applyAlignment="1" applyProtection="1">
      <alignment horizontal="center" vertical="top" wrapText="1"/>
    </xf>
    <xf numFmtId="170" fontId="42" fillId="0" borderId="0" xfId="0" applyNumberFormat="1" applyFont="1" applyAlignment="1" applyProtection="1">
      <alignment horizontal="center"/>
      <protection locked="0"/>
    </xf>
    <xf numFmtId="170" fontId="42" fillId="0" borderId="0" xfId="0" applyNumberFormat="1" applyFont="1" applyFill="1" applyBorder="1" applyAlignment="1" applyProtection="1">
      <alignment horizontal="center"/>
      <protection locked="0"/>
    </xf>
    <xf numFmtId="0" fontId="55" fillId="0" borderId="0" xfId="0" applyFont="1" applyBorder="1" applyAlignment="1" applyProtection="1">
      <alignment vertical="center"/>
      <protection locked="0"/>
    </xf>
    <xf numFmtId="0" fontId="77" fillId="0" borderId="16" xfId="0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horizontal="left" indent="4"/>
    </xf>
    <xf numFmtId="4" fontId="42" fillId="0" borderId="0" xfId="0" applyNumberFormat="1" applyFont="1" applyBorder="1" applyAlignment="1" applyProtection="1">
      <alignment horizontal="center"/>
    </xf>
    <xf numFmtId="4" fontId="43" fillId="0" borderId="0" xfId="367" applyNumberFormat="1" applyFont="1" applyBorder="1" applyAlignment="1" applyProtection="1">
      <alignment horizontal="center"/>
    </xf>
    <xf numFmtId="0" fontId="43" fillId="0" borderId="0" xfId="0" applyNumberFormat="1" applyFont="1" applyFill="1" applyBorder="1" applyProtection="1"/>
    <xf numFmtId="0" fontId="68" fillId="0" borderId="0" xfId="0" applyFont="1" applyBorder="1" applyAlignment="1" applyProtection="1"/>
    <xf numFmtId="176" fontId="45" fillId="0" borderId="33" xfId="367" applyNumberFormat="1" applyFont="1" applyBorder="1" applyAlignment="1" applyProtection="1">
      <alignment horizontal="right"/>
    </xf>
    <xf numFmtId="176" fontId="45" fillId="0" borderId="14" xfId="367" applyNumberFormat="1" applyFont="1" applyBorder="1" applyAlignment="1" applyProtection="1">
      <alignment horizontal="right"/>
    </xf>
    <xf numFmtId="0" fontId="43" fillId="0" borderId="0" xfId="0" applyFont="1" applyBorder="1" applyAlignment="1" applyProtection="1">
      <alignment vertical="center"/>
      <protection locked="0"/>
    </xf>
    <xf numFmtId="172" fontId="43" fillId="0" borderId="0" xfId="0" applyNumberFormat="1" applyFont="1" applyBorder="1" applyAlignment="1" applyProtection="1">
      <alignment vertical="center"/>
      <protection locked="0"/>
    </xf>
    <xf numFmtId="0" fontId="42" fillId="0" borderId="0" xfId="0" applyFont="1" applyAlignment="1" applyProtection="1">
      <alignment horizontal="left"/>
      <protection locked="0"/>
    </xf>
    <xf numFmtId="0" fontId="42" fillId="0" borderId="0" xfId="0" applyFont="1" applyFill="1" applyBorder="1" applyAlignment="1" applyProtection="1">
      <alignment horizontal="left"/>
      <protection locked="0"/>
    </xf>
    <xf numFmtId="0" fontId="43" fillId="0" borderId="0" xfId="0" quotePrefix="1" applyFont="1" applyBorder="1" applyAlignment="1"/>
    <xf numFmtId="181" fontId="42" fillId="0" borderId="10" xfId="367" applyNumberFormat="1" applyFont="1" applyBorder="1" applyAlignment="1" applyProtection="1">
      <alignment horizontal="center"/>
      <protection locked="0"/>
    </xf>
    <xf numFmtId="2" fontId="45" fillId="0" borderId="0" xfId="0" applyNumberFormat="1" applyFont="1" applyBorder="1" applyAlignment="1" applyProtection="1"/>
    <xf numFmtId="172" fontId="54" fillId="0" borderId="0" xfId="0" applyNumberFormat="1" applyFont="1" applyBorder="1" applyAlignment="1" applyProtection="1">
      <alignment horizontal="left" indent="4"/>
    </xf>
    <xf numFmtId="0" fontId="45" fillId="0" borderId="0" xfId="0" applyFont="1" applyBorder="1" applyAlignment="1" applyProtection="1">
      <alignment horizontal="right"/>
    </xf>
    <xf numFmtId="0" fontId="45" fillId="0" borderId="0" xfId="0" applyFont="1" applyBorder="1" applyAlignment="1" applyProtection="1">
      <alignment horizontal="right" vertical="top"/>
    </xf>
    <xf numFmtId="0" fontId="33" fillId="0" borderId="0" xfId="0" applyFont="1" applyBorder="1" applyAlignment="1" applyProtection="1">
      <alignment horizontal="right" indent="2"/>
    </xf>
    <xf numFmtId="0" fontId="33" fillId="20" borderId="0" xfId="0" applyFont="1" applyFill="1" applyBorder="1" applyAlignment="1" applyProtection="1">
      <alignment horizontal="right" indent="2"/>
    </xf>
    <xf numFmtId="0" fontId="49" fillId="20" borderId="0" xfId="0" applyFont="1" applyFill="1" applyBorder="1" applyAlignment="1" applyProtection="1">
      <alignment horizontal="left" indent="2"/>
    </xf>
    <xf numFmtId="0" fontId="33" fillId="20" borderId="0" xfId="0" applyNumberFormat="1" applyFont="1" applyFill="1" applyBorder="1" applyAlignment="1" applyProtection="1">
      <alignment horizontal="left" indent="2"/>
    </xf>
    <xf numFmtId="0" fontId="42" fillId="0" borderId="0" xfId="0" applyFont="1" applyBorder="1" applyAlignment="1" applyProtection="1">
      <alignment horizontal="left" vertical="center"/>
      <protection locked="0"/>
    </xf>
    <xf numFmtId="0" fontId="66" fillId="22" borderId="0" xfId="0" applyNumberFormat="1" applyFont="1" applyFill="1" applyBorder="1" applyAlignment="1" applyProtection="1">
      <alignment horizontal="right"/>
    </xf>
    <xf numFmtId="0" fontId="78" fillId="0" borderId="28" xfId="0" applyFont="1" applyFill="1" applyBorder="1" applyAlignment="1" applyProtection="1">
      <alignment horizontal="left" indent="7"/>
    </xf>
    <xf numFmtId="0" fontId="42" fillId="0" borderId="0" xfId="0" applyFont="1" applyBorder="1" applyAlignment="1" applyProtection="1">
      <alignment horizontal="left" vertical="center" indent="4"/>
      <protection locked="0"/>
    </xf>
    <xf numFmtId="10" fontId="43" fillId="23" borderId="0" xfId="367" applyNumberFormat="1" applyFont="1" applyFill="1" applyAlignment="1" applyProtection="1">
      <alignment horizontal="center"/>
      <protection locked="0"/>
    </xf>
    <xf numFmtId="182" fontId="43" fillId="23" borderId="0" xfId="369" applyNumberFormat="1" applyFont="1" applyFill="1" applyAlignment="1" applyProtection="1">
      <alignment horizontal="center"/>
      <protection locked="0"/>
    </xf>
    <xf numFmtId="183" fontId="43" fillId="23" borderId="0" xfId="369" applyNumberFormat="1" applyFont="1" applyFill="1" applyAlignment="1" applyProtection="1">
      <alignment horizontal="center"/>
      <protection locked="0"/>
    </xf>
    <xf numFmtId="184" fontId="43" fillId="23" borderId="0" xfId="369" applyNumberFormat="1" applyFont="1" applyFill="1" applyAlignment="1" applyProtection="1">
      <alignment horizontal="center"/>
      <protection locked="0"/>
    </xf>
    <xf numFmtId="184" fontId="43" fillId="23" borderId="0" xfId="369" applyNumberFormat="1" applyFont="1" applyFill="1" applyAlignment="1" applyProtection="1">
      <alignment horizontal="center"/>
      <protection locked="0"/>
    </xf>
    <xf numFmtId="0" fontId="42" fillId="0" borderId="16" xfId="0" applyFont="1" applyBorder="1" applyAlignment="1" applyProtection="1">
      <alignment horizontal="left" vertical="center"/>
      <protection locked="0"/>
    </xf>
    <xf numFmtId="4" fontId="43" fillId="30" borderId="10" xfId="367" applyNumberFormat="1" applyFont="1" applyFill="1" applyBorder="1" applyAlignment="1" applyProtection="1">
      <alignment horizontal="center"/>
      <protection locked="0"/>
    </xf>
    <xf numFmtId="173" fontId="43" fillId="23" borderId="10" xfId="281" applyNumberFormat="1" applyFont="1" applyFill="1" applyBorder="1" applyAlignment="1" applyProtection="1">
      <alignment horizontal="center"/>
      <protection locked="0"/>
    </xf>
    <xf numFmtId="0" fontId="42" fillId="0" borderId="16" xfId="0" applyFont="1" applyBorder="1" applyAlignment="1" applyProtection="1">
      <alignment horizontal="left" vertical="center"/>
      <protection locked="0"/>
    </xf>
    <xf numFmtId="0" fontId="84" fillId="0" borderId="34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84" fillId="0" borderId="34" xfId="0" applyNumberFormat="1" applyFont="1" applyBorder="1" applyAlignment="1" applyProtection="1">
      <alignment horizontal="center"/>
      <protection locked="0"/>
    </xf>
    <xf numFmtId="4" fontId="84" fillId="0" borderId="34" xfId="0" applyNumberFormat="1" applyFont="1" applyBorder="1" applyAlignment="1" applyProtection="1">
      <alignment horizontal="center"/>
      <protection locked="0"/>
    </xf>
    <xf numFmtId="185" fontId="84" fillId="0" borderId="34" xfId="0" applyNumberFormat="1" applyFont="1" applyBorder="1" applyAlignment="1" applyProtection="1">
      <alignment horizontal="center"/>
      <protection locked="0"/>
    </xf>
    <xf numFmtId="0" fontId="3" fillId="31" borderId="35" xfId="356" applyFill="1" applyBorder="1" applyProtection="1">
      <protection locked="0"/>
    </xf>
    <xf numFmtId="0" fontId="3" fillId="31" borderId="36" xfId="356" applyFill="1" applyBorder="1" applyProtection="1">
      <protection locked="0"/>
    </xf>
    <xf numFmtId="11" fontId="3" fillId="31" borderId="36" xfId="356" applyNumberFormat="1" applyFill="1" applyBorder="1" applyProtection="1">
      <protection locked="0"/>
    </xf>
    <xf numFmtId="0" fontId="44" fillId="0" borderId="24" xfId="0" applyFont="1" applyBorder="1" applyAlignment="1" applyProtection="1">
      <alignment horizontal="left" vertical="top" wrapText="1"/>
    </xf>
    <xf numFmtId="0" fontId="44" fillId="0" borderId="11" xfId="0" applyFont="1" applyBorder="1" applyAlignment="1" applyProtection="1">
      <alignment horizontal="left" vertical="top" wrapText="1"/>
    </xf>
    <xf numFmtId="0" fontId="44" fillId="0" borderId="12" xfId="0" applyFont="1" applyBorder="1" applyAlignment="1" applyProtection="1">
      <alignment horizontal="left" vertical="top" wrapText="1"/>
    </xf>
    <xf numFmtId="0" fontId="44" fillId="0" borderId="24" xfId="0" applyFont="1" applyBorder="1" applyAlignment="1" applyProtection="1">
      <alignment horizontal="left" vertical="center" wrapText="1"/>
    </xf>
    <xf numFmtId="0" fontId="44" fillId="0" borderId="11" xfId="0" applyFont="1" applyBorder="1" applyAlignment="1" applyProtection="1">
      <alignment horizontal="left" vertical="center" wrapText="1"/>
    </xf>
    <xf numFmtId="0" fontId="44" fillId="0" borderId="12" xfId="0" applyFont="1" applyBorder="1" applyAlignment="1" applyProtection="1">
      <alignment horizontal="left" vertical="center" wrapText="1"/>
    </xf>
    <xf numFmtId="0" fontId="42" fillId="0" borderId="24" xfId="0" applyFont="1" applyBorder="1" applyAlignment="1" applyProtection="1">
      <alignment horizontal="left" vertical="center"/>
      <protection locked="0"/>
    </xf>
    <xf numFmtId="0" fontId="42" fillId="0" borderId="11" xfId="0" applyFont="1" applyBorder="1" applyAlignment="1" applyProtection="1">
      <alignment horizontal="left" vertical="center"/>
      <protection locked="0"/>
    </xf>
    <xf numFmtId="0" fontId="42" fillId="0" borderId="12" xfId="0" applyFont="1" applyBorder="1" applyAlignment="1" applyProtection="1">
      <alignment horizontal="left" vertical="center"/>
      <protection locked="0"/>
    </xf>
    <xf numFmtId="0" fontId="42" fillId="0" borderId="0" xfId="0" applyFont="1" applyBorder="1" applyAlignment="1" applyProtection="1">
      <alignment horizontal="left" vertical="center"/>
      <protection locked="0"/>
    </xf>
    <xf numFmtId="0" fontId="1" fillId="0" borderId="0" xfId="360" applyFill="1" applyBorder="1" applyAlignment="1">
      <alignment horizontal="center"/>
    </xf>
    <xf numFmtId="0" fontId="52" fillId="0" borderId="0" xfId="200" applyFont="1" applyFill="1" applyBorder="1" applyAlignment="1" applyProtection="1">
      <alignment horizontal="left" vertical="center" wrapText="1"/>
    </xf>
    <xf numFmtId="0" fontId="69" fillId="0" borderId="24" xfId="368" applyBorder="1" applyAlignment="1" applyProtection="1">
      <alignment horizontal="left" vertical="center"/>
      <protection locked="0"/>
    </xf>
    <xf numFmtId="0" fontId="42" fillId="0" borderId="24" xfId="0" applyFont="1" applyBorder="1" applyAlignment="1" applyProtection="1">
      <alignment horizontal="left" vertical="top" wrapText="1"/>
      <protection locked="0"/>
    </xf>
    <xf numFmtId="0" fontId="42" fillId="0" borderId="11" xfId="0" applyFont="1" applyBorder="1" applyAlignment="1" applyProtection="1">
      <alignment horizontal="left" vertical="top" wrapText="1"/>
      <protection locked="0"/>
    </xf>
    <xf numFmtId="0" fontId="42" fillId="0" borderId="12" xfId="0" applyFont="1" applyBorder="1" applyAlignment="1" applyProtection="1">
      <alignment horizontal="left" vertical="top" wrapText="1"/>
      <protection locked="0"/>
    </xf>
    <xf numFmtId="0" fontId="44" fillId="0" borderId="24" xfId="0" applyFont="1" applyBorder="1" applyAlignment="1" applyProtection="1">
      <alignment horizontal="left" vertical="center"/>
    </xf>
    <xf numFmtId="0" fontId="44" fillId="0" borderId="11" xfId="0" applyFont="1" applyBorder="1" applyAlignment="1" applyProtection="1">
      <alignment horizontal="left" vertical="center"/>
    </xf>
    <xf numFmtId="0" fontId="44" fillId="0" borderId="12" xfId="0" applyFont="1" applyBorder="1" applyAlignment="1" applyProtection="1">
      <alignment horizontal="left" vertical="center"/>
    </xf>
    <xf numFmtId="0" fontId="0" fillId="0" borderId="24" xfId="0" applyFont="1" applyBorder="1" applyAlignment="1" applyProtection="1">
      <alignment horizontal="left" vertical="center"/>
    </xf>
    <xf numFmtId="0" fontId="0" fillId="0" borderId="11" xfId="0" applyFont="1" applyBorder="1" applyAlignment="1" applyProtection="1">
      <alignment horizontal="left" vertical="center"/>
    </xf>
    <xf numFmtId="0" fontId="0" fillId="0" borderId="12" xfId="0" applyFont="1" applyBorder="1" applyAlignment="1" applyProtection="1">
      <alignment horizontal="left" vertical="center"/>
    </xf>
    <xf numFmtId="0" fontId="0" fillId="0" borderId="24" xfId="0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0" fontId="0" fillId="0" borderId="12" xfId="0" applyBorder="1" applyAlignment="1" applyProtection="1">
      <alignment horizontal="left" vertical="top" wrapText="1"/>
    </xf>
    <xf numFmtId="0" fontId="42" fillId="0" borderId="16" xfId="0" applyFont="1" applyBorder="1" applyAlignment="1" applyProtection="1">
      <alignment horizontal="left" vertical="center"/>
      <protection locked="0"/>
    </xf>
    <xf numFmtId="0" fontId="42" fillId="0" borderId="17" xfId="0" applyFont="1" applyBorder="1" applyAlignment="1" applyProtection="1">
      <alignment horizontal="left" vertical="center"/>
      <protection locked="0"/>
    </xf>
    <xf numFmtId="0" fontId="52" fillId="20" borderId="0" xfId="200" applyFont="1" applyFill="1" applyBorder="1" applyAlignment="1" applyProtection="1">
      <alignment horizontal="left" vertical="center" wrapText="1"/>
    </xf>
    <xf numFmtId="0" fontId="42" fillId="0" borderId="18" xfId="0" applyFont="1" applyBorder="1" applyAlignment="1" applyProtection="1">
      <alignment horizontal="left" vertical="top" wrapText="1"/>
      <protection locked="0"/>
    </xf>
    <xf numFmtId="0" fontId="42" fillId="0" borderId="19" xfId="0" applyFont="1" applyBorder="1" applyAlignment="1" applyProtection="1">
      <alignment horizontal="left" vertical="top" wrapText="1"/>
      <protection locked="0"/>
    </xf>
    <xf numFmtId="0" fontId="42" fillId="0" borderId="20" xfId="0" applyFont="1" applyBorder="1" applyAlignment="1" applyProtection="1">
      <alignment horizontal="left" vertical="top" wrapText="1"/>
      <protection locked="0"/>
    </xf>
    <xf numFmtId="0" fontId="42" fillId="0" borderId="13" xfId="0" applyFont="1" applyBorder="1" applyAlignment="1" applyProtection="1">
      <alignment horizontal="left" vertical="top" wrapText="1"/>
      <protection locked="0"/>
    </xf>
    <xf numFmtId="0" fontId="42" fillId="0" borderId="14" xfId="0" applyFont="1" applyBorder="1" applyAlignment="1" applyProtection="1">
      <alignment horizontal="left" vertical="top" wrapText="1"/>
      <protection locked="0"/>
    </xf>
    <xf numFmtId="0" fontId="42" fillId="0" borderId="15" xfId="0" applyFont="1" applyBorder="1" applyAlignment="1" applyProtection="1">
      <alignment horizontal="left" vertical="top" wrapText="1"/>
      <protection locked="0"/>
    </xf>
    <xf numFmtId="0" fontId="42" fillId="0" borderId="18" xfId="0" applyFont="1" applyBorder="1" applyAlignment="1" applyProtection="1">
      <alignment horizontal="left" vertical="center"/>
      <protection locked="0"/>
    </xf>
    <xf numFmtId="0" fontId="42" fillId="0" borderId="19" xfId="0" applyFont="1" applyBorder="1" applyAlignment="1" applyProtection="1">
      <alignment horizontal="left" vertical="center"/>
      <protection locked="0"/>
    </xf>
    <xf numFmtId="0" fontId="42" fillId="0" borderId="20" xfId="0" applyFont="1" applyBorder="1" applyAlignment="1" applyProtection="1">
      <alignment horizontal="left" vertical="center"/>
      <protection locked="0"/>
    </xf>
    <xf numFmtId="0" fontId="42" fillId="0" borderId="16" xfId="0" applyFont="1" applyBorder="1" applyAlignment="1" applyProtection="1">
      <alignment horizontal="left" vertical="top" wrapText="1"/>
      <protection locked="0"/>
    </xf>
    <xf numFmtId="0" fontId="42" fillId="0" borderId="0" xfId="0" applyFont="1" applyBorder="1" applyAlignment="1" applyProtection="1">
      <alignment horizontal="left" vertical="top" wrapText="1"/>
      <protection locked="0"/>
    </xf>
    <xf numFmtId="0" fontId="42" fillId="0" borderId="17" xfId="0" applyFont="1" applyBorder="1" applyAlignment="1" applyProtection="1">
      <alignment horizontal="left" vertical="top" wrapText="1"/>
      <protection locked="0"/>
    </xf>
    <xf numFmtId="0" fontId="32" fillId="0" borderId="0" xfId="0" applyFont="1" applyBorder="1" applyAlignment="1" applyProtection="1">
      <alignment horizontal="left" vertical="center" wrapText="1"/>
    </xf>
    <xf numFmtId="0" fontId="42" fillId="0" borderId="16" xfId="0" applyFont="1" applyBorder="1" applyAlignment="1" applyProtection="1">
      <alignment horizontal="left" vertical="center" wrapText="1"/>
      <protection locked="0"/>
    </xf>
    <xf numFmtId="0" fontId="42" fillId="0" borderId="0" xfId="0" applyFont="1" applyBorder="1" applyAlignment="1" applyProtection="1">
      <alignment horizontal="left" vertical="center" wrapText="1"/>
      <protection locked="0"/>
    </xf>
    <xf numFmtId="0" fontId="42" fillId="0" borderId="17" xfId="0" applyFont="1" applyBorder="1" applyAlignment="1" applyProtection="1">
      <alignment horizontal="left" vertical="center" wrapText="1"/>
      <protection locked="0"/>
    </xf>
    <xf numFmtId="0" fontId="42" fillId="0" borderId="18" xfId="0" applyFont="1" applyBorder="1" applyAlignment="1" applyProtection="1">
      <alignment horizontal="left" vertical="center" wrapText="1"/>
      <protection locked="0"/>
    </xf>
    <xf numFmtId="0" fontId="42" fillId="0" borderId="19" xfId="0" applyFont="1" applyBorder="1" applyAlignment="1" applyProtection="1">
      <alignment horizontal="left" vertical="center" wrapText="1"/>
      <protection locked="0"/>
    </xf>
    <xf numFmtId="0" fontId="42" fillId="0" borderId="20" xfId="0" applyFont="1" applyBorder="1" applyAlignment="1" applyProtection="1">
      <alignment horizontal="left" vertical="center" wrapText="1"/>
      <protection locked="0"/>
    </xf>
    <xf numFmtId="0" fontId="42" fillId="0" borderId="13" xfId="0" applyFont="1" applyBorder="1" applyAlignment="1" applyProtection="1">
      <alignment horizontal="left" vertical="center"/>
      <protection locked="0"/>
    </xf>
    <xf numFmtId="0" fontId="42" fillId="0" borderId="14" xfId="0" applyFont="1" applyBorder="1" applyAlignment="1" applyProtection="1">
      <alignment horizontal="left" vertical="center"/>
      <protection locked="0"/>
    </xf>
    <xf numFmtId="0" fontId="42" fillId="0" borderId="15" xfId="0" applyFont="1" applyBorder="1" applyAlignment="1" applyProtection="1">
      <alignment horizontal="left" vertical="center"/>
      <protection locked="0"/>
    </xf>
    <xf numFmtId="0" fontId="44" fillId="0" borderId="16" xfId="0" applyFont="1" applyBorder="1" applyAlignment="1" applyProtection="1">
      <alignment horizontal="left" vertical="center"/>
    </xf>
    <xf numFmtId="0" fontId="44" fillId="0" borderId="0" xfId="0" applyFont="1" applyBorder="1" applyAlignment="1" applyProtection="1">
      <alignment horizontal="left" vertical="center"/>
    </xf>
    <xf numFmtId="0" fontId="44" fillId="0" borderId="17" xfId="0" applyFont="1" applyBorder="1" applyAlignment="1" applyProtection="1">
      <alignment horizontal="left" vertical="center"/>
    </xf>
    <xf numFmtId="0" fontId="42" fillId="0" borderId="13" xfId="0" applyFont="1" applyBorder="1" applyAlignment="1" applyProtection="1">
      <alignment horizontal="left" vertical="center" wrapText="1"/>
      <protection locked="0"/>
    </xf>
    <xf numFmtId="0" fontId="42" fillId="0" borderId="14" xfId="0" applyFont="1" applyBorder="1" applyAlignment="1" applyProtection="1">
      <alignment horizontal="left" vertical="center" wrapText="1"/>
      <protection locked="0"/>
    </xf>
    <xf numFmtId="0" fontId="42" fillId="0" borderId="15" xfId="0" applyFont="1" applyBorder="1" applyAlignment="1" applyProtection="1">
      <alignment horizontal="left" vertical="center" wrapText="1"/>
      <protection locked="0"/>
    </xf>
    <xf numFmtId="0" fontId="49" fillId="0" borderId="0" xfId="0" applyFont="1" applyBorder="1" applyAlignment="1" applyProtection="1">
      <alignment horizontal="left"/>
    </xf>
    <xf numFmtId="171" fontId="48" fillId="0" borderId="0" xfId="0" applyNumberFormat="1" applyFont="1" applyFill="1" applyBorder="1" applyAlignment="1" applyProtection="1">
      <alignment horizontal="left"/>
    </xf>
    <xf numFmtId="0" fontId="45" fillId="0" borderId="0" xfId="0" applyFont="1" applyBorder="1" applyAlignment="1" applyProtection="1">
      <alignment horizontal="left" vertical="top" wrapText="1"/>
    </xf>
    <xf numFmtId="0" fontId="39" fillId="0" borderId="0" xfId="0" applyFont="1" applyFill="1" applyBorder="1" applyAlignment="1" applyProtection="1">
      <alignment horizontal="left" vertical="top" wrapText="1"/>
    </xf>
    <xf numFmtId="0" fontId="1" fillId="0" borderId="0" xfId="360" applyFill="1" applyBorder="1" applyAlignment="1" applyProtection="1">
      <alignment horizontal="center"/>
    </xf>
    <xf numFmtId="4" fontId="33" fillId="0" borderId="0" xfId="0" applyNumberFormat="1" applyFont="1" applyFill="1" applyBorder="1" applyAlignment="1" applyProtection="1">
      <alignment horizontal="left"/>
    </xf>
    <xf numFmtId="171" fontId="33" fillId="0" borderId="0" xfId="0" applyNumberFormat="1" applyFont="1" applyFill="1" applyBorder="1" applyAlignment="1" applyProtection="1">
      <alignment horizontal="left"/>
    </xf>
    <xf numFmtId="171" fontId="39" fillId="0" borderId="19" xfId="0" applyNumberFormat="1" applyFont="1" applyFill="1" applyBorder="1" applyAlignment="1" applyProtection="1">
      <alignment horizontal="left"/>
    </xf>
    <xf numFmtId="0" fontId="56" fillId="0" borderId="0" xfId="0" applyFont="1" applyBorder="1" applyAlignment="1" applyProtection="1">
      <alignment horizontal="left" wrapText="1"/>
    </xf>
    <xf numFmtId="0" fontId="57" fillId="21" borderId="0" xfId="0" applyFont="1" applyFill="1" applyBorder="1" applyAlignment="1" applyProtection="1">
      <alignment horizontal="left" indent="1"/>
    </xf>
    <xf numFmtId="0" fontId="49" fillId="0" borderId="0" xfId="0" applyFont="1" applyBorder="1" applyAlignment="1" applyProtection="1">
      <alignment horizontal="center"/>
    </xf>
    <xf numFmtId="0" fontId="70" fillId="0" borderId="0" xfId="368" applyFont="1" applyBorder="1" applyAlignment="1" applyProtection="1">
      <alignment horizontal="right"/>
      <protection locked="0"/>
    </xf>
    <xf numFmtId="4" fontId="33" fillId="20" borderId="0" xfId="0" applyNumberFormat="1" applyFont="1" applyFill="1" applyBorder="1" applyAlignment="1" applyProtection="1">
      <alignment horizontal="left"/>
    </xf>
    <xf numFmtId="4" fontId="59" fillId="21" borderId="0" xfId="0" applyNumberFormat="1" applyFont="1" applyFill="1" applyBorder="1" applyAlignment="1" applyProtection="1">
      <alignment horizontal="left" indent="1"/>
    </xf>
    <xf numFmtId="175" fontId="54" fillId="0" borderId="24" xfId="367" applyNumberFormat="1" applyFont="1" applyBorder="1" applyAlignment="1" applyProtection="1">
      <alignment horizontal="left"/>
    </xf>
    <xf numFmtId="175" fontId="54" fillId="0" borderId="11" xfId="367" applyNumberFormat="1" applyFont="1" applyBorder="1" applyAlignment="1" applyProtection="1">
      <alignment horizontal="left"/>
    </xf>
    <xf numFmtId="175" fontId="54" fillId="0" borderId="12" xfId="367" applyNumberFormat="1" applyFont="1" applyBorder="1" applyAlignment="1" applyProtection="1">
      <alignment horizontal="left"/>
    </xf>
    <xf numFmtId="10" fontId="44" fillId="0" borderId="24" xfId="367" applyNumberFormat="1" applyFont="1" applyBorder="1" applyAlignment="1" applyProtection="1">
      <alignment horizontal="left" vertical="top" wrapText="1"/>
    </xf>
    <xf numFmtId="10" fontId="44" fillId="0" borderId="11" xfId="367" applyNumberFormat="1" applyFont="1" applyBorder="1" applyAlignment="1" applyProtection="1">
      <alignment horizontal="left" vertical="top" wrapText="1"/>
    </xf>
    <xf numFmtId="10" fontId="44" fillId="0" borderId="12" xfId="367" applyNumberFormat="1" applyFont="1" applyBorder="1" applyAlignment="1" applyProtection="1">
      <alignment horizontal="left" vertical="top" wrapText="1"/>
    </xf>
    <xf numFmtId="10" fontId="44" fillId="0" borderId="24" xfId="367" applyNumberFormat="1" applyFont="1" applyBorder="1" applyAlignment="1" applyProtection="1">
      <alignment horizontal="left"/>
    </xf>
    <xf numFmtId="10" fontId="44" fillId="0" borderId="11" xfId="367" applyNumberFormat="1" applyFont="1" applyBorder="1" applyAlignment="1" applyProtection="1">
      <alignment horizontal="left"/>
    </xf>
    <xf numFmtId="10" fontId="44" fillId="0" borderId="12" xfId="367" applyNumberFormat="1" applyFont="1" applyBorder="1" applyAlignment="1" applyProtection="1">
      <alignment horizontal="left"/>
    </xf>
    <xf numFmtId="10" fontId="44" fillId="0" borderId="24" xfId="367" applyNumberFormat="1" applyFont="1" applyBorder="1" applyAlignment="1" applyProtection="1">
      <alignment horizontal="left" vertical="center" wrapText="1"/>
    </xf>
    <xf numFmtId="10" fontId="44" fillId="0" borderId="11" xfId="367" applyNumberFormat="1" applyFont="1" applyBorder="1" applyAlignment="1" applyProtection="1">
      <alignment horizontal="left" vertical="center" wrapText="1"/>
    </xf>
    <xf numFmtId="10" fontId="44" fillId="0" borderId="12" xfId="367" applyNumberFormat="1" applyFont="1" applyBorder="1" applyAlignment="1" applyProtection="1">
      <alignment horizontal="left" vertical="center" wrapText="1"/>
    </xf>
  </cellXfs>
  <cellStyles count="409">
    <cellStyle name="20% - Accent1 2" xfId="2"/>
    <cellStyle name="20% - Accent1 3" xfId="404"/>
    <cellStyle name="20% - Accent2 2" xfId="3"/>
    <cellStyle name="20% - Accent2 3" xfId="399"/>
    <cellStyle name="20% - Accent3 2" xfId="4"/>
    <cellStyle name="20% - Accent3 3" xfId="398"/>
    <cellStyle name="20% - Accent4 2" xfId="5"/>
    <cellStyle name="20% - Accent4 3" xfId="397"/>
    <cellStyle name="20% - Accent5 2" xfId="6"/>
    <cellStyle name="20% - Accent5 3" xfId="380"/>
    <cellStyle name="20% - Accent6 2" xfId="7"/>
    <cellStyle name="20% - Accent6 3" xfId="403"/>
    <cellStyle name="40% - Accent1 2" xfId="8"/>
    <cellStyle name="40% - Accent1 3" xfId="402"/>
    <cellStyle name="40% - Accent2 2" xfId="9"/>
    <cellStyle name="40% - Accent2 3" xfId="401"/>
    <cellStyle name="40% - Accent3 2" xfId="10"/>
    <cellStyle name="40% - Accent3 3" xfId="400"/>
    <cellStyle name="40% - Accent4 2" xfId="11"/>
    <cellStyle name="40% - Accent4 3" xfId="396"/>
    <cellStyle name="40% - Accent5 2" xfId="12"/>
    <cellStyle name="40% - Accent5 3" xfId="395"/>
    <cellStyle name="40% - Accent6 2" xfId="13"/>
    <cellStyle name="40% - Accent6 3" xfId="394"/>
    <cellStyle name="60% - Accent1 2" xfId="14"/>
    <cellStyle name="60% - Accent1 3" xfId="393"/>
    <cellStyle name="60% - Accent2 2" xfId="15"/>
    <cellStyle name="60% - Accent2 3" xfId="392"/>
    <cellStyle name="60% - Accent3 2" xfId="16"/>
    <cellStyle name="60% - Accent3 3" xfId="391"/>
    <cellStyle name="60% - Accent4 2" xfId="17"/>
    <cellStyle name="60% - Accent4 3" xfId="390"/>
    <cellStyle name="60% - Accent5 2" xfId="18"/>
    <cellStyle name="60% - Accent5 3" xfId="389"/>
    <cellStyle name="60% - Accent6 2" xfId="19"/>
    <cellStyle name="60% - Accent6 3" xfId="388"/>
    <cellStyle name="Accent1 2" xfId="29"/>
    <cellStyle name="Accent1 3" xfId="387"/>
    <cellStyle name="Accent2 2" xfId="30"/>
    <cellStyle name="Accent2 3" xfId="386"/>
    <cellStyle name="Accent3 2" xfId="31"/>
    <cellStyle name="Accent3 3" xfId="385"/>
    <cellStyle name="Accent4 2" xfId="32"/>
    <cellStyle name="Accent4 3" xfId="384"/>
    <cellStyle name="Accent5 2" xfId="33"/>
    <cellStyle name="Accent5 3" xfId="383"/>
    <cellStyle name="Accent6 2" xfId="34"/>
    <cellStyle name="Accent6 3" xfId="382"/>
    <cellStyle name="Advertencia" xfId="20"/>
    <cellStyle name="Bad 2" xfId="106"/>
    <cellStyle name="Bad 3" xfId="381"/>
    <cellStyle name="Calcular" xfId="21"/>
    <cellStyle name="Calculation 2" xfId="22"/>
    <cellStyle name="Calculation 3" xfId="406"/>
    <cellStyle name="Celda comprob." xfId="23"/>
    <cellStyle name="Check Cell 2" xfId="24"/>
    <cellStyle name="Check Cell 3" xfId="405"/>
    <cellStyle name="Comma" xfId="369" builtinId="3"/>
    <cellStyle name="Correcto" xfId="25"/>
    <cellStyle name="Encabez. 1" xfId="26"/>
    <cellStyle name="Encabez. 2" xfId="27"/>
    <cellStyle name="Encabezado 3" xfId="28"/>
    <cellStyle name="Euro" xfId="35"/>
    <cellStyle name="Euro 10" xfId="36"/>
    <cellStyle name="Euro 11" xfId="37"/>
    <cellStyle name="Euro 12" xfId="38"/>
    <cellStyle name="Euro 13" xfId="39"/>
    <cellStyle name="Euro 14" xfId="40"/>
    <cellStyle name="Euro 15" xfId="41"/>
    <cellStyle name="Euro 16" xfId="42"/>
    <cellStyle name="Euro 17" xfId="43"/>
    <cellStyle name="Euro 18" xfId="44"/>
    <cellStyle name="Euro 19" xfId="45"/>
    <cellStyle name="Euro 2" xfId="46"/>
    <cellStyle name="Euro 20" xfId="47"/>
    <cellStyle name="Euro 21" xfId="48"/>
    <cellStyle name="Euro 22" xfId="49"/>
    <cellStyle name="Euro 23" xfId="50"/>
    <cellStyle name="Euro 24" xfId="51"/>
    <cellStyle name="Euro 25" xfId="52"/>
    <cellStyle name="Euro 26" xfId="53"/>
    <cellStyle name="Euro 27" xfId="54"/>
    <cellStyle name="Euro 28" xfId="55"/>
    <cellStyle name="Euro 29" xfId="56"/>
    <cellStyle name="Euro 3" xfId="57"/>
    <cellStyle name="Euro 30" xfId="58"/>
    <cellStyle name="Euro 31" xfId="59"/>
    <cellStyle name="Euro 32" xfId="60"/>
    <cellStyle name="Euro 33" xfId="61"/>
    <cellStyle name="Euro 34" xfId="62"/>
    <cellStyle name="Euro 35" xfId="63"/>
    <cellStyle name="Euro 36" xfId="64"/>
    <cellStyle name="Euro 37" xfId="65"/>
    <cellStyle name="Euro 38" xfId="66"/>
    <cellStyle name="Euro 39" xfId="67"/>
    <cellStyle name="Euro 4" xfId="68"/>
    <cellStyle name="Euro 40" xfId="69"/>
    <cellStyle name="Euro 41" xfId="70"/>
    <cellStyle name="Euro 42" xfId="71"/>
    <cellStyle name="Euro 43" xfId="72"/>
    <cellStyle name="Euro 44" xfId="73"/>
    <cellStyle name="Euro 45" xfId="74"/>
    <cellStyle name="Euro 46" xfId="75"/>
    <cellStyle name="Euro 47" xfId="76"/>
    <cellStyle name="Euro 48" xfId="77"/>
    <cellStyle name="Euro 49" xfId="78"/>
    <cellStyle name="Euro 5" xfId="79"/>
    <cellStyle name="Euro 50" xfId="80"/>
    <cellStyle name="Euro 51" xfId="81"/>
    <cellStyle name="Euro 52" xfId="82"/>
    <cellStyle name="Euro 53" xfId="83"/>
    <cellStyle name="Euro 54" xfId="84"/>
    <cellStyle name="Euro 55" xfId="85"/>
    <cellStyle name="Euro 56" xfId="86"/>
    <cellStyle name="Euro 57" xfId="87"/>
    <cellStyle name="Euro 58" xfId="88"/>
    <cellStyle name="Euro 59" xfId="89"/>
    <cellStyle name="Euro 6" xfId="90"/>
    <cellStyle name="Euro 60" xfId="91"/>
    <cellStyle name="Euro 61" xfId="92"/>
    <cellStyle name="Euro 62" xfId="93"/>
    <cellStyle name="Euro 63" xfId="94"/>
    <cellStyle name="Euro 64" xfId="95"/>
    <cellStyle name="Euro 65" xfId="96"/>
    <cellStyle name="Euro 7" xfId="97"/>
    <cellStyle name="Euro 8" xfId="98"/>
    <cellStyle name="Euro 9" xfId="99"/>
    <cellStyle name="Explanatory Text 2" xfId="349"/>
    <cellStyle name="Explanatory Text 3" xfId="379"/>
    <cellStyle name="Explicación" xfId="100"/>
    <cellStyle name="Good 2" xfId="101"/>
    <cellStyle name="Good 3" xfId="378"/>
    <cellStyle name="Heading 1 2" xfId="351"/>
    <cellStyle name="Heading 1 3" xfId="377"/>
    <cellStyle name="Heading 2 2" xfId="352"/>
    <cellStyle name="Heading 2 3" xfId="376"/>
    <cellStyle name="Heading 3 2" xfId="353"/>
    <cellStyle name="Heading 3 3" xfId="375"/>
    <cellStyle name="Heading 4 2" xfId="102"/>
    <cellStyle name="Heading 4 3" xfId="374"/>
    <cellStyle name="Hipervínculo 2" xfId="103"/>
    <cellStyle name="Hipervínculo 3" xfId="104"/>
    <cellStyle name="Hipervínculo 4" xfId="105"/>
    <cellStyle name="Hyperlink" xfId="368" builtinId="8"/>
    <cellStyle name="Input 2" xfId="107"/>
    <cellStyle name="Input 3" xfId="373"/>
    <cellStyle name="Linked Cell 2" xfId="108"/>
    <cellStyle name="Linked Cell 3" xfId="372"/>
    <cellStyle name="Millares 10" xfId="109"/>
    <cellStyle name="Millares 11" xfId="110"/>
    <cellStyle name="Millares 12" xfId="111"/>
    <cellStyle name="Millares 13" xfId="112"/>
    <cellStyle name="Millares 14" xfId="113"/>
    <cellStyle name="Millares 15" xfId="114"/>
    <cellStyle name="Millares 16" xfId="115"/>
    <cellStyle name="Millares 17" xfId="116"/>
    <cellStyle name="Millares 18" xfId="117"/>
    <cellStyle name="Millares 19" xfId="118"/>
    <cellStyle name="Millares 2" xfId="119"/>
    <cellStyle name="Millares 2 2" xfId="120"/>
    <cellStyle name="Millares 2 3" xfId="121"/>
    <cellStyle name="Millares 2 4" xfId="122"/>
    <cellStyle name="Millares 2 5" xfId="123"/>
    <cellStyle name="Millares 2 6" xfId="124"/>
    <cellStyle name="Millares 2 7" xfId="125"/>
    <cellStyle name="Millares 2 8" xfId="126"/>
    <cellStyle name="Millares 2_48" xfId="127"/>
    <cellStyle name="Millares 20" xfId="128"/>
    <cellStyle name="Millares 21" xfId="129"/>
    <cellStyle name="Millares 22" xfId="130"/>
    <cellStyle name="Millares 23" xfId="131"/>
    <cellStyle name="Millares 24" xfId="132"/>
    <cellStyle name="Millares 25" xfId="133"/>
    <cellStyle name="Millares 26" xfId="134"/>
    <cellStyle name="Millares 27" xfId="135"/>
    <cellStyle name="Millares 28" xfId="136"/>
    <cellStyle name="Millares 29" xfId="137"/>
    <cellStyle name="Millares 3" xfId="138"/>
    <cellStyle name="Millares 30" xfId="139"/>
    <cellStyle name="Millares 31" xfId="140"/>
    <cellStyle name="Millares 32" xfId="141"/>
    <cellStyle name="Millares 33" xfId="142"/>
    <cellStyle name="Millares 34" xfId="143"/>
    <cellStyle name="Millares 35" xfId="144"/>
    <cellStyle name="Millares 36" xfId="145"/>
    <cellStyle name="Millares 37" xfId="146"/>
    <cellStyle name="Millares 38" xfId="147"/>
    <cellStyle name="Millares 39" xfId="148"/>
    <cellStyle name="Millares 4" xfId="149"/>
    <cellStyle name="Millares 40" xfId="150"/>
    <cellStyle name="Millares 41" xfId="151"/>
    <cellStyle name="Millares 42" xfId="152"/>
    <cellStyle name="Millares 43" xfId="153"/>
    <cellStyle name="Millares 44" xfId="154"/>
    <cellStyle name="Millares 45" xfId="155"/>
    <cellStyle name="Millares 46" xfId="156"/>
    <cellStyle name="Millares 47" xfId="157"/>
    <cellStyle name="Millares 48" xfId="158"/>
    <cellStyle name="Millares 49" xfId="159"/>
    <cellStyle name="Millares 5" xfId="160"/>
    <cellStyle name="Millares 50" xfId="161"/>
    <cellStyle name="Millares 51" xfId="162"/>
    <cellStyle name="Millares 52" xfId="163"/>
    <cellStyle name="Millares 53" xfId="164"/>
    <cellStyle name="Millares 54" xfId="165"/>
    <cellStyle name="Millares 55" xfId="166"/>
    <cellStyle name="Millares 56" xfId="167"/>
    <cellStyle name="Millares 57" xfId="168"/>
    <cellStyle name="Millares 58" xfId="169"/>
    <cellStyle name="Millares 59" xfId="170"/>
    <cellStyle name="Millares 6" xfId="171"/>
    <cellStyle name="Millares 60" xfId="172"/>
    <cellStyle name="Millares 61" xfId="173"/>
    <cellStyle name="Millares 62" xfId="174"/>
    <cellStyle name="Millares 63" xfId="175"/>
    <cellStyle name="Millares 64" xfId="176"/>
    <cellStyle name="Millares 65" xfId="177"/>
    <cellStyle name="Millares 66" xfId="178"/>
    <cellStyle name="Millares 67" xfId="179"/>
    <cellStyle name="Millares 68" xfId="180"/>
    <cellStyle name="Millares 69" xfId="181"/>
    <cellStyle name="Millares 7" xfId="182"/>
    <cellStyle name="Millares 70" xfId="183"/>
    <cellStyle name="Millares 71" xfId="184"/>
    <cellStyle name="Millares 8" xfId="185"/>
    <cellStyle name="Millares 9" xfId="186"/>
    <cellStyle name="Moneda 2" xfId="187"/>
    <cellStyle name="Moneda 2 2" xfId="188"/>
    <cellStyle name="Moneda 2 3" xfId="189"/>
    <cellStyle name="Moneda 3" xfId="190"/>
    <cellStyle name="Moneda 4" xfId="191"/>
    <cellStyle name="Moneda 5" xfId="192"/>
    <cellStyle name="Moneda 6" xfId="193"/>
    <cellStyle name="Moneda 7" xfId="364"/>
    <cellStyle name="Neutral 2" xfId="194"/>
    <cellStyle name="Normal" xfId="0" builtinId="0"/>
    <cellStyle name="Normal 10" xfId="195"/>
    <cellStyle name="Normal 11" xfId="196"/>
    <cellStyle name="Normal 12" xfId="197"/>
    <cellStyle name="Normal 13" xfId="198"/>
    <cellStyle name="Normal 14" xfId="199"/>
    <cellStyle name="Normal 15" xfId="200"/>
    <cellStyle name="Normal 16" xfId="201"/>
    <cellStyle name="Normal 17" xfId="202"/>
    <cellStyle name="Normal 18" xfId="203"/>
    <cellStyle name="Normal 19" xfId="204"/>
    <cellStyle name="Normal 2" xfId="205"/>
    <cellStyle name="Normal 2 2" xfId="206"/>
    <cellStyle name="Normal 2 3" xfId="207"/>
    <cellStyle name="Normal 2 4" xfId="208"/>
    <cellStyle name="Normal 2 5" xfId="209"/>
    <cellStyle name="Normal 2 6" xfId="210"/>
    <cellStyle name="Normal 2_48" xfId="211"/>
    <cellStyle name="Normal 20" xfId="212"/>
    <cellStyle name="Normal 21" xfId="213"/>
    <cellStyle name="Normal 22" xfId="214"/>
    <cellStyle name="Normal 23" xfId="215"/>
    <cellStyle name="Normal 24" xfId="216"/>
    <cellStyle name="Normal 25" xfId="217"/>
    <cellStyle name="Normal 26" xfId="218"/>
    <cellStyle name="Normal 27" xfId="219"/>
    <cellStyle name="Normal 28" xfId="220"/>
    <cellStyle name="Normal 29" xfId="221"/>
    <cellStyle name="Normal 3" xfId="222"/>
    <cellStyle name="Normal 30" xfId="223"/>
    <cellStyle name="Normal 31" xfId="224"/>
    <cellStyle name="Normal 32" xfId="225"/>
    <cellStyle name="Normal 33" xfId="226"/>
    <cellStyle name="Normal 34" xfId="227"/>
    <cellStyle name="Normal 35" xfId="228"/>
    <cellStyle name="Normal 36" xfId="229"/>
    <cellStyle name="Normal 37" xfId="230"/>
    <cellStyle name="Normal 38" xfId="231"/>
    <cellStyle name="Normal 39" xfId="232"/>
    <cellStyle name="Normal 4" xfId="233"/>
    <cellStyle name="Normal 40" xfId="234"/>
    <cellStyle name="Normal 41" xfId="235"/>
    <cellStyle name="Normal 42" xfId="236"/>
    <cellStyle name="Normal 43" xfId="237"/>
    <cellStyle name="Normal 44" xfId="238"/>
    <cellStyle name="Normal 45" xfId="239"/>
    <cellStyle name="Normal 46" xfId="240"/>
    <cellStyle name="Normal 47" xfId="241"/>
    <cellStyle name="Normal 48" xfId="242"/>
    <cellStyle name="Normal 49" xfId="243"/>
    <cellStyle name="Normal 5" xfId="244"/>
    <cellStyle name="Normal 50" xfId="245"/>
    <cellStyle name="Normal 51" xfId="246"/>
    <cellStyle name="Normal 52" xfId="247"/>
    <cellStyle name="Normal 53" xfId="248"/>
    <cellStyle name="Normal 54" xfId="249"/>
    <cellStyle name="Normal 55" xfId="250"/>
    <cellStyle name="Normal 56" xfId="251"/>
    <cellStyle name="Normal 57" xfId="252"/>
    <cellStyle name="Normal 58" xfId="253"/>
    <cellStyle name="Normal 59" xfId="254"/>
    <cellStyle name="Normal 6" xfId="255"/>
    <cellStyle name="Normal 60" xfId="256"/>
    <cellStyle name="Normal 61" xfId="257"/>
    <cellStyle name="Normal 62" xfId="258"/>
    <cellStyle name="Normal 63" xfId="259"/>
    <cellStyle name="Normal 64" xfId="260"/>
    <cellStyle name="Normal 65" xfId="261"/>
    <cellStyle name="Normal 66" xfId="262"/>
    <cellStyle name="Normal 67" xfId="263"/>
    <cellStyle name="Normal 68" xfId="264"/>
    <cellStyle name="Normal 69" xfId="265"/>
    <cellStyle name="Normal 7" xfId="266"/>
    <cellStyle name="Normal 7 2" xfId="267"/>
    <cellStyle name="Normal 7 3" xfId="268"/>
    <cellStyle name="Normal 7_48" xfId="269"/>
    <cellStyle name="Normal 70" xfId="270"/>
    <cellStyle name="Normal 71" xfId="271"/>
    <cellStyle name="Normal 72" xfId="272"/>
    <cellStyle name="Normal 73" xfId="273"/>
    <cellStyle name="Normal 74" xfId="274"/>
    <cellStyle name="Normal 75" xfId="275"/>
    <cellStyle name="Normal 76" xfId="276"/>
    <cellStyle name="Normal 77" xfId="356"/>
    <cellStyle name="Normal 78" xfId="357"/>
    <cellStyle name="Normal 79" xfId="358"/>
    <cellStyle name="Normal 8" xfId="277"/>
    <cellStyle name="Normal 80" xfId="359"/>
    <cellStyle name="Normal 81" xfId="360"/>
    <cellStyle name="Normal 81 2" xfId="366"/>
    <cellStyle name="Normal 82" xfId="362"/>
    <cellStyle name="Normal 82 2" xfId="365"/>
    <cellStyle name="Normal 83" xfId="1"/>
    <cellStyle name="Normal 9" xfId="278"/>
    <cellStyle name="Normal_IQF Upload recibido k s may 09" xfId="361"/>
    <cellStyle name="Nota" xfId="279"/>
    <cellStyle name="Note 2" xfId="280"/>
    <cellStyle name="Note 3" xfId="371"/>
    <cellStyle name="Output 2" xfId="348"/>
    <cellStyle name="Output 3" xfId="370"/>
    <cellStyle name="Percent" xfId="367" builtinId="5"/>
    <cellStyle name="Percent 2" xfId="281"/>
    <cellStyle name="Porcentaje 2" xfId="363"/>
    <cellStyle name="Porcentual 10" xfId="282"/>
    <cellStyle name="Porcentual 11" xfId="283"/>
    <cellStyle name="Porcentual 12" xfId="284"/>
    <cellStyle name="Porcentual 13" xfId="285"/>
    <cellStyle name="Porcentual 14" xfId="286"/>
    <cellStyle name="Porcentual 15" xfId="287"/>
    <cellStyle name="Porcentual 16" xfId="288"/>
    <cellStyle name="Porcentual 17" xfId="289"/>
    <cellStyle name="Porcentual 18" xfId="290"/>
    <cellStyle name="Porcentual 19" xfId="291"/>
    <cellStyle name="Porcentual 2" xfId="292"/>
    <cellStyle name="Porcentual 20" xfId="293"/>
    <cellStyle name="Porcentual 21" xfId="294"/>
    <cellStyle name="Porcentual 22" xfId="295"/>
    <cellStyle name="Porcentual 23" xfId="296"/>
    <cellStyle name="Porcentual 24" xfId="297"/>
    <cellStyle name="Porcentual 25" xfId="298"/>
    <cellStyle name="Porcentual 26" xfId="299"/>
    <cellStyle name="Porcentual 27" xfId="300"/>
    <cellStyle name="Porcentual 28" xfId="301"/>
    <cellStyle name="Porcentual 29" xfId="302"/>
    <cellStyle name="Porcentual 3" xfId="303"/>
    <cellStyle name="Porcentual 30" xfId="304"/>
    <cellStyle name="Porcentual 31" xfId="305"/>
    <cellStyle name="Porcentual 32" xfId="306"/>
    <cellStyle name="Porcentual 33" xfId="307"/>
    <cellStyle name="Porcentual 34" xfId="308"/>
    <cellStyle name="Porcentual 35" xfId="309"/>
    <cellStyle name="Porcentual 36" xfId="310"/>
    <cellStyle name="Porcentual 37" xfId="311"/>
    <cellStyle name="Porcentual 38" xfId="312"/>
    <cellStyle name="Porcentual 39" xfId="313"/>
    <cellStyle name="Porcentual 4" xfId="314"/>
    <cellStyle name="Porcentual 40" xfId="315"/>
    <cellStyle name="Porcentual 41" xfId="316"/>
    <cellStyle name="Porcentual 42" xfId="317"/>
    <cellStyle name="Porcentual 43" xfId="318"/>
    <cellStyle name="Porcentual 44" xfId="319"/>
    <cellStyle name="Porcentual 45" xfId="320"/>
    <cellStyle name="Porcentual 46" xfId="321"/>
    <cellStyle name="Porcentual 47" xfId="322"/>
    <cellStyle name="Porcentual 48" xfId="323"/>
    <cellStyle name="Porcentual 49" xfId="324"/>
    <cellStyle name="Porcentual 5" xfId="325"/>
    <cellStyle name="Porcentual 50" xfId="326"/>
    <cellStyle name="Porcentual 51" xfId="327"/>
    <cellStyle name="Porcentual 52" xfId="328"/>
    <cellStyle name="Porcentual 53" xfId="329"/>
    <cellStyle name="Porcentual 54" xfId="330"/>
    <cellStyle name="Porcentual 55" xfId="331"/>
    <cellStyle name="Porcentual 56" xfId="332"/>
    <cellStyle name="Porcentual 57" xfId="333"/>
    <cellStyle name="Porcentual 58" xfId="334"/>
    <cellStyle name="Porcentual 59" xfId="335"/>
    <cellStyle name="Porcentual 6" xfId="336"/>
    <cellStyle name="Porcentual 60" xfId="337"/>
    <cellStyle name="Porcentual 61" xfId="338"/>
    <cellStyle name="Porcentual 62" xfId="339"/>
    <cellStyle name="Porcentual 63" xfId="340"/>
    <cellStyle name="Porcentual 64" xfId="341"/>
    <cellStyle name="Porcentual 65" xfId="342"/>
    <cellStyle name="Porcentual 66" xfId="343"/>
    <cellStyle name="Porcentual 67" xfId="344"/>
    <cellStyle name="Porcentual 7" xfId="345"/>
    <cellStyle name="Porcentual 8" xfId="346"/>
    <cellStyle name="Porcentual 9" xfId="347"/>
    <cellStyle name="Title 2" xfId="350"/>
    <cellStyle name="Title 3" xfId="407"/>
    <cellStyle name="Total 2" xfId="354"/>
    <cellStyle name="Warning Text 2" xfId="355"/>
    <cellStyle name="Warning Text 3" xfId="408"/>
  </cellStyles>
  <dxfs count="0"/>
  <tableStyles count="0" defaultTableStyle="TableStyleMedium2" defaultPivotStyle="PivotStyleLight16"/>
  <colors>
    <mruColors>
      <color rgb="FFEE7F01"/>
      <color rgb="FFE3E8EC"/>
      <color rgb="FFEEEEEE"/>
      <color rgb="FFC8C8C8"/>
      <color rgb="FFE26B0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6" fmlaLink="$F$11" fmlaRange="lstSelectCars" noThreeD="1" sel="13" val="7"/>
</file>

<file path=xl/ctrlProps/ctrlProp15.xml><?xml version="1.0" encoding="utf-8"?>
<formControlPr xmlns="http://schemas.microsoft.com/office/spreadsheetml/2009/9/main" objectType="Drop" dropStyle="combo" dx="16" fmlaLink="$C$21" fmlaRange="lpLoan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19048</xdr:colOff>
      <xdr:row>38</xdr:row>
      <xdr:rowOff>0</xdr:rowOff>
    </xdr:from>
    <xdr:to>
      <xdr:col>13</xdr:col>
      <xdr:colOff>76200</xdr:colOff>
      <xdr:row>43</xdr:row>
      <xdr:rowOff>74154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48" y="5619750"/>
          <a:ext cx="6848477" cy="931404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twoCellAnchor>
  <xdr:twoCellAnchor>
    <xdr:from>
      <xdr:col>2</xdr:col>
      <xdr:colOff>19050</xdr:colOff>
      <xdr:row>1</xdr:row>
      <xdr:rowOff>133350</xdr:rowOff>
    </xdr:from>
    <xdr:to>
      <xdr:col>13</xdr:col>
      <xdr:colOff>76201</xdr:colOff>
      <xdr:row>6</xdr:row>
      <xdr:rowOff>167985</xdr:rowOff>
    </xdr:to>
    <xdr:grpSp>
      <xdr:nvGrpSpPr>
        <xdr:cNvPr id="9" name="Group 8"/>
        <xdr:cNvGrpSpPr/>
      </xdr:nvGrpSpPr>
      <xdr:grpSpPr>
        <a:xfrm>
          <a:off x="476250" y="304800"/>
          <a:ext cx="6934201" cy="949035"/>
          <a:chOff x="476249" y="361950"/>
          <a:chExt cx="6840000" cy="949035"/>
        </a:xfrm>
      </xdr:grpSpPr>
      <xdr:pic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49" y="361950"/>
            <a:ext cx="6840000" cy="949035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pic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2150" y="428625"/>
            <a:ext cx="1457529" cy="828791"/>
          </a:xfrm>
          <a:prstGeom prst="rect">
            <a:avLst/>
          </a:prstGeom>
        </xdr:spPr>
      </xdr:pic>
      <xdr:sp macro="[0]!SelectHome" textlink="">
        <xdr:nvSpPr>
          <xdr:cNvPr id="12" name="TextBox 11"/>
          <xdr:cNvSpPr txBox="1"/>
        </xdr:nvSpPr>
        <xdr:spPr>
          <a:xfrm>
            <a:off x="609600" y="409576"/>
            <a:ext cx="4562475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nl-NL" sz="1800" b="1" baseline="0">
                <a:solidFill>
                  <a:srgbClr val="EE7F01"/>
                </a:solidFill>
                <a:latin typeface="Arial" pitchFamily="34" charset="0"/>
                <a:cs typeface="Arial" pitchFamily="34" charset="0"/>
              </a:rPr>
              <a:t>COMPARISON TOOL</a:t>
            </a:r>
            <a:endParaRPr lang="nl-NL" sz="1800" b="1">
              <a:solidFill>
                <a:srgbClr val="EE7F0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2</xdr:col>
      <xdr:colOff>161925</xdr:colOff>
      <xdr:row>4</xdr:row>
      <xdr:rowOff>66675</xdr:rowOff>
    </xdr:from>
    <xdr:to>
      <xdr:col>8</xdr:col>
      <xdr:colOff>95251</xdr:colOff>
      <xdr:row>6</xdr:row>
      <xdr:rowOff>164217</xdr:rowOff>
    </xdr:to>
    <xdr:sp macro="" textlink="">
      <xdr:nvSpPr>
        <xdr:cNvPr id="18" name="ShowHideMenu"/>
        <xdr:cNvSpPr txBox="1"/>
      </xdr:nvSpPr>
      <xdr:spPr>
        <a:xfrm>
          <a:off x="619125" y="809625"/>
          <a:ext cx="3952876" cy="440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nl-NL" sz="1400" b="1">
              <a:solidFill>
                <a:schemeClr val="bg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MAIN</a:t>
          </a:r>
          <a:r>
            <a:rPr lang="nl-NL" sz="1400" b="1" baseline="0">
              <a:solidFill>
                <a:schemeClr val="bg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 MENU</a:t>
          </a:r>
          <a:endParaRPr lang="nl-NL" sz="1400" b="1">
            <a:solidFill>
              <a:schemeClr val="bg1">
                <a:lumMod val="75000"/>
              </a:schemeClr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oneCellAnchor>
    <xdr:from>
      <xdr:col>2</xdr:col>
      <xdr:colOff>491152</xdr:colOff>
      <xdr:row>16</xdr:row>
      <xdr:rowOff>66675</xdr:rowOff>
    </xdr:from>
    <xdr:ext cx="4861897" cy="360000"/>
    <xdr:sp macro="[0]!MainMenu2_Click" textlink="">
      <xdr:nvSpPr>
        <xdr:cNvPr id="19" name="MainMenu2"/>
        <xdr:cNvSpPr txBox="1"/>
      </xdr:nvSpPr>
      <xdr:spPr>
        <a:xfrm>
          <a:off x="948352" y="3152775"/>
          <a:ext cx="4861897" cy="36000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r>
            <a:rPr lang="en-US" sz="1600"/>
            <a:t>MODEL</a:t>
          </a:r>
          <a:r>
            <a:rPr lang="en-US" sz="1600" baseline="0"/>
            <a:t> ASSUMPTIONS</a:t>
          </a:r>
          <a:endParaRPr lang="en-US" sz="1600"/>
        </a:p>
      </xdr:txBody>
    </xdr:sp>
    <xdr:clientData fLocksWithSheet="0"/>
  </xdr:oneCellAnchor>
  <xdr:oneCellAnchor>
    <xdr:from>
      <xdr:col>2</xdr:col>
      <xdr:colOff>510202</xdr:colOff>
      <xdr:row>13</xdr:row>
      <xdr:rowOff>0</xdr:rowOff>
    </xdr:from>
    <xdr:ext cx="4861897" cy="360000"/>
    <xdr:sp macro="[0]!MainMenu1_Click" textlink="">
      <xdr:nvSpPr>
        <xdr:cNvPr id="20" name="MainMenu1"/>
        <xdr:cNvSpPr txBox="1"/>
      </xdr:nvSpPr>
      <xdr:spPr>
        <a:xfrm>
          <a:off x="967402" y="1895475"/>
          <a:ext cx="4861897" cy="36000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r>
            <a:rPr lang="en-US" sz="1600"/>
            <a:t>TEXT</a:t>
          </a:r>
          <a:r>
            <a:rPr lang="en-US" sz="1600" baseline="0"/>
            <a:t> GLOSSARY</a:t>
          </a:r>
          <a:endParaRPr lang="en-US" sz="1600"/>
        </a:p>
      </xdr:txBody>
    </xdr:sp>
    <xdr:clientData fLocksWithSheet="0"/>
  </xdr:oneCellAnchor>
  <xdr:twoCellAnchor>
    <xdr:from>
      <xdr:col>2</xdr:col>
      <xdr:colOff>510201</xdr:colOff>
      <xdr:row>15</xdr:row>
      <xdr:rowOff>0</xdr:rowOff>
    </xdr:from>
    <xdr:to>
      <xdr:col>9</xdr:col>
      <xdr:colOff>619123</xdr:colOff>
      <xdr:row>15</xdr:row>
      <xdr:rowOff>360000</xdr:rowOff>
    </xdr:to>
    <xdr:sp macro="[0]!MainMenu3_Click" textlink="">
      <xdr:nvSpPr>
        <xdr:cNvPr id="21" name="MainMenu3"/>
        <xdr:cNvSpPr txBox="1"/>
      </xdr:nvSpPr>
      <xdr:spPr>
        <a:xfrm>
          <a:off x="967401" y="2381250"/>
          <a:ext cx="4861897" cy="36000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r>
            <a:rPr lang="en-US" sz="1600"/>
            <a:t>IQF</a:t>
          </a:r>
          <a:r>
            <a:rPr lang="en-US" sz="1600" baseline="0"/>
            <a:t>  (</a:t>
          </a:r>
          <a:r>
            <a:rPr lang="en-US" sz="1600"/>
            <a:t>INTERNATIONAL QUOTATION FORMAT)</a:t>
          </a:r>
        </a:p>
      </xdr:txBody>
    </xdr:sp>
    <xdr:clientData/>
  </xdr:twoCellAnchor>
  <xdr:twoCellAnchor>
    <xdr:from>
      <xdr:col>2</xdr:col>
      <xdr:colOff>491153</xdr:colOff>
      <xdr:row>18</xdr:row>
      <xdr:rowOff>76200</xdr:rowOff>
    </xdr:from>
    <xdr:to>
      <xdr:col>9</xdr:col>
      <xdr:colOff>600075</xdr:colOff>
      <xdr:row>19</xdr:row>
      <xdr:rowOff>304800</xdr:rowOff>
    </xdr:to>
    <xdr:sp macro="[0]!MainMenu4_Click" textlink="">
      <xdr:nvSpPr>
        <xdr:cNvPr id="22" name="MainMenu4"/>
        <xdr:cNvSpPr txBox="1"/>
      </xdr:nvSpPr>
      <xdr:spPr>
        <a:xfrm>
          <a:off x="948353" y="3648075"/>
          <a:ext cx="4861897" cy="352425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r>
            <a:rPr lang="en-US" sz="1600"/>
            <a:t>TAILORED</a:t>
          </a:r>
          <a:r>
            <a:rPr lang="en-US" sz="1600" baseline="0"/>
            <a:t> REPORT</a:t>
          </a:r>
          <a:endParaRPr lang="en-US" sz="1600"/>
        </a:p>
      </xdr:txBody>
    </xdr:sp>
    <xdr:clientData fLocksWithSheet="0"/>
  </xdr:twoCellAnchor>
  <xdr:twoCellAnchor>
    <xdr:from>
      <xdr:col>2</xdr:col>
      <xdr:colOff>491153</xdr:colOff>
      <xdr:row>20</xdr:row>
      <xdr:rowOff>66675</xdr:rowOff>
    </xdr:from>
    <xdr:to>
      <xdr:col>9</xdr:col>
      <xdr:colOff>600075</xdr:colOff>
      <xdr:row>21</xdr:row>
      <xdr:rowOff>302850</xdr:rowOff>
    </xdr:to>
    <xdr:sp macro="[0]!MainMenu5_Click" textlink="">
      <xdr:nvSpPr>
        <xdr:cNvPr id="23" name="MainMenu5"/>
        <xdr:cNvSpPr txBox="1"/>
      </xdr:nvSpPr>
      <xdr:spPr>
        <a:xfrm>
          <a:off x="948353" y="4124325"/>
          <a:ext cx="4861897" cy="36000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r>
            <a:rPr lang="en-US" sz="1600"/>
            <a:t>CREATE</a:t>
          </a:r>
          <a:r>
            <a:rPr lang="en-US" sz="1600" baseline="0"/>
            <a:t> JAVASCRIPT FILE</a:t>
          </a:r>
          <a:endParaRPr lang="en-US" sz="1600"/>
        </a:p>
      </xdr:txBody>
    </xdr:sp>
    <xdr:clientData fLocksWithSheet="0"/>
  </xdr:twoCellAnchor>
  <xdr:twoCellAnchor editAs="oneCell">
    <xdr:from>
      <xdr:col>2</xdr:col>
      <xdr:colOff>95250</xdr:colOff>
      <xdr:row>13</xdr:row>
      <xdr:rowOff>75343</xdr:rowOff>
    </xdr:from>
    <xdr:to>
      <xdr:col>2</xdr:col>
      <xdr:colOff>455250</xdr:colOff>
      <xdr:row>13</xdr:row>
      <xdr:rowOff>271706</xdr:rowOff>
    </xdr:to>
    <xdr:pic>
      <xdr:nvPicPr>
        <xdr:cNvPr id="24" name="MMItem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970818"/>
          <a:ext cx="360000" cy="196363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</xdr:col>
      <xdr:colOff>103301</xdr:colOff>
      <xdr:row>15</xdr:row>
      <xdr:rowOff>81818</xdr:rowOff>
    </xdr:from>
    <xdr:to>
      <xdr:col>2</xdr:col>
      <xdr:colOff>463301</xdr:colOff>
      <xdr:row>15</xdr:row>
      <xdr:rowOff>278181</xdr:rowOff>
    </xdr:to>
    <xdr:pic>
      <xdr:nvPicPr>
        <xdr:cNvPr id="25" name="MMItem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501" y="2463068"/>
          <a:ext cx="360000" cy="196363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</xdr:col>
      <xdr:colOff>84251</xdr:colOff>
      <xdr:row>17</xdr:row>
      <xdr:rowOff>34193</xdr:rowOff>
    </xdr:from>
    <xdr:to>
      <xdr:col>2</xdr:col>
      <xdr:colOff>444251</xdr:colOff>
      <xdr:row>17</xdr:row>
      <xdr:rowOff>230556</xdr:rowOff>
    </xdr:to>
    <xdr:pic>
      <xdr:nvPicPr>
        <xdr:cNvPr id="26" name="MMItem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451" y="3244118"/>
          <a:ext cx="360000" cy="196363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</xdr:col>
      <xdr:colOff>84251</xdr:colOff>
      <xdr:row>19</xdr:row>
      <xdr:rowOff>34193</xdr:rowOff>
    </xdr:from>
    <xdr:to>
      <xdr:col>2</xdr:col>
      <xdr:colOff>444251</xdr:colOff>
      <xdr:row>19</xdr:row>
      <xdr:rowOff>230556</xdr:rowOff>
    </xdr:to>
    <xdr:pic>
      <xdr:nvPicPr>
        <xdr:cNvPr id="27" name="MMItem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451" y="3729893"/>
          <a:ext cx="360000" cy="196363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</xdr:col>
      <xdr:colOff>84251</xdr:colOff>
      <xdr:row>21</xdr:row>
      <xdr:rowOff>24668</xdr:rowOff>
    </xdr:from>
    <xdr:to>
      <xdr:col>2</xdr:col>
      <xdr:colOff>444251</xdr:colOff>
      <xdr:row>21</xdr:row>
      <xdr:rowOff>221031</xdr:rowOff>
    </xdr:to>
    <xdr:pic>
      <xdr:nvPicPr>
        <xdr:cNvPr id="28" name="MMItem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451" y="4206143"/>
          <a:ext cx="360000" cy="196363"/>
        </a:xfrm>
        <a:prstGeom prst="rect">
          <a:avLst/>
        </a:prstGeom>
        <a:ln w="0">
          <a:noFill/>
        </a:ln>
      </xdr:spPr>
    </xdr:pic>
    <xdr:clientData/>
  </xdr:twoCellAnchor>
  <xdr:oneCellAnchor>
    <xdr:from>
      <xdr:col>2</xdr:col>
      <xdr:colOff>510202</xdr:colOff>
      <xdr:row>10</xdr:row>
      <xdr:rowOff>47625</xdr:rowOff>
    </xdr:from>
    <xdr:ext cx="4861897" cy="360000"/>
    <xdr:sp macro="[0]!MainMenu0_Click" textlink="">
      <xdr:nvSpPr>
        <xdr:cNvPr id="29" name="MainMenu0"/>
        <xdr:cNvSpPr txBox="1"/>
      </xdr:nvSpPr>
      <xdr:spPr>
        <a:xfrm>
          <a:off x="967402" y="1476375"/>
          <a:ext cx="4861897" cy="36000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r>
            <a:rPr lang="en-US" sz="1600"/>
            <a:t>SYSTEM</a:t>
          </a:r>
          <a:r>
            <a:rPr lang="en-US" sz="1600" baseline="0"/>
            <a:t> SETTINGS</a:t>
          </a:r>
        </a:p>
        <a:p>
          <a:endParaRPr lang="en-US" sz="1600"/>
        </a:p>
      </xdr:txBody>
    </xdr:sp>
    <xdr:clientData fLocksWithSheet="0"/>
  </xdr:oneCellAnchor>
  <xdr:twoCellAnchor editAs="oneCell">
    <xdr:from>
      <xdr:col>2</xdr:col>
      <xdr:colOff>95250</xdr:colOff>
      <xdr:row>10</xdr:row>
      <xdr:rowOff>122968</xdr:rowOff>
    </xdr:from>
    <xdr:to>
      <xdr:col>2</xdr:col>
      <xdr:colOff>455250</xdr:colOff>
      <xdr:row>12</xdr:row>
      <xdr:rowOff>24056</xdr:rowOff>
    </xdr:to>
    <xdr:pic>
      <xdr:nvPicPr>
        <xdr:cNvPr id="30" name="MMItem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551718"/>
          <a:ext cx="360000" cy="196363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2</xdr:col>
      <xdr:colOff>491153</xdr:colOff>
      <xdr:row>22</xdr:row>
      <xdr:rowOff>28575</xdr:rowOff>
    </xdr:from>
    <xdr:to>
      <xdr:col>9</xdr:col>
      <xdr:colOff>600075</xdr:colOff>
      <xdr:row>24</xdr:row>
      <xdr:rowOff>45675</xdr:rowOff>
    </xdr:to>
    <xdr:sp macro="[0]!MainMenu6_Click" textlink="">
      <xdr:nvSpPr>
        <xdr:cNvPr id="31" name="MainMenu6" hidden="1"/>
        <xdr:cNvSpPr txBox="1"/>
      </xdr:nvSpPr>
      <xdr:spPr>
        <a:xfrm>
          <a:off x="948353" y="4572000"/>
          <a:ext cx="4861897" cy="36000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r>
            <a:rPr lang="en-US" sz="1600"/>
            <a:t>UPLOAD NEW FILE TO HTML PAGE</a:t>
          </a:r>
        </a:p>
      </xdr:txBody>
    </xdr:sp>
    <xdr:clientData fLocksWithSheet="0"/>
  </xdr:twoCellAnchor>
  <xdr:twoCellAnchor editAs="oneCell">
    <xdr:from>
      <xdr:col>2</xdr:col>
      <xdr:colOff>84251</xdr:colOff>
      <xdr:row>22</xdr:row>
      <xdr:rowOff>110393</xdr:rowOff>
    </xdr:from>
    <xdr:to>
      <xdr:col>2</xdr:col>
      <xdr:colOff>444251</xdr:colOff>
      <xdr:row>23</xdr:row>
      <xdr:rowOff>135306</xdr:rowOff>
    </xdr:to>
    <xdr:pic>
      <xdr:nvPicPr>
        <xdr:cNvPr id="32" name="MMItem6" hidden="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451" y="4653818"/>
          <a:ext cx="360000" cy="196363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104775</xdr:rowOff>
    </xdr:from>
    <xdr:to>
      <xdr:col>13</xdr:col>
      <xdr:colOff>374864</xdr:colOff>
      <xdr:row>7</xdr:row>
      <xdr:rowOff>24150</xdr:rowOff>
    </xdr:to>
    <xdr:grpSp>
      <xdr:nvGrpSpPr>
        <xdr:cNvPr id="2" name="Group 1"/>
        <xdr:cNvGrpSpPr/>
      </xdr:nvGrpSpPr>
      <xdr:grpSpPr>
        <a:xfrm>
          <a:off x="352425" y="104775"/>
          <a:ext cx="8737814" cy="957600"/>
          <a:chOff x="476249" y="361950"/>
          <a:chExt cx="6753430" cy="949035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49" y="361950"/>
            <a:ext cx="6750236" cy="949035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pic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2150" y="428625"/>
            <a:ext cx="1457529" cy="828791"/>
          </a:xfrm>
          <a:prstGeom prst="rect">
            <a:avLst/>
          </a:prstGeom>
        </xdr:spPr>
      </xdr:pic>
      <xdr:sp macro="[0]!SelectHome" textlink="">
        <xdr:nvSpPr>
          <xdr:cNvPr id="5" name="TextBox 4"/>
          <xdr:cNvSpPr txBox="1"/>
        </xdr:nvSpPr>
        <xdr:spPr>
          <a:xfrm>
            <a:off x="609600" y="409576"/>
            <a:ext cx="4562475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nl-NL" sz="1800" b="1" baseline="0">
                <a:solidFill>
                  <a:srgbClr val="EE7F01"/>
                </a:solidFill>
                <a:latin typeface="Arial" pitchFamily="34" charset="0"/>
                <a:cs typeface="Arial" pitchFamily="34" charset="0"/>
              </a:rPr>
              <a:t>COMPARISON TOOL</a:t>
            </a:r>
            <a:endParaRPr lang="nl-NL" sz="1800" b="1">
              <a:solidFill>
                <a:srgbClr val="EE7F0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 editAs="oneCell">
    <xdr:from>
      <xdr:col>1</xdr:col>
      <xdr:colOff>114300</xdr:colOff>
      <xdr:row>79</xdr:row>
      <xdr:rowOff>24694</xdr:rowOff>
    </xdr:from>
    <xdr:to>
      <xdr:col>13</xdr:col>
      <xdr:colOff>352425</xdr:colOff>
      <xdr:row>83</xdr:row>
      <xdr:rowOff>85725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1000" y="11626144"/>
          <a:ext cx="8686800" cy="823031"/>
        </a:xfrm>
        <a:prstGeom prst="rect">
          <a:avLst/>
        </a:prstGeom>
      </xdr:spPr>
    </xdr:pic>
    <xdr:clientData/>
  </xdr:twoCellAnchor>
  <xdr:twoCellAnchor>
    <xdr:from>
      <xdr:col>1</xdr:col>
      <xdr:colOff>228600</xdr:colOff>
      <xdr:row>4</xdr:row>
      <xdr:rowOff>19050</xdr:rowOff>
    </xdr:from>
    <xdr:to>
      <xdr:col>8</xdr:col>
      <xdr:colOff>457201</xdr:colOff>
      <xdr:row>6</xdr:row>
      <xdr:rowOff>164217</xdr:rowOff>
    </xdr:to>
    <xdr:sp macro="" textlink="">
      <xdr:nvSpPr>
        <xdr:cNvPr id="7" name="TextBox 6"/>
        <xdr:cNvSpPr txBox="1"/>
      </xdr:nvSpPr>
      <xdr:spPr>
        <a:xfrm>
          <a:off x="495300" y="590550"/>
          <a:ext cx="4914901" cy="440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nl-NL" sz="1400" b="1">
              <a:solidFill>
                <a:schemeClr val="bg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SYSTEM</a:t>
          </a:r>
          <a:r>
            <a:rPr lang="nl-NL" sz="1400" b="1" baseline="0">
              <a:solidFill>
                <a:schemeClr val="bg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 SETTINGS</a:t>
          </a:r>
          <a:endParaRPr lang="nl-NL" sz="1400" b="1">
            <a:solidFill>
              <a:schemeClr val="bg1">
                <a:lumMod val="75000"/>
              </a:schemeClr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104775</xdr:rowOff>
    </xdr:from>
    <xdr:to>
      <xdr:col>13</xdr:col>
      <xdr:colOff>374864</xdr:colOff>
      <xdr:row>7</xdr:row>
      <xdr:rowOff>24150</xdr:rowOff>
    </xdr:to>
    <xdr:grpSp>
      <xdr:nvGrpSpPr>
        <xdr:cNvPr id="2" name="Group 1"/>
        <xdr:cNvGrpSpPr/>
      </xdr:nvGrpSpPr>
      <xdr:grpSpPr>
        <a:xfrm>
          <a:off x="352425" y="104775"/>
          <a:ext cx="7775789" cy="957600"/>
          <a:chOff x="476249" y="361950"/>
          <a:chExt cx="6753430" cy="949035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49" y="361950"/>
            <a:ext cx="6750236" cy="949035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pic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2150" y="428625"/>
            <a:ext cx="1457529" cy="828791"/>
          </a:xfrm>
          <a:prstGeom prst="rect">
            <a:avLst/>
          </a:prstGeom>
        </xdr:spPr>
      </xdr:pic>
      <xdr:sp macro="[0]!SelectHome" textlink="">
        <xdr:nvSpPr>
          <xdr:cNvPr id="5" name="TextBox 4"/>
          <xdr:cNvSpPr txBox="1"/>
        </xdr:nvSpPr>
        <xdr:spPr>
          <a:xfrm>
            <a:off x="609600" y="409576"/>
            <a:ext cx="4562475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nl-NL" sz="1800" b="1" baseline="0">
                <a:solidFill>
                  <a:srgbClr val="EE7F01"/>
                </a:solidFill>
                <a:latin typeface="Arial" pitchFamily="34" charset="0"/>
                <a:cs typeface="Arial" pitchFamily="34" charset="0"/>
              </a:rPr>
              <a:t>COMPARISON TOOL</a:t>
            </a:r>
            <a:endParaRPr lang="nl-NL" sz="1800" b="1">
              <a:solidFill>
                <a:srgbClr val="EE7F0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 editAs="oneCell">
    <xdr:from>
      <xdr:col>1</xdr:col>
      <xdr:colOff>114300</xdr:colOff>
      <xdr:row>171</xdr:row>
      <xdr:rowOff>24694</xdr:rowOff>
    </xdr:from>
    <xdr:to>
      <xdr:col>13</xdr:col>
      <xdr:colOff>285750</xdr:colOff>
      <xdr:row>175</xdr:row>
      <xdr:rowOff>85725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1000" y="20579644"/>
          <a:ext cx="7658100" cy="823031"/>
        </a:xfrm>
        <a:prstGeom prst="rect">
          <a:avLst/>
        </a:prstGeom>
      </xdr:spPr>
    </xdr:pic>
    <xdr:clientData/>
  </xdr:twoCellAnchor>
  <xdr:twoCellAnchor>
    <xdr:from>
      <xdr:col>1</xdr:col>
      <xdr:colOff>228600</xdr:colOff>
      <xdr:row>4</xdr:row>
      <xdr:rowOff>19050</xdr:rowOff>
    </xdr:from>
    <xdr:to>
      <xdr:col>8</xdr:col>
      <xdr:colOff>457201</xdr:colOff>
      <xdr:row>6</xdr:row>
      <xdr:rowOff>164217</xdr:rowOff>
    </xdr:to>
    <xdr:sp macro="" textlink="">
      <xdr:nvSpPr>
        <xdr:cNvPr id="7" name="TextBox 6"/>
        <xdr:cNvSpPr txBox="1"/>
      </xdr:nvSpPr>
      <xdr:spPr>
        <a:xfrm>
          <a:off x="495300" y="590550"/>
          <a:ext cx="4914901" cy="440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nl-NL" sz="1400" b="1">
              <a:solidFill>
                <a:schemeClr val="bg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TEXT GLOSSARY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104775</xdr:rowOff>
    </xdr:from>
    <xdr:to>
      <xdr:col>18</xdr:col>
      <xdr:colOff>38100</xdr:colOff>
      <xdr:row>7</xdr:row>
      <xdr:rowOff>24150</xdr:rowOff>
    </xdr:to>
    <xdr:grpSp>
      <xdr:nvGrpSpPr>
        <xdr:cNvPr id="2" name="Group 1"/>
        <xdr:cNvGrpSpPr/>
      </xdr:nvGrpSpPr>
      <xdr:grpSpPr>
        <a:xfrm>
          <a:off x="352425" y="104775"/>
          <a:ext cx="14497050" cy="957600"/>
          <a:chOff x="476249" y="361950"/>
          <a:chExt cx="6750236" cy="949035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49" y="361950"/>
            <a:ext cx="6750236" cy="949035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pic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40499" y="428625"/>
            <a:ext cx="761595" cy="828791"/>
          </a:xfrm>
          <a:prstGeom prst="rect">
            <a:avLst/>
          </a:prstGeom>
        </xdr:spPr>
      </xdr:pic>
      <xdr:sp macro="[0]!SelectHome" textlink="">
        <xdr:nvSpPr>
          <xdr:cNvPr id="5" name="TextBox 4"/>
          <xdr:cNvSpPr txBox="1"/>
        </xdr:nvSpPr>
        <xdr:spPr>
          <a:xfrm>
            <a:off x="609600" y="409576"/>
            <a:ext cx="4562475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nl-NL" sz="1800" b="1" baseline="0">
                <a:solidFill>
                  <a:srgbClr val="EE7F01"/>
                </a:solidFill>
                <a:latin typeface="Arial" pitchFamily="34" charset="0"/>
                <a:cs typeface="Arial" pitchFamily="34" charset="0"/>
              </a:rPr>
              <a:t>COMPARISON TOOL</a:t>
            </a:r>
            <a:endParaRPr lang="nl-NL" sz="1800" b="1">
              <a:solidFill>
                <a:srgbClr val="EE7F0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2</xdr:col>
      <xdr:colOff>85725</xdr:colOff>
      <xdr:row>4</xdr:row>
      <xdr:rowOff>38100</xdr:rowOff>
    </xdr:from>
    <xdr:to>
      <xdr:col>7</xdr:col>
      <xdr:colOff>581026</xdr:colOff>
      <xdr:row>7</xdr:row>
      <xdr:rowOff>11817</xdr:rowOff>
    </xdr:to>
    <xdr:sp macro="" textlink="'Model Assumptions'!C10">
      <xdr:nvSpPr>
        <xdr:cNvPr id="7" name="TextBox 6"/>
        <xdr:cNvSpPr txBox="1"/>
      </xdr:nvSpPr>
      <xdr:spPr>
        <a:xfrm>
          <a:off x="619125" y="609600"/>
          <a:ext cx="4829176" cy="440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625C556-7635-4B2E-99E7-F8FA29C9CC8C}" type="TxLink">
            <a:rPr lang="nl-NL" sz="1400" b="1" i="0" u="none" strike="noStrike">
              <a:solidFill>
                <a:schemeClr val="bg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pPr algn="l"/>
            <a:t>DOWNTIME  ENTRIES</a:t>
          </a:fld>
          <a:endParaRPr lang="nl-NL" sz="1400" b="1">
            <a:solidFill>
              <a:schemeClr val="bg1">
                <a:lumMod val="75000"/>
              </a:schemeClr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123825</xdr:rowOff>
    </xdr:from>
    <xdr:to>
      <xdr:col>16</xdr:col>
      <xdr:colOff>580687</xdr:colOff>
      <xdr:row>6</xdr:row>
      <xdr:rowOff>15585</xdr:rowOff>
    </xdr:to>
    <xdr:grpSp>
      <xdr:nvGrpSpPr>
        <xdr:cNvPr id="10" name="Group 9"/>
        <xdr:cNvGrpSpPr/>
      </xdr:nvGrpSpPr>
      <xdr:grpSpPr>
        <a:xfrm>
          <a:off x="504825" y="123825"/>
          <a:ext cx="8934112" cy="958560"/>
          <a:chOff x="476249" y="361950"/>
          <a:chExt cx="6840000" cy="949035"/>
        </a:xfrm>
      </xdr:grpSpPr>
      <xdr:pic>
        <xdr:nvPicPr>
          <xdr:cNvPr id="13" name="Picture 1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49" y="361950"/>
            <a:ext cx="6840000" cy="949035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pic>
        <xdr:nvPicPr>
          <xdr:cNvPr id="14" name="Picture 13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2150" y="438150"/>
            <a:ext cx="1457529" cy="828791"/>
          </a:xfrm>
          <a:prstGeom prst="rect">
            <a:avLst/>
          </a:prstGeom>
        </xdr:spPr>
      </xdr:pic>
      <xdr:sp macro="[0]!SelectHome" textlink="">
        <xdr:nvSpPr>
          <xdr:cNvPr id="15" name="TextBox 14"/>
          <xdr:cNvSpPr txBox="1"/>
        </xdr:nvSpPr>
        <xdr:spPr>
          <a:xfrm>
            <a:off x="609600" y="409576"/>
            <a:ext cx="4562475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nl-NL" sz="1800" b="1" baseline="0">
                <a:solidFill>
                  <a:srgbClr val="EE7F01"/>
                </a:solidFill>
                <a:latin typeface="Arial" pitchFamily="34" charset="0"/>
                <a:cs typeface="Arial" pitchFamily="34" charset="0"/>
              </a:rPr>
              <a:t>COMPARISON TOOL</a:t>
            </a:r>
            <a:endParaRPr lang="nl-NL" sz="1800" b="1">
              <a:solidFill>
                <a:srgbClr val="EE7F0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 editAs="oneCell">
    <xdr:from>
      <xdr:col>2</xdr:col>
      <xdr:colOff>219075</xdr:colOff>
      <xdr:row>997</xdr:row>
      <xdr:rowOff>19049</xdr:rowOff>
    </xdr:from>
    <xdr:to>
      <xdr:col>16</xdr:col>
      <xdr:colOff>542925</xdr:colOff>
      <xdr:row>1002</xdr:row>
      <xdr:rowOff>91056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42925" y="64979549"/>
          <a:ext cx="8858250" cy="948307"/>
        </a:xfrm>
        <a:prstGeom prst="rect">
          <a:avLst/>
        </a:prstGeom>
      </xdr:spPr>
    </xdr:pic>
    <xdr:clientData/>
  </xdr:twoCellAnchor>
  <xdr:twoCellAnchor>
    <xdr:from>
      <xdr:col>2</xdr:col>
      <xdr:colOff>323850</xdr:colOff>
      <xdr:row>3</xdr:row>
      <xdr:rowOff>38100</xdr:rowOff>
    </xdr:from>
    <xdr:to>
      <xdr:col>8</xdr:col>
      <xdr:colOff>819151</xdr:colOff>
      <xdr:row>6</xdr:row>
      <xdr:rowOff>11817</xdr:rowOff>
    </xdr:to>
    <xdr:sp macro="" textlink="">
      <xdr:nvSpPr>
        <xdr:cNvPr id="16" name="TextBox 15"/>
        <xdr:cNvSpPr txBox="1"/>
      </xdr:nvSpPr>
      <xdr:spPr>
        <a:xfrm>
          <a:off x="2105025" y="638175"/>
          <a:ext cx="3819526" cy="440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nl-NL" sz="1400" b="1">
              <a:solidFill>
                <a:schemeClr val="bg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MODEL</a:t>
          </a:r>
          <a:r>
            <a:rPr lang="nl-NL" sz="1400" b="1" baseline="0">
              <a:solidFill>
                <a:schemeClr val="bg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 ASSUMPTIONS</a:t>
          </a:r>
          <a:endParaRPr lang="nl-NL" sz="1400" b="1">
            <a:solidFill>
              <a:schemeClr val="bg1">
                <a:lumMod val="75000"/>
              </a:schemeClr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242</xdr:row>
          <xdr:rowOff>0</xdr:rowOff>
        </xdr:from>
        <xdr:to>
          <xdr:col>12</xdr:col>
          <xdr:colOff>66675</xdr:colOff>
          <xdr:row>243</xdr:row>
          <xdr:rowOff>28575</xdr:rowOff>
        </xdr:to>
        <xdr:sp macro="" textlink="">
          <xdr:nvSpPr>
            <xdr:cNvPr id="4102" name="Show3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Hide Vehicles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310</xdr:row>
          <xdr:rowOff>0</xdr:rowOff>
        </xdr:from>
        <xdr:to>
          <xdr:col>12</xdr:col>
          <xdr:colOff>66675</xdr:colOff>
          <xdr:row>311</xdr:row>
          <xdr:rowOff>28575</xdr:rowOff>
        </xdr:to>
        <xdr:sp macro="" textlink="">
          <xdr:nvSpPr>
            <xdr:cNvPr id="4103" name="Show10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Hide Vehicles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132</xdr:row>
          <xdr:rowOff>0</xdr:rowOff>
        </xdr:from>
        <xdr:to>
          <xdr:col>12</xdr:col>
          <xdr:colOff>66675</xdr:colOff>
          <xdr:row>133</xdr:row>
          <xdr:rowOff>28575</xdr:rowOff>
        </xdr:to>
        <xdr:sp macro="" textlink="">
          <xdr:nvSpPr>
            <xdr:cNvPr id="4104" name="Show2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Hide Vehicles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51</xdr:row>
          <xdr:rowOff>19050</xdr:rowOff>
        </xdr:from>
        <xdr:to>
          <xdr:col>11</xdr:col>
          <xdr:colOff>76200</xdr:colOff>
          <xdr:row>53</xdr:row>
          <xdr:rowOff>0</xdr:rowOff>
        </xdr:to>
        <xdr:sp macro="" textlink="">
          <xdr:nvSpPr>
            <xdr:cNvPr id="4106" name="Show1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Hide Vehicles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434</xdr:row>
          <xdr:rowOff>19050</xdr:rowOff>
        </xdr:from>
        <xdr:to>
          <xdr:col>12</xdr:col>
          <xdr:colOff>66675</xdr:colOff>
          <xdr:row>436</xdr:row>
          <xdr:rowOff>0</xdr:rowOff>
        </xdr:to>
        <xdr:sp macro="" textlink="">
          <xdr:nvSpPr>
            <xdr:cNvPr id="4107" name="Show4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Hide Vehicles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496</xdr:row>
          <xdr:rowOff>19050</xdr:rowOff>
        </xdr:from>
        <xdr:to>
          <xdr:col>12</xdr:col>
          <xdr:colOff>57150</xdr:colOff>
          <xdr:row>498</xdr:row>
          <xdr:rowOff>0</xdr:rowOff>
        </xdr:to>
        <xdr:sp macro="" textlink="">
          <xdr:nvSpPr>
            <xdr:cNvPr id="4108" name="Show5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Hide Vehicles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726</xdr:row>
          <xdr:rowOff>19050</xdr:rowOff>
        </xdr:from>
        <xdr:to>
          <xdr:col>11</xdr:col>
          <xdr:colOff>0</xdr:colOff>
          <xdr:row>728</xdr:row>
          <xdr:rowOff>0</xdr:rowOff>
        </xdr:to>
        <xdr:sp macro="" textlink="">
          <xdr:nvSpPr>
            <xdr:cNvPr id="4109" name="Show6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Hide Vehicles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849</xdr:row>
          <xdr:rowOff>0</xdr:rowOff>
        </xdr:from>
        <xdr:to>
          <xdr:col>11</xdr:col>
          <xdr:colOff>0</xdr:colOff>
          <xdr:row>850</xdr:row>
          <xdr:rowOff>28575</xdr:rowOff>
        </xdr:to>
        <xdr:sp macro="" textlink="">
          <xdr:nvSpPr>
            <xdr:cNvPr id="4110" name="Show7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Hide Vehicles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911</xdr:row>
          <xdr:rowOff>0</xdr:rowOff>
        </xdr:from>
        <xdr:to>
          <xdr:col>11</xdr:col>
          <xdr:colOff>0</xdr:colOff>
          <xdr:row>912</xdr:row>
          <xdr:rowOff>28575</xdr:rowOff>
        </xdr:to>
        <xdr:sp macro="" textlink="">
          <xdr:nvSpPr>
            <xdr:cNvPr id="4111" name="Show8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Hide Vehicles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557</xdr:row>
          <xdr:rowOff>38100</xdr:rowOff>
        </xdr:from>
        <xdr:to>
          <xdr:col>12</xdr:col>
          <xdr:colOff>57150</xdr:colOff>
          <xdr:row>559</xdr:row>
          <xdr:rowOff>38100</xdr:rowOff>
        </xdr:to>
        <xdr:sp macro="" textlink="">
          <xdr:nvSpPr>
            <xdr:cNvPr id="4112" name="Show9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Hide Vehicles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787</xdr:row>
          <xdr:rowOff>9525</xdr:rowOff>
        </xdr:from>
        <xdr:to>
          <xdr:col>11</xdr:col>
          <xdr:colOff>76200</xdr:colOff>
          <xdr:row>789</xdr:row>
          <xdr:rowOff>9525</xdr:rowOff>
        </xdr:to>
        <xdr:sp macro="" textlink="">
          <xdr:nvSpPr>
            <xdr:cNvPr id="4114" name="Show11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Hide Vehicles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619</xdr:row>
          <xdr:rowOff>9525</xdr:rowOff>
        </xdr:from>
        <xdr:to>
          <xdr:col>12</xdr:col>
          <xdr:colOff>57150</xdr:colOff>
          <xdr:row>620</xdr:row>
          <xdr:rowOff>38100</xdr:rowOff>
        </xdr:to>
        <xdr:sp macro="" textlink="">
          <xdr:nvSpPr>
            <xdr:cNvPr id="4115" name="Show12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Hide Vehicles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372</xdr:row>
          <xdr:rowOff>0</xdr:rowOff>
        </xdr:from>
        <xdr:to>
          <xdr:col>12</xdr:col>
          <xdr:colOff>66675</xdr:colOff>
          <xdr:row>373</xdr:row>
          <xdr:rowOff>0</xdr:rowOff>
        </xdr:to>
        <xdr:sp macro="" textlink="">
          <xdr:nvSpPr>
            <xdr:cNvPr id="4116" name="Show13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Hide Vehicles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114301</xdr:colOff>
      <xdr:row>1</xdr:row>
      <xdr:rowOff>104775</xdr:rowOff>
    </xdr:from>
    <xdr:to>
      <xdr:col>14</xdr:col>
      <xdr:colOff>104775</xdr:colOff>
      <xdr:row>6</xdr:row>
      <xdr:rowOff>152400</xdr:rowOff>
    </xdr:to>
    <xdr:grpSp>
      <xdr:nvGrpSpPr>
        <xdr:cNvPr id="2" name="TR_1"/>
        <xdr:cNvGrpSpPr/>
      </xdr:nvGrpSpPr>
      <xdr:grpSpPr>
        <a:xfrm>
          <a:off x="381001" y="104775"/>
          <a:ext cx="6400799" cy="914400"/>
          <a:chOff x="476249" y="361950"/>
          <a:chExt cx="6753430" cy="949035"/>
        </a:xfrm>
      </xdr:grpSpPr>
      <xdr:pic>
        <xdr:nvPicPr>
          <xdr:cNvPr id="3" name="TR_20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49" y="361950"/>
            <a:ext cx="6750236" cy="949035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pic>
        <xdr:nvPicPr>
          <xdr:cNvPr id="4" name="TR_3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2150" y="428625"/>
            <a:ext cx="1457529" cy="828791"/>
          </a:xfrm>
          <a:prstGeom prst="rect">
            <a:avLst/>
          </a:prstGeom>
        </xdr:spPr>
      </xdr:pic>
      <xdr:sp macro="[0]!SelectHome" textlink="">
        <xdr:nvSpPr>
          <xdr:cNvPr id="5" name="TR_2"/>
          <xdr:cNvSpPr txBox="1"/>
        </xdr:nvSpPr>
        <xdr:spPr>
          <a:xfrm>
            <a:off x="609600" y="409576"/>
            <a:ext cx="4562475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nl-NL" sz="1800" b="1" baseline="0">
                <a:solidFill>
                  <a:srgbClr val="EE7F01"/>
                </a:solidFill>
                <a:latin typeface="Arial" pitchFamily="34" charset="0"/>
                <a:cs typeface="Arial" pitchFamily="34" charset="0"/>
              </a:rPr>
              <a:t>COMPARISON TOOL</a:t>
            </a:r>
            <a:endParaRPr lang="nl-NL" sz="1800" b="1">
              <a:solidFill>
                <a:srgbClr val="EE7F0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 editAs="oneCell">
    <xdr:from>
      <xdr:col>2</xdr:col>
      <xdr:colOff>114300</xdr:colOff>
      <xdr:row>37</xdr:row>
      <xdr:rowOff>19047</xdr:rowOff>
    </xdr:from>
    <xdr:to>
      <xdr:col>2</xdr:col>
      <xdr:colOff>474300</xdr:colOff>
      <xdr:row>39</xdr:row>
      <xdr:rowOff>147022</xdr:rowOff>
    </xdr:to>
    <xdr:pic>
      <xdr:nvPicPr>
        <xdr:cNvPr id="12" name="TR_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4571997"/>
          <a:ext cx="360000" cy="347050"/>
        </a:xfrm>
        <a:prstGeom prst="rect">
          <a:avLst/>
        </a:prstGeom>
        <a:ln w="0">
          <a:solidFill>
            <a:srgbClr val="EE7F01"/>
          </a:solidFill>
        </a:ln>
      </xdr:spPr>
    </xdr:pic>
    <xdr:clientData/>
  </xdr:twoCellAnchor>
  <xdr:twoCellAnchor editAs="oneCell">
    <xdr:from>
      <xdr:col>2</xdr:col>
      <xdr:colOff>122351</xdr:colOff>
      <xdr:row>42</xdr:row>
      <xdr:rowOff>0</xdr:rowOff>
    </xdr:from>
    <xdr:to>
      <xdr:col>2</xdr:col>
      <xdr:colOff>482351</xdr:colOff>
      <xdr:row>44</xdr:row>
      <xdr:rowOff>140925</xdr:rowOff>
    </xdr:to>
    <xdr:pic>
      <xdr:nvPicPr>
        <xdr:cNvPr id="15" name="TR_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451" y="5172075"/>
          <a:ext cx="360000" cy="3600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</xdr:col>
      <xdr:colOff>122351</xdr:colOff>
      <xdr:row>47</xdr:row>
      <xdr:rowOff>0</xdr:rowOff>
    </xdr:from>
    <xdr:to>
      <xdr:col>2</xdr:col>
      <xdr:colOff>482351</xdr:colOff>
      <xdr:row>49</xdr:row>
      <xdr:rowOff>140925</xdr:rowOff>
    </xdr:to>
    <xdr:pic>
      <xdr:nvPicPr>
        <xdr:cNvPr id="16" name="TR_8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451" y="5791200"/>
          <a:ext cx="360000" cy="3600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</xdr:col>
      <xdr:colOff>122351</xdr:colOff>
      <xdr:row>52</xdr:row>
      <xdr:rowOff>0</xdr:rowOff>
    </xdr:from>
    <xdr:to>
      <xdr:col>2</xdr:col>
      <xdr:colOff>482351</xdr:colOff>
      <xdr:row>54</xdr:row>
      <xdr:rowOff>140925</xdr:rowOff>
    </xdr:to>
    <xdr:pic>
      <xdr:nvPicPr>
        <xdr:cNvPr id="17" name="TR_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451" y="6410325"/>
          <a:ext cx="360000" cy="3600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</xdr:col>
      <xdr:colOff>122351</xdr:colOff>
      <xdr:row>57</xdr:row>
      <xdr:rowOff>28575</xdr:rowOff>
    </xdr:from>
    <xdr:to>
      <xdr:col>2</xdr:col>
      <xdr:colOff>482351</xdr:colOff>
      <xdr:row>59</xdr:row>
      <xdr:rowOff>169500</xdr:rowOff>
    </xdr:to>
    <xdr:pic>
      <xdr:nvPicPr>
        <xdr:cNvPr id="18" name="TR_10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451" y="7058025"/>
          <a:ext cx="360000" cy="36000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</xdr:col>
      <xdr:colOff>114301</xdr:colOff>
      <xdr:row>70</xdr:row>
      <xdr:rowOff>142875</xdr:rowOff>
    </xdr:from>
    <xdr:to>
      <xdr:col>15</xdr:col>
      <xdr:colOff>9525</xdr:colOff>
      <xdr:row>76</xdr:row>
      <xdr:rowOff>0</xdr:rowOff>
    </xdr:to>
    <xdr:grpSp>
      <xdr:nvGrpSpPr>
        <xdr:cNvPr id="14" name="TR_11"/>
        <xdr:cNvGrpSpPr/>
      </xdr:nvGrpSpPr>
      <xdr:grpSpPr>
        <a:xfrm>
          <a:off x="381001" y="9277350"/>
          <a:ext cx="6410324" cy="914400"/>
          <a:chOff x="476249" y="361950"/>
          <a:chExt cx="6753430" cy="949035"/>
        </a:xfrm>
      </xdr:grpSpPr>
      <xdr:pic>
        <xdr:nvPicPr>
          <xdr:cNvPr id="19" name="TR_19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49" y="361950"/>
            <a:ext cx="6750236" cy="949035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pic>
        <xdr:nvPicPr>
          <xdr:cNvPr id="20" name="TR_13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2150" y="428625"/>
            <a:ext cx="1457529" cy="828791"/>
          </a:xfrm>
          <a:prstGeom prst="rect">
            <a:avLst/>
          </a:prstGeom>
        </xdr:spPr>
      </xdr:pic>
      <xdr:sp macro="" textlink="">
        <xdr:nvSpPr>
          <xdr:cNvPr id="21" name="TR_12"/>
          <xdr:cNvSpPr txBox="1"/>
        </xdr:nvSpPr>
        <xdr:spPr>
          <a:xfrm>
            <a:off x="609600" y="409576"/>
            <a:ext cx="4562475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nl-NL" sz="1800" b="1" baseline="0">
                <a:solidFill>
                  <a:srgbClr val="EE7F01"/>
                </a:solidFill>
                <a:latin typeface="Arial" pitchFamily="34" charset="0"/>
                <a:cs typeface="Arial" pitchFamily="34" charset="0"/>
              </a:rPr>
              <a:t>COMPARISON TOOL</a:t>
            </a:r>
            <a:endParaRPr lang="nl-NL" sz="1800" b="1">
              <a:solidFill>
                <a:srgbClr val="EE7F0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 editAs="oneCell">
    <xdr:from>
      <xdr:col>2</xdr:col>
      <xdr:colOff>38100</xdr:colOff>
      <xdr:row>79</xdr:row>
      <xdr:rowOff>9522</xdr:rowOff>
    </xdr:from>
    <xdr:to>
      <xdr:col>2</xdr:col>
      <xdr:colOff>398100</xdr:colOff>
      <xdr:row>82</xdr:row>
      <xdr:rowOff>4147</xdr:rowOff>
    </xdr:to>
    <xdr:pic>
      <xdr:nvPicPr>
        <xdr:cNvPr id="30" name="TR_1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12058647"/>
          <a:ext cx="360000" cy="347050"/>
        </a:xfrm>
        <a:prstGeom prst="rect">
          <a:avLst/>
        </a:prstGeom>
        <a:ln w="0">
          <a:solidFill>
            <a:srgbClr val="EE7F01"/>
          </a:solidFill>
        </a:ln>
      </xdr:spPr>
    </xdr:pic>
    <xdr:clientData/>
  </xdr:twoCellAnchor>
  <xdr:twoCellAnchor editAs="oneCell">
    <xdr:from>
      <xdr:col>2</xdr:col>
      <xdr:colOff>46151</xdr:colOff>
      <xdr:row>86</xdr:row>
      <xdr:rowOff>28575</xdr:rowOff>
    </xdr:from>
    <xdr:to>
      <xdr:col>2</xdr:col>
      <xdr:colOff>406151</xdr:colOff>
      <xdr:row>89</xdr:row>
      <xdr:rowOff>140925</xdr:rowOff>
    </xdr:to>
    <xdr:pic>
      <xdr:nvPicPr>
        <xdr:cNvPr id="31" name="TR_1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676" y="14725650"/>
          <a:ext cx="360000" cy="3600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</xdr:col>
      <xdr:colOff>36626</xdr:colOff>
      <xdr:row>95</xdr:row>
      <xdr:rowOff>19050</xdr:rowOff>
    </xdr:from>
    <xdr:to>
      <xdr:col>2</xdr:col>
      <xdr:colOff>396626</xdr:colOff>
      <xdr:row>98</xdr:row>
      <xdr:rowOff>26625</xdr:rowOff>
    </xdr:to>
    <xdr:pic>
      <xdr:nvPicPr>
        <xdr:cNvPr id="32" name="TR_1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151" y="16773525"/>
          <a:ext cx="360000" cy="3600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122351</xdr:colOff>
      <xdr:row>103</xdr:row>
      <xdr:rowOff>19050</xdr:rowOff>
    </xdr:from>
    <xdr:to>
      <xdr:col>2</xdr:col>
      <xdr:colOff>358526</xdr:colOff>
      <xdr:row>106</xdr:row>
      <xdr:rowOff>26625</xdr:rowOff>
    </xdr:to>
    <xdr:pic>
      <xdr:nvPicPr>
        <xdr:cNvPr id="33" name="TR_2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051" y="19507200"/>
          <a:ext cx="360000" cy="3600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</xdr:col>
      <xdr:colOff>8051</xdr:colOff>
      <xdr:row>111</xdr:row>
      <xdr:rowOff>38100</xdr:rowOff>
    </xdr:from>
    <xdr:to>
      <xdr:col>2</xdr:col>
      <xdr:colOff>368051</xdr:colOff>
      <xdr:row>114</xdr:row>
      <xdr:rowOff>45675</xdr:rowOff>
    </xdr:to>
    <xdr:pic>
      <xdr:nvPicPr>
        <xdr:cNvPr id="34" name="TR_1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576" y="21040725"/>
          <a:ext cx="360000" cy="36000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10</xdr:row>
          <xdr:rowOff>85725</xdr:rowOff>
        </xdr:from>
        <xdr:to>
          <xdr:col>8</xdr:col>
          <xdr:colOff>771525</xdr:colOff>
          <xdr:row>11</xdr:row>
          <xdr:rowOff>28575</xdr:rowOff>
        </xdr:to>
        <xdr:sp macro="" textlink="">
          <xdr:nvSpPr>
            <xdr:cNvPr id="5123" name="TR_5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942975</xdr:colOff>
          <xdr:row>17</xdr:row>
          <xdr:rowOff>38100</xdr:rowOff>
        </xdr:from>
        <xdr:to>
          <xdr:col>4</xdr:col>
          <xdr:colOff>9525</xdr:colOff>
          <xdr:row>19</xdr:row>
          <xdr:rowOff>28575</xdr:rowOff>
        </xdr:to>
        <xdr:sp macro="" textlink="">
          <xdr:nvSpPr>
            <xdr:cNvPr id="5126" name="TR_4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104775</xdr:rowOff>
    </xdr:from>
    <xdr:to>
      <xdr:col>14</xdr:col>
      <xdr:colOff>374864</xdr:colOff>
      <xdr:row>7</xdr:row>
      <xdr:rowOff>24150</xdr:rowOff>
    </xdr:to>
    <xdr:grpSp>
      <xdr:nvGrpSpPr>
        <xdr:cNvPr id="6" name="Group 5"/>
        <xdr:cNvGrpSpPr/>
      </xdr:nvGrpSpPr>
      <xdr:grpSpPr>
        <a:xfrm>
          <a:off x="352425" y="104775"/>
          <a:ext cx="7423364" cy="957600"/>
          <a:chOff x="476249" y="361950"/>
          <a:chExt cx="6753430" cy="949035"/>
        </a:xfrm>
      </xdr:grpSpPr>
      <xdr:pic>
        <xdr:nvPicPr>
          <xdr:cNvPr id="7" name="Pictur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49" y="361950"/>
            <a:ext cx="6750236" cy="949035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pic>
        <xdr:nvPicPr>
          <xdr:cNvPr id="8" name="Picture 7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2150" y="428625"/>
            <a:ext cx="1457529" cy="828791"/>
          </a:xfrm>
          <a:prstGeom prst="rect">
            <a:avLst/>
          </a:prstGeom>
        </xdr:spPr>
      </xdr:pic>
      <xdr:sp macro="[0]!SelectHome" textlink="">
        <xdr:nvSpPr>
          <xdr:cNvPr id="11" name="TextBox 10"/>
          <xdr:cNvSpPr txBox="1"/>
        </xdr:nvSpPr>
        <xdr:spPr>
          <a:xfrm>
            <a:off x="609600" y="409576"/>
            <a:ext cx="4562475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nl-NL" sz="1800" b="1" baseline="0">
                <a:solidFill>
                  <a:srgbClr val="EE7F01"/>
                </a:solidFill>
                <a:latin typeface="Arial" pitchFamily="34" charset="0"/>
                <a:cs typeface="Arial" pitchFamily="34" charset="0"/>
              </a:rPr>
              <a:t>COMPARISON TOOL</a:t>
            </a:r>
            <a:endParaRPr lang="nl-NL" sz="1800" b="1">
              <a:solidFill>
                <a:srgbClr val="EE7F0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 editAs="oneCell">
    <xdr:from>
      <xdr:col>1</xdr:col>
      <xdr:colOff>123824</xdr:colOff>
      <xdr:row>100</xdr:row>
      <xdr:rowOff>24694</xdr:rowOff>
    </xdr:from>
    <xdr:to>
      <xdr:col>14</xdr:col>
      <xdr:colOff>342510</xdr:colOff>
      <xdr:row>104</xdr:row>
      <xdr:rowOff>79894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90524" y="12073819"/>
          <a:ext cx="7381875" cy="823031"/>
        </a:xfrm>
        <a:prstGeom prst="rect">
          <a:avLst/>
        </a:prstGeom>
      </xdr:spPr>
    </xdr:pic>
    <xdr:clientData/>
  </xdr:twoCellAnchor>
  <xdr:twoCellAnchor>
    <xdr:from>
      <xdr:col>1</xdr:col>
      <xdr:colOff>228600</xdr:colOff>
      <xdr:row>4</xdr:row>
      <xdr:rowOff>38100</xdr:rowOff>
    </xdr:from>
    <xdr:to>
      <xdr:col>8</xdr:col>
      <xdr:colOff>457201</xdr:colOff>
      <xdr:row>7</xdr:row>
      <xdr:rowOff>11817</xdr:rowOff>
    </xdr:to>
    <xdr:sp macro="" textlink="'Model Assumptions'!C11">
      <xdr:nvSpPr>
        <xdr:cNvPr id="9" name="TextBox 8"/>
        <xdr:cNvSpPr txBox="1"/>
      </xdr:nvSpPr>
      <xdr:spPr>
        <a:xfrm>
          <a:off x="495300" y="609600"/>
          <a:ext cx="4343401" cy="440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B50BA10-3F0D-4731-B6D3-D2B38142EAD9}" type="TxLink">
            <a:rPr lang="nl-NL" sz="1400" b="1">
              <a:solidFill>
                <a:schemeClr val="bg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pPr algn="l"/>
            <a:t>FINANCIAMENTO</a:t>
          </a:fld>
          <a:endParaRPr lang="nl-NL" sz="1400" b="1">
            <a:solidFill>
              <a:schemeClr val="bg1">
                <a:lumMod val="75000"/>
              </a:schemeClr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104775</xdr:rowOff>
    </xdr:from>
    <xdr:to>
      <xdr:col>15</xdr:col>
      <xdr:colOff>374864</xdr:colOff>
      <xdr:row>7</xdr:row>
      <xdr:rowOff>24150</xdr:rowOff>
    </xdr:to>
    <xdr:grpSp>
      <xdr:nvGrpSpPr>
        <xdr:cNvPr id="2" name="Group 1"/>
        <xdr:cNvGrpSpPr/>
      </xdr:nvGrpSpPr>
      <xdr:grpSpPr>
        <a:xfrm>
          <a:off x="352425" y="104775"/>
          <a:ext cx="7566239" cy="957600"/>
          <a:chOff x="476249" y="361950"/>
          <a:chExt cx="6753430" cy="949035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49" y="361950"/>
            <a:ext cx="6750236" cy="949035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pic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2150" y="428625"/>
            <a:ext cx="1457529" cy="828791"/>
          </a:xfrm>
          <a:prstGeom prst="rect">
            <a:avLst/>
          </a:prstGeom>
        </xdr:spPr>
      </xdr:pic>
      <xdr:sp macro="[0]!SelectHome" textlink="">
        <xdr:nvSpPr>
          <xdr:cNvPr id="5" name="TextBox 4"/>
          <xdr:cNvSpPr txBox="1"/>
        </xdr:nvSpPr>
        <xdr:spPr>
          <a:xfrm>
            <a:off x="609600" y="409576"/>
            <a:ext cx="4562475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nl-NL" sz="1800" b="1" baseline="0">
                <a:solidFill>
                  <a:srgbClr val="EE7F01"/>
                </a:solidFill>
                <a:latin typeface="Arial" pitchFamily="34" charset="0"/>
                <a:cs typeface="Arial" pitchFamily="34" charset="0"/>
              </a:rPr>
              <a:t>COMPARISON TOOL</a:t>
            </a:r>
            <a:endParaRPr lang="nl-NL" sz="1800" b="1">
              <a:solidFill>
                <a:srgbClr val="EE7F0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 editAs="oneCell">
    <xdr:from>
      <xdr:col>1</xdr:col>
      <xdr:colOff>114299</xdr:colOff>
      <xdr:row>141</xdr:row>
      <xdr:rowOff>24694</xdr:rowOff>
    </xdr:from>
    <xdr:to>
      <xdr:col>15</xdr:col>
      <xdr:colOff>142875</xdr:colOff>
      <xdr:row>145</xdr:row>
      <xdr:rowOff>85725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999" y="12969169"/>
          <a:ext cx="7305676" cy="823031"/>
        </a:xfrm>
        <a:prstGeom prst="rect">
          <a:avLst/>
        </a:prstGeom>
      </xdr:spPr>
    </xdr:pic>
    <xdr:clientData/>
  </xdr:twoCellAnchor>
  <xdr:twoCellAnchor>
    <xdr:from>
      <xdr:col>1</xdr:col>
      <xdr:colOff>219075</xdr:colOff>
      <xdr:row>4</xdr:row>
      <xdr:rowOff>38100</xdr:rowOff>
    </xdr:from>
    <xdr:to>
      <xdr:col>9</xdr:col>
      <xdr:colOff>447676</xdr:colOff>
      <xdr:row>7</xdr:row>
      <xdr:rowOff>11817</xdr:rowOff>
    </xdr:to>
    <xdr:sp macro="" textlink="'Model Assumptions'!C103">
      <xdr:nvSpPr>
        <xdr:cNvPr id="7" name="TextBox 6"/>
        <xdr:cNvSpPr txBox="1"/>
      </xdr:nvSpPr>
      <xdr:spPr>
        <a:xfrm>
          <a:off x="485775" y="609600"/>
          <a:ext cx="4095751" cy="440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280F033-BB1B-42E9-91D5-B121504F5366}" type="TxLink">
            <a:rPr lang="nl-NL" sz="1400" b="1">
              <a:solidFill>
                <a:schemeClr val="bg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pPr algn="l"/>
            <a:t>CUSTOS DE UTILIZAÇÃO</a:t>
          </a:fld>
          <a:endParaRPr lang="nl-NL" sz="1400" b="1">
            <a:solidFill>
              <a:schemeClr val="bg1">
                <a:lumMod val="75000"/>
              </a:schemeClr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104775</xdr:rowOff>
    </xdr:from>
    <xdr:to>
      <xdr:col>14</xdr:col>
      <xdr:colOff>374864</xdr:colOff>
      <xdr:row>7</xdr:row>
      <xdr:rowOff>24150</xdr:rowOff>
    </xdr:to>
    <xdr:grpSp>
      <xdr:nvGrpSpPr>
        <xdr:cNvPr id="2" name="Group 1"/>
        <xdr:cNvGrpSpPr/>
      </xdr:nvGrpSpPr>
      <xdr:grpSpPr>
        <a:xfrm>
          <a:off x="352425" y="104775"/>
          <a:ext cx="7080464" cy="957600"/>
          <a:chOff x="476249" y="361950"/>
          <a:chExt cx="6753430" cy="949035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49" y="361950"/>
            <a:ext cx="6750236" cy="949035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pic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2150" y="428625"/>
            <a:ext cx="1457529" cy="828791"/>
          </a:xfrm>
          <a:prstGeom prst="rect">
            <a:avLst/>
          </a:prstGeom>
        </xdr:spPr>
      </xdr:pic>
      <xdr:sp macro="[0]!SelectHome" textlink="">
        <xdr:nvSpPr>
          <xdr:cNvPr id="5" name="TextBox 4"/>
          <xdr:cNvSpPr txBox="1"/>
        </xdr:nvSpPr>
        <xdr:spPr>
          <a:xfrm>
            <a:off x="609600" y="409576"/>
            <a:ext cx="4562475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nl-NL" sz="1800" b="1" baseline="0">
                <a:solidFill>
                  <a:srgbClr val="EE7F01"/>
                </a:solidFill>
                <a:latin typeface="Arial" pitchFamily="34" charset="0"/>
                <a:cs typeface="Arial" pitchFamily="34" charset="0"/>
              </a:rPr>
              <a:t>COMPARISON TOOL</a:t>
            </a:r>
            <a:endParaRPr lang="nl-NL" sz="1800" b="1">
              <a:solidFill>
                <a:srgbClr val="EE7F0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 editAs="oneCell">
    <xdr:from>
      <xdr:col>1</xdr:col>
      <xdr:colOff>104775</xdr:colOff>
      <xdr:row>82</xdr:row>
      <xdr:rowOff>24694</xdr:rowOff>
    </xdr:from>
    <xdr:to>
      <xdr:col>14</xdr:col>
      <xdr:colOff>270900</xdr:colOff>
      <xdr:row>86</xdr:row>
      <xdr:rowOff>75614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1475" y="9711619"/>
          <a:ext cx="6957450" cy="812920"/>
        </a:xfrm>
        <a:prstGeom prst="rect">
          <a:avLst/>
        </a:prstGeom>
      </xdr:spPr>
    </xdr:pic>
    <xdr:clientData/>
  </xdr:twoCellAnchor>
  <xdr:twoCellAnchor>
    <xdr:from>
      <xdr:col>1</xdr:col>
      <xdr:colOff>219075</xdr:colOff>
      <xdr:row>4</xdr:row>
      <xdr:rowOff>47625</xdr:rowOff>
    </xdr:from>
    <xdr:to>
      <xdr:col>8</xdr:col>
      <xdr:colOff>447676</xdr:colOff>
      <xdr:row>7</xdr:row>
      <xdr:rowOff>21342</xdr:rowOff>
    </xdr:to>
    <xdr:sp macro="" textlink="'Model Assumptions'!C223">
      <xdr:nvSpPr>
        <xdr:cNvPr id="7" name="TextBox 6"/>
        <xdr:cNvSpPr txBox="1"/>
      </xdr:nvSpPr>
      <xdr:spPr>
        <a:xfrm>
          <a:off x="485775" y="619125"/>
          <a:ext cx="3819526" cy="440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D6981B2-0AE0-4C95-8F27-D2B384BD332A}" type="TxLink">
            <a:rPr lang="nl-NL" sz="1400" b="1">
              <a:solidFill>
                <a:schemeClr val="bg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pPr algn="l"/>
            <a:t>CUSTOS DE IMOBILIZAÇÃO</a:t>
          </a:fld>
          <a:endParaRPr lang="nl-NL" sz="1400" b="1">
            <a:solidFill>
              <a:schemeClr val="bg1">
                <a:lumMod val="75000"/>
              </a:schemeClr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104775</xdr:rowOff>
    </xdr:from>
    <xdr:to>
      <xdr:col>14</xdr:col>
      <xdr:colOff>374864</xdr:colOff>
      <xdr:row>7</xdr:row>
      <xdr:rowOff>24150</xdr:rowOff>
    </xdr:to>
    <xdr:grpSp>
      <xdr:nvGrpSpPr>
        <xdr:cNvPr id="2" name="Group 1"/>
        <xdr:cNvGrpSpPr/>
      </xdr:nvGrpSpPr>
      <xdr:grpSpPr>
        <a:xfrm>
          <a:off x="352425" y="104775"/>
          <a:ext cx="6851864" cy="957600"/>
          <a:chOff x="476249" y="361950"/>
          <a:chExt cx="6753430" cy="949035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49" y="361950"/>
            <a:ext cx="6750236" cy="949035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pic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2150" y="428625"/>
            <a:ext cx="1457529" cy="828791"/>
          </a:xfrm>
          <a:prstGeom prst="rect">
            <a:avLst/>
          </a:prstGeom>
        </xdr:spPr>
      </xdr:pic>
      <xdr:sp macro="[0]!SelectHome" textlink="">
        <xdr:nvSpPr>
          <xdr:cNvPr id="5" name="TextBox 4"/>
          <xdr:cNvSpPr txBox="1"/>
        </xdr:nvSpPr>
        <xdr:spPr>
          <a:xfrm>
            <a:off x="609600" y="409576"/>
            <a:ext cx="4562475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nl-NL" sz="1800" b="1" baseline="0">
                <a:solidFill>
                  <a:srgbClr val="EE7F01"/>
                </a:solidFill>
                <a:latin typeface="Arial" pitchFamily="34" charset="0"/>
                <a:cs typeface="Arial" pitchFamily="34" charset="0"/>
              </a:rPr>
              <a:t>COMPARISON TOOL</a:t>
            </a:r>
            <a:endParaRPr lang="nl-NL" sz="1800" b="1">
              <a:solidFill>
                <a:srgbClr val="EE7F0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 editAs="oneCell">
    <xdr:from>
      <xdr:col>1</xdr:col>
      <xdr:colOff>104775</xdr:colOff>
      <xdr:row>124</xdr:row>
      <xdr:rowOff>24694</xdr:rowOff>
    </xdr:from>
    <xdr:to>
      <xdr:col>14</xdr:col>
      <xdr:colOff>385200</xdr:colOff>
      <xdr:row>128</xdr:row>
      <xdr:rowOff>75614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1475" y="14702719"/>
          <a:ext cx="6843150" cy="812920"/>
        </a:xfrm>
        <a:prstGeom prst="rect">
          <a:avLst/>
        </a:prstGeom>
      </xdr:spPr>
    </xdr:pic>
    <xdr:clientData/>
  </xdr:twoCellAnchor>
  <xdr:twoCellAnchor>
    <xdr:from>
      <xdr:col>1</xdr:col>
      <xdr:colOff>219075</xdr:colOff>
      <xdr:row>4</xdr:row>
      <xdr:rowOff>47625</xdr:rowOff>
    </xdr:from>
    <xdr:to>
      <xdr:col>8</xdr:col>
      <xdr:colOff>447676</xdr:colOff>
      <xdr:row>7</xdr:row>
      <xdr:rowOff>21342</xdr:rowOff>
    </xdr:to>
    <xdr:sp macro="" textlink="'Model Assumptions'!C687">
      <xdr:nvSpPr>
        <xdr:cNvPr id="7" name="TextBox 6"/>
        <xdr:cNvSpPr txBox="1"/>
      </xdr:nvSpPr>
      <xdr:spPr>
        <a:xfrm>
          <a:off x="485775" y="619125"/>
          <a:ext cx="3905251" cy="440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7C1D0FE-DFEB-4050-B2C8-F92BDC608CD7}" type="TxLink">
            <a:rPr lang="nl-NL" sz="1400" b="1">
              <a:solidFill>
                <a:schemeClr val="bg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pPr algn="l"/>
            <a:t>CUSTOS DE GESTÃO</a:t>
          </a:fld>
          <a:endParaRPr lang="nl-NL" sz="1400" b="1">
            <a:solidFill>
              <a:schemeClr val="bg1">
                <a:lumMod val="75000"/>
              </a:schemeClr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104775</xdr:rowOff>
    </xdr:from>
    <xdr:to>
      <xdr:col>14</xdr:col>
      <xdr:colOff>374864</xdr:colOff>
      <xdr:row>7</xdr:row>
      <xdr:rowOff>24150</xdr:rowOff>
    </xdr:to>
    <xdr:grpSp>
      <xdr:nvGrpSpPr>
        <xdr:cNvPr id="2" name="Group 1"/>
        <xdr:cNvGrpSpPr/>
      </xdr:nvGrpSpPr>
      <xdr:grpSpPr>
        <a:xfrm>
          <a:off x="352425" y="104775"/>
          <a:ext cx="6566114" cy="957600"/>
          <a:chOff x="476249" y="361950"/>
          <a:chExt cx="6753430" cy="949035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49" y="361950"/>
            <a:ext cx="6750236" cy="949035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pic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72150" y="428625"/>
            <a:ext cx="1457529" cy="828791"/>
          </a:xfrm>
          <a:prstGeom prst="rect">
            <a:avLst/>
          </a:prstGeom>
        </xdr:spPr>
      </xdr:pic>
      <xdr:sp macro="[0]!SelectHome" textlink="">
        <xdr:nvSpPr>
          <xdr:cNvPr id="5" name="TextBox 4"/>
          <xdr:cNvSpPr txBox="1"/>
        </xdr:nvSpPr>
        <xdr:spPr>
          <a:xfrm>
            <a:off x="609600" y="409576"/>
            <a:ext cx="4562475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nl-NL" sz="1800" b="1" baseline="0">
                <a:solidFill>
                  <a:srgbClr val="EE7F01"/>
                </a:solidFill>
                <a:latin typeface="Arial" pitchFamily="34" charset="0"/>
                <a:cs typeface="Arial" pitchFamily="34" charset="0"/>
              </a:rPr>
              <a:t>COMPARISON TOOL</a:t>
            </a:r>
            <a:endParaRPr lang="nl-NL" sz="1800" b="1">
              <a:solidFill>
                <a:srgbClr val="EE7F0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 editAs="oneCell">
    <xdr:from>
      <xdr:col>1</xdr:col>
      <xdr:colOff>104774</xdr:colOff>
      <xdr:row>101</xdr:row>
      <xdr:rowOff>34219</xdr:rowOff>
    </xdr:from>
    <xdr:to>
      <xdr:col>14</xdr:col>
      <xdr:colOff>371475</xdr:colOff>
      <xdr:row>105</xdr:row>
      <xdr:rowOff>85139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1474" y="5873044"/>
          <a:ext cx="6543676" cy="812920"/>
        </a:xfrm>
        <a:prstGeom prst="rect">
          <a:avLst/>
        </a:prstGeom>
      </xdr:spPr>
    </xdr:pic>
    <xdr:clientData/>
  </xdr:twoCellAnchor>
  <xdr:twoCellAnchor>
    <xdr:from>
      <xdr:col>1</xdr:col>
      <xdr:colOff>219075</xdr:colOff>
      <xdr:row>4</xdr:row>
      <xdr:rowOff>47625</xdr:rowOff>
    </xdr:from>
    <xdr:to>
      <xdr:col>8</xdr:col>
      <xdr:colOff>447676</xdr:colOff>
      <xdr:row>7</xdr:row>
      <xdr:rowOff>21342</xdr:rowOff>
    </xdr:to>
    <xdr:sp macro="" textlink="'Model Assumptions'!C977">
      <xdr:nvSpPr>
        <xdr:cNvPr id="7" name="TextBox 6"/>
        <xdr:cNvSpPr txBox="1"/>
      </xdr:nvSpPr>
      <xdr:spPr>
        <a:xfrm>
          <a:off x="485775" y="619125"/>
          <a:ext cx="3819526" cy="440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FA98BF0-0C75-449B-A7DB-63BE036C90B6}" type="TxLink">
            <a:rPr lang="nl-NL" sz="1400" b="1">
              <a:solidFill>
                <a:schemeClr val="bg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pPr algn="l"/>
            <a:t>VENDA DO VEÍCULO USADO</a:t>
          </a:fld>
          <a:endParaRPr lang="nl-NL" sz="1400" b="1">
            <a:solidFill>
              <a:schemeClr val="bg1">
                <a:lumMod val="75000"/>
              </a:schemeClr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95249</xdr:colOff>
      <xdr:row>2</xdr:row>
      <xdr:rowOff>57150</xdr:rowOff>
    </xdr:from>
    <xdr:to>
      <xdr:col>204</xdr:col>
      <xdr:colOff>57151</xdr:colOff>
      <xdr:row>4</xdr:row>
      <xdr:rowOff>0</xdr:rowOff>
    </xdr:to>
    <xdr:grpSp>
      <xdr:nvGrpSpPr>
        <xdr:cNvPr id="2" name="Group 1"/>
        <xdr:cNvGrpSpPr/>
      </xdr:nvGrpSpPr>
      <xdr:grpSpPr>
        <a:xfrm>
          <a:off x="438149" y="57150"/>
          <a:ext cx="213198077" cy="847725"/>
          <a:chOff x="47623" y="314325"/>
          <a:chExt cx="143446502" cy="992892"/>
        </a:xfrm>
      </xdr:grpSpPr>
      <xdr:pic>
        <xdr:nvPicPr>
          <xdr:cNvPr id="9" name="Picture 8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3" y="314325"/>
            <a:ext cx="143446502" cy="95760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pic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615582" y="432652"/>
            <a:ext cx="849257" cy="681773"/>
          </a:xfrm>
          <a:prstGeom prst="rect">
            <a:avLst/>
          </a:prstGeom>
        </xdr:spPr>
      </xdr:pic>
      <xdr:sp macro="[0]!SelectHome" textlink="">
        <xdr:nvSpPr>
          <xdr:cNvPr id="11" name="TextBox 10"/>
          <xdr:cNvSpPr txBox="1"/>
        </xdr:nvSpPr>
        <xdr:spPr>
          <a:xfrm>
            <a:off x="129652" y="467156"/>
            <a:ext cx="4435928" cy="4421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nl-NL" sz="1800" b="1" baseline="0">
                <a:solidFill>
                  <a:srgbClr val="EE7F01"/>
                </a:solidFill>
                <a:latin typeface="Arial" pitchFamily="34" charset="0"/>
                <a:cs typeface="Arial" pitchFamily="34" charset="0"/>
              </a:rPr>
              <a:t>COMPARISON TOOL</a:t>
            </a:r>
            <a:endParaRPr lang="nl-NL" sz="1800" b="1">
              <a:solidFill>
                <a:srgbClr val="EE7F01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StartIQF">
        <xdr:nvSpPr>
          <xdr:cNvPr id="13" name="TextBox 12"/>
          <xdr:cNvSpPr txBox="1"/>
        </xdr:nvSpPr>
        <xdr:spPr>
          <a:xfrm>
            <a:off x="161925" y="866775"/>
            <a:ext cx="3819526" cy="4404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199BFC9-51F6-44C4-B798-00C05FE2630F}" type="TxLink">
              <a:rPr lang="nl-NL" sz="1400" b="1">
                <a:solidFill>
                  <a:schemeClr val="bg1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pPr algn="l"/>
              <a:t>INTERNATIONAL QUOTATION FORMAT    </a:t>
            </a:fld>
            <a:endParaRPr lang="nl-NL" sz="1400" b="1">
              <a:solidFill>
                <a:schemeClr val="bg1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4</xdr:row>
          <xdr:rowOff>0</xdr:rowOff>
        </xdr:from>
        <xdr:to>
          <xdr:col>3</xdr:col>
          <xdr:colOff>1333500</xdr:colOff>
          <xdr:row>5</xdr:row>
          <xdr:rowOff>85725</xdr:rowOff>
        </xdr:to>
        <xdr:sp macro="" textlink="">
          <xdr:nvSpPr>
            <xdr:cNvPr id="11265" name="BtnExtractUniqueCars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sabp\AppData\Local\Temp\notes9BE0C4\Book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ystem Settings"/>
      <sheetName val="Text Glossary"/>
      <sheetName val="Sheet1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info@leaseplan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2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me">
    <pageSetUpPr autoPageBreaks="0"/>
  </sheetPr>
  <dimension ref="A1:P71"/>
  <sheetViews>
    <sheetView showGridLines="0" showRowColHeaders="0" tabSelected="1" showRuler="0" showWhiteSpace="0" workbookViewId="0"/>
  </sheetViews>
  <sheetFormatPr defaultColWidth="0" defaultRowHeight="14.1" customHeight="1" zeroHeight="1" x14ac:dyDescent="0.25"/>
  <cols>
    <col min="1" max="1" width="4.5703125" customWidth="1"/>
    <col min="2" max="2" width="2.28515625" style="64" customWidth="1"/>
    <col min="3" max="3" width="12" customWidth="1"/>
    <col min="4" max="4" width="10.7109375" customWidth="1"/>
    <col min="5" max="12" width="9.7109375" customWidth="1"/>
    <col min="13" max="13" width="2.7109375" customWidth="1"/>
    <col min="14" max="14" width="3" customWidth="1"/>
    <col min="15" max="16" width="9.140625" hidden="1" customWidth="1"/>
    <col min="17" max="16384" width="9.140625" hidden="1"/>
  </cols>
  <sheetData>
    <row r="1" spans="1:16" ht="14.1" customHeight="1" x14ac:dyDescent="0.25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</row>
    <row r="2" spans="1:16" ht="14.1" customHeight="1" x14ac:dyDescent="0.25">
      <c r="A2" s="65"/>
    </row>
    <row r="3" spans="1:16" ht="18" customHeight="1" x14ac:dyDescent="0.25">
      <c r="A3" s="65"/>
    </row>
    <row r="4" spans="1:16" ht="14.1" customHeight="1" x14ac:dyDescent="0.25">
      <c r="A4" s="65"/>
    </row>
    <row r="5" spans="1:16" ht="14.1" customHeight="1" x14ac:dyDescent="0.25">
      <c r="A5" s="65"/>
    </row>
    <row r="6" spans="1:16" ht="14.1" customHeight="1" x14ac:dyDescent="0.25">
      <c r="A6" s="65"/>
    </row>
    <row r="7" spans="1:16" ht="14.1" customHeight="1" x14ac:dyDescent="0.25">
      <c r="A7" s="65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</row>
    <row r="8" spans="1:16" ht="14.1" customHeight="1" x14ac:dyDescent="0.25">
      <c r="A8" s="65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</row>
    <row r="9" spans="1:16" ht="14.1" customHeight="1" x14ac:dyDescent="0.25">
      <c r="A9" s="65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</row>
    <row r="10" spans="1:16" ht="14.1" customHeight="1" x14ac:dyDescent="0.25">
      <c r="A10" s="65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</row>
    <row r="11" spans="1:16" ht="14.1" customHeight="1" x14ac:dyDescent="0.25">
      <c r="A11" s="65"/>
      <c r="C11" s="147"/>
      <c r="D11" s="110"/>
      <c r="E11" s="110"/>
      <c r="F11" s="110"/>
      <c r="G11" s="110"/>
      <c r="H11" s="146"/>
      <c r="I11" s="147"/>
      <c r="J11" s="110"/>
      <c r="K11" s="110"/>
      <c r="L11" s="110"/>
      <c r="M11" s="110"/>
    </row>
    <row r="12" spans="1:16" ht="9.9499999999999993" customHeight="1" x14ac:dyDescent="0.25">
      <c r="A12" s="65"/>
      <c r="C12" s="68"/>
      <c r="D12" s="68"/>
      <c r="E12" s="68"/>
      <c r="F12" s="68"/>
      <c r="G12" s="68"/>
      <c r="H12" s="68"/>
      <c r="I12" s="147"/>
      <c r="J12" s="110"/>
      <c r="K12" s="110"/>
      <c r="L12" s="110"/>
      <c r="M12" s="110"/>
    </row>
    <row r="13" spans="1:16" ht="14.1" customHeight="1" x14ac:dyDescent="0.25">
      <c r="A13" s="65"/>
      <c r="C13" s="6"/>
      <c r="D13" s="6"/>
      <c r="E13" s="6"/>
      <c r="F13" s="6"/>
      <c r="G13" s="6"/>
      <c r="H13" s="68"/>
      <c r="I13" s="147"/>
      <c r="J13" s="110"/>
      <c r="K13" s="110"/>
      <c r="L13" s="110"/>
      <c r="M13" s="110"/>
    </row>
    <row r="14" spans="1:16" ht="28.5" customHeight="1" x14ac:dyDescent="0.25">
      <c r="A14" s="65"/>
      <c r="C14" s="6"/>
      <c r="D14" s="6"/>
      <c r="E14" s="6"/>
      <c r="F14" s="6"/>
      <c r="G14" s="6"/>
      <c r="H14" s="68"/>
      <c r="I14" s="147"/>
      <c r="J14" s="110"/>
      <c r="K14" s="110"/>
      <c r="L14" s="110"/>
      <c r="M14" s="110"/>
    </row>
    <row r="15" spans="1:16" ht="9.9499999999999993" customHeight="1" x14ac:dyDescent="0.25">
      <c r="A15" s="65"/>
      <c r="C15" s="84"/>
      <c r="D15" s="84"/>
      <c r="E15" s="84"/>
      <c r="F15" s="84"/>
      <c r="G15" s="84"/>
      <c r="H15" s="67"/>
      <c r="I15" s="147"/>
      <c r="J15" s="110"/>
      <c r="K15" s="110"/>
      <c r="L15" s="110"/>
      <c r="M15" s="110"/>
    </row>
    <row r="16" spans="1:16" ht="28.5" customHeight="1" x14ac:dyDescent="0.25">
      <c r="A16" s="65"/>
      <c r="C16" s="84"/>
      <c r="D16" s="84"/>
      <c r="E16" s="84"/>
      <c r="F16" s="84"/>
      <c r="G16" s="84"/>
      <c r="H16" s="67"/>
      <c r="I16" s="147"/>
      <c r="J16" s="110"/>
      <c r="K16" s="110"/>
      <c r="L16" s="110"/>
      <c r="M16" s="110"/>
    </row>
    <row r="17" spans="1:13" ht="9.9499999999999993" customHeight="1" x14ac:dyDescent="0.25">
      <c r="A17" s="65"/>
      <c r="C17" s="84"/>
      <c r="D17" s="84"/>
      <c r="E17" s="84"/>
      <c r="F17" s="84"/>
      <c r="G17" s="84"/>
      <c r="H17" s="67"/>
      <c r="I17" s="147"/>
      <c r="J17" s="110"/>
      <c r="K17" s="110"/>
      <c r="L17" s="110"/>
      <c r="M17" s="110"/>
    </row>
    <row r="18" spans="1:13" ht="28.5" customHeight="1" x14ac:dyDescent="0.25">
      <c r="A18" s="65"/>
      <c r="C18" s="84"/>
      <c r="D18" s="84"/>
      <c r="E18" s="84"/>
      <c r="F18" s="84"/>
      <c r="G18" s="84"/>
      <c r="H18" s="67"/>
      <c r="I18" s="147"/>
      <c r="J18" s="110"/>
      <c r="K18" s="110"/>
      <c r="L18" s="110"/>
      <c r="M18" s="110"/>
    </row>
    <row r="19" spans="1:13" ht="9.9499999999999993" customHeight="1" x14ac:dyDescent="0.25">
      <c r="A19" s="65"/>
      <c r="C19" s="84"/>
      <c r="D19" s="84"/>
      <c r="E19" s="84"/>
      <c r="F19" s="84"/>
      <c r="G19" s="84"/>
      <c r="H19" s="67"/>
      <c r="I19" s="147"/>
      <c r="J19" s="110"/>
      <c r="K19" s="110"/>
      <c r="L19" s="110"/>
      <c r="M19" s="110"/>
    </row>
    <row r="20" spans="1:13" ht="28.5" customHeight="1" x14ac:dyDescent="0.25">
      <c r="A20" s="65"/>
      <c r="C20" s="84"/>
      <c r="D20" s="84"/>
      <c r="E20" s="84"/>
      <c r="F20" s="84"/>
      <c r="G20" s="84"/>
      <c r="H20" s="67"/>
      <c r="I20" s="147"/>
      <c r="J20" s="110"/>
      <c r="K20" s="110"/>
      <c r="L20" s="110"/>
      <c r="M20" s="110"/>
    </row>
    <row r="21" spans="1:13" ht="9.9499999999999993" customHeight="1" x14ac:dyDescent="0.25">
      <c r="A21" s="65"/>
      <c r="C21" s="84"/>
      <c r="D21" s="84"/>
      <c r="E21" s="84"/>
      <c r="F21" s="84"/>
      <c r="G21" s="84"/>
      <c r="H21" s="67"/>
      <c r="I21" s="147"/>
      <c r="J21" s="110"/>
      <c r="K21" s="110"/>
      <c r="L21" s="110"/>
      <c r="M21" s="110"/>
    </row>
    <row r="22" spans="1:13" ht="28.5" customHeight="1" x14ac:dyDescent="0.25">
      <c r="A22" s="65"/>
      <c r="C22" s="84"/>
      <c r="D22" s="84"/>
      <c r="E22" s="84"/>
      <c r="F22" s="84"/>
      <c r="G22" s="84"/>
      <c r="H22" s="67"/>
      <c r="I22" s="147"/>
      <c r="J22" s="110"/>
      <c r="K22" s="110"/>
      <c r="L22" s="110"/>
      <c r="M22" s="110"/>
    </row>
    <row r="23" spans="1:13" ht="14.1" customHeight="1" x14ac:dyDescent="0.25">
      <c r="A23" s="65"/>
      <c r="C23" s="2"/>
      <c r="D23" s="2"/>
      <c r="E23" s="2"/>
      <c r="F23" s="2"/>
      <c r="G23" s="2"/>
      <c r="I23" s="147"/>
      <c r="J23" s="110"/>
      <c r="K23" s="110"/>
      <c r="L23" s="110"/>
      <c r="M23" s="110"/>
    </row>
    <row r="24" spans="1:13" ht="14.1" customHeight="1" x14ac:dyDescent="0.25">
      <c r="A24" s="65"/>
      <c r="C24" s="66"/>
      <c r="D24" s="66"/>
      <c r="E24" s="66"/>
      <c r="F24" s="66"/>
      <c r="G24" s="66"/>
      <c r="H24" s="66"/>
      <c r="I24" s="147"/>
      <c r="J24" s="110"/>
      <c r="K24" s="110"/>
      <c r="L24" s="110"/>
      <c r="M24" s="110"/>
    </row>
    <row r="25" spans="1:13" ht="14.1" customHeight="1" x14ac:dyDescent="0.25">
      <c r="A25" s="65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</row>
    <row r="26" spans="1:13" ht="14.1" customHeight="1" x14ac:dyDescent="0.25">
      <c r="A26" s="65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ht="18.75" customHeight="1" x14ac:dyDescent="0.25">
      <c r="A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</row>
    <row r="28" spans="1:13" ht="14.1" customHeight="1" x14ac:dyDescent="0.25">
      <c r="A28" s="65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</row>
    <row r="29" spans="1:13" ht="14.1" customHeight="1" x14ac:dyDescent="0.25">
      <c r="A29" s="65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</row>
    <row r="30" spans="1:13" ht="14.1" hidden="1" customHeight="1" x14ac:dyDescent="0.25">
      <c r="A30" s="65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</row>
    <row r="31" spans="1:13" ht="14.1" hidden="1" customHeight="1" x14ac:dyDescent="0.25">
      <c r="A31" s="65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</row>
    <row r="32" spans="1:13" ht="14.1" hidden="1" customHeight="1" x14ac:dyDescent="0.25">
      <c r="A32" s="65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</row>
    <row r="33" spans="1:13" ht="14.1" hidden="1" customHeight="1" x14ac:dyDescent="0.25">
      <c r="A33" s="65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</row>
    <row r="34" spans="1:13" ht="14.1" hidden="1" customHeight="1" x14ac:dyDescent="0.25">
      <c r="A34" s="65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</row>
    <row r="35" spans="1:13" ht="14.1" hidden="1" customHeight="1" x14ac:dyDescent="0.25">
      <c r="A35" s="65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</row>
    <row r="36" spans="1:13" ht="14.1" customHeight="1" x14ac:dyDescent="0.25">
      <c r="A36" s="65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</row>
    <row r="37" spans="1:13" ht="14.1" customHeight="1" x14ac:dyDescent="0.25">
      <c r="A37" s="65"/>
      <c r="C37" s="66"/>
      <c r="D37" s="66"/>
      <c r="E37" s="66"/>
      <c r="F37" s="66"/>
      <c r="G37" s="66"/>
      <c r="H37" s="66"/>
      <c r="I37" s="66"/>
      <c r="J37" s="66" t="s">
        <v>1396</v>
      </c>
      <c r="L37" s="66"/>
      <c r="M37" s="66"/>
    </row>
    <row r="38" spans="1:13" ht="14.1" customHeight="1" x14ac:dyDescent="0.25">
      <c r="A38" s="65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</row>
    <row r="39" spans="1:13" ht="14.1" customHeight="1" x14ac:dyDescent="0.25">
      <c r="A39" s="65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</row>
    <row r="40" spans="1:13" ht="14.1" customHeight="1" x14ac:dyDescent="0.25">
      <c r="A40" s="65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</row>
    <row r="41" spans="1:13" ht="14.1" customHeight="1" x14ac:dyDescent="0.25">
      <c r="A41" s="65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</row>
    <row r="42" spans="1:13" ht="14.1" customHeight="1" x14ac:dyDescent="0.25">
      <c r="A42" s="65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</row>
    <row r="43" spans="1:13" ht="14.1" customHeight="1" x14ac:dyDescent="0.25">
      <c r="A43" s="65"/>
    </row>
    <row r="44" spans="1:13" ht="15" customHeight="1" x14ac:dyDescent="0.25">
      <c r="A44" s="65"/>
    </row>
    <row r="45" spans="1:13" ht="10.5" hidden="1" customHeight="1" x14ac:dyDescent="0.25">
      <c r="A45" s="65"/>
    </row>
    <row r="46" spans="1:13" ht="14.1" hidden="1" customHeight="1" x14ac:dyDescent="0.25"/>
    <row r="47" spans="1:13" ht="14.1" hidden="1" customHeight="1" x14ac:dyDescent="0.25"/>
    <row r="48" spans="1:13" ht="14.1" hidden="1" customHeight="1" x14ac:dyDescent="0.25"/>
    <row r="49" ht="14.1" hidden="1" customHeight="1" x14ac:dyDescent="0.25"/>
    <row r="50" ht="14.1" hidden="1" customHeight="1" x14ac:dyDescent="0.25"/>
    <row r="51" ht="14.1" hidden="1" customHeight="1" x14ac:dyDescent="0.25"/>
    <row r="52" ht="14.1" hidden="1" customHeight="1" x14ac:dyDescent="0.25"/>
    <row r="53" ht="14.1" hidden="1" customHeight="1" x14ac:dyDescent="0.25"/>
    <row r="54" ht="14.1" hidden="1" customHeight="1" x14ac:dyDescent="0.25"/>
    <row r="55" ht="14.1" hidden="1" customHeight="1" x14ac:dyDescent="0.25"/>
    <row r="56" ht="14.1" hidden="1" customHeight="1" x14ac:dyDescent="0.25"/>
    <row r="57" ht="14.1" hidden="1" customHeight="1" x14ac:dyDescent="0.25"/>
    <row r="58" ht="14.1" hidden="1" customHeight="1" x14ac:dyDescent="0.25"/>
    <row r="59" ht="14.1" hidden="1" customHeight="1" x14ac:dyDescent="0.25"/>
    <row r="60" ht="14.1" hidden="1" customHeight="1" x14ac:dyDescent="0.25"/>
    <row r="61" ht="14.1" hidden="1" customHeight="1" x14ac:dyDescent="0.25"/>
    <row r="62" ht="14.1" hidden="1" customHeight="1" x14ac:dyDescent="0.25"/>
    <row r="63" ht="14.1" hidden="1" customHeight="1" x14ac:dyDescent="0.25"/>
    <row r="64" ht="14.1" hidden="1" customHeight="1" x14ac:dyDescent="0.25"/>
    <row r="65" ht="14.1" hidden="1" customHeight="1" x14ac:dyDescent="0.25"/>
    <row r="66" ht="14.1" hidden="1" customHeight="1" x14ac:dyDescent="0.25"/>
    <row r="67" ht="14.1" hidden="1" customHeight="1" x14ac:dyDescent="0.25"/>
    <row r="68" ht="14.1" hidden="1" customHeight="1" x14ac:dyDescent="0.25"/>
    <row r="69" ht="14.1" hidden="1" customHeight="1" x14ac:dyDescent="0.25"/>
    <row r="70" ht="14.1" hidden="1" customHeight="1" x14ac:dyDescent="0.25"/>
    <row r="71" ht="14.1" hidden="1" customHeight="1" x14ac:dyDescent="0.25"/>
  </sheetData>
  <sheetProtection password="98D7" sheet="1" objects="1" scenarios="1" selectLockedCells="1" selectUnlockedCells="1"/>
  <pageMargins left="0.11811023622047245" right="0.11811023622047245" top="0.31496062992125984" bottom="0.31496062992125984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ystemSettings">
    <pageSetUpPr autoPageBreaks="0"/>
  </sheetPr>
  <dimension ref="A1:T694"/>
  <sheetViews>
    <sheetView showGridLines="0" showRowColHeaders="0" showRuler="0" showWhiteSpace="0" topLeftCell="B2" workbookViewId="0">
      <pane ySplit="8" topLeftCell="A58" activePane="bottomLeft" state="frozen"/>
      <selection activeCell="A2" sqref="A2"/>
      <selection pane="bottomLeft"/>
    </sheetView>
  </sheetViews>
  <sheetFormatPr defaultColWidth="0" defaultRowHeight="0" customHeight="1" zeroHeight="1" x14ac:dyDescent="0.25"/>
  <cols>
    <col min="1" max="1" width="4" style="152" customWidth="1"/>
    <col min="2" max="2" width="4" style="31" customWidth="1"/>
    <col min="3" max="3" width="9.28515625" style="31" customWidth="1"/>
    <col min="4" max="4" width="10.7109375" style="31" customWidth="1"/>
    <col min="5" max="5" width="2.7109375" style="31" customWidth="1"/>
    <col min="6" max="6" width="41.5703125" style="31" customWidth="1"/>
    <col min="7" max="7" width="14.7109375" style="31" customWidth="1"/>
    <col min="8" max="8" width="1.7109375" style="31" customWidth="1"/>
    <col min="9" max="9" width="14.7109375" style="31" customWidth="1"/>
    <col min="10" max="10" width="1.7109375" style="31" customWidth="1"/>
    <col min="11" max="11" width="20.42578125" style="31" customWidth="1"/>
    <col min="12" max="12" width="1.7109375" style="31" customWidth="1"/>
    <col min="13" max="13" width="3.42578125" style="31" customWidth="1"/>
    <col min="14" max="14" width="6.85546875" style="31" customWidth="1"/>
    <col min="15" max="16384" width="9.140625" style="31" hidden="1"/>
  </cols>
  <sheetData>
    <row r="1" spans="1:20" ht="0" hidden="1" customHeight="1" x14ac:dyDescent="0.25"/>
    <row r="2" spans="1:20" ht="14.1" customHeight="1" x14ac:dyDescent="0.25">
      <c r="A2" s="153"/>
      <c r="C2" s="38"/>
      <c r="D2" s="38"/>
      <c r="E2" s="34"/>
      <c r="F2" s="34"/>
      <c r="G2" s="34"/>
      <c r="H2" s="34"/>
      <c r="I2" s="34"/>
    </row>
    <row r="3" spans="1:20" ht="18" customHeight="1" x14ac:dyDescent="0.25">
      <c r="A3" s="153"/>
      <c r="C3" s="38"/>
      <c r="D3" s="38"/>
      <c r="E3" s="34"/>
      <c r="F3" s="34"/>
      <c r="G3" s="34"/>
      <c r="H3" s="34"/>
      <c r="I3" s="34"/>
    </row>
    <row r="4" spans="1:20" ht="14.1" customHeight="1" x14ac:dyDescent="0.25">
      <c r="A4" s="153"/>
      <c r="C4" s="38"/>
      <c r="D4" s="38"/>
      <c r="E4" s="34"/>
      <c r="F4" s="34"/>
      <c r="G4" s="34"/>
      <c r="H4" s="34"/>
      <c r="I4" s="34"/>
    </row>
    <row r="5" spans="1:20" ht="14.1" customHeight="1" x14ac:dyDescent="0.25">
      <c r="A5" s="153"/>
      <c r="C5" s="38"/>
      <c r="D5" s="38"/>
      <c r="E5" s="34"/>
      <c r="F5" s="34"/>
      <c r="G5" s="34"/>
      <c r="H5" s="34"/>
      <c r="I5" s="34"/>
    </row>
    <row r="6" spans="1:20" ht="9.9499999999999993" customHeight="1" x14ac:dyDescent="0.25">
      <c r="A6" s="153"/>
    </row>
    <row r="7" spans="1:20" s="2" customFormat="1" ht="13.5" customHeight="1" x14ac:dyDescent="0.25">
      <c r="A7" s="153"/>
      <c r="B7" s="31"/>
      <c r="C7" s="6"/>
      <c r="D7" s="6"/>
      <c r="E7" s="6"/>
      <c r="F7" s="6"/>
      <c r="G7" s="6"/>
      <c r="H7" s="6"/>
      <c r="I7" s="6"/>
    </row>
    <row r="8" spans="1:20" s="2" customFormat="1" ht="29.25" customHeight="1" x14ac:dyDescent="0.25">
      <c r="A8" s="153"/>
      <c r="B8" s="31"/>
      <c r="C8" s="6"/>
      <c r="E8" s="6"/>
      <c r="F8" s="6"/>
      <c r="G8" s="6"/>
      <c r="H8" s="6"/>
      <c r="I8" s="6"/>
    </row>
    <row r="9" spans="1:20" s="2" customFormat="1" ht="9.9499999999999993" customHeight="1" x14ac:dyDescent="0.25">
      <c r="A9" s="153"/>
      <c r="B9" s="31"/>
      <c r="C9" s="6"/>
      <c r="E9" s="6"/>
      <c r="F9" s="6"/>
      <c r="G9" s="6"/>
      <c r="H9" s="6"/>
      <c r="I9" s="6"/>
    </row>
    <row r="10" spans="1:20" s="9" customFormat="1" ht="3.95" customHeight="1" x14ac:dyDescent="0.25">
      <c r="A10" s="153"/>
      <c r="B10" s="50">
        <f>'Model Assumptions'!A8</f>
        <v>0</v>
      </c>
      <c r="C10" s="41" t="str">
        <f t="shared" ref="C10" si="0">IF(ISERROR(VLOOKUP(B10,AssumptionsData,3,FALSE)),"",VLOOKUP(B10,AssumptionsData,3,FALSE))</f>
        <v/>
      </c>
      <c r="D10" s="10"/>
      <c r="E10" s="13"/>
      <c r="F10" s="12"/>
      <c r="G10" s="12"/>
      <c r="H10" s="12"/>
      <c r="I10" s="43"/>
      <c r="J10" s="12"/>
      <c r="K10" s="12"/>
      <c r="L10" s="12"/>
      <c r="M10" s="12"/>
      <c r="N10" s="12"/>
    </row>
    <row r="11" spans="1:20" customFormat="1" ht="26.25" customHeight="1" x14ac:dyDescent="0.3">
      <c r="A11" s="154"/>
      <c r="B11" s="44"/>
      <c r="C11" s="79" t="s">
        <v>778</v>
      </c>
      <c r="D11" s="31"/>
      <c r="E11" s="2"/>
      <c r="F11" s="7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customFormat="1" ht="3.95" customHeight="1" x14ac:dyDescent="0.25">
      <c r="A12" s="154"/>
      <c r="B12" s="44"/>
      <c r="C12" s="1"/>
      <c r="D12" s="31"/>
      <c r="E12" s="74"/>
      <c r="F12" s="69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1"/>
      <c r="T12" s="1"/>
    </row>
    <row r="13" spans="1:20" customFormat="1" ht="15.95" customHeight="1" x14ac:dyDescent="0.25">
      <c r="A13" s="154"/>
      <c r="B13" s="44"/>
      <c r="C13" s="72" t="s">
        <v>783</v>
      </c>
      <c r="D13" s="31"/>
      <c r="E13" s="77"/>
      <c r="F13" s="69"/>
      <c r="G13" s="420" t="s">
        <v>1380</v>
      </c>
      <c r="H13" s="421"/>
      <c r="I13" s="421"/>
      <c r="J13" s="421"/>
      <c r="K13" s="421"/>
      <c r="L13" s="422"/>
      <c r="M13" s="82"/>
      <c r="N13" s="82"/>
      <c r="O13" s="82"/>
      <c r="P13" s="82"/>
      <c r="Q13" s="82"/>
      <c r="R13" s="165"/>
      <c r="S13" s="1"/>
      <c r="T13" s="75"/>
    </row>
    <row r="14" spans="1:20" customFormat="1" ht="3.95" customHeight="1" x14ac:dyDescent="0.25">
      <c r="A14" s="154"/>
      <c r="B14" s="44"/>
      <c r="C14" s="1"/>
      <c r="D14" s="31"/>
      <c r="E14" s="74"/>
      <c r="F14" s="69"/>
      <c r="G14" s="71"/>
      <c r="H14" s="71"/>
      <c r="I14" s="71"/>
      <c r="J14" s="71"/>
      <c r="K14" s="71"/>
      <c r="L14" s="71"/>
      <c r="M14" s="82"/>
      <c r="N14" s="82"/>
      <c r="O14" s="71"/>
      <c r="P14" s="71"/>
      <c r="Q14" s="71"/>
      <c r="R14" s="71"/>
      <c r="S14" s="1"/>
      <c r="T14" s="1"/>
    </row>
    <row r="15" spans="1:20" customFormat="1" ht="15.95" customHeight="1" x14ac:dyDescent="0.25">
      <c r="A15" s="154"/>
      <c r="B15" s="44"/>
      <c r="C15" s="72" t="s">
        <v>779</v>
      </c>
      <c r="D15" s="31"/>
      <c r="E15" s="77"/>
      <c r="F15" s="69"/>
      <c r="G15" s="420" t="s">
        <v>1381</v>
      </c>
      <c r="H15" s="421"/>
      <c r="I15" s="421"/>
      <c r="J15" s="421"/>
      <c r="K15" s="421"/>
      <c r="L15" s="422"/>
      <c r="M15" s="82"/>
      <c r="N15" s="82"/>
      <c r="O15" s="80"/>
      <c r="P15" s="80"/>
      <c r="Q15" s="80"/>
      <c r="R15" s="81"/>
      <c r="S15" s="1"/>
      <c r="T15" s="75"/>
    </row>
    <row r="16" spans="1:20" customFormat="1" ht="3.95" customHeight="1" x14ac:dyDescent="0.25">
      <c r="A16" s="154"/>
      <c r="B16" s="44"/>
      <c r="C16" s="1"/>
      <c r="D16" s="31"/>
      <c r="E16" s="74"/>
      <c r="F16" s="69"/>
      <c r="G16" s="71"/>
      <c r="H16" s="71"/>
      <c r="I16" s="71"/>
      <c r="J16" s="71"/>
      <c r="K16" s="71"/>
      <c r="L16" s="71"/>
      <c r="M16" s="82"/>
      <c r="N16" s="82"/>
      <c r="O16" s="71"/>
      <c r="P16" s="71"/>
      <c r="Q16" s="71"/>
      <c r="R16" s="71"/>
      <c r="S16" s="1"/>
      <c r="T16" s="1"/>
    </row>
    <row r="17" spans="1:20" customFormat="1" ht="15.95" customHeight="1" x14ac:dyDescent="0.25">
      <c r="A17" s="154"/>
      <c r="B17" s="44"/>
      <c r="C17" s="72" t="s">
        <v>780</v>
      </c>
      <c r="D17" s="31"/>
      <c r="E17" s="74"/>
      <c r="F17" s="69"/>
      <c r="G17" s="420" t="s">
        <v>1382</v>
      </c>
      <c r="H17" s="421"/>
      <c r="I17" s="421"/>
      <c r="J17" s="421"/>
      <c r="K17" s="421"/>
      <c r="L17" s="422"/>
      <c r="M17" s="82"/>
      <c r="N17" s="82"/>
      <c r="O17" s="80"/>
      <c r="P17" s="80"/>
      <c r="Q17" s="80"/>
      <c r="R17" s="81"/>
      <c r="S17" s="1"/>
      <c r="T17" s="1"/>
    </row>
    <row r="18" spans="1:20" customFormat="1" ht="3.95" customHeight="1" x14ac:dyDescent="0.25">
      <c r="A18" s="154"/>
      <c r="B18" s="44"/>
      <c r="C18" s="1"/>
      <c r="D18" s="31"/>
      <c r="E18" s="74"/>
      <c r="F18" s="69"/>
      <c r="G18" s="71"/>
      <c r="H18" s="71"/>
      <c r="I18" s="71"/>
      <c r="J18" s="71"/>
      <c r="K18" s="71"/>
      <c r="L18" s="71"/>
      <c r="M18" s="82"/>
      <c r="N18" s="82"/>
      <c r="O18" s="71"/>
      <c r="P18" s="71"/>
      <c r="Q18" s="71"/>
      <c r="R18" s="71"/>
      <c r="S18" s="1"/>
      <c r="T18" s="1"/>
    </row>
    <row r="19" spans="1:20" customFormat="1" ht="35.25" customHeight="1" x14ac:dyDescent="0.25">
      <c r="A19" s="154"/>
      <c r="B19" s="44"/>
      <c r="C19" s="70" t="s">
        <v>781</v>
      </c>
      <c r="D19" s="31"/>
      <c r="E19" s="75"/>
      <c r="F19" s="1"/>
      <c r="G19" s="423" t="str">
        <f ca="1">LEFT(CELL("filename",A1),FIND("[",CELL("filename",A1),1)-1) &amp; "uploads\ComparisonUpload.js"</f>
        <v>G:\SHARED\Direccao Comercial\DCASV\Consultoria\MARKET EXPANSION\PARA LANÇAMENTO EM PORTUGAL\SIMULADOR (ULTIMA VERSÃO) 20140114\Versão Portuguesa\Ferramenta CORPORATE\uploads\ComparisonUpload.js</v>
      </c>
      <c r="H19" s="424"/>
      <c r="I19" s="424"/>
      <c r="J19" s="424"/>
      <c r="K19" s="424"/>
      <c r="L19" s="425"/>
      <c r="M19" s="82"/>
      <c r="N19" s="82"/>
      <c r="O19" s="1"/>
      <c r="P19" s="1"/>
      <c r="Q19" s="1"/>
      <c r="R19" s="1"/>
      <c r="S19" s="1"/>
      <c r="T19" s="1"/>
    </row>
    <row r="20" spans="1:20" customFormat="1" ht="3.95" customHeight="1" x14ac:dyDescent="0.25">
      <c r="A20" s="154"/>
      <c r="B20" s="44"/>
      <c r="C20" s="1"/>
      <c r="D20" s="31"/>
      <c r="E20" s="74"/>
      <c r="F20" s="69"/>
      <c r="G20" s="71"/>
      <c r="H20" s="71"/>
      <c r="I20" s="71"/>
      <c r="J20" s="71"/>
      <c r="K20" s="71"/>
      <c r="L20" s="71"/>
      <c r="M20" s="82"/>
      <c r="N20" s="82"/>
      <c r="O20" s="71"/>
      <c r="P20" s="71"/>
      <c r="Q20" s="71"/>
      <c r="R20" s="71"/>
      <c r="S20" s="1"/>
      <c r="T20" s="1"/>
    </row>
    <row r="21" spans="1:20" customFormat="1" ht="30" customHeight="1" x14ac:dyDescent="0.25">
      <c r="A21" s="154"/>
      <c r="B21" s="44"/>
      <c r="C21" s="70" t="s">
        <v>782</v>
      </c>
      <c r="D21" s="31"/>
      <c r="E21" s="69"/>
      <c r="F21" s="69"/>
      <c r="G21" s="423" t="str">
        <f>"//uploads/ComparisonUpload.js"</f>
        <v>//uploads/ComparisonUpload.js</v>
      </c>
      <c r="H21" s="424"/>
      <c r="I21" s="424"/>
      <c r="J21" s="424"/>
      <c r="K21" s="424"/>
      <c r="L21" s="425"/>
      <c r="M21" s="82"/>
      <c r="N21" s="82"/>
      <c r="O21" s="1"/>
      <c r="P21" s="1"/>
      <c r="Q21" s="1"/>
      <c r="R21" s="1"/>
      <c r="S21" s="1"/>
      <c r="T21" s="1"/>
    </row>
    <row r="22" spans="1:20" customFormat="1" ht="3.95" customHeight="1" x14ac:dyDescent="0.25">
      <c r="A22" s="154"/>
      <c r="B22" s="44"/>
      <c r="C22" s="1"/>
      <c r="D22" s="31"/>
      <c r="E22" s="74"/>
      <c r="F22" s="69"/>
      <c r="G22" s="71"/>
      <c r="H22" s="71"/>
      <c r="I22" s="71"/>
      <c r="J22" s="71"/>
      <c r="K22" s="71"/>
      <c r="L22" s="71"/>
      <c r="M22" s="82"/>
      <c r="N22" s="82"/>
      <c r="O22" s="71"/>
      <c r="P22" s="71"/>
      <c r="Q22" s="71"/>
      <c r="R22" s="71"/>
      <c r="S22" s="1"/>
      <c r="T22" s="1"/>
    </row>
    <row r="23" spans="1:20" customFormat="1" ht="20.100000000000001" customHeight="1" x14ac:dyDescent="0.25">
      <c r="A23" s="154"/>
      <c r="B23" s="44"/>
      <c r="C23" s="2"/>
      <c r="D23" s="31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1:20" customFormat="1" ht="26.25" customHeight="1" x14ac:dyDescent="0.3">
      <c r="A24" s="154"/>
      <c r="B24" s="44"/>
      <c r="C24" s="79" t="s">
        <v>784</v>
      </c>
      <c r="D24" s="31"/>
      <c r="E24" s="2"/>
      <c r="F24" s="78"/>
      <c r="G24" s="431" t="s">
        <v>787</v>
      </c>
      <c r="H24" s="431"/>
      <c r="I24" s="431"/>
      <c r="J24" s="431"/>
      <c r="K24" s="431"/>
      <c r="L24" s="431"/>
      <c r="M24" s="166"/>
      <c r="N24" s="166"/>
      <c r="O24" s="1"/>
      <c r="P24" s="1"/>
      <c r="Q24" s="1"/>
      <c r="R24" s="1"/>
      <c r="S24" s="1"/>
      <c r="T24" s="1"/>
    </row>
    <row r="25" spans="1:20" customFormat="1" ht="3.95" customHeight="1" x14ac:dyDescent="0.25">
      <c r="A25" s="154"/>
      <c r="B25" s="44"/>
      <c r="C25" s="1"/>
      <c r="D25" s="31"/>
      <c r="E25" s="74"/>
      <c r="F25" s="69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1"/>
      <c r="T25" s="1"/>
    </row>
    <row r="26" spans="1:20" customFormat="1" ht="33.75" customHeight="1" x14ac:dyDescent="0.25">
      <c r="A26" s="154"/>
      <c r="B26" s="44"/>
      <c r="C26" s="72" t="s">
        <v>820</v>
      </c>
      <c r="D26" s="31"/>
      <c r="E26" s="77"/>
      <c r="F26" s="69"/>
      <c r="G26" s="423" t="str">
        <f ca="1">LEFT(CELL("filename",A1),FIND("[",CELL("filename",A1),1)-1) &amp; "uploads\images\"</f>
        <v>G:\SHARED\Direccao Comercial\DCASV\Consultoria\MARKET EXPANSION\PARA LANÇAMENTO EM PORTUGAL\SIMULADOR (ULTIMA VERSÃO) 20140114\Versão Portuguesa\Ferramenta CORPORATE\uploads\images\</v>
      </c>
      <c r="H26" s="424"/>
      <c r="I26" s="424"/>
      <c r="J26" s="424"/>
      <c r="K26" s="424"/>
      <c r="L26" s="425"/>
      <c r="M26" s="429"/>
      <c r="N26" s="429"/>
      <c r="O26" s="429"/>
      <c r="P26" s="429"/>
      <c r="Q26" s="429"/>
      <c r="R26" s="165"/>
      <c r="S26" s="1"/>
      <c r="T26" s="75"/>
    </row>
    <row r="27" spans="1:20" customFormat="1" ht="3.95" customHeight="1" x14ac:dyDescent="0.25">
      <c r="A27" s="154"/>
      <c r="B27" s="44"/>
      <c r="C27" s="1"/>
      <c r="D27" s="31"/>
      <c r="E27" s="74"/>
      <c r="F27" s="69"/>
      <c r="G27" s="389" t="s">
        <v>1379</v>
      </c>
      <c r="H27" s="71"/>
      <c r="I27" s="71"/>
      <c r="J27" s="71"/>
      <c r="K27" s="71"/>
      <c r="L27" s="71"/>
      <c r="M27" s="429"/>
      <c r="N27" s="429"/>
      <c r="O27" s="429"/>
      <c r="P27" s="429"/>
      <c r="Q27" s="429"/>
      <c r="R27" s="165"/>
      <c r="S27" s="1"/>
      <c r="T27" s="1"/>
    </row>
    <row r="28" spans="1:20" customFormat="1" ht="33.75" customHeight="1" x14ac:dyDescent="0.25">
      <c r="A28" s="154"/>
      <c r="B28" s="44"/>
      <c r="C28" s="72" t="s">
        <v>819</v>
      </c>
      <c r="D28" s="31"/>
      <c r="E28" s="77"/>
      <c r="F28" s="69"/>
      <c r="G28" s="423" t="str">
        <f>"//uploads/images/"</f>
        <v>//uploads/images/</v>
      </c>
      <c r="H28" s="424"/>
      <c r="I28" s="424"/>
      <c r="J28" s="424"/>
      <c r="K28" s="424"/>
      <c r="L28" s="425"/>
      <c r="M28" s="429"/>
      <c r="N28" s="429"/>
      <c r="O28" s="429"/>
      <c r="P28" s="429"/>
      <c r="Q28" s="429"/>
      <c r="R28" s="189"/>
      <c r="S28" s="1"/>
      <c r="T28" s="75"/>
    </row>
    <row r="29" spans="1:20" customFormat="1" ht="3.95" customHeight="1" x14ac:dyDescent="0.25">
      <c r="A29" s="154"/>
      <c r="B29" s="44"/>
      <c r="C29" s="1"/>
      <c r="D29" s="31"/>
      <c r="E29" s="74"/>
      <c r="F29" s="69"/>
      <c r="G29" s="71"/>
      <c r="H29" s="71"/>
      <c r="I29" s="71"/>
      <c r="J29" s="71"/>
      <c r="K29" s="71"/>
      <c r="L29" s="71"/>
      <c r="M29" s="429"/>
      <c r="N29" s="429"/>
      <c r="O29" s="429"/>
      <c r="P29" s="429"/>
      <c r="Q29" s="429"/>
      <c r="R29" s="189"/>
      <c r="S29" s="1"/>
      <c r="T29" s="1"/>
    </row>
    <row r="30" spans="1:20" customFormat="1" ht="15.95" customHeight="1" x14ac:dyDescent="0.25">
      <c r="A30" s="154"/>
      <c r="B30" s="44"/>
      <c r="C30" s="72" t="s">
        <v>785</v>
      </c>
      <c r="D30" s="31"/>
      <c r="E30" s="77"/>
      <c r="F30" s="69"/>
      <c r="G30" s="426" t="s">
        <v>791</v>
      </c>
      <c r="H30" s="427"/>
      <c r="I30" s="427"/>
      <c r="J30" s="427"/>
      <c r="K30" s="427"/>
      <c r="L30" s="428"/>
      <c r="M30" s="31"/>
      <c r="N30" s="31"/>
      <c r="O30" s="31"/>
      <c r="P30" s="31"/>
      <c r="Q30" s="31"/>
      <c r="R30" s="165"/>
      <c r="S30" s="1"/>
      <c r="T30" s="75"/>
    </row>
    <row r="31" spans="1:20" customFormat="1" ht="3.95" customHeight="1" x14ac:dyDescent="0.25">
      <c r="A31" s="154"/>
      <c r="B31" s="44"/>
      <c r="C31" s="1"/>
      <c r="D31" s="31"/>
      <c r="E31" s="74"/>
      <c r="F31" s="69"/>
      <c r="G31" s="71"/>
      <c r="H31" s="71"/>
      <c r="I31" s="71"/>
      <c r="J31" s="71"/>
      <c r="K31" s="71"/>
      <c r="L31" s="71"/>
      <c r="M31" s="82"/>
      <c r="N31" s="82"/>
      <c r="O31" s="82"/>
      <c r="P31" s="82"/>
      <c r="Q31" s="82"/>
      <c r="R31" s="165"/>
      <c r="S31" s="1"/>
      <c r="T31" s="1"/>
    </row>
    <row r="32" spans="1:20" customFormat="1" ht="15.95" customHeight="1" x14ac:dyDescent="0.25">
      <c r="A32" s="154"/>
      <c r="B32" s="44"/>
      <c r="C32" s="187" t="str">
        <f>'Model Assumptions'!D54</f>
        <v>OPELCORSA D1.3 CDTi Enjoy 88g</v>
      </c>
      <c r="D32" s="188"/>
      <c r="E32" s="74"/>
      <c r="F32" s="69"/>
      <c r="G32" s="426" t="s">
        <v>1569</v>
      </c>
      <c r="H32" s="427"/>
      <c r="I32" s="427"/>
      <c r="J32" s="427"/>
      <c r="K32" s="427"/>
      <c r="L32" s="428"/>
      <c r="M32" s="377" t="str">
        <f>'Model Assumptions'!J54</f>
        <v>OPELCORSA D</v>
      </c>
      <c r="N32" s="376"/>
      <c r="O32" s="376"/>
      <c r="P32" s="376"/>
      <c r="Q32" s="376"/>
      <c r="R32" s="165"/>
      <c r="S32" s="1"/>
      <c r="T32" s="1"/>
    </row>
    <row r="33" spans="1:20" customFormat="1" ht="3.95" customHeight="1" x14ac:dyDescent="0.25">
      <c r="A33" s="154"/>
      <c r="B33" s="44"/>
      <c r="C33" s="187">
        <f>'Model Assumptions'!D55</f>
        <v>0</v>
      </c>
      <c r="D33" s="188"/>
      <c r="E33" s="74"/>
      <c r="F33" s="69"/>
      <c r="G33" s="332"/>
      <c r="H33" s="332"/>
      <c r="I33" s="332"/>
      <c r="J33" s="332"/>
      <c r="K33" s="332"/>
      <c r="L33" s="332"/>
      <c r="M33" s="377">
        <f>'Model Assumptions'!J55</f>
        <v>0</v>
      </c>
      <c r="N33" s="82"/>
      <c r="O33" s="82"/>
      <c r="P33" s="82"/>
      <c r="Q33" s="82"/>
      <c r="R33" s="165"/>
      <c r="S33" s="1"/>
      <c r="T33" s="1"/>
    </row>
    <row r="34" spans="1:20" customFormat="1" ht="15.95" customHeight="1" x14ac:dyDescent="0.25">
      <c r="A34" s="154"/>
      <c r="B34" s="44"/>
      <c r="C34" s="187" t="str">
        <f>'Model Assumptions'!D56</f>
        <v>VWPOLO (6C1)1.4 TDi Trendline</v>
      </c>
      <c r="D34" s="188"/>
      <c r="E34" s="75"/>
      <c r="F34" s="1"/>
      <c r="G34" s="426" t="s">
        <v>1570</v>
      </c>
      <c r="H34" s="427"/>
      <c r="I34" s="427"/>
      <c r="J34" s="427"/>
      <c r="K34" s="427"/>
      <c r="L34" s="428"/>
      <c r="M34" s="377" t="str">
        <f>'Model Assumptions'!J56</f>
        <v>VWPOLO (6C1)</v>
      </c>
      <c r="N34" s="1"/>
      <c r="O34" s="1"/>
      <c r="P34" s="1"/>
      <c r="Q34" s="1"/>
      <c r="R34" s="1"/>
      <c r="S34" s="1"/>
      <c r="T34" s="1"/>
    </row>
    <row r="35" spans="1:20" customFormat="1" ht="3.95" customHeight="1" x14ac:dyDescent="0.25">
      <c r="A35" s="154"/>
      <c r="B35" s="44"/>
      <c r="C35" s="187">
        <f>'Model Assumptions'!D57</f>
        <v>0</v>
      </c>
      <c r="D35" s="188"/>
      <c r="E35" s="74"/>
      <c r="F35" s="69"/>
      <c r="G35" s="332"/>
      <c r="H35" s="332"/>
      <c r="I35" s="332"/>
      <c r="J35" s="332"/>
      <c r="K35" s="332"/>
      <c r="L35" s="332"/>
      <c r="M35" s="377">
        <f>'Model Assumptions'!J57</f>
        <v>0</v>
      </c>
      <c r="N35" s="1"/>
      <c r="O35" s="1"/>
      <c r="P35" s="1"/>
      <c r="Q35" s="1"/>
      <c r="R35" s="1"/>
      <c r="S35" s="1"/>
      <c r="T35" s="1"/>
    </row>
    <row r="36" spans="1:20" customFormat="1" ht="15.95" customHeight="1" x14ac:dyDescent="0.25">
      <c r="A36" s="154"/>
      <c r="B36" s="44"/>
      <c r="C36" s="187" t="str">
        <f>'Model Assumptions'!D58</f>
        <v>SEATIBIZA ST (6J)1.2 TDi Style</v>
      </c>
      <c r="D36" s="188"/>
      <c r="E36" s="69"/>
      <c r="F36" s="69"/>
      <c r="G36" s="426" t="s">
        <v>1571</v>
      </c>
      <c r="H36" s="427"/>
      <c r="I36" s="427"/>
      <c r="J36" s="427"/>
      <c r="K36" s="427"/>
      <c r="L36" s="428"/>
      <c r="M36" s="377" t="str">
        <f>'Model Assumptions'!J58</f>
        <v>SEATIBIZA ST (6J)</v>
      </c>
      <c r="N36" s="1"/>
      <c r="O36" s="1"/>
      <c r="P36" s="1"/>
      <c r="Q36" s="1"/>
      <c r="R36" s="1"/>
      <c r="S36" s="1"/>
      <c r="T36" s="1"/>
    </row>
    <row r="37" spans="1:20" customFormat="1" ht="3.95" customHeight="1" x14ac:dyDescent="0.25">
      <c r="A37" s="154"/>
      <c r="B37" s="44"/>
      <c r="C37" s="187">
        <f>'Model Assumptions'!D59</f>
        <v>0</v>
      </c>
      <c r="D37" s="188"/>
      <c r="E37" s="69"/>
      <c r="F37" s="69"/>
      <c r="G37" s="332"/>
      <c r="H37" s="332"/>
      <c r="I37" s="332"/>
      <c r="J37" s="332"/>
      <c r="K37" s="332"/>
      <c r="L37" s="332"/>
      <c r="M37" s="377">
        <f>'Model Assumptions'!J59</f>
        <v>0</v>
      </c>
      <c r="N37" s="1"/>
      <c r="O37" s="1"/>
      <c r="P37" s="1"/>
      <c r="Q37" s="1"/>
      <c r="R37" s="1"/>
      <c r="S37" s="1"/>
      <c r="T37" s="1"/>
    </row>
    <row r="38" spans="1:20" customFormat="1" ht="15.95" customHeight="1" x14ac:dyDescent="0.25">
      <c r="A38" s="154"/>
      <c r="B38" s="44"/>
      <c r="C38" s="187" t="str">
        <f>'Model Assumptions'!D60</f>
        <v>SEATLEON ST (5F)1.6 TDi Style Ecomotive</v>
      </c>
      <c r="D38" s="188"/>
      <c r="E38" s="69"/>
      <c r="F38" s="69"/>
      <c r="G38" s="426" t="s">
        <v>1572</v>
      </c>
      <c r="H38" s="427"/>
      <c r="I38" s="427"/>
      <c r="J38" s="427"/>
      <c r="K38" s="427"/>
      <c r="L38" s="428"/>
      <c r="M38" s="377" t="str">
        <f>'Model Assumptions'!J60</f>
        <v>SEATLEON ST (5F)</v>
      </c>
      <c r="N38" s="1"/>
      <c r="O38" s="1"/>
      <c r="P38" s="1"/>
      <c r="Q38" s="1"/>
      <c r="R38" s="1"/>
      <c r="S38" s="1"/>
      <c r="T38" s="1"/>
    </row>
    <row r="39" spans="1:20" customFormat="1" ht="3.95" customHeight="1" x14ac:dyDescent="0.25">
      <c r="A39" s="154"/>
      <c r="B39" s="44"/>
      <c r="C39" s="187">
        <f>'Model Assumptions'!D61</f>
        <v>0</v>
      </c>
      <c r="D39" s="188"/>
      <c r="E39" s="69"/>
      <c r="F39" s="69"/>
      <c r="G39" s="332"/>
      <c r="H39" s="332"/>
      <c r="I39" s="332"/>
      <c r="J39" s="332"/>
      <c r="K39" s="332"/>
      <c r="L39" s="332"/>
      <c r="M39" s="377">
        <f>'Model Assumptions'!J61</f>
        <v>0</v>
      </c>
      <c r="N39" s="1"/>
      <c r="O39" s="1"/>
      <c r="P39" s="1"/>
      <c r="Q39" s="1"/>
      <c r="R39" s="1"/>
      <c r="S39" s="1"/>
      <c r="T39" s="1"/>
    </row>
    <row r="40" spans="1:20" customFormat="1" ht="15.95" customHeight="1" x14ac:dyDescent="0.25">
      <c r="A40" s="154"/>
      <c r="B40" s="44"/>
      <c r="C40" s="187" t="str">
        <f>'Model Assumptions'!D62</f>
        <v>FORDFOCUS STATION1.6 TDCi Titanium Best</v>
      </c>
      <c r="D40" s="188"/>
      <c r="E40" s="69"/>
      <c r="F40" s="69"/>
      <c r="G40" s="426" t="s">
        <v>1573</v>
      </c>
      <c r="H40" s="427"/>
      <c r="I40" s="427"/>
      <c r="J40" s="427"/>
      <c r="K40" s="427"/>
      <c r="L40" s="428"/>
      <c r="M40" s="377" t="str">
        <f>'Model Assumptions'!J62</f>
        <v>FORDFOCUS STATION</v>
      </c>
      <c r="N40" s="1"/>
      <c r="O40" s="1"/>
      <c r="P40" s="1"/>
      <c r="Q40" s="1"/>
      <c r="R40" s="1"/>
      <c r="S40" s="1"/>
      <c r="T40" s="1"/>
    </row>
    <row r="41" spans="1:20" customFormat="1" ht="3.95" customHeight="1" x14ac:dyDescent="0.25">
      <c r="A41" s="154"/>
      <c r="B41" s="44"/>
      <c r="C41" s="187">
        <f>'Model Assumptions'!D63</f>
        <v>0</v>
      </c>
      <c r="D41" s="188"/>
      <c r="E41" s="69"/>
      <c r="F41" s="69"/>
      <c r="G41" s="332"/>
      <c r="H41" s="332"/>
      <c r="I41" s="332"/>
      <c r="J41" s="332"/>
      <c r="K41" s="332"/>
      <c r="L41" s="332"/>
      <c r="M41" s="377">
        <f>'Model Assumptions'!J63</f>
        <v>0</v>
      </c>
      <c r="N41" s="1"/>
      <c r="O41" s="1"/>
      <c r="P41" s="1"/>
      <c r="Q41" s="1"/>
      <c r="R41" s="1"/>
      <c r="S41" s="1"/>
      <c r="T41" s="1"/>
    </row>
    <row r="42" spans="1:20" customFormat="1" ht="15.95" customHeight="1" x14ac:dyDescent="0.25">
      <c r="A42" s="154"/>
      <c r="B42" s="44"/>
      <c r="C42" s="187" t="str">
        <f>'Model Assumptions'!D64</f>
        <v>VWGOLF VII VARIAN1.6 TDi Confortline</v>
      </c>
      <c r="D42" s="188"/>
      <c r="E42" s="69"/>
      <c r="F42" s="69"/>
      <c r="G42" s="426" t="s">
        <v>1574</v>
      </c>
      <c r="H42" s="427"/>
      <c r="I42" s="427"/>
      <c r="J42" s="427"/>
      <c r="K42" s="427"/>
      <c r="L42" s="428"/>
      <c r="M42" s="377" t="str">
        <f>'Model Assumptions'!J64</f>
        <v>VWGOLF VII VARIAN</v>
      </c>
      <c r="N42" s="1"/>
      <c r="O42" s="1"/>
      <c r="P42" s="1"/>
      <c r="Q42" s="1"/>
      <c r="R42" s="1"/>
      <c r="S42" s="1"/>
      <c r="T42" s="1"/>
    </row>
    <row r="43" spans="1:20" customFormat="1" ht="3.95" customHeight="1" x14ac:dyDescent="0.25">
      <c r="A43" s="154"/>
      <c r="B43" s="44"/>
      <c r="C43" s="187">
        <f>'Model Assumptions'!D65</f>
        <v>0</v>
      </c>
      <c r="D43" s="188"/>
      <c r="E43" s="69"/>
      <c r="F43" s="69"/>
      <c r="G43" s="332"/>
      <c r="H43" s="332"/>
      <c r="I43" s="332"/>
      <c r="J43" s="332"/>
      <c r="K43" s="332"/>
      <c r="L43" s="332"/>
      <c r="M43" s="377">
        <f>'Model Assumptions'!J65</f>
        <v>0</v>
      </c>
      <c r="N43" s="1"/>
      <c r="O43" s="1"/>
      <c r="P43" s="1"/>
      <c r="Q43" s="1"/>
      <c r="R43" s="1"/>
      <c r="S43" s="1"/>
      <c r="T43" s="1"/>
    </row>
    <row r="44" spans="1:20" customFormat="1" ht="15.95" customHeight="1" x14ac:dyDescent="0.25">
      <c r="A44" s="154"/>
      <c r="B44" s="44"/>
      <c r="C44" s="187" t="str">
        <f>'Model Assumptions'!D66</f>
        <v>BMWSERIE-1 (F20)116 d EfficientDynamics</v>
      </c>
      <c r="D44" s="188"/>
      <c r="E44" s="69"/>
      <c r="F44" s="69"/>
      <c r="G44" s="426" t="s">
        <v>1575</v>
      </c>
      <c r="H44" s="427"/>
      <c r="I44" s="427"/>
      <c r="J44" s="427"/>
      <c r="K44" s="427"/>
      <c r="L44" s="428"/>
      <c r="M44" s="377" t="str">
        <f>'Model Assumptions'!J66</f>
        <v>BMWSERIE-1 (F20)</v>
      </c>
      <c r="N44" s="1"/>
      <c r="O44" s="1"/>
      <c r="P44" s="1"/>
      <c r="Q44" s="1"/>
      <c r="R44" s="1"/>
      <c r="S44" s="1"/>
      <c r="T44" s="1"/>
    </row>
    <row r="45" spans="1:20" customFormat="1" ht="3.95" customHeight="1" x14ac:dyDescent="0.25">
      <c r="A45" s="154"/>
      <c r="B45" s="44"/>
      <c r="C45" s="187">
        <f>'Model Assumptions'!D67</f>
        <v>0</v>
      </c>
      <c r="D45" s="188"/>
      <c r="E45" s="69"/>
      <c r="F45" s="69"/>
      <c r="G45" s="332"/>
      <c r="H45" s="332"/>
      <c r="I45" s="332"/>
      <c r="J45" s="332"/>
      <c r="K45" s="332"/>
      <c r="L45" s="332"/>
      <c r="M45" s="377">
        <f>'Model Assumptions'!J67</f>
        <v>0</v>
      </c>
      <c r="N45" s="1"/>
      <c r="O45" s="1"/>
      <c r="P45" s="1"/>
      <c r="Q45" s="1"/>
      <c r="R45" s="1"/>
      <c r="S45" s="1"/>
      <c r="T45" s="1"/>
    </row>
    <row r="46" spans="1:20" customFormat="1" ht="15.95" customHeight="1" x14ac:dyDescent="0.25">
      <c r="A46" s="154"/>
      <c r="B46" s="44"/>
      <c r="C46" s="187" t="str">
        <f>'Model Assumptions'!D68</f>
        <v>AUDIA3 SPORTBACK (81.6 TDi Business Line Attracti</v>
      </c>
      <c r="D46" s="188"/>
      <c r="E46" s="69"/>
      <c r="F46" s="69"/>
      <c r="G46" s="426" t="s">
        <v>1576</v>
      </c>
      <c r="H46" s="427"/>
      <c r="I46" s="427"/>
      <c r="J46" s="427"/>
      <c r="K46" s="427"/>
      <c r="L46" s="428"/>
      <c r="M46" s="377" t="str">
        <f>'Model Assumptions'!J68</f>
        <v>AUDIA3 SPORTBACK (8</v>
      </c>
      <c r="N46" s="1"/>
      <c r="O46" s="1"/>
      <c r="P46" s="1"/>
      <c r="Q46" s="1"/>
      <c r="R46" s="1"/>
      <c r="S46" s="1"/>
      <c r="T46" s="1"/>
    </row>
    <row r="47" spans="1:20" customFormat="1" ht="3.95" customHeight="1" x14ac:dyDescent="0.25">
      <c r="A47" s="154"/>
      <c r="B47" s="44"/>
      <c r="C47" s="187">
        <f>'Model Assumptions'!D69</f>
        <v>0</v>
      </c>
      <c r="D47" s="188"/>
      <c r="E47" s="69"/>
      <c r="F47" s="69"/>
      <c r="G47" s="332"/>
      <c r="H47" s="332"/>
      <c r="I47" s="332"/>
      <c r="J47" s="332"/>
      <c r="K47" s="332"/>
      <c r="L47" s="332"/>
      <c r="M47" s="377">
        <f>'Model Assumptions'!J69</f>
        <v>0</v>
      </c>
      <c r="N47" s="1"/>
      <c r="O47" s="1"/>
      <c r="P47" s="1"/>
      <c r="Q47" s="1"/>
      <c r="R47" s="1"/>
      <c r="S47" s="1"/>
      <c r="T47" s="1"/>
    </row>
    <row r="48" spans="1:20" customFormat="1" ht="15.95" customHeight="1" x14ac:dyDescent="0.25">
      <c r="A48" s="154"/>
      <c r="B48" s="44"/>
      <c r="C48" s="187" t="str">
        <f>'Model Assumptions'!D70</f>
        <v>CITROENC5 TOURER1.6 HDi Séduction 120g</v>
      </c>
      <c r="D48" s="188"/>
      <c r="E48" s="69"/>
      <c r="F48" s="69"/>
      <c r="G48" s="426" t="s">
        <v>1577</v>
      </c>
      <c r="H48" s="427"/>
      <c r="I48" s="427"/>
      <c r="J48" s="427"/>
      <c r="K48" s="427"/>
      <c r="L48" s="428"/>
      <c r="M48" s="377" t="str">
        <f>'Model Assumptions'!J70</f>
        <v>CITROENC5 TOURER</v>
      </c>
      <c r="N48" s="1"/>
      <c r="O48" s="1"/>
      <c r="P48" s="1"/>
      <c r="Q48" s="1"/>
      <c r="R48" s="1"/>
      <c r="S48" s="1"/>
      <c r="T48" s="1"/>
    </row>
    <row r="49" spans="1:20" customFormat="1" ht="3.95" customHeight="1" x14ac:dyDescent="0.25">
      <c r="A49" s="154"/>
      <c r="B49" s="44"/>
      <c r="C49" s="187">
        <f>'Model Assumptions'!D71</f>
        <v>0</v>
      </c>
      <c r="D49" s="188"/>
      <c r="E49" s="69"/>
      <c r="F49" s="69"/>
      <c r="G49" s="332"/>
      <c r="H49" s="332"/>
      <c r="I49" s="332"/>
      <c r="J49" s="332"/>
      <c r="K49" s="332"/>
      <c r="L49" s="332"/>
      <c r="M49" s="377">
        <f>'Model Assumptions'!J71</f>
        <v>0</v>
      </c>
      <c r="N49" s="1"/>
      <c r="O49" s="1"/>
      <c r="P49" s="1"/>
      <c r="Q49" s="1"/>
      <c r="R49" s="1"/>
      <c r="S49" s="1"/>
      <c r="T49" s="1"/>
    </row>
    <row r="50" spans="1:20" customFormat="1" ht="15.95" customHeight="1" x14ac:dyDescent="0.25">
      <c r="A50" s="154"/>
      <c r="B50" s="44"/>
      <c r="C50" s="187" t="str">
        <f>'Model Assumptions'!D72</f>
        <v>VWPASSAT VARIANT1.6 TDi Confortline Navig</v>
      </c>
      <c r="D50" s="188"/>
      <c r="E50" s="69"/>
      <c r="F50" s="69"/>
      <c r="G50" s="426" t="s">
        <v>1578</v>
      </c>
      <c r="H50" s="427"/>
      <c r="I50" s="427"/>
      <c r="J50" s="427"/>
      <c r="K50" s="427"/>
      <c r="L50" s="428"/>
      <c r="M50" s="377" t="str">
        <f>'Model Assumptions'!J72</f>
        <v>VWPASSAT VARIANT</v>
      </c>
      <c r="N50" s="1"/>
      <c r="O50" s="1"/>
      <c r="P50" s="1"/>
      <c r="Q50" s="1"/>
      <c r="R50" s="1"/>
      <c r="S50" s="1"/>
      <c r="T50" s="1"/>
    </row>
    <row r="51" spans="1:20" customFormat="1" ht="3.95" customHeight="1" x14ac:dyDescent="0.25">
      <c r="A51" s="154"/>
      <c r="B51" s="44"/>
      <c r="C51" s="187">
        <f>'Model Assumptions'!D73</f>
        <v>0</v>
      </c>
      <c r="D51" s="188"/>
      <c r="E51" s="1"/>
      <c r="F51" s="1"/>
      <c r="G51" s="332"/>
      <c r="H51" s="332"/>
      <c r="I51" s="332"/>
      <c r="J51" s="332"/>
      <c r="K51" s="332"/>
      <c r="L51" s="332"/>
      <c r="M51" s="377">
        <f>'Model Assumptions'!J73</f>
        <v>0</v>
      </c>
      <c r="N51" s="1"/>
      <c r="O51" s="1"/>
      <c r="P51" s="1"/>
      <c r="Q51" s="1"/>
      <c r="R51" s="1"/>
      <c r="S51" s="1"/>
      <c r="T51" s="1"/>
    </row>
    <row r="52" spans="1:20" customFormat="1" ht="15.95" customHeight="1" x14ac:dyDescent="0.25">
      <c r="A52" s="154"/>
      <c r="B52" s="44"/>
      <c r="C52" s="187" t="str">
        <f>'Model Assumptions'!D74</f>
        <v>VWPASSAT VARIANT2.0 TDi Confortline Navig</v>
      </c>
      <c r="D52" s="188"/>
      <c r="E52" s="74"/>
      <c r="F52" s="69"/>
      <c r="G52" s="426" t="s">
        <v>1579</v>
      </c>
      <c r="H52" s="427"/>
      <c r="I52" s="427"/>
      <c r="J52" s="427"/>
      <c r="K52" s="427"/>
      <c r="L52" s="428"/>
      <c r="M52" s="377" t="str">
        <f>'Model Assumptions'!J74</f>
        <v>VWPASSAT VARIANT</v>
      </c>
      <c r="N52" s="82"/>
      <c r="O52" s="82"/>
      <c r="P52" s="82"/>
      <c r="Q52" s="82"/>
      <c r="R52" s="165"/>
      <c r="S52" s="1"/>
      <c r="T52" s="1"/>
    </row>
    <row r="53" spans="1:20" customFormat="1" ht="3.95" customHeight="1" x14ac:dyDescent="0.25">
      <c r="A53" s="154"/>
      <c r="B53" s="44"/>
      <c r="C53" s="187">
        <f>'Model Assumptions'!D75</f>
        <v>0</v>
      </c>
      <c r="D53" s="188"/>
      <c r="E53" s="74"/>
      <c r="F53" s="69"/>
      <c r="G53" s="332"/>
      <c r="H53" s="332"/>
      <c r="I53" s="332"/>
      <c r="J53" s="332"/>
      <c r="K53" s="332"/>
      <c r="L53" s="332"/>
      <c r="M53" s="377">
        <f>'Model Assumptions'!J75</f>
        <v>0</v>
      </c>
      <c r="N53" s="82"/>
      <c r="O53" s="82"/>
      <c r="P53" s="82"/>
      <c r="Q53" s="82"/>
      <c r="R53" s="165"/>
      <c r="S53" s="1"/>
      <c r="T53" s="1"/>
    </row>
    <row r="54" spans="1:20" customFormat="1" ht="15.95" customHeight="1" x14ac:dyDescent="0.25">
      <c r="A54" s="154"/>
      <c r="B54" s="44"/>
      <c r="C54" s="187" t="str">
        <f>'Model Assumptions'!D76</f>
        <v>OPELINSIGNIA SPORTS2.0 CDTi Executive S/S</v>
      </c>
      <c r="D54" s="188"/>
      <c r="E54" s="69"/>
      <c r="F54" s="1"/>
      <c r="G54" s="426" t="s">
        <v>1580</v>
      </c>
      <c r="H54" s="427"/>
      <c r="I54" s="427"/>
      <c r="J54" s="427"/>
      <c r="K54" s="427"/>
      <c r="L54" s="428"/>
      <c r="M54" s="377" t="str">
        <f>'Model Assumptions'!J76</f>
        <v>OPELINSIGNIA SPORTS</v>
      </c>
      <c r="N54" s="1"/>
      <c r="O54" s="1"/>
      <c r="P54" s="1"/>
      <c r="Q54" s="1"/>
      <c r="R54" s="1"/>
      <c r="S54" s="1"/>
      <c r="T54" s="1"/>
    </row>
    <row r="55" spans="1:20" customFormat="1" ht="3.95" customHeight="1" x14ac:dyDescent="0.25">
      <c r="A55" s="154"/>
      <c r="B55" s="44"/>
      <c r="C55" s="187">
        <f>'Model Assumptions'!D77</f>
        <v>0</v>
      </c>
      <c r="D55" s="188"/>
      <c r="E55" s="1"/>
      <c r="F55" s="1"/>
      <c r="G55" s="332"/>
      <c r="H55" s="332"/>
      <c r="I55" s="332"/>
      <c r="J55" s="332"/>
      <c r="K55" s="332"/>
      <c r="L55" s="332"/>
      <c r="M55" s="377">
        <f>'Model Assumptions'!J77</f>
        <v>0</v>
      </c>
      <c r="N55" s="1"/>
      <c r="O55" s="1"/>
      <c r="P55" s="1"/>
      <c r="Q55" s="1"/>
      <c r="R55" s="1"/>
      <c r="S55" s="1"/>
      <c r="T55" s="1"/>
    </row>
    <row r="56" spans="1:20" customFormat="1" ht="15.95" customHeight="1" x14ac:dyDescent="0.25">
      <c r="A56" s="154"/>
      <c r="B56" s="44"/>
      <c r="C56" s="187" t="str">
        <f>'Model Assumptions'!D78</f>
        <v>SEATALHAMBRA (710)2.0 TDi Style Eco.</v>
      </c>
      <c r="D56" s="188"/>
      <c r="E56" s="69"/>
      <c r="F56" s="1"/>
      <c r="G56" s="426" t="s">
        <v>1581</v>
      </c>
      <c r="H56" s="427"/>
      <c r="I56" s="427"/>
      <c r="J56" s="427"/>
      <c r="K56" s="427"/>
      <c r="L56" s="428"/>
      <c r="M56" s="377" t="str">
        <f>'Model Assumptions'!J78</f>
        <v>SEATALHAMBRA (710)</v>
      </c>
      <c r="N56" s="1"/>
      <c r="O56" s="1"/>
      <c r="P56" s="1"/>
      <c r="Q56" s="1"/>
      <c r="R56" s="1"/>
      <c r="S56" s="1"/>
      <c r="T56" s="1"/>
    </row>
    <row r="57" spans="1:20" customFormat="1" ht="3.95" customHeight="1" x14ac:dyDescent="0.25">
      <c r="A57" s="154"/>
      <c r="B57" s="44"/>
      <c r="C57" s="187">
        <f>'Model Assumptions'!D79</f>
        <v>0</v>
      </c>
      <c r="D57" s="188"/>
      <c r="E57" s="1"/>
      <c r="F57" s="1"/>
      <c r="G57" s="332"/>
      <c r="H57" s="332"/>
      <c r="I57" s="332"/>
      <c r="J57" s="332"/>
      <c r="K57" s="332"/>
      <c r="L57" s="332"/>
      <c r="M57" s="377">
        <f>'Model Assumptions'!J79</f>
        <v>0</v>
      </c>
      <c r="N57" s="1"/>
      <c r="O57" s="1"/>
      <c r="P57" s="1"/>
      <c r="Q57" s="1"/>
      <c r="R57" s="1"/>
      <c r="S57" s="1"/>
      <c r="T57" s="1"/>
    </row>
    <row r="58" spans="1:20" customFormat="1" ht="15.95" customHeight="1" x14ac:dyDescent="0.25">
      <c r="A58" s="154"/>
      <c r="B58" s="44"/>
      <c r="C58" s="187" t="str">
        <f>'Model Assumptions'!D80</f>
        <v>BMWSERIE-3 TOURING320 d Touring</v>
      </c>
      <c r="D58" s="188"/>
      <c r="E58" s="69"/>
      <c r="F58" s="1"/>
      <c r="G58" s="426" t="s">
        <v>1582</v>
      </c>
      <c r="H58" s="427"/>
      <c r="I58" s="427"/>
      <c r="J58" s="427"/>
      <c r="K58" s="427"/>
      <c r="L58" s="428"/>
      <c r="M58" s="377" t="str">
        <f>'Model Assumptions'!J80</f>
        <v>BMWSERIE-3 TOURING</v>
      </c>
      <c r="N58" s="1"/>
      <c r="O58" s="1"/>
      <c r="P58" s="1"/>
      <c r="Q58" s="1"/>
      <c r="R58" s="1"/>
      <c r="S58" s="1"/>
      <c r="T58" s="1"/>
    </row>
    <row r="59" spans="1:20" customFormat="1" ht="3.95" customHeight="1" x14ac:dyDescent="0.25">
      <c r="A59" s="154"/>
      <c r="B59" s="44"/>
      <c r="C59" s="187">
        <f>'Model Assumptions'!D81</f>
        <v>0</v>
      </c>
      <c r="D59" s="188"/>
      <c r="E59" s="1"/>
      <c r="F59" s="1"/>
      <c r="G59" s="332"/>
      <c r="H59" s="332"/>
      <c r="I59" s="332"/>
      <c r="J59" s="332"/>
      <c r="K59" s="332"/>
      <c r="L59" s="332"/>
      <c r="M59" s="377">
        <f>'Model Assumptions'!J81</f>
        <v>0</v>
      </c>
      <c r="N59" s="1"/>
      <c r="O59" s="1"/>
      <c r="P59" s="1"/>
      <c r="Q59" s="1"/>
      <c r="R59" s="1"/>
      <c r="S59" s="1"/>
      <c r="T59" s="1"/>
    </row>
    <row r="60" spans="1:20" customFormat="1" ht="15.95" customHeight="1" x14ac:dyDescent="0.25">
      <c r="A60" s="154"/>
      <c r="B60" s="44"/>
      <c r="C60" s="187" t="str">
        <f>'Model Assumptions'!D82</f>
        <v>MERCEDESCLASSE C (W205)220 BlueTEC Exclusive</v>
      </c>
      <c r="D60" s="188"/>
      <c r="E60" s="69"/>
      <c r="F60" s="1"/>
      <c r="G60" s="426" t="s">
        <v>1583</v>
      </c>
      <c r="H60" s="427"/>
      <c r="I60" s="427"/>
      <c r="J60" s="427"/>
      <c r="K60" s="427"/>
      <c r="L60" s="428"/>
      <c r="M60" s="377" t="str">
        <f>'Model Assumptions'!J82</f>
        <v>MERCEDESCLASSE C (W205)</v>
      </c>
      <c r="N60" s="1"/>
      <c r="O60" s="1"/>
      <c r="P60" s="1"/>
      <c r="Q60" s="1"/>
      <c r="R60" s="1"/>
      <c r="S60" s="1"/>
      <c r="T60" s="1"/>
    </row>
    <row r="61" spans="1:20" customFormat="1" ht="3.95" customHeight="1" x14ac:dyDescent="0.25">
      <c r="A61" s="154"/>
      <c r="B61" s="44"/>
      <c r="C61" s="187">
        <f>'Model Assumptions'!D83</f>
        <v>0</v>
      </c>
      <c r="D61" s="188"/>
      <c r="E61" s="1"/>
      <c r="F61" s="1"/>
      <c r="G61" s="332"/>
      <c r="H61" s="332"/>
      <c r="I61" s="332"/>
      <c r="J61" s="332"/>
      <c r="K61" s="332"/>
      <c r="L61" s="332"/>
      <c r="M61" s="377">
        <f>'Model Assumptions'!J83</f>
        <v>0</v>
      </c>
      <c r="N61" s="1"/>
      <c r="O61" s="1"/>
      <c r="P61" s="1"/>
      <c r="Q61" s="1"/>
      <c r="R61" s="1"/>
      <c r="S61" s="1"/>
      <c r="T61" s="1"/>
    </row>
    <row r="62" spans="1:20" customFormat="1" ht="15.95" customHeight="1" x14ac:dyDescent="0.25">
      <c r="A62" s="154"/>
      <c r="B62" s="44"/>
      <c r="C62" s="187" t="str">
        <f>'Model Assumptions'!D84</f>
        <v>BMWSERIE-5 TOURING520 d</v>
      </c>
      <c r="D62" s="188"/>
      <c r="E62" s="69"/>
      <c r="F62" s="1"/>
      <c r="G62" s="426" t="s">
        <v>1584</v>
      </c>
      <c r="H62" s="427"/>
      <c r="I62" s="427"/>
      <c r="J62" s="427"/>
      <c r="K62" s="427"/>
      <c r="L62" s="428"/>
      <c r="M62" s="377" t="str">
        <f>'Model Assumptions'!J84</f>
        <v>BMWSERIE-5 TOURING</v>
      </c>
      <c r="N62" s="1"/>
      <c r="O62" s="1"/>
      <c r="P62" s="1"/>
      <c r="Q62" s="1"/>
      <c r="R62" s="1"/>
      <c r="S62" s="1"/>
      <c r="T62" s="1"/>
    </row>
    <row r="63" spans="1:20" customFormat="1" ht="3.95" customHeight="1" x14ac:dyDescent="0.25">
      <c r="A63" s="154"/>
      <c r="B63" s="44"/>
      <c r="C63" s="187">
        <f>'Model Assumptions'!D85</f>
        <v>0</v>
      </c>
      <c r="D63" s="188"/>
      <c r="E63" s="1"/>
      <c r="F63" s="1"/>
      <c r="G63" s="332"/>
      <c r="H63" s="332"/>
      <c r="I63" s="332"/>
      <c r="J63" s="332"/>
      <c r="K63" s="332"/>
      <c r="L63" s="332"/>
      <c r="M63" s="377">
        <f>'Model Assumptions'!J85</f>
        <v>0</v>
      </c>
      <c r="N63" s="1"/>
      <c r="O63" s="1"/>
      <c r="P63" s="1"/>
      <c r="Q63" s="1"/>
      <c r="R63" s="1"/>
      <c r="S63" s="1"/>
      <c r="T63" s="1"/>
    </row>
    <row r="64" spans="1:20" customFormat="1" ht="15.95" customHeight="1" x14ac:dyDescent="0.25">
      <c r="A64" s="154"/>
      <c r="B64" s="44"/>
      <c r="C64" s="187" t="str">
        <f>'Model Assumptions'!D86</f>
        <v>AUDIA6 AVANT (C7)2.0 TDi Business Line</v>
      </c>
      <c r="D64" s="188"/>
      <c r="E64" s="69"/>
      <c r="F64" s="1"/>
      <c r="G64" s="426" t="s">
        <v>1586</v>
      </c>
      <c r="H64" s="427"/>
      <c r="I64" s="427"/>
      <c r="J64" s="427"/>
      <c r="K64" s="427"/>
      <c r="L64" s="428"/>
      <c r="M64" s="377" t="str">
        <f>'Model Assumptions'!J86</f>
        <v>AUDIA6 AVANT (C7)</v>
      </c>
      <c r="N64" s="1"/>
      <c r="O64" s="1"/>
      <c r="P64" s="1"/>
      <c r="Q64" s="1"/>
      <c r="R64" s="1"/>
      <c r="S64" s="1"/>
      <c r="T64" s="1"/>
    </row>
    <row r="65" spans="1:20" customFormat="1" ht="3.95" customHeight="1" x14ac:dyDescent="0.25">
      <c r="A65" s="154"/>
      <c r="B65" s="44"/>
      <c r="C65" s="187">
        <f>'Model Assumptions'!D87</f>
        <v>0</v>
      </c>
      <c r="D65" s="188"/>
      <c r="E65" s="1"/>
      <c r="F65" s="1"/>
      <c r="G65" s="332"/>
      <c r="H65" s="332"/>
      <c r="I65" s="332"/>
      <c r="J65" s="332"/>
      <c r="K65" s="332"/>
      <c r="L65" s="332"/>
      <c r="M65" s="377">
        <f>'Model Assumptions'!J87</f>
        <v>0</v>
      </c>
      <c r="N65" s="1"/>
      <c r="O65" s="1"/>
      <c r="P65" s="1"/>
      <c r="Q65" s="1"/>
      <c r="R65" s="1"/>
      <c r="S65" s="1"/>
      <c r="T65" s="1"/>
    </row>
    <row r="66" spans="1:20" customFormat="1" ht="15.95" customHeight="1" x14ac:dyDescent="0.25">
      <c r="A66" s="154"/>
      <c r="B66" s="44"/>
      <c r="C66" s="187" t="str">
        <f>'Model Assumptions'!D88</f>
        <v>OPELCORSA D VAN1.3 CDTi</v>
      </c>
      <c r="D66" s="188"/>
      <c r="E66" s="69"/>
      <c r="F66" s="1"/>
      <c r="G66" s="426" t="s">
        <v>1585</v>
      </c>
      <c r="H66" s="427"/>
      <c r="I66" s="427"/>
      <c r="J66" s="427"/>
      <c r="K66" s="427"/>
      <c r="L66" s="428"/>
      <c r="M66" s="377" t="str">
        <f>'Model Assumptions'!J88</f>
        <v>OPELCORSA D VAN</v>
      </c>
      <c r="N66" s="1"/>
      <c r="O66" s="1"/>
      <c r="P66" s="1"/>
      <c r="Q66" s="1"/>
      <c r="R66" s="1"/>
      <c r="S66" s="1"/>
      <c r="T66" s="1"/>
    </row>
    <row r="67" spans="1:20" customFormat="1" ht="3.95" customHeight="1" x14ac:dyDescent="0.25">
      <c r="A67" s="154"/>
      <c r="B67" s="44"/>
      <c r="C67" s="187">
        <f>'Model Assumptions'!D89</f>
        <v>0</v>
      </c>
      <c r="D67" s="188"/>
      <c r="E67" s="1"/>
      <c r="F67" s="1"/>
      <c r="G67" s="332"/>
      <c r="H67" s="332"/>
      <c r="I67" s="332"/>
      <c r="J67" s="332"/>
      <c r="K67" s="332"/>
      <c r="L67" s="332"/>
      <c r="M67" s="377">
        <f>'Model Assumptions'!J89</f>
        <v>0</v>
      </c>
      <c r="N67" s="1"/>
      <c r="O67" s="1"/>
      <c r="P67" s="1"/>
      <c r="Q67" s="1"/>
      <c r="R67" s="1"/>
      <c r="S67" s="1"/>
      <c r="T67" s="1"/>
    </row>
    <row r="68" spans="1:20" customFormat="1" ht="15.95" customHeight="1" x14ac:dyDescent="0.25">
      <c r="A68" s="154"/>
      <c r="B68" s="44"/>
      <c r="C68" s="187" t="str">
        <f>'Model Assumptions'!D90</f>
        <v>PEUGEOTBIPPER1.3 HDi Pack CD Clim</v>
      </c>
      <c r="D68" s="188"/>
      <c r="E68" s="69"/>
      <c r="F68" s="1"/>
      <c r="G68" s="426" t="s">
        <v>1587</v>
      </c>
      <c r="H68" s="427"/>
      <c r="I68" s="427"/>
      <c r="J68" s="427"/>
      <c r="K68" s="427"/>
      <c r="L68" s="428"/>
      <c r="M68" s="377" t="str">
        <f>'Model Assumptions'!J90</f>
        <v>PEUGEOTBIPPER</v>
      </c>
      <c r="N68" s="1"/>
      <c r="O68" s="1"/>
      <c r="P68" s="1"/>
      <c r="Q68" s="1"/>
      <c r="R68" s="1"/>
      <c r="S68" s="1"/>
      <c r="T68" s="1"/>
    </row>
    <row r="69" spans="1:20" customFormat="1" ht="3.95" customHeight="1" x14ac:dyDescent="0.25">
      <c r="A69" s="154"/>
      <c r="B69" s="44"/>
      <c r="C69" s="187">
        <f>'Model Assumptions'!D91</f>
        <v>0</v>
      </c>
      <c r="D69" s="188"/>
      <c r="E69" s="1"/>
      <c r="F69" s="1"/>
      <c r="G69" s="332"/>
      <c r="H69" s="332"/>
      <c r="I69" s="332"/>
      <c r="J69" s="332"/>
      <c r="K69" s="332"/>
      <c r="L69" s="332"/>
      <c r="M69" s="377">
        <f>'Model Assumptions'!J91</f>
        <v>0</v>
      </c>
      <c r="N69" s="1"/>
      <c r="O69" s="1"/>
      <c r="P69" s="1"/>
      <c r="Q69" s="1"/>
      <c r="R69" s="1"/>
      <c r="S69" s="1"/>
      <c r="T69" s="1"/>
    </row>
    <row r="70" spans="1:20" customFormat="1" ht="15.95" customHeight="1" x14ac:dyDescent="0.25">
      <c r="A70" s="154"/>
      <c r="B70" s="44"/>
      <c r="C70" s="187" t="str">
        <f>'Model Assumptions'!D92</f>
        <v>CITROENBERLINGO VAN1.6 HDi 625</v>
      </c>
      <c r="D70" s="188"/>
      <c r="E70" s="69"/>
      <c r="F70" s="1"/>
      <c r="G70" s="426" t="s">
        <v>1588</v>
      </c>
      <c r="H70" s="427"/>
      <c r="I70" s="427"/>
      <c r="J70" s="427"/>
      <c r="K70" s="427"/>
      <c r="L70" s="428"/>
      <c r="M70" s="377" t="str">
        <f>'Model Assumptions'!J92</f>
        <v>CITROENBERLINGO VAN</v>
      </c>
      <c r="N70" s="1"/>
      <c r="O70" s="1"/>
      <c r="P70" s="1"/>
      <c r="Q70" s="1"/>
      <c r="R70" s="1"/>
      <c r="S70" s="1"/>
      <c r="T70" s="1"/>
    </row>
    <row r="71" spans="1:20" customFormat="1" ht="3.95" customHeight="1" x14ac:dyDescent="0.25">
      <c r="A71" s="154"/>
      <c r="B71" s="44"/>
      <c r="C71" s="187">
        <f>'Model Assumptions'!D93</f>
        <v>0</v>
      </c>
      <c r="D71" s="188"/>
      <c r="E71" s="1"/>
      <c r="F71" s="1"/>
      <c r="G71" s="332"/>
      <c r="H71" s="332"/>
      <c r="I71" s="332"/>
      <c r="J71" s="332"/>
      <c r="K71" s="332"/>
      <c r="L71" s="332"/>
      <c r="M71" s="377">
        <f>'Model Assumptions'!J93</f>
        <v>0</v>
      </c>
      <c r="N71" s="1"/>
      <c r="O71" s="1"/>
      <c r="P71" s="1"/>
      <c r="Q71" s="1"/>
      <c r="R71" s="1"/>
      <c r="S71" s="1"/>
      <c r="T71" s="1"/>
    </row>
    <row r="72" spans="1:20" customFormat="1" ht="15.95" customHeight="1" x14ac:dyDescent="0.25">
      <c r="A72" s="154"/>
      <c r="B72" s="44"/>
      <c r="C72" s="187" t="str">
        <f>'Model Assumptions'!D94</f>
        <v>FORDTRANSIT (V363)310 L3 2.2 TDCi H2 Ambiente</v>
      </c>
      <c r="D72" s="188"/>
      <c r="E72" s="69"/>
      <c r="F72" s="1"/>
      <c r="G72" s="426" t="s">
        <v>1589</v>
      </c>
      <c r="H72" s="427"/>
      <c r="I72" s="427"/>
      <c r="J72" s="427"/>
      <c r="K72" s="427"/>
      <c r="L72" s="428"/>
      <c r="M72" s="377" t="str">
        <f>'Model Assumptions'!J94</f>
        <v>FORDTRANSIT (V363)</v>
      </c>
      <c r="N72" s="1"/>
      <c r="O72" s="1"/>
      <c r="P72" s="1"/>
      <c r="Q72" s="1"/>
      <c r="R72" s="1"/>
      <c r="S72" s="1"/>
      <c r="T72" s="1"/>
    </row>
    <row r="73" spans="1:20" customFormat="1" ht="3.95" customHeight="1" x14ac:dyDescent="0.25">
      <c r="A73" s="154"/>
      <c r="B73" s="44"/>
      <c r="C73" s="187">
        <f>'Model Assumptions'!D95</f>
        <v>0</v>
      </c>
      <c r="D73" s="188"/>
      <c r="E73" s="1"/>
      <c r="F73" s="1"/>
      <c r="G73" s="332"/>
      <c r="H73" s="332"/>
      <c r="I73" s="332"/>
      <c r="J73" s="332"/>
      <c r="K73" s="332"/>
      <c r="L73" s="332"/>
      <c r="M73" s="377">
        <f>'Model Assumptions'!J95</f>
        <v>0</v>
      </c>
      <c r="N73" s="1"/>
      <c r="O73" s="1"/>
      <c r="P73" s="1"/>
      <c r="Q73" s="1"/>
      <c r="R73" s="1"/>
      <c r="S73" s="1"/>
      <c r="T73" s="1"/>
    </row>
    <row r="74" spans="1:20" customFormat="1" ht="15.95" customHeight="1" x14ac:dyDescent="0.25">
      <c r="A74" s="154"/>
      <c r="B74" s="44"/>
      <c r="C74" s="187" t="str">
        <f>'Model Assumptions'!D96</f>
        <v>VWAMAROK2.0 TDi CD Extra AC CM 2WD</v>
      </c>
      <c r="D74" s="188"/>
      <c r="E74" s="69"/>
      <c r="F74" s="1"/>
      <c r="G74" s="426" t="s">
        <v>1590</v>
      </c>
      <c r="H74" s="427"/>
      <c r="I74" s="427"/>
      <c r="J74" s="427"/>
      <c r="K74" s="427"/>
      <c r="L74" s="428"/>
      <c r="M74" s="377" t="str">
        <f>'Model Assumptions'!J96</f>
        <v>VWAMAROK</v>
      </c>
      <c r="N74" s="1"/>
      <c r="O74" s="1"/>
      <c r="P74" s="1"/>
      <c r="Q74" s="1"/>
      <c r="R74" s="1"/>
      <c r="S74" s="1"/>
      <c r="T74" s="1"/>
    </row>
    <row r="75" spans="1:20" customFormat="1" ht="3.95" customHeight="1" x14ac:dyDescent="0.25">
      <c r="A75" s="154"/>
      <c r="B75" s="44"/>
      <c r="C75" s="187">
        <f>'Model Assumptions'!D97</f>
        <v>0</v>
      </c>
      <c r="D75" s="188"/>
      <c r="E75" s="1"/>
      <c r="F75" s="1"/>
      <c r="G75" s="332"/>
      <c r="H75" s="332"/>
      <c r="I75" s="332"/>
      <c r="J75" s="332"/>
      <c r="K75" s="332"/>
      <c r="L75" s="332"/>
      <c r="M75" s="377">
        <f>'Model Assumptions'!J97</f>
        <v>0</v>
      </c>
      <c r="N75" s="1"/>
      <c r="O75" s="1"/>
      <c r="P75" s="1"/>
      <c r="Q75" s="1"/>
      <c r="R75" s="1"/>
      <c r="S75" s="1"/>
      <c r="T75" s="1"/>
    </row>
    <row r="76" spans="1:20" customFormat="1" ht="15.95" customHeight="1" x14ac:dyDescent="0.25">
      <c r="A76" s="154"/>
      <c r="B76" s="44"/>
      <c r="C76" s="187" t="str">
        <f>'Model Assumptions'!D98</f>
        <v/>
      </c>
      <c r="D76" s="188"/>
      <c r="E76" s="69"/>
      <c r="F76" s="1"/>
      <c r="G76" s="426"/>
      <c r="H76" s="427"/>
      <c r="I76" s="427"/>
      <c r="J76" s="427"/>
      <c r="K76" s="427"/>
      <c r="L76" s="428"/>
      <c r="M76" s="377" t="str">
        <f>'Model Assumptions'!J98</f>
        <v/>
      </c>
      <c r="N76" s="1"/>
      <c r="O76" s="1"/>
      <c r="P76" s="1"/>
      <c r="Q76" s="1"/>
      <c r="R76" s="1"/>
      <c r="S76" s="1"/>
      <c r="T76" s="1"/>
    </row>
    <row r="77" spans="1:20" customFormat="1" ht="3.95" customHeight="1" x14ac:dyDescent="0.25">
      <c r="A77" s="154"/>
      <c r="B77" s="44"/>
      <c r="C77" s="72">
        <f>'Model Assumptions'!D99</f>
        <v>0</v>
      </c>
      <c r="D77" s="31"/>
      <c r="E77" s="1"/>
      <c r="F77" s="1"/>
      <c r="G77" s="71"/>
      <c r="H77" s="71"/>
      <c r="I77" s="71"/>
      <c r="J77" s="71"/>
      <c r="K77" s="71"/>
      <c r="L77" s="71"/>
      <c r="M77" s="377"/>
      <c r="N77" s="1"/>
      <c r="O77" s="1"/>
      <c r="P77" s="1"/>
      <c r="Q77" s="1"/>
      <c r="R77" s="1"/>
      <c r="S77" s="1"/>
      <c r="T77" s="1"/>
    </row>
    <row r="78" spans="1:20" customFormat="1" ht="15.95" customHeight="1" x14ac:dyDescent="0.25">
      <c r="A78" s="154"/>
      <c r="B78" s="44"/>
      <c r="C78" s="70"/>
      <c r="D78" s="31"/>
      <c r="E78" s="69"/>
      <c r="F78" s="1"/>
      <c r="G78" s="165"/>
      <c r="H78" s="165"/>
      <c r="I78" s="165"/>
      <c r="J78" s="165"/>
      <c r="K78" s="165"/>
      <c r="L78" s="165"/>
      <c r="M78" s="1"/>
      <c r="N78" s="1"/>
      <c r="O78" s="1"/>
      <c r="P78" s="1"/>
      <c r="Q78" s="1"/>
      <c r="R78" s="1"/>
      <c r="S78" s="1"/>
      <c r="T78" s="1"/>
    </row>
    <row r="79" spans="1:20" customFormat="1" ht="20.100000000000001" customHeight="1" x14ac:dyDescent="0.25">
      <c r="A79" s="153"/>
      <c r="B79" s="31"/>
      <c r="C79" s="1"/>
      <c r="D79" s="1"/>
      <c r="E79" s="1"/>
      <c r="F79" s="1"/>
      <c r="G79" s="1"/>
      <c r="H79" s="1"/>
      <c r="I79" s="1"/>
    </row>
    <row r="80" spans="1:20" customFormat="1" ht="20.100000000000001" customHeight="1" x14ac:dyDescent="0.25">
      <c r="A80" s="153"/>
      <c r="B80" s="31"/>
      <c r="C80" s="39"/>
      <c r="D80" s="40"/>
      <c r="E80" s="40"/>
      <c r="F80" s="40"/>
      <c r="G80" s="40"/>
      <c r="H80" s="40"/>
      <c r="I80" s="40"/>
    </row>
    <row r="81" spans="1:20" ht="14.1" customHeight="1" x14ac:dyDescent="0.25">
      <c r="A81" s="153"/>
      <c r="C81" s="430"/>
      <c r="D81" s="430"/>
      <c r="E81" s="430"/>
      <c r="F81" s="430"/>
      <c r="G81" s="430"/>
      <c r="H81" s="430"/>
      <c r="I81" s="430"/>
    </row>
    <row r="82" spans="1:20" ht="14.1" customHeight="1" x14ac:dyDescent="0.25">
      <c r="A82" s="153"/>
      <c r="C82" s="430"/>
      <c r="D82" s="430"/>
      <c r="E82" s="430"/>
      <c r="F82" s="430"/>
      <c r="G82" s="430"/>
      <c r="H82" s="430"/>
      <c r="I82" s="430"/>
    </row>
    <row r="83" spans="1:20" ht="14.1" customHeight="1" x14ac:dyDescent="0.25">
      <c r="A83" s="153"/>
      <c r="C83" s="430"/>
      <c r="D83" s="430"/>
      <c r="E83" s="430"/>
      <c r="F83" s="430"/>
      <c r="G83" s="430"/>
      <c r="H83" s="430"/>
      <c r="I83" s="430"/>
    </row>
    <row r="84" spans="1:20" ht="15" x14ac:dyDescent="0.25">
      <c r="A84" s="153"/>
      <c r="C84" s="430"/>
      <c r="D84" s="430"/>
      <c r="E84" s="430"/>
      <c r="F84" s="430"/>
      <c r="G84" s="430"/>
      <c r="H84" s="430"/>
      <c r="I84" s="430"/>
    </row>
    <row r="85" spans="1:20" ht="15" hidden="1" x14ac:dyDescent="0.25"/>
    <row r="86" spans="1:20" ht="15" hidden="1" x14ac:dyDescent="0.25"/>
    <row r="87" spans="1:20" ht="15" hidden="1" x14ac:dyDescent="0.25"/>
    <row r="88" spans="1:20" ht="15" hidden="1" x14ac:dyDescent="0.25"/>
    <row r="89" spans="1:20" ht="15" hidden="1" x14ac:dyDescent="0.25"/>
    <row r="90" spans="1:20" ht="15" hidden="1" x14ac:dyDescent="0.25"/>
    <row r="91" spans="1:20" ht="15" hidden="1" x14ac:dyDescent="0.25"/>
    <row r="92" spans="1:20" ht="15" hidden="1" x14ac:dyDescent="0.25"/>
    <row r="93" spans="1:20" ht="15" hidden="1" x14ac:dyDescent="0.25"/>
    <row r="94" spans="1:20" s="152" customFormat="1" ht="15" hidden="1" x14ac:dyDescent="0.25"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</row>
    <row r="95" spans="1:20" s="152" customFormat="1" ht="15" hidden="1" x14ac:dyDescent="0.25"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</row>
    <row r="96" spans="1:20" s="152" customFormat="1" ht="15" hidden="1" x14ac:dyDescent="0.25"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</row>
    <row r="97" spans="2:20" s="152" customFormat="1" ht="15" hidden="1" x14ac:dyDescent="0.25"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</row>
    <row r="98" spans="2:20" s="152" customFormat="1" ht="15" hidden="1" x14ac:dyDescent="0.25"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</row>
    <row r="99" spans="2:20" s="152" customFormat="1" ht="15" hidden="1" x14ac:dyDescent="0.25"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</row>
    <row r="100" spans="2:20" s="152" customFormat="1" ht="15" hidden="1" x14ac:dyDescent="0.25"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</row>
    <row r="101" spans="2:20" s="152" customFormat="1" ht="15" hidden="1" x14ac:dyDescent="0.25"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</row>
    <row r="102" spans="2:20" s="152" customFormat="1" ht="15" hidden="1" x14ac:dyDescent="0.25"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</row>
    <row r="103" spans="2:20" s="152" customFormat="1" ht="15" hidden="1" x14ac:dyDescent="0.25"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</row>
    <row r="104" spans="2:20" s="152" customFormat="1" ht="15" hidden="1" x14ac:dyDescent="0.25"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</row>
    <row r="105" spans="2:20" s="152" customFormat="1" ht="15" hidden="1" x14ac:dyDescent="0.25"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</row>
    <row r="106" spans="2:20" s="152" customFormat="1" ht="15" hidden="1" x14ac:dyDescent="0.25"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</row>
    <row r="107" spans="2:20" s="152" customFormat="1" ht="15" hidden="1" x14ac:dyDescent="0.25"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</row>
    <row r="108" spans="2:20" s="152" customFormat="1" ht="15" hidden="1" x14ac:dyDescent="0.25"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</row>
    <row r="109" spans="2:20" s="152" customFormat="1" ht="15" hidden="1" x14ac:dyDescent="0.25"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</row>
    <row r="110" spans="2:20" s="152" customFormat="1" ht="15" hidden="1" x14ac:dyDescent="0.25"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</row>
    <row r="111" spans="2:20" s="152" customFormat="1" ht="15" hidden="1" x14ac:dyDescent="0.25"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</row>
    <row r="112" spans="2:20" s="152" customFormat="1" ht="15" hidden="1" x14ac:dyDescent="0.25"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</row>
    <row r="113" spans="2:20" s="152" customFormat="1" ht="15" hidden="1" x14ac:dyDescent="0.25"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</row>
    <row r="114" spans="2:20" s="152" customFormat="1" ht="15" hidden="1" x14ac:dyDescent="0.25"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</row>
    <row r="115" spans="2:20" s="152" customFormat="1" ht="15" hidden="1" x14ac:dyDescent="0.25"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</row>
    <row r="116" spans="2:20" s="152" customFormat="1" ht="15" hidden="1" x14ac:dyDescent="0.25"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</row>
    <row r="117" spans="2:20" s="152" customFormat="1" ht="15" hidden="1" x14ac:dyDescent="0.25"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</row>
    <row r="118" spans="2:20" s="152" customFormat="1" ht="15" hidden="1" x14ac:dyDescent="0.25"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</row>
    <row r="119" spans="2:20" s="152" customFormat="1" ht="15" hidden="1" x14ac:dyDescent="0.25"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</row>
    <row r="120" spans="2:20" s="152" customFormat="1" ht="15" hidden="1" x14ac:dyDescent="0.25"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</row>
    <row r="121" spans="2:20" s="152" customFormat="1" ht="15" hidden="1" x14ac:dyDescent="0.25"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2:20" s="152" customFormat="1" ht="15" hidden="1" x14ac:dyDescent="0.25"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2:20" s="152" customFormat="1" ht="15" hidden="1" x14ac:dyDescent="0.25"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2:20" s="152" customFormat="1" ht="15" hidden="1" x14ac:dyDescent="0.25"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2:20" s="152" customFormat="1" ht="15" hidden="1" x14ac:dyDescent="0.25"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2:20" s="152" customFormat="1" ht="15" hidden="1" x14ac:dyDescent="0.25"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2:20" s="152" customFormat="1" ht="15" hidden="1" x14ac:dyDescent="0.25"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2:20" s="152" customFormat="1" ht="15" hidden="1" x14ac:dyDescent="0.25"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2:20" s="152" customFormat="1" ht="15" hidden="1" x14ac:dyDescent="0.25"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2:20" s="152" customFormat="1" ht="15" hidden="1" x14ac:dyDescent="0.25"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2:20" s="152" customFormat="1" ht="15" hidden="1" x14ac:dyDescent="0.25"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2:20" s="152" customFormat="1" ht="15" hidden="1" x14ac:dyDescent="0.25"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2:20" s="152" customFormat="1" ht="15" hidden="1" x14ac:dyDescent="0.25"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2:20" s="152" customFormat="1" ht="15" hidden="1" x14ac:dyDescent="0.25"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2:20" s="152" customFormat="1" ht="15" hidden="1" x14ac:dyDescent="0.25"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2:20" s="152" customFormat="1" ht="15" hidden="1" x14ac:dyDescent="0.25"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2:20" s="152" customFormat="1" ht="15" hidden="1" x14ac:dyDescent="0.25"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2:20" s="152" customFormat="1" ht="15" hidden="1" x14ac:dyDescent="0.25"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2:20" s="152" customFormat="1" ht="15" hidden="1" x14ac:dyDescent="0.25"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2:20" s="152" customFormat="1" ht="15" hidden="1" x14ac:dyDescent="0.25"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2:20" s="152" customFormat="1" ht="15" hidden="1" x14ac:dyDescent="0.25"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2:20" s="152" customFormat="1" ht="15" hidden="1" x14ac:dyDescent="0.25"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2:20" s="152" customFormat="1" ht="15" hidden="1" x14ac:dyDescent="0.25"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2:20" s="152" customFormat="1" ht="15" hidden="1" x14ac:dyDescent="0.25"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2:20" s="152" customFormat="1" ht="15" hidden="1" x14ac:dyDescent="0.25"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2:20" s="152" customFormat="1" ht="15" hidden="1" x14ac:dyDescent="0.25"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2:20" s="152" customFormat="1" ht="15" hidden="1" x14ac:dyDescent="0.25"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</row>
    <row r="148" spans="2:20" s="152" customFormat="1" ht="15" hidden="1" x14ac:dyDescent="0.25"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</row>
    <row r="149" spans="2:20" s="152" customFormat="1" ht="15" hidden="1" x14ac:dyDescent="0.25"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</row>
    <row r="150" spans="2:20" s="152" customFormat="1" ht="15" hidden="1" x14ac:dyDescent="0.25"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</row>
    <row r="151" spans="2:20" s="152" customFormat="1" ht="15" hidden="1" x14ac:dyDescent="0.25"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</row>
    <row r="152" spans="2:20" s="152" customFormat="1" ht="15" hidden="1" x14ac:dyDescent="0.25"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</row>
    <row r="153" spans="2:20" s="152" customFormat="1" ht="15" hidden="1" x14ac:dyDescent="0.25"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</row>
    <row r="154" spans="2:20" s="152" customFormat="1" ht="15" hidden="1" x14ac:dyDescent="0.25"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</row>
    <row r="155" spans="2:20" s="152" customFormat="1" ht="15" hidden="1" x14ac:dyDescent="0.25"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</row>
    <row r="156" spans="2:20" s="152" customFormat="1" ht="15" hidden="1" x14ac:dyDescent="0.25"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</row>
    <row r="157" spans="2:20" s="152" customFormat="1" ht="15" hidden="1" x14ac:dyDescent="0.25"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</row>
    <row r="158" spans="2:20" s="152" customFormat="1" ht="15" hidden="1" x14ac:dyDescent="0.25"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</row>
    <row r="159" spans="2:20" s="152" customFormat="1" ht="15" hidden="1" x14ac:dyDescent="0.25"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</row>
    <row r="160" spans="2:20" s="152" customFormat="1" ht="15" hidden="1" x14ac:dyDescent="0.25"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</row>
    <row r="161" spans="2:20" s="152" customFormat="1" ht="15" hidden="1" x14ac:dyDescent="0.25"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</row>
    <row r="162" spans="2:20" s="152" customFormat="1" ht="15" hidden="1" x14ac:dyDescent="0.25"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</row>
    <row r="163" spans="2:20" s="152" customFormat="1" ht="15" hidden="1" x14ac:dyDescent="0.25"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</row>
    <row r="164" spans="2:20" s="152" customFormat="1" ht="15" hidden="1" x14ac:dyDescent="0.25"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</row>
    <row r="165" spans="2:20" s="152" customFormat="1" ht="15" hidden="1" x14ac:dyDescent="0.25"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</row>
    <row r="166" spans="2:20" s="152" customFormat="1" ht="15" hidden="1" x14ac:dyDescent="0.25"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</row>
    <row r="167" spans="2:20" s="152" customFormat="1" ht="15" hidden="1" x14ac:dyDescent="0.25"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</row>
    <row r="168" spans="2:20" s="152" customFormat="1" ht="15" hidden="1" x14ac:dyDescent="0.25"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</row>
    <row r="169" spans="2:20" s="152" customFormat="1" ht="15" hidden="1" x14ac:dyDescent="0.25"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</row>
    <row r="170" spans="2:20" s="152" customFormat="1" ht="15" hidden="1" x14ac:dyDescent="0.25"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</row>
    <row r="171" spans="2:20" s="152" customFormat="1" ht="15" hidden="1" x14ac:dyDescent="0.25"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</row>
    <row r="172" spans="2:20" s="152" customFormat="1" ht="15" hidden="1" x14ac:dyDescent="0.25"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</row>
    <row r="173" spans="2:20" s="152" customFormat="1" ht="15" hidden="1" x14ac:dyDescent="0.25"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</row>
    <row r="174" spans="2:20" s="152" customFormat="1" ht="15" hidden="1" x14ac:dyDescent="0.25"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</row>
    <row r="175" spans="2:20" s="152" customFormat="1" ht="15" hidden="1" x14ac:dyDescent="0.25"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</row>
    <row r="176" spans="2:20" s="152" customFormat="1" ht="15" hidden="1" x14ac:dyDescent="0.25"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</row>
    <row r="177" spans="2:20" s="152" customFormat="1" ht="15" hidden="1" x14ac:dyDescent="0.25"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</row>
    <row r="178" spans="2:20" s="152" customFormat="1" ht="15" hidden="1" x14ac:dyDescent="0.25"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</row>
    <row r="179" spans="2:20" s="152" customFormat="1" ht="15" hidden="1" x14ac:dyDescent="0.25"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</row>
    <row r="180" spans="2:20" s="152" customFormat="1" ht="15" hidden="1" x14ac:dyDescent="0.25"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</row>
    <row r="181" spans="2:20" s="152" customFormat="1" ht="15" hidden="1" x14ac:dyDescent="0.25"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</row>
    <row r="182" spans="2:20" s="152" customFormat="1" ht="15" hidden="1" x14ac:dyDescent="0.25"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</row>
    <row r="183" spans="2:20" s="152" customFormat="1" ht="15" hidden="1" x14ac:dyDescent="0.25"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</row>
    <row r="184" spans="2:20" s="152" customFormat="1" ht="15" hidden="1" x14ac:dyDescent="0.25"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</row>
    <row r="185" spans="2:20" s="152" customFormat="1" ht="15" hidden="1" x14ac:dyDescent="0.25"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</row>
    <row r="186" spans="2:20" s="152" customFormat="1" ht="15" hidden="1" x14ac:dyDescent="0.25"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</row>
    <row r="187" spans="2:20" s="152" customFormat="1" ht="15" hidden="1" x14ac:dyDescent="0.25"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</row>
    <row r="188" spans="2:20" s="152" customFormat="1" ht="15" hidden="1" x14ac:dyDescent="0.25"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</row>
    <row r="189" spans="2:20" s="152" customFormat="1" ht="15" hidden="1" x14ac:dyDescent="0.25"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</row>
    <row r="190" spans="2:20" s="152" customFormat="1" ht="15" hidden="1" x14ac:dyDescent="0.25"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</row>
    <row r="191" spans="2:20" s="152" customFormat="1" ht="15" hidden="1" x14ac:dyDescent="0.25"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</row>
    <row r="192" spans="2:20" s="152" customFormat="1" ht="15" hidden="1" x14ac:dyDescent="0.25"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</row>
    <row r="193" spans="2:20" s="152" customFormat="1" ht="15" hidden="1" x14ac:dyDescent="0.25"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</row>
    <row r="194" spans="2:20" s="152" customFormat="1" ht="15" hidden="1" x14ac:dyDescent="0.25"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</row>
    <row r="195" spans="2:20" s="152" customFormat="1" ht="15" hidden="1" x14ac:dyDescent="0.25"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</row>
    <row r="196" spans="2:20" s="152" customFormat="1" ht="15" hidden="1" x14ac:dyDescent="0.25"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</row>
    <row r="197" spans="2:20" s="152" customFormat="1" ht="15" hidden="1" x14ac:dyDescent="0.25"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</row>
    <row r="198" spans="2:20" s="152" customFormat="1" ht="15" hidden="1" x14ac:dyDescent="0.25"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</row>
    <row r="199" spans="2:20" s="152" customFormat="1" ht="15" hidden="1" x14ac:dyDescent="0.25"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</row>
    <row r="200" spans="2:20" s="152" customFormat="1" ht="15" hidden="1" x14ac:dyDescent="0.25"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</row>
    <row r="201" spans="2:20" s="152" customFormat="1" ht="15" hidden="1" x14ac:dyDescent="0.25"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</row>
    <row r="202" spans="2:20" s="152" customFormat="1" ht="15" hidden="1" x14ac:dyDescent="0.25"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</row>
    <row r="203" spans="2:20" s="152" customFormat="1" ht="15" hidden="1" x14ac:dyDescent="0.25"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</row>
    <row r="204" spans="2:20" s="152" customFormat="1" ht="15" hidden="1" x14ac:dyDescent="0.25"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</row>
    <row r="205" spans="2:20" s="152" customFormat="1" ht="15" hidden="1" x14ac:dyDescent="0.25"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</row>
    <row r="206" spans="2:20" s="152" customFormat="1" ht="15" hidden="1" x14ac:dyDescent="0.25"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</row>
    <row r="207" spans="2:20" s="152" customFormat="1" ht="15" hidden="1" x14ac:dyDescent="0.25"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</row>
    <row r="208" spans="2:20" s="152" customFormat="1" ht="15" hidden="1" x14ac:dyDescent="0.25"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</row>
    <row r="209" spans="2:20" s="152" customFormat="1" ht="15" hidden="1" x14ac:dyDescent="0.25"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</row>
    <row r="210" spans="2:20" s="152" customFormat="1" ht="15" hidden="1" x14ac:dyDescent="0.25"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</row>
    <row r="211" spans="2:20" s="152" customFormat="1" ht="15" hidden="1" x14ac:dyDescent="0.25"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</row>
    <row r="212" spans="2:20" s="152" customFormat="1" ht="15" hidden="1" x14ac:dyDescent="0.25"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</row>
    <row r="213" spans="2:20" s="152" customFormat="1" ht="15" hidden="1" x14ac:dyDescent="0.25"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</row>
    <row r="214" spans="2:20" s="152" customFormat="1" ht="15" hidden="1" x14ac:dyDescent="0.25"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</row>
    <row r="215" spans="2:20" s="152" customFormat="1" ht="15" hidden="1" x14ac:dyDescent="0.25"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</row>
    <row r="216" spans="2:20" s="152" customFormat="1" ht="15" hidden="1" x14ac:dyDescent="0.25"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</row>
    <row r="217" spans="2:20" s="152" customFormat="1" ht="15" hidden="1" x14ac:dyDescent="0.25"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</row>
    <row r="218" spans="2:20" s="152" customFormat="1" ht="15" hidden="1" x14ac:dyDescent="0.25"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</row>
    <row r="219" spans="2:20" s="152" customFormat="1" ht="15" hidden="1" x14ac:dyDescent="0.25"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</row>
    <row r="220" spans="2:20" s="152" customFormat="1" ht="15" hidden="1" x14ac:dyDescent="0.25"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</row>
    <row r="221" spans="2:20" s="152" customFormat="1" ht="15" hidden="1" x14ac:dyDescent="0.25"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</row>
    <row r="222" spans="2:20" s="152" customFormat="1" ht="15" hidden="1" x14ac:dyDescent="0.25"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</row>
    <row r="223" spans="2:20" s="152" customFormat="1" ht="15" hidden="1" x14ac:dyDescent="0.25"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</row>
    <row r="224" spans="2:20" s="152" customFormat="1" ht="15" hidden="1" x14ac:dyDescent="0.25"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</row>
    <row r="225" spans="2:20" s="152" customFormat="1" ht="15" hidden="1" x14ac:dyDescent="0.25"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</row>
    <row r="226" spans="2:20" s="152" customFormat="1" ht="15" hidden="1" x14ac:dyDescent="0.25"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</row>
    <row r="227" spans="2:20" s="152" customFormat="1" ht="15" hidden="1" x14ac:dyDescent="0.25"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</row>
    <row r="228" spans="2:20" s="152" customFormat="1" ht="15" hidden="1" x14ac:dyDescent="0.25"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</row>
    <row r="229" spans="2:20" s="152" customFormat="1" ht="15" hidden="1" x14ac:dyDescent="0.25"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</row>
    <row r="230" spans="2:20" s="152" customFormat="1" ht="15" hidden="1" x14ac:dyDescent="0.25"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</row>
    <row r="231" spans="2:20" s="152" customFormat="1" ht="15" hidden="1" x14ac:dyDescent="0.25"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</row>
    <row r="232" spans="2:20" s="152" customFormat="1" ht="15" hidden="1" x14ac:dyDescent="0.25"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</row>
    <row r="233" spans="2:20" s="152" customFormat="1" ht="15" hidden="1" x14ac:dyDescent="0.25"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</row>
    <row r="234" spans="2:20" s="152" customFormat="1" ht="15" hidden="1" x14ac:dyDescent="0.25"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</row>
    <row r="235" spans="2:20" s="152" customFormat="1" ht="15" hidden="1" x14ac:dyDescent="0.25"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</row>
    <row r="236" spans="2:20" s="152" customFormat="1" ht="15" hidden="1" x14ac:dyDescent="0.25"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</row>
    <row r="237" spans="2:20" s="152" customFormat="1" ht="15" hidden="1" x14ac:dyDescent="0.25"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</row>
    <row r="238" spans="2:20" s="152" customFormat="1" ht="15" hidden="1" x14ac:dyDescent="0.25"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</row>
    <row r="239" spans="2:20" s="152" customFormat="1" ht="15" hidden="1" x14ac:dyDescent="0.25"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</row>
    <row r="240" spans="2:20" s="152" customFormat="1" ht="15" hidden="1" x14ac:dyDescent="0.25"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</row>
    <row r="241" spans="2:20" s="152" customFormat="1" ht="15" hidden="1" x14ac:dyDescent="0.25"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</row>
    <row r="242" spans="2:20" s="152" customFormat="1" ht="15" hidden="1" x14ac:dyDescent="0.25"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</row>
    <row r="243" spans="2:20" s="152" customFormat="1" ht="15" hidden="1" x14ac:dyDescent="0.25"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</row>
    <row r="244" spans="2:20" s="152" customFormat="1" ht="15" hidden="1" x14ac:dyDescent="0.25"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</row>
    <row r="245" spans="2:20" s="152" customFormat="1" ht="15" hidden="1" x14ac:dyDescent="0.25"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</row>
    <row r="246" spans="2:20" s="152" customFormat="1" ht="15" hidden="1" x14ac:dyDescent="0.25"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</row>
    <row r="247" spans="2:20" s="152" customFormat="1" ht="15" hidden="1" x14ac:dyDescent="0.25"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</row>
    <row r="248" spans="2:20" s="152" customFormat="1" ht="15" hidden="1" x14ac:dyDescent="0.25"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</row>
    <row r="249" spans="2:20" s="152" customFormat="1" ht="15" hidden="1" x14ac:dyDescent="0.25"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</row>
    <row r="250" spans="2:20" s="152" customFormat="1" ht="15" hidden="1" x14ac:dyDescent="0.25"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</row>
    <row r="251" spans="2:20" s="152" customFormat="1" ht="15" hidden="1" x14ac:dyDescent="0.25"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</row>
    <row r="252" spans="2:20" s="152" customFormat="1" ht="15" hidden="1" x14ac:dyDescent="0.25"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</row>
    <row r="253" spans="2:20" s="152" customFormat="1" ht="15" hidden="1" x14ac:dyDescent="0.25"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</row>
    <row r="254" spans="2:20" s="152" customFormat="1" ht="15" hidden="1" x14ac:dyDescent="0.25"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</row>
    <row r="255" spans="2:20" s="152" customFormat="1" ht="15" hidden="1" x14ac:dyDescent="0.25"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</row>
    <row r="256" spans="2:20" s="152" customFormat="1" ht="15" hidden="1" x14ac:dyDescent="0.25"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</row>
    <row r="257" spans="2:20" s="152" customFormat="1" ht="15" hidden="1" x14ac:dyDescent="0.25"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</row>
    <row r="258" spans="2:20" s="152" customFormat="1" ht="15" hidden="1" x14ac:dyDescent="0.25"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</row>
    <row r="259" spans="2:20" s="152" customFormat="1" ht="15" hidden="1" x14ac:dyDescent="0.25"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</row>
    <row r="260" spans="2:20" s="152" customFormat="1" ht="15" hidden="1" x14ac:dyDescent="0.25"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</row>
    <row r="261" spans="2:20" s="152" customFormat="1" ht="15" hidden="1" x14ac:dyDescent="0.25"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</row>
    <row r="262" spans="2:20" s="152" customFormat="1" ht="15" hidden="1" x14ac:dyDescent="0.25"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</row>
    <row r="263" spans="2:20" s="152" customFormat="1" ht="15" hidden="1" x14ac:dyDescent="0.25"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</row>
    <row r="264" spans="2:20" s="152" customFormat="1" ht="15" hidden="1" x14ac:dyDescent="0.25"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</row>
    <row r="265" spans="2:20" s="152" customFormat="1" ht="15" hidden="1" x14ac:dyDescent="0.25"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</row>
    <row r="266" spans="2:20" s="152" customFormat="1" ht="15" hidden="1" x14ac:dyDescent="0.25"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</row>
    <row r="267" spans="2:20" s="152" customFormat="1" ht="15" hidden="1" x14ac:dyDescent="0.25"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</row>
    <row r="268" spans="2:20" s="152" customFormat="1" ht="15" hidden="1" x14ac:dyDescent="0.25"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</row>
    <row r="269" spans="2:20" s="152" customFormat="1" ht="15" hidden="1" x14ac:dyDescent="0.25"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</row>
    <row r="270" spans="2:20" s="152" customFormat="1" ht="15" hidden="1" x14ac:dyDescent="0.25"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</row>
    <row r="271" spans="2:20" s="152" customFormat="1" ht="15" hidden="1" x14ac:dyDescent="0.25"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</row>
    <row r="272" spans="2:20" s="152" customFormat="1" ht="15" hidden="1" x14ac:dyDescent="0.25"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</row>
    <row r="273" spans="2:20" s="152" customFormat="1" ht="15" hidden="1" x14ac:dyDescent="0.25"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</row>
    <row r="274" spans="2:20" s="152" customFormat="1" ht="15" hidden="1" x14ac:dyDescent="0.25"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</row>
    <row r="275" spans="2:20" s="152" customFormat="1" ht="15" hidden="1" x14ac:dyDescent="0.25"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</row>
    <row r="276" spans="2:20" s="152" customFormat="1" ht="15" hidden="1" x14ac:dyDescent="0.25"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</row>
    <row r="277" spans="2:20" s="152" customFormat="1" ht="15" hidden="1" x14ac:dyDescent="0.25"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</row>
    <row r="278" spans="2:20" s="152" customFormat="1" ht="15" hidden="1" x14ac:dyDescent="0.25"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</row>
    <row r="279" spans="2:20" s="152" customFormat="1" ht="15" hidden="1" x14ac:dyDescent="0.25"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</row>
    <row r="280" spans="2:20" s="152" customFormat="1" ht="15" hidden="1" x14ac:dyDescent="0.25"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</row>
    <row r="281" spans="2:20" s="152" customFormat="1" ht="15" hidden="1" x14ac:dyDescent="0.25"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</row>
    <row r="282" spans="2:20" s="152" customFormat="1" ht="15" hidden="1" x14ac:dyDescent="0.25"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</row>
    <row r="283" spans="2:20" s="152" customFormat="1" ht="15" hidden="1" x14ac:dyDescent="0.25"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</row>
    <row r="284" spans="2:20" s="152" customFormat="1" ht="15" hidden="1" x14ac:dyDescent="0.25"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</row>
    <row r="285" spans="2:20" s="152" customFormat="1" ht="15" hidden="1" x14ac:dyDescent="0.25"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</row>
    <row r="286" spans="2:20" s="152" customFormat="1" ht="15" hidden="1" x14ac:dyDescent="0.25"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</row>
    <row r="287" spans="2:20" s="152" customFormat="1" ht="15" hidden="1" x14ac:dyDescent="0.25"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</row>
    <row r="288" spans="2:20" s="152" customFormat="1" ht="15" hidden="1" x14ac:dyDescent="0.25"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</row>
    <row r="289" spans="2:20" s="152" customFormat="1" ht="15" hidden="1" x14ac:dyDescent="0.25"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</row>
    <row r="290" spans="2:20" s="152" customFormat="1" ht="15" hidden="1" x14ac:dyDescent="0.25"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</row>
    <row r="291" spans="2:20" s="152" customFormat="1" ht="15" hidden="1" x14ac:dyDescent="0.25"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</row>
    <row r="292" spans="2:20" s="152" customFormat="1" ht="15" hidden="1" x14ac:dyDescent="0.25"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</row>
    <row r="293" spans="2:20" s="152" customFormat="1" ht="15" hidden="1" x14ac:dyDescent="0.25"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</row>
    <row r="294" spans="2:20" s="152" customFormat="1" ht="15" hidden="1" x14ac:dyDescent="0.25"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</row>
    <row r="295" spans="2:20" s="152" customFormat="1" ht="15" hidden="1" x14ac:dyDescent="0.25"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</row>
    <row r="296" spans="2:20" s="152" customFormat="1" ht="15" hidden="1" x14ac:dyDescent="0.25"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</row>
    <row r="297" spans="2:20" s="152" customFormat="1" ht="15" hidden="1" x14ac:dyDescent="0.25"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</row>
    <row r="298" spans="2:20" s="152" customFormat="1" ht="15" hidden="1" x14ac:dyDescent="0.25"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</row>
    <row r="299" spans="2:20" s="152" customFormat="1" ht="15" hidden="1" x14ac:dyDescent="0.25"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</row>
    <row r="300" spans="2:20" s="152" customFormat="1" ht="15" hidden="1" x14ac:dyDescent="0.25"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</row>
    <row r="301" spans="2:20" s="152" customFormat="1" ht="15" hidden="1" x14ac:dyDescent="0.25"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</row>
    <row r="302" spans="2:20" s="152" customFormat="1" ht="15" hidden="1" x14ac:dyDescent="0.25"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</row>
    <row r="303" spans="2:20" s="152" customFormat="1" ht="15" hidden="1" x14ac:dyDescent="0.25"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</row>
    <row r="304" spans="2:20" s="152" customFormat="1" ht="15" hidden="1" x14ac:dyDescent="0.25"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</row>
    <row r="305" spans="2:20" s="152" customFormat="1" ht="15" hidden="1" x14ac:dyDescent="0.25"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</row>
    <row r="306" spans="2:20" s="152" customFormat="1" ht="15" hidden="1" x14ac:dyDescent="0.25"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</row>
    <row r="307" spans="2:20" s="152" customFormat="1" ht="15" hidden="1" x14ac:dyDescent="0.25"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</row>
    <row r="308" spans="2:20" s="152" customFormat="1" ht="15" hidden="1" x14ac:dyDescent="0.25"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</row>
    <row r="309" spans="2:20" s="152" customFormat="1" ht="15" hidden="1" x14ac:dyDescent="0.25"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</row>
    <row r="310" spans="2:20" s="152" customFormat="1" ht="15" hidden="1" x14ac:dyDescent="0.25"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</row>
    <row r="311" spans="2:20" s="152" customFormat="1" ht="15" hidden="1" x14ac:dyDescent="0.25"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</row>
    <row r="312" spans="2:20" s="152" customFormat="1" ht="15" hidden="1" x14ac:dyDescent="0.25"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</row>
    <row r="313" spans="2:20" s="152" customFormat="1" ht="15" hidden="1" x14ac:dyDescent="0.25"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</row>
    <row r="314" spans="2:20" s="152" customFormat="1" ht="15" hidden="1" x14ac:dyDescent="0.25"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</row>
    <row r="315" spans="2:20" s="152" customFormat="1" ht="15" hidden="1" x14ac:dyDescent="0.25"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</row>
    <row r="316" spans="2:20" s="152" customFormat="1" ht="15" hidden="1" x14ac:dyDescent="0.25"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</row>
    <row r="317" spans="2:20" s="152" customFormat="1" ht="15" hidden="1" x14ac:dyDescent="0.25"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</row>
    <row r="318" spans="2:20" s="152" customFormat="1" ht="15" hidden="1" x14ac:dyDescent="0.25"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</row>
    <row r="319" spans="2:20" s="152" customFormat="1" ht="15" hidden="1" x14ac:dyDescent="0.25"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</row>
    <row r="320" spans="2:20" s="152" customFormat="1" ht="15" hidden="1" x14ac:dyDescent="0.25"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</row>
    <row r="321" spans="2:20" s="152" customFormat="1" ht="15" hidden="1" x14ac:dyDescent="0.25"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</row>
    <row r="322" spans="2:20" s="152" customFormat="1" ht="15" hidden="1" x14ac:dyDescent="0.25"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</row>
    <row r="323" spans="2:20" s="152" customFormat="1" ht="15" hidden="1" x14ac:dyDescent="0.25"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</row>
    <row r="324" spans="2:20" s="152" customFormat="1" ht="15" hidden="1" x14ac:dyDescent="0.25"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</row>
    <row r="325" spans="2:20" s="152" customFormat="1" ht="15" hidden="1" x14ac:dyDescent="0.25"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</row>
    <row r="326" spans="2:20" s="152" customFormat="1" ht="15" hidden="1" x14ac:dyDescent="0.25"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</row>
    <row r="327" spans="2:20" s="152" customFormat="1" ht="15" hidden="1" x14ac:dyDescent="0.25"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</row>
    <row r="328" spans="2:20" s="152" customFormat="1" ht="15" hidden="1" x14ac:dyDescent="0.25"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</row>
    <row r="329" spans="2:20" s="152" customFormat="1" ht="15" hidden="1" x14ac:dyDescent="0.25"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</row>
    <row r="330" spans="2:20" s="152" customFormat="1" ht="15" hidden="1" x14ac:dyDescent="0.25"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</row>
    <row r="331" spans="2:20" s="152" customFormat="1" ht="15" hidden="1" x14ac:dyDescent="0.25"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</row>
    <row r="332" spans="2:20" s="152" customFormat="1" ht="15" hidden="1" x14ac:dyDescent="0.25"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</row>
    <row r="333" spans="2:20" s="152" customFormat="1" ht="15" hidden="1" x14ac:dyDescent="0.25"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</row>
    <row r="334" spans="2:20" s="152" customFormat="1" ht="15" hidden="1" x14ac:dyDescent="0.25"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</row>
    <row r="335" spans="2:20" s="152" customFormat="1" ht="15" hidden="1" x14ac:dyDescent="0.25"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</row>
    <row r="336" spans="2:20" s="152" customFormat="1" ht="15" hidden="1" x14ac:dyDescent="0.25"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</row>
    <row r="337" spans="2:20" s="152" customFormat="1" ht="15" hidden="1" x14ac:dyDescent="0.25"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</row>
    <row r="338" spans="2:20" s="152" customFormat="1" ht="15" hidden="1" x14ac:dyDescent="0.25"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</row>
    <row r="339" spans="2:20" s="152" customFormat="1" ht="15" hidden="1" x14ac:dyDescent="0.25"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</row>
    <row r="340" spans="2:20" s="152" customFormat="1" ht="15" hidden="1" x14ac:dyDescent="0.25"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</row>
    <row r="341" spans="2:20" s="152" customFormat="1" ht="15" hidden="1" x14ac:dyDescent="0.25"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</row>
    <row r="342" spans="2:20" s="152" customFormat="1" ht="15" hidden="1" x14ac:dyDescent="0.25"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</row>
    <row r="343" spans="2:20" s="152" customFormat="1" ht="15" hidden="1" x14ac:dyDescent="0.25"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</row>
    <row r="344" spans="2:20" s="152" customFormat="1" ht="15" hidden="1" x14ac:dyDescent="0.25"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</row>
    <row r="345" spans="2:20" s="152" customFormat="1" ht="15" hidden="1" x14ac:dyDescent="0.25"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</row>
    <row r="346" spans="2:20" s="152" customFormat="1" ht="15" hidden="1" x14ac:dyDescent="0.25"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</row>
    <row r="347" spans="2:20" s="152" customFormat="1" ht="15" hidden="1" x14ac:dyDescent="0.25"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</row>
    <row r="348" spans="2:20" s="152" customFormat="1" ht="15" hidden="1" x14ac:dyDescent="0.25"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</row>
    <row r="349" spans="2:20" s="152" customFormat="1" ht="15" hidden="1" x14ac:dyDescent="0.25"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</row>
    <row r="350" spans="2:20" s="152" customFormat="1" ht="15" hidden="1" x14ac:dyDescent="0.25"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</row>
    <row r="351" spans="2:20" s="152" customFormat="1" ht="15" hidden="1" x14ac:dyDescent="0.25"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</row>
    <row r="352" spans="2:20" s="152" customFormat="1" ht="15" hidden="1" x14ac:dyDescent="0.25"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</row>
    <row r="353" spans="2:20" s="152" customFormat="1" ht="15" hidden="1" x14ac:dyDescent="0.25"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</row>
    <row r="354" spans="2:20" s="152" customFormat="1" ht="15" hidden="1" x14ac:dyDescent="0.25"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</row>
    <row r="355" spans="2:20" s="152" customFormat="1" ht="15" hidden="1" x14ac:dyDescent="0.25"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</row>
    <row r="356" spans="2:20" s="152" customFormat="1" ht="15" hidden="1" x14ac:dyDescent="0.25"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</row>
    <row r="357" spans="2:20" s="152" customFormat="1" ht="15" hidden="1" x14ac:dyDescent="0.25"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</row>
    <row r="358" spans="2:20" s="152" customFormat="1" ht="15" hidden="1" x14ac:dyDescent="0.25"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</row>
    <row r="359" spans="2:20" s="152" customFormat="1" ht="15" hidden="1" x14ac:dyDescent="0.25"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</row>
    <row r="360" spans="2:20" s="152" customFormat="1" ht="15" hidden="1" x14ac:dyDescent="0.25"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</row>
    <row r="361" spans="2:20" s="152" customFormat="1" ht="15" hidden="1" x14ac:dyDescent="0.25"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</row>
    <row r="362" spans="2:20" s="152" customFormat="1" ht="15" hidden="1" x14ac:dyDescent="0.25"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</row>
    <row r="363" spans="2:20" s="152" customFormat="1" ht="15" hidden="1" x14ac:dyDescent="0.25"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</row>
    <row r="364" spans="2:20" s="152" customFormat="1" ht="15" hidden="1" x14ac:dyDescent="0.25"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</row>
    <row r="365" spans="2:20" s="152" customFormat="1" ht="15" hidden="1" x14ac:dyDescent="0.25"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</row>
    <row r="366" spans="2:20" s="152" customFormat="1" ht="15" hidden="1" x14ac:dyDescent="0.25"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</row>
    <row r="367" spans="2:20" s="152" customFormat="1" ht="15" hidden="1" x14ac:dyDescent="0.25"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</row>
    <row r="368" spans="2:20" s="152" customFormat="1" ht="15" hidden="1" x14ac:dyDescent="0.25"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</row>
    <row r="369" spans="2:20" s="152" customFormat="1" ht="15" hidden="1" x14ac:dyDescent="0.25"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</row>
    <row r="370" spans="2:20" s="152" customFormat="1" ht="15" hidden="1" x14ac:dyDescent="0.25"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</row>
    <row r="371" spans="2:20" s="152" customFormat="1" ht="15" hidden="1" x14ac:dyDescent="0.25"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</row>
    <row r="372" spans="2:20" s="152" customFormat="1" ht="15" hidden="1" x14ac:dyDescent="0.25"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</row>
    <row r="373" spans="2:20" s="152" customFormat="1" ht="15" hidden="1" x14ac:dyDescent="0.25"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</row>
    <row r="374" spans="2:20" s="152" customFormat="1" ht="15" hidden="1" x14ac:dyDescent="0.25"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</row>
    <row r="375" spans="2:20" s="152" customFormat="1" ht="15" hidden="1" x14ac:dyDescent="0.25"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</row>
    <row r="376" spans="2:20" s="152" customFormat="1" ht="15" hidden="1" x14ac:dyDescent="0.25"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</row>
    <row r="377" spans="2:20" s="152" customFormat="1" ht="15" hidden="1" x14ac:dyDescent="0.25"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</row>
    <row r="378" spans="2:20" s="152" customFormat="1" ht="15" hidden="1" x14ac:dyDescent="0.25"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</row>
    <row r="379" spans="2:20" s="152" customFormat="1" ht="15" hidden="1" x14ac:dyDescent="0.25"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</row>
    <row r="380" spans="2:20" s="152" customFormat="1" ht="15" hidden="1" x14ac:dyDescent="0.25"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</row>
    <row r="381" spans="2:20" s="152" customFormat="1" ht="15" hidden="1" x14ac:dyDescent="0.25"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</row>
    <row r="382" spans="2:20" s="152" customFormat="1" ht="15" hidden="1" x14ac:dyDescent="0.25"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</row>
    <row r="383" spans="2:20" s="152" customFormat="1" ht="15" hidden="1" x14ac:dyDescent="0.25"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</row>
    <row r="384" spans="2:20" s="152" customFormat="1" ht="15" hidden="1" x14ac:dyDescent="0.25"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</row>
    <row r="385" spans="2:20" s="152" customFormat="1" ht="15" hidden="1" x14ac:dyDescent="0.25"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</row>
    <row r="386" spans="2:20" s="152" customFormat="1" ht="15" hidden="1" x14ac:dyDescent="0.25"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</row>
    <row r="387" spans="2:20" s="152" customFormat="1" ht="15" hidden="1" x14ac:dyDescent="0.25"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</row>
    <row r="388" spans="2:20" s="152" customFormat="1" ht="15" hidden="1" x14ac:dyDescent="0.25"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</row>
    <row r="389" spans="2:20" s="152" customFormat="1" ht="15" hidden="1" x14ac:dyDescent="0.25"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</row>
    <row r="390" spans="2:20" s="152" customFormat="1" ht="15" hidden="1" x14ac:dyDescent="0.25"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</row>
    <row r="391" spans="2:20" s="152" customFormat="1" ht="15" hidden="1" x14ac:dyDescent="0.25"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</row>
    <row r="392" spans="2:20" s="152" customFormat="1" ht="15" hidden="1" x14ac:dyDescent="0.25"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</row>
    <row r="393" spans="2:20" s="152" customFormat="1" ht="15" hidden="1" x14ac:dyDescent="0.25"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</row>
    <row r="394" spans="2:20" s="152" customFormat="1" ht="15" hidden="1" x14ac:dyDescent="0.25"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</row>
    <row r="395" spans="2:20" s="152" customFormat="1" ht="15" hidden="1" x14ac:dyDescent="0.25"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</row>
    <row r="396" spans="2:20" s="152" customFormat="1" ht="15" hidden="1" x14ac:dyDescent="0.25"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</row>
    <row r="397" spans="2:20" s="152" customFormat="1" ht="15" hidden="1" x14ac:dyDescent="0.25"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</row>
    <row r="398" spans="2:20" s="152" customFormat="1" ht="15" hidden="1" x14ac:dyDescent="0.25"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</row>
    <row r="399" spans="2:20" s="152" customFormat="1" ht="15" hidden="1" x14ac:dyDescent="0.25"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</row>
    <row r="400" spans="2:20" s="152" customFormat="1" ht="15" hidden="1" x14ac:dyDescent="0.25"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</row>
    <row r="401" spans="2:20" s="152" customFormat="1" ht="15" hidden="1" x14ac:dyDescent="0.25"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</row>
    <row r="402" spans="2:20" s="152" customFormat="1" ht="15" hidden="1" x14ac:dyDescent="0.25"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</row>
    <row r="403" spans="2:20" s="152" customFormat="1" ht="15" hidden="1" x14ac:dyDescent="0.25"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</row>
    <row r="404" spans="2:20" s="152" customFormat="1" ht="15" hidden="1" x14ac:dyDescent="0.25"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</row>
    <row r="405" spans="2:20" s="152" customFormat="1" ht="15" hidden="1" x14ac:dyDescent="0.25"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</row>
    <row r="406" spans="2:20" s="152" customFormat="1" ht="15" hidden="1" x14ac:dyDescent="0.25"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</row>
    <row r="407" spans="2:20" s="152" customFormat="1" ht="15" hidden="1" x14ac:dyDescent="0.25"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</row>
    <row r="408" spans="2:20" s="152" customFormat="1" ht="15" hidden="1" x14ac:dyDescent="0.25"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</row>
    <row r="409" spans="2:20" s="152" customFormat="1" ht="15" hidden="1" x14ac:dyDescent="0.25"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</row>
    <row r="410" spans="2:20" s="152" customFormat="1" ht="15" hidden="1" x14ac:dyDescent="0.25"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</row>
    <row r="411" spans="2:20" s="152" customFormat="1" ht="15" hidden="1" x14ac:dyDescent="0.25"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</row>
    <row r="412" spans="2:20" s="152" customFormat="1" ht="15" hidden="1" x14ac:dyDescent="0.25"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</row>
    <row r="413" spans="2:20" s="152" customFormat="1" ht="15" hidden="1" x14ac:dyDescent="0.25"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</row>
    <row r="414" spans="2:20" s="152" customFormat="1" ht="15" hidden="1" x14ac:dyDescent="0.25"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</row>
    <row r="415" spans="2:20" s="152" customFormat="1" ht="15" hidden="1" x14ac:dyDescent="0.25"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</row>
    <row r="416" spans="2:20" s="152" customFormat="1" ht="15" hidden="1" x14ac:dyDescent="0.25"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</row>
    <row r="417" spans="2:20" s="152" customFormat="1" ht="15" hidden="1" x14ac:dyDescent="0.25"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</row>
    <row r="418" spans="2:20" s="152" customFormat="1" ht="15" hidden="1" x14ac:dyDescent="0.25"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</row>
    <row r="419" spans="2:20" s="152" customFormat="1" ht="15" hidden="1" x14ac:dyDescent="0.25"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</row>
    <row r="420" spans="2:20" s="152" customFormat="1" ht="15" hidden="1" x14ac:dyDescent="0.25"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</row>
    <row r="421" spans="2:20" s="152" customFormat="1" ht="15" hidden="1" x14ac:dyDescent="0.25"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</row>
    <row r="422" spans="2:20" s="152" customFormat="1" ht="15" hidden="1" x14ac:dyDescent="0.25"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</row>
    <row r="423" spans="2:20" s="152" customFormat="1" ht="15" hidden="1" x14ac:dyDescent="0.25"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</row>
    <row r="424" spans="2:20" s="152" customFormat="1" ht="15" hidden="1" x14ac:dyDescent="0.25"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</row>
    <row r="425" spans="2:20" s="152" customFormat="1" ht="15" hidden="1" x14ac:dyDescent="0.25"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</row>
    <row r="426" spans="2:20" s="152" customFormat="1" ht="15" hidden="1" x14ac:dyDescent="0.25"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</row>
    <row r="427" spans="2:20" s="152" customFormat="1" ht="15" hidden="1" x14ac:dyDescent="0.25"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</row>
    <row r="428" spans="2:20" s="152" customFormat="1" ht="15" hidden="1" x14ac:dyDescent="0.25"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</row>
    <row r="429" spans="2:20" s="152" customFormat="1" ht="15" hidden="1" x14ac:dyDescent="0.25"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</row>
    <row r="430" spans="2:20" s="152" customFormat="1" ht="15" hidden="1" x14ac:dyDescent="0.25"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</row>
    <row r="431" spans="2:20" s="152" customFormat="1" ht="15" hidden="1" x14ac:dyDescent="0.25"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</row>
    <row r="432" spans="2:20" s="152" customFormat="1" ht="15" hidden="1" x14ac:dyDescent="0.25"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</row>
    <row r="433" spans="2:20" s="152" customFormat="1" ht="15" hidden="1" x14ac:dyDescent="0.25"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</row>
    <row r="434" spans="2:20" s="152" customFormat="1" ht="15" hidden="1" x14ac:dyDescent="0.25"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</row>
    <row r="435" spans="2:20" s="152" customFormat="1" ht="15" hidden="1" x14ac:dyDescent="0.25"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</row>
    <row r="436" spans="2:20" s="152" customFormat="1" ht="15" hidden="1" x14ac:dyDescent="0.25"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</row>
    <row r="437" spans="2:20" s="152" customFormat="1" ht="15" hidden="1" x14ac:dyDescent="0.25"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</row>
    <row r="438" spans="2:20" s="152" customFormat="1" ht="15" hidden="1" x14ac:dyDescent="0.25"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</row>
    <row r="439" spans="2:20" s="152" customFormat="1" ht="15" hidden="1" x14ac:dyDescent="0.25"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</row>
    <row r="440" spans="2:20" s="152" customFormat="1" ht="15" hidden="1" x14ac:dyDescent="0.25"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</row>
    <row r="441" spans="2:20" s="152" customFormat="1" ht="15" hidden="1" x14ac:dyDescent="0.25"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</row>
    <row r="442" spans="2:20" s="152" customFormat="1" ht="15" hidden="1" x14ac:dyDescent="0.25"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</row>
    <row r="443" spans="2:20" s="152" customFormat="1" ht="15" hidden="1" x14ac:dyDescent="0.25"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</row>
    <row r="444" spans="2:20" s="152" customFormat="1" ht="15" hidden="1" x14ac:dyDescent="0.25"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</row>
    <row r="445" spans="2:20" s="152" customFormat="1" ht="15" hidden="1" x14ac:dyDescent="0.25"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</row>
    <row r="446" spans="2:20" s="152" customFormat="1" ht="15" hidden="1" x14ac:dyDescent="0.25"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</row>
    <row r="447" spans="2:20" s="152" customFormat="1" ht="15" hidden="1" x14ac:dyDescent="0.25"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</row>
    <row r="448" spans="2:20" s="152" customFormat="1" ht="15" hidden="1" x14ac:dyDescent="0.25"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</row>
    <row r="449" spans="2:20" s="152" customFormat="1" ht="15" hidden="1" x14ac:dyDescent="0.25"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</row>
    <row r="450" spans="2:20" s="152" customFormat="1" ht="15" hidden="1" x14ac:dyDescent="0.25"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</row>
    <row r="451" spans="2:20" s="152" customFormat="1" ht="15" hidden="1" x14ac:dyDescent="0.25"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</row>
    <row r="452" spans="2:20" s="152" customFormat="1" ht="15" hidden="1" x14ac:dyDescent="0.25"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</row>
    <row r="453" spans="2:20" s="152" customFormat="1" ht="15" hidden="1" x14ac:dyDescent="0.25"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</row>
    <row r="454" spans="2:20" s="152" customFormat="1" ht="15" hidden="1" x14ac:dyDescent="0.25"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</row>
    <row r="455" spans="2:20" s="152" customFormat="1" ht="15" hidden="1" x14ac:dyDescent="0.25"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</row>
    <row r="456" spans="2:20" s="152" customFormat="1" ht="15" hidden="1" x14ac:dyDescent="0.25"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</row>
    <row r="457" spans="2:20" s="152" customFormat="1" ht="15" hidden="1" x14ac:dyDescent="0.25"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</row>
    <row r="458" spans="2:20" s="152" customFormat="1" ht="15" hidden="1" x14ac:dyDescent="0.25"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</row>
    <row r="459" spans="2:20" s="152" customFormat="1" ht="15" hidden="1" x14ac:dyDescent="0.25"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</row>
    <row r="460" spans="2:20" s="152" customFormat="1" ht="15" hidden="1" x14ac:dyDescent="0.25"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</row>
    <row r="461" spans="2:20" s="152" customFormat="1" ht="15" hidden="1" x14ac:dyDescent="0.25"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</row>
    <row r="462" spans="2:20" s="152" customFormat="1" ht="15" hidden="1" x14ac:dyDescent="0.25"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</row>
    <row r="463" spans="2:20" s="152" customFormat="1" ht="15" hidden="1" x14ac:dyDescent="0.25"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</row>
    <row r="464" spans="2:20" s="152" customFormat="1" ht="15" hidden="1" x14ac:dyDescent="0.25"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</row>
    <row r="465" spans="2:20" s="152" customFormat="1" ht="15" hidden="1" x14ac:dyDescent="0.25"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</row>
    <row r="466" spans="2:20" s="152" customFormat="1" ht="15" hidden="1" x14ac:dyDescent="0.25"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</row>
    <row r="467" spans="2:20" s="152" customFormat="1" ht="15" hidden="1" x14ac:dyDescent="0.25"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</row>
    <row r="468" spans="2:20" s="152" customFormat="1" ht="15" hidden="1" x14ac:dyDescent="0.25"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</row>
    <row r="469" spans="2:20" s="152" customFormat="1" ht="15" hidden="1" x14ac:dyDescent="0.25"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</row>
    <row r="470" spans="2:20" s="152" customFormat="1" ht="15" hidden="1" x14ac:dyDescent="0.25"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</row>
    <row r="471" spans="2:20" s="152" customFormat="1" ht="15" hidden="1" x14ac:dyDescent="0.25"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</row>
    <row r="472" spans="2:20" s="152" customFormat="1" ht="15" hidden="1" x14ac:dyDescent="0.25"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</row>
    <row r="473" spans="2:20" s="152" customFormat="1" ht="15" hidden="1" x14ac:dyDescent="0.25"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</row>
    <row r="474" spans="2:20" s="152" customFormat="1" ht="15" hidden="1" x14ac:dyDescent="0.25"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</row>
    <row r="475" spans="2:20" s="152" customFormat="1" ht="15" hidden="1" x14ac:dyDescent="0.25"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</row>
    <row r="476" spans="2:20" s="152" customFormat="1" ht="15" hidden="1" x14ac:dyDescent="0.25"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</row>
    <row r="477" spans="2:20" s="152" customFormat="1" ht="15" hidden="1" x14ac:dyDescent="0.25"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</row>
    <row r="478" spans="2:20" s="152" customFormat="1" ht="15" hidden="1" x14ac:dyDescent="0.25"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</row>
    <row r="479" spans="2:20" s="152" customFormat="1" ht="15" hidden="1" x14ac:dyDescent="0.25"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</row>
    <row r="480" spans="2:20" s="152" customFormat="1" ht="15" hidden="1" x14ac:dyDescent="0.25"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</row>
    <row r="481" spans="2:20" s="152" customFormat="1" ht="15" hidden="1" x14ac:dyDescent="0.25"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</row>
    <row r="482" spans="2:20" s="152" customFormat="1" ht="15" hidden="1" x14ac:dyDescent="0.25"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</row>
    <row r="483" spans="2:20" s="152" customFormat="1" ht="15" hidden="1" x14ac:dyDescent="0.25"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</row>
    <row r="484" spans="2:20" s="152" customFormat="1" ht="15" hidden="1" x14ac:dyDescent="0.25"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</row>
    <row r="485" spans="2:20" s="152" customFormat="1" ht="15" hidden="1" x14ac:dyDescent="0.25"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</row>
    <row r="486" spans="2:20" s="152" customFormat="1" ht="15" hidden="1" x14ac:dyDescent="0.25"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</row>
    <row r="487" spans="2:20" s="152" customFormat="1" ht="15" hidden="1" x14ac:dyDescent="0.25"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</row>
    <row r="488" spans="2:20" s="152" customFormat="1" ht="15" hidden="1" x14ac:dyDescent="0.25"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</row>
    <row r="489" spans="2:20" s="152" customFormat="1" ht="15" hidden="1" x14ac:dyDescent="0.25"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</row>
    <row r="490" spans="2:20" s="152" customFormat="1" ht="15" hidden="1" x14ac:dyDescent="0.25"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</row>
    <row r="491" spans="2:20" s="152" customFormat="1" ht="15" hidden="1" x14ac:dyDescent="0.25"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</row>
    <row r="492" spans="2:20" s="152" customFormat="1" ht="15" hidden="1" x14ac:dyDescent="0.25"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</row>
    <row r="493" spans="2:20" s="152" customFormat="1" ht="15" hidden="1" x14ac:dyDescent="0.25"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</row>
    <row r="494" spans="2:20" s="152" customFormat="1" ht="15" hidden="1" x14ac:dyDescent="0.25"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</row>
    <row r="495" spans="2:20" s="152" customFormat="1" ht="15" hidden="1" x14ac:dyDescent="0.25"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</row>
    <row r="496" spans="2:20" s="152" customFormat="1" ht="15" hidden="1" x14ac:dyDescent="0.25"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</row>
    <row r="497" spans="2:20" s="152" customFormat="1" ht="15" hidden="1" x14ac:dyDescent="0.25"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</row>
    <row r="498" spans="2:20" s="152" customFormat="1" ht="15" hidden="1" x14ac:dyDescent="0.25"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</row>
    <row r="499" spans="2:20" s="152" customFormat="1" ht="15" hidden="1" x14ac:dyDescent="0.25"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</row>
    <row r="500" spans="2:20" s="152" customFormat="1" ht="15" hidden="1" x14ac:dyDescent="0.25"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</row>
    <row r="501" spans="2:20" s="152" customFormat="1" ht="15" hidden="1" x14ac:dyDescent="0.25"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</row>
    <row r="502" spans="2:20" s="152" customFormat="1" ht="15" hidden="1" x14ac:dyDescent="0.25"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</row>
    <row r="503" spans="2:20" s="152" customFormat="1" ht="15" hidden="1" x14ac:dyDescent="0.25"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</row>
    <row r="504" spans="2:20" s="152" customFormat="1" ht="15" hidden="1" x14ac:dyDescent="0.25"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</row>
    <row r="505" spans="2:20" s="152" customFormat="1" ht="15" hidden="1" x14ac:dyDescent="0.25"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</row>
    <row r="506" spans="2:20" s="152" customFormat="1" ht="15" hidden="1" x14ac:dyDescent="0.25"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</row>
    <row r="507" spans="2:20" s="152" customFormat="1" ht="15" hidden="1" x14ac:dyDescent="0.25"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</row>
    <row r="508" spans="2:20" s="152" customFormat="1" ht="15" hidden="1" x14ac:dyDescent="0.25"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</row>
    <row r="509" spans="2:20" s="152" customFormat="1" ht="15" hidden="1" x14ac:dyDescent="0.25"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</row>
    <row r="510" spans="2:20" s="152" customFormat="1" ht="15" hidden="1" x14ac:dyDescent="0.25"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</row>
    <row r="511" spans="2:20" s="152" customFormat="1" ht="15" hidden="1" x14ac:dyDescent="0.25"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</row>
    <row r="512" spans="2:20" s="152" customFormat="1" ht="15" hidden="1" x14ac:dyDescent="0.25"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</row>
    <row r="513" spans="2:20" s="152" customFormat="1" ht="15" hidden="1" x14ac:dyDescent="0.25"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</row>
    <row r="514" spans="2:20" s="152" customFormat="1" ht="15" hidden="1" x14ac:dyDescent="0.25"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</row>
    <row r="515" spans="2:20" s="152" customFormat="1" ht="15" hidden="1" x14ac:dyDescent="0.25"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</row>
    <row r="516" spans="2:20" s="152" customFormat="1" ht="15" hidden="1" x14ac:dyDescent="0.25"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</row>
    <row r="517" spans="2:20" s="152" customFormat="1" ht="15" hidden="1" x14ac:dyDescent="0.25"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</row>
    <row r="518" spans="2:20" s="152" customFormat="1" ht="15" hidden="1" x14ac:dyDescent="0.25"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</row>
    <row r="519" spans="2:20" s="152" customFormat="1" ht="15" hidden="1" x14ac:dyDescent="0.25"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</row>
    <row r="520" spans="2:20" s="152" customFormat="1" ht="15" hidden="1" x14ac:dyDescent="0.25"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</row>
    <row r="521" spans="2:20" s="152" customFormat="1" ht="15" hidden="1" x14ac:dyDescent="0.25"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</row>
    <row r="522" spans="2:20" s="152" customFormat="1" ht="15" hidden="1" x14ac:dyDescent="0.25"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</row>
    <row r="523" spans="2:20" s="152" customFormat="1" ht="15" hidden="1" x14ac:dyDescent="0.25"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</row>
    <row r="524" spans="2:20" s="152" customFormat="1" ht="15" hidden="1" x14ac:dyDescent="0.25"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</row>
    <row r="525" spans="2:20" s="152" customFormat="1" ht="15" hidden="1" x14ac:dyDescent="0.25"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</row>
    <row r="526" spans="2:20" s="152" customFormat="1" ht="15" hidden="1" x14ac:dyDescent="0.25"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</row>
    <row r="527" spans="2:20" s="152" customFormat="1" ht="15" hidden="1" x14ac:dyDescent="0.25"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</row>
    <row r="528" spans="2:20" s="152" customFormat="1" ht="15" hidden="1" x14ac:dyDescent="0.25"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</row>
    <row r="529" spans="2:20" s="152" customFormat="1" ht="15" hidden="1" x14ac:dyDescent="0.25"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</row>
    <row r="530" spans="2:20" s="152" customFormat="1" ht="15" hidden="1" x14ac:dyDescent="0.25"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</row>
    <row r="531" spans="2:20" s="152" customFormat="1" ht="15" hidden="1" x14ac:dyDescent="0.25"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</row>
    <row r="532" spans="2:20" s="152" customFormat="1" ht="15" hidden="1" x14ac:dyDescent="0.25"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</row>
    <row r="533" spans="2:20" s="152" customFormat="1" ht="15" hidden="1" x14ac:dyDescent="0.25"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</row>
    <row r="534" spans="2:20" s="152" customFormat="1" ht="15" hidden="1" x14ac:dyDescent="0.25"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</row>
    <row r="535" spans="2:20" s="152" customFormat="1" ht="15" hidden="1" x14ac:dyDescent="0.25"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</row>
    <row r="536" spans="2:20" s="152" customFormat="1" ht="15" hidden="1" x14ac:dyDescent="0.25"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</row>
    <row r="537" spans="2:20" s="152" customFormat="1" ht="15" hidden="1" x14ac:dyDescent="0.25"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</row>
    <row r="538" spans="2:20" s="152" customFormat="1" ht="15" hidden="1" x14ac:dyDescent="0.25"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</row>
    <row r="539" spans="2:20" s="152" customFormat="1" ht="15" hidden="1" x14ac:dyDescent="0.25"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</row>
    <row r="540" spans="2:20" s="152" customFormat="1" ht="15" hidden="1" x14ac:dyDescent="0.25"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</row>
    <row r="541" spans="2:20" s="152" customFormat="1" ht="15" hidden="1" x14ac:dyDescent="0.25"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</row>
    <row r="542" spans="2:20" s="152" customFormat="1" ht="15" hidden="1" x14ac:dyDescent="0.25"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</row>
    <row r="543" spans="2:20" s="152" customFormat="1" ht="15" hidden="1" x14ac:dyDescent="0.25"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</row>
    <row r="544" spans="2:20" s="152" customFormat="1" ht="15" hidden="1" x14ac:dyDescent="0.25"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</row>
    <row r="545" spans="2:20" s="152" customFormat="1" ht="15" hidden="1" x14ac:dyDescent="0.25"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</row>
    <row r="546" spans="2:20" s="152" customFormat="1" ht="15" hidden="1" x14ac:dyDescent="0.25"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</row>
    <row r="547" spans="2:20" s="152" customFormat="1" ht="15" hidden="1" x14ac:dyDescent="0.25"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</row>
    <row r="548" spans="2:20" s="152" customFormat="1" ht="15" hidden="1" x14ac:dyDescent="0.25"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</row>
    <row r="549" spans="2:20" s="152" customFormat="1" ht="15" hidden="1" x14ac:dyDescent="0.25"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</row>
    <row r="550" spans="2:20" s="152" customFormat="1" ht="15" hidden="1" x14ac:dyDescent="0.25"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</row>
    <row r="551" spans="2:20" s="152" customFormat="1" ht="15" hidden="1" x14ac:dyDescent="0.25"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</row>
    <row r="552" spans="2:20" s="152" customFormat="1" ht="15" hidden="1" x14ac:dyDescent="0.25"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</row>
    <row r="553" spans="2:20" s="152" customFormat="1" ht="15" hidden="1" x14ac:dyDescent="0.25"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</row>
    <row r="554" spans="2:20" s="152" customFormat="1" ht="15" hidden="1" x14ac:dyDescent="0.25"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</row>
    <row r="555" spans="2:20" s="152" customFormat="1" ht="15" hidden="1" x14ac:dyDescent="0.25"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</row>
    <row r="556" spans="2:20" s="152" customFormat="1" ht="15" hidden="1" x14ac:dyDescent="0.25"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</row>
    <row r="557" spans="2:20" s="152" customFormat="1" ht="15" hidden="1" x14ac:dyDescent="0.25"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</row>
    <row r="558" spans="2:20" s="152" customFormat="1" ht="15" hidden="1" x14ac:dyDescent="0.25"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</row>
    <row r="559" spans="2:20" s="152" customFormat="1" ht="15" hidden="1" x14ac:dyDescent="0.25"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</row>
    <row r="560" spans="2:20" s="152" customFormat="1" ht="15" hidden="1" x14ac:dyDescent="0.25"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</row>
    <row r="561" spans="2:20" s="152" customFormat="1" ht="15" hidden="1" x14ac:dyDescent="0.25"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</row>
    <row r="562" spans="2:20" s="152" customFormat="1" ht="15" hidden="1" x14ac:dyDescent="0.25"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</row>
    <row r="563" spans="2:20" s="152" customFormat="1" ht="15" hidden="1" x14ac:dyDescent="0.25"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</row>
    <row r="564" spans="2:20" s="152" customFormat="1" ht="15" hidden="1" x14ac:dyDescent="0.25"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</row>
    <row r="565" spans="2:20" s="152" customFormat="1" ht="15" hidden="1" x14ac:dyDescent="0.25"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</row>
    <row r="566" spans="2:20" s="152" customFormat="1" ht="15" hidden="1" x14ac:dyDescent="0.25"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</row>
    <row r="567" spans="2:20" s="152" customFormat="1" ht="15" hidden="1" x14ac:dyDescent="0.25"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</row>
    <row r="568" spans="2:20" s="152" customFormat="1" ht="15" hidden="1" x14ac:dyDescent="0.25"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</row>
    <row r="569" spans="2:20" s="152" customFormat="1" ht="15" hidden="1" x14ac:dyDescent="0.25"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</row>
    <row r="570" spans="2:20" s="152" customFormat="1" ht="15" hidden="1" x14ac:dyDescent="0.25"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</row>
    <row r="571" spans="2:20" s="152" customFormat="1" ht="15" hidden="1" x14ac:dyDescent="0.25"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</row>
    <row r="572" spans="2:20" s="152" customFormat="1" ht="15" hidden="1" x14ac:dyDescent="0.25"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</row>
    <row r="573" spans="2:20" s="152" customFormat="1" ht="15" hidden="1" x14ac:dyDescent="0.25"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</row>
    <row r="574" spans="2:20" s="152" customFormat="1" ht="15" hidden="1" x14ac:dyDescent="0.25"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</row>
    <row r="575" spans="2:20" s="152" customFormat="1" ht="15" hidden="1" x14ac:dyDescent="0.25"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</row>
    <row r="576" spans="2:20" s="152" customFormat="1" ht="15" hidden="1" x14ac:dyDescent="0.25"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</row>
    <row r="577" spans="2:20" s="152" customFormat="1" ht="15" hidden="1" x14ac:dyDescent="0.25"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</row>
    <row r="578" spans="2:20" s="152" customFormat="1" ht="15" hidden="1" x14ac:dyDescent="0.25"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</row>
    <row r="579" spans="2:20" s="152" customFormat="1" ht="15" hidden="1" x14ac:dyDescent="0.25"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</row>
    <row r="580" spans="2:20" s="152" customFormat="1" ht="15" hidden="1" x14ac:dyDescent="0.25"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</row>
    <row r="581" spans="2:20" s="152" customFormat="1" ht="15" hidden="1" x14ac:dyDescent="0.25"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</row>
    <row r="582" spans="2:20" s="152" customFormat="1" ht="15" hidden="1" x14ac:dyDescent="0.25"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</row>
    <row r="583" spans="2:20" s="152" customFormat="1" ht="15" hidden="1" x14ac:dyDescent="0.25"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</row>
    <row r="584" spans="2:20" s="152" customFormat="1" ht="15" hidden="1" x14ac:dyDescent="0.25"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</row>
    <row r="585" spans="2:20" s="152" customFormat="1" ht="15" hidden="1" x14ac:dyDescent="0.25"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</row>
    <row r="586" spans="2:20" s="152" customFormat="1" ht="15" hidden="1" x14ac:dyDescent="0.25"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</row>
    <row r="587" spans="2:20" s="152" customFormat="1" ht="15" hidden="1" x14ac:dyDescent="0.25"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</row>
    <row r="588" spans="2:20" s="152" customFormat="1" ht="15" hidden="1" x14ac:dyDescent="0.25"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</row>
    <row r="589" spans="2:20" s="152" customFormat="1" ht="15" hidden="1" x14ac:dyDescent="0.25"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</row>
    <row r="590" spans="2:20" s="152" customFormat="1" ht="15" hidden="1" x14ac:dyDescent="0.25"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</row>
    <row r="591" spans="2:20" s="152" customFormat="1" ht="15" hidden="1" x14ac:dyDescent="0.25"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</row>
    <row r="592" spans="2:20" s="152" customFormat="1" ht="15" hidden="1" x14ac:dyDescent="0.25"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</row>
    <row r="593" spans="2:20" s="152" customFormat="1" ht="15" hidden="1" x14ac:dyDescent="0.25"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</row>
    <row r="594" spans="2:20" s="152" customFormat="1" ht="15" hidden="1" x14ac:dyDescent="0.25"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</row>
    <row r="595" spans="2:20" s="152" customFormat="1" ht="15" hidden="1" x14ac:dyDescent="0.25"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</row>
    <row r="596" spans="2:20" s="152" customFormat="1" ht="15" hidden="1" x14ac:dyDescent="0.25"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</row>
    <row r="597" spans="2:20" s="152" customFormat="1" ht="15" hidden="1" x14ac:dyDescent="0.25"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</row>
    <row r="598" spans="2:20" s="152" customFormat="1" ht="15" hidden="1" x14ac:dyDescent="0.25"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</row>
    <row r="599" spans="2:20" s="152" customFormat="1" ht="15" hidden="1" x14ac:dyDescent="0.25"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</row>
    <row r="600" spans="2:20" s="152" customFormat="1" ht="15" hidden="1" x14ac:dyDescent="0.25"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</row>
    <row r="601" spans="2:20" s="152" customFormat="1" ht="15" hidden="1" x14ac:dyDescent="0.25"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</row>
    <row r="602" spans="2:20" s="152" customFormat="1" ht="15" hidden="1" x14ac:dyDescent="0.25"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</row>
    <row r="603" spans="2:20" s="152" customFormat="1" ht="15" hidden="1" x14ac:dyDescent="0.25"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</row>
    <row r="604" spans="2:20" s="152" customFormat="1" ht="15" hidden="1" x14ac:dyDescent="0.25"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</row>
    <row r="605" spans="2:20" s="152" customFormat="1" ht="15" hidden="1" x14ac:dyDescent="0.25"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</row>
    <row r="606" spans="2:20" s="152" customFormat="1" ht="15" hidden="1" customHeight="1" x14ac:dyDescent="0.25"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</row>
    <row r="607" spans="2:20" s="152" customFormat="1" ht="15" hidden="1" customHeight="1" x14ac:dyDescent="0.25"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</row>
    <row r="608" spans="2:20" s="152" customFormat="1" ht="15" hidden="1" customHeight="1" x14ac:dyDescent="0.25"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</row>
    <row r="609" spans="2:20" s="152" customFormat="1" ht="15" hidden="1" customHeight="1" x14ac:dyDescent="0.25"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</row>
    <row r="610" spans="2:20" s="152" customFormat="1" ht="15" hidden="1" customHeight="1" x14ac:dyDescent="0.25"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</row>
    <row r="611" spans="2:20" s="152" customFormat="1" ht="15" hidden="1" customHeight="1" x14ac:dyDescent="0.25"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</row>
    <row r="612" spans="2:20" s="152" customFormat="1" ht="15" hidden="1" customHeight="1" x14ac:dyDescent="0.25"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</row>
    <row r="613" spans="2:20" s="152" customFormat="1" ht="15" hidden="1" customHeight="1" x14ac:dyDescent="0.25"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</row>
    <row r="614" spans="2:20" s="152" customFormat="1" ht="15" hidden="1" customHeight="1" x14ac:dyDescent="0.25"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</row>
    <row r="615" spans="2:20" s="152" customFormat="1" ht="15" hidden="1" customHeight="1" x14ac:dyDescent="0.25"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</row>
    <row r="616" spans="2:20" s="152" customFormat="1" ht="15" hidden="1" customHeight="1" x14ac:dyDescent="0.25"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</row>
    <row r="617" spans="2:20" s="152" customFormat="1" ht="15" hidden="1" customHeight="1" x14ac:dyDescent="0.25"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</row>
    <row r="618" spans="2:20" s="152" customFormat="1" ht="15" hidden="1" customHeight="1" x14ac:dyDescent="0.25"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</row>
    <row r="619" spans="2:20" s="152" customFormat="1" ht="15" hidden="1" customHeight="1" x14ac:dyDescent="0.25"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</row>
    <row r="620" spans="2:20" s="152" customFormat="1" ht="15" hidden="1" customHeight="1" x14ac:dyDescent="0.25"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</row>
    <row r="621" spans="2:20" s="152" customFormat="1" ht="15" hidden="1" customHeight="1" x14ac:dyDescent="0.25"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</row>
    <row r="622" spans="2:20" s="152" customFormat="1" ht="15" hidden="1" customHeight="1" x14ac:dyDescent="0.25"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</row>
    <row r="623" spans="2:20" s="152" customFormat="1" ht="15" hidden="1" customHeight="1" x14ac:dyDescent="0.25"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</row>
    <row r="624" spans="2:20" s="152" customFormat="1" ht="15" hidden="1" customHeight="1" x14ac:dyDescent="0.25"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</row>
    <row r="625" spans="2:20" s="152" customFormat="1" ht="15" hidden="1" customHeight="1" x14ac:dyDescent="0.25"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</row>
    <row r="626" spans="2:20" s="152" customFormat="1" ht="15" hidden="1" customHeight="1" x14ac:dyDescent="0.25"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</row>
    <row r="627" spans="2:20" s="152" customFormat="1" ht="15" hidden="1" customHeight="1" x14ac:dyDescent="0.25"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</row>
    <row r="628" spans="2:20" s="152" customFormat="1" ht="15" hidden="1" customHeight="1" x14ac:dyDescent="0.25"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</row>
    <row r="629" spans="2:20" s="152" customFormat="1" ht="15" hidden="1" customHeight="1" x14ac:dyDescent="0.25"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</row>
    <row r="630" spans="2:20" s="152" customFormat="1" ht="15" hidden="1" customHeight="1" x14ac:dyDescent="0.25"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</row>
    <row r="631" spans="2:20" s="152" customFormat="1" ht="15" hidden="1" customHeight="1" x14ac:dyDescent="0.25"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</row>
    <row r="632" spans="2:20" s="152" customFormat="1" ht="15" hidden="1" customHeight="1" x14ac:dyDescent="0.25"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</row>
    <row r="633" spans="2:20" s="152" customFormat="1" ht="15" hidden="1" customHeight="1" x14ac:dyDescent="0.25"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</row>
    <row r="634" spans="2:20" s="152" customFormat="1" ht="15" hidden="1" customHeight="1" x14ac:dyDescent="0.25"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</row>
    <row r="635" spans="2:20" s="152" customFormat="1" ht="15" hidden="1" customHeight="1" x14ac:dyDescent="0.25"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</row>
    <row r="636" spans="2:20" s="152" customFormat="1" ht="15" hidden="1" customHeight="1" x14ac:dyDescent="0.25"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</row>
    <row r="637" spans="2:20" s="152" customFormat="1" ht="15" hidden="1" customHeight="1" x14ac:dyDescent="0.25"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</row>
    <row r="638" spans="2:20" s="152" customFormat="1" ht="15" hidden="1" customHeight="1" x14ac:dyDescent="0.25"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</row>
    <row r="639" spans="2:20" s="152" customFormat="1" ht="15" hidden="1" customHeight="1" x14ac:dyDescent="0.25"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</row>
    <row r="640" spans="2:20" s="152" customFormat="1" ht="15" hidden="1" customHeight="1" x14ac:dyDescent="0.25"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</row>
    <row r="641" spans="2:20" s="152" customFormat="1" ht="15" hidden="1" customHeight="1" x14ac:dyDescent="0.25"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</row>
    <row r="642" spans="2:20" s="152" customFormat="1" ht="15" hidden="1" customHeight="1" x14ac:dyDescent="0.25"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</row>
    <row r="643" spans="2:20" s="152" customFormat="1" ht="15" hidden="1" customHeight="1" x14ac:dyDescent="0.25"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</row>
    <row r="644" spans="2:20" s="152" customFormat="1" ht="15" hidden="1" customHeight="1" x14ac:dyDescent="0.25"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</row>
    <row r="645" spans="2:20" s="152" customFormat="1" ht="15" hidden="1" customHeight="1" x14ac:dyDescent="0.25"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</row>
    <row r="646" spans="2:20" s="152" customFormat="1" ht="15" hidden="1" customHeight="1" x14ac:dyDescent="0.25"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</row>
    <row r="647" spans="2:20" s="152" customFormat="1" ht="15" hidden="1" customHeight="1" x14ac:dyDescent="0.25"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</row>
    <row r="648" spans="2:20" s="152" customFormat="1" ht="15" hidden="1" customHeight="1" x14ac:dyDescent="0.25"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</row>
    <row r="649" spans="2:20" s="152" customFormat="1" ht="15" hidden="1" customHeight="1" x14ac:dyDescent="0.25"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</row>
    <row r="650" spans="2:20" s="152" customFormat="1" ht="15" hidden="1" customHeight="1" x14ac:dyDescent="0.25"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</row>
    <row r="651" spans="2:20" s="152" customFormat="1" ht="15" hidden="1" customHeight="1" x14ac:dyDescent="0.25"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</row>
    <row r="652" spans="2:20" s="152" customFormat="1" ht="15" hidden="1" customHeight="1" x14ac:dyDescent="0.25"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</row>
    <row r="653" spans="2:20" s="152" customFormat="1" ht="15" hidden="1" customHeight="1" x14ac:dyDescent="0.25"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</row>
    <row r="654" spans="2:20" s="152" customFormat="1" ht="15" hidden="1" customHeight="1" x14ac:dyDescent="0.25"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</row>
    <row r="655" spans="2:20" s="152" customFormat="1" ht="15" hidden="1" customHeight="1" x14ac:dyDescent="0.25"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</row>
    <row r="656" spans="2:20" s="152" customFormat="1" ht="15" hidden="1" customHeight="1" x14ac:dyDescent="0.25"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</row>
    <row r="657" spans="2:20" s="152" customFormat="1" ht="15" hidden="1" customHeight="1" x14ac:dyDescent="0.25"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</row>
    <row r="658" spans="2:20" s="152" customFormat="1" ht="15" hidden="1" customHeight="1" x14ac:dyDescent="0.25"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</row>
    <row r="659" spans="2:20" s="152" customFormat="1" ht="15" hidden="1" customHeight="1" x14ac:dyDescent="0.25"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</row>
    <row r="660" spans="2:20" s="152" customFormat="1" ht="15" hidden="1" customHeight="1" x14ac:dyDescent="0.25"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</row>
    <row r="661" spans="2:20" s="152" customFormat="1" ht="15" hidden="1" customHeight="1" x14ac:dyDescent="0.25"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</row>
    <row r="662" spans="2:20" s="152" customFormat="1" ht="15" hidden="1" customHeight="1" x14ac:dyDescent="0.25"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</row>
    <row r="663" spans="2:20" s="152" customFormat="1" ht="15" hidden="1" customHeight="1" x14ac:dyDescent="0.25"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</row>
    <row r="664" spans="2:20" s="152" customFormat="1" ht="15" hidden="1" customHeight="1" x14ac:dyDescent="0.25"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</row>
    <row r="665" spans="2:20" s="152" customFormat="1" ht="15" hidden="1" customHeight="1" x14ac:dyDescent="0.25"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</row>
    <row r="666" spans="2:20" s="152" customFormat="1" ht="15" hidden="1" customHeight="1" x14ac:dyDescent="0.25"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</row>
    <row r="667" spans="2:20" s="152" customFormat="1" ht="15" hidden="1" customHeight="1" x14ac:dyDescent="0.25"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</row>
    <row r="668" spans="2:20" s="152" customFormat="1" ht="15" hidden="1" customHeight="1" x14ac:dyDescent="0.25"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</row>
    <row r="669" spans="2:20" s="152" customFormat="1" ht="15" hidden="1" customHeight="1" x14ac:dyDescent="0.25"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</row>
    <row r="670" spans="2:20" s="152" customFormat="1" ht="15" hidden="1" customHeight="1" x14ac:dyDescent="0.25"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</row>
    <row r="671" spans="2:20" s="152" customFormat="1" ht="15" hidden="1" customHeight="1" x14ac:dyDescent="0.25"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</row>
    <row r="672" spans="2:20" s="152" customFormat="1" ht="15" hidden="1" customHeight="1" x14ac:dyDescent="0.25"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</row>
    <row r="673" spans="2:20" s="152" customFormat="1" ht="15" hidden="1" customHeight="1" x14ac:dyDescent="0.25"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</row>
    <row r="674" spans="2:20" s="152" customFormat="1" ht="15" hidden="1" customHeight="1" x14ac:dyDescent="0.25"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</row>
    <row r="675" spans="2:20" s="152" customFormat="1" ht="15" hidden="1" customHeight="1" x14ac:dyDescent="0.25"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</row>
    <row r="676" spans="2:20" s="152" customFormat="1" ht="15" hidden="1" customHeight="1" x14ac:dyDescent="0.25"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</row>
    <row r="677" spans="2:20" s="152" customFormat="1" ht="15" hidden="1" customHeight="1" x14ac:dyDescent="0.25"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</row>
    <row r="678" spans="2:20" s="152" customFormat="1" ht="15" hidden="1" customHeight="1" x14ac:dyDescent="0.25"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</row>
    <row r="679" spans="2:20" s="152" customFormat="1" ht="15" hidden="1" customHeight="1" x14ac:dyDescent="0.25"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</row>
    <row r="680" spans="2:20" s="152" customFormat="1" ht="15" hidden="1" customHeight="1" x14ac:dyDescent="0.25"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</row>
    <row r="681" spans="2:20" s="152" customFormat="1" ht="15" hidden="1" customHeight="1" x14ac:dyDescent="0.25"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</row>
    <row r="682" spans="2:20" s="152" customFormat="1" ht="15" hidden="1" customHeight="1" x14ac:dyDescent="0.25"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</row>
    <row r="683" spans="2:20" s="152" customFormat="1" ht="15" hidden="1" customHeight="1" x14ac:dyDescent="0.25"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</row>
    <row r="684" spans="2:20" s="152" customFormat="1" ht="15" hidden="1" customHeight="1" x14ac:dyDescent="0.25"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</row>
    <row r="685" spans="2:20" s="152" customFormat="1" ht="15" hidden="1" customHeight="1" x14ac:dyDescent="0.25"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</row>
    <row r="686" spans="2:20" s="152" customFormat="1" ht="15" hidden="1" customHeight="1" x14ac:dyDescent="0.25"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</row>
    <row r="687" spans="2:20" s="152" customFormat="1" ht="15" hidden="1" customHeight="1" x14ac:dyDescent="0.25"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</row>
    <row r="688" spans="2:20" s="152" customFormat="1" ht="15" hidden="1" customHeight="1" x14ac:dyDescent="0.25"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</row>
    <row r="689" spans="2:20" s="152" customFormat="1" ht="15" hidden="1" customHeight="1" x14ac:dyDescent="0.25"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</row>
    <row r="690" spans="2:20" s="152" customFormat="1" ht="15" hidden="1" customHeight="1" x14ac:dyDescent="0.25"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</row>
    <row r="691" spans="2:20" s="152" customFormat="1" ht="15" hidden="1" customHeight="1" x14ac:dyDescent="0.25"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</row>
    <row r="692" spans="2:20" s="152" customFormat="1" ht="15" hidden="1" customHeight="1" x14ac:dyDescent="0.25"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</row>
    <row r="693" spans="2:20" s="152" customFormat="1" ht="15" hidden="1" customHeight="1" x14ac:dyDescent="0.25"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</row>
    <row r="694" spans="2:20" s="152" customFormat="1" ht="15" hidden="1" customHeight="1" x14ac:dyDescent="0.25"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</row>
  </sheetData>
  <sheetProtection password="98D7" sheet="1" objects="1" scenarios="1" selectLockedCells="1"/>
  <mergeCells count="37">
    <mergeCell ref="C81:I84"/>
    <mergeCell ref="G24:L24"/>
    <mergeCell ref="G70:L70"/>
    <mergeCell ref="G72:L72"/>
    <mergeCell ref="G74:L74"/>
    <mergeCell ref="G76:L76"/>
    <mergeCell ref="G58:L58"/>
    <mergeCell ref="G60:L60"/>
    <mergeCell ref="G62:L62"/>
    <mergeCell ref="G64:L64"/>
    <mergeCell ref="G66:L66"/>
    <mergeCell ref="G68:L68"/>
    <mergeCell ref="G52:L52"/>
    <mergeCell ref="G32:L32"/>
    <mergeCell ref="G26:L26"/>
    <mergeCell ref="G28:L28"/>
    <mergeCell ref="G54:L54"/>
    <mergeCell ref="G56:L56"/>
    <mergeCell ref="G40:L40"/>
    <mergeCell ref="G42:L42"/>
    <mergeCell ref="G44:L44"/>
    <mergeCell ref="G46:L46"/>
    <mergeCell ref="G48:L48"/>
    <mergeCell ref="G50:L50"/>
    <mergeCell ref="G34:L34"/>
    <mergeCell ref="G36:L36"/>
    <mergeCell ref="G38:L38"/>
    <mergeCell ref="M26:Q26"/>
    <mergeCell ref="M27:Q27"/>
    <mergeCell ref="G30:L30"/>
    <mergeCell ref="M28:Q28"/>
    <mergeCell ref="M29:Q29"/>
    <mergeCell ref="G13:L13"/>
    <mergeCell ref="G15:L15"/>
    <mergeCell ref="G17:L17"/>
    <mergeCell ref="G19:L19"/>
    <mergeCell ref="G21:L21"/>
  </mergeCells>
  <pageMargins left="0.11811023622047245" right="0.11811023622047245" top="0.31496062992125984" bottom="0.31496062992125984" header="0.31496062992125984" footer="0.31496062992125984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Glossary">
    <pageSetUpPr autoPageBreaks="0"/>
  </sheetPr>
  <dimension ref="A1:T786"/>
  <sheetViews>
    <sheetView showGridLines="0" showRowColHeaders="0" showRuler="0" showWhiteSpace="0" topLeftCell="A2" workbookViewId="0">
      <pane ySplit="8" topLeftCell="A10" activePane="bottomLeft" state="frozen"/>
      <selection activeCell="A2" sqref="A2"/>
      <selection pane="bottomLeft"/>
    </sheetView>
  </sheetViews>
  <sheetFormatPr defaultColWidth="0" defaultRowHeight="0" customHeight="1" zeroHeight="1" x14ac:dyDescent="0.25"/>
  <cols>
    <col min="1" max="1" width="4" style="152" customWidth="1"/>
    <col min="2" max="2" width="4" style="31" customWidth="1"/>
    <col min="3" max="3" width="9.28515625" style="31" customWidth="1"/>
    <col min="4" max="4" width="10.7109375" style="31" customWidth="1"/>
    <col min="5" max="5" width="2.7109375" style="31" customWidth="1"/>
    <col min="6" max="6" width="27.140625" style="31" customWidth="1"/>
    <col min="7" max="7" width="14.7109375" style="31" customWidth="1"/>
    <col min="8" max="8" width="1.7109375" style="31" customWidth="1"/>
    <col min="9" max="9" width="14.7109375" style="31" customWidth="1"/>
    <col min="10" max="10" width="1.7109375" style="31" customWidth="1"/>
    <col min="11" max="11" width="20.42578125" style="31" customWidth="1"/>
    <col min="12" max="12" width="1.7109375" style="31" customWidth="1"/>
    <col min="13" max="13" width="3.42578125" style="31" customWidth="1"/>
    <col min="14" max="14" width="6.85546875" style="31" customWidth="1"/>
    <col min="15" max="16384" width="9.140625" style="31" hidden="1"/>
  </cols>
  <sheetData>
    <row r="1" spans="1:20" ht="0" hidden="1" customHeight="1" x14ac:dyDescent="0.25"/>
    <row r="2" spans="1:20" ht="14.1" customHeight="1" x14ac:dyDescent="0.25">
      <c r="A2" s="153"/>
      <c r="C2" s="38"/>
      <c r="D2" s="38"/>
      <c r="E2" s="34"/>
      <c r="F2" s="34"/>
      <c r="G2" s="34"/>
      <c r="H2" s="34"/>
      <c r="I2" s="34"/>
    </row>
    <row r="3" spans="1:20" ht="18" customHeight="1" x14ac:dyDescent="0.25">
      <c r="A3" s="153"/>
      <c r="C3" s="38"/>
      <c r="D3" s="38"/>
      <c r="E3" s="34"/>
      <c r="F3" s="34"/>
      <c r="G3" s="34"/>
      <c r="H3" s="34"/>
      <c r="I3" s="34"/>
    </row>
    <row r="4" spans="1:20" ht="14.1" customHeight="1" x14ac:dyDescent="0.25">
      <c r="A4" s="153"/>
      <c r="C4" s="38"/>
      <c r="D4" s="38"/>
      <c r="E4" s="34"/>
      <c r="F4" s="34"/>
      <c r="G4" s="34"/>
      <c r="H4" s="34"/>
      <c r="I4" s="34"/>
    </row>
    <row r="5" spans="1:20" ht="14.1" customHeight="1" x14ac:dyDescent="0.25">
      <c r="A5" s="153"/>
      <c r="C5" s="38"/>
      <c r="D5" s="38"/>
      <c r="E5" s="34"/>
      <c r="F5" s="34"/>
      <c r="G5" s="34"/>
      <c r="H5" s="34"/>
      <c r="I5" s="34"/>
    </row>
    <row r="6" spans="1:20" ht="9.9499999999999993" customHeight="1" x14ac:dyDescent="0.25">
      <c r="A6" s="153"/>
    </row>
    <row r="7" spans="1:20" s="2" customFormat="1" ht="13.5" customHeight="1" x14ac:dyDescent="0.25">
      <c r="A7" s="153"/>
      <c r="B7" s="31"/>
      <c r="C7" s="6"/>
      <c r="D7" s="6"/>
      <c r="E7" s="6"/>
      <c r="F7" s="6"/>
      <c r="G7" s="6"/>
      <c r="H7" s="6"/>
      <c r="I7" s="6"/>
    </row>
    <row r="8" spans="1:20" s="2" customFormat="1" ht="29.25" customHeight="1" x14ac:dyDescent="0.25">
      <c r="A8" s="153"/>
      <c r="B8" s="31"/>
      <c r="C8" s="6"/>
      <c r="E8" s="6"/>
      <c r="F8" s="6"/>
      <c r="G8" s="6"/>
      <c r="H8" s="6"/>
      <c r="I8" s="6"/>
    </row>
    <row r="9" spans="1:20" s="2" customFormat="1" ht="9.9499999999999993" customHeight="1" x14ac:dyDescent="0.25">
      <c r="A9" s="153"/>
      <c r="B9" s="31"/>
      <c r="C9" s="6"/>
      <c r="E9" s="6"/>
      <c r="F9" s="6"/>
      <c r="G9" s="6"/>
      <c r="H9" s="6"/>
      <c r="I9" s="6"/>
    </row>
    <row r="10" spans="1:20" s="9" customFormat="1" ht="3.95" customHeight="1" x14ac:dyDescent="0.25">
      <c r="A10" s="153"/>
      <c r="B10" s="50">
        <f>'Model Assumptions'!A8</f>
        <v>0</v>
      </c>
      <c r="C10" s="41" t="str">
        <f t="shared" ref="C10" si="0">IF(ISERROR(VLOOKUP(B10,AssumptionsData,3,FALSE)),"",VLOOKUP(B10,AssumptionsData,3,FALSE))</f>
        <v/>
      </c>
      <c r="D10" s="10"/>
      <c r="E10" s="13"/>
      <c r="F10" s="12"/>
      <c r="G10" s="12"/>
      <c r="H10" s="12"/>
      <c r="I10" s="43"/>
      <c r="J10" s="12"/>
      <c r="K10" s="12"/>
      <c r="L10" s="12"/>
      <c r="M10" s="12"/>
      <c r="N10" s="12"/>
    </row>
    <row r="11" spans="1:20" customFormat="1" ht="26.25" customHeight="1" x14ac:dyDescent="0.3">
      <c r="A11" s="154" t="s">
        <v>742</v>
      </c>
      <c r="B11" s="44"/>
      <c r="C11" s="79" t="s">
        <v>684</v>
      </c>
      <c r="D11" s="31"/>
      <c r="E11" s="2"/>
      <c r="F11" s="7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customFormat="1" ht="3.95" customHeight="1" x14ac:dyDescent="0.25">
      <c r="A12" s="154" t="s">
        <v>440</v>
      </c>
      <c r="B12" s="44"/>
      <c r="C12" s="1"/>
      <c r="D12" s="31"/>
      <c r="E12" s="74"/>
      <c r="F12" s="69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1"/>
      <c r="T12" s="1"/>
    </row>
    <row r="13" spans="1:20" customFormat="1" ht="15.95" customHeight="1" x14ac:dyDescent="0.25">
      <c r="A13" s="154" t="s">
        <v>433</v>
      </c>
      <c r="B13" s="44"/>
      <c r="C13" s="72" t="s">
        <v>433</v>
      </c>
      <c r="D13" s="31"/>
      <c r="E13" s="77"/>
      <c r="F13" s="69"/>
      <c r="G13" s="426" t="s">
        <v>1445</v>
      </c>
      <c r="H13" s="427"/>
      <c r="I13" s="427"/>
      <c r="J13" s="427"/>
      <c r="K13" s="427"/>
      <c r="L13" s="428"/>
      <c r="M13" s="82"/>
      <c r="N13" s="82"/>
      <c r="O13" s="82"/>
      <c r="P13" s="82"/>
      <c r="Q13" s="82"/>
      <c r="R13" s="76"/>
      <c r="S13" s="1"/>
      <c r="T13" s="75"/>
    </row>
    <row r="14" spans="1:20" customFormat="1" ht="3.95" customHeight="1" x14ac:dyDescent="0.25">
      <c r="A14" s="154" t="s">
        <v>440</v>
      </c>
      <c r="B14" s="44"/>
      <c r="C14" s="1"/>
      <c r="D14" s="31"/>
      <c r="E14" s="74"/>
      <c r="F14" s="69"/>
      <c r="G14" s="71"/>
      <c r="H14" s="71"/>
      <c r="I14" s="71"/>
      <c r="J14" s="71"/>
      <c r="K14" s="71"/>
      <c r="L14" s="71"/>
      <c r="M14" s="82"/>
      <c r="N14" s="82"/>
      <c r="O14" s="71"/>
      <c r="P14" s="71"/>
      <c r="Q14" s="71"/>
      <c r="R14" s="71"/>
      <c r="S14" s="1"/>
      <c r="T14" s="1"/>
    </row>
    <row r="15" spans="1:20" customFormat="1" ht="36.75" customHeight="1" x14ac:dyDescent="0.25">
      <c r="A15" s="154" t="s">
        <v>630</v>
      </c>
      <c r="B15" s="44"/>
      <c r="C15" s="72" t="s">
        <v>630</v>
      </c>
      <c r="D15" s="31"/>
      <c r="E15" s="77"/>
      <c r="F15" s="69"/>
      <c r="G15" s="433" t="s">
        <v>1446</v>
      </c>
      <c r="H15" s="434"/>
      <c r="I15" s="434"/>
      <c r="J15" s="434"/>
      <c r="K15" s="434"/>
      <c r="L15" s="435"/>
      <c r="M15" s="82"/>
      <c r="N15" s="82"/>
      <c r="O15" s="80"/>
      <c r="P15" s="80"/>
      <c r="Q15" s="80"/>
      <c r="R15" s="81"/>
      <c r="S15" s="1"/>
      <c r="T15" s="75"/>
    </row>
    <row r="16" spans="1:20" customFormat="1" ht="3.95" customHeight="1" x14ac:dyDescent="0.25">
      <c r="A16" s="154" t="s">
        <v>440</v>
      </c>
      <c r="B16" s="44"/>
      <c r="C16" s="1"/>
      <c r="D16" s="31"/>
      <c r="E16" s="74"/>
      <c r="F16" s="69"/>
      <c r="G16" s="71"/>
      <c r="H16" s="71"/>
      <c r="I16" s="71"/>
      <c r="J16" s="71"/>
      <c r="K16" s="71"/>
      <c r="L16" s="71"/>
      <c r="M16" s="82"/>
      <c r="N16" s="82"/>
      <c r="O16" s="71"/>
      <c r="P16" s="71"/>
      <c r="Q16" s="71"/>
      <c r="R16" s="71"/>
      <c r="S16" s="1"/>
      <c r="T16" s="1"/>
    </row>
    <row r="17" spans="1:20" customFormat="1" ht="110.25" customHeight="1" x14ac:dyDescent="0.25">
      <c r="A17" s="154" t="s">
        <v>743</v>
      </c>
      <c r="B17" s="44"/>
      <c r="C17" s="72" t="s">
        <v>628</v>
      </c>
      <c r="D17" s="31"/>
      <c r="E17" s="74"/>
      <c r="F17" s="69"/>
      <c r="G17" s="433" t="s">
        <v>1466</v>
      </c>
      <c r="H17" s="434"/>
      <c r="I17" s="434"/>
      <c r="J17" s="434"/>
      <c r="K17" s="434"/>
      <c r="L17" s="435"/>
      <c r="M17" s="82"/>
      <c r="N17" s="82"/>
      <c r="O17" s="80"/>
      <c r="P17" s="80"/>
      <c r="Q17" s="80"/>
      <c r="R17" s="81"/>
      <c r="S17" s="1"/>
      <c r="T17" s="1"/>
    </row>
    <row r="18" spans="1:20" customFormat="1" ht="3.95" customHeight="1" x14ac:dyDescent="0.25">
      <c r="A18" s="154" t="s">
        <v>440</v>
      </c>
      <c r="B18" s="44"/>
      <c r="C18" s="1"/>
      <c r="D18" s="31"/>
      <c r="E18" s="74"/>
      <c r="F18" s="69"/>
      <c r="G18" s="71"/>
      <c r="H18" s="71"/>
      <c r="I18" s="71"/>
      <c r="J18" s="71"/>
      <c r="K18" s="71"/>
      <c r="L18" s="71"/>
      <c r="M18" s="82"/>
      <c r="N18" s="82"/>
      <c r="O18" s="71"/>
      <c r="P18" s="71"/>
      <c r="Q18" s="71"/>
      <c r="R18" s="71"/>
      <c r="S18" s="1"/>
      <c r="T18" s="1"/>
    </row>
    <row r="19" spans="1:20" customFormat="1" ht="15.95" customHeight="1" x14ac:dyDescent="0.25">
      <c r="A19" s="154" t="s">
        <v>744</v>
      </c>
      <c r="B19" s="44"/>
      <c r="C19" s="70" t="s">
        <v>638</v>
      </c>
      <c r="D19" s="31"/>
      <c r="E19" s="75"/>
      <c r="F19" s="1"/>
      <c r="G19" s="426" t="s">
        <v>1403</v>
      </c>
      <c r="H19" s="427"/>
      <c r="I19" s="427"/>
      <c r="J19" s="427"/>
      <c r="K19" s="427"/>
      <c r="L19" s="428"/>
      <c r="M19" s="82"/>
      <c r="N19" s="82"/>
      <c r="O19" s="1"/>
      <c r="P19" s="1"/>
      <c r="Q19" s="1"/>
      <c r="R19" s="1"/>
      <c r="S19" s="1"/>
      <c r="T19" s="1"/>
    </row>
    <row r="20" spans="1:20" customFormat="1" ht="3.95" customHeight="1" x14ac:dyDescent="0.25">
      <c r="A20" s="154" t="s">
        <v>440</v>
      </c>
      <c r="B20" s="44"/>
      <c r="C20" s="1"/>
      <c r="D20" s="31"/>
      <c r="E20" s="74"/>
      <c r="F20" s="69"/>
      <c r="G20" s="71"/>
      <c r="H20" s="71"/>
      <c r="I20" s="71"/>
      <c r="J20" s="71"/>
      <c r="K20" s="71"/>
      <c r="L20" s="71"/>
      <c r="M20" s="82"/>
      <c r="N20" s="82"/>
      <c r="O20" s="71"/>
      <c r="P20" s="71"/>
      <c r="Q20" s="71"/>
      <c r="R20" s="71"/>
      <c r="S20" s="1"/>
      <c r="T20" s="1"/>
    </row>
    <row r="21" spans="1:20" customFormat="1" ht="15.95" customHeight="1" x14ac:dyDescent="0.25">
      <c r="A21" s="154" t="s">
        <v>745</v>
      </c>
      <c r="B21" s="44"/>
      <c r="C21" s="70" t="s">
        <v>637</v>
      </c>
      <c r="D21" s="31"/>
      <c r="E21" s="69"/>
      <c r="F21" s="69"/>
      <c r="G21" s="426" t="s">
        <v>1452</v>
      </c>
      <c r="H21" s="427"/>
      <c r="I21" s="427"/>
      <c r="J21" s="427"/>
      <c r="K21" s="427"/>
      <c r="L21" s="428"/>
      <c r="M21" s="82"/>
      <c r="N21" s="82"/>
      <c r="O21" s="1"/>
      <c r="P21" s="1"/>
      <c r="Q21" s="1"/>
      <c r="R21" s="1"/>
      <c r="S21" s="1"/>
      <c r="T21" s="1"/>
    </row>
    <row r="22" spans="1:20" customFormat="1" ht="3.95" customHeight="1" x14ac:dyDescent="0.25">
      <c r="A22" s="154" t="s">
        <v>440</v>
      </c>
      <c r="B22" s="44"/>
      <c r="C22" s="1"/>
      <c r="D22" s="31"/>
      <c r="E22" s="69"/>
      <c r="F22" s="69"/>
      <c r="G22" s="71"/>
      <c r="H22" s="71"/>
      <c r="I22" s="71"/>
      <c r="J22" s="71"/>
      <c r="K22" s="71"/>
      <c r="L22" s="71"/>
      <c r="M22" s="82"/>
      <c r="N22" s="82"/>
      <c r="O22" s="1"/>
      <c r="P22" s="1"/>
      <c r="Q22" s="1"/>
      <c r="R22" s="1"/>
      <c r="S22" s="1"/>
      <c r="T22" s="1"/>
    </row>
    <row r="23" spans="1:20" customFormat="1" ht="55.5" customHeight="1" x14ac:dyDescent="0.25">
      <c r="A23" s="154" t="s">
        <v>746</v>
      </c>
      <c r="B23" s="44"/>
      <c r="C23" s="72" t="s">
        <v>634</v>
      </c>
      <c r="D23" s="31"/>
      <c r="E23" s="69"/>
      <c r="F23" s="69"/>
      <c r="G23" s="433" t="s">
        <v>1458</v>
      </c>
      <c r="H23" s="434"/>
      <c r="I23" s="434"/>
      <c r="J23" s="434"/>
      <c r="K23" s="434"/>
      <c r="L23" s="435"/>
      <c r="M23" s="82"/>
      <c r="N23" s="82"/>
      <c r="O23" s="80"/>
      <c r="P23" s="80"/>
      <c r="Q23" s="80"/>
      <c r="R23" s="81"/>
      <c r="S23" s="1"/>
      <c r="T23" s="1"/>
    </row>
    <row r="24" spans="1:20" customFormat="1" ht="3.95" customHeight="1" x14ac:dyDescent="0.25">
      <c r="A24" s="154" t="s">
        <v>440</v>
      </c>
      <c r="B24" s="44"/>
      <c r="C24" s="1"/>
      <c r="D24" s="31"/>
      <c r="E24" s="69"/>
      <c r="F24" s="69"/>
      <c r="G24" s="71"/>
      <c r="H24" s="71"/>
      <c r="I24" s="71"/>
      <c r="J24" s="71"/>
      <c r="K24" s="71"/>
      <c r="L24" s="71"/>
      <c r="M24" s="82"/>
      <c r="N24" s="82"/>
      <c r="O24" s="1"/>
      <c r="P24" s="1"/>
      <c r="Q24" s="1"/>
      <c r="R24" s="1"/>
      <c r="S24" s="1"/>
      <c r="T24" s="1"/>
    </row>
    <row r="25" spans="1:20" customFormat="1" ht="15.95" customHeight="1" x14ac:dyDescent="0.25">
      <c r="A25" s="154" t="s">
        <v>747</v>
      </c>
      <c r="B25" s="44"/>
      <c r="C25" s="72" t="s">
        <v>636</v>
      </c>
      <c r="D25" s="31"/>
      <c r="E25" s="69"/>
      <c r="F25" s="69"/>
      <c r="G25" s="426" t="s">
        <v>1405</v>
      </c>
      <c r="H25" s="427"/>
      <c r="I25" s="427"/>
      <c r="J25" s="427"/>
      <c r="K25" s="427"/>
      <c r="L25" s="428"/>
      <c r="M25" s="82"/>
      <c r="N25" s="82"/>
      <c r="O25" s="1"/>
      <c r="P25" s="1"/>
      <c r="Q25" s="1"/>
      <c r="R25" s="1"/>
      <c r="S25" s="1"/>
      <c r="T25" s="1"/>
    </row>
    <row r="26" spans="1:20" customFormat="1" ht="3.95" customHeight="1" x14ac:dyDescent="0.25">
      <c r="A26" s="154" t="s">
        <v>440</v>
      </c>
      <c r="B26" s="44"/>
      <c r="C26" s="1"/>
      <c r="D26" s="31"/>
      <c r="E26" s="69"/>
      <c r="F26" s="69"/>
      <c r="G26" s="71"/>
      <c r="H26" s="71"/>
      <c r="I26" s="71"/>
      <c r="J26" s="71"/>
      <c r="K26" s="71"/>
      <c r="L26" s="71"/>
      <c r="M26" s="82"/>
      <c r="N26" s="82"/>
      <c r="O26" s="1"/>
      <c r="P26" s="1"/>
      <c r="Q26" s="1"/>
      <c r="R26" s="1"/>
      <c r="S26" s="1"/>
      <c r="T26" s="1"/>
    </row>
    <row r="27" spans="1:20" customFormat="1" ht="55.5" customHeight="1" x14ac:dyDescent="0.25">
      <c r="A27" s="154" t="s">
        <v>748</v>
      </c>
      <c r="B27" s="44"/>
      <c r="C27" s="72" t="s">
        <v>634</v>
      </c>
      <c r="D27" s="31"/>
      <c r="E27" s="69"/>
      <c r="F27" s="69"/>
      <c r="G27" s="433" t="s">
        <v>1459</v>
      </c>
      <c r="H27" s="434"/>
      <c r="I27" s="434"/>
      <c r="J27" s="434"/>
      <c r="K27" s="434"/>
      <c r="L27" s="435"/>
      <c r="M27" s="82"/>
      <c r="N27" s="82"/>
      <c r="O27" s="80"/>
      <c r="P27" s="80"/>
      <c r="Q27" s="80"/>
      <c r="R27" s="81"/>
      <c r="S27" s="1"/>
      <c r="T27" s="1"/>
    </row>
    <row r="28" spans="1:20" customFormat="1" ht="3.95" customHeight="1" x14ac:dyDescent="0.25">
      <c r="A28" s="154" t="s">
        <v>440</v>
      </c>
      <c r="B28" s="44"/>
      <c r="C28" s="1"/>
      <c r="D28" s="31"/>
      <c r="E28" s="69"/>
      <c r="F28" s="69"/>
      <c r="G28" s="71"/>
      <c r="H28" s="71"/>
      <c r="I28" s="71"/>
      <c r="J28" s="71"/>
      <c r="K28" s="71"/>
      <c r="L28" s="71"/>
      <c r="M28" s="82"/>
      <c r="N28" s="82"/>
      <c r="O28" s="1"/>
      <c r="P28" s="1"/>
      <c r="Q28" s="1"/>
      <c r="R28" s="1"/>
      <c r="S28" s="1"/>
      <c r="T28" s="1"/>
    </row>
    <row r="29" spans="1:20" customFormat="1" ht="15.95" customHeight="1" x14ac:dyDescent="0.25">
      <c r="A29" s="154" t="s">
        <v>749</v>
      </c>
      <c r="B29" s="44"/>
      <c r="C29" s="72" t="s">
        <v>635</v>
      </c>
      <c r="D29" s="31"/>
      <c r="E29" s="69"/>
      <c r="F29" s="69"/>
      <c r="G29" s="426" t="s">
        <v>1447</v>
      </c>
      <c r="H29" s="427"/>
      <c r="I29" s="427"/>
      <c r="J29" s="427"/>
      <c r="K29" s="427"/>
      <c r="L29" s="428"/>
      <c r="M29" s="82"/>
      <c r="N29" s="82"/>
      <c r="O29" s="1"/>
      <c r="P29" s="1"/>
      <c r="Q29" s="1"/>
      <c r="R29" s="1"/>
      <c r="S29" s="1"/>
      <c r="T29" s="1"/>
    </row>
    <row r="30" spans="1:20" customFormat="1" ht="3.95" customHeight="1" x14ac:dyDescent="0.25">
      <c r="A30" s="154" t="s">
        <v>440</v>
      </c>
      <c r="B30" s="44"/>
      <c r="C30" s="1"/>
      <c r="D30" s="31"/>
      <c r="E30" s="69"/>
      <c r="F30" s="69"/>
      <c r="G30" s="71"/>
      <c r="H30" s="71"/>
      <c r="I30" s="71"/>
      <c r="J30" s="71"/>
      <c r="K30" s="71"/>
      <c r="L30" s="71"/>
      <c r="M30" s="82"/>
      <c r="N30" s="82"/>
      <c r="O30" s="1"/>
      <c r="P30" s="1"/>
      <c r="Q30" s="1"/>
      <c r="R30" s="1"/>
      <c r="S30" s="1"/>
      <c r="T30" s="1"/>
    </row>
    <row r="31" spans="1:20" customFormat="1" ht="55.5" customHeight="1" x14ac:dyDescent="0.25">
      <c r="A31" s="154" t="s">
        <v>750</v>
      </c>
      <c r="B31" s="44"/>
      <c r="C31" s="72" t="s">
        <v>634</v>
      </c>
      <c r="D31" s="31"/>
      <c r="E31" s="69"/>
      <c r="F31" s="69"/>
      <c r="G31" s="433" t="s">
        <v>1460</v>
      </c>
      <c r="H31" s="434"/>
      <c r="I31" s="434"/>
      <c r="J31" s="434"/>
      <c r="K31" s="434"/>
      <c r="L31" s="435"/>
      <c r="M31" s="82"/>
      <c r="N31" s="82"/>
      <c r="O31" s="80"/>
      <c r="P31" s="80"/>
      <c r="Q31" s="80"/>
      <c r="R31" s="81"/>
      <c r="S31" s="1"/>
      <c r="T31" s="1"/>
    </row>
    <row r="32" spans="1:20" customFormat="1" ht="3.95" customHeight="1" x14ac:dyDescent="0.25">
      <c r="A32" s="154" t="s">
        <v>440</v>
      </c>
      <c r="B32" s="44"/>
      <c r="C32" s="1"/>
      <c r="D32" s="31"/>
      <c r="E32" s="69"/>
      <c r="F32" s="69"/>
      <c r="G32" s="71"/>
      <c r="H32" s="71"/>
      <c r="I32" s="71"/>
      <c r="J32" s="71"/>
      <c r="K32" s="71"/>
      <c r="L32" s="71"/>
      <c r="M32" s="82"/>
      <c r="N32" s="82"/>
      <c r="O32" s="1"/>
      <c r="P32" s="1"/>
      <c r="Q32" s="1"/>
      <c r="R32" s="1"/>
      <c r="S32" s="1"/>
      <c r="T32" s="1"/>
    </row>
    <row r="33" spans="1:20" customFormat="1" ht="15.95" customHeight="1" x14ac:dyDescent="0.25">
      <c r="A33" s="154" t="s">
        <v>619</v>
      </c>
      <c r="B33" s="44"/>
      <c r="C33" s="70" t="s">
        <v>633</v>
      </c>
      <c r="D33" s="31"/>
      <c r="E33" s="69"/>
      <c r="F33" s="69"/>
      <c r="G33" s="426" t="s">
        <v>1404</v>
      </c>
      <c r="H33" s="427"/>
      <c r="I33" s="427"/>
      <c r="J33" s="427"/>
      <c r="K33" s="427"/>
      <c r="L33" s="428"/>
      <c r="M33" s="82"/>
      <c r="N33" s="82"/>
      <c r="O33" s="1"/>
      <c r="P33" s="1"/>
      <c r="Q33" s="1"/>
      <c r="R33" s="1"/>
      <c r="S33" s="1"/>
      <c r="T33" s="1"/>
    </row>
    <row r="34" spans="1:20" customFormat="1" ht="3.95" customHeight="1" x14ac:dyDescent="0.25">
      <c r="A34" s="154" t="s">
        <v>440</v>
      </c>
      <c r="B34" s="44"/>
      <c r="C34" s="1"/>
      <c r="D34" s="31"/>
      <c r="E34" s="1"/>
      <c r="F34" s="1"/>
      <c r="G34" s="71"/>
      <c r="H34" s="71"/>
      <c r="I34" s="71"/>
      <c r="J34" s="71"/>
      <c r="K34" s="71"/>
      <c r="L34" s="71"/>
      <c r="M34" s="82"/>
      <c r="N34" s="82"/>
      <c r="O34" s="1"/>
      <c r="P34" s="1"/>
      <c r="Q34" s="1"/>
      <c r="R34" s="1"/>
      <c r="S34" s="1"/>
      <c r="T34" s="1"/>
    </row>
    <row r="35" spans="1:20" customFormat="1" ht="15.95" customHeight="1" x14ac:dyDescent="0.25">
      <c r="A35" s="154" t="s">
        <v>617</v>
      </c>
      <c r="B35" s="44"/>
      <c r="C35" s="70" t="s">
        <v>617</v>
      </c>
      <c r="D35" s="31"/>
      <c r="E35" s="69"/>
      <c r="F35" s="1"/>
      <c r="G35" s="426" t="s">
        <v>1499</v>
      </c>
      <c r="H35" s="427"/>
      <c r="I35" s="427"/>
      <c r="J35" s="427"/>
      <c r="K35" s="427"/>
      <c r="L35" s="428"/>
      <c r="M35" s="82"/>
      <c r="N35" s="82"/>
      <c r="O35" s="1"/>
      <c r="P35" s="1"/>
      <c r="Q35" s="1"/>
      <c r="R35" s="1"/>
      <c r="S35" s="1"/>
      <c r="T35" s="1"/>
    </row>
    <row r="36" spans="1:20" customFormat="1" ht="3.95" customHeight="1" x14ac:dyDescent="0.25">
      <c r="A36" s="154" t="s">
        <v>440</v>
      </c>
      <c r="B36" s="44"/>
      <c r="C36" s="1"/>
      <c r="D36" s="31"/>
      <c r="E36" s="1"/>
      <c r="F36" s="1"/>
      <c r="G36" s="71"/>
      <c r="H36" s="71"/>
      <c r="I36" s="71"/>
      <c r="J36" s="71"/>
      <c r="K36" s="71"/>
      <c r="L36" s="71"/>
      <c r="M36" s="82"/>
      <c r="N36" s="82"/>
      <c r="O36" s="1"/>
      <c r="P36" s="1"/>
      <c r="Q36" s="1"/>
      <c r="R36" s="1"/>
      <c r="S36" s="1"/>
      <c r="T36" s="1"/>
    </row>
    <row r="37" spans="1:20" customFormat="1" ht="15.95" customHeight="1" x14ac:dyDescent="0.25">
      <c r="A37" s="154" t="s">
        <v>616</v>
      </c>
      <c r="B37" s="44"/>
      <c r="C37" s="70" t="s">
        <v>616</v>
      </c>
      <c r="D37" s="31"/>
      <c r="E37" s="69"/>
      <c r="F37" s="1"/>
      <c r="G37" s="426" t="s">
        <v>1406</v>
      </c>
      <c r="H37" s="427"/>
      <c r="I37" s="427"/>
      <c r="J37" s="427"/>
      <c r="K37" s="427"/>
      <c r="L37" s="428"/>
      <c r="M37" s="1"/>
      <c r="N37" s="1"/>
      <c r="O37" s="1"/>
      <c r="P37" s="1"/>
      <c r="Q37" s="1"/>
      <c r="R37" s="1"/>
      <c r="S37" s="1"/>
      <c r="T37" s="1"/>
    </row>
    <row r="38" spans="1:20" customFormat="1" ht="3.95" customHeight="1" x14ac:dyDescent="0.25">
      <c r="A38" s="154" t="s">
        <v>440</v>
      </c>
      <c r="B38" s="44"/>
      <c r="C38" s="1"/>
      <c r="D38" s="31"/>
      <c r="E38" s="1"/>
      <c r="F38" s="1"/>
      <c r="G38" s="71"/>
      <c r="H38" s="71"/>
      <c r="I38" s="71"/>
      <c r="J38" s="71"/>
      <c r="K38" s="71"/>
      <c r="L38" s="71"/>
      <c r="M38" s="1"/>
      <c r="N38" s="1"/>
      <c r="O38" s="1"/>
      <c r="P38" s="1"/>
      <c r="Q38" s="1"/>
      <c r="R38" s="1"/>
      <c r="S38" s="1"/>
      <c r="T38" s="1"/>
    </row>
    <row r="39" spans="1:20" customFormat="1" ht="15.95" customHeight="1" x14ac:dyDescent="0.25">
      <c r="A39" s="154" t="s">
        <v>615</v>
      </c>
      <c r="B39" s="44"/>
      <c r="C39" s="70" t="s">
        <v>615</v>
      </c>
      <c r="D39" s="31"/>
      <c r="E39" s="69"/>
      <c r="F39" s="1"/>
      <c r="G39" s="426" t="s">
        <v>1407</v>
      </c>
      <c r="H39" s="427"/>
      <c r="I39" s="427"/>
      <c r="J39" s="427"/>
      <c r="K39" s="427"/>
      <c r="L39" s="428"/>
      <c r="M39" s="1"/>
      <c r="N39" s="1"/>
      <c r="O39" s="1"/>
      <c r="P39" s="1"/>
      <c r="Q39" s="1"/>
      <c r="R39" s="1"/>
      <c r="S39" s="1"/>
      <c r="T39" s="1"/>
    </row>
    <row r="40" spans="1:20" customFormat="1" ht="3.95" customHeight="1" x14ac:dyDescent="0.25">
      <c r="A40" s="154" t="s">
        <v>440</v>
      </c>
      <c r="B40" s="44"/>
      <c r="C40" s="1"/>
      <c r="D40" s="31"/>
      <c r="E40" s="1"/>
      <c r="F40" s="1"/>
      <c r="G40" s="71"/>
      <c r="H40" s="71"/>
      <c r="I40" s="71"/>
      <c r="J40" s="71"/>
      <c r="K40" s="71"/>
      <c r="L40" s="71"/>
      <c r="M40" s="1"/>
      <c r="N40" s="1"/>
      <c r="O40" s="1"/>
      <c r="P40" s="1"/>
      <c r="Q40" s="1"/>
      <c r="R40" s="1"/>
      <c r="S40" s="1"/>
      <c r="T40" s="1"/>
    </row>
    <row r="41" spans="1:20" customFormat="1" ht="15.95" customHeight="1" x14ac:dyDescent="0.25">
      <c r="A41" s="154" t="s">
        <v>613</v>
      </c>
      <c r="B41" s="44"/>
      <c r="C41" s="70" t="s">
        <v>613</v>
      </c>
      <c r="D41" s="31"/>
      <c r="E41" s="69"/>
      <c r="F41" s="1"/>
      <c r="G41" s="426" t="s">
        <v>1464</v>
      </c>
      <c r="H41" s="427"/>
      <c r="I41" s="427"/>
      <c r="J41" s="427"/>
      <c r="K41" s="427"/>
      <c r="L41" s="428"/>
      <c r="M41" s="1"/>
      <c r="N41" s="1"/>
      <c r="O41" s="1"/>
      <c r="P41" s="1"/>
      <c r="Q41" s="1"/>
      <c r="R41" s="1"/>
      <c r="S41" s="1"/>
      <c r="T41" s="1"/>
    </row>
    <row r="42" spans="1:20" customFormat="1" ht="3.95" customHeight="1" x14ac:dyDescent="0.25">
      <c r="A42" s="154" t="s">
        <v>440</v>
      </c>
      <c r="B42" s="44"/>
      <c r="C42" s="1"/>
      <c r="D42" s="31"/>
      <c r="E42" s="1"/>
      <c r="F42" s="1"/>
      <c r="G42" s="71"/>
      <c r="H42" s="71"/>
      <c r="I42" s="71"/>
      <c r="J42" s="71"/>
      <c r="K42" s="71"/>
      <c r="L42" s="71"/>
      <c r="M42" s="1"/>
      <c r="N42" s="1"/>
      <c r="O42" s="1"/>
      <c r="P42" s="1"/>
      <c r="Q42" s="1"/>
      <c r="R42" s="1"/>
      <c r="S42" s="1"/>
      <c r="T42" s="1"/>
    </row>
    <row r="43" spans="1:20" customFormat="1" ht="15.95" customHeight="1" x14ac:dyDescent="0.25">
      <c r="A43" s="154" t="s">
        <v>1391</v>
      </c>
      <c r="B43" s="44"/>
      <c r="C43" s="70" t="s">
        <v>1390</v>
      </c>
      <c r="D43" s="31"/>
      <c r="E43" s="69"/>
      <c r="F43" s="1"/>
      <c r="G43" s="426" t="s">
        <v>1462</v>
      </c>
      <c r="H43" s="427"/>
      <c r="I43" s="427"/>
      <c r="J43" s="427"/>
      <c r="K43" s="427"/>
      <c r="L43" s="428"/>
      <c r="M43" s="1"/>
      <c r="N43" s="1"/>
      <c r="O43" s="1"/>
      <c r="P43" s="1"/>
      <c r="Q43" s="1"/>
      <c r="R43" s="1"/>
      <c r="S43" s="1"/>
      <c r="T43" s="1"/>
    </row>
    <row r="44" spans="1:20" customFormat="1" ht="3.95" customHeight="1" x14ac:dyDescent="0.25">
      <c r="A44" s="154" t="s">
        <v>440</v>
      </c>
      <c r="B44" s="44"/>
      <c r="C44" s="1"/>
      <c r="D44" s="31"/>
      <c r="E44" s="1"/>
      <c r="F44" s="1"/>
      <c r="G44" s="71"/>
      <c r="H44" s="71"/>
      <c r="I44" s="71"/>
      <c r="J44" s="71"/>
      <c r="K44" s="71"/>
      <c r="L44" s="71"/>
      <c r="M44" s="1"/>
      <c r="N44" s="1"/>
      <c r="O44" s="1"/>
      <c r="P44" s="1"/>
      <c r="Q44" s="1"/>
      <c r="R44" s="1"/>
      <c r="S44" s="1"/>
      <c r="T44" s="1"/>
    </row>
    <row r="45" spans="1:20" customFormat="1" ht="15.95" customHeight="1" x14ac:dyDescent="0.25">
      <c r="A45" s="154" t="s">
        <v>611</v>
      </c>
      <c r="B45" s="44"/>
      <c r="C45" s="70" t="s">
        <v>632</v>
      </c>
      <c r="D45" s="31"/>
      <c r="E45" s="69"/>
      <c r="F45" s="1"/>
      <c r="G45" s="426" t="s">
        <v>1456</v>
      </c>
      <c r="H45" s="427"/>
      <c r="I45" s="427"/>
      <c r="J45" s="427"/>
      <c r="K45" s="427"/>
      <c r="L45" s="428"/>
      <c r="M45" s="1"/>
      <c r="N45" s="1"/>
      <c r="O45" s="1"/>
      <c r="P45" s="1"/>
      <c r="Q45" s="1"/>
      <c r="R45" s="1"/>
      <c r="S45" s="1"/>
      <c r="T45" s="1"/>
    </row>
    <row r="46" spans="1:20" customFormat="1" ht="3.95" customHeight="1" x14ac:dyDescent="0.25">
      <c r="A46" s="154" t="s">
        <v>440</v>
      </c>
      <c r="B46" s="44"/>
      <c r="C46" s="1"/>
      <c r="D46" s="31"/>
      <c r="E46" s="1"/>
      <c r="F46" s="1"/>
      <c r="G46" s="71"/>
      <c r="H46" s="71"/>
      <c r="I46" s="71"/>
      <c r="J46" s="71"/>
      <c r="K46" s="71"/>
      <c r="L46" s="71"/>
      <c r="M46" s="1"/>
      <c r="N46" s="1"/>
      <c r="O46" s="1"/>
      <c r="P46" s="1"/>
      <c r="Q46" s="1"/>
      <c r="R46" s="1"/>
      <c r="S46" s="1"/>
      <c r="T46" s="1"/>
    </row>
    <row r="47" spans="1:20" customFormat="1" ht="15.95" customHeight="1" x14ac:dyDescent="0.25">
      <c r="A47" s="154" t="s">
        <v>1392</v>
      </c>
      <c r="B47" s="44"/>
      <c r="C47" s="70" t="s">
        <v>1393</v>
      </c>
      <c r="D47" s="31"/>
      <c r="E47" s="69"/>
      <c r="F47" s="1"/>
      <c r="G47" s="426" t="s">
        <v>1457</v>
      </c>
      <c r="H47" s="427"/>
      <c r="I47" s="427"/>
      <c r="J47" s="427"/>
      <c r="K47" s="427"/>
      <c r="L47" s="428"/>
      <c r="M47" s="1"/>
      <c r="N47" s="1"/>
      <c r="O47" s="1"/>
      <c r="P47" s="1"/>
      <c r="Q47" s="1"/>
      <c r="R47" s="1"/>
      <c r="S47" s="1"/>
      <c r="T47" s="1"/>
    </row>
    <row r="48" spans="1:20" customFormat="1" ht="3.95" customHeight="1" x14ac:dyDescent="0.25">
      <c r="A48" s="154" t="s">
        <v>440</v>
      </c>
      <c r="B48" s="44"/>
      <c r="C48" s="1"/>
      <c r="D48" s="31"/>
      <c r="E48" s="1"/>
      <c r="F48" s="1"/>
      <c r="G48" s="71"/>
      <c r="H48" s="71"/>
      <c r="I48" s="71"/>
      <c r="J48" s="71"/>
      <c r="K48" s="71"/>
      <c r="L48" s="71"/>
      <c r="M48" s="1"/>
      <c r="N48" s="1"/>
      <c r="O48" s="1"/>
      <c r="P48" s="1"/>
      <c r="Q48" s="1"/>
      <c r="R48" s="1"/>
      <c r="S48" s="1"/>
      <c r="T48" s="1"/>
    </row>
    <row r="49" spans="1:20" customFormat="1" ht="15.95" customHeight="1" x14ac:dyDescent="0.25">
      <c r="A49" s="154" t="s">
        <v>609</v>
      </c>
      <c r="B49" s="44"/>
      <c r="C49" s="70" t="s">
        <v>631</v>
      </c>
      <c r="D49" s="31"/>
      <c r="E49" s="69"/>
      <c r="F49" s="1"/>
      <c r="G49" s="426" t="s">
        <v>1448</v>
      </c>
      <c r="H49" s="427"/>
      <c r="I49" s="427"/>
      <c r="J49" s="427"/>
      <c r="K49" s="427"/>
      <c r="L49" s="428"/>
      <c r="M49" s="1"/>
      <c r="N49" s="1"/>
      <c r="O49" s="1"/>
      <c r="P49" s="1"/>
      <c r="Q49" s="1"/>
      <c r="R49" s="1"/>
      <c r="S49" s="1"/>
      <c r="T49" s="1"/>
    </row>
    <row r="50" spans="1:20" customFormat="1" ht="3.95" customHeight="1" x14ac:dyDescent="0.25">
      <c r="A50" s="154" t="s">
        <v>440</v>
      </c>
      <c r="B50" s="44"/>
      <c r="C50" s="1"/>
      <c r="D50" s="31"/>
      <c r="E50" s="1"/>
      <c r="F50" s="1"/>
      <c r="G50" s="71"/>
      <c r="H50" s="71"/>
      <c r="I50" s="71"/>
      <c r="J50" s="71"/>
      <c r="K50" s="71"/>
      <c r="L50" s="71"/>
      <c r="M50" s="1"/>
      <c r="N50" s="1"/>
      <c r="O50" s="1"/>
      <c r="P50" s="1"/>
      <c r="Q50" s="1"/>
      <c r="R50" s="1"/>
      <c r="S50" s="1"/>
      <c r="T50" s="1"/>
    </row>
    <row r="51" spans="1:20" customFormat="1" ht="15.95" customHeight="1" x14ac:dyDescent="0.25">
      <c r="A51" s="154" t="s">
        <v>607</v>
      </c>
      <c r="B51" s="44"/>
      <c r="C51" s="70" t="s">
        <v>607</v>
      </c>
      <c r="D51" s="31"/>
      <c r="E51" s="69"/>
      <c r="F51" s="1"/>
      <c r="G51" s="426" t="s">
        <v>1463</v>
      </c>
      <c r="H51" s="427"/>
      <c r="I51" s="427"/>
      <c r="J51" s="427"/>
      <c r="K51" s="427"/>
      <c r="L51" s="428"/>
      <c r="M51" s="1"/>
      <c r="N51" s="1"/>
      <c r="O51" s="1"/>
      <c r="P51" s="1"/>
      <c r="Q51" s="1"/>
      <c r="R51" s="1"/>
      <c r="S51" s="1"/>
      <c r="T51" s="1"/>
    </row>
    <row r="52" spans="1:20" customFormat="1" ht="3.95" customHeight="1" x14ac:dyDescent="0.25">
      <c r="A52" s="154" t="s">
        <v>440</v>
      </c>
      <c r="B52" s="44"/>
      <c r="C52" s="1"/>
      <c r="D52" s="31"/>
      <c r="E52" s="1"/>
      <c r="F52" s="1"/>
      <c r="G52" s="71"/>
      <c r="H52" s="71"/>
      <c r="I52" s="71"/>
      <c r="J52" s="71"/>
      <c r="K52" s="71"/>
      <c r="L52" s="71"/>
      <c r="M52" s="1"/>
      <c r="N52" s="1"/>
      <c r="O52" s="1"/>
      <c r="P52" s="1"/>
      <c r="Q52" s="1"/>
      <c r="R52" s="1"/>
      <c r="S52" s="1"/>
      <c r="T52" s="1"/>
    </row>
    <row r="53" spans="1:20" customFormat="1" ht="15.95" customHeight="1" x14ac:dyDescent="0.25">
      <c r="A53" s="154" t="s">
        <v>1395</v>
      </c>
      <c r="B53" s="44"/>
      <c r="C53" s="70" t="s">
        <v>1394</v>
      </c>
      <c r="D53" s="31"/>
      <c r="E53" s="69"/>
      <c r="F53" s="1"/>
      <c r="G53" s="426" t="s">
        <v>1408</v>
      </c>
      <c r="H53" s="427"/>
      <c r="I53" s="427"/>
      <c r="J53" s="427"/>
      <c r="K53" s="427"/>
      <c r="L53" s="428"/>
      <c r="M53" s="1"/>
      <c r="N53" s="1"/>
      <c r="O53" s="1"/>
      <c r="P53" s="1"/>
      <c r="Q53" s="1"/>
      <c r="R53" s="1"/>
      <c r="S53" s="1"/>
      <c r="T53" s="1"/>
    </row>
    <row r="54" spans="1:20" customFormat="1" ht="3.95" customHeight="1" x14ac:dyDescent="0.25">
      <c r="A54" s="154" t="s">
        <v>440</v>
      </c>
      <c r="B54" s="44"/>
      <c r="C54" s="1"/>
      <c r="D54" s="31"/>
      <c r="E54" s="1"/>
      <c r="F54" s="1"/>
      <c r="G54" s="71"/>
      <c r="H54" s="71"/>
      <c r="I54" s="71"/>
      <c r="J54" s="71"/>
      <c r="K54" s="71"/>
      <c r="L54" s="71"/>
      <c r="M54" s="1"/>
      <c r="N54" s="1"/>
      <c r="O54" s="1"/>
      <c r="P54" s="1"/>
      <c r="Q54" s="1"/>
      <c r="R54" s="1"/>
      <c r="S54" s="1"/>
      <c r="T54" s="1"/>
    </row>
    <row r="55" spans="1:20" customFormat="1" ht="15.95" customHeight="1" x14ac:dyDescent="0.25">
      <c r="A55" s="154" t="s">
        <v>786</v>
      </c>
      <c r="B55" s="44"/>
      <c r="C55" s="70" t="s">
        <v>786</v>
      </c>
      <c r="D55" s="31"/>
      <c r="E55" s="69"/>
      <c r="F55" s="1"/>
      <c r="G55" s="436" t="str">
        <f>'System Settings'!G30:L30</f>
        <v>landingsPage.png</v>
      </c>
      <c r="H55" s="437"/>
      <c r="I55" s="437"/>
      <c r="J55" s="437"/>
      <c r="K55" s="437"/>
      <c r="L55" s="438"/>
      <c r="M55" s="1"/>
      <c r="N55" s="1"/>
      <c r="O55" s="1"/>
      <c r="P55" s="1"/>
      <c r="Q55" s="1"/>
      <c r="R55" s="1"/>
      <c r="S55" s="1"/>
      <c r="T55" s="1"/>
    </row>
    <row r="56" spans="1:20" customFormat="1" ht="20.100000000000001" customHeight="1" x14ac:dyDescent="0.25">
      <c r="A56" s="154"/>
      <c r="B56" s="44"/>
      <c r="C56" s="2"/>
      <c r="D56" s="31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20" customFormat="1" ht="26.25" customHeight="1" x14ac:dyDescent="0.3">
      <c r="A57" s="154" t="s">
        <v>751</v>
      </c>
      <c r="B57" s="44"/>
      <c r="C57" s="79" t="s">
        <v>685</v>
      </c>
      <c r="D57" s="31"/>
      <c r="E57" s="2"/>
      <c r="F57" s="78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 customFormat="1" ht="3.95" customHeight="1" x14ac:dyDescent="0.25">
      <c r="A58" s="154" t="s">
        <v>440</v>
      </c>
      <c r="B58" s="44"/>
      <c r="C58" s="1"/>
      <c r="D58" s="31"/>
      <c r="E58" s="74"/>
      <c r="F58" s="69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1"/>
      <c r="T58" s="1"/>
    </row>
    <row r="59" spans="1:20" customFormat="1" ht="15.95" customHeight="1" x14ac:dyDescent="0.25">
      <c r="A59" s="154" t="s">
        <v>1385</v>
      </c>
      <c r="B59" s="44"/>
      <c r="C59" s="72" t="s">
        <v>1385</v>
      </c>
      <c r="D59" s="31"/>
      <c r="E59" s="77"/>
      <c r="F59" s="69"/>
      <c r="G59" s="439" t="str">
        <f>SelCurrency</f>
        <v>EUR</v>
      </c>
      <c r="H59" s="440"/>
      <c r="I59" s="440"/>
      <c r="J59" s="440"/>
      <c r="K59" s="440"/>
      <c r="L59" s="441"/>
      <c r="M59" s="429"/>
      <c r="N59" s="429"/>
      <c r="O59" s="429"/>
      <c r="P59" s="429"/>
      <c r="Q59" s="429"/>
      <c r="R59" s="399"/>
      <c r="S59" s="1"/>
      <c r="T59" s="75"/>
    </row>
    <row r="60" spans="1:20" customFormat="1" ht="3.95" customHeight="1" x14ac:dyDescent="0.25">
      <c r="A60" s="154" t="s">
        <v>440</v>
      </c>
      <c r="B60" s="44"/>
      <c r="C60" s="1"/>
      <c r="D60" s="31"/>
      <c r="E60" s="74"/>
      <c r="F60" s="69"/>
      <c r="G60" s="71"/>
      <c r="H60" s="71"/>
      <c r="I60" s="71"/>
      <c r="J60" s="71"/>
      <c r="K60" s="71"/>
      <c r="L60" s="71"/>
      <c r="M60" s="429"/>
      <c r="N60" s="429"/>
      <c r="O60" s="429"/>
      <c r="P60" s="429"/>
      <c r="Q60" s="429"/>
      <c r="R60" s="399"/>
      <c r="S60" s="1"/>
      <c r="T60" s="1"/>
    </row>
    <row r="61" spans="1:20" customFormat="1" ht="15.95" customHeight="1" x14ac:dyDescent="0.25">
      <c r="A61" s="154" t="s">
        <v>656</v>
      </c>
      <c r="B61" s="44"/>
      <c r="C61" s="72" t="s">
        <v>653</v>
      </c>
      <c r="D61" s="31"/>
      <c r="E61" s="77"/>
      <c r="F61" s="69"/>
      <c r="G61" s="426" t="s">
        <v>1510</v>
      </c>
      <c r="H61" s="427"/>
      <c r="I61" s="427"/>
      <c r="J61" s="427"/>
      <c r="K61" s="427"/>
      <c r="L61" s="428"/>
      <c r="M61" s="429"/>
      <c r="N61" s="429"/>
      <c r="O61" s="429"/>
      <c r="P61" s="429"/>
      <c r="Q61" s="429"/>
      <c r="R61" s="76"/>
      <c r="S61" s="1"/>
      <c r="T61" s="75"/>
    </row>
    <row r="62" spans="1:20" customFormat="1" ht="3.95" customHeight="1" x14ac:dyDescent="0.25">
      <c r="A62" s="154" t="s">
        <v>440</v>
      </c>
      <c r="B62" s="44"/>
      <c r="C62" s="1"/>
      <c r="D62" s="31"/>
      <c r="E62" s="74"/>
      <c r="F62" s="69"/>
      <c r="G62" s="71"/>
      <c r="H62" s="71"/>
      <c r="I62" s="71"/>
      <c r="J62" s="71"/>
      <c r="K62" s="71"/>
      <c r="L62" s="71"/>
      <c r="M62" s="429"/>
      <c r="N62" s="429"/>
      <c r="O62" s="429"/>
      <c r="P62" s="429"/>
      <c r="Q62" s="429"/>
      <c r="R62" s="76"/>
      <c r="S62" s="1"/>
      <c r="T62" s="1"/>
    </row>
    <row r="63" spans="1:20" customFormat="1" ht="15.95" customHeight="1" x14ac:dyDescent="0.25">
      <c r="A63" s="154" t="s">
        <v>657</v>
      </c>
      <c r="B63" s="44"/>
      <c r="C63" s="72" t="s">
        <v>766</v>
      </c>
      <c r="D63" s="31"/>
      <c r="E63" s="77"/>
      <c r="F63" s="69"/>
      <c r="G63" s="426" t="s">
        <v>1509</v>
      </c>
      <c r="H63" s="427"/>
      <c r="I63" s="427"/>
      <c r="J63" s="427"/>
      <c r="K63" s="427"/>
      <c r="L63" s="428"/>
      <c r="M63" s="429"/>
      <c r="N63" s="429"/>
      <c r="O63" s="429"/>
      <c r="P63" s="429"/>
      <c r="Q63" s="429"/>
      <c r="R63" s="76"/>
      <c r="S63" s="1"/>
      <c r="T63" s="75"/>
    </row>
    <row r="64" spans="1:20" customFormat="1" ht="3.95" customHeight="1" x14ac:dyDescent="0.25">
      <c r="A64" s="154" t="s">
        <v>440</v>
      </c>
      <c r="B64" s="44"/>
      <c r="C64" s="1"/>
      <c r="D64" s="31"/>
      <c r="E64" s="74"/>
      <c r="F64" s="69"/>
      <c r="G64" s="71"/>
      <c r="H64" s="71"/>
      <c r="I64" s="71"/>
      <c r="J64" s="71"/>
      <c r="K64" s="71"/>
      <c r="L64" s="71"/>
      <c r="M64" s="429"/>
      <c r="N64" s="429"/>
      <c r="O64" s="429"/>
      <c r="P64" s="429"/>
      <c r="Q64" s="429"/>
      <c r="R64" s="76"/>
      <c r="S64" s="1"/>
      <c r="T64" s="1"/>
    </row>
    <row r="65" spans="1:20" customFormat="1" ht="15.95" customHeight="1" x14ac:dyDescent="0.25">
      <c r="A65" s="154" t="s">
        <v>658</v>
      </c>
      <c r="B65" s="44"/>
      <c r="C65" s="72" t="s">
        <v>540</v>
      </c>
      <c r="D65" s="31"/>
      <c r="E65" s="74"/>
      <c r="F65" s="69"/>
      <c r="G65" s="426" t="s">
        <v>1409</v>
      </c>
      <c r="H65" s="427"/>
      <c r="I65" s="427"/>
      <c r="J65" s="427"/>
      <c r="K65" s="427"/>
      <c r="L65" s="428"/>
      <c r="M65" s="429"/>
      <c r="N65" s="429"/>
      <c r="O65" s="429"/>
      <c r="P65" s="429"/>
      <c r="Q65" s="429"/>
      <c r="R65" s="76"/>
      <c r="S65" s="1"/>
      <c r="T65" s="1"/>
    </row>
    <row r="66" spans="1:20" customFormat="1" ht="3.95" customHeight="1" x14ac:dyDescent="0.25">
      <c r="A66" s="154" t="s">
        <v>440</v>
      </c>
      <c r="B66" s="44"/>
      <c r="C66" s="1"/>
      <c r="D66" s="31"/>
      <c r="E66" s="74"/>
      <c r="F66" s="69"/>
      <c r="G66" s="71"/>
      <c r="H66" s="71"/>
      <c r="I66" s="71"/>
      <c r="J66" s="71"/>
      <c r="K66" s="71"/>
      <c r="L66" s="71"/>
      <c r="M66" s="429"/>
      <c r="N66" s="429"/>
      <c r="O66" s="429"/>
      <c r="P66" s="429"/>
      <c r="Q66" s="429"/>
      <c r="R66" s="165"/>
      <c r="S66" s="1"/>
      <c r="T66" s="1"/>
    </row>
    <row r="67" spans="1:20" customFormat="1" ht="15.95" customHeight="1" x14ac:dyDescent="0.25">
      <c r="A67" s="154" t="s">
        <v>788</v>
      </c>
      <c r="B67" s="44"/>
      <c r="C67" s="70" t="s">
        <v>1387</v>
      </c>
      <c r="D67" s="31"/>
      <c r="E67" s="75"/>
      <c r="F67" s="1"/>
      <c r="G67" s="426" t="s">
        <v>1501</v>
      </c>
      <c r="H67" s="427"/>
      <c r="I67" s="427"/>
      <c r="J67" s="427"/>
      <c r="K67" s="427"/>
      <c r="L67" s="428"/>
      <c r="M67" s="1"/>
      <c r="N67" s="1"/>
      <c r="O67" s="1"/>
      <c r="P67" s="1"/>
      <c r="Q67" s="1"/>
      <c r="R67" s="1"/>
      <c r="S67" s="1"/>
      <c r="T67" s="1"/>
    </row>
    <row r="68" spans="1:20" customFormat="1" ht="3.95" customHeight="1" x14ac:dyDescent="0.25">
      <c r="A68" s="154" t="s">
        <v>440</v>
      </c>
      <c r="B68" s="44"/>
      <c r="C68" s="1"/>
      <c r="D68" s="31"/>
      <c r="E68" s="74"/>
      <c r="F68" s="69"/>
      <c r="G68" s="71"/>
      <c r="H68" s="71"/>
      <c r="I68" s="71"/>
      <c r="J68" s="71"/>
      <c r="K68" s="71"/>
      <c r="L68" s="71"/>
      <c r="M68" s="429"/>
      <c r="N68" s="429"/>
      <c r="O68" s="429"/>
      <c r="P68" s="429"/>
      <c r="Q68" s="429"/>
      <c r="R68" s="165"/>
      <c r="S68" s="1"/>
      <c r="T68" s="1"/>
    </row>
    <row r="69" spans="1:20" customFormat="1" ht="15.95" customHeight="1" x14ac:dyDescent="0.25">
      <c r="A69" s="154" t="s">
        <v>789</v>
      </c>
      <c r="B69" s="44"/>
      <c r="C69" s="70" t="s">
        <v>1388</v>
      </c>
      <c r="D69" s="31"/>
      <c r="E69" s="75"/>
      <c r="F69" s="1"/>
      <c r="G69" s="426" t="s">
        <v>1502</v>
      </c>
      <c r="H69" s="427"/>
      <c r="I69" s="427"/>
      <c r="J69" s="427"/>
      <c r="K69" s="427"/>
      <c r="L69" s="428"/>
      <c r="M69" s="1"/>
      <c r="N69" s="1"/>
      <c r="O69" s="1"/>
      <c r="P69" s="1"/>
      <c r="Q69" s="1"/>
      <c r="R69" s="1"/>
      <c r="S69" s="1"/>
      <c r="T69" s="1"/>
    </row>
    <row r="70" spans="1:20" customFormat="1" ht="3.95" customHeight="1" x14ac:dyDescent="0.25">
      <c r="A70" s="154" t="s">
        <v>440</v>
      </c>
      <c r="B70" s="44"/>
      <c r="C70" s="1"/>
      <c r="D70" s="31"/>
      <c r="E70" s="74"/>
      <c r="F70" s="69"/>
      <c r="G70" s="71"/>
      <c r="H70" s="71"/>
      <c r="I70" s="71"/>
      <c r="J70" s="71"/>
      <c r="K70" s="71"/>
      <c r="L70" s="71"/>
      <c r="M70" s="429"/>
      <c r="N70" s="429"/>
      <c r="O70" s="429"/>
      <c r="P70" s="429"/>
      <c r="Q70" s="429"/>
      <c r="R70" s="165"/>
      <c r="S70" s="1"/>
      <c r="T70" s="1"/>
    </row>
    <row r="71" spans="1:20" customFormat="1" ht="15.95" customHeight="1" x14ac:dyDescent="0.25">
      <c r="A71" s="154" t="s">
        <v>790</v>
      </c>
      <c r="B71" s="44"/>
      <c r="C71" s="70" t="s">
        <v>1389</v>
      </c>
      <c r="D71" s="31"/>
      <c r="E71" s="75"/>
      <c r="F71" s="1"/>
      <c r="G71" s="426" t="s">
        <v>1503</v>
      </c>
      <c r="H71" s="427"/>
      <c r="I71" s="427"/>
      <c r="J71" s="427"/>
      <c r="K71" s="427"/>
      <c r="L71" s="428"/>
      <c r="M71" s="1"/>
      <c r="N71" s="1"/>
      <c r="O71" s="1"/>
      <c r="P71" s="1"/>
      <c r="Q71" s="1"/>
      <c r="R71" s="1"/>
      <c r="S71" s="1"/>
      <c r="T71" s="1"/>
    </row>
    <row r="72" spans="1:20" customFormat="1" ht="3.95" customHeight="1" x14ac:dyDescent="0.25">
      <c r="A72" s="154" t="s">
        <v>440</v>
      </c>
      <c r="B72" s="44"/>
      <c r="C72" s="1"/>
      <c r="D72" s="31"/>
      <c r="E72" s="74"/>
      <c r="F72" s="69"/>
      <c r="G72" s="71"/>
      <c r="H72" s="71"/>
      <c r="I72" s="71"/>
      <c r="J72" s="71"/>
      <c r="K72" s="71"/>
      <c r="L72" s="71"/>
      <c r="M72" s="429"/>
      <c r="N72" s="429"/>
      <c r="O72" s="429"/>
      <c r="P72" s="429"/>
      <c r="Q72" s="429"/>
      <c r="R72" s="76"/>
      <c r="S72" s="1"/>
      <c r="T72" s="1"/>
    </row>
    <row r="73" spans="1:20" customFormat="1" ht="15.95" customHeight="1" x14ac:dyDescent="0.25">
      <c r="A73" s="154" t="s">
        <v>659</v>
      </c>
      <c r="B73" s="44"/>
      <c r="C73" s="70" t="s">
        <v>541</v>
      </c>
      <c r="D73" s="31"/>
      <c r="E73" s="75"/>
      <c r="F73" s="1"/>
      <c r="G73" s="426" t="s">
        <v>1444</v>
      </c>
      <c r="H73" s="427"/>
      <c r="I73" s="427"/>
      <c r="J73" s="427"/>
      <c r="K73" s="427"/>
      <c r="L73" s="428"/>
      <c r="M73" s="1"/>
      <c r="N73" s="1"/>
      <c r="O73" s="1"/>
      <c r="P73" s="1"/>
      <c r="Q73" s="1"/>
      <c r="R73" s="1"/>
      <c r="S73" s="1"/>
      <c r="T73" s="1"/>
    </row>
    <row r="74" spans="1:20" customFormat="1" ht="3.95" customHeight="1" x14ac:dyDescent="0.25">
      <c r="A74" s="154" t="s">
        <v>440</v>
      </c>
      <c r="B74" s="44"/>
      <c r="C74" s="1"/>
      <c r="D74" s="31"/>
      <c r="E74" s="74"/>
      <c r="F74" s="69"/>
      <c r="G74" s="71"/>
      <c r="H74" s="71"/>
      <c r="I74" s="71"/>
      <c r="J74" s="71"/>
      <c r="K74" s="71"/>
      <c r="L74" s="71"/>
      <c r="M74" s="1"/>
      <c r="N74" s="1"/>
      <c r="O74" s="1"/>
      <c r="P74" s="1"/>
      <c r="Q74" s="1"/>
      <c r="R74" s="1"/>
      <c r="S74" s="1"/>
      <c r="T74" s="1"/>
    </row>
    <row r="75" spans="1:20" customFormat="1" ht="15.95" customHeight="1" x14ac:dyDescent="0.25">
      <c r="A75" s="154" t="s">
        <v>660</v>
      </c>
      <c r="B75" s="44"/>
      <c r="C75" s="70" t="s">
        <v>654</v>
      </c>
      <c r="D75" s="31"/>
      <c r="E75" s="69"/>
      <c r="F75" s="69"/>
      <c r="G75" s="426" t="s">
        <v>1410</v>
      </c>
      <c r="H75" s="427"/>
      <c r="I75" s="427"/>
      <c r="J75" s="427"/>
      <c r="K75" s="427"/>
      <c r="L75" s="428"/>
      <c r="M75" s="1"/>
      <c r="N75" s="1"/>
      <c r="O75" s="1"/>
      <c r="P75" s="1"/>
      <c r="Q75" s="1"/>
      <c r="R75" s="1"/>
      <c r="S75" s="1"/>
      <c r="T75" s="1"/>
    </row>
    <row r="76" spans="1:20" customFormat="1" ht="3.95" customHeight="1" x14ac:dyDescent="0.25">
      <c r="A76" s="154" t="s">
        <v>440</v>
      </c>
      <c r="B76" s="44"/>
      <c r="C76" s="1"/>
      <c r="D76" s="31"/>
      <c r="E76" s="69"/>
      <c r="F76" s="69"/>
      <c r="G76" s="71"/>
      <c r="H76" s="71"/>
      <c r="I76" s="71"/>
      <c r="J76" s="71"/>
      <c r="K76" s="71"/>
      <c r="L76" s="71"/>
      <c r="M76" s="1"/>
      <c r="N76" s="1"/>
      <c r="O76" s="1"/>
      <c r="P76" s="1"/>
      <c r="Q76" s="1"/>
      <c r="R76" s="1"/>
      <c r="S76" s="1"/>
      <c r="T76" s="1"/>
    </row>
    <row r="77" spans="1:20" customFormat="1" ht="15.95" customHeight="1" x14ac:dyDescent="0.25">
      <c r="A77" s="154" t="s">
        <v>422</v>
      </c>
      <c r="B77" s="44"/>
      <c r="C77" s="72" t="s">
        <v>422</v>
      </c>
      <c r="D77" s="31"/>
      <c r="E77" s="69"/>
      <c r="F77" s="69"/>
      <c r="G77" s="426" t="s">
        <v>1411</v>
      </c>
      <c r="H77" s="427"/>
      <c r="I77" s="427"/>
      <c r="J77" s="427"/>
      <c r="K77" s="427"/>
      <c r="L77" s="428"/>
      <c r="M77" s="1"/>
      <c r="N77" s="1"/>
      <c r="O77" s="1"/>
      <c r="P77" s="1"/>
      <c r="Q77" s="1"/>
      <c r="R77" s="1"/>
      <c r="S77" s="1"/>
      <c r="T77" s="1"/>
    </row>
    <row r="78" spans="1:20" customFormat="1" ht="3.95" customHeight="1" x14ac:dyDescent="0.25">
      <c r="A78" s="154" t="s">
        <v>440</v>
      </c>
      <c r="B78" s="44"/>
      <c r="C78" s="1"/>
      <c r="D78" s="31"/>
      <c r="E78" s="69"/>
      <c r="F78" s="69"/>
      <c r="G78" s="71"/>
      <c r="H78" s="71"/>
      <c r="I78" s="71"/>
      <c r="J78" s="71"/>
      <c r="K78" s="71"/>
      <c r="L78" s="71"/>
      <c r="M78" s="1"/>
      <c r="N78" s="1"/>
      <c r="O78" s="1"/>
      <c r="P78" s="1"/>
      <c r="Q78" s="1"/>
      <c r="R78" s="1"/>
      <c r="S78" s="1"/>
      <c r="T78" s="1"/>
    </row>
    <row r="79" spans="1:20" customFormat="1" ht="15.95" customHeight="1" x14ac:dyDescent="0.25">
      <c r="A79" s="154" t="s">
        <v>423</v>
      </c>
      <c r="B79" s="44"/>
      <c r="C79" s="72" t="s">
        <v>423</v>
      </c>
      <c r="D79" s="31"/>
      <c r="E79" s="69"/>
      <c r="F79" s="69"/>
      <c r="G79" s="426" t="s">
        <v>1412</v>
      </c>
      <c r="H79" s="427"/>
      <c r="I79" s="427"/>
      <c r="J79" s="427"/>
      <c r="K79" s="427"/>
      <c r="L79" s="428"/>
      <c r="M79" s="1"/>
      <c r="N79" s="1"/>
      <c r="O79" s="1"/>
      <c r="P79" s="1"/>
      <c r="Q79" s="1"/>
      <c r="R79" s="1"/>
      <c r="S79" s="1"/>
      <c r="T79" s="1"/>
    </row>
    <row r="80" spans="1:20" customFormat="1" ht="3.95" customHeight="1" x14ac:dyDescent="0.25">
      <c r="A80" s="154" t="s">
        <v>440</v>
      </c>
      <c r="B80" s="44"/>
      <c r="C80" s="1"/>
      <c r="D80" s="31"/>
      <c r="E80" s="69"/>
      <c r="F80" s="69"/>
      <c r="G80" s="71"/>
      <c r="H80" s="71"/>
      <c r="I80" s="71"/>
      <c r="J80" s="71"/>
      <c r="K80" s="71"/>
      <c r="L80" s="71"/>
      <c r="M80" s="1"/>
      <c r="N80" s="1"/>
      <c r="O80" s="1"/>
      <c r="P80" s="1"/>
      <c r="Q80" s="1"/>
      <c r="R80" s="1"/>
      <c r="S80" s="1"/>
      <c r="T80" s="1"/>
    </row>
    <row r="81" spans="1:20" customFormat="1" ht="15.95" customHeight="1" x14ac:dyDescent="0.25">
      <c r="A81" s="154" t="s">
        <v>435</v>
      </c>
      <c r="B81" s="44"/>
      <c r="C81" s="72" t="s">
        <v>435</v>
      </c>
      <c r="D81" s="31"/>
      <c r="E81" s="69"/>
      <c r="F81" s="69"/>
      <c r="G81" s="426" t="s">
        <v>1413</v>
      </c>
      <c r="H81" s="427"/>
      <c r="I81" s="427"/>
      <c r="J81" s="427"/>
      <c r="K81" s="427"/>
      <c r="L81" s="428"/>
      <c r="M81" s="1"/>
      <c r="N81" s="1"/>
      <c r="O81" s="1"/>
      <c r="P81" s="1"/>
      <c r="Q81" s="1"/>
      <c r="R81" s="1"/>
      <c r="S81" s="1"/>
      <c r="T81" s="1"/>
    </row>
    <row r="82" spans="1:20" customFormat="1" ht="3.95" customHeight="1" x14ac:dyDescent="0.25">
      <c r="A82" s="154" t="s">
        <v>440</v>
      </c>
      <c r="B82" s="44"/>
      <c r="C82" s="1"/>
      <c r="D82" s="31"/>
      <c r="E82" s="69"/>
      <c r="F82" s="69"/>
      <c r="G82" s="71"/>
      <c r="H82" s="71"/>
      <c r="I82" s="71"/>
      <c r="J82" s="71"/>
      <c r="K82" s="71"/>
      <c r="L82" s="71"/>
      <c r="M82" s="1"/>
      <c r="N82" s="1"/>
      <c r="O82" s="1"/>
      <c r="P82" s="1"/>
      <c r="Q82" s="1"/>
      <c r="R82" s="1"/>
      <c r="S82" s="1"/>
      <c r="T82" s="1"/>
    </row>
    <row r="83" spans="1:20" customFormat="1" ht="15.95" customHeight="1" x14ac:dyDescent="0.25">
      <c r="A83" s="154" t="s">
        <v>479</v>
      </c>
      <c r="B83" s="44"/>
      <c r="C83" s="72" t="s">
        <v>705</v>
      </c>
      <c r="D83" s="31"/>
      <c r="E83" s="69"/>
      <c r="F83" s="69"/>
      <c r="G83" s="426" t="s">
        <v>1414</v>
      </c>
      <c r="H83" s="427"/>
      <c r="I83" s="427"/>
      <c r="J83" s="427"/>
      <c r="K83" s="427"/>
      <c r="L83" s="428"/>
      <c r="M83" s="1"/>
      <c r="N83" s="1"/>
      <c r="O83" s="1"/>
      <c r="P83" s="1"/>
      <c r="Q83" s="1"/>
      <c r="R83" s="1"/>
      <c r="S83" s="1"/>
      <c r="T83" s="1"/>
    </row>
    <row r="84" spans="1:20" customFormat="1" ht="3.95" customHeight="1" x14ac:dyDescent="0.25">
      <c r="A84" s="154" t="s">
        <v>440</v>
      </c>
      <c r="B84" s="44"/>
      <c r="C84" s="1"/>
      <c r="D84" s="31"/>
      <c r="E84" s="69"/>
      <c r="F84" s="69"/>
      <c r="G84" s="71"/>
      <c r="H84" s="71"/>
      <c r="I84" s="71"/>
      <c r="J84" s="71"/>
      <c r="K84" s="71"/>
      <c r="L84" s="71"/>
      <c r="M84" s="1"/>
      <c r="N84" s="1"/>
      <c r="O84" s="1"/>
      <c r="P84" s="1"/>
      <c r="Q84" s="1"/>
      <c r="R84" s="1"/>
      <c r="S84" s="1"/>
      <c r="T84" s="1"/>
    </row>
    <row r="85" spans="1:20" customFormat="1" ht="15.95" customHeight="1" x14ac:dyDescent="0.25">
      <c r="A85" s="154" t="s">
        <v>661</v>
      </c>
      <c r="B85" s="44"/>
      <c r="C85" s="72" t="s">
        <v>655</v>
      </c>
      <c r="D85" s="31"/>
      <c r="E85" s="69"/>
      <c r="F85" s="69"/>
      <c r="G85" s="426" t="s">
        <v>1415</v>
      </c>
      <c r="H85" s="427"/>
      <c r="I85" s="427"/>
      <c r="J85" s="427"/>
      <c r="K85" s="427"/>
      <c r="L85" s="428"/>
      <c r="M85" s="1"/>
      <c r="N85" s="1"/>
      <c r="O85" s="1"/>
      <c r="P85" s="1"/>
      <c r="Q85" s="1"/>
      <c r="R85" s="1"/>
      <c r="S85" s="1"/>
      <c r="T85" s="1"/>
    </row>
    <row r="86" spans="1:20" customFormat="1" ht="3.95" customHeight="1" x14ac:dyDescent="0.25">
      <c r="A86" s="154" t="s">
        <v>440</v>
      </c>
      <c r="B86" s="44"/>
      <c r="C86" s="1"/>
      <c r="D86" s="31"/>
      <c r="E86" s="69"/>
      <c r="F86" s="69"/>
      <c r="G86" s="71"/>
      <c r="H86" s="71"/>
      <c r="I86" s="71"/>
      <c r="J86" s="71"/>
      <c r="K86" s="71"/>
      <c r="L86" s="71"/>
      <c r="M86" s="1"/>
      <c r="N86" s="1"/>
      <c r="O86" s="1"/>
      <c r="P86" s="1"/>
      <c r="Q86" s="1"/>
      <c r="R86" s="1"/>
      <c r="S86" s="1"/>
      <c r="T86" s="1"/>
    </row>
    <row r="87" spans="1:20" customFormat="1" ht="15.95" customHeight="1" x14ac:dyDescent="0.25">
      <c r="A87" s="154" t="s">
        <v>643</v>
      </c>
      <c r="B87" s="44"/>
      <c r="C87" s="72" t="s">
        <v>662</v>
      </c>
      <c r="D87" s="31"/>
      <c r="E87" s="69"/>
      <c r="F87" s="69"/>
      <c r="G87" s="426" t="s">
        <v>1489</v>
      </c>
      <c r="H87" s="427"/>
      <c r="I87" s="427"/>
      <c r="J87" s="427"/>
      <c r="K87" s="427"/>
      <c r="L87" s="428"/>
      <c r="M87" s="1"/>
      <c r="N87" s="1"/>
      <c r="O87" s="1"/>
      <c r="P87" s="1"/>
      <c r="Q87" s="1"/>
      <c r="R87" s="1"/>
      <c r="S87" s="1"/>
      <c r="T87" s="1"/>
    </row>
    <row r="88" spans="1:20" customFormat="1" ht="3.95" customHeight="1" x14ac:dyDescent="0.25">
      <c r="A88" s="154" t="s">
        <v>440</v>
      </c>
      <c r="B88" s="44"/>
      <c r="C88" s="1"/>
      <c r="D88" s="31"/>
      <c r="E88" s="69"/>
      <c r="F88" s="69"/>
      <c r="G88" s="71"/>
      <c r="H88" s="71"/>
      <c r="I88" s="71"/>
      <c r="J88" s="71"/>
      <c r="K88" s="71"/>
      <c r="L88" s="71"/>
      <c r="M88" s="1"/>
      <c r="N88" s="1"/>
      <c r="O88" s="1"/>
      <c r="P88" s="1"/>
      <c r="Q88" s="1"/>
      <c r="R88" s="1"/>
      <c r="S88" s="1"/>
      <c r="T88" s="1"/>
    </row>
    <row r="89" spans="1:20" customFormat="1" ht="15.95" customHeight="1" x14ac:dyDescent="0.25">
      <c r="A89" s="154" t="s">
        <v>664</v>
      </c>
      <c r="B89" s="44"/>
      <c r="C89" s="70" t="s">
        <v>663</v>
      </c>
      <c r="D89" s="31"/>
      <c r="E89" s="69"/>
      <c r="F89" s="69"/>
      <c r="G89" s="426" t="s">
        <v>1416</v>
      </c>
      <c r="H89" s="427"/>
      <c r="I89" s="427"/>
      <c r="J89" s="427"/>
      <c r="K89" s="427"/>
      <c r="L89" s="428"/>
      <c r="M89" s="1"/>
      <c r="N89" s="1"/>
      <c r="O89" s="1"/>
      <c r="P89" s="1"/>
      <c r="Q89" s="1"/>
      <c r="R89" s="1"/>
      <c r="S89" s="1"/>
      <c r="T89" s="1"/>
    </row>
    <row r="90" spans="1:20" customFormat="1" ht="3.95" customHeight="1" x14ac:dyDescent="0.25">
      <c r="A90" s="154" t="s">
        <v>440</v>
      </c>
      <c r="B90" s="44"/>
      <c r="C90" s="1"/>
      <c r="D90" s="31"/>
      <c r="E90" s="1"/>
      <c r="F90" s="1"/>
      <c r="G90" s="71"/>
      <c r="H90" s="71"/>
      <c r="I90" s="71"/>
      <c r="J90" s="71"/>
      <c r="K90" s="71"/>
      <c r="L90" s="71"/>
      <c r="M90" s="1"/>
      <c r="N90" s="1"/>
      <c r="O90" s="1"/>
      <c r="P90" s="1"/>
      <c r="Q90" s="1"/>
      <c r="R90" s="1"/>
      <c r="S90" s="1"/>
      <c r="T90" s="1"/>
    </row>
    <row r="91" spans="1:20" customFormat="1" ht="33.75" customHeight="1" x14ac:dyDescent="0.25">
      <c r="A91" s="154" t="s">
        <v>665</v>
      </c>
      <c r="B91" s="44"/>
      <c r="C91" s="72" t="s">
        <v>666</v>
      </c>
      <c r="D91" s="31"/>
      <c r="E91" s="69"/>
      <c r="F91" s="1"/>
      <c r="G91" s="433" t="s">
        <v>1490</v>
      </c>
      <c r="H91" s="434"/>
      <c r="I91" s="434"/>
      <c r="J91" s="434"/>
      <c r="K91" s="434"/>
      <c r="L91" s="435"/>
      <c r="M91" s="1"/>
      <c r="N91" s="1"/>
      <c r="O91" s="1"/>
      <c r="P91" s="1"/>
      <c r="Q91" s="1"/>
      <c r="R91" s="1"/>
      <c r="S91" s="1"/>
      <c r="T91" s="1"/>
    </row>
    <row r="92" spans="1:20" customFormat="1" ht="3.95" customHeight="1" x14ac:dyDescent="0.25">
      <c r="A92" s="154" t="s">
        <v>440</v>
      </c>
      <c r="B92" s="44"/>
      <c r="C92" s="1"/>
      <c r="D92" s="31"/>
      <c r="E92" s="1"/>
      <c r="F92" s="1"/>
      <c r="G92" s="71"/>
      <c r="H92" s="71"/>
      <c r="I92" s="71"/>
      <c r="J92" s="71"/>
      <c r="K92" s="71"/>
      <c r="L92" s="71"/>
      <c r="M92" s="1"/>
      <c r="N92" s="1"/>
      <c r="O92" s="1"/>
      <c r="P92" s="1"/>
      <c r="Q92" s="1"/>
      <c r="R92" s="1"/>
      <c r="S92" s="1"/>
      <c r="T92" s="1"/>
    </row>
    <row r="93" spans="1:20" customFormat="1" ht="15.95" customHeight="1" x14ac:dyDescent="0.25">
      <c r="A93" s="154" t="s">
        <v>754</v>
      </c>
      <c r="B93" s="44"/>
      <c r="C93" s="72" t="s">
        <v>540</v>
      </c>
      <c r="D93" s="31"/>
      <c r="E93" s="74"/>
      <c r="F93" s="69"/>
      <c r="G93" s="426" t="s">
        <v>1491</v>
      </c>
      <c r="H93" s="427"/>
      <c r="I93" s="427"/>
      <c r="J93" s="427"/>
      <c r="K93" s="427"/>
      <c r="L93" s="428"/>
      <c r="M93" s="429"/>
      <c r="N93" s="429"/>
      <c r="O93" s="429"/>
      <c r="P93" s="429"/>
      <c r="Q93" s="429"/>
      <c r="R93" s="83"/>
      <c r="S93" s="1"/>
      <c r="T93" s="1"/>
    </row>
    <row r="94" spans="1:20" customFormat="1" ht="3.95" customHeight="1" x14ac:dyDescent="0.25">
      <c r="A94" s="154" t="s">
        <v>440</v>
      </c>
      <c r="B94" s="44"/>
      <c r="C94" s="1"/>
      <c r="D94" s="31"/>
      <c r="E94" s="74"/>
      <c r="F94" s="69"/>
      <c r="G94" s="71"/>
      <c r="H94" s="71"/>
      <c r="I94" s="71"/>
      <c r="J94" s="71"/>
      <c r="K94" s="71"/>
      <c r="L94" s="71"/>
      <c r="M94" s="429"/>
      <c r="N94" s="429"/>
      <c r="O94" s="429"/>
      <c r="P94" s="429"/>
      <c r="Q94" s="429"/>
      <c r="R94" s="83"/>
      <c r="S94" s="1"/>
      <c r="T94" s="1"/>
    </row>
    <row r="95" spans="1:20" customFormat="1" ht="15.95" customHeight="1" x14ac:dyDescent="0.25">
      <c r="A95" s="154" t="s">
        <v>672</v>
      </c>
      <c r="B95" s="44"/>
      <c r="C95" s="70" t="s">
        <v>668</v>
      </c>
      <c r="D95" s="31"/>
      <c r="E95" s="69"/>
      <c r="F95" s="1"/>
      <c r="G95" s="426" t="s">
        <v>1450</v>
      </c>
      <c r="H95" s="427"/>
      <c r="I95" s="427"/>
      <c r="J95" s="427"/>
      <c r="K95" s="427"/>
      <c r="L95" s="428"/>
      <c r="M95" s="1"/>
      <c r="N95" s="1"/>
      <c r="O95" s="1"/>
      <c r="P95" s="1"/>
      <c r="Q95" s="1"/>
      <c r="R95" s="1"/>
      <c r="S95" s="1"/>
      <c r="T95" s="1"/>
    </row>
    <row r="96" spans="1:20" customFormat="1" ht="3.95" customHeight="1" x14ac:dyDescent="0.25">
      <c r="A96" s="154" t="s">
        <v>440</v>
      </c>
      <c r="B96" s="44"/>
      <c r="C96" s="1"/>
      <c r="D96" s="31"/>
      <c r="E96" s="1"/>
      <c r="F96" s="1"/>
      <c r="G96" s="71"/>
      <c r="H96" s="71"/>
      <c r="I96" s="71"/>
      <c r="J96" s="71"/>
      <c r="K96" s="71"/>
      <c r="L96" s="71"/>
      <c r="M96" s="1"/>
      <c r="N96" s="1"/>
      <c r="O96" s="1"/>
      <c r="P96" s="1"/>
      <c r="Q96" s="1"/>
      <c r="R96" s="1"/>
      <c r="S96" s="1"/>
      <c r="T96" s="1"/>
    </row>
    <row r="97" spans="1:20" customFormat="1" ht="15.95" customHeight="1" x14ac:dyDescent="0.25">
      <c r="A97" s="154" t="s">
        <v>673</v>
      </c>
      <c r="B97" s="44"/>
      <c r="C97" s="70" t="s">
        <v>667</v>
      </c>
      <c r="D97" s="31"/>
      <c r="E97" s="69"/>
      <c r="F97" s="1"/>
      <c r="G97" s="426" t="s">
        <v>1461</v>
      </c>
      <c r="H97" s="427"/>
      <c r="I97" s="427"/>
      <c r="J97" s="427"/>
      <c r="K97" s="427"/>
      <c r="L97" s="428"/>
      <c r="M97" s="1"/>
      <c r="N97" s="1"/>
      <c r="O97" s="1"/>
      <c r="P97" s="1"/>
      <c r="Q97" s="1"/>
      <c r="R97" s="1"/>
      <c r="S97" s="1"/>
      <c r="T97" s="1"/>
    </row>
    <row r="98" spans="1:20" customFormat="1" ht="3.95" customHeight="1" x14ac:dyDescent="0.25">
      <c r="A98" s="154" t="s">
        <v>440</v>
      </c>
      <c r="B98" s="44"/>
      <c r="C98" s="1"/>
      <c r="D98" s="31"/>
      <c r="E98" s="1"/>
      <c r="F98" s="1"/>
      <c r="G98" s="71"/>
      <c r="H98" s="71"/>
      <c r="I98" s="71"/>
      <c r="J98" s="71"/>
      <c r="K98" s="71"/>
      <c r="L98" s="71"/>
      <c r="M98" s="1"/>
      <c r="N98" s="1"/>
      <c r="O98" s="1"/>
      <c r="P98" s="1"/>
      <c r="Q98" s="1"/>
      <c r="R98" s="1"/>
      <c r="S98" s="1"/>
      <c r="T98" s="1"/>
    </row>
    <row r="99" spans="1:20" customFormat="1" ht="15.95" customHeight="1" x14ac:dyDescent="0.25">
      <c r="A99" s="154" t="s">
        <v>674</v>
      </c>
      <c r="B99" s="44"/>
      <c r="C99" s="70" t="s">
        <v>669</v>
      </c>
      <c r="D99" s="31"/>
      <c r="E99" s="69"/>
      <c r="F99" s="1"/>
      <c r="G99" s="426" t="s">
        <v>1451</v>
      </c>
      <c r="H99" s="427"/>
      <c r="I99" s="427"/>
      <c r="J99" s="427"/>
      <c r="K99" s="427"/>
      <c r="L99" s="428"/>
      <c r="M99" s="1"/>
      <c r="N99" s="1"/>
      <c r="O99" s="1"/>
      <c r="P99" s="1"/>
      <c r="Q99" s="1"/>
      <c r="R99" s="1"/>
      <c r="S99" s="1"/>
      <c r="T99" s="1"/>
    </row>
    <row r="100" spans="1:20" customFormat="1" ht="3.95" customHeight="1" x14ac:dyDescent="0.25">
      <c r="A100" s="154" t="s">
        <v>440</v>
      </c>
      <c r="B100" s="44"/>
      <c r="C100" s="1"/>
      <c r="D100" s="31"/>
      <c r="E100" s="1"/>
      <c r="F100" s="1"/>
      <c r="G100" s="71"/>
      <c r="H100" s="71"/>
      <c r="I100" s="71"/>
      <c r="J100" s="71"/>
      <c r="K100" s="71"/>
      <c r="L100" s="71"/>
      <c r="M100" s="1"/>
      <c r="N100" s="1"/>
      <c r="O100" s="1"/>
      <c r="P100" s="1"/>
      <c r="Q100" s="1"/>
      <c r="R100" s="1"/>
      <c r="S100" s="1"/>
      <c r="T100" s="1"/>
    </row>
    <row r="101" spans="1:20" customFormat="1" ht="15.95" customHeight="1" x14ac:dyDescent="0.25">
      <c r="A101" s="154" t="s">
        <v>675</v>
      </c>
      <c r="B101" s="44"/>
      <c r="C101" s="70" t="s">
        <v>670</v>
      </c>
      <c r="D101" s="31"/>
      <c r="E101" s="69"/>
      <c r="F101" s="1"/>
      <c r="G101" s="426" t="s">
        <v>1449</v>
      </c>
      <c r="H101" s="427"/>
      <c r="I101" s="427"/>
      <c r="J101" s="427"/>
      <c r="K101" s="427"/>
      <c r="L101" s="428"/>
      <c r="M101" s="1"/>
      <c r="N101" s="1"/>
      <c r="O101" s="1"/>
      <c r="P101" s="1"/>
      <c r="Q101" s="1"/>
      <c r="R101" s="1"/>
      <c r="S101" s="1"/>
      <c r="T101" s="1"/>
    </row>
    <row r="102" spans="1:20" customFormat="1" ht="3.95" customHeight="1" x14ac:dyDescent="0.25">
      <c r="A102" s="154" t="s">
        <v>440</v>
      </c>
      <c r="B102" s="44"/>
      <c r="C102" s="1"/>
      <c r="D102" s="31"/>
      <c r="E102" s="1"/>
      <c r="F102" s="1"/>
      <c r="G102" s="71"/>
      <c r="H102" s="71"/>
      <c r="I102" s="71"/>
      <c r="J102" s="71"/>
      <c r="K102" s="71"/>
      <c r="L102" s="71"/>
      <c r="M102" s="1"/>
      <c r="N102" s="1"/>
      <c r="O102" s="1"/>
      <c r="P102" s="1"/>
      <c r="Q102" s="1"/>
      <c r="R102" s="1"/>
      <c r="S102" s="1"/>
      <c r="T102" s="1"/>
    </row>
    <row r="103" spans="1:20" customFormat="1" ht="15.95" customHeight="1" x14ac:dyDescent="0.25">
      <c r="A103" s="154" t="s">
        <v>676</v>
      </c>
      <c r="B103" s="44"/>
      <c r="C103" s="70" t="s">
        <v>767</v>
      </c>
      <c r="D103" s="31"/>
      <c r="E103" s="69"/>
      <c r="F103" s="1"/>
      <c r="G103" s="426" t="s">
        <v>1492</v>
      </c>
      <c r="H103" s="427"/>
      <c r="I103" s="427"/>
      <c r="J103" s="427"/>
      <c r="K103" s="427"/>
      <c r="L103" s="428"/>
      <c r="M103" s="1"/>
      <c r="N103" s="1"/>
      <c r="O103" s="1"/>
      <c r="P103" s="1"/>
      <c r="Q103" s="1"/>
      <c r="R103" s="1"/>
      <c r="S103" s="1"/>
      <c r="T103" s="1"/>
    </row>
    <row r="104" spans="1:20" customFormat="1" ht="3.95" customHeight="1" x14ac:dyDescent="0.25">
      <c r="A104" s="154" t="s">
        <v>440</v>
      </c>
      <c r="B104" s="44"/>
      <c r="C104" s="1"/>
      <c r="D104" s="31"/>
      <c r="E104" s="1"/>
      <c r="F104" s="1"/>
      <c r="G104" s="71"/>
      <c r="H104" s="71"/>
      <c r="I104" s="71"/>
      <c r="J104" s="71"/>
      <c r="K104" s="71"/>
      <c r="L104" s="71"/>
      <c r="M104" s="1"/>
      <c r="N104" s="1"/>
      <c r="O104" s="1"/>
      <c r="P104" s="1"/>
      <c r="Q104" s="1"/>
      <c r="R104" s="1"/>
      <c r="S104" s="1"/>
      <c r="T104" s="1"/>
    </row>
    <row r="105" spans="1:20" customFormat="1" ht="15.95" customHeight="1" x14ac:dyDescent="0.25">
      <c r="A105" s="154" t="s">
        <v>677</v>
      </c>
      <c r="B105" s="44"/>
      <c r="C105" s="70" t="s">
        <v>671</v>
      </c>
      <c r="D105" s="31"/>
      <c r="E105" s="69"/>
      <c r="F105" s="1"/>
      <c r="G105" s="426" t="s">
        <v>1417</v>
      </c>
      <c r="H105" s="427"/>
      <c r="I105" s="427"/>
      <c r="J105" s="427"/>
      <c r="K105" s="427"/>
      <c r="L105" s="428"/>
      <c r="M105" s="1"/>
      <c r="N105" s="1"/>
      <c r="O105" s="1"/>
      <c r="P105" s="1"/>
      <c r="Q105" s="1"/>
      <c r="R105" s="1"/>
      <c r="S105" s="1"/>
      <c r="T105" s="1"/>
    </row>
    <row r="106" spans="1:20" customFormat="1" ht="3.95" customHeight="1" x14ac:dyDescent="0.25">
      <c r="A106" s="154" t="s">
        <v>440</v>
      </c>
      <c r="B106" s="44"/>
      <c r="C106" s="1"/>
      <c r="D106" s="31"/>
      <c r="E106" s="1"/>
      <c r="F106" s="1"/>
      <c r="G106" s="71"/>
      <c r="H106" s="71"/>
      <c r="I106" s="71"/>
      <c r="J106" s="71"/>
      <c r="K106" s="71"/>
      <c r="L106" s="71"/>
      <c r="M106" s="1"/>
      <c r="N106" s="1"/>
      <c r="O106" s="1"/>
      <c r="P106" s="1"/>
      <c r="Q106" s="1"/>
      <c r="R106" s="1"/>
      <c r="S106" s="1"/>
      <c r="T106" s="1"/>
    </row>
    <row r="107" spans="1:20" customFormat="1" ht="15.95" customHeight="1" x14ac:dyDescent="0.25">
      <c r="A107" s="154" t="s">
        <v>776</v>
      </c>
      <c r="B107" s="44"/>
      <c r="C107" s="70" t="s">
        <v>775</v>
      </c>
      <c r="D107" s="31"/>
      <c r="E107" s="69"/>
      <c r="F107" s="1"/>
      <c r="G107" s="426" t="s">
        <v>1432</v>
      </c>
      <c r="H107" s="427"/>
      <c r="I107" s="427"/>
      <c r="J107" s="427"/>
      <c r="K107" s="427"/>
      <c r="L107" s="428"/>
      <c r="M107" s="1"/>
      <c r="N107" s="1"/>
      <c r="O107" s="1"/>
      <c r="P107" s="1"/>
      <c r="Q107" s="1"/>
      <c r="R107" s="1"/>
      <c r="S107" s="1"/>
      <c r="T107" s="1"/>
    </row>
    <row r="108" spans="1:20" customFormat="1" ht="3.95" customHeight="1" x14ac:dyDescent="0.25">
      <c r="A108" s="154" t="s">
        <v>440</v>
      </c>
      <c r="B108" s="44"/>
      <c r="C108" s="1"/>
      <c r="D108" s="31"/>
      <c r="E108" s="1"/>
      <c r="F108" s="1"/>
      <c r="G108" s="71"/>
      <c r="H108" s="71"/>
      <c r="I108" s="71"/>
      <c r="J108" s="71"/>
      <c r="K108" s="71"/>
      <c r="L108" s="71"/>
      <c r="M108" s="1"/>
      <c r="N108" s="1"/>
      <c r="O108" s="1"/>
      <c r="P108" s="1"/>
      <c r="Q108" s="1"/>
      <c r="R108" s="1"/>
      <c r="S108" s="1"/>
      <c r="T108" s="1"/>
    </row>
    <row r="109" spans="1:20" customFormat="1" ht="15.95" customHeight="1" x14ac:dyDescent="0.25">
      <c r="A109" s="154" t="s">
        <v>680</v>
      </c>
      <c r="B109" s="44"/>
      <c r="C109" s="70" t="s">
        <v>678</v>
      </c>
      <c r="D109" s="31"/>
      <c r="E109" s="69"/>
      <c r="F109" s="1"/>
      <c r="G109" s="426" t="s">
        <v>1418</v>
      </c>
      <c r="H109" s="427"/>
      <c r="I109" s="427"/>
      <c r="J109" s="427"/>
      <c r="K109" s="427"/>
      <c r="L109" s="428"/>
      <c r="M109" s="1"/>
      <c r="N109" s="1"/>
      <c r="O109" s="1"/>
      <c r="P109" s="1"/>
      <c r="Q109" s="1"/>
      <c r="R109" s="1"/>
      <c r="S109" s="1"/>
      <c r="T109" s="1"/>
    </row>
    <row r="110" spans="1:20" customFormat="1" ht="3.95" customHeight="1" x14ac:dyDescent="0.25">
      <c r="A110" s="154" t="s">
        <v>440</v>
      </c>
      <c r="B110" s="44"/>
      <c r="C110" s="1"/>
      <c r="D110" s="31"/>
      <c r="E110" s="1"/>
      <c r="F110" s="1"/>
      <c r="G110" s="71"/>
      <c r="H110" s="71"/>
      <c r="I110" s="71"/>
      <c r="J110" s="71"/>
      <c r="K110" s="71"/>
      <c r="L110" s="71"/>
      <c r="M110" s="1"/>
      <c r="N110" s="1"/>
      <c r="O110" s="1"/>
      <c r="P110" s="1"/>
      <c r="Q110" s="1"/>
      <c r="R110" s="1"/>
      <c r="S110" s="1"/>
      <c r="T110" s="1"/>
    </row>
    <row r="111" spans="1:20" customFormat="1" ht="15.95" customHeight="1" x14ac:dyDescent="0.25">
      <c r="A111" s="154" t="s">
        <v>681</v>
      </c>
      <c r="B111" s="44"/>
      <c r="C111" s="70" t="s">
        <v>679</v>
      </c>
      <c r="D111" s="31"/>
      <c r="E111" s="69"/>
      <c r="F111" s="69"/>
      <c r="G111" s="426" t="s">
        <v>1493</v>
      </c>
      <c r="H111" s="427"/>
      <c r="I111" s="427"/>
      <c r="J111" s="427"/>
      <c r="K111" s="427"/>
      <c r="L111" s="428"/>
      <c r="M111" s="1"/>
      <c r="N111" s="1"/>
      <c r="O111" s="1"/>
      <c r="P111" s="1"/>
      <c r="Q111" s="1"/>
      <c r="R111" s="1"/>
      <c r="S111" s="1"/>
      <c r="T111" s="1"/>
    </row>
    <row r="112" spans="1:20" customFormat="1" ht="3.95" customHeight="1" x14ac:dyDescent="0.25">
      <c r="A112" s="154" t="s">
        <v>440</v>
      </c>
      <c r="B112" s="44"/>
      <c r="C112" s="1"/>
      <c r="D112" s="31"/>
      <c r="E112" s="1"/>
      <c r="F112" s="1"/>
      <c r="G112" s="71"/>
      <c r="H112" s="71"/>
      <c r="I112" s="71"/>
      <c r="J112" s="71"/>
      <c r="K112" s="71"/>
      <c r="L112" s="71"/>
      <c r="M112" s="1"/>
      <c r="N112" s="1"/>
      <c r="O112" s="1"/>
      <c r="P112" s="1"/>
      <c r="Q112" s="1"/>
      <c r="R112" s="1"/>
      <c r="S112" s="1"/>
      <c r="T112" s="1"/>
    </row>
    <row r="113" spans="1:20" customFormat="1" ht="15.95" customHeight="1" x14ac:dyDescent="0.25">
      <c r="A113" s="154" t="s">
        <v>682</v>
      </c>
      <c r="B113" s="44"/>
      <c r="C113" s="70" t="s">
        <v>683</v>
      </c>
      <c r="D113" s="31"/>
      <c r="E113" s="69"/>
      <c r="F113" s="1"/>
      <c r="G113" s="426" t="s">
        <v>1494</v>
      </c>
      <c r="H113" s="427"/>
      <c r="I113" s="427"/>
      <c r="J113" s="427"/>
      <c r="K113" s="427"/>
      <c r="L113" s="428"/>
      <c r="M113" s="1"/>
      <c r="N113" s="1"/>
      <c r="O113" s="1"/>
      <c r="P113" s="1"/>
      <c r="Q113" s="1"/>
      <c r="R113" s="1"/>
      <c r="S113" s="1"/>
      <c r="T113" s="1"/>
    </row>
    <row r="114" spans="1:20" customFormat="1" ht="3.95" customHeight="1" x14ac:dyDescent="0.25">
      <c r="A114" s="154" t="s">
        <v>440</v>
      </c>
      <c r="B114" s="44"/>
      <c r="C114" s="1"/>
      <c r="D114" s="31"/>
      <c r="E114" s="1"/>
      <c r="F114" s="1"/>
      <c r="G114" s="71"/>
      <c r="H114" s="71"/>
      <c r="I114" s="71"/>
      <c r="J114" s="71"/>
      <c r="K114" s="71"/>
      <c r="L114" s="71"/>
      <c r="M114" s="1"/>
      <c r="N114" s="1"/>
      <c r="O114" s="1"/>
      <c r="P114" s="1"/>
      <c r="Q114" s="1"/>
      <c r="R114" s="1"/>
      <c r="S114" s="1"/>
      <c r="T114" s="1"/>
    </row>
    <row r="115" spans="1:20" customFormat="1" ht="15.95" customHeight="1" x14ac:dyDescent="0.25">
      <c r="A115" s="154" t="s">
        <v>740</v>
      </c>
      <c r="B115" s="44"/>
      <c r="C115" s="70" t="s">
        <v>709</v>
      </c>
      <c r="D115" s="31"/>
      <c r="E115" s="69"/>
      <c r="F115" s="1"/>
      <c r="G115" s="426" t="s">
        <v>1495</v>
      </c>
      <c r="H115" s="427"/>
      <c r="I115" s="427"/>
      <c r="J115" s="427"/>
      <c r="K115" s="427"/>
      <c r="L115" s="428"/>
      <c r="M115" s="1"/>
      <c r="N115" s="1"/>
      <c r="O115" s="1"/>
      <c r="P115" s="1"/>
      <c r="Q115" s="1"/>
      <c r="R115" s="1"/>
      <c r="S115" s="1"/>
      <c r="T115" s="1"/>
    </row>
    <row r="116" spans="1:20" customFormat="1" ht="3.95" customHeight="1" x14ac:dyDescent="0.25">
      <c r="A116" s="154" t="s">
        <v>440</v>
      </c>
      <c r="B116" s="44"/>
      <c r="C116" s="1"/>
      <c r="D116" s="31"/>
      <c r="E116" s="1"/>
      <c r="F116" s="1"/>
      <c r="G116" s="71"/>
      <c r="H116" s="71"/>
      <c r="I116" s="71"/>
      <c r="J116" s="71"/>
      <c r="K116" s="71"/>
      <c r="L116" s="71"/>
      <c r="M116" s="1"/>
      <c r="N116" s="1"/>
      <c r="O116" s="1"/>
      <c r="P116" s="1"/>
      <c r="Q116" s="1"/>
      <c r="R116" s="1"/>
      <c r="S116" s="1"/>
      <c r="T116" s="1"/>
    </row>
    <row r="117" spans="1:20" customFormat="1" ht="15.95" customHeight="1" x14ac:dyDescent="0.25">
      <c r="A117" s="154" t="s">
        <v>756</v>
      </c>
      <c r="B117" s="44"/>
      <c r="C117" s="70" t="s">
        <v>755</v>
      </c>
      <c r="D117" s="31"/>
      <c r="E117" s="69"/>
      <c r="F117" s="1"/>
      <c r="G117" s="426" t="s">
        <v>1496</v>
      </c>
      <c r="H117" s="427"/>
      <c r="I117" s="427"/>
      <c r="J117" s="427"/>
      <c r="K117" s="427"/>
      <c r="L117" s="428"/>
      <c r="M117" s="1"/>
      <c r="N117" s="1"/>
      <c r="O117" s="1"/>
      <c r="P117" s="1"/>
      <c r="Q117" s="1"/>
      <c r="R117" s="1"/>
      <c r="S117" s="1"/>
      <c r="T117" s="1"/>
    </row>
    <row r="118" spans="1:20" customFormat="1" ht="3.95" customHeight="1" x14ac:dyDescent="0.25">
      <c r="A118" s="154" t="s">
        <v>440</v>
      </c>
      <c r="B118" s="44"/>
      <c r="C118" s="1"/>
      <c r="D118" s="31"/>
      <c r="E118" s="1"/>
      <c r="F118" s="1"/>
      <c r="G118" s="71"/>
      <c r="H118" s="71"/>
      <c r="I118" s="71"/>
      <c r="J118" s="71"/>
      <c r="K118" s="71"/>
      <c r="L118" s="71"/>
      <c r="M118" s="1"/>
      <c r="N118" s="1"/>
      <c r="O118" s="1"/>
      <c r="P118" s="1"/>
      <c r="Q118" s="1"/>
      <c r="R118" s="1"/>
      <c r="S118" s="1"/>
      <c r="T118" s="1"/>
    </row>
    <row r="119" spans="1:20" customFormat="1" ht="15.95" customHeight="1" x14ac:dyDescent="0.25">
      <c r="A119" s="154" t="s">
        <v>622</v>
      </c>
      <c r="B119" s="44"/>
      <c r="C119" s="70" t="s">
        <v>757</v>
      </c>
      <c r="D119" s="31"/>
      <c r="E119" s="69"/>
      <c r="F119" s="1"/>
      <c r="G119" s="426" t="s">
        <v>1497</v>
      </c>
      <c r="H119" s="427"/>
      <c r="I119" s="427"/>
      <c r="J119" s="427"/>
      <c r="K119" s="427"/>
      <c r="L119" s="428"/>
      <c r="M119" s="1"/>
      <c r="N119" s="1"/>
      <c r="O119" s="1"/>
      <c r="P119" s="1"/>
      <c r="Q119" s="1"/>
      <c r="R119" s="1"/>
      <c r="S119" s="1"/>
      <c r="T119" s="1"/>
    </row>
    <row r="120" spans="1:20" customFormat="1" ht="3.95" customHeight="1" x14ac:dyDescent="0.25">
      <c r="A120" s="154" t="s">
        <v>440</v>
      </c>
      <c r="B120" s="44"/>
      <c r="C120" s="1"/>
      <c r="D120" s="31"/>
      <c r="E120" s="1"/>
      <c r="F120" s="1"/>
      <c r="G120" s="71"/>
      <c r="H120" s="71"/>
      <c r="I120" s="71"/>
      <c r="J120" s="71"/>
      <c r="K120" s="71"/>
      <c r="L120" s="71"/>
      <c r="M120" s="1"/>
      <c r="N120" s="1"/>
      <c r="O120" s="1"/>
      <c r="P120" s="1"/>
      <c r="Q120" s="1"/>
      <c r="R120" s="1"/>
      <c r="S120" s="1"/>
      <c r="T120" s="1"/>
    </row>
    <row r="121" spans="1:20" customFormat="1" ht="15.95" customHeight="1" x14ac:dyDescent="0.25">
      <c r="A121" s="154" t="s">
        <v>440</v>
      </c>
      <c r="B121" s="44"/>
      <c r="C121" s="70" t="s">
        <v>777</v>
      </c>
      <c r="D121" s="31"/>
      <c r="E121" s="69"/>
      <c r="F121" s="1"/>
      <c r="G121" s="426" t="s">
        <v>1420</v>
      </c>
      <c r="H121" s="427"/>
      <c r="I121" s="427"/>
      <c r="J121" s="427"/>
      <c r="K121" s="427"/>
      <c r="L121" s="428"/>
      <c r="M121" s="1"/>
      <c r="N121" s="1"/>
      <c r="O121" s="1"/>
      <c r="P121" s="1"/>
      <c r="Q121" s="1"/>
      <c r="R121" s="1"/>
      <c r="S121" s="1"/>
      <c r="T121" s="1"/>
    </row>
    <row r="122" spans="1:20" customFormat="1" ht="3.95" customHeight="1" x14ac:dyDescent="0.25">
      <c r="A122" s="154" t="s">
        <v>440</v>
      </c>
      <c r="B122" s="44"/>
      <c r="C122" s="1"/>
      <c r="D122" s="31"/>
      <c r="E122" s="1"/>
      <c r="F122" s="1"/>
      <c r="G122" s="71"/>
      <c r="H122" s="71"/>
      <c r="I122" s="71"/>
      <c r="J122" s="71"/>
      <c r="K122" s="71"/>
      <c r="L122" s="71"/>
      <c r="M122" s="1"/>
      <c r="N122" s="1"/>
      <c r="O122" s="1"/>
      <c r="P122" s="1"/>
      <c r="Q122" s="1"/>
      <c r="R122" s="1"/>
      <c r="S122" s="1"/>
      <c r="T122" s="1"/>
    </row>
    <row r="123" spans="1:20" customFormat="1" ht="15.95" customHeight="1" x14ac:dyDescent="0.25">
      <c r="A123" s="154" t="s">
        <v>807</v>
      </c>
      <c r="B123" s="44"/>
      <c r="C123" s="70" t="s">
        <v>807</v>
      </c>
      <c r="D123" s="31"/>
      <c r="E123" s="69"/>
      <c r="F123" s="1"/>
      <c r="G123" s="426" t="s">
        <v>1453</v>
      </c>
      <c r="H123" s="427"/>
      <c r="I123" s="427"/>
      <c r="J123" s="427"/>
      <c r="K123" s="427"/>
      <c r="L123" s="428"/>
      <c r="M123" s="1"/>
      <c r="N123" s="1"/>
      <c r="O123" s="1"/>
      <c r="P123" s="1"/>
      <c r="Q123" s="1"/>
      <c r="R123" s="1"/>
      <c r="S123" s="1"/>
      <c r="T123" s="1"/>
    </row>
    <row r="124" spans="1:20" customFormat="1" ht="3.95" customHeight="1" x14ac:dyDescent="0.25">
      <c r="A124" s="154" t="s">
        <v>440</v>
      </c>
      <c r="B124" s="44"/>
      <c r="C124" s="1"/>
      <c r="D124" s="31"/>
      <c r="E124" s="1"/>
      <c r="F124" s="1"/>
      <c r="G124" s="71"/>
      <c r="H124" s="71"/>
      <c r="I124" s="71"/>
      <c r="J124" s="71"/>
      <c r="K124" s="71"/>
      <c r="L124" s="71"/>
      <c r="M124" s="1"/>
      <c r="N124" s="1"/>
      <c r="O124" s="1"/>
      <c r="P124" s="1"/>
      <c r="Q124" s="1"/>
      <c r="R124" s="1"/>
      <c r="S124" s="1"/>
      <c r="T124" s="1"/>
    </row>
    <row r="125" spans="1:20" customFormat="1" ht="15.95" customHeight="1" x14ac:dyDescent="0.25">
      <c r="A125" s="154" t="s">
        <v>808</v>
      </c>
      <c r="B125" s="44"/>
      <c r="C125" s="70" t="s">
        <v>808</v>
      </c>
      <c r="D125" s="31"/>
      <c r="E125" s="69"/>
      <c r="F125" s="1"/>
      <c r="G125" s="426" t="s">
        <v>1454</v>
      </c>
      <c r="H125" s="427"/>
      <c r="I125" s="427"/>
      <c r="J125" s="427"/>
      <c r="K125" s="427"/>
      <c r="L125" s="428"/>
      <c r="M125" s="1"/>
      <c r="N125" s="1"/>
      <c r="O125" s="1"/>
      <c r="P125" s="1"/>
      <c r="Q125" s="1"/>
      <c r="R125" s="1"/>
      <c r="S125" s="1"/>
      <c r="T125" s="1"/>
    </row>
    <row r="126" spans="1:20" customFormat="1" ht="15.95" customHeight="1" x14ac:dyDescent="0.25">
      <c r="A126" s="154"/>
      <c r="B126" s="44"/>
      <c r="C126" s="70"/>
      <c r="D126" s="31"/>
      <c r="E126" s="69"/>
      <c r="F126" s="1"/>
      <c r="G126" s="76"/>
      <c r="H126" s="76"/>
      <c r="I126" s="76"/>
      <c r="J126" s="76"/>
      <c r="K126" s="76"/>
      <c r="L126" s="76"/>
      <c r="M126" s="1"/>
      <c r="N126" s="1"/>
      <c r="O126" s="1"/>
      <c r="P126" s="1"/>
      <c r="Q126" s="1"/>
      <c r="R126" s="1"/>
      <c r="S126" s="1"/>
      <c r="T126" s="1"/>
    </row>
    <row r="127" spans="1:20" customFormat="1" ht="26.25" customHeight="1" x14ac:dyDescent="0.3">
      <c r="A127" s="154" t="s">
        <v>752</v>
      </c>
      <c r="B127" s="44"/>
      <c r="C127" s="79" t="s">
        <v>686</v>
      </c>
      <c r="D127" s="31"/>
      <c r="E127" s="2"/>
      <c r="F127" s="78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</row>
    <row r="128" spans="1:20" customFormat="1" ht="3.95" customHeight="1" x14ac:dyDescent="0.25">
      <c r="A128" s="154" t="s">
        <v>440</v>
      </c>
      <c r="B128" s="44"/>
      <c r="C128" s="1"/>
      <c r="D128" s="31"/>
      <c r="E128" s="74"/>
      <c r="F128" s="69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1"/>
      <c r="T128" s="1"/>
    </row>
    <row r="129" spans="1:20" customFormat="1" ht="15.95" customHeight="1" x14ac:dyDescent="0.25">
      <c r="A129" s="154" t="s">
        <v>433</v>
      </c>
      <c r="B129" s="44"/>
      <c r="C129" s="72" t="s">
        <v>433</v>
      </c>
      <c r="D129" s="31"/>
      <c r="E129" s="77"/>
      <c r="F129" s="69"/>
      <c r="G129" s="426" t="s">
        <v>1419</v>
      </c>
      <c r="H129" s="427"/>
      <c r="I129" s="427"/>
      <c r="J129" s="427"/>
      <c r="K129" s="427"/>
      <c r="L129" s="428"/>
      <c r="M129" s="429"/>
      <c r="N129" s="429"/>
      <c r="O129" s="429"/>
      <c r="P129" s="429"/>
      <c r="Q129" s="429"/>
      <c r="R129" s="76"/>
      <c r="S129" s="1"/>
      <c r="T129" s="75"/>
    </row>
    <row r="130" spans="1:20" customFormat="1" ht="3.95" customHeight="1" x14ac:dyDescent="0.25">
      <c r="A130" s="154" t="s">
        <v>440</v>
      </c>
      <c r="B130" s="44"/>
      <c r="C130" s="1"/>
      <c r="D130" s="31"/>
      <c r="E130" s="74"/>
      <c r="F130" s="69"/>
      <c r="G130" s="71"/>
      <c r="H130" s="71"/>
      <c r="I130" s="71"/>
      <c r="J130" s="71"/>
      <c r="K130" s="71"/>
      <c r="L130" s="71"/>
      <c r="M130" s="429"/>
      <c r="N130" s="429"/>
      <c r="O130" s="429"/>
      <c r="P130" s="429"/>
      <c r="Q130" s="429"/>
      <c r="R130" s="76"/>
      <c r="S130" s="1"/>
      <c r="T130" s="1"/>
    </row>
    <row r="131" spans="1:20" customFormat="1" ht="15.95" hidden="1" customHeight="1" x14ac:dyDescent="0.25">
      <c r="A131" s="154" t="s">
        <v>629</v>
      </c>
      <c r="B131" s="44"/>
      <c r="C131" s="72" t="s">
        <v>629</v>
      </c>
      <c r="D131" s="31"/>
      <c r="E131" s="77"/>
      <c r="F131" s="69"/>
      <c r="G131" s="426" t="s">
        <v>629</v>
      </c>
      <c r="H131" s="427"/>
      <c r="I131" s="427"/>
      <c r="J131" s="427"/>
      <c r="K131" s="427"/>
      <c r="L131" s="428"/>
      <c r="M131" s="429"/>
      <c r="N131" s="429"/>
      <c r="O131" s="429"/>
      <c r="P131" s="429"/>
      <c r="Q131" s="429"/>
      <c r="R131" s="76"/>
      <c r="S131" s="1"/>
      <c r="T131" s="75"/>
    </row>
    <row r="132" spans="1:20" customFormat="1" ht="3.95" hidden="1" customHeight="1" x14ac:dyDescent="0.25">
      <c r="A132" s="154" t="s">
        <v>440</v>
      </c>
      <c r="B132" s="44"/>
      <c r="C132" s="1"/>
      <c r="D132" s="31"/>
      <c r="E132" s="74"/>
      <c r="F132" s="69"/>
      <c r="G132" s="71"/>
      <c r="H132" s="71"/>
      <c r="I132" s="71"/>
      <c r="J132" s="71"/>
      <c r="K132" s="71"/>
      <c r="L132" s="71"/>
      <c r="M132" s="429"/>
      <c r="N132" s="429"/>
      <c r="O132" s="429"/>
      <c r="P132" s="429"/>
      <c r="Q132" s="429"/>
      <c r="R132" s="76"/>
      <c r="S132" s="1"/>
      <c r="T132" s="1"/>
    </row>
    <row r="133" spans="1:20" customFormat="1" ht="15.95" hidden="1" customHeight="1" x14ac:dyDescent="0.25">
      <c r="A133" s="154" t="s">
        <v>627</v>
      </c>
      <c r="B133" s="44"/>
      <c r="C133" s="72" t="s">
        <v>627</v>
      </c>
      <c r="D133" s="31"/>
      <c r="E133" s="74"/>
      <c r="F133" s="69"/>
      <c r="G133" s="426" t="s">
        <v>627</v>
      </c>
      <c r="H133" s="427"/>
      <c r="I133" s="427"/>
      <c r="J133" s="427"/>
      <c r="K133" s="427"/>
      <c r="L133" s="428"/>
      <c r="M133" s="429"/>
      <c r="N133" s="429"/>
      <c r="O133" s="429"/>
      <c r="P133" s="429"/>
      <c r="Q133" s="429"/>
      <c r="R133" s="76"/>
      <c r="S133" s="1"/>
      <c r="T133" s="1"/>
    </row>
    <row r="134" spans="1:20" customFormat="1" ht="3.95" hidden="1" customHeight="1" x14ac:dyDescent="0.25">
      <c r="A134" s="154" t="s">
        <v>440</v>
      </c>
      <c r="B134" s="44"/>
      <c r="C134" s="1"/>
      <c r="D134" s="31"/>
      <c r="E134" s="74"/>
      <c r="F134" s="69"/>
      <c r="G134" s="71"/>
      <c r="H134" s="71"/>
      <c r="I134" s="71"/>
      <c r="J134" s="71"/>
      <c r="K134" s="71"/>
      <c r="L134" s="71"/>
      <c r="M134" s="429"/>
      <c r="N134" s="429"/>
      <c r="O134" s="429"/>
      <c r="P134" s="429"/>
      <c r="Q134" s="429"/>
      <c r="R134" s="76"/>
      <c r="S134" s="1"/>
      <c r="T134" s="1"/>
    </row>
    <row r="135" spans="1:20" customFormat="1" ht="15.95" hidden="1" customHeight="1" x14ac:dyDescent="0.25">
      <c r="A135" s="154" t="s">
        <v>639</v>
      </c>
      <c r="B135" s="44"/>
      <c r="C135" s="70" t="s">
        <v>626</v>
      </c>
      <c r="D135" s="31"/>
      <c r="E135" s="75"/>
      <c r="F135" s="1"/>
      <c r="G135" s="426" t="s">
        <v>626</v>
      </c>
      <c r="H135" s="427"/>
      <c r="I135" s="427"/>
      <c r="J135" s="427"/>
      <c r="K135" s="427"/>
      <c r="L135" s="428"/>
      <c r="M135" s="1"/>
      <c r="N135" s="1"/>
      <c r="O135" s="1"/>
      <c r="P135" s="1"/>
      <c r="Q135" s="1"/>
      <c r="R135" s="1"/>
      <c r="S135" s="1"/>
      <c r="T135" s="1"/>
    </row>
    <row r="136" spans="1:20" customFormat="1" ht="3.95" hidden="1" customHeight="1" x14ac:dyDescent="0.25">
      <c r="A136" s="154" t="s">
        <v>440</v>
      </c>
      <c r="B136" s="44"/>
      <c r="C136" s="1"/>
      <c r="D136" s="31"/>
      <c r="E136" s="74"/>
      <c r="F136" s="69"/>
      <c r="G136" s="71"/>
      <c r="H136" s="71"/>
      <c r="I136" s="71"/>
      <c r="J136" s="71"/>
      <c r="K136" s="71"/>
      <c r="L136" s="71"/>
      <c r="M136" s="1"/>
      <c r="N136" s="1"/>
      <c r="O136" s="1"/>
      <c r="P136" s="1"/>
      <c r="Q136" s="1"/>
      <c r="R136" s="1"/>
      <c r="S136" s="1"/>
      <c r="T136" s="1"/>
    </row>
    <row r="137" spans="1:20" customFormat="1" ht="15.95" hidden="1" customHeight="1" x14ac:dyDescent="0.25">
      <c r="A137" s="154" t="s">
        <v>640</v>
      </c>
      <c r="B137" s="44"/>
      <c r="C137" s="70" t="s">
        <v>625</v>
      </c>
      <c r="D137" s="31"/>
      <c r="E137" s="69"/>
      <c r="F137" s="69"/>
      <c r="G137" s="426" t="s">
        <v>625</v>
      </c>
      <c r="H137" s="427"/>
      <c r="I137" s="427"/>
      <c r="J137" s="427"/>
      <c r="K137" s="427"/>
      <c r="L137" s="428"/>
      <c r="M137" s="1"/>
      <c r="N137" s="1"/>
      <c r="O137" s="1"/>
      <c r="P137" s="1"/>
      <c r="Q137" s="1"/>
      <c r="R137" s="1"/>
      <c r="S137" s="1"/>
      <c r="T137" s="1"/>
    </row>
    <row r="138" spans="1:20" customFormat="1" ht="3.95" hidden="1" customHeight="1" x14ac:dyDescent="0.25">
      <c r="A138" s="154" t="s">
        <v>440</v>
      </c>
      <c r="B138" s="44"/>
      <c r="C138" s="1"/>
      <c r="D138" s="31"/>
      <c r="E138" s="69"/>
      <c r="F138" s="69"/>
      <c r="G138" s="71"/>
      <c r="H138" s="71"/>
      <c r="I138" s="71"/>
      <c r="J138" s="71"/>
      <c r="K138" s="71"/>
      <c r="L138" s="71"/>
      <c r="M138" s="1"/>
      <c r="N138" s="1"/>
      <c r="O138" s="1"/>
      <c r="P138" s="1"/>
      <c r="Q138" s="1"/>
      <c r="R138" s="1"/>
      <c r="S138" s="1"/>
      <c r="T138" s="1"/>
    </row>
    <row r="139" spans="1:20" customFormat="1" ht="15.95" hidden="1" customHeight="1" x14ac:dyDescent="0.25">
      <c r="A139" s="154" t="s">
        <v>641</v>
      </c>
      <c r="B139" s="44"/>
      <c r="C139" s="72" t="s">
        <v>624</v>
      </c>
      <c r="D139" s="31"/>
      <c r="E139" s="69"/>
      <c r="F139" s="69"/>
      <c r="G139" s="426" t="s">
        <v>624</v>
      </c>
      <c r="H139" s="427"/>
      <c r="I139" s="427"/>
      <c r="J139" s="427"/>
      <c r="K139" s="427"/>
      <c r="L139" s="428"/>
      <c r="M139" s="1"/>
      <c r="N139" s="1"/>
      <c r="O139" s="1"/>
      <c r="P139" s="1"/>
      <c r="Q139" s="1"/>
      <c r="R139" s="1"/>
      <c r="S139" s="1"/>
      <c r="T139" s="1"/>
    </row>
    <row r="140" spans="1:20" customFormat="1" ht="3.95" hidden="1" customHeight="1" x14ac:dyDescent="0.25">
      <c r="A140" s="154" t="s">
        <v>440</v>
      </c>
      <c r="B140" s="44"/>
      <c r="C140" s="1"/>
      <c r="D140" s="31"/>
      <c r="E140" s="69"/>
      <c r="F140" s="69"/>
      <c r="G140" s="71"/>
      <c r="H140" s="71"/>
      <c r="I140" s="71"/>
      <c r="J140" s="71"/>
      <c r="K140" s="71"/>
      <c r="L140" s="71"/>
      <c r="M140" s="1"/>
      <c r="N140" s="1"/>
      <c r="O140" s="1"/>
      <c r="P140" s="1"/>
      <c r="Q140" s="1"/>
      <c r="R140" s="1"/>
      <c r="S140" s="1"/>
      <c r="T140" s="1"/>
    </row>
    <row r="141" spans="1:20" customFormat="1" ht="15.95" hidden="1" customHeight="1" x14ac:dyDescent="0.25">
      <c r="A141" s="154" t="s">
        <v>642</v>
      </c>
      <c r="B141" s="44"/>
      <c r="C141" s="72" t="s">
        <v>623</v>
      </c>
      <c r="D141" s="31"/>
      <c r="E141" s="69"/>
      <c r="F141" s="69"/>
      <c r="G141" s="426" t="s">
        <v>623</v>
      </c>
      <c r="H141" s="427"/>
      <c r="I141" s="427"/>
      <c r="J141" s="427"/>
      <c r="K141" s="427"/>
      <c r="L141" s="428"/>
      <c r="M141" s="1"/>
      <c r="N141" s="1"/>
      <c r="O141" s="1"/>
      <c r="P141" s="1"/>
      <c r="Q141" s="1"/>
      <c r="R141" s="1"/>
      <c r="S141" s="1"/>
      <c r="T141" s="1"/>
    </row>
    <row r="142" spans="1:20" customFormat="1" ht="3.95" hidden="1" customHeight="1" x14ac:dyDescent="0.25">
      <c r="A142" s="154" t="s">
        <v>440</v>
      </c>
      <c r="B142" s="44"/>
      <c r="C142" s="1"/>
      <c r="D142" s="31"/>
      <c r="E142" s="69"/>
      <c r="F142" s="69"/>
      <c r="G142" s="71"/>
      <c r="H142" s="71"/>
      <c r="I142" s="71"/>
      <c r="J142" s="71"/>
      <c r="K142" s="71"/>
      <c r="L142" s="71"/>
      <c r="M142" s="1"/>
      <c r="N142" s="1"/>
      <c r="O142" s="1"/>
      <c r="P142" s="1"/>
      <c r="Q142" s="1"/>
      <c r="R142" s="1"/>
      <c r="S142" s="1"/>
      <c r="T142" s="1"/>
    </row>
    <row r="143" spans="1:20" customFormat="1" ht="15.95" hidden="1" customHeight="1" x14ac:dyDescent="0.25">
      <c r="A143" s="154" t="s">
        <v>622</v>
      </c>
      <c r="B143" s="44"/>
      <c r="C143" s="72" t="s">
        <v>760</v>
      </c>
      <c r="D143" s="31"/>
      <c r="E143" s="69"/>
      <c r="F143" s="69"/>
      <c r="G143" s="426" t="s">
        <v>622</v>
      </c>
      <c r="H143" s="427"/>
      <c r="I143" s="427"/>
      <c r="J143" s="427"/>
      <c r="K143" s="427"/>
      <c r="L143" s="428"/>
      <c r="M143" s="1"/>
      <c r="N143" s="1"/>
      <c r="O143" s="1"/>
      <c r="P143" s="1"/>
      <c r="Q143" s="1"/>
      <c r="R143" s="1"/>
      <c r="S143" s="1"/>
      <c r="T143" s="1"/>
    </row>
    <row r="144" spans="1:20" customFormat="1" ht="3.95" hidden="1" customHeight="1" x14ac:dyDescent="0.25">
      <c r="A144" s="154" t="s">
        <v>440</v>
      </c>
      <c r="B144" s="44"/>
      <c r="C144" s="1"/>
      <c r="D144" s="31"/>
      <c r="E144" s="69"/>
      <c r="F144" s="69"/>
      <c r="G144" s="71"/>
      <c r="H144" s="71"/>
      <c r="I144" s="71"/>
      <c r="J144" s="71"/>
      <c r="K144" s="71"/>
      <c r="L144" s="71"/>
      <c r="M144" s="1"/>
      <c r="N144" s="1"/>
      <c r="O144" s="1"/>
      <c r="P144" s="1"/>
      <c r="Q144" s="1"/>
      <c r="R144" s="1"/>
      <c r="S144" s="1"/>
      <c r="T144" s="1"/>
    </row>
    <row r="145" spans="1:20" customFormat="1" ht="15.95" hidden="1" customHeight="1" x14ac:dyDescent="0.25">
      <c r="A145" s="154" t="s">
        <v>758</v>
      </c>
      <c r="B145" s="44"/>
      <c r="C145" s="72" t="s">
        <v>759</v>
      </c>
      <c r="D145" s="31"/>
      <c r="E145" s="69"/>
      <c r="F145" s="69"/>
      <c r="G145" s="426" t="s">
        <v>758</v>
      </c>
      <c r="H145" s="427"/>
      <c r="I145" s="427"/>
      <c r="J145" s="427"/>
      <c r="K145" s="427"/>
      <c r="L145" s="428"/>
      <c r="M145" s="1"/>
      <c r="N145" s="1"/>
      <c r="O145" s="1"/>
      <c r="P145" s="1"/>
      <c r="Q145" s="1"/>
      <c r="R145" s="1"/>
      <c r="S145" s="1"/>
      <c r="T145" s="1"/>
    </row>
    <row r="146" spans="1:20" customFormat="1" ht="3.95" hidden="1" customHeight="1" x14ac:dyDescent="0.25">
      <c r="A146" s="154" t="s">
        <v>440</v>
      </c>
      <c r="B146" s="44"/>
      <c r="C146" s="1"/>
      <c r="D146" s="31"/>
      <c r="E146" s="69"/>
      <c r="F146" s="69"/>
      <c r="G146" s="71"/>
      <c r="H146" s="71"/>
      <c r="I146" s="71"/>
      <c r="J146" s="71"/>
      <c r="K146" s="71"/>
      <c r="L146" s="71"/>
      <c r="M146" s="1"/>
      <c r="N146" s="1"/>
      <c r="O146" s="1"/>
      <c r="P146" s="1"/>
      <c r="Q146" s="1"/>
      <c r="R146" s="1"/>
      <c r="S146" s="1"/>
      <c r="T146" s="1"/>
    </row>
    <row r="147" spans="1:20" customFormat="1" ht="15.95" customHeight="1" x14ac:dyDescent="0.25">
      <c r="A147" s="154" t="s">
        <v>643</v>
      </c>
      <c r="B147" s="44"/>
      <c r="C147" s="72" t="s">
        <v>621</v>
      </c>
      <c r="D147" s="31"/>
      <c r="E147" s="69"/>
      <c r="F147" s="69"/>
      <c r="G147" s="426" t="s">
        <v>1498</v>
      </c>
      <c r="H147" s="427"/>
      <c r="I147" s="427"/>
      <c r="J147" s="427"/>
      <c r="K147" s="427"/>
      <c r="L147" s="428"/>
      <c r="M147" s="1"/>
      <c r="N147" s="1"/>
      <c r="O147" s="1"/>
      <c r="P147" s="1"/>
      <c r="Q147" s="1"/>
      <c r="R147" s="1"/>
      <c r="S147" s="1"/>
      <c r="T147" s="1"/>
    </row>
    <row r="148" spans="1:20" customFormat="1" ht="3.95" customHeight="1" x14ac:dyDescent="0.25">
      <c r="A148" s="154" t="s">
        <v>440</v>
      </c>
      <c r="B148" s="44"/>
      <c r="C148" s="1"/>
      <c r="D148" s="31"/>
      <c r="E148" s="69"/>
      <c r="F148" s="69"/>
      <c r="G148" s="71"/>
      <c r="H148" s="71"/>
      <c r="I148" s="71"/>
      <c r="J148" s="71"/>
      <c r="K148" s="71"/>
      <c r="L148" s="71"/>
      <c r="M148" s="1"/>
      <c r="N148" s="1"/>
      <c r="O148" s="1"/>
      <c r="P148" s="1"/>
      <c r="Q148" s="1"/>
      <c r="R148" s="1"/>
      <c r="S148" s="1"/>
      <c r="T148" s="1"/>
    </row>
    <row r="149" spans="1:20" customFormat="1" ht="15.95" hidden="1" customHeight="1" x14ac:dyDescent="0.25">
      <c r="A149" s="154" t="s">
        <v>644</v>
      </c>
      <c r="B149" s="44"/>
      <c r="C149" s="72" t="s">
        <v>620</v>
      </c>
      <c r="D149" s="31"/>
      <c r="E149" s="69"/>
      <c r="F149" s="69"/>
      <c r="G149" s="426" t="s">
        <v>620</v>
      </c>
      <c r="H149" s="427"/>
      <c r="I149" s="427"/>
      <c r="J149" s="427"/>
      <c r="K149" s="427"/>
      <c r="L149" s="428"/>
      <c r="M149" s="1"/>
      <c r="N149" s="1"/>
      <c r="O149" s="1"/>
      <c r="P149" s="1"/>
      <c r="Q149" s="1"/>
      <c r="R149" s="1"/>
      <c r="S149" s="1"/>
      <c r="T149" s="1"/>
    </row>
    <row r="150" spans="1:20" customFormat="1" ht="3.95" hidden="1" customHeight="1" x14ac:dyDescent="0.25">
      <c r="A150" s="154" t="s">
        <v>440</v>
      </c>
      <c r="B150" s="44"/>
      <c r="C150" s="1"/>
      <c r="D150" s="31"/>
      <c r="E150" s="69"/>
      <c r="F150" s="69"/>
      <c r="G150" s="71"/>
      <c r="H150" s="71"/>
      <c r="I150" s="71"/>
      <c r="J150" s="71"/>
      <c r="K150" s="71"/>
      <c r="L150" s="71"/>
      <c r="M150" s="1"/>
      <c r="N150" s="1"/>
      <c r="O150" s="1"/>
      <c r="P150" s="1"/>
      <c r="Q150" s="1"/>
      <c r="R150" s="1"/>
      <c r="S150" s="1"/>
      <c r="T150" s="1"/>
    </row>
    <row r="151" spans="1:20" customFormat="1" ht="15.95" hidden="1" customHeight="1" x14ac:dyDescent="0.25">
      <c r="A151" s="154" t="s">
        <v>645</v>
      </c>
      <c r="B151" s="44"/>
      <c r="C151" s="70" t="s">
        <v>618</v>
      </c>
      <c r="D151" s="31"/>
      <c r="E151" s="69"/>
      <c r="F151" s="69"/>
      <c r="G151" s="426" t="s">
        <v>618</v>
      </c>
      <c r="H151" s="427"/>
      <c r="I151" s="427"/>
      <c r="J151" s="427"/>
      <c r="K151" s="427"/>
      <c r="L151" s="428"/>
      <c r="M151" s="1"/>
      <c r="N151" s="1"/>
      <c r="O151" s="1"/>
      <c r="P151" s="1"/>
      <c r="Q151" s="1"/>
      <c r="R151" s="1"/>
      <c r="S151" s="1"/>
      <c r="T151" s="1"/>
    </row>
    <row r="152" spans="1:20" customFormat="1" ht="3.95" hidden="1" customHeight="1" x14ac:dyDescent="0.25">
      <c r="A152" s="154" t="s">
        <v>440</v>
      </c>
      <c r="B152" s="44"/>
      <c r="C152" s="1"/>
      <c r="D152" s="31"/>
      <c r="E152" s="1"/>
      <c r="F152" s="1"/>
      <c r="G152" s="71"/>
      <c r="H152" s="71"/>
      <c r="I152" s="71"/>
      <c r="J152" s="71"/>
      <c r="K152" s="71"/>
      <c r="L152" s="71"/>
      <c r="M152" s="1"/>
      <c r="N152" s="1"/>
      <c r="O152" s="1"/>
      <c r="P152" s="1"/>
      <c r="Q152" s="1"/>
      <c r="R152" s="1"/>
      <c r="S152" s="1"/>
      <c r="T152" s="1"/>
    </row>
    <row r="153" spans="1:20" customFormat="1" ht="15.95" hidden="1" customHeight="1" x14ac:dyDescent="0.25">
      <c r="A153" s="154" t="s">
        <v>826</v>
      </c>
      <c r="B153" s="44"/>
      <c r="C153" s="70" t="s">
        <v>825</v>
      </c>
      <c r="D153" s="31"/>
      <c r="E153" s="69"/>
      <c r="F153" s="1"/>
      <c r="G153" s="432" t="s">
        <v>829</v>
      </c>
      <c r="H153" s="427"/>
      <c r="I153" s="427"/>
      <c r="J153" s="427"/>
      <c r="K153" s="427"/>
      <c r="L153" s="428"/>
      <c r="M153" s="1"/>
      <c r="N153" s="1"/>
      <c r="O153" s="1"/>
      <c r="P153" s="1"/>
      <c r="Q153" s="1"/>
      <c r="R153" s="1"/>
      <c r="S153" s="1"/>
      <c r="T153" s="1"/>
    </row>
    <row r="154" spans="1:20" customFormat="1" ht="3.95" hidden="1" customHeight="1" x14ac:dyDescent="0.25">
      <c r="A154" s="154" t="s">
        <v>440</v>
      </c>
      <c r="B154" s="44"/>
      <c r="C154" s="1"/>
      <c r="D154" s="31"/>
      <c r="E154" s="1"/>
      <c r="F154" s="1"/>
      <c r="G154" s="71"/>
      <c r="H154" s="71"/>
      <c r="I154" s="71"/>
      <c r="J154" s="71"/>
      <c r="K154" s="71"/>
      <c r="L154" s="71"/>
      <c r="M154" s="1"/>
      <c r="N154" s="1"/>
      <c r="O154" s="1"/>
      <c r="P154" s="1"/>
      <c r="Q154" s="1"/>
      <c r="R154" s="1"/>
      <c r="S154" s="1"/>
      <c r="T154" s="1"/>
    </row>
    <row r="155" spans="1:20" customFormat="1" ht="15.95" hidden="1" customHeight="1" x14ac:dyDescent="0.25">
      <c r="A155" s="154" t="s">
        <v>827</v>
      </c>
      <c r="B155" s="44"/>
      <c r="C155" s="70" t="s">
        <v>824</v>
      </c>
      <c r="D155" s="31"/>
      <c r="E155" s="69"/>
      <c r="F155" s="1"/>
      <c r="G155" s="426" t="s">
        <v>828</v>
      </c>
      <c r="H155" s="427"/>
      <c r="I155" s="427"/>
      <c r="J155" s="427"/>
      <c r="K155" s="427"/>
      <c r="L155" s="428"/>
      <c r="M155" s="1"/>
      <c r="N155" s="1"/>
      <c r="O155" s="1"/>
      <c r="P155" s="1"/>
      <c r="Q155" s="1"/>
      <c r="R155" s="1"/>
      <c r="S155" s="1"/>
      <c r="T155" s="1"/>
    </row>
    <row r="156" spans="1:20" customFormat="1" ht="3.95" hidden="1" customHeight="1" x14ac:dyDescent="0.25">
      <c r="A156" s="154" t="s">
        <v>440</v>
      </c>
      <c r="B156" s="44"/>
      <c r="C156" s="1"/>
      <c r="D156" s="31"/>
      <c r="E156" s="1"/>
      <c r="F156" s="1"/>
      <c r="G156" s="71"/>
      <c r="H156" s="71"/>
      <c r="I156" s="71"/>
      <c r="J156" s="71"/>
      <c r="K156" s="71"/>
      <c r="L156" s="71"/>
      <c r="M156" s="1"/>
      <c r="N156" s="1"/>
      <c r="O156" s="1"/>
      <c r="P156" s="1"/>
      <c r="Q156" s="1"/>
      <c r="R156" s="1"/>
      <c r="S156" s="1"/>
      <c r="T156" s="1"/>
    </row>
    <row r="157" spans="1:20" customFormat="1" ht="15.95" hidden="1" customHeight="1" x14ac:dyDescent="0.25">
      <c r="A157" s="154" t="s">
        <v>646</v>
      </c>
      <c r="B157" s="44"/>
      <c r="C157" s="402" t="s">
        <v>802</v>
      </c>
      <c r="D157" s="31"/>
      <c r="E157" s="69"/>
      <c r="F157" s="1"/>
      <c r="G157" s="426" t="s">
        <v>802</v>
      </c>
      <c r="H157" s="427"/>
      <c r="I157" s="427"/>
      <c r="J157" s="427"/>
      <c r="K157" s="427"/>
      <c r="L157" s="428"/>
      <c r="M157" s="1"/>
      <c r="N157" s="1"/>
      <c r="O157" s="1"/>
      <c r="P157" s="1"/>
      <c r="Q157" s="1"/>
      <c r="R157" s="1"/>
      <c r="S157" s="1"/>
      <c r="T157" s="1"/>
    </row>
    <row r="158" spans="1:20" customFormat="1" ht="3.95" hidden="1" customHeight="1" x14ac:dyDescent="0.25">
      <c r="A158" s="154" t="s">
        <v>440</v>
      </c>
      <c r="B158" s="44"/>
      <c r="C158" s="1"/>
      <c r="D158" s="31"/>
      <c r="E158" s="1"/>
      <c r="F158" s="1"/>
      <c r="G158" s="71"/>
      <c r="H158" s="71"/>
      <c r="I158" s="71"/>
      <c r="J158" s="71"/>
      <c r="K158" s="71"/>
      <c r="L158" s="71"/>
      <c r="M158" s="1"/>
      <c r="N158" s="1"/>
      <c r="O158" s="1"/>
      <c r="P158" s="1"/>
      <c r="Q158" s="1"/>
      <c r="R158" s="1"/>
      <c r="S158" s="1"/>
      <c r="T158" s="1"/>
    </row>
    <row r="159" spans="1:20" customFormat="1" ht="15.95" customHeight="1" x14ac:dyDescent="0.25">
      <c r="A159" s="154" t="s">
        <v>647</v>
      </c>
      <c r="B159" s="44"/>
      <c r="C159" s="402" t="s">
        <v>1384</v>
      </c>
      <c r="D159" s="31"/>
      <c r="E159" s="69"/>
      <c r="F159" s="1"/>
      <c r="G159" s="426" t="s">
        <v>1465</v>
      </c>
      <c r="H159" s="427"/>
      <c r="I159" s="427"/>
      <c r="J159" s="427"/>
      <c r="K159" s="427"/>
      <c r="L159" s="428"/>
      <c r="M159" s="1"/>
      <c r="N159" s="1"/>
      <c r="O159" s="1"/>
      <c r="P159" s="1"/>
      <c r="Q159" s="1"/>
      <c r="R159" s="1"/>
      <c r="S159" s="1"/>
      <c r="T159" s="1"/>
    </row>
    <row r="160" spans="1:20" customFormat="1" ht="3.95" customHeight="1" x14ac:dyDescent="0.25">
      <c r="A160" s="154" t="s">
        <v>440</v>
      </c>
      <c r="B160" s="44"/>
      <c r="C160" s="1"/>
      <c r="D160" s="31"/>
      <c r="E160" s="1"/>
      <c r="F160" s="1"/>
      <c r="G160" s="71"/>
      <c r="H160" s="71"/>
      <c r="I160" s="71"/>
      <c r="J160" s="71"/>
      <c r="K160" s="71"/>
      <c r="L160" s="71"/>
      <c r="M160" s="1"/>
      <c r="N160" s="1"/>
      <c r="O160" s="1"/>
      <c r="P160" s="1"/>
      <c r="Q160" s="1"/>
      <c r="R160" s="1"/>
      <c r="S160" s="1"/>
      <c r="T160" s="1"/>
    </row>
    <row r="161" spans="1:20" customFormat="1" ht="15.95" hidden="1" customHeight="1" x14ac:dyDescent="0.25">
      <c r="A161" s="154" t="s">
        <v>648</v>
      </c>
      <c r="B161" s="44"/>
      <c r="C161" s="402" t="s">
        <v>614</v>
      </c>
      <c r="D161" s="31"/>
      <c r="E161" s="69"/>
      <c r="F161" s="1"/>
      <c r="G161" s="426"/>
      <c r="H161" s="427"/>
      <c r="I161" s="427"/>
      <c r="J161" s="427"/>
      <c r="K161" s="427"/>
      <c r="L161" s="428"/>
      <c r="M161" s="1"/>
      <c r="N161" s="1"/>
      <c r="O161" s="1"/>
      <c r="P161" s="1"/>
      <c r="Q161" s="1"/>
      <c r="R161" s="1"/>
      <c r="S161" s="1"/>
      <c r="T161" s="1"/>
    </row>
    <row r="162" spans="1:20" customFormat="1" ht="3.95" hidden="1" customHeight="1" x14ac:dyDescent="0.25">
      <c r="A162" s="154" t="s">
        <v>440</v>
      </c>
      <c r="B162" s="44"/>
      <c r="C162" s="1"/>
      <c r="D162" s="31"/>
      <c r="E162" s="1"/>
      <c r="F162" s="1"/>
      <c r="G162" s="71"/>
      <c r="H162" s="71"/>
      <c r="I162" s="71"/>
      <c r="J162" s="71"/>
      <c r="K162" s="71"/>
      <c r="L162" s="71"/>
      <c r="M162" s="1"/>
      <c r="N162" s="1"/>
      <c r="O162" s="1"/>
      <c r="P162" s="1"/>
      <c r="Q162" s="1"/>
      <c r="R162" s="1"/>
      <c r="S162" s="1"/>
      <c r="T162" s="1"/>
    </row>
    <row r="163" spans="1:20" customFormat="1" ht="15.95" hidden="1" customHeight="1" x14ac:dyDescent="0.25">
      <c r="A163" s="154" t="s">
        <v>649</v>
      </c>
      <c r="B163" s="44"/>
      <c r="C163" s="402" t="s">
        <v>612</v>
      </c>
      <c r="D163" s="31"/>
      <c r="E163" s="69"/>
      <c r="F163" s="1"/>
      <c r="G163" s="426"/>
      <c r="H163" s="427"/>
      <c r="I163" s="427"/>
      <c r="J163" s="427"/>
      <c r="K163" s="427"/>
      <c r="L163" s="428"/>
      <c r="M163" s="1"/>
      <c r="N163" s="1"/>
      <c r="O163" s="1"/>
      <c r="P163" s="1"/>
      <c r="Q163" s="1"/>
      <c r="R163" s="1"/>
      <c r="S163" s="1"/>
      <c r="T163" s="1"/>
    </row>
    <row r="164" spans="1:20" customFormat="1" ht="3.95" hidden="1" customHeight="1" x14ac:dyDescent="0.25">
      <c r="A164" s="154" t="s">
        <v>440</v>
      </c>
      <c r="B164" s="44"/>
      <c r="C164" s="1"/>
      <c r="D164" s="31"/>
      <c r="E164" s="1"/>
      <c r="F164" s="1"/>
      <c r="G164" s="71"/>
      <c r="H164" s="71"/>
      <c r="I164" s="71"/>
      <c r="J164" s="71"/>
      <c r="K164" s="71"/>
      <c r="L164" s="71"/>
      <c r="M164" s="1"/>
      <c r="N164" s="1"/>
      <c r="O164" s="1"/>
      <c r="P164" s="1"/>
      <c r="Q164" s="1"/>
      <c r="R164" s="1"/>
      <c r="S164" s="1"/>
      <c r="T164" s="1"/>
    </row>
    <row r="165" spans="1:20" customFormat="1" ht="15.95" hidden="1" customHeight="1" x14ac:dyDescent="0.25">
      <c r="A165" s="154" t="s">
        <v>650</v>
      </c>
      <c r="B165" s="44"/>
      <c r="C165" s="402" t="s">
        <v>610</v>
      </c>
      <c r="D165" s="31"/>
      <c r="E165" s="69"/>
      <c r="F165" s="1"/>
      <c r="G165" s="426"/>
      <c r="H165" s="427"/>
      <c r="I165" s="427"/>
      <c r="J165" s="427"/>
      <c r="K165" s="427"/>
      <c r="L165" s="428"/>
      <c r="M165" s="1"/>
      <c r="N165" s="1"/>
      <c r="O165" s="1"/>
      <c r="P165" s="1"/>
      <c r="Q165" s="1"/>
      <c r="R165" s="1"/>
      <c r="S165" s="1"/>
      <c r="T165" s="1"/>
    </row>
    <row r="166" spans="1:20" customFormat="1" ht="3.95" hidden="1" customHeight="1" x14ac:dyDescent="0.25">
      <c r="A166" s="154" t="s">
        <v>440</v>
      </c>
      <c r="B166" s="44"/>
      <c r="C166" s="1"/>
      <c r="D166" s="31"/>
      <c r="E166" s="1"/>
      <c r="F166" s="1"/>
      <c r="G166" s="71"/>
      <c r="H166" s="71"/>
      <c r="I166" s="71"/>
      <c r="J166" s="71"/>
      <c r="K166" s="71"/>
      <c r="L166" s="71"/>
      <c r="M166" s="1"/>
      <c r="N166" s="1"/>
      <c r="O166" s="1"/>
      <c r="P166" s="1"/>
      <c r="Q166" s="1"/>
      <c r="R166" s="1"/>
      <c r="S166" s="1"/>
      <c r="T166" s="1"/>
    </row>
    <row r="167" spans="1:20" customFormat="1" ht="15.95" hidden="1" customHeight="1" x14ac:dyDescent="0.25">
      <c r="A167" s="154" t="s">
        <v>651</v>
      </c>
      <c r="B167" s="44"/>
      <c r="C167" s="402" t="s">
        <v>608</v>
      </c>
      <c r="D167" s="31"/>
      <c r="E167" s="69"/>
      <c r="F167" s="1"/>
      <c r="G167" s="426"/>
      <c r="H167" s="427"/>
      <c r="I167" s="427"/>
      <c r="J167" s="427"/>
      <c r="K167" s="427"/>
      <c r="L167" s="428"/>
      <c r="M167" s="1"/>
      <c r="N167" s="1"/>
      <c r="O167" s="1"/>
      <c r="P167" s="1"/>
      <c r="Q167" s="1"/>
      <c r="R167" s="1"/>
      <c r="S167" s="1"/>
      <c r="T167" s="1"/>
    </row>
    <row r="168" spans="1:20" customFormat="1" ht="3.95" hidden="1" customHeight="1" x14ac:dyDescent="0.25">
      <c r="A168" s="154" t="s">
        <v>440</v>
      </c>
      <c r="B168" s="44"/>
      <c r="C168" s="1"/>
      <c r="D168" s="31"/>
      <c r="E168" s="1"/>
      <c r="F168" s="1"/>
      <c r="G168" s="71"/>
      <c r="H168" s="71"/>
      <c r="I168" s="71"/>
      <c r="J168" s="71"/>
      <c r="K168" s="71"/>
      <c r="L168" s="71"/>
      <c r="M168" s="1"/>
      <c r="N168" s="1"/>
      <c r="O168" s="1"/>
      <c r="P168" s="1"/>
      <c r="Q168" s="1"/>
      <c r="R168" s="1"/>
      <c r="S168" s="1"/>
      <c r="T168" s="1"/>
    </row>
    <row r="169" spans="1:20" customFormat="1" ht="15.95" hidden="1" customHeight="1" x14ac:dyDescent="0.25">
      <c r="A169" s="154" t="s">
        <v>652</v>
      </c>
      <c r="B169" s="44"/>
      <c r="C169" s="402" t="s">
        <v>606</v>
      </c>
      <c r="D169" s="31"/>
      <c r="E169" s="69"/>
      <c r="F169" s="1"/>
      <c r="G169" s="426"/>
      <c r="H169" s="427"/>
      <c r="I169" s="427"/>
      <c r="J169" s="427"/>
      <c r="K169" s="427"/>
      <c r="L169" s="428"/>
      <c r="M169" s="1"/>
      <c r="N169" s="1"/>
      <c r="O169" s="1"/>
      <c r="P169" s="1"/>
      <c r="Q169" s="1"/>
      <c r="R169" s="1"/>
      <c r="S169" s="1"/>
      <c r="T169" s="1"/>
    </row>
    <row r="170" spans="1:20" customFormat="1" ht="3.95" customHeight="1" x14ac:dyDescent="0.25">
      <c r="A170" s="154" t="s">
        <v>440</v>
      </c>
      <c r="B170" s="44"/>
      <c r="C170" s="1"/>
      <c r="D170" s="31"/>
      <c r="E170" s="1"/>
      <c r="F170" s="1"/>
      <c r="G170" s="71"/>
      <c r="H170" s="71"/>
      <c r="I170" s="71"/>
      <c r="J170" s="71"/>
      <c r="K170" s="71"/>
      <c r="L170" s="71"/>
      <c r="M170" s="1"/>
      <c r="N170" s="1"/>
      <c r="O170" s="1"/>
      <c r="P170" s="1"/>
      <c r="Q170" s="1"/>
      <c r="R170" s="1"/>
      <c r="S170" s="1"/>
      <c r="T170" s="1"/>
    </row>
    <row r="171" spans="1:20" customFormat="1" ht="20.100000000000001" customHeight="1" x14ac:dyDescent="0.25">
      <c r="A171" s="153"/>
      <c r="B171" s="31"/>
      <c r="C171" s="1"/>
      <c r="D171" s="1"/>
      <c r="E171" s="1"/>
      <c r="F171" s="1"/>
      <c r="G171" s="1"/>
      <c r="H171" s="1"/>
      <c r="I171" s="1"/>
    </row>
    <row r="172" spans="1:20" customFormat="1" ht="20.100000000000001" customHeight="1" x14ac:dyDescent="0.25">
      <c r="A172" s="153"/>
      <c r="B172" s="31"/>
      <c r="C172" s="39"/>
      <c r="D172" s="40"/>
      <c r="E172" s="40"/>
      <c r="F172" s="40"/>
      <c r="G172" s="40"/>
      <c r="H172" s="40"/>
      <c r="I172" s="40"/>
    </row>
    <row r="173" spans="1:20" ht="14.1" customHeight="1" x14ac:dyDescent="0.25">
      <c r="A173" s="153"/>
      <c r="C173" s="430"/>
      <c r="D173" s="430"/>
      <c r="E173" s="430"/>
      <c r="F173" s="430"/>
      <c r="G173" s="430"/>
      <c r="H173" s="430"/>
      <c r="I173" s="430"/>
    </row>
    <row r="174" spans="1:20" ht="14.1" customHeight="1" x14ac:dyDescent="0.25">
      <c r="A174" s="153"/>
      <c r="C174" s="430"/>
      <c r="D174" s="430"/>
      <c r="E174" s="430"/>
      <c r="F174" s="430"/>
      <c r="G174" s="430"/>
      <c r="H174" s="430"/>
      <c r="I174" s="430"/>
    </row>
    <row r="175" spans="1:20" ht="14.1" customHeight="1" x14ac:dyDescent="0.25">
      <c r="A175" s="153"/>
      <c r="C175" s="430"/>
      <c r="D175" s="430"/>
      <c r="E175" s="430"/>
      <c r="F175" s="430"/>
      <c r="G175" s="430"/>
      <c r="H175" s="430"/>
      <c r="I175" s="430"/>
    </row>
    <row r="176" spans="1:20" ht="15" x14ac:dyDescent="0.25">
      <c r="A176" s="153"/>
      <c r="C176" s="430"/>
      <c r="D176" s="430"/>
      <c r="E176" s="430"/>
      <c r="F176" s="430"/>
      <c r="G176" s="430"/>
      <c r="H176" s="430"/>
      <c r="I176" s="430"/>
    </row>
    <row r="177" ht="15" hidden="1" x14ac:dyDescent="0.25"/>
    <row r="178" ht="15" hidden="1" x14ac:dyDescent="0.25"/>
    <row r="179" ht="15" hidden="1" x14ac:dyDescent="0.25"/>
    <row r="180" ht="15" hidden="1" x14ac:dyDescent="0.25"/>
    <row r="181" ht="15" hidden="1" x14ac:dyDescent="0.25"/>
    <row r="182" ht="15" hidden="1" x14ac:dyDescent="0.25"/>
    <row r="183" ht="15" hidden="1" x14ac:dyDescent="0.25"/>
    <row r="184" ht="15" hidden="1" x14ac:dyDescent="0.25"/>
    <row r="185" ht="15" hidden="1" x14ac:dyDescent="0.25"/>
    <row r="186" ht="15" hidden="1" x14ac:dyDescent="0.25"/>
    <row r="187" ht="15" hidden="1" x14ac:dyDescent="0.25"/>
    <row r="188" ht="15" hidden="1" x14ac:dyDescent="0.25"/>
    <row r="189" ht="15" hidden="1" x14ac:dyDescent="0.25"/>
    <row r="190" ht="15" hidden="1" x14ac:dyDescent="0.25"/>
    <row r="191" ht="15" hidden="1" x14ac:dyDescent="0.25"/>
    <row r="192" ht="15" hidden="1" x14ac:dyDescent="0.25"/>
    <row r="193" ht="15" hidden="1" x14ac:dyDescent="0.25"/>
    <row r="194" ht="15" hidden="1" x14ac:dyDescent="0.25"/>
    <row r="195" ht="15" hidden="1" x14ac:dyDescent="0.25"/>
    <row r="196" ht="15" hidden="1" x14ac:dyDescent="0.25"/>
    <row r="197" ht="15" hidden="1" x14ac:dyDescent="0.25"/>
    <row r="198" ht="15" hidden="1" x14ac:dyDescent="0.25"/>
    <row r="199" ht="15" hidden="1" x14ac:dyDescent="0.25"/>
    <row r="200" ht="15" hidden="1" x14ac:dyDescent="0.25"/>
    <row r="201" ht="15" hidden="1" x14ac:dyDescent="0.25"/>
    <row r="202" ht="15" hidden="1" x14ac:dyDescent="0.25"/>
    <row r="203" ht="15" hidden="1" x14ac:dyDescent="0.25"/>
    <row r="204" ht="15" hidden="1" x14ac:dyDescent="0.25"/>
    <row r="205" ht="15" hidden="1" x14ac:dyDescent="0.25"/>
    <row r="206" ht="15" hidden="1" x14ac:dyDescent="0.25"/>
    <row r="207" ht="15" hidden="1" x14ac:dyDescent="0.25"/>
    <row r="208" ht="15" hidden="1" x14ac:dyDescent="0.25"/>
    <row r="209" ht="15" hidden="1" x14ac:dyDescent="0.25"/>
    <row r="210" ht="15" hidden="1" x14ac:dyDescent="0.25"/>
    <row r="211" ht="15" hidden="1" x14ac:dyDescent="0.25"/>
    <row r="212" ht="15" hidden="1" x14ac:dyDescent="0.25"/>
    <row r="213" ht="15" hidden="1" x14ac:dyDescent="0.25"/>
    <row r="214" ht="15" hidden="1" x14ac:dyDescent="0.25"/>
    <row r="215" ht="15" hidden="1" x14ac:dyDescent="0.25"/>
    <row r="216" ht="15" hidden="1" x14ac:dyDescent="0.25"/>
    <row r="217" ht="15" hidden="1" x14ac:dyDescent="0.25"/>
    <row r="218" ht="15" hidden="1" x14ac:dyDescent="0.25"/>
    <row r="219" ht="15" hidden="1" x14ac:dyDescent="0.25"/>
    <row r="220" ht="15" hidden="1" x14ac:dyDescent="0.25"/>
    <row r="221" ht="15" hidden="1" x14ac:dyDescent="0.25"/>
    <row r="222" ht="15" hidden="1" x14ac:dyDescent="0.25"/>
    <row r="223" ht="15" hidden="1" x14ac:dyDescent="0.25"/>
    <row r="224" ht="15" hidden="1" x14ac:dyDescent="0.25"/>
    <row r="225" ht="15" hidden="1" x14ac:dyDescent="0.25"/>
    <row r="226" ht="15" hidden="1" x14ac:dyDescent="0.25"/>
    <row r="227" ht="15" hidden="1" x14ac:dyDescent="0.25"/>
    <row r="228" ht="15" hidden="1" x14ac:dyDescent="0.25"/>
    <row r="229" ht="15" hidden="1" x14ac:dyDescent="0.25"/>
    <row r="230" ht="15" hidden="1" x14ac:dyDescent="0.25"/>
    <row r="231" ht="15" hidden="1" x14ac:dyDescent="0.25"/>
    <row r="232" ht="15" hidden="1" x14ac:dyDescent="0.25"/>
    <row r="233" ht="15" hidden="1" x14ac:dyDescent="0.25"/>
    <row r="234" ht="15" hidden="1" x14ac:dyDescent="0.25"/>
    <row r="235" ht="15" hidden="1" x14ac:dyDescent="0.25"/>
    <row r="236" ht="15" hidden="1" x14ac:dyDescent="0.25"/>
    <row r="237" ht="15" hidden="1" x14ac:dyDescent="0.25"/>
    <row r="238" ht="15" hidden="1" x14ac:dyDescent="0.25"/>
    <row r="239" ht="15" hidden="1" x14ac:dyDescent="0.25"/>
    <row r="240" ht="15" hidden="1" x14ac:dyDescent="0.25"/>
    <row r="241" ht="15" hidden="1" x14ac:dyDescent="0.25"/>
    <row r="242" ht="15" hidden="1" x14ac:dyDescent="0.25"/>
    <row r="243" ht="15" hidden="1" x14ac:dyDescent="0.25"/>
    <row r="244" ht="15" hidden="1" x14ac:dyDescent="0.25"/>
    <row r="245" ht="15" hidden="1" x14ac:dyDescent="0.25"/>
    <row r="246" ht="15" hidden="1" x14ac:dyDescent="0.25"/>
    <row r="247" ht="15" hidden="1" x14ac:dyDescent="0.25"/>
    <row r="248" ht="15" hidden="1" x14ac:dyDescent="0.25"/>
    <row r="249" ht="15" hidden="1" x14ac:dyDescent="0.25"/>
    <row r="250" ht="15" hidden="1" x14ac:dyDescent="0.25"/>
    <row r="251" ht="15" hidden="1" x14ac:dyDescent="0.25"/>
    <row r="252" ht="15" hidden="1" x14ac:dyDescent="0.25"/>
    <row r="253" ht="15" hidden="1" x14ac:dyDescent="0.25"/>
    <row r="254" ht="15" hidden="1" x14ac:dyDescent="0.25"/>
    <row r="255" ht="15" hidden="1" x14ac:dyDescent="0.25"/>
    <row r="256" ht="15" hidden="1" x14ac:dyDescent="0.25"/>
    <row r="257" ht="15" hidden="1" x14ac:dyDescent="0.25"/>
    <row r="258" ht="15" hidden="1" x14ac:dyDescent="0.25"/>
    <row r="259" ht="15" hidden="1" x14ac:dyDescent="0.25"/>
    <row r="260" ht="15" hidden="1" x14ac:dyDescent="0.25"/>
    <row r="261" ht="15" hidden="1" x14ac:dyDescent="0.25"/>
    <row r="262" ht="15" hidden="1" x14ac:dyDescent="0.25"/>
    <row r="263" ht="15" hidden="1" x14ac:dyDescent="0.25"/>
    <row r="264" ht="15" hidden="1" x14ac:dyDescent="0.25"/>
    <row r="265" ht="15" hidden="1" x14ac:dyDescent="0.25"/>
    <row r="266" ht="15" hidden="1" x14ac:dyDescent="0.25"/>
    <row r="267" ht="15" hidden="1" x14ac:dyDescent="0.25"/>
    <row r="268" ht="15" hidden="1" x14ac:dyDescent="0.25"/>
    <row r="269" ht="15" hidden="1" x14ac:dyDescent="0.25"/>
    <row r="270" ht="15" hidden="1" x14ac:dyDescent="0.25"/>
    <row r="271" ht="15" hidden="1" x14ac:dyDescent="0.25"/>
    <row r="272" ht="15" hidden="1" x14ac:dyDescent="0.25"/>
    <row r="273" ht="15" hidden="1" x14ac:dyDescent="0.25"/>
    <row r="274" ht="15" hidden="1" x14ac:dyDescent="0.25"/>
    <row r="275" ht="15" hidden="1" x14ac:dyDescent="0.25"/>
    <row r="276" ht="15" hidden="1" x14ac:dyDescent="0.25"/>
    <row r="277" ht="15" hidden="1" x14ac:dyDescent="0.25"/>
    <row r="278" ht="15" hidden="1" x14ac:dyDescent="0.25"/>
    <row r="279" ht="15" hidden="1" x14ac:dyDescent="0.25"/>
    <row r="280" ht="15" hidden="1" x14ac:dyDescent="0.25"/>
    <row r="281" ht="15" hidden="1" x14ac:dyDescent="0.25"/>
    <row r="282" ht="15" hidden="1" x14ac:dyDescent="0.25"/>
    <row r="283" ht="15" hidden="1" x14ac:dyDescent="0.25"/>
    <row r="284" ht="15" hidden="1" x14ac:dyDescent="0.25"/>
    <row r="285" ht="15" hidden="1" x14ac:dyDescent="0.25"/>
    <row r="286" ht="15" hidden="1" x14ac:dyDescent="0.25"/>
    <row r="287" ht="15" hidden="1" x14ac:dyDescent="0.25"/>
    <row r="288" ht="15" hidden="1" x14ac:dyDescent="0.25"/>
    <row r="289" ht="15" hidden="1" x14ac:dyDescent="0.25"/>
    <row r="290" ht="15" hidden="1" x14ac:dyDescent="0.25"/>
    <row r="291" ht="15" hidden="1" x14ac:dyDescent="0.25"/>
    <row r="292" ht="15" hidden="1" x14ac:dyDescent="0.25"/>
    <row r="293" ht="15" hidden="1" x14ac:dyDescent="0.25"/>
    <row r="294" ht="15" hidden="1" x14ac:dyDescent="0.25"/>
    <row r="295" ht="15" hidden="1" x14ac:dyDescent="0.25"/>
    <row r="296" ht="15" hidden="1" x14ac:dyDescent="0.25"/>
    <row r="297" ht="15" hidden="1" x14ac:dyDescent="0.25"/>
    <row r="298" ht="15" hidden="1" x14ac:dyDescent="0.25"/>
    <row r="299" ht="15" hidden="1" x14ac:dyDescent="0.25"/>
    <row r="300" ht="15" hidden="1" x14ac:dyDescent="0.25"/>
    <row r="301" ht="15" hidden="1" x14ac:dyDescent="0.25"/>
    <row r="302" ht="15" hidden="1" x14ac:dyDescent="0.25"/>
    <row r="303" ht="15" hidden="1" x14ac:dyDescent="0.25"/>
    <row r="304" ht="15" hidden="1" x14ac:dyDescent="0.25"/>
    <row r="305" ht="15" hidden="1" x14ac:dyDescent="0.25"/>
    <row r="306" ht="15" hidden="1" x14ac:dyDescent="0.25"/>
    <row r="307" ht="15" hidden="1" x14ac:dyDescent="0.25"/>
    <row r="308" ht="15" hidden="1" x14ac:dyDescent="0.25"/>
    <row r="309" ht="15" hidden="1" x14ac:dyDescent="0.25"/>
    <row r="310" ht="15" hidden="1" x14ac:dyDescent="0.25"/>
    <row r="311" ht="15" hidden="1" x14ac:dyDescent="0.25"/>
    <row r="312" ht="15" hidden="1" x14ac:dyDescent="0.25"/>
    <row r="313" ht="15" hidden="1" x14ac:dyDescent="0.25"/>
    <row r="314" ht="15" hidden="1" x14ac:dyDescent="0.25"/>
    <row r="315" ht="15" hidden="1" x14ac:dyDescent="0.25"/>
    <row r="316" ht="15" hidden="1" x14ac:dyDescent="0.25"/>
    <row r="317" ht="15" hidden="1" x14ac:dyDescent="0.25"/>
    <row r="318" ht="15" hidden="1" x14ac:dyDescent="0.25"/>
    <row r="319" ht="15" hidden="1" x14ac:dyDescent="0.25"/>
    <row r="320" ht="15" hidden="1" x14ac:dyDescent="0.25"/>
    <row r="321" ht="15" hidden="1" x14ac:dyDescent="0.25"/>
    <row r="322" ht="15" hidden="1" x14ac:dyDescent="0.25"/>
    <row r="323" ht="15" hidden="1" x14ac:dyDescent="0.25"/>
    <row r="324" ht="15" hidden="1" x14ac:dyDescent="0.25"/>
    <row r="325" ht="15" hidden="1" x14ac:dyDescent="0.25"/>
    <row r="326" ht="15" hidden="1" x14ac:dyDescent="0.25"/>
    <row r="327" ht="15" hidden="1" x14ac:dyDescent="0.25"/>
    <row r="328" ht="15" hidden="1" x14ac:dyDescent="0.25"/>
    <row r="329" ht="15" hidden="1" x14ac:dyDescent="0.25"/>
    <row r="330" ht="15" hidden="1" x14ac:dyDescent="0.25"/>
    <row r="331" ht="15" hidden="1" x14ac:dyDescent="0.25"/>
    <row r="332" ht="15" hidden="1" x14ac:dyDescent="0.25"/>
    <row r="333" ht="15" hidden="1" x14ac:dyDescent="0.25"/>
    <row r="334" ht="15" hidden="1" x14ac:dyDescent="0.25"/>
    <row r="335" ht="15" hidden="1" x14ac:dyDescent="0.25"/>
    <row r="336" ht="15" hidden="1" x14ac:dyDescent="0.25"/>
    <row r="337" ht="15" hidden="1" x14ac:dyDescent="0.25"/>
    <row r="338" ht="15" hidden="1" x14ac:dyDescent="0.25"/>
    <row r="339" ht="15" hidden="1" x14ac:dyDescent="0.25"/>
    <row r="340" ht="15" hidden="1" x14ac:dyDescent="0.25"/>
    <row r="341" ht="15" hidden="1" x14ac:dyDescent="0.25"/>
    <row r="342" ht="15" hidden="1" x14ac:dyDescent="0.25"/>
    <row r="343" ht="15" hidden="1" x14ac:dyDescent="0.25"/>
    <row r="344" ht="15" hidden="1" x14ac:dyDescent="0.25"/>
    <row r="345" ht="15" hidden="1" x14ac:dyDescent="0.25"/>
    <row r="346" ht="15" hidden="1" x14ac:dyDescent="0.25"/>
    <row r="347" ht="15" hidden="1" x14ac:dyDescent="0.25"/>
    <row r="348" ht="15" hidden="1" x14ac:dyDescent="0.25"/>
    <row r="349" ht="15" hidden="1" x14ac:dyDescent="0.25"/>
    <row r="350" ht="15" hidden="1" x14ac:dyDescent="0.25"/>
    <row r="351" ht="15" hidden="1" x14ac:dyDescent="0.25"/>
    <row r="352" ht="15" hidden="1" x14ac:dyDescent="0.25"/>
    <row r="353" ht="15" hidden="1" x14ac:dyDescent="0.25"/>
    <row r="354" ht="15" hidden="1" x14ac:dyDescent="0.25"/>
    <row r="355" ht="15" hidden="1" x14ac:dyDescent="0.25"/>
    <row r="356" ht="15" hidden="1" x14ac:dyDescent="0.25"/>
    <row r="357" ht="15" hidden="1" x14ac:dyDescent="0.25"/>
    <row r="358" ht="15" hidden="1" x14ac:dyDescent="0.25"/>
    <row r="359" ht="15" hidden="1" x14ac:dyDescent="0.25"/>
    <row r="360" ht="15" hidden="1" x14ac:dyDescent="0.25"/>
    <row r="361" ht="15" hidden="1" x14ac:dyDescent="0.25"/>
    <row r="362" ht="15" hidden="1" x14ac:dyDescent="0.25"/>
    <row r="363" ht="15" hidden="1" x14ac:dyDescent="0.25"/>
    <row r="364" ht="15" hidden="1" x14ac:dyDescent="0.25"/>
    <row r="365" ht="15" hidden="1" x14ac:dyDescent="0.25"/>
    <row r="366" ht="15" hidden="1" x14ac:dyDescent="0.25"/>
    <row r="367" ht="15" hidden="1" x14ac:dyDescent="0.25"/>
    <row r="368" ht="15" hidden="1" x14ac:dyDescent="0.25"/>
    <row r="369" ht="15" hidden="1" x14ac:dyDescent="0.25"/>
    <row r="370" ht="15" hidden="1" x14ac:dyDescent="0.25"/>
    <row r="371" ht="15" hidden="1" x14ac:dyDescent="0.25"/>
    <row r="372" ht="15" hidden="1" x14ac:dyDescent="0.25"/>
    <row r="373" ht="15" hidden="1" x14ac:dyDescent="0.25"/>
    <row r="374" ht="15" hidden="1" x14ac:dyDescent="0.25"/>
    <row r="375" ht="15" hidden="1" x14ac:dyDescent="0.25"/>
    <row r="376" ht="15" hidden="1" x14ac:dyDescent="0.25"/>
    <row r="377" ht="15" hidden="1" x14ac:dyDescent="0.25"/>
    <row r="378" ht="15" hidden="1" x14ac:dyDescent="0.25"/>
    <row r="379" ht="15" hidden="1" x14ac:dyDescent="0.25"/>
    <row r="380" ht="15" hidden="1" x14ac:dyDescent="0.25"/>
    <row r="381" ht="15" hidden="1" x14ac:dyDescent="0.25"/>
    <row r="382" ht="15" hidden="1" x14ac:dyDescent="0.25"/>
    <row r="383" ht="15" hidden="1" x14ac:dyDescent="0.25"/>
    <row r="384" ht="15" hidden="1" x14ac:dyDescent="0.25"/>
    <row r="385" ht="15" hidden="1" x14ac:dyDescent="0.25"/>
    <row r="386" ht="15" hidden="1" x14ac:dyDescent="0.25"/>
    <row r="387" ht="15" hidden="1" x14ac:dyDescent="0.25"/>
    <row r="388" ht="15" hidden="1" x14ac:dyDescent="0.25"/>
    <row r="389" ht="15" hidden="1" x14ac:dyDescent="0.25"/>
    <row r="390" ht="15" hidden="1" x14ac:dyDescent="0.25"/>
    <row r="391" ht="15" hidden="1" x14ac:dyDescent="0.25"/>
    <row r="392" ht="15" hidden="1" x14ac:dyDescent="0.25"/>
    <row r="393" ht="15" hidden="1" x14ac:dyDescent="0.25"/>
    <row r="394" ht="15" hidden="1" x14ac:dyDescent="0.25"/>
    <row r="395" ht="15" hidden="1" x14ac:dyDescent="0.25"/>
    <row r="396" ht="15" hidden="1" x14ac:dyDescent="0.25"/>
    <row r="397" ht="15" hidden="1" x14ac:dyDescent="0.25"/>
    <row r="398" ht="15" hidden="1" x14ac:dyDescent="0.25"/>
    <row r="399" ht="15" hidden="1" x14ac:dyDescent="0.25"/>
    <row r="400" ht="15" hidden="1" x14ac:dyDescent="0.25"/>
    <row r="401" ht="15" hidden="1" x14ac:dyDescent="0.25"/>
    <row r="402" ht="15" hidden="1" x14ac:dyDescent="0.25"/>
    <row r="403" ht="15" hidden="1" x14ac:dyDescent="0.25"/>
    <row r="404" ht="15" hidden="1" x14ac:dyDescent="0.25"/>
    <row r="405" ht="15" hidden="1" x14ac:dyDescent="0.25"/>
    <row r="406" ht="15" hidden="1" x14ac:dyDescent="0.25"/>
    <row r="407" ht="15" hidden="1" x14ac:dyDescent="0.25"/>
    <row r="408" ht="15" hidden="1" x14ac:dyDescent="0.25"/>
    <row r="409" ht="15" hidden="1" x14ac:dyDescent="0.25"/>
    <row r="410" ht="15" hidden="1" x14ac:dyDescent="0.25"/>
    <row r="411" ht="15" hidden="1" x14ac:dyDescent="0.25"/>
    <row r="412" ht="15" hidden="1" x14ac:dyDescent="0.25"/>
    <row r="413" ht="15" hidden="1" x14ac:dyDescent="0.25"/>
    <row r="414" ht="15" hidden="1" x14ac:dyDescent="0.25"/>
    <row r="415" ht="15" hidden="1" x14ac:dyDescent="0.25"/>
    <row r="416" ht="15" hidden="1" x14ac:dyDescent="0.25"/>
    <row r="417" ht="15" hidden="1" x14ac:dyDescent="0.25"/>
    <row r="418" ht="15" hidden="1" x14ac:dyDescent="0.25"/>
    <row r="419" ht="15" hidden="1" x14ac:dyDescent="0.25"/>
    <row r="420" ht="15" hidden="1" x14ac:dyDescent="0.25"/>
    <row r="421" ht="15" hidden="1" x14ac:dyDescent="0.25"/>
    <row r="422" ht="15" hidden="1" x14ac:dyDescent="0.25"/>
    <row r="423" ht="15" hidden="1" x14ac:dyDescent="0.25"/>
    <row r="424" ht="15" hidden="1" x14ac:dyDescent="0.25"/>
    <row r="425" ht="15" hidden="1" x14ac:dyDescent="0.25"/>
    <row r="426" ht="15" hidden="1" x14ac:dyDescent="0.25"/>
    <row r="427" ht="15" hidden="1" x14ac:dyDescent="0.25"/>
    <row r="428" ht="15" hidden="1" x14ac:dyDescent="0.25"/>
    <row r="429" ht="15" hidden="1" x14ac:dyDescent="0.25"/>
    <row r="430" ht="15" hidden="1" x14ac:dyDescent="0.25"/>
    <row r="431" ht="15" hidden="1" x14ac:dyDescent="0.25"/>
    <row r="432" ht="15" hidden="1" x14ac:dyDescent="0.25"/>
    <row r="433" ht="15" hidden="1" x14ac:dyDescent="0.25"/>
    <row r="434" ht="15" hidden="1" x14ac:dyDescent="0.25"/>
    <row r="435" ht="15" hidden="1" x14ac:dyDescent="0.25"/>
    <row r="436" ht="15" hidden="1" x14ac:dyDescent="0.25"/>
    <row r="437" ht="15" hidden="1" x14ac:dyDescent="0.25"/>
    <row r="438" ht="15" hidden="1" x14ac:dyDescent="0.25"/>
    <row r="439" ht="15" hidden="1" x14ac:dyDescent="0.25"/>
    <row r="440" ht="15" hidden="1" x14ac:dyDescent="0.25"/>
    <row r="441" ht="15" hidden="1" x14ac:dyDescent="0.25"/>
    <row r="442" ht="15" hidden="1" x14ac:dyDescent="0.25"/>
    <row r="443" ht="15" hidden="1" x14ac:dyDescent="0.25"/>
    <row r="444" ht="15" hidden="1" x14ac:dyDescent="0.25"/>
    <row r="445" ht="15" hidden="1" x14ac:dyDescent="0.25"/>
    <row r="446" ht="15" hidden="1" x14ac:dyDescent="0.25"/>
    <row r="447" ht="15" hidden="1" x14ac:dyDescent="0.25"/>
    <row r="448" ht="15" hidden="1" x14ac:dyDescent="0.25"/>
    <row r="449" ht="15" hidden="1" x14ac:dyDescent="0.25"/>
    <row r="450" ht="15" hidden="1" x14ac:dyDescent="0.25"/>
    <row r="451" ht="15" hidden="1" x14ac:dyDescent="0.25"/>
    <row r="452" ht="15" hidden="1" x14ac:dyDescent="0.25"/>
    <row r="453" ht="15" hidden="1" x14ac:dyDescent="0.25"/>
    <row r="454" ht="15" hidden="1" x14ac:dyDescent="0.25"/>
    <row r="455" ht="15" hidden="1" x14ac:dyDescent="0.25"/>
    <row r="456" ht="15" hidden="1" x14ac:dyDescent="0.25"/>
    <row r="457" ht="15" hidden="1" x14ac:dyDescent="0.25"/>
    <row r="458" ht="15" hidden="1" x14ac:dyDescent="0.25"/>
    <row r="459" ht="15" hidden="1" x14ac:dyDescent="0.25"/>
    <row r="460" ht="15" hidden="1" x14ac:dyDescent="0.25"/>
    <row r="461" ht="15" hidden="1" x14ac:dyDescent="0.25"/>
    <row r="462" ht="15" hidden="1" x14ac:dyDescent="0.25"/>
    <row r="463" ht="15" hidden="1" x14ac:dyDescent="0.25"/>
    <row r="464" ht="15" hidden="1" x14ac:dyDescent="0.25"/>
    <row r="465" ht="15" hidden="1" x14ac:dyDescent="0.25"/>
    <row r="466" ht="15" hidden="1" x14ac:dyDescent="0.25"/>
    <row r="467" ht="15" hidden="1" x14ac:dyDescent="0.25"/>
    <row r="468" ht="15" hidden="1" x14ac:dyDescent="0.25"/>
    <row r="469" ht="15" hidden="1" x14ac:dyDescent="0.25"/>
    <row r="470" ht="15" hidden="1" x14ac:dyDescent="0.25"/>
    <row r="471" ht="15" hidden="1" x14ac:dyDescent="0.25"/>
    <row r="472" ht="15" hidden="1" x14ac:dyDescent="0.25"/>
    <row r="473" ht="15" hidden="1" x14ac:dyDescent="0.25"/>
    <row r="474" ht="15" hidden="1" x14ac:dyDescent="0.25"/>
    <row r="475" ht="15" hidden="1" x14ac:dyDescent="0.25"/>
    <row r="476" ht="15" hidden="1" x14ac:dyDescent="0.25"/>
    <row r="477" ht="15" hidden="1" x14ac:dyDescent="0.25"/>
    <row r="478" ht="15" hidden="1" x14ac:dyDescent="0.25"/>
    <row r="479" ht="15" hidden="1" x14ac:dyDescent="0.25"/>
    <row r="480" ht="15" hidden="1" x14ac:dyDescent="0.25"/>
    <row r="481" ht="15" hidden="1" x14ac:dyDescent="0.25"/>
    <row r="482" ht="15" hidden="1" x14ac:dyDescent="0.25"/>
    <row r="483" ht="15" hidden="1" x14ac:dyDescent="0.25"/>
    <row r="484" ht="15" hidden="1" x14ac:dyDescent="0.25"/>
    <row r="485" ht="15" hidden="1" x14ac:dyDescent="0.25"/>
    <row r="486" ht="15" hidden="1" x14ac:dyDescent="0.25"/>
    <row r="487" ht="15" hidden="1" x14ac:dyDescent="0.25"/>
    <row r="488" ht="15" hidden="1" x14ac:dyDescent="0.25"/>
    <row r="489" ht="15" hidden="1" x14ac:dyDescent="0.25"/>
    <row r="490" ht="15" hidden="1" x14ac:dyDescent="0.25"/>
    <row r="491" ht="15" hidden="1" x14ac:dyDescent="0.25"/>
    <row r="492" ht="15" hidden="1" x14ac:dyDescent="0.25"/>
    <row r="493" ht="15" hidden="1" x14ac:dyDescent="0.25"/>
    <row r="494" ht="15" hidden="1" x14ac:dyDescent="0.25"/>
    <row r="495" ht="15" hidden="1" x14ac:dyDescent="0.25"/>
    <row r="496" ht="15" hidden="1" x14ac:dyDescent="0.25"/>
    <row r="497" ht="15" hidden="1" x14ac:dyDescent="0.25"/>
    <row r="498" ht="15" hidden="1" x14ac:dyDescent="0.25"/>
    <row r="499" ht="15" hidden="1" x14ac:dyDescent="0.25"/>
    <row r="500" ht="15" hidden="1" x14ac:dyDescent="0.25"/>
    <row r="501" ht="15" hidden="1" x14ac:dyDescent="0.25"/>
    <row r="502" ht="15" hidden="1" x14ac:dyDescent="0.25"/>
    <row r="503" ht="15" hidden="1" x14ac:dyDescent="0.25"/>
    <row r="504" ht="15" hidden="1" x14ac:dyDescent="0.25"/>
    <row r="505" ht="15" hidden="1" x14ac:dyDescent="0.25"/>
    <row r="506" ht="15" hidden="1" x14ac:dyDescent="0.25"/>
    <row r="507" ht="15" hidden="1" x14ac:dyDescent="0.25"/>
    <row r="508" ht="15" hidden="1" x14ac:dyDescent="0.25"/>
    <row r="509" ht="15" hidden="1" x14ac:dyDescent="0.25"/>
    <row r="510" ht="15" hidden="1" x14ac:dyDescent="0.25"/>
    <row r="511" ht="15" hidden="1" x14ac:dyDescent="0.25"/>
    <row r="512" ht="15" hidden="1" x14ac:dyDescent="0.25"/>
    <row r="513" ht="15" hidden="1" x14ac:dyDescent="0.25"/>
    <row r="514" ht="15" hidden="1" x14ac:dyDescent="0.25"/>
    <row r="515" ht="15" hidden="1" x14ac:dyDescent="0.25"/>
    <row r="516" ht="15" hidden="1" x14ac:dyDescent="0.25"/>
    <row r="517" ht="15" hidden="1" x14ac:dyDescent="0.25"/>
    <row r="518" ht="15" hidden="1" x14ac:dyDescent="0.25"/>
    <row r="519" ht="15" hidden="1" x14ac:dyDescent="0.25"/>
    <row r="520" ht="15" hidden="1" x14ac:dyDescent="0.25"/>
    <row r="521" ht="15" hidden="1" x14ac:dyDescent="0.25"/>
    <row r="522" ht="15" hidden="1" x14ac:dyDescent="0.25"/>
    <row r="523" ht="15" hidden="1" x14ac:dyDescent="0.25"/>
    <row r="524" ht="15" hidden="1" x14ac:dyDescent="0.25"/>
    <row r="525" ht="15" hidden="1" x14ac:dyDescent="0.25"/>
    <row r="526" ht="15" hidden="1" x14ac:dyDescent="0.25"/>
    <row r="527" ht="15" hidden="1" x14ac:dyDescent="0.25"/>
    <row r="528" ht="15" hidden="1" x14ac:dyDescent="0.25"/>
    <row r="529" ht="15" hidden="1" x14ac:dyDescent="0.25"/>
    <row r="530" ht="15" hidden="1" x14ac:dyDescent="0.25"/>
    <row r="531" ht="15" hidden="1" x14ac:dyDescent="0.25"/>
    <row r="532" ht="15" hidden="1" x14ac:dyDescent="0.25"/>
    <row r="533" ht="15" hidden="1" x14ac:dyDescent="0.25"/>
    <row r="534" ht="15" hidden="1" x14ac:dyDescent="0.25"/>
    <row r="535" ht="15" hidden="1" x14ac:dyDescent="0.25"/>
    <row r="536" ht="15" hidden="1" x14ac:dyDescent="0.25"/>
    <row r="537" ht="15" hidden="1" x14ac:dyDescent="0.25"/>
    <row r="538" ht="15" hidden="1" x14ac:dyDescent="0.25"/>
    <row r="539" ht="15" hidden="1" x14ac:dyDescent="0.25"/>
    <row r="540" ht="15" hidden="1" x14ac:dyDescent="0.25"/>
    <row r="541" ht="15" hidden="1" x14ac:dyDescent="0.25"/>
    <row r="542" ht="15" hidden="1" x14ac:dyDescent="0.25"/>
    <row r="543" ht="15" hidden="1" x14ac:dyDescent="0.25"/>
    <row r="544" ht="15" hidden="1" x14ac:dyDescent="0.25"/>
    <row r="545" ht="15" hidden="1" x14ac:dyDescent="0.25"/>
    <row r="546" ht="15" hidden="1" x14ac:dyDescent="0.25"/>
    <row r="547" ht="15" hidden="1" x14ac:dyDescent="0.25"/>
    <row r="548" ht="15" hidden="1" x14ac:dyDescent="0.25"/>
    <row r="549" ht="15" hidden="1" x14ac:dyDescent="0.25"/>
    <row r="550" ht="15" hidden="1" x14ac:dyDescent="0.25"/>
    <row r="551" ht="15" hidden="1" x14ac:dyDescent="0.25"/>
    <row r="552" ht="15" hidden="1" x14ac:dyDescent="0.25"/>
    <row r="553" ht="15" hidden="1" x14ac:dyDescent="0.25"/>
    <row r="554" ht="15" hidden="1" x14ac:dyDescent="0.25"/>
    <row r="555" ht="15" hidden="1" x14ac:dyDescent="0.25"/>
    <row r="556" ht="15" hidden="1" x14ac:dyDescent="0.25"/>
    <row r="557" ht="15" hidden="1" x14ac:dyDescent="0.25"/>
    <row r="558" ht="15" hidden="1" x14ac:dyDescent="0.25"/>
    <row r="559" ht="15" hidden="1" x14ac:dyDescent="0.25"/>
    <row r="560" ht="15" hidden="1" x14ac:dyDescent="0.25"/>
    <row r="561" ht="15" hidden="1" x14ac:dyDescent="0.25"/>
    <row r="562" ht="15" hidden="1" x14ac:dyDescent="0.25"/>
    <row r="563" ht="15" hidden="1" x14ac:dyDescent="0.25"/>
    <row r="564" ht="15" hidden="1" x14ac:dyDescent="0.25"/>
    <row r="565" ht="15" hidden="1" x14ac:dyDescent="0.25"/>
    <row r="566" ht="15" hidden="1" x14ac:dyDescent="0.25"/>
    <row r="567" ht="15" hidden="1" x14ac:dyDescent="0.25"/>
    <row r="568" ht="15" hidden="1" x14ac:dyDescent="0.25"/>
    <row r="569" ht="15" hidden="1" x14ac:dyDescent="0.25"/>
    <row r="570" ht="15" hidden="1" x14ac:dyDescent="0.25"/>
    <row r="571" ht="15" hidden="1" x14ac:dyDescent="0.25"/>
    <row r="572" ht="15" hidden="1" x14ac:dyDescent="0.25"/>
    <row r="573" ht="15" hidden="1" x14ac:dyDescent="0.25"/>
    <row r="574" ht="15" hidden="1" x14ac:dyDescent="0.25"/>
    <row r="575" ht="15" hidden="1" x14ac:dyDescent="0.25"/>
    <row r="576" ht="15" hidden="1" x14ac:dyDescent="0.25"/>
    <row r="577" ht="15" hidden="1" x14ac:dyDescent="0.25"/>
    <row r="578" ht="15" hidden="1" x14ac:dyDescent="0.25"/>
    <row r="579" ht="15" hidden="1" x14ac:dyDescent="0.25"/>
    <row r="580" ht="15" hidden="1" x14ac:dyDescent="0.25"/>
    <row r="581" ht="15" hidden="1" x14ac:dyDescent="0.25"/>
    <row r="582" ht="15" hidden="1" x14ac:dyDescent="0.25"/>
    <row r="583" ht="15" hidden="1" x14ac:dyDescent="0.25"/>
    <row r="584" ht="15" hidden="1" x14ac:dyDescent="0.25"/>
    <row r="585" ht="15" hidden="1" x14ac:dyDescent="0.25"/>
    <row r="586" ht="15" hidden="1" x14ac:dyDescent="0.25"/>
    <row r="587" ht="15" hidden="1" x14ac:dyDescent="0.25"/>
    <row r="588" ht="15" hidden="1" x14ac:dyDescent="0.25"/>
    <row r="589" ht="15" hidden="1" x14ac:dyDescent="0.25"/>
    <row r="590" ht="15" hidden="1" x14ac:dyDescent="0.25"/>
    <row r="591" ht="15" hidden="1" x14ac:dyDescent="0.25"/>
    <row r="592" ht="15" hidden="1" x14ac:dyDescent="0.25"/>
    <row r="593" ht="15" hidden="1" x14ac:dyDescent="0.25"/>
    <row r="594" ht="15" hidden="1" x14ac:dyDescent="0.25"/>
    <row r="595" ht="15" hidden="1" x14ac:dyDescent="0.25"/>
    <row r="596" ht="15" hidden="1" x14ac:dyDescent="0.25"/>
    <row r="597" ht="15" hidden="1" x14ac:dyDescent="0.25"/>
    <row r="598" ht="15" hidden="1" x14ac:dyDescent="0.25"/>
    <row r="599" ht="15" hidden="1" x14ac:dyDescent="0.25"/>
    <row r="600" ht="15" hidden="1" x14ac:dyDescent="0.25"/>
    <row r="601" ht="15" hidden="1" x14ac:dyDescent="0.25"/>
    <row r="602" ht="15" hidden="1" x14ac:dyDescent="0.25"/>
    <row r="603" ht="15" hidden="1" x14ac:dyDescent="0.25"/>
    <row r="604" ht="15" hidden="1" x14ac:dyDescent="0.25"/>
    <row r="605" ht="15" hidden="1" x14ac:dyDescent="0.25"/>
    <row r="606" ht="15" hidden="1" x14ac:dyDescent="0.25"/>
    <row r="607" ht="15" hidden="1" x14ac:dyDescent="0.25"/>
    <row r="608" ht="15" hidden="1" x14ac:dyDescent="0.25"/>
    <row r="609" ht="15" hidden="1" x14ac:dyDescent="0.25"/>
    <row r="610" ht="15" hidden="1" x14ac:dyDescent="0.25"/>
    <row r="611" ht="15" hidden="1" x14ac:dyDescent="0.25"/>
    <row r="612" ht="15" hidden="1" x14ac:dyDescent="0.25"/>
    <row r="613" ht="15" hidden="1" x14ac:dyDescent="0.25"/>
    <row r="614" ht="15" hidden="1" x14ac:dyDescent="0.25"/>
    <row r="615" ht="15" hidden="1" x14ac:dyDescent="0.25"/>
    <row r="616" ht="15" hidden="1" x14ac:dyDescent="0.25"/>
    <row r="617" ht="15" hidden="1" x14ac:dyDescent="0.25"/>
    <row r="618" ht="15" hidden="1" x14ac:dyDescent="0.25"/>
    <row r="619" ht="15" hidden="1" x14ac:dyDescent="0.25"/>
    <row r="620" ht="15" hidden="1" x14ac:dyDescent="0.25"/>
    <row r="621" ht="15" hidden="1" x14ac:dyDescent="0.25"/>
    <row r="622" ht="15" hidden="1" x14ac:dyDescent="0.25"/>
    <row r="623" ht="15" hidden="1" x14ac:dyDescent="0.25"/>
    <row r="624" ht="15" hidden="1" x14ac:dyDescent="0.25"/>
    <row r="625" ht="15" hidden="1" x14ac:dyDescent="0.25"/>
    <row r="626" ht="15" hidden="1" x14ac:dyDescent="0.25"/>
    <row r="627" ht="15" hidden="1" x14ac:dyDescent="0.25"/>
    <row r="628" ht="15" hidden="1" x14ac:dyDescent="0.25"/>
    <row r="629" ht="15" hidden="1" x14ac:dyDescent="0.25"/>
    <row r="630" ht="15" hidden="1" x14ac:dyDescent="0.25"/>
    <row r="631" ht="15" hidden="1" x14ac:dyDescent="0.25"/>
    <row r="632" ht="15" hidden="1" x14ac:dyDescent="0.25"/>
    <row r="633" ht="15" hidden="1" x14ac:dyDescent="0.25"/>
    <row r="634" ht="15" hidden="1" x14ac:dyDescent="0.25"/>
    <row r="635" ht="15" hidden="1" x14ac:dyDescent="0.25"/>
    <row r="636" ht="15" hidden="1" x14ac:dyDescent="0.25"/>
    <row r="637" ht="15" hidden="1" x14ac:dyDescent="0.25"/>
    <row r="638" ht="15" hidden="1" x14ac:dyDescent="0.25"/>
    <row r="639" ht="15" hidden="1" x14ac:dyDescent="0.25"/>
    <row r="640" ht="15" hidden="1" x14ac:dyDescent="0.25"/>
    <row r="641" ht="15" hidden="1" x14ac:dyDescent="0.25"/>
    <row r="642" ht="15" hidden="1" x14ac:dyDescent="0.25"/>
    <row r="643" ht="15" hidden="1" x14ac:dyDescent="0.25"/>
    <row r="644" ht="15" hidden="1" x14ac:dyDescent="0.25"/>
    <row r="645" ht="15" hidden="1" x14ac:dyDescent="0.25"/>
    <row r="646" ht="15" hidden="1" x14ac:dyDescent="0.25"/>
    <row r="647" ht="15" hidden="1" x14ac:dyDescent="0.25"/>
    <row r="648" ht="15" hidden="1" x14ac:dyDescent="0.25"/>
    <row r="649" ht="15" hidden="1" x14ac:dyDescent="0.25"/>
    <row r="650" ht="15" hidden="1" x14ac:dyDescent="0.25"/>
    <row r="651" ht="15" hidden="1" x14ac:dyDescent="0.25"/>
    <row r="652" ht="15" hidden="1" x14ac:dyDescent="0.25"/>
    <row r="653" ht="15" hidden="1" x14ac:dyDescent="0.25"/>
    <row r="654" ht="15" hidden="1" x14ac:dyDescent="0.25"/>
    <row r="655" ht="15" hidden="1" x14ac:dyDescent="0.25"/>
    <row r="656" ht="15" hidden="1" x14ac:dyDescent="0.25"/>
    <row r="657" ht="15" hidden="1" x14ac:dyDescent="0.25"/>
    <row r="658" ht="15" hidden="1" x14ac:dyDescent="0.25"/>
    <row r="659" ht="15" hidden="1" x14ac:dyDescent="0.25"/>
    <row r="660" ht="15" hidden="1" x14ac:dyDescent="0.25"/>
    <row r="661" ht="15" hidden="1" x14ac:dyDescent="0.25"/>
    <row r="662" ht="15" hidden="1" x14ac:dyDescent="0.25"/>
    <row r="663" ht="15" hidden="1" x14ac:dyDescent="0.25"/>
    <row r="664" ht="15" hidden="1" x14ac:dyDescent="0.25"/>
    <row r="665" ht="15" hidden="1" x14ac:dyDescent="0.25"/>
    <row r="666" ht="15" hidden="1" x14ac:dyDescent="0.25"/>
    <row r="667" ht="15" hidden="1" x14ac:dyDescent="0.25"/>
    <row r="668" ht="15" hidden="1" x14ac:dyDescent="0.25"/>
    <row r="669" ht="15" hidden="1" x14ac:dyDescent="0.25"/>
    <row r="670" ht="15" hidden="1" x14ac:dyDescent="0.25"/>
    <row r="671" ht="15" hidden="1" x14ac:dyDescent="0.25"/>
    <row r="672" ht="15" hidden="1" x14ac:dyDescent="0.25"/>
    <row r="673" ht="15" hidden="1" x14ac:dyDescent="0.25"/>
    <row r="674" ht="15" hidden="1" x14ac:dyDescent="0.25"/>
    <row r="675" ht="15" hidden="1" x14ac:dyDescent="0.25"/>
    <row r="676" ht="15" hidden="1" x14ac:dyDescent="0.25"/>
    <row r="677" ht="15" hidden="1" x14ac:dyDescent="0.25"/>
    <row r="678" ht="15" hidden="1" x14ac:dyDescent="0.25"/>
    <row r="679" ht="15" hidden="1" x14ac:dyDescent="0.25"/>
    <row r="680" ht="15" hidden="1" x14ac:dyDescent="0.25"/>
    <row r="681" ht="15" hidden="1" x14ac:dyDescent="0.25"/>
    <row r="682" ht="15" hidden="1" x14ac:dyDescent="0.25"/>
    <row r="683" ht="15" hidden="1" x14ac:dyDescent="0.25"/>
    <row r="684" ht="15" hidden="1" x14ac:dyDescent="0.25"/>
    <row r="685" ht="15" hidden="1" x14ac:dyDescent="0.25"/>
    <row r="686" ht="15" hidden="1" x14ac:dyDescent="0.25"/>
    <row r="687" ht="15" hidden="1" x14ac:dyDescent="0.25"/>
    <row r="688" ht="15" hidden="1" x14ac:dyDescent="0.25"/>
    <row r="689" ht="15" hidden="1" x14ac:dyDescent="0.25"/>
    <row r="690" ht="15" hidden="1" x14ac:dyDescent="0.25"/>
    <row r="691" ht="15" hidden="1" x14ac:dyDescent="0.25"/>
    <row r="692" ht="15" hidden="1" x14ac:dyDescent="0.25"/>
    <row r="693" ht="15" hidden="1" x14ac:dyDescent="0.25"/>
    <row r="694" ht="15" hidden="1" x14ac:dyDescent="0.25"/>
    <row r="695" ht="15" hidden="1" x14ac:dyDescent="0.25"/>
    <row r="696" ht="15" hidden="1" x14ac:dyDescent="0.25"/>
    <row r="697" ht="15" hidden="1" x14ac:dyDescent="0.25"/>
    <row r="698" ht="15" hidden="1" customHeight="1" x14ac:dyDescent="0.25"/>
    <row r="699" ht="15" hidden="1" customHeight="1" x14ac:dyDescent="0.25"/>
    <row r="700" ht="15" hidden="1" customHeight="1" x14ac:dyDescent="0.25"/>
    <row r="701" ht="15" hidden="1" customHeight="1" x14ac:dyDescent="0.25"/>
    <row r="702" ht="15" hidden="1" customHeight="1" x14ac:dyDescent="0.25"/>
    <row r="703" ht="15" hidden="1" customHeight="1" x14ac:dyDescent="0.25"/>
    <row r="704" ht="15" hidden="1" customHeight="1" x14ac:dyDescent="0.25"/>
    <row r="705" ht="15" hidden="1" customHeight="1" x14ac:dyDescent="0.25"/>
    <row r="706" ht="15" hidden="1" customHeight="1" x14ac:dyDescent="0.25"/>
    <row r="707" ht="15" hidden="1" customHeight="1" x14ac:dyDescent="0.25"/>
    <row r="708" ht="15" hidden="1" customHeight="1" x14ac:dyDescent="0.25"/>
    <row r="709" ht="15" hidden="1" customHeight="1" x14ac:dyDescent="0.25"/>
    <row r="710" ht="15" hidden="1" customHeight="1" x14ac:dyDescent="0.25"/>
    <row r="711" ht="15" hidden="1" customHeight="1" x14ac:dyDescent="0.25"/>
    <row r="712" ht="15" hidden="1" customHeight="1" x14ac:dyDescent="0.25"/>
    <row r="713" ht="15" hidden="1" customHeight="1" x14ac:dyDescent="0.25"/>
    <row r="714" ht="15" hidden="1" customHeight="1" x14ac:dyDescent="0.25"/>
    <row r="715" ht="15" hidden="1" customHeight="1" x14ac:dyDescent="0.25"/>
    <row r="716" ht="15" hidden="1" customHeight="1" x14ac:dyDescent="0.25"/>
    <row r="717" ht="15" hidden="1" customHeight="1" x14ac:dyDescent="0.25"/>
    <row r="718" ht="15" hidden="1" customHeight="1" x14ac:dyDescent="0.25"/>
    <row r="719" ht="15" hidden="1" customHeight="1" x14ac:dyDescent="0.25"/>
    <row r="720" ht="15" hidden="1" customHeight="1" x14ac:dyDescent="0.25"/>
    <row r="721" ht="15" hidden="1" customHeight="1" x14ac:dyDescent="0.25"/>
    <row r="722" ht="15" hidden="1" customHeight="1" x14ac:dyDescent="0.25"/>
    <row r="723" ht="15" hidden="1" customHeight="1" x14ac:dyDescent="0.25"/>
    <row r="724" ht="15" hidden="1" customHeight="1" x14ac:dyDescent="0.25"/>
    <row r="725" ht="15" hidden="1" customHeight="1" x14ac:dyDescent="0.25"/>
    <row r="726" ht="15" hidden="1" customHeight="1" x14ac:dyDescent="0.25"/>
    <row r="727" ht="15" hidden="1" customHeight="1" x14ac:dyDescent="0.25"/>
    <row r="728" ht="15" hidden="1" customHeight="1" x14ac:dyDescent="0.25"/>
    <row r="729" ht="15" hidden="1" customHeight="1" x14ac:dyDescent="0.25"/>
    <row r="730" ht="15" hidden="1" customHeight="1" x14ac:dyDescent="0.25"/>
    <row r="731" ht="15" hidden="1" customHeight="1" x14ac:dyDescent="0.25"/>
    <row r="732" ht="15" hidden="1" customHeight="1" x14ac:dyDescent="0.25"/>
    <row r="733" ht="15" hidden="1" customHeight="1" x14ac:dyDescent="0.25"/>
    <row r="734" ht="15" hidden="1" customHeight="1" x14ac:dyDescent="0.25"/>
    <row r="735" ht="15" hidden="1" customHeight="1" x14ac:dyDescent="0.25"/>
    <row r="736" ht="15" hidden="1" customHeight="1" x14ac:dyDescent="0.25"/>
    <row r="737" ht="15" hidden="1" customHeight="1" x14ac:dyDescent="0.25"/>
    <row r="738" ht="15" hidden="1" customHeight="1" x14ac:dyDescent="0.25"/>
    <row r="739" ht="15" hidden="1" customHeight="1" x14ac:dyDescent="0.25"/>
    <row r="740" ht="15" hidden="1" customHeight="1" x14ac:dyDescent="0.25"/>
    <row r="741" ht="15" hidden="1" customHeight="1" x14ac:dyDescent="0.25"/>
    <row r="742" ht="15" hidden="1" customHeight="1" x14ac:dyDescent="0.25"/>
    <row r="743" ht="15" hidden="1" customHeight="1" x14ac:dyDescent="0.25"/>
    <row r="744" ht="15" hidden="1" customHeight="1" x14ac:dyDescent="0.25"/>
    <row r="745" ht="15" hidden="1" customHeight="1" x14ac:dyDescent="0.25"/>
    <row r="746" ht="15" hidden="1" customHeight="1" x14ac:dyDescent="0.25"/>
    <row r="747" ht="15" hidden="1" customHeight="1" x14ac:dyDescent="0.25"/>
    <row r="748" ht="15" hidden="1" customHeight="1" x14ac:dyDescent="0.25"/>
    <row r="749" ht="15" hidden="1" customHeight="1" x14ac:dyDescent="0.25"/>
    <row r="750" ht="15" hidden="1" customHeight="1" x14ac:dyDescent="0.25"/>
    <row r="751" ht="15" hidden="1" customHeight="1" x14ac:dyDescent="0.25"/>
    <row r="752" ht="15" hidden="1" customHeight="1" x14ac:dyDescent="0.25"/>
    <row r="753" ht="15" hidden="1" customHeight="1" x14ac:dyDescent="0.25"/>
    <row r="754" ht="15" hidden="1" customHeight="1" x14ac:dyDescent="0.25"/>
    <row r="755" ht="15" hidden="1" customHeight="1" x14ac:dyDescent="0.25"/>
    <row r="756" ht="15" hidden="1" customHeight="1" x14ac:dyDescent="0.25"/>
    <row r="757" ht="15" hidden="1" customHeight="1" x14ac:dyDescent="0.25"/>
    <row r="758" ht="15" hidden="1" customHeight="1" x14ac:dyDescent="0.25"/>
    <row r="759" ht="15" hidden="1" customHeight="1" x14ac:dyDescent="0.25"/>
    <row r="760" ht="15" hidden="1" customHeight="1" x14ac:dyDescent="0.25"/>
    <row r="761" ht="15" hidden="1" customHeight="1" x14ac:dyDescent="0.25"/>
    <row r="762" ht="15" hidden="1" customHeight="1" x14ac:dyDescent="0.25"/>
    <row r="763" ht="15" hidden="1" customHeight="1" x14ac:dyDescent="0.25"/>
    <row r="764" ht="15" hidden="1" customHeight="1" x14ac:dyDescent="0.25"/>
    <row r="765" ht="15" hidden="1" customHeight="1" x14ac:dyDescent="0.25"/>
    <row r="766" ht="15" hidden="1" customHeight="1" x14ac:dyDescent="0.25"/>
    <row r="767" ht="15" hidden="1" customHeight="1" x14ac:dyDescent="0.25"/>
    <row r="768" ht="15" hidden="1" customHeight="1" x14ac:dyDescent="0.25"/>
    <row r="769" ht="15" hidden="1" customHeight="1" x14ac:dyDescent="0.25"/>
    <row r="770" ht="15" hidden="1" customHeight="1" x14ac:dyDescent="0.25"/>
    <row r="771" ht="15" hidden="1" customHeight="1" x14ac:dyDescent="0.25"/>
    <row r="772" ht="15" hidden="1" customHeight="1" x14ac:dyDescent="0.25"/>
    <row r="773" ht="15" hidden="1" customHeight="1" x14ac:dyDescent="0.25"/>
    <row r="774" ht="15" hidden="1" customHeight="1" x14ac:dyDescent="0.25"/>
    <row r="775" ht="15" hidden="1" customHeight="1" x14ac:dyDescent="0.25"/>
    <row r="776" ht="15" hidden="1" customHeight="1" x14ac:dyDescent="0.25"/>
    <row r="777" ht="15" hidden="1" customHeight="1" x14ac:dyDescent="0.25"/>
    <row r="778" ht="15" hidden="1" customHeight="1" x14ac:dyDescent="0.25"/>
    <row r="779" ht="15" hidden="1" customHeight="1" x14ac:dyDescent="0.25"/>
    <row r="780" ht="15" hidden="1" customHeight="1" x14ac:dyDescent="0.25"/>
    <row r="781" ht="15" hidden="1" customHeight="1" x14ac:dyDescent="0.25"/>
    <row r="782" ht="15" hidden="1" customHeight="1" x14ac:dyDescent="0.25"/>
    <row r="783" ht="15" hidden="1" customHeight="1" x14ac:dyDescent="0.25"/>
    <row r="784" ht="15" hidden="1" customHeight="1" x14ac:dyDescent="0.25"/>
    <row r="785" ht="15" hidden="1" customHeight="1" x14ac:dyDescent="0.25"/>
    <row r="786" ht="15" hidden="1" customHeight="1" x14ac:dyDescent="0.25"/>
  </sheetData>
  <sheetProtection password="98D7" sheet="1" objects="1" scenarios="1" selectLockedCells="1"/>
  <mergeCells count="97">
    <mergeCell ref="G47:L47"/>
    <mergeCell ref="G51:L51"/>
    <mergeCell ref="G53:L53"/>
    <mergeCell ref="M60:Q60"/>
    <mergeCell ref="G59:L59"/>
    <mergeCell ref="M59:Q59"/>
    <mergeCell ref="M70:Q70"/>
    <mergeCell ref="G71:L71"/>
    <mergeCell ref="M68:Q68"/>
    <mergeCell ref="G69:L69"/>
    <mergeCell ref="M66:Q66"/>
    <mergeCell ref="G67:L67"/>
    <mergeCell ref="M65:Q65"/>
    <mergeCell ref="C173:I176"/>
    <mergeCell ref="G13:L13"/>
    <mergeCell ref="G19:L19"/>
    <mergeCell ref="G21:L21"/>
    <mergeCell ref="G25:L25"/>
    <mergeCell ref="G17:L17"/>
    <mergeCell ref="G15:L15"/>
    <mergeCell ref="G23:L23"/>
    <mergeCell ref="G27:L27"/>
    <mergeCell ref="G31:L31"/>
    <mergeCell ref="G109:L109"/>
    <mergeCell ref="G111:L111"/>
    <mergeCell ref="G113:L113"/>
    <mergeCell ref="G55:L55"/>
    <mergeCell ref="G29:L29"/>
    <mergeCell ref="M64:Q64"/>
    <mergeCell ref="M72:Q72"/>
    <mergeCell ref="G101:L101"/>
    <mergeCell ref="G35:L35"/>
    <mergeCell ref="G37:L37"/>
    <mergeCell ref="G39:L39"/>
    <mergeCell ref="G41:L41"/>
    <mergeCell ref="G45:L45"/>
    <mergeCell ref="G43:L43"/>
    <mergeCell ref="G49:L49"/>
    <mergeCell ref="G73:L73"/>
    <mergeCell ref="G75:L75"/>
    <mergeCell ref="G77:L77"/>
    <mergeCell ref="G79:L79"/>
    <mergeCell ref="G65:L65"/>
    <mergeCell ref="G81:L81"/>
    <mergeCell ref="G115:L115"/>
    <mergeCell ref="G107:L107"/>
    <mergeCell ref="G121:L121"/>
    <mergeCell ref="G33:L33"/>
    <mergeCell ref="M129:Q129"/>
    <mergeCell ref="G61:L61"/>
    <mergeCell ref="M61:Q61"/>
    <mergeCell ref="M62:Q62"/>
    <mergeCell ref="G63:L63"/>
    <mergeCell ref="M93:Q93"/>
    <mergeCell ref="M94:Q94"/>
    <mergeCell ref="G117:L117"/>
    <mergeCell ref="G119:L119"/>
    <mergeCell ref="G83:L83"/>
    <mergeCell ref="G93:L93"/>
    <mergeCell ref="M63:Q63"/>
    <mergeCell ref="G87:L87"/>
    <mergeCell ref="G85:L85"/>
    <mergeCell ref="G103:L103"/>
    <mergeCell ref="G105:L105"/>
    <mergeCell ref="G89:L89"/>
    <mergeCell ref="G91:L91"/>
    <mergeCell ref="G95:L95"/>
    <mergeCell ref="G97:L97"/>
    <mergeCell ref="G99:L99"/>
    <mergeCell ref="M132:Q132"/>
    <mergeCell ref="G133:L133"/>
    <mergeCell ref="M133:Q133"/>
    <mergeCell ref="G123:L123"/>
    <mergeCell ref="G125:L125"/>
    <mergeCell ref="M130:Q130"/>
    <mergeCell ref="G131:L131"/>
    <mergeCell ref="M131:Q131"/>
    <mergeCell ref="G129:L129"/>
    <mergeCell ref="G135:L135"/>
    <mergeCell ref="G137:L137"/>
    <mergeCell ref="M134:Q134"/>
    <mergeCell ref="G139:L139"/>
    <mergeCell ref="G141:L141"/>
    <mergeCell ref="G143:L143"/>
    <mergeCell ref="G163:L163"/>
    <mergeCell ref="G165:L165"/>
    <mergeCell ref="G145:L145"/>
    <mergeCell ref="G167:L167"/>
    <mergeCell ref="G153:L153"/>
    <mergeCell ref="G155:L155"/>
    <mergeCell ref="G169:L169"/>
    <mergeCell ref="G147:L147"/>
    <mergeCell ref="G149:L149"/>
    <mergeCell ref="G151:L151"/>
    <mergeCell ref="G157:L157"/>
    <mergeCell ref="G159:L159"/>
    <mergeCell ref="G161:L161"/>
  </mergeCells>
  <hyperlinks>
    <hyperlink ref="G153" r:id="rId1"/>
  </hyperlinks>
  <pageMargins left="0.11811023622047245" right="0.11811023622047245" top="0.31496062992125984" bottom="0.31496062992125984" header="0.31496062992125984" footer="0.31496062992125984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ehicleData">
    <pageSetUpPr autoPageBreaks="0"/>
  </sheetPr>
  <dimension ref="A1:S628"/>
  <sheetViews>
    <sheetView showGridLines="0" showRowColHeaders="0" showRuler="0" showWhiteSpace="0" topLeftCell="A2" workbookViewId="0">
      <pane ySplit="9" topLeftCell="A11" activePane="bottomLeft" state="frozen"/>
      <selection activeCell="A2" sqref="A2"/>
      <selection pane="bottomLeft" activeCell="A29" sqref="A29"/>
    </sheetView>
  </sheetViews>
  <sheetFormatPr defaultColWidth="0" defaultRowHeight="0" customHeight="1" zeroHeight="1" x14ac:dyDescent="0.25"/>
  <cols>
    <col min="1" max="1" width="4" style="62" customWidth="1"/>
    <col min="2" max="2" width="4" style="199" customWidth="1"/>
    <col min="3" max="3" width="16.140625" style="62" customWidth="1"/>
    <col min="4" max="4" width="10.7109375" style="334" customWidth="1"/>
    <col min="5" max="5" width="12.7109375" style="342" customWidth="1"/>
    <col min="6" max="6" width="12.7109375" style="347" customWidth="1"/>
    <col min="7" max="7" width="12.7109375" style="342" customWidth="1"/>
    <col min="8" max="8" width="13.28515625" style="342" customWidth="1"/>
    <col min="9" max="9" width="12.7109375" style="347" customWidth="1"/>
    <col min="10" max="10" width="13.5703125" style="347" customWidth="1"/>
    <col min="11" max="11" width="14.85546875" style="347" customWidth="1"/>
    <col min="12" max="12" width="13.7109375" style="347" customWidth="1"/>
    <col min="13" max="14" width="14" style="347" customWidth="1"/>
    <col min="15" max="15" width="12.28515625" style="347" customWidth="1"/>
    <col min="16" max="16" width="13.5703125" style="370" customWidth="1"/>
    <col min="17" max="17" width="18" style="352" customWidth="1"/>
    <col min="18" max="18" width="9.140625" style="199" customWidth="1"/>
    <col min="19" max="19" width="2.85546875" style="199" customWidth="1"/>
    <col min="20" max="16384" width="9.140625" style="199" hidden="1"/>
  </cols>
  <sheetData>
    <row r="1" spans="1:18" ht="0" hidden="1" customHeight="1" x14ac:dyDescent="0.25"/>
    <row r="2" spans="1:18" ht="14.1" customHeight="1" x14ac:dyDescent="0.25">
      <c r="A2" s="92"/>
      <c r="C2" s="33"/>
      <c r="E2" s="343"/>
      <c r="F2" s="348"/>
      <c r="G2" s="343"/>
      <c r="H2" s="343"/>
    </row>
    <row r="3" spans="1:18" ht="18" customHeight="1" x14ac:dyDescent="0.25">
      <c r="A3" s="92"/>
      <c r="C3" s="33"/>
      <c r="E3" s="343"/>
      <c r="F3" s="348"/>
      <c r="G3" s="343"/>
      <c r="H3" s="343"/>
    </row>
    <row r="4" spans="1:18" ht="14.1" customHeight="1" x14ac:dyDescent="0.25">
      <c r="A4" s="92"/>
      <c r="C4" s="33"/>
      <c r="E4" s="343"/>
      <c r="F4" s="348"/>
      <c r="G4" s="343"/>
      <c r="H4" s="343"/>
    </row>
    <row r="5" spans="1:18" ht="14.1" customHeight="1" x14ac:dyDescent="0.25">
      <c r="A5" s="92"/>
      <c r="C5" s="33"/>
      <c r="E5" s="343"/>
      <c r="F5" s="348"/>
      <c r="G5" s="343"/>
      <c r="H5" s="343"/>
    </row>
    <row r="6" spans="1:18" ht="9.9499999999999993" customHeight="1" x14ac:dyDescent="0.25">
      <c r="A6" s="92"/>
    </row>
    <row r="7" spans="1:18" s="339" customFormat="1" ht="13.5" customHeight="1" x14ac:dyDescent="0.25">
      <c r="A7" s="92"/>
      <c r="B7" s="199"/>
      <c r="C7" s="264"/>
      <c r="D7" s="329"/>
      <c r="E7" s="344"/>
      <c r="F7" s="349"/>
      <c r="G7" s="344"/>
      <c r="H7" s="344"/>
      <c r="I7" s="341"/>
      <c r="J7" s="341"/>
      <c r="K7" s="341"/>
      <c r="L7" s="341"/>
      <c r="M7" s="341"/>
      <c r="N7" s="341"/>
      <c r="O7" s="341"/>
      <c r="P7" s="371"/>
      <c r="Q7" s="337"/>
    </row>
    <row r="8" spans="1:18" s="339" customFormat="1" ht="13.5" customHeight="1" x14ac:dyDescent="0.25">
      <c r="A8" s="92"/>
      <c r="B8" s="199"/>
      <c r="C8" s="264"/>
      <c r="D8" s="335"/>
      <c r="E8" s="344"/>
      <c r="F8" s="349"/>
      <c r="G8" s="344"/>
      <c r="H8" s="344"/>
      <c r="I8" s="341"/>
      <c r="J8" s="341"/>
      <c r="K8" s="341"/>
      <c r="L8" s="341"/>
      <c r="M8" s="341"/>
      <c r="N8" s="341"/>
      <c r="O8" s="341"/>
      <c r="P8" s="371"/>
      <c r="Q8" s="337"/>
    </row>
    <row r="9" spans="1:18" s="340" customFormat="1" ht="12" customHeight="1" x14ac:dyDescent="0.25">
      <c r="A9" s="92"/>
      <c r="B9" s="381">
        <f>COLUMN(B10)-1</f>
        <v>1</v>
      </c>
      <c r="C9" s="381">
        <f t="shared" ref="C9:R9" si="0">COLUMN(C10)-1</f>
        <v>2</v>
      </c>
      <c r="D9" s="381">
        <f t="shared" si="0"/>
        <v>3</v>
      </c>
      <c r="E9" s="381">
        <f t="shared" si="0"/>
        <v>4</v>
      </c>
      <c r="F9" s="381">
        <f t="shared" si="0"/>
        <v>5</v>
      </c>
      <c r="G9" s="381">
        <f t="shared" si="0"/>
        <v>6</v>
      </c>
      <c r="H9" s="381">
        <f t="shared" si="0"/>
        <v>7</v>
      </c>
      <c r="I9" s="381">
        <f t="shared" si="0"/>
        <v>8</v>
      </c>
      <c r="J9" s="381">
        <f t="shared" si="0"/>
        <v>9</v>
      </c>
      <c r="K9" s="381">
        <f t="shared" si="0"/>
        <v>10</v>
      </c>
      <c r="L9" s="381">
        <f t="shared" si="0"/>
        <v>11</v>
      </c>
      <c r="M9" s="381">
        <f t="shared" si="0"/>
        <v>12</v>
      </c>
      <c r="N9" s="381">
        <f t="shared" si="0"/>
        <v>13</v>
      </c>
      <c r="O9" s="381">
        <f t="shared" si="0"/>
        <v>14</v>
      </c>
      <c r="P9" s="381">
        <f t="shared" si="0"/>
        <v>15</v>
      </c>
      <c r="Q9" s="381">
        <f t="shared" si="0"/>
        <v>16</v>
      </c>
      <c r="R9" s="381">
        <f t="shared" si="0"/>
        <v>17</v>
      </c>
    </row>
    <row r="10" spans="1:18" s="340" customFormat="1" ht="78.75" customHeight="1" x14ac:dyDescent="0.25">
      <c r="A10" s="92"/>
      <c r="B10" s="360"/>
      <c r="C10" s="354" t="s">
        <v>422</v>
      </c>
      <c r="D10" s="355" t="s">
        <v>423</v>
      </c>
      <c r="E10" s="356" t="s">
        <v>1111</v>
      </c>
      <c r="F10" s="357" t="s">
        <v>1112</v>
      </c>
      <c r="G10" s="356" t="s">
        <v>1113</v>
      </c>
      <c r="H10" s="356" t="s">
        <v>1114</v>
      </c>
      <c r="I10" s="357" t="s">
        <v>1115</v>
      </c>
      <c r="J10" s="357" t="s">
        <v>1116</v>
      </c>
      <c r="K10" s="357" t="s">
        <v>1117</v>
      </c>
      <c r="L10" s="357" t="s">
        <v>1118</v>
      </c>
      <c r="M10" s="357" t="s">
        <v>1119</v>
      </c>
      <c r="N10" s="357" t="s">
        <v>1120</v>
      </c>
      <c r="O10" s="357" t="s">
        <v>1121</v>
      </c>
      <c r="P10" s="373" t="s">
        <v>1122</v>
      </c>
      <c r="Q10" s="359" t="s">
        <v>1123</v>
      </c>
      <c r="R10" s="358"/>
    </row>
    <row r="11" spans="1:18" s="340" customFormat="1" ht="6.75" customHeight="1" x14ac:dyDescent="0.25">
      <c r="A11" s="92"/>
      <c r="B11" s="360"/>
      <c r="C11" s="333"/>
      <c r="D11" s="336"/>
      <c r="E11" s="346"/>
      <c r="F11" s="350"/>
      <c r="G11" s="346"/>
      <c r="H11" s="346"/>
      <c r="I11" s="350"/>
      <c r="J11" s="350"/>
      <c r="K11" s="350"/>
      <c r="L11" s="350"/>
      <c r="M11" s="350"/>
      <c r="N11" s="350"/>
      <c r="O11" s="351"/>
      <c r="P11" s="372"/>
      <c r="Q11" s="353"/>
    </row>
    <row r="12" spans="1:18" s="340" customFormat="1" ht="14.1" customHeight="1" x14ac:dyDescent="0.25">
      <c r="A12" s="92"/>
      <c r="B12" s="382" t="str">
        <f>TRIM(C12)&amp;TRIM(D12)</f>
        <v>Alfa Romeo159</v>
      </c>
      <c r="C12" s="363" t="s">
        <v>841</v>
      </c>
      <c r="D12" s="364">
        <v>159</v>
      </c>
      <c r="E12" s="365">
        <v>0.1</v>
      </c>
      <c r="F12" s="366">
        <v>0.27</v>
      </c>
      <c r="G12" s="365">
        <v>80</v>
      </c>
      <c r="H12" s="365">
        <v>1</v>
      </c>
      <c r="I12" s="366">
        <v>35000</v>
      </c>
      <c r="J12" s="366">
        <v>1</v>
      </c>
      <c r="K12" s="367">
        <v>1.11693E-5</v>
      </c>
      <c r="L12" s="366">
        <v>-0.19573341899999999</v>
      </c>
      <c r="M12" s="367">
        <v>2.73265E-5</v>
      </c>
      <c r="N12" s="366">
        <v>-0.194585963</v>
      </c>
      <c r="O12" s="368">
        <v>41</v>
      </c>
      <c r="P12" s="374">
        <v>7</v>
      </c>
      <c r="Q12" s="387" t="s">
        <v>1124</v>
      </c>
    </row>
    <row r="13" spans="1:18" s="340" customFormat="1" ht="14.1" customHeight="1" x14ac:dyDescent="0.25">
      <c r="A13" s="92"/>
      <c r="B13" s="382" t="str">
        <f t="shared" ref="B13:B76" si="1">TRIM(C13)&amp;TRIM(D13)</f>
        <v>Alfa RomeoGiulietta</v>
      </c>
      <c r="C13" s="363" t="s">
        <v>841</v>
      </c>
      <c r="D13" s="364" t="s">
        <v>877</v>
      </c>
      <c r="E13" s="365">
        <v>7.0000000000000007E-2</v>
      </c>
      <c r="F13" s="366">
        <v>0.28999999999999998</v>
      </c>
      <c r="G13" s="365">
        <v>36</v>
      </c>
      <c r="H13" s="365">
        <v>1</v>
      </c>
      <c r="I13" s="366">
        <v>25000</v>
      </c>
      <c r="J13" s="366">
        <v>1</v>
      </c>
      <c r="K13" s="367">
        <v>1.11693E-5</v>
      </c>
      <c r="L13" s="366">
        <v>-0.19573341899999999</v>
      </c>
      <c r="M13" s="367">
        <v>2.73265E-5</v>
      </c>
      <c r="N13" s="366">
        <v>-0.194585963</v>
      </c>
      <c r="O13" s="368">
        <v>59</v>
      </c>
      <c r="P13" s="374">
        <v>6</v>
      </c>
      <c r="Q13" s="387" t="s">
        <v>1125</v>
      </c>
    </row>
    <row r="14" spans="1:18" s="340" customFormat="1" ht="14.1" customHeight="1" x14ac:dyDescent="0.25">
      <c r="A14" s="92"/>
      <c r="B14" s="382" t="str">
        <f t="shared" si="1"/>
        <v>Alfa RomeoGiulietta</v>
      </c>
      <c r="C14" s="363" t="s">
        <v>841</v>
      </c>
      <c r="D14" s="364" t="s">
        <v>877</v>
      </c>
      <c r="E14" s="365">
        <v>0.1</v>
      </c>
      <c r="F14" s="366">
        <v>0.13</v>
      </c>
      <c r="G14" s="365">
        <v>90</v>
      </c>
      <c r="H14" s="365">
        <v>1</v>
      </c>
      <c r="I14" s="366">
        <v>25000</v>
      </c>
      <c r="J14" s="366">
        <v>1</v>
      </c>
      <c r="K14" s="367">
        <v>1.11693E-5</v>
      </c>
      <c r="L14" s="366">
        <v>-0.19573341899999999</v>
      </c>
      <c r="M14" s="367">
        <v>2.73265E-5</v>
      </c>
      <c r="N14" s="366">
        <v>-0.194585963</v>
      </c>
      <c r="O14" s="368">
        <v>57</v>
      </c>
      <c r="P14" s="374">
        <v>7</v>
      </c>
      <c r="Q14" s="387" t="s">
        <v>1125</v>
      </c>
    </row>
    <row r="15" spans="1:18" s="340" customFormat="1" ht="14.1" customHeight="1" x14ac:dyDescent="0.25">
      <c r="A15" s="92"/>
      <c r="B15" s="382" t="str">
        <f t="shared" si="1"/>
        <v>Alfa RomeoMito</v>
      </c>
      <c r="C15" s="363" t="s">
        <v>841</v>
      </c>
      <c r="D15" s="364" t="s">
        <v>878</v>
      </c>
      <c r="E15" s="365">
        <v>0.13</v>
      </c>
      <c r="F15" s="366">
        <v>0.09</v>
      </c>
      <c r="G15" s="365">
        <v>65</v>
      </c>
      <c r="H15" s="365">
        <v>1</v>
      </c>
      <c r="I15" s="366">
        <v>30000</v>
      </c>
      <c r="J15" s="366">
        <v>1</v>
      </c>
      <c r="K15" s="367">
        <v>1.11693E-5</v>
      </c>
      <c r="L15" s="366">
        <v>-0.19573341899999999</v>
      </c>
      <c r="M15" s="367">
        <v>2.73265E-5</v>
      </c>
      <c r="N15" s="366">
        <v>-0.194585963</v>
      </c>
      <c r="O15" s="368">
        <v>60</v>
      </c>
      <c r="P15" s="374">
        <v>4</v>
      </c>
      <c r="Q15" s="387" t="s">
        <v>1126</v>
      </c>
    </row>
    <row r="16" spans="1:18" s="340" customFormat="1" ht="14.1" customHeight="1" x14ac:dyDescent="0.25">
      <c r="A16" s="92"/>
      <c r="B16" s="382" t="str">
        <f t="shared" si="1"/>
        <v>AudiA6</v>
      </c>
      <c r="C16" s="363" t="s">
        <v>842</v>
      </c>
      <c r="D16" s="364" t="s">
        <v>879</v>
      </c>
      <c r="E16" s="365">
        <v>0.18</v>
      </c>
      <c r="F16" s="366">
        <v>0.12</v>
      </c>
      <c r="G16" s="365">
        <v>60</v>
      </c>
      <c r="H16" s="365">
        <v>1</v>
      </c>
      <c r="I16" s="366">
        <v>30000</v>
      </c>
      <c r="J16" s="366">
        <v>1</v>
      </c>
      <c r="K16" s="367">
        <v>1.23365E-5</v>
      </c>
      <c r="L16" s="366">
        <v>-0.12337799100000001</v>
      </c>
      <c r="M16" s="367">
        <v>2.6186500000000001E-5</v>
      </c>
      <c r="N16" s="366">
        <v>-0.274050986</v>
      </c>
      <c r="O16" s="368">
        <v>57</v>
      </c>
      <c r="P16" s="374">
        <v>5</v>
      </c>
      <c r="Q16" s="387" t="s">
        <v>1127</v>
      </c>
    </row>
    <row r="17" spans="1:17" s="340" customFormat="1" ht="14.1" customHeight="1" x14ac:dyDescent="0.25">
      <c r="A17" s="92"/>
      <c r="B17" s="382" t="str">
        <f t="shared" si="1"/>
        <v>AudiA7</v>
      </c>
      <c r="C17" s="363" t="s">
        <v>842</v>
      </c>
      <c r="D17" s="364" t="s">
        <v>880</v>
      </c>
      <c r="E17" s="365">
        <v>0.05</v>
      </c>
      <c r="F17" s="366">
        <v>0.16</v>
      </c>
      <c r="G17" s="365">
        <v>37</v>
      </c>
      <c r="H17" s="365">
        <v>1</v>
      </c>
      <c r="I17" s="366">
        <v>30000</v>
      </c>
      <c r="J17" s="366">
        <v>1</v>
      </c>
      <c r="K17" s="367">
        <v>9.4455199999999993E-6</v>
      </c>
      <c r="L17" s="366">
        <v>-0.11798689699999999</v>
      </c>
      <c r="M17" s="367">
        <v>2.0669199999999999E-5</v>
      </c>
      <c r="N17" s="366">
        <v>-0.26917796900000002</v>
      </c>
      <c r="O17" s="368">
        <v>49</v>
      </c>
      <c r="P17" s="374">
        <v>5</v>
      </c>
      <c r="Q17" s="387" t="s">
        <v>1128</v>
      </c>
    </row>
    <row r="18" spans="1:17" s="340" customFormat="1" ht="14.1" customHeight="1" x14ac:dyDescent="0.25">
      <c r="A18" s="92"/>
      <c r="B18" s="382" t="str">
        <f t="shared" si="1"/>
        <v>AudiA8</v>
      </c>
      <c r="C18" s="363" t="s">
        <v>842</v>
      </c>
      <c r="D18" s="364" t="s">
        <v>881</v>
      </c>
      <c r="E18" s="365">
        <v>0.15</v>
      </c>
      <c r="F18" s="366">
        <v>0.23</v>
      </c>
      <c r="G18" s="365">
        <v>39</v>
      </c>
      <c r="H18" s="365">
        <v>1</v>
      </c>
      <c r="I18" s="366">
        <v>30000</v>
      </c>
      <c r="J18" s="366">
        <v>1</v>
      </c>
      <c r="K18" s="367">
        <v>9.4455199999999993E-6</v>
      </c>
      <c r="L18" s="366">
        <v>-0.11798689699999999</v>
      </c>
      <c r="M18" s="367">
        <v>2.0669199999999999E-5</v>
      </c>
      <c r="N18" s="366">
        <v>-0.26917796900000002</v>
      </c>
      <c r="O18" s="368">
        <v>50</v>
      </c>
      <c r="P18" s="374">
        <v>4</v>
      </c>
      <c r="Q18" s="387" t="s">
        <v>1129</v>
      </c>
    </row>
    <row r="19" spans="1:17" s="340" customFormat="1" ht="14.1" customHeight="1" x14ac:dyDescent="0.25">
      <c r="A19" s="92"/>
      <c r="B19" s="382" t="str">
        <f t="shared" si="1"/>
        <v>AudiA4</v>
      </c>
      <c r="C19" s="363" t="s">
        <v>842</v>
      </c>
      <c r="D19" s="364" t="s">
        <v>882</v>
      </c>
      <c r="E19" s="365">
        <v>7.0000000000000007E-2</v>
      </c>
      <c r="F19" s="366">
        <v>0.27</v>
      </c>
      <c r="G19" s="365">
        <v>108</v>
      </c>
      <c r="H19" s="365">
        <v>1</v>
      </c>
      <c r="I19" s="366">
        <v>30000</v>
      </c>
      <c r="J19" s="366">
        <v>1</v>
      </c>
      <c r="K19" s="367">
        <v>9.2525399999999993E-6</v>
      </c>
      <c r="L19" s="366">
        <v>-0.15334194800000001</v>
      </c>
      <c r="M19" s="367">
        <v>2.0653100000000001E-5</v>
      </c>
      <c r="N19" s="366">
        <v>-0.34768595000000002</v>
      </c>
      <c r="O19" s="368">
        <v>47</v>
      </c>
      <c r="P19" s="374">
        <v>7</v>
      </c>
      <c r="Q19" s="387" t="s">
        <v>1130</v>
      </c>
    </row>
    <row r="20" spans="1:17" s="340" customFormat="1" ht="14.1" customHeight="1" x14ac:dyDescent="0.25">
      <c r="A20" s="92"/>
      <c r="B20" s="382" t="str">
        <f t="shared" si="1"/>
        <v>AudiA5</v>
      </c>
      <c r="C20" s="363" t="s">
        <v>842</v>
      </c>
      <c r="D20" s="364" t="s">
        <v>883</v>
      </c>
      <c r="E20" s="365">
        <v>0.14000000000000001</v>
      </c>
      <c r="F20" s="366">
        <v>0.13</v>
      </c>
      <c r="G20" s="365">
        <v>30</v>
      </c>
      <c r="H20" s="365">
        <v>1</v>
      </c>
      <c r="I20" s="366">
        <v>30000</v>
      </c>
      <c r="J20" s="366">
        <v>1</v>
      </c>
      <c r="K20" s="367">
        <v>7.3788999999999998E-6</v>
      </c>
      <c r="L20" s="366">
        <v>-2.8845101000000001E-2</v>
      </c>
      <c r="M20" s="367">
        <v>1.29958E-5</v>
      </c>
      <c r="N20" s="366">
        <v>-1.0049901999999999E-2</v>
      </c>
      <c r="O20" s="368">
        <v>56</v>
      </c>
      <c r="P20" s="374">
        <v>7</v>
      </c>
      <c r="Q20" s="387" t="s">
        <v>1131</v>
      </c>
    </row>
    <row r="21" spans="1:17" s="340" customFormat="1" ht="14.1" customHeight="1" x14ac:dyDescent="0.25">
      <c r="A21" s="92"/>
      <c r="B21" s="382" t="str">
        <f t="shared" si="1"/>
        <v>AudiA3</v>
      </c>
      <c r="C21" s="363" t="s">
        <v>842</v>
      </c>
      <c r="D21" s="364" t="s">
        <v>884</v>
      </c>
      <c r="E21" s="365">
        <v>0.1</v>
      </c>
      <c r="F21" s="366">
        <v>0.24</v>
      </c>
      <c r="G21" s="365">
        <v>115</v>
      </c>
      <c r="H21" s="365">
        <v>1</v>
      </c>
      <c r="I21" s="366">
        <v>30000</v>
      </c>
      <c r="J21" s="366">
        <v>2</v>
      </c>
      <c r="K21" s="367">
        <v>6.8568199999999999E-6</v>
      </c>
      <c r="L21" s="366">
        <v>-6.2495257999999998E-2</v>
      </c>
      <c r="M21" s="367">
        <v>1.7458399999999999E-5</v>
      </c>
      <c r="N21" s="366">
        <v>-0.146561354</v>
      </c>
      <c r="O21" s="368">
        <v>60</v>
      </c>
      <c r="P21" s="374">
        <v>5</v>
      </c>
      <c r="Q21" s="387" t="s">
        <v>1132</v>
      </c>
    </row>
    <row r="22" spans="1:17" s="340" customFormat="1" ht="14.1" customHeight="1" x14ac:dyDescent="0.25">
      <c r="A22" s="92"/>
      <c r="B22" s="382" t="str">
        <f t="shared" si="1"/>
        <v>AudiQ3</v>
      </c>
      <c r="C22" s="363" t="s">
        <v>842</v>
      </c>
      <c r="D22" s="364" t="s">
        <v>885</v>
      </c>
      <c r="E22" s="365">
        <v>0.2</v>
      </c>
      <c r="F22" s="366">
        <v>0.09</v>
      </c>
      <c r="G22" s="365">
        <v>85</v>
      </c>
      <c r="H22" s="365">
        <v>1</v>
      </c>
      <c r="I22" s="366">
        <v>25000</v>
      </c>
      <c r="J22" s="366">
        <v>1</v>
      </c>
      <c r="K22" s="367">
        <v>9.4455199999999993E-6</v>
      </c>
      <c r="L22" s="366">
        <v>-0.11798689699999999</v>
      </c>
      <c r="M22" s="367">
        <v>2.0669199999999999E-5</v>
      </c>
      <c r="N22" s="366">
        <v>-0.26917796900000002</v>
      </c>
      <c r="O22" s="368">
        <v>50</v>
      </c>
      <c r="P22" s="374">
        <v>5</v>
      </c>
      <c r="Q22" s="387" t="s">
        <v>1133</v>
      </c>
    </row>
    <row r="23" spans="1:17" s="340" customFormat="1" ht="14.1" customHeight="1" x14ac:dyDescent="0.25">
      <c r="A23" s="92"/>
      <c r="B23" s="382" t="str">
        <f t="shared" si="1"/>
        <v>AudiQ7</v>
      </c>
      <c r="C23" s="363" t="s">
        <v>842</v>
      </c>
      <c r="D23" s="364" t="s">
        <v>886</v>
      </c>
      <c r="E23" s="365">
        <v>7.0000000000000007E-2</v>
      </c>
      <c r="F23" s="366">
        <v>0.32</v>
      </c>
      <c r="G23" s="365">
        <v>86</v>
      </c>
      <c r="H23" s="365">
        <v>1</v>
      </c>
      <c r="I23" s="366">
        <v>30000</v>
      </c>
      <c r="J23" s="366">
        <v>1</v>
      </c>
      <c r="K23" s="367">
        <v>9.4455199999999993E-6</v>
      </c>
      <c r="L23" s="366">
        <v>-0.11798689699999999</v>
      </c>
      <c r="M23" s="367">
        <v>2.0669199999999999E-5</v>
      </c>
      <c r="N23" s="366">
        <v>-0.26917796900000002</v>
      </c>
      <c r="O23" s="368">
        <v>48</v>
      </c>
      <c r="P23" s="374">
        <v>6</v>
      </c>
      <c r="Q23" s="387" t="s">
        <v>1134</v>
      </c>
    </row>
    <row r="24" spans="1:17" s="340" customFormat="1" ht="14.1" customHeight="1" x14ac:dyDescent="0.25">
      <c r="A24" s="92"/>
      <c r="B24" s="382" t="str">
        <f t="shared" si="1"/>
        <v>AudiQ5</v>
      </c>
      <c r="C24" s="363" t="s">
        <v>842</v>
      </c>
      <c r="D24" s="364" t="s">
        <v>887</v>
      </c>
      <c r="E24" s="365">
        <v>0.16</v>
      </c>
      <c r="F24" s="366">
        <v>0.12</v>
      </c>
      <c r="G24" s="365">
        <v>64</v>
      </c>
      <c r="H24" s="365">
        <v>1</v>
      </c>
      <c r="I24" s="366">
        <v>30000</v>
      </c>
      <c r="J24" s="366">
        <v>1</v>
      </c>
      <c r="K24" s="367">
        <v>7.2034200000000001E-6</v>
      </c>
      <c r="L24" s="366">
        <v>1.8863517999999999E-2</v>
      </c>
      <c r="M24" s="367">
        <v>1.24851E-5</v>
      </c>
      <c r="N24" s="366">
        <v>-6.1824840999999998E-2</v>
      </c>
      <c r="O24" s="368">
        <v>45</v>
      </c>
      <c r="P24" s="374">
        <v>6</v>
      </c>
      <c r="Q24" s="387" t="s">
        <v>1135</v>
      </c>
    </row>
    <row r="25" spans="1:17" s="340" customFormat="1" ht="14.1" customHeight="1" x14ac:dyDescent="0.25">
      <c r="A25" s="92"/>
      <c r="B25" s="382" t="str">
        <f t="shared" si="1"/>
        <v>AudiA1</v>
      </c>
      <c r="C25" s="363" t="s">
        <v>842</v>
      </c>
      <c r="D25" s="364" t="s">
        <v>888</v>
      </c>
      <c r="E25" s="365">
        <v>0.05</v>
      </c>
      <c r="F25" s="366">
        <v>0.08</v>
      </c>
      <c r="G25" s="365">
        <v>76</v>
      </c>
      <c r="H25" s="365">
        <v>1</v>
      </c>
      <c r="I25" s="366">
        <v>25000</v>
      </c>
      <c r="J25" s="366">
        <v>1</v>
      </c>
      <c r="K25" s="367">
        <v>9.4455199999999993E-6</v>
      </c>
      <c r="L25" s="366">
        <v>-0.11798689699999999</v>
      </c>
      <c r="M25" s="367">
        <v>2.0669199999999999E-5</v>
      </c>
      <c r="N25" s="366">
        <v>-0.26917796900000002</v>
      </c>
      <c r="O25" s="368">
        <v>51</v>
      </c>
      <c r="P25" s="374">
        <v>7</v>
      </c>
      <c r="Q25" s="387" t="s">
        <v>1136</v>
      </c>
    </row>
    <row r="26" spans="1:17" s="340" customFormat="1" ht="14.1" customHeight="1" x14ac:dyDescent="0.25">
      <c r="A26" s="92"/>
      <c r="B26" s="382" t="str">
        <f t="shared" si="1"/>
        <v>BMWSerie 5</v>
      </c>
      <c r="C26" s="363" t="s">
        <v>793</v>
      </c>
      <c r="D26" s="364" t="s">
        <v>889</v>
      </c>
      <c r="E26" s="365">
        <v>0.13</v>
      </c>
      <c r="F26" s="366">
        <v>0.17</v>
      </c>
      <c r="G26" s="365">
        <v>149</v>
      </c>
      <c r="H26" s="365">
        <v>1</v>
      </c>
      <c r="I26" s="366">
        <v>25000</v>
      </c>
      <c r="J26" s="366">
        <v>1</v>
      </c>
      <c r="K26" s="367">
        <v>1.2315499999999999E-5</v>
      </c>
      <c r="L26" s="366">
        <v>-8.5136175999999994E-2</v>
      </c>
      <c r="M26" s="367">
        <v>2.7829699999999999E-5</v>
      </c>
      <c r="N26" s="366">
        <v>-0.18618283299999999</v>
      </c>
      <c r="O26" s="368">
        <v>47</v>
      </c>
      <c r="P26" s="374">
        <v>4</v>
      </c>
      <c r="Q26" s="387" t="s">
        <v>1137</v>
      </c>
    </row>
    <row r="27" spans="1:17" s="340" customFormat="1" ht="14.1" customHeight="1" x14ac:dyDescent="0.25">
      <c r="A27" s="92"/>
      <c r="B27" s="382" t="str">
        <f t="shared" si="1"/>
        <v>BMWSerie 7</v>
      </c>
      <c r="C27" s="363" t="s">
        <v>793</v>
      </c>
      <c r="D27" s="364" t="s">
        <v>890</v>
      </c>
      <c r="E27" s="365">
        <v>0.19</v>
      </c>
      <c r="F27" s="366">
        <v>0.24</v>
      </c>
      <c r="G27" s="365">
        <v>97</v>
      </c>
      <c r="H27" s="365">
        <v>1</v>
      </c>
      <c r="I27" s="366">
        <v>25000</v>
      </c>
      <c r="J27" s="366">
        <v>1</v>
      </c>
      <c r="K27" s="367">
        <v>1.1480200000000001E-5</v>
      </c>
      <c r="L27" s="366">
        <v>-0.10224117000000001</v>
      </c>
      <c r="M27" s="367">
        <v>2.2800299999999999E-5</v>
      </c>
      <c r="N27" s="366">
        <v>-0.238883016</v>
      </c>
      <c r="O27" s="368">
        <v>53</v>
      </c>
      <c r="P27" s="374">
        <v>6</v>
      </c>
      <c r="Q27" s="387" t="s">
        <v>1138</v>
      </c>
    </row>
    <row r="28" spans="1:17" s="340" customFormat="1" ht="14.1" customHeight="1" x14ac:dyDescent="0.25">
      <c r="A28" s="92"/>
      <c r="B28" s="382" t="str">
        <f t="shared" si="1"/>
        <v>BMWSerie 3</v>
      </c>
      <c r="C28" s="363" t="s">
        <v>793</v>
      </c>
      <c r="D28" s="364" t="s">
        <v>799</v>
      </c>
      <c r="E28" s="365">
        <v>0.17</v>
      </c>
      <c r="F28" s="366">
        <v>0.32</v>
      </c>
      <c r="G28" s="365">
        <v>139</v>
      </c>
      <c r="H28" s="365">
        <v>1</v>
      </c>
      <c r="I28" s="366">
        <v>25000</v>
      </c>
      <c r="J28" s="366">
        <v>1</v>
      </c>
      <c r="K28" s="367">
        <v>1.0096E-5</v>
      </c>
      <c r="L28" s="366">
        <v>-9.4642598999999994E-2</v>
      </c>
      <c r="M28" s="367">
        <v>1.9997299999999999E-5</v>
      </c>
      <c r="N28" s="366">
        <v>-0.21637409699999999</v>
      </c>
      <c r="O28" s="368">
        <v>55</v>
      </c>
      <c r="P28" s="374">
        <v>4</v>
      </c>
      <c r="Q28" s="387" t="s">
        <v>1139</v>
      </c>
    </row>
    <row r="29" spans="1:17" s="340" customFormat="1" ht="14.1" customHeight="1" x14ac:dyDescent="0.25">
      <c r="A29" s="92"/>
      <c r="B29" s="382" t="str">
        <f t="shared" si="1"/>
        <v>BMWSerie 1</v>
      </c>
      <c r="C29" s="363" t="s">
        <v>793</v>
      </c>
      <c r="D29" s="364" t="s">
        <v>891</v>
      </c>
      <c r="E29" s="365">
        <v>0.06</v>
      </c>
      <c r="F29" s="366">
        <v>0.1</v>
      </c>
      <c r="G29" s="365">
        <v>72</v>
      </c>
      <c r="H29" s="365">
        <v>1</v>
      </c>
      <c r="I29" s="366">
        <v>25000</v>
      </c>
      <c r="J29" s="366">
        <v>1</v>
      </c>
      <c r="K29" s="367">
        <v>1.19427E-5</v>
      </c>
      <c r="L29" s="366">
        <v>-0.14063919999999999</v>
      </c>
      <c r="M29" s="367">
        <v>1.7832399999999999E-5</v>
      </c>
      <c r="N29" s="366">
        <v>-0.19074676300000001</v>
      </c>
      <c r="O29" s="368">
        <v>55</v>
      </c>
      <c r="P29" s="374">
        <v>6</v>
      </c>
      <c r="Q29" s="387" t="s">
        <v>1140</v>
      </c>
    </row>
    <row r="30" spans="1:17" s="340" customFormat="1" ht="14.1" customHeight="1" x14ac:dyDescent="0.25">
      <c r="A30" s="92"/>
      <c r="B30" s="382" t="str">
        <f t="shared" si="1"/>
        <v>BMWX1</v>
      </c>
      <c r="C30" s="363" t="s">
        <v>793</v>
      </c>
      <c r="D30" s="364" t="s">
        <v>892</v>
      </c>
      <c r="E30" s="365">
        <v>0.08</v>
      </c>
      <c r="F30" s="366">
        <v>0.35</v>
      </c>
      <c r="G30" s="365">
        <v>111</v>
      </c>
      <c r="H30" s="365">
        <v>1</v>
      </c>
      <c r="I30" s="366">
        <v>25000</v>
      </c>
      <c r="J30" s="366">
        <v>1</v>
      </c>
      <c r="K30" s="367">
        <v>1.1480200000000001E-5</v>
      </c>
      <c r="L30" s="366">
        <v>-0.10224117000000001</v>
      </c>
      <c r="M30" s="367">
        <v>2.2800299999999999E-5</v>
      </c>
      <c r="N30" s="366">
        <v>-0.238883016</v>
      </c>
      <c r="O30" s="368">
        <v>49</v>
      </c>
      <c r="P30" s="374">
        <v>4</v>
      </c>
      <c r="Q30" s="387" t="s">
        <v>1141</v>
      </c>
    </row>
    <row r="31" spans="1:17" s="340" customFormat="1" ht="14.1" customHeight="1" x14ac:dyDescent="0.25">
      <c r="A31" s="92"/>
      <c r="B31" s="382" t="str">
        <f t="shared" si="1"/>
        <v>BMWX5</v>
      </c>
      <c r="C31" s="363" t="s">
        <v>793</v>
      </c>
      <c r="D31" s="364" t="s">
        <v>893</v>
      </c>
      <c r="E31" s="365">
        <v>0.17</v>
      </c>
      <c r="F31" s="366">
        <v>0.05</v>
      </c>
      <c r="G31" s="365">
        <v>71</v>
      </c>
      <c r="H31" s="365">
        <v>1</v>
      </c>
      <c r="I31" s="366">
        <v>25000</v>
      </c>
      <c r="J31" s="366">
        <v>1</v>
      </c>
      <c r="K31" s="367">
        <v>2.08352E-5</v>
      </c>
      <c r="L31" s="366">
        <v>-0.19170895199999999</v>
      </c>
      <c r="M31" s="367">
        <v>3.5238899999999999E-5</v>
      </c>
      <c r="N31" s="366">
        <v>-0.51523500499999997</v>
      </c>
      <c r="O31" s="368">
        <v>57</v>
      </c>
      <c r="P31" s="374">
        <v>7</v>
      </c>
      <c r="Q31" s="387" t="s">
        <v>1142</v>
      </c>
    </row>
    <row r="32" spans="1:17" s="340" customFormat="1" ht="14.1" customHeight="1" x14ac:dyDescent="0.25">
      <c r="A32" s="92"/>
      <c r="B32" s="382" t="str">
        <f t="shared" si="1"/>
        <v>BMWX6</v>
      </c>
      <c r="C32" s="363" t="s">
        <v>793</v>
      </c>
      <c r="D32" s="364" t="s">
        <v>894</v>
      </c>
      <c r="E32" s="365">
        <v>0.05</v>
      </c>
      <c r="F32" s="366">
        <v>0.14000000000000001</v>
      </c>
      <c r="G32" s="365">
        <v>44</v>
      </c>
      <c r="H32" s="365">
        <v>1</v>
      </c>
      <c r="I32" s="366">
        <v>25000</v>
      </c>
      <c r="J32" s="366">
        <v>1</v>
      </c>
      <c r="K32" s="367">
        <v>1.1480200000000001E-5</v>
      </c>
      <c r="L32" s="366">
        <v>-0.10224117000000001</v>
      </c>
      <c r="M32" s="367">
        <v>2.2800299999999999E-5</v>
      </c>
      <c r="N32" s="366">
        <v>-0.238883016</v>
      </c>
      <c r="O32" s="368">
        <v>60</v>
      </c>
      <c r="P32" s="374">
        <v>5</v>
      </c>
      <c r="Q32" s="387" t="s">
        <v>1143</v>
      </c>
    </row>
    <row r="33" spans="1:17" s="340" customFormat="1" ht="14.1" customHeight="1" x14ac:dyDescent="0.25">
      <c r="A33" s="92"/>
      <c r="B33" s="382" t="str">
        <f t="shared" si="1"/>
        <v>BMWX3</v>
      </c>
      <c r="C33" s="363" t="s">
        <v>793</v>
      </c>
      <c r="D33" s="364" t="s">
        <v>895</v>
      </c>
      <c r="E33" s="365">
        <v>0.17</v>
      </c>
      <c r="F33" s="366">
        <v>0.28000000000000003</v>
      </c>
      <c r="G33" s="365">
        <v>25</v>
      </c>
      <c r="H33" s="365">
        <v>1</v>
      </c>
      <c r="I33" s="366">
        <v>25000</v>
      </c>
      <c r="J33" s="366">
        <v>1</v>
      </c>
      <c r="K33" s="367">
        <v>1.2069099999999999E-5</v>
      </c>
      <c r="L33" s="366">
        <v>-0.23297741299999999</v>
      </c>
      <c r="M33" s="367">
        <v>3.6548299999999997E-5</v>
      </c>
      <c r="N33" s="366">
        <v>-0.96290032400000003</v>
      </c>
      <c r="O33" s="368">
        <v>59</v>
      </c>
      <c r="P33" s="374">
        <v>5</v>
      </c>
      <c r="Q33" s="387" t="s">
        <v>1144</v>
      </c>
    </row>
    <row r="34" spans="1:17" s="340" customFormat="1" ht="14.1" customHeight="1" x14ac:dyDescent="0.25">
      <c r="A34" s="92"/>
      <c r="B34" s="382" t="str">
        <f t="shared" si="1"/>
        <v>CadillacCts</v>
      </c>
      <c r="C34" s="363" t="s">
        <v>843</v>
      </c>
      <c r="D34" s="364" t="s">
        <v>896</v>
      </c>
      <c r="E34" s="365">
        <v>0.09</v>
      </c>
      <c r="F34" s="366">
        <v>0.35</v>
      </c>
      <c r="G34" s="365">
        <v>115</v>
      </c>
      <c r="H34" s="365">
        <v>1</v>
      </c>
      <c r="I34" s="366">
        <v>25000</v>
      </c>
      <c r="J34" s="366">
        <v>1</v>
      </c>
      <c r="K34" s="366"/>
      <c r="L34" s="366"/>
      <c r="M34" s="366"/>
      <c r="N34" s="366"/>
      <c r="O34" s="368">
        <v>60</v>
      </c>
      <c r="P34" s="374">
        <v>4</v>
      </c>
      <c r="Q34" s="387" t="s">
        <v>1145</v>
      </c>
    </row>
    <row r="35" spans="1:17" s="340" customFormat="1" ht="14.1" customHeight="1" x14ac:dyDescent="0.25">
      <c r="A35" s="92"/>
      <c r="B35" s="382" t="str">
        <f t="shared" si="1"/>
        <v>CadillacSts</v>
      </c>
      <c r="C35" s="363" t="s">
        <v>843</v>
      </c>
      <c r="D35" s="364" t="s">
        <v>897</v>
      </c>
      <c r="E35" s="365">
        <v>7.0000000000000007E-2</v>
      </c>
      <c r="F35" s="366">
        <v>0.09</v>
      </c>
      <c r="G35" s="365">
        <v>121</v>
      </c>
      <c r="H35" s="365">
        <v>1</v>
      </c>
      <c r="I35" s="366">
        <v>25000</v>
      </c>
      <c r="J35" s="366">
        <v>1</v>
      </c>
      <c r="K35" s="366"/>
      <c r="L35" s="366"/>
      <c r="M35" s="366"/>
      <c r="N35" s="366"/>
      <c r="O35" s="368">
        <v>49</v>
      </c>
      <c r="P35" s="374">
        <v>7</v>
      </c>
      <c r="Q35" s="387" t="s">
        <v>1146</v>
      </c>
    </row>
    <row r="36" spans="1:17" s="340" customFormat="1" ht="14.1" customHeight="1" x14ac:dyDescent="0.25">
      <c r="A36" s="92"/>
      <c r="B36" s="382" t="str">
        <f t="shared" si="1"/>
        <v>CadillacBls</v>
      </c>
      <c r="C36" s="363" t="s">
        <v>843</v>
      </c>
      <c r="D36" s="364" t="s">
        <v>898</v>
      </c>
      <c r="E36" s="365">
        <v>0.11</v>
      </c>
      <c r="F36" s="366">
        <v>0.08</v>
      </c>
      <c r="G36" s="365">
        <v>31</v>
      </c>
      <c r="H36" s="365">
        <v>1</v>
      </c>
      <c r="I36" s="366">
        <v>25000</v>
      </c>
      <c r="J36" s="366">
        <v>1</v>
      </c>
      <c r="K36" s="366"/>
      <c r="L36" s="366"/>
      <c r="M36" s="366"/>
      <c r="N36" s="366"/>
      <c r="O36" s="368">
        <v>42</v>
      </c>
      <c r="P36" s="374">
        <v>7</v>
      </c>
      <c r="Q36" s="387" t="s">
        <v>1147</v>
      </c>
    </row>
    <row r="37" spans="1:17" s="340" customFormat="1" ht="14.1" customHeight="1" x14ac:dyDescent="0.25">
      <c r="A37" s="92"/>
      <c r="B37" s="382" t="str">
        <f t="shared" si="1"/>
        <v>CadillacSrx</v>
      </c>
      <c r="C37" s="363" t="s">
        <v>843</v>
      </c>
      <c r="D37" s="364" t="s">
        <v>899</v>
      </c>
      <c r="E37" s="365">
        <v>0.08</v>
      </c>
      <c r="F37" s="366">
        <v>0.17</v>
      </c>
      <c r="G37" s="365">
        <v>24</v>
      </c>
      <c r="H37" s="365">
        <v>1</v>
      </c>
      <c r="I37" s="366">
        <v>25000</v>
      </c>
      <c r="J37" s="366">
        <v>1</v>
      </c>
      <c r="K37" s="366"/>
      <c r="L37" s="366"/>
      <c r="M37" s="366"/>
      <c r="N37" s="366"/>
      <c r="O37" s="368">
        <v>51</v>
      </c>
      <c r="P37" s="374">
        <v>7</v>
      </c>
      <c r="Q37" s="387" t="s">
        <v>1148</v>
      </c>
    </row>
    <row r="38" spans="1:17" s="340" customFormat="1" ht="14.1" customHeight="1" x14ac:dyDescent="0.25">
      <c r="A38" s="92"/>
      <c r="B38" s="382" t="str">
        <f t="shared" si="1"/>
        <v>ChevroletCruze</v>
      </c>
      <c r="C38" s="363" t="s">
        <v>844</v>
      </c>
      <c r="D38" s="364" t="s">
        <v>900</v>
      </c>
      <c r="E38" s="365">
        <v>0.12</v>
      </c>
      <c r="F38" s="366">
        <v>0.12</v>
      </c>
      <c r="G38" s="365">
        <v>42</v>
      </c>
      <c r="H38" s="365">
        <v>1</v>
      </c>
      <c r="I38" s="366">
        <v>15000</v>
      </c>
      <c r="J38" s="366">
        <v>1</v>
      </c>
      <c r="K38" s="367">
        <v>1.0910999999999999E-5</v>
      </c>
      <c r="L38" s="366">
        <v>-6.6172411E-2</v>
      </c>
      <c r="M38" s="367">
        <v>1.7966200000000001E-5</v>
      </c>
      <c r="N38" s="366">
        <v>2.6912333E-2</v>
      </c>
      <c r="O38" s="368">
        <v>43</v>
      </c>
      <c r="P38" s="374">
        <v>7</v>
      </c>
      <c r="Q38" s="387" t="s">
        <v>1149</v>
      </c>
    </row>
    <row r="39" spans="1:17" s="340" customFormat="1" ht="14.1" customHeight="1" x14ac:dyDescent="0.25">
      <c r="A39" s="92"/>
      <c r="B39" s="382" t="str">
        <f t="shared" si="1"/>
        <v>ChevroletAveo</v>
      </c>
      <c r="C39" s="363" t="s">
        <v>844</v>
      </c>
      <c r="D39" s="364" t="s">
        <v>901</v>
      </c>
      <c r="E39" s="365">
        <v>0.2</v>
      </c>
      <c r="F39" s="366">
        <v>0.05</v>
      </c>
      <c r="G39" s="365">
        <v>129</v>
      </c>
      <c r="H39" s="365">
        <v>1</v>
      </c>
      <c r="I39" s="366">
        <v>25000</v>
      </c>
      <c r="J39" s="366">
        <v>1</v>
      </c>
      <c r="K39" s="367">
        <v>1.0910999999999999E-5</v>
      </c>
      <c r="L39" s="366">
        <v>-6.6172411E-2</v>
      </c>
      <c r="M39" s="367">
        <v>1.7966200000000001E-5</v>
      </c>
      <c r="N39" s="366">
        <v>2.6912333E-2</v>
      </c>
      <c r="O39" s="368">
        <v>56</v>
      </c>
      <c r="P39" s="374">
        <v>5</v>
      </c>
      <c r="Q39" s="387" t="s">
        <v>1150</v>
      </c>
    </row>
    <row r="40" spans="1:17" s="340" customFormat="1" ht="14.1" customHeight="1" x14ac:dyDescent="0.25">
      <c r="A40" s="92"/>
      <c r="B40" s="382" t="str">
        <f t="shared" si="1"/>
        <v>ChevroletOrlando</v>
      </c>
      <c r="C40" s="363" t="s">
        <v>844</v>
      </c>
      <c r="D40" s="364" t="s">
        <v>902</v>
      </c>
      <c r="E40" s="365">
        <v>0.11</v>
      </c>
      <c r="F40" s="366">
        <v>0.12</v>
      </c>
      <c r="G40" s="365">
        <v>133</v>
      </c>
      <c r="H40" s="365">
        <v>1</v>
      </c>
      <c r="I40" s="366">
        <v>25000</v>
      </c>
      <c r="J40" s="366">
        <v>1</v>
      </c>
      <c r="K40" s="367">
        <v>1.0910999999999999E-5</v>
      </c>
      <c r="L40" s="366">
        <v>-6.6172411E-2</v>
      </c>
      <c r="M40" s="367">
        <v>1.7966200000000001E-5</v>
      </c>
      <c r="N40" s="366">
        <v>2.6912333E-2</v>
      </c>
      <c r="O40" s="368">
        <v>59</v>
      </c>
      <c r="P40" s="374">
        <v>7</v>
      </c>
      <c r="Q40" s="387" t="s">
        <v>1151</v>
      </c>
    </row>
    <row r="41" spans="1:17" s="340" customFormat="1" ht="14.1" customHeight="1" x14ac:dyDescent="0.25">
      <c r="A41" s="92"/>
      <c r="B41" s="382" t="str">
        <f t="shared" si="1"/>
        <v>ChevroletCaptiva</v>
      </c>
      <c r="C41" s="363" t="s">
        <v>844</v>
      </c>
      <c r="D41" s="364" t="s">
        <v>903</v>
      </c>
      <c r="E41" s="365">
        <v>0.17</v>
      </c>
      <c r="F41" s="366">
        <v>0.27</v>
      </c>
      <c r="G41" s="365">
        <v>27</v>
      </c>
      <c r="H41" s="365">
        <v>1</v>
      </c>
      <c r="I41" s="366">
        <v>15000</v>
      </c>
      <c r="J41" s="366">
        <v>1</v>
      </c>
      <c r="K41" s="367">
        <v>1.0910999999999999E-5</v>
      </c>
      <c r="L41" s="366">
        <v>-6.6172411E-2</v>
      </c>
      <c r="M41" s="367">
        <v>1.7966200000000001E-5</v>
      </c>
      <c r="N41" s="366">
        <v>2.6912333E-2</v>
      </c>
      <c r="O41" s="368">
        <v>48</v>
      </c>
      <c r="P41" s="374">
        <v>4</v>
      </c>
      <c r="Q41" s="387" t="s">
        <v>1152</v>
      </c>
    </row>
    <row r="42" spans="1:17" s="340" customFormat="1" ht="14.1" customHeight="1" x14ac:dyDescent="0.25">
      <c r="A42" s="92"/>
      <c r="B42" s="382" t="str">
        <f t="shared" si="1"/>
        <v>ChryslerGrand Voyager</v>
      </c>
      <c r="C42" s="363" t="s">
        <v>845</v>
      </c>
      <c r="D42" s="364" t="s">
        <v>904</v>
      </c>
      <c r="E42" s="365">
        <v>0.15</v>
      </c>
      <c r="F42" s="366">
        <v>0.22</v>
      </c>
      <c r="G42" s="365">
        <v>147</v>
      </c>
      <c r="H42" s="365">
        <v>1</v>
      </c>
      <c r="I42" s="366">
        <v>25000</v>
      </c>
      <c r="J42" s="366">
        <v>1</v>
      </c>
      <c r="K42" s="367">
        <v>3.4452500000000003E-5</v>
      </c>
      <c r="L42" s="366">
        <v>-0.10307377600000001</v>
      </c>
      <c r="M42" s="367">
        <v>7.2347899999999999E-5</v>
      </c>
      <c r="N42" s="366">
        <v>-0.55637414500000004</v>
      </c>
      <c r="O42" s="368">
        <v>47</v>
      </c>
      <c r="P42" s="374">
        <v>7</v>
      </c>
      <c r="Q42" s="387" t="s">
        <v>1153</v>
      </c>
    </row>
    <row r="43" spans="1:17" s="340" customFormat="1" ht="14.1" customHeight="1" x14ac:dyDescent="0.25">
      <c r="A43" s="92"/>
      <c r="B43" s="382" t="str">
        <f t="shared" si="1"/>
        <v>CitroënC5</v>
      </c>
      <c r="C43" s="363" t="s">
        <v>846</v>
      </c>
      <c r="D43" s="364" t="s">
        <v>905</v>
      </c>
      <c r="E43" s="365">
        <v>0.15</v>
      </c>
      <c r="F43" s="366">
        <v>0.31</v>
      </c>
      <c r="G43" s="365">
        <v>58</v>
      </c>
      <c r="H43" s="365">
        <v>1</v>
      </c>
      <c r="I43" s="366">
        <v>30000</v>
      </c>
      <c r="J43" s="366">
        <v>1</v>
      </c>
      <c r="K43" s="367">
        <v>1.9154999999999999E-5</v>
      </c>
      <c r="L43" s="366">
        <v>-0.37858858299999998</v>
      </c>
      <c r="M43" s="367">
        <v>3.09501E-5</v>
      </c>
      <c r="N43" s="366">
        <v>-0.71289137700000005</v>
      </c>
      <c r="O43" s="368">
        <v>45</v>
      </c>
      <c r="P43" s="374">
        <v>5</v>
      </c>
      <c r="Q43" s="387" t="s">
        <v>1154</v>
      </c>
    </row>
    <row r="44" spans="1:17" s="340" customFormat="1" ht="14.1" customHeight="1" x14ac:dyDescent="0.25">
      <c r="A44" s="92"/>
      <c r="B44" s="382" t="str">
        <f t="shared" si="1"/>
        <v>CitroënC6</v>
      </c>
      <c r="C44" s="363" t="s">
        <v>846</v>
      </c>
      <c r="D44" s="364" t="s">
        <v>906</v>
      </c>
      <c r="E44" s="365">
        <v>0.2</v>
      </c>
      <c r="F44" s="366">
        <v>0.15</v>
      </c>
      <c r="G44" s="365">
        <v>107</v>
      </c>
      <c r="H44" s="365">
        <v>1</v>
      </c>
      <c r="I44" s="366">
        <v>25000</v>
      </c>
      <c r="J44" s="366">
        <v>1</v>
      </c>
      <c r="K44" s="367">
        <v>1.7589300000000001E-5</v>
      </c>
      <c r="L44" s="366">
        <v>-0.29174914400000002</v>
      </c>
      <c r="M44" s="367">
        <v>2.9611199999999999E-5</v>
      </c>
      <c r="N44" s="366">
        <v>-0.42982692900000002</v>
      </c>
      <c r="O44" s="368">
        <v>44</v>
      </c>
      <c r="P44" s="374">
        <v>6</v>
      </c>
      <c r="Q44" s="387" t="s">
        <v>1155</v>
      </c>
    </row>
    <row r="45" spans="1:17" s="340" customFormat="1" ht="14.1" customHeight="1" x14ac:dyDescent="0.25">
      <c r="A45" s="92"/>
      <c r="B45" s="382" t="str">
        <f t="shared" si="1"/>
        <v>CitroënC4</v>
      </c>
      <c r="C45" s="363" t="s">
        <v>846</v>
      </c>
      <c r="D45" s="364" t="s">
        <v>907</v>
      </c>
      <c r="E45" s="365">
        <v>0.04</v>
      </c>
      <c r="F45" s="366">
        <v>0.1</v>
      </c>
      <c r="G45" s="365">
        <v>126</v>
      </c>
      <c r="H45" s="365">
        <v>1</v>
      </c>
      <c r="I45" s="366">
        <v>20000</v>
      </c>
      <c r="J45" s="366">
        <v>1</v>
      </c>
      <c r="K45" s="367">
        <v>1.5573599999999999E-5</v>
      </c>
      <c r="L45" s="366">
        <v>-0.30438258099999999</v>
      </c>
      <c r="M45" s="367">
        <v>2.3787000000000001E-5</v>
      </c>
      <c r="N45" s="366">
        <v>-0.47192716400000001</v>
      </c>
      <c r="O45" s="368">
        <v>56</v>
      </c>
      <c r="P45" s="374">
        <v>5</v>
      </c>
      <c r="Q45" s="387" t="s">
        <v>1156</v>
      </c>
    </row>
    <row r="46" spans="1:17" s="340" customFormat="1" ht="14.1" customHeight="1" x14ac:dyDescent="0.25">
      <c r="A46" s="92"/>
      <c r="B46" s="382" t="str">
        <f t="shared" si="1"/>
        <v>CitroënC3</v>
      </c>
      <c r="C46" s="363" t="s">
        <v>846</v>
      </c>
      <c r="D46" s="364" t="s">
        <v>908</v>
      </c>
      <c r="E46" s="365">
        <v>0.05</v>
      </c>
      <c r="F46" s="366">
        <v>0.14000000000000001</v>
      </c>
      <c r="G46" s="365">
        <v>33</v>
      </c>
      <c r="H46" s="365">
        <v>1</v>
      </c>
      <c r="I46" s="366">
        <v>30000</v>
      </c>
      <c r="J46" s="366">
        <v>1</v>
      </c>
      <c r="K46" s="367">
        <v>1.6358399999999999E-5</v>
      </c>
      <c r="L46" s="366">
        <v>-0.26182768899999997</v>
      </c>
      <c r="M46" s="367">
        <v>2.5451499999999998E-5</v>
      </c>
      <c r="N46" s="366">
        <v>-0.119890276</v>
      </c>
      <c r="O46" s="368">
        <v>43</v>
      </c>
      <c r="P46" s="374">
        <v>6</v>
      </c>
      <c r="Q46" s="387" t="s">
        <v>1157</v>
      </c>
    </row>
    <row r="47" spans="1:17" s="340" customFormat="1" ht="14.1" customHeight="1" x14ac:dyDescent="0.25">
      <c r="A47" s="92"/>
      <c r="B47" s="382" t="str">
        <f t="shared" si="1"/>
        <v>CitroënJumper</v>
      </c>
      <c r="C47" s="363" t="s">
        <v>846</v>
      </c>
      <c r="D47" s="364" t="s">
        <v>909</v>
      </c>
      <c r="E47" s="365">
        <v>7.0000000000000007E-2</v>
      </c>
      <c r="F47" s="366">
        <v>0.09</v>
      </c>
      <c r="G47" s="365">
        <v>148</v>
      </c>
      <c r="H47" s="365">
        <v>1</v>
      </c>
      <c r="I47" s="366">
        <v>40000</v>
      </c>
      <c r="J47" s="366">
        <v>1</v>
      </c>
      <c r="K47" s="367">
        <v>1.7589300000000001E-5</v>
      </c>
      <c r="L47" s="366">
        <v>-0.29174914400000002</v>
      </c>
      <c r="M47" s="367">
        <v>2.9611199999999999E-5</v>
      </c>
      <c r="N47" s="366">
        <v>-0.42982692900000002</v>
      </c>
      <c r="O47" s="368">
        <v>51</v>
      </c>
      <c r="P47" s="374">
        <v>5</v>
      </c>
      <c r="Q47" s="387" t="s">
        <v>1158</v>
      </c>
    </row>
    <row r="48" spans="1:17" s="340" customFormat="1" ht="14.1" customHeight="1" x14ac:dyDescent="0.25">
      <c r="A48" s="92"/>
      <c r="B48" s="382" t="str">
        <f t="shared" si="1"/>
        <v>CitroënJumpy</v>
      </c>
      <c r="C48" s="363" t="s">
        <v>846</v>
      </c>
      <c r="D48" s="364" t="s">
        <v>910</v>
      </c>
      <c r="E48" s="365">
        <v>0.08</v>
      </c>
      <c r="F48" s="366">
        <v>0.28999999999999998</v>
      </c>
      <c r="G48" s="365">
        <v>91</v>
      </c>
      <c r="H48" s="365">
        <v>1</v>
      </c>
      <c r="I48" s="366">
        <v>30000</v>
      </c>
      <c r="J48" s="366">
        <v>1</v>
      </c>
      <c r="K48" s="367">
        <v>1.7589300000000001E-5</v>
      </c>
      <c r="L48" s="366">
        <v>-0.29174914400000002</v>
      </c>
      <c r="M48" s="367">
        <v>2.9611199999999999E-5</v>
      </c>
      <c r="N48" s="366">
        <v>-0.42982692900000002</v>
      </c>
      <c r="O48" s="368">
        <v>40</v>
      </c>
      <c r="P48" s="374">
        <v>7</v>
      </c>
      <c r="Q48" s="387" t="s">
        <v>1159</v>
      </c>
    </row>
    <row r="49" spans="1:17" s="340" customFormat="1" ht="14.1" customHeight="1" x14ac:dyDescent="0.25">
      <c r="A49" s="92"/>
      <c r="B49" s="382" t="str">
        <f t="shared" si="1"/>
        <v>CitroënBerlingo</v>
      </c>
      <c r="C49" s="363" t="s">
        <v>846</v>
      </c>
      <c r="D49" s="364" t="s">
        <v>911</v>
      </c>
      <c r="E49" s="365">
        <v>0.12</v>
      </c>
      <c r="F49" s="366">
        <v>0.21</v>
      </c>
      <c r="G49" s="365">
        <v>112</v>
      </c>
      <c r="H49" s="365">
        <v>1</v>
      </c>
      <c r="I49" s="366">
        <v>20000</v>
      </c>
      <c r="J49" s="366">
        <v>1</v>
      </c>
      <c r="K49" s="367">
        <v>1.7271399999999999E-5</v>
      </c>
      <c r="L49" s="366">
        <v>-0.29006425299999999</v>
      </c>
      <c r="M49" s="367">
        <v>2.9256099999999999E-5</v>
      </c>
      <c r="N49" s="366">
        <v>-0.21364296399999999</v>
      </c>
      <c r="O49" s="368">
        <v>54</v>
      </c>
      <c r="P49" s="374">
        <v>4</v>
      </c>
      <c r="Q49" s="387" t="s">
        <v>1160</v>
      </c>
    </row>
    <row r="50" spans="1:17" s="340" customFormat="1" ht="14.1" customHeight="1" x14ac:dyDescent="0.25">
      <c r="A50" s="92"/>
      <c r="B50" s="382" t="str">
        <f t="shared" si="1"/>
        <v>CitroënBerlingo First</v>
      </c>
      <c r="C50" s="363" t="s">
        <v>846</v>
      </c>
      <c r="D50" s="364" t="s">
        <v>912</v>
      </c>
      <c r="E50" s="365">
        <v>0.15</v>
      </c>
      <c r="F50" s="366">
        <v>0.12</v>
      </c>
      <c r="G50" s="365">
        <v>107</v>
      </c>
      <c r="H50" s="365">
        <v>1</v>
      </c>
      <c r="I50" s="366">
        <v>25000</v>
      </c>
      <c r="J50" s="366">
        <v>1</v>
      </c>
      <c r="K50" s="367">
        <v>1.7271399999999999E-5</v>
      </c>
      <c r="L50" s="366">
        <v>-0.29006425299999999</v>
      </c>
      <c r="M50" s="367">
        <v>2.9256099999999999E-5</v>
      </c>
      <c r="N50" s="366">
        <v>-0.21364296399999999</v>
      </c>
      <c r="O50" s="368">
        <v>58</v>
      </c>
      <c r="P50" s="374">
        <v>6</v>
      </c>
      <c r="Q50" s="387" t="s">
        <v>1161</v>
      </c>
    </row>
    <row r="51" spans="1:17" s="340" customFormat="1" ht="14.1" customHeight="1" x14ac:dyDescent="0.25">
      <c r="A51" s="92"/>
      <c r="B51" s="382" t="str">
        <f t="shared" si="1"/>
        <v>CitroënNemo</v>
      </c>
      <c r="C51" s="363" t="s">
        <v>846</v>
      </c>
      <c r="D51" s="364" t="s">
        <v>913</v>
      </c>
      <c r="E51" s="365">
        <v>0.14000000000000001</v>
      </c>
      <c r="F51" s="366">
        <v>0.33</v>
      </c>
      <c r="G51" s="365">
        <v>69</v>
      </c>
      <c r="H51" s="365">
        <v>1</v>
      </c>
      <c r="I51" s="366">
        <v>30000</v>
      </c>
      <c r="J51" s="366">
        <v>1</v>
      </c>
      <c r="K51" s="367">
        <v>1.7589300000000001E-5</v>
      </c>
      <c r="L51" s="366">
        <v>-0.29174914400000002</v>
      </c>
      <c r="M51" s="367">
        <v>2.9611199999999999E-5</v>
      </c>
      <c r="N51" s="366">
        <v>-0.42982692900000002</v>
      </c>
      <c r="O51" s="368">
        <v>48</v>
      </c>
      <c r="P51" s="374">
        <v>6</v>
      </c>
      <c r="Q51" s="387" t="s">
        <v>1162</v>
      </c>
    </row>
    <row r="52" spans="1:17" s="340" customFormat="1" ht="14.1" customHeight="1" x14ac:dyDescent="0.25">
      <c r="A52" s="92"/>
      <c r="B52" s="382" t="str">
        <f t="shared" si="1"/>
        <v>CitroënC8</v>
      </c>
      <c r="C52" s="363" t="s">
        <v>846</v>
      </c>
      <c r="D52" s="364" t="s">
        <v>914</v>
      </c>
      <c r="E52" s="365">
        <v>0.18</v>
      </c>
      <c r="F52" s="366">
        <v>0.11</v>
      </c>
      <c r="G52" s="365">
        <v>109</v>
      </c>
      <c r="H52" s="365">
        <v>1</v>
      </c>
      <c r="I52" s="366">
        <v>30000</v>
      </c>
      <c r="J52" s="366">
        <v>1</v>
      </c>
      <c r="K52" s="367">
        <v>1.7589300000000001E-5</v>
      </c>
      <c r="L52" s="366">
        <v>-0.29174914400000002</v>
      </c>
      <c r="M52" s="367">
        <v>2.9611199999999999E-5</v>
      </c>
      <c r="N52" s="366">
        <v>-0.42982692900000002</v>
      </c>
      <c r="O52" s="368">
        <v>44</v>
      </c>
      <c r="P52" s="374">
        <v>5</v>
      </c>
      <c r="Q52" s="387" t="s">
        <v>1163</v>
      </c>
    </row>
    <row r="53" spans="1:17" s="340" customFormat="1" ht="14.1" customHeight="1" x14ac:dyDescent="0.25">
      <c r="A53" s="92"/>
      <c r="B53" s="382" t="str">
        <f t="shared" si="1"/>
        <v>CitroënC4 Picasso</v>
      </c>
      <c r="C53" s="363" t="s">
        <v>846</v>
      </c>
      <c r="D53" s="364" t="s">
        <v>915</v>
      </c>
      <c r="E53" s="365">
        <v>0.19</v>
      </c>
      <c r="F53" s="366">
        <v>0.35</v>
      </c>
      <c r="G53" s="365">
        <v>31</v>
      </c>
      <c r="H53" s="365">
        <v>1</v>
      </c>
      <c r="I53" s="366">
        <v>20000</v>
      </c>
      <c r="J53" s="366">
        <v>1</v>
      </c>
      <c r="K53" s="367">
        <v>2.0474200000000001E-5</v>
      </c>
      <c r="L53" s="366">
        <v>-0.38004190700000001</v>
      </c>
      <c r="M53" s="367">
        <v>4.2119700000000003E-5</v>
      </c>
      <c r="N53" s="366">
        <v>-0.80156570199999999</v>
      </c>
      <c r="O53" s="368">
        <v>58</v>
      </c>
      <c r="P53" s="374">
        <v>6</v>
      </c>
      <c r="Q53" s="387" t="s">
        <v>1164</v>
      </c>
    </row>
    <row r="54" spans="1:17" s="340" customFormat="1" ht="14.1" customHeight="1" x14ac:dyDescent="0.25">
      <c r="A54" s="92"/>
      <c r="B54" s="382" t="str">
        <f t="shared" si="1"/>
        <v>CitroënGrand C4 Picass</v>
      </c>
      <c r="C54" s="363" t="s">
        <v>846</v>
      </c>
      <c r="D54" s="364" t="s">
        <v>916</v>
      </c>
      <c r="E54" s="365">
        <v>0.12</v>
      </c>
      <c r="F54" s="366">
        <v>0.15</v>
      </c>
      <c r="G54" s="365">
        <v>146</v>
      </c>
      <c r="H54" s="365">
        <v>1</v>
      </c>
      <c r="I54" s="366">
        <v>25000</v>
      </c>
      <c r="J54" s="366">
        <v>1</v>
      </c>
      <c r="K54" s="367">
        <v>2.0474200000000001E-5</v>
      </c>
      <c r="L54" s="366">
        <v>-0.38004190700000001</v>
      </c>
      <c r="M54" s="367">
        <v>4.2119700000000003E-5</v>
      </c>
      <c r="N54" s="366">
        <v>-0.80156570199999999</v>
      </c>
      <c r="O54" s="368">
        <v>44</v>
      </c>
      <c r="P54" s="374">
        <v>5</v>
      </c>
      <c r="Q54" s="387" t="s">
        <v>1165</v>
      </c>
    </row>
    <row r="55" spans="1:17" s="340" customFormat="1" ht="14.1" customHeight="1" x14ac:dyDescent="0.25">
      <c r="A55" s="92"/>
      <c r="B55" s="382" t="str">
        <f t="shared" si="1"/>
        <v>CitroënC3 Picasso</v>
      </c>
      <c r="C55" s="363" t="s">
        <v>846</v>
      </c>
      <c r="D55" s="364" t="s">
        <v>917</v>
      </c>
      <c r="E55" s="365">
        <v>0.12</v>
      </c>
      <c r="F55" s="366">
        <v>0.35</v>
      </c>
      <c r="G55" s="365">
        <v>56</v>
      </c>
      <c r="H55" s="365">
        <v>1</v>
      </c>
      <c r="I55" s="366">
        <v>25000</v>
      </c>
      <c r="J55" s="366">
        <v>1</v>
      </c>
      <c r="K55" s="367">
        <v>1.6358399999999999E-5</v>
      </c>
      <c r="L55" s="366">
        <v>-0.26182768899999997</v>
      </c>
      <c r="M55" s="367">
        <v>2.5451499999999998E-5</v>
      </c>
      <c r="N55" s="366">
        <v>-0.119890276</v>
      </c>
      <c r="O55" s="368">
        <v>56</v>
      </c>
      <c r="P55" s="374">
        <v>4</v>
      </c>
      <c r="Q55" s="387" t="s">
        <v>1166</v>
      </c>
    </row>
    <row r="56" spans="1:17" s="340" customFormat="1" ht="14.1" customHeight="1" x14ac:dyDescent="0.25">
      <c r="A56" s="92"/>
      <c r="B56" s="382" t="str">
        <f t="shared" si="1"/>
        <v>CitroënC-Crosser</v>
      </c>
      <c r="C56" s="363" t="s">
        <v>846</v>
      </c>
      <c r="D56" s="364" t="s">
        <v>918</v>
      </c>
      <c r="E56" s="365">
        <v>0.12</v>
      </c>
      <c r="F56" s="366">
        <v>0.23</v>
      </c>
      <c r="G56" s="365">
        <v>77</v>
      </c>
      <c r="H56" s="365">
        <v>1</v>
      </c>
      <c r="I56" s="366">
        <v>20000</v>
      </c>
      <c r="J56" s="366">
        <v>1</v>
      </c>
      <c r="K56" s="367">
        <v>1.7589300000000001E-5</v>
      </c>
      <c r="L56" s="366">
        <v>-0.29174914400000002</v>
      </c>
      <c r="M56" s="367">
        <v>2.9611199999999999E-5</v>
      </c>
      <c r="N56" s="366">
        <v>-0.42982692900000002</v>
      </c>
      <c r="O56" s="368">
        <v>43</v>
      </c>
      <c r="P56" s="374">
        <v>5</v>
      </c>
      <c r="Q56" s="387" t="s">
        <v>1167</v>
      </c>
    </row>
    <row r="57" spans="1:17" s="340" customFormat="1" ht="14.1" customHeight="1" x14ac:dyDescent="0.25">
      <c r="A57" s="92"/>
      <c r="B57" s="382" t="str">
        <f t="shared" si="1"/>
        <v>CitroënC1</v>
      </c>
      <c r="C57" s="363" t="s">
        <v>846</v>
      </c>
      <c r="D57" s="364" t="s">
        <v>919</v>
      </c>
      <c r="E57" s="365">
        <v>0.04</v>
      </c>
      <c r="F57" s="366">
        <v>0.26</v>
      </c>
      <c r="G57" s="365">
        <v>107</v>
      </c>
      <c r="H57" s="365">
        <v>1</v>
      </c>
      <c r="I57" s="366">
        <v>15000</v>
      </c>
      <c r="J57" s="366">
        <v>1</v>
      </c>
      <c r="K57" s="367">
        <v>1.7589300000000001E-5</v>
      </c>
      <c r="L57" s="366">
        <v>-0.29174914400000002</v>
      </c>
      <c r="M57" s="367">
        <v>2.9611199999999999E-5</v>
      </c>
      <c r="N57" s="366">
        <v>-0.42982692900000002</v>
      </c>
      <c r="O57" s="368">
        <v>41</v>
      </c>
      <c r="P57" s="374">
        <v>4</v>
      </c>
      <c r="Q57" s="387" t="s">
        <v>1168</v>
      </c>
    </row>
    <row r="58" spans="1:17" s="340" customFormat="1" ht="14.1" customHeight="1" x14ac:dyDescent="0.25">
      <c r="A58" s="92"/>
      <c r="B58" s="382" t="str">
        <f t="shared" si="1"/>
        <v>CitroënDs3</v>
      </c>
      <c r="C58" s="363" t="s">
        <v>846</v>
      </c>
      <c r="D58" s="364" t="s">
        <v>920</v>
      </c>
      <c r="E58" s="365">
        <v>0.18</v>
      </c>
      <c r="F58" s="366">
        <v>0.11</v>
      </c>
      <c r="G58" s="365">
        <v>58</v>
      </c>
      <c r="H58" s="365">
        <v>1</v>
      </c>
      <c r="I58" s="366">
        <v>25000</v>
      </c>
      <c r="J58" s="366">
        <v>1</v>
      </c>
      <c r="K58" s="367">
        <v>1.7589300000000001E-5</v>
      </c>
      <c r="L58" s="366">
        <v>-0.29174914400000002</v>
      </c>
      <c r="M58" s="367">
        <v>2.9611199999999999E-5</v>
      </c>
      <c r="N58" s="366">
        <v>-0.42982692900000002</v>
      </c>
      <c r="O58" s="368">
        <v>41</v>
      </c>
      <c r="P58" s="374">
        <v>5</v>
      </c>
      <c r="Q58" s="387" t="s">
        <v>1169</v>
      </c>
    </row>
    <row r="59" spans="1:17" s="340" customFormat="1" ht="14.1" customHeight="1" x14ac:dyDescent="0.25">
      <c r="A59" s="92"/>
      <c r="B59" s="382" t="str">
        <f t="shared" si="1"/>
        <v>DaciaLogan</v>
      </c>
      <c r="C59" s="363" t="s">
        <v>847</v>
      </c>
      <c r="D59" s="364" t="s">
        <v>921</v>
      </c>
      <c r="E59" s="365">
        <v>0.09</v>
      </c>
      <c r="F59" s="366">
        <v>0.26</v>
      </c>
      <c r="G59" s="365">
        <v>142</v>
      </c>
      <c r="H59" s="365">
        <v>1</v>
      </c>
      <c r="I59" s="366">
        <v>10000</v>
      </c>
      <c r="J59" s="366">
        <v>1</v>
      </c>
      <c r="K59" s="366"/>
      <c r="L59" s="366"/>
      <c r="M59" s="366"/>
      <c r="N59" s="366"/>
      <c r="O59" s="368">
        <v>46</v>
      </c>
      <c r="P59" s="374">
        <v>5</v>
      </c>
      <c r="Q59" s="387" t="s">
        <v>1170</v>
      </c>
    </row>
    <row r="60" spans="1:17" s="340" customFormat="1" ht="14.1" customHeight="1" x14ac:dyDescent="0.25">
      <c r="A60" s="92"/>
      <c r="B60" s="382" t="str">
        <f t="shared" si="1"/>
        <v>DaciaLogan</v>
      </c>
      <c r="C60" s="363" t="s">
        <v>847</v>
      </c>
      <c r="D60" s="364" t="s">
        <v>921</v>
      </c>
      <c r="E60" s="365">
        <v>0.09</v>
      </c>
      <c r="F60" s="366">
        <v>0.3</v>
      </c>
      <c r="G60" s="365">
        <v>33</v>
      </c>
      <c r="H60" s="365">
        <v>1</v>
      </c>
      <c r="I60" s="366">
        <v>10000</v>
      </c>
      <c r="J60" s="366">
        <v>1</v>
      </c>
      <c r="K60" s="366"/>
      <c r="L60" s="366"/>
      <c r="M60" s="366"/>
      <c r="N60" s="366"/>
      <c r="O60" s="368">
        <v>43</v>
      </c>
      <c r="P60" s="374">
        <v>4</v>
      </c>
      <c r="Q60" s="387" t="s">
        <v>1170</v>
      </c>
    </row>
    <row r="61" spans="1:17" s="340" customFormat="1" ht="14.1" customHeight="1" x14ac:dyDescent="0.25">
      <c r="A61" s="92"/>
      <c r="B61" s="382" t="str">
        <f t="shared" si="1"/>
        <v>DaciaDuster</v>
      </c>
      <c r="C61" s="363" t="s">
        <v>847</v>
      </c>
      <c r="D61" s="364" t="s">
        <v>922</v>
      </c>
      <c r="E61" s="365">
        <v>0.05</v>
      </c>
      <c r="F61" s="366">
        <v>0.08</v>
      </c>
      <c r="G61" s="365">
        <v>113</v>
      </c>
      <c r="H61" s="365">
        <v>1</v>
      </c>
      <c r="I61" s="366">
        <v>30000</v>
      </c>
      <c r="J61" s="366">
        <v>1</v>
      </c>
      <c r="K61" s="366"/>
      <c r="L61" s="366"/>
      <c r="M61" s="366"/>
      <c r="N61" s="366"/>
      <c r="O61" s="368">
        <v>51</v>
      </c>
      <c r="P61" s="374">
        <v>4</v>
      </c>
      <c r="Q61" s="387" t="s">
        <v>1171</v>
      </c>
    </row>
    <row r="62" spans="1:17" s="340" customFormat="1" ht="14.1" customHeight="1" x14ac:dyDescent="0.25">
      <c r="A62" s="92"/>
      <c r="B62" s="382" t="str">
        <f t="shared" si="1"/>
        <v>FiatBravo</v>
      </c>
      <c r="C62" s="363" t="s">
        <v>848</v>
      </c>
      <c r="D62" s="364" t="s">
        <v>923</v>
      </c>
      <c r="E62" s="365">
        <v>0.15</v>
      </c>
      <c r="F62" s="366">
        <v>0.35</v>
      </c>
      <c r="G62" s="365">
        <v>62</v>
      </c>
      <c r="H62" s="365">
        <v>1</v>
      </c>
      <c r="I62" s="366">
        <v>35000</v>
      </c>
      <c r="J62" s="366">
        <v>1</v>
      </c>
      <c r="K62" s="367">
        <v>1.51365E-5</v>
      </c>
      <c r="L62" s="366">
        <v>-0.36388825299999999</v>
      </c>
      <c r="M62" s="367">
        <v>2.48974E-5</v>
      </c>
      <c r="N62" s="366">
        <v>-0.62750315899999998</v>
      </c>
      <c r="O62" s="368">
        <v>57</v>
      </c>
      <c r="P62" s="374">
        <v>4</v>
      </c>
      <c r="Q62" s="387" t="s">
        <v>1172</v>
      </c>
    </row>
    <row r="63" spans="1:17" s="340" customFormat="1" ht="14.1" customHeight="1" x14ac:dyDescent="0.25">
      <c r="A63" s="92"/>
      <c r="B63" s="382" t="str">
        <f t="shared" si="1"/>
        <v>FiatGrande Punto</v>
      </c>
      <c r="C63" s="363" t="s">
        <v>848</v>
      </c>
      <c r="D63" s="364" t="s">
        <v>924</v>
      </c>
      <c r="E63" s="365">
        <v>0.19</v>
      </c>
      <c r="F63" s="366">
        <v>0.28000000000000003</v>
      </c>
      <c r="G63" s="365">
        <v>74</v>
      </c>
      <c r="H63" s="365">
        <v>1</v>
      </c>
      <c r="I63" s="366">
        <v>30000</v>
      </c>
      <c r="J63" s="366">
        <v>1</v>
      </c>
      <c r="K63" s="367">
        <v>2.3340899999999999E-5</v>
      </c>
      <c r="L63" s="366">
        <v>-0.48564805799999999</v>
      </c>
      <c r="M63" s="367">
        <v>3.8645700000000002E-5</v>
      </c>
      <c r="N63" s="366">
        <v>-0.90547744200000002</v>
      </c>
      <c r="O63" s="368">
        <v>59</v>
      </c>
      <c r="P63" s="374">
        <v>6</v>
      </c>
      <c r="Q63" s="387" t="s">
        <v>1173</v>
      </c>
    </row>
    <row r="64" spans="1:17" s="340" customFormat="1" ht="14.1" customHeight="1" x14ac:dyDescent="0.25">
      <c r="A64" s="92"/>
      <c r="B64" s="382" t="str">
        <f t="shared" si="1"/>
        <v>FiatPunto</v>
      </c>
      <c r="C64" s="363" t="s">
        <v>848</v>
      </c>
      <c r="D64" s="364" t="s">
        <v>925</v>
      </c>
      <c r="E64" s="365">
        <v>0.12</v>
      </c>
      <c r="F64" s="366">
        <v>0.35</v>
      </c>
      <c r="G64" s="365">
        <v>38</v>
      </c>
      <c r="H64" s="365">
        <v>1</v>
      </c>
      <c r="I64" s="366">
        <v>30000</v>
      </c>
      <c r="J64" s="366">
        <v>1</v>
      </c>
      <c r="K64" s="367">
        <v>6.7710500000000002E-6</v>
      </c>
      <c r="L64" s="366">
        <v>-7.8231016E-2</v>
      </c>
      <c r="M64" s="367">
        <v>1.11444E-5</v>
      </c>
      <c r="N64" s="366">
        <v>-0.13915709200000001</v>
      </c>
      <c r="O64" s="368">
        <v>41</v>
      </c>
      <c r="P64" s="374">
        <v>4</v>
      </c>
      <c r="Q64" s="387" t="s">
        <v>1174</v>
      </c>
    </row>
    <row r="65" spans="1:17" s="340" customFormat="1" ht="20.100000000000001" customHeight="1" x14ac:dyDescent="0.25">
      <c r="A65" s="92"/>
      <c r="B65" s="382" t="str">
        <f t="shared" si="1"/>
        <v>FiatPunto Evo</v>
      </c>
      <c r="C65" s="363" t="s">
        <v>848</v>
      </c>
      <c r="D65" s="364" t="s">
        <v>926</v>
      </c>
      <c r="E65" s="365">
        <v>0.04</v>
      </c>
      <c r="F65" s="366">
        <v>0.15</v>
      </c>
      <c r="G65" s="365">
        <v>142</v>
      </c>
      <c r="H65" s="365">
        <v>1</v>
      </c>
      <c r="I65" s="366">
        <v>30000</v>
      </c>
      <c r="J65" s="366">
        <v>1</v>
      </c>
      <c r="K65" s="367">
        <v>1.6730699999999999E-5</v>
      </c>
      <c r="L65" s="366">
        <v>-0.25878300999999998</v>
      </c>
      <c r="M65" s="367">
        <v>2.9632300000000001E-5</v>
      </c>
      <c r="N65" s="366">
        <v>-0.57030807800000005</v>
      </c>
      <c r="O65" s="368">
        <v>48</v>
      </c>
      <c r="P65" s="374">
        <v>4</v>
      </c>
      <c r="Q65" s="387" t="s">
        <v>1175</v>
      </c>
    </row>
    <row r="66" spans="1:17" s="340" customFormat="1" ht="20.100000000000001" customHeight="1" x14ac:dyDescent="0.25">
      <c r="A66" s="92"/>
      <c r="B66" s="382" t="str">
        <f t="shared" si="1"/>
        <v>FiatDucato</v>
      </c>
      <c r="C66" s="363" t="s">
        <v>848</v>
      </c>
      <c r="D66" s="364" t="s">
        <v>927</v>
      </c>
      <c r="E66" s="365">
        <v>0.1</v>
      </c>
      <c r="F66" s="366">
        <v>0.15</v>
      </c>
      <c r="G66" s="365">
        <v>118</v>
      </c>
      <c r="H66" s="365">
        <v>1</v>
      </c>
      <c r="I66" s="366">
        <v>45000</v>
      </c>
      <c r="J66" s="366">
        <v>1</v>
      </c>
      <c r="K66" s="367">
        <v>1.8941E-5</v>
      </c>
      <c r="L66" s="366">
        <v>-0.243876063</v>
      </c>
      <c r="M66" s="367">
        <v>4.2509999999999998E-5</v>
      </c>
      <c r="N66" s="366">
        <v>-0.76905664699999998</v>
      </c>
      <c r="O66" s="368">
        <v>60</v>
      </c>
      <c r="P66" s="374">
        <v>4</v>
      </c>
      <c r="Q66" s="387" t="s">
        <v>1176</v>
      </c>
    </row>
    <row r="67" spans="1:17" ht="14.1" customHeight="1" x14ac:dyDescent="0.25">
      <c r="A67" s="92"/>
      <c r="B67" s="382" t="str">
        <f t="shared" si="1"/>
        <v>FiatScudo</v>
      </c>
      <c r="C67" s="363" t="s">
        <v>848</v>
      </c>
      <c r="D67" s="364" t="s">
        <v>928</v>
      </c>
      <c r="E67" s="365">
        <v>0.17</v>
      </c>
      <c r="F67" s="366">
        <v>0.19</v>
      </c>
      <c r="G67" s="365">
        <v>73</v>
      </c>
      <c r="H67" s="365">
        <v>1</v>
      </c>
      <c r="I67" s="366">
        <v>30000</v>
      </c>
      <c r="J67" s="366">
        <v>1</v>
      </c>
      <c r="K67" s="367">
        <v>2.23386E-5</v>
      </c>
      <c r="L67" s="366">
        <v>-0.39079384</v>
      </c>
      <c r="M67" s="367">
        <v>6.1215600000000004E-5</v>
      </c>
      <c r="N67" s="366">
        <v>-1.2738248190000001</v>
      </c>
      <c r="O67" s="369">
        <v>44</v>
      </c>
      <c r="P67" s="375">
        <v>6</v>
      </c>
      <c r="Q67" s="388" t="s">
        <v>1177</v>
      </c>
    </row>
    <row r="68" spans="1:17" ht="14.1" customHeight="1" x14ac:dyDescent="0.25">
      <c r="A68" s="92"/>
      <c r="B68" s="382" t="str">
        <f t="shared" si="1"/>
        <v>FiatDoblò</v>
      </c>
      <c r="C68" s="363" t="s">
        <v>848</v>
      </c>
      <c r="D68" s="364" t="s">
        <v>929</v>
      </c>
      <c r="E68" s="365">
        <v>0.12</v>
      </c>
      <c r="F68" s="366">
        <v>0.25</v>
      </c>
      <c r="G68" s="365">
        <v>105</v>
      </c>
      <c r="H68" s="365">
        <v>1</v>
      </c>
      <c r="I68" s="366">
        <v>25000</v>
      </c>
      <c r="J68" s="366">
        <v>1</v>
      </c>
      <c r="K68" s="367">
        <v>1.6884600000000001E-5</v>
      </c>
      <c r="L68" s="366">
        <v>-0.112191443</v>
      </c>
      <c r="M68" s="367">
        <v>2.59745E-5</v>
      </c>
      <c r="N68" s="366">
        <v>-0.41176357400000002</v>
      </c>
      <c r="O68" s="369">
        <v>50</v>
      </c>
      <c r="P68" s="375">
        <v>6</v>
      </c>
      <c r="Q68" s="388" t="s">
        <v>1178</v>
      </c>
    </row>
    <row r="69" spans="1:17" ht="14.1" customHeight="1" x14ac:dyDescent="0.25">
      <c r="A69" s="92"/>
      <c r="B69" s="382" t="str">
        <f t="shared" si="1"/>
        <v>FiatDoblò Cargo</v>
      </c>
      <c r="C69" s="363" t="s">
        <v>848</v>
      </c>
      <c r="D69" s="364" t="s">
        <v>930</v>
      </c>
      <c r="E69" s="365">
        <v>0.04</v>
      </c>
      <c r="F69" s="366">
        <v>0.05</v>
      </c>
      <c r="G69" s="365">
        <v>69</v>
      </c>
      <c r="H69" s="365">
        <v>1</v>
      </c>
      <c r="I69" s="366">
        <v>25000</v>
      </c>
      <c r="J69" s="366">
        <v>1</v>
      </c>
      <c r="K69" s="367">
        <v>1.6884600000000001E-5</v>
      </c>
      <c r="L69" s="366">
        <v>-0.112191443</v>
      </c>
      <c r="M69" s="367">
        <v>2.59745E-5</v>
      </c>
      <c r="N69" s="366">
        <v>-0.41176357400000002</v>
      </c>
      <c r="O69" s="369">
        <v>53</v>
      </c>
      <c r="P69" s="375">
        <v>5</v>
      </c>
      <c r="Q69" s="388" t="s">
        <v>1179</v>
      </c>
    </row>
    <row r="70" spans="1:17" ht="15" customHeight="1" x14ac:dyDescent="0.25">
      <c r="A70" s="92"/>
      <c r="B70" s="382" t="str">
        <f t="shared" si="1"/>
        <v>FiatFiorino</v>
      </c>
      <c r="C70" s="363" t="s">
        <v>848</v>
      </c>
      <c r="D70" s="364" t="s">
        <v>931</v>
      </c>
      <c r="E70" s="365">
        <v>7.0000000000000007E-2</v>
      </c>
      <c r="F70" s="366">
        <v>0.33</v>
      </c>
      <c r="G70" s="365">
        <v>118</v>
      </c>
      <c r="H70" s="365">
        <v>1</v>
      </c>
      <c r="I70" s="366">
        <v>30000</v>
      </c>
      <c r="J70" s="366">
        <v>1</v>
      </c>
      <c r="K70" s="367">
        <v>1.6963899999999999E-5</v>
      </c>
      <c r="L70" s="366">
        <v>-0.23030814399999999</v>
      </c>
      <c r="M70" s="367">
        <v>2.9776000000000001E-5</v>
      </c>
      <c r="N70" s="366">
        <v>-0.80304045800000001</v>
      </c>
      <c r="O70" s="369">
        <v>43</v>
      </c>
      <c r="P70" s="375">
        <v>6</v>
      </c>
      <c r="Q70" s="388" t="s">
        <v>1180</v>
      </c>
    </row>
    <row r="71" spans="1:17" ht="15" customHeight="1" x14ac:dyDescent="0.25">
      <c r="A71" s="92"/>
      <c r="B71" s="382" t="str">
        <f t="shared" si="1"/>
        <v>FiatQubo</v>
      </c>
      <c r="C71" s="363" t="s">
        <v>848</v>
      </c>
      <c r="D71" s="364" t="s">
        <v>932</v>
      </c>
      <c r="E71" s="365">
        <v>0.08</v>
      </c>
      <c r="F71" s="366">
        <v>0.27</v>
      </c>
      <c r="G71" s="365">
        <v>45</v>
      </c>
      <c r="H71" s="365">
        <v>1</v>
      </c>
      <c r="I71" s="366">
        <v>30000</v>
      </c>
      <c r="J71" s="366">
        <v>1</v>
      </c>
      <c r="K71" s="367">
        <v>1.6730699999999999E-5</v>
      </c>
      <c r="L71" s="366">
        <v>-0.25878300999999998</v>
      </c>
      <c r="M71" s="367">
        <v>2.9632300000000001E-5</v>
      </c>
      <c r="N71" s="366">
        <v>-0.57030807800000005</v>
      </c>
      <c r="O71" s="369">
        <v>44</v>
      </c>
      <c r="P71" s="375">
        <v>4</v>
      </c>
      <c r="Q71" s="388" t="s">
        <v>1181</v>
      </c>
    </row>
    <row r="72" spans="1:17" ht="15" customHeight="1" x14ac:dyDescent="0.25">
      <c r="A72" s="92"/>
      <c r="B72" s="382" t="str">
        <f t="shared" si="1"/>
        <v>FiatSedici</v>
      </c>
      <c r="C72" s="363" t="s">
        <v>848</v>
      </c>
      <c r="D72" s="364" t="s">
        <v>933</v>
      </c>
      <c r="E72" s="365">
        <v>0.05</v>
      </c>
      <c r="F72" s="366">
        <v>0.35</v>
      </c>
      <c r="G72" s="365">
        <v>88</v>
      </c>
      <c r="H72" s="365">
        <v>1</v>
      </c>
      <c r="I72" s="366">
        <v>15000</v>
      </c>
      <c r="J72" s="366">
        <v>1</v>
      </c>
      <c r="K72" s="367">
        <v>3.96803E-5</v>
      </c>
      <c r="L72" s="366">
        <v>-0.61827857399999997</v>
      </c>
      <c r="M72" s="367">
        <v>2.9632300000000001E-5</v>
      </c>
      <c r="N72" s="366">
        <v>-0.57030807800000005</v>
      </c>
      <c r="O72" s="369">
        <v>42</v>
      </c>
      <c r="P72" s="375">
        <v>7</v>
      </c>
      <c r="Q72" s="388" t="s">
        <v>1182</v>
      </c>
    </row>
    <row r="73" spans="1:17" ht="15" customHeight="1" x14ac:dyDescent="0.25">
      <c r="A73" s="92"/>
      <c r="B73" s="382" t="str">
        <f t="shared" si="1"/>
        <v>Fiat500</v>
      </c>
      <c r="C73" s="363" t="s">
        <v>848</v>
      </c>
      <c r="D73" s="364">
        <v>500</v>
      </c>
      <c r="E73" s="365">
        <v>0.17</v>
      </c>
      <c r="F73" s="366">
        <v>0.28000000000000003</v>
      </c>
      <c r="G73" s="365">
        <v>143</v>
      </c>
      <c r="H73" s="365">
        <v>1</v>
      </c>
      <c r="I73" s="366">
        <v>30000</v>
      </c>
      <c r="J73" s="366">
        <v>1</v>
      </c>
      <c r="K73" s="367">
        <v>1.6730699999999999E-5</v>
      </c>
      <c r="L73" s="366">
        <v>-0.25878300999999998</v>
      </c>
      <c r="M73" s="367">
        <v>2.9632300000000001E-5</v>
      </c>
      <c r="N73" s="366">
        <v>-0.57030807800000005</v>
      </c>
      <c r="O73" s="369">
        <v>59</v>
      </c>
      <c r="P73" s="375">
        <v>4</v>
      </c>
      <c r="Q73" s="388" t="s">
        <v>1183</v>
      </c>
    </row>
    <row r="74" spans="1:17" ht="15" customHeight="1" x14ac:dyDescent="0.25">
      <c r="A74" s="92"/>
      <c r="B74" s="382" t="str">
        <f t="shared" si="1"/>
        <v>Fiat500c</v>
      </c>
      <c r="C74" s="363" t="s">
        <v>848</v>
      </c>
      <c r="D74" s="364" t="s">
        <v>934</v>
      </c>
      <c r="E74" s="365">
        <v>0.14000000000000001</v>
      </c>
      <c r="F74" s="366">
        <v>0.08</v>
      </c>
      <c r="G74" s="365">
        <v>88</v>
      </c>
      <c r="H74" s="365">
        <v>1</v>
      </c>
      <c r="I74" s="366">
        <v>25000</v>
      </c>
      <c r="J74" s="366">
        <v>1</v>
      </c>
      <c r="K74" s="367">
        <v>1.6730699999999999E-5</v>
      </c>
      <c r="L74" s="366">
        <v>-0.25878300999999998</v>
      </c>
      <c r="M74" s="367">
        <v>2.9632300000000001E-5</v>
      </c>
      <c r="N74" s="366">
        <v>-0.57030807800000005</v>
      </c>
      <c r="O74" s="369">
        <v>44</v>
      </c>
      <c r="P74" s="375">
        <v>5</v>
      </c>
      <c r="Q74" s="388" t="s">
        <v>1184</v>
      </c>
    </row>
    <row r="75" spans="1:17" ht="15" customHeight="1" x14ac:dyDescent="0.25">
      <c r="A75" s="92"/>
      <c r="B75" s="382" t="str">
        <f t="shared" si="1"/>
        <v>FordMondeo</v>
      </c>
      <c r="C75" s="363" t="s">
        <v>849</v>
      </c>
      <c r="D75" s="364" t="s">
        <v>935</v>
      </c>
      <c r="E75" s="365">
        <v>7.0000000000000007E-2</v>
      </c>
      <c r="F75" s="366">
        <v>0.13</v>
      </c>
      <c r="G75" s="365">
        <v>65</v>
      </c>
      <c r="H75" s="365">
        <v>1</v>
      </c>
      <c r="I75" s="366">
        <v>20000</v>
      </c>
      <c r="J75" s="366">
        <v>1</v>
      </c>
      <c r="K75" s="367">
        <v>1.6540200000000001E-5</v>
      </c>
      <c r="L75" s="366">
        <v>-0.328838517</v>
      </c>
      <c r="M75" s="367">
        <v>2.4004900000000001E-5</v>
      </c>
      <c r="N75" s="366">
        <v>-0.45431375899999998</v>
      </c>
      <c r="O75" s="369">
        <v>56</v>
      </c>
      <c r="P75" s="375">
        <v>6</v>
      </c>
      <c r="Q75" s="388" t="s">
        <v>1185</v>
      </c>
    </row>
    <row r="76" spans="1:17" ht="15" customHeight="1" x14ac:dyDescent="0.25">
      <c r="A76" s="92"/>
      <c r="B76" s="382" t="str">
        <f t="shared" si="1"/>
        <v>FordFocus</v>
      </c>
      <c r="C76" s="363" t="s">
        <v>849</v>
      </c>
      <c r="D76" s="364" t="s">
        <v>936</v>
      </c>
      <c r="E76" s="365">
        <v>0.1</v>
      </c>
      <c r="F76" s="366">
        <v>0.22</v>
      </c>
      <c r="G76" s="365">
        <v>42</v>
      </c>
      <c r="H76" s="365">
        <v>1</v>
      </c>
      <c r="I76" s="366">
        <v>20000</v>
      </c>
      <c r="J76" s="366">
        <v>1</v>
      </c>
      <c r="K76" s="367">
        <v>1.6844899999999999E-5</v>
      </c>
      <c r="L76" s="366">
        <v>-0.321674509</v>
      </c>
      <c r="M76" s="367">
        <v>2.3552399999999998E-5</v>
      </c>
      <c r="N76" s="366">
        <v>-0.44693418099999999</v>
      </c>
      <c r="O76" s="369">
        <v>48</v>
      </c>
      <c r="P76" s="375">
        <v>5</v>
      </c>
      <c r="Q76" s="388" t="s">
        <v>1186</v>
      </c>
    </row>
    <row r="77" spans="1:17" ht="15" customHeight="1" x14ac:dyDescent="0.25">
      <c r="A77" s="92"/>
      <c r="B77" s="382" t="str">
        <f t="shared" ref="B77:B140" si="2">TRIM(C77)&amp;TRIM(D77)</f>
        <v>FordFiesta</v>
      </c>
      <c r="C77" s="363" t="s">
        <v>849</v>
      </c>
      <c r="D77" s="364" t="s">
        <v>794</v>
      </c>
      <c r="E77" s="365">
        <v>0.17</v>
      </c>
      <c r="F77" s="366">
        <v>0.31</v>
      </c>
      <c r="G77" s="365">
        <v>67</v>
      </c>
      <c r="H77" s="365">
        <v>0.5</v>
      </c>
      <c r="I77" s="366">
        <v>20000</v>
      </c>
      <c r="J77" s="366">
        <v>1</v>
      </c>
      <c r="K77" s="367">
        <v>1.10055E-5</v>
      </c>
      <c r="L77" s="366">
        <v>-0.187084466</v>
      </c>
      <c r="M77" s="367">
        <v>2.05418E-5</v>
      </c>
      <c r="N77" s="366">
        <v>-0.18138347899999999</v>
      </c>
      <c r="O77" s="369">
        <v>55</v>
      </c>
      <c r="P77" s="375">
        <v>7</v>
      </c>
      <c r="Q77" s="388" t="s">
        <v>1187</v>
      </c>
    </row>
    <row r="78" spans="1:17" ht="15" customHeight="1" x14ac:dyDescent="0.25">
      <c r="A78" s="92"/>
      <c r="B78" s="382" t="str">
        <f t="shared" si="2"/>
        <v>FordRanger</v>
      </c>
      <c r="C78" s="363" t="s">
        <v>849</v>
      </c>
      <c r="D78" s="364" t="s">
        <v>937</v>
      </c>
      <c r="E78" s="365">
        <v>0.16</v>
      </c>
      <c r="F78" s="366">
        <v>0.11</v>
      </c>
      <c r="G78" s="365">
        <v>145</v>
      </c>
      <c r="H78" s="365">
        <v>1</v>
      </c>
      <c r="I78" s="366">
        <v>20000</v>
      </c>
      <c r="J78" s="366">
        <v>1</v>
      </c>
      <c r="K78" s="367">
        <v>1.6404300000000001E-5</v>
      </c>
      <c r="L78" s="366">
        <v>-0.30496424799999999</v>
      </c>
      <c r="M78" s="367">
        <v>2.4884799999999999E-5</v>
      </c>
      <c r="N78" s="366">
        <v>-0.43258987599999998</v>
      </c>
      <c r="O78" s="369">
        <v>40</v>
      </c>
      <c r="P78" s="375">
        <v>5</v>
      </c>
      <c r="Q78" s="388" t="s">
        <v>1188</v>
      </c>
    </row>
    <row r="79" spans="1:17" ht="15" customHeight="1" x14ac:dyDescent="0.25">
      <c r="A79" s="92"/>
      <c r="B79" s="382" t="str">
        <f t="shared" si="2"/>
        <v>FordTransit</v>
      </c>
      <c r="C79" s="363" t="s">
        <v>849</v>
      </c>
      <c r="D79" s="364" t="s">
        <v>938</v>
      </c>
      <c r="E79" s="365">
        <v>0.16</v>
      </c>
      <c r="F79" s="366">
        <v>0.2</v>
      </c>
      <c r="G79" s="365">
        <v>150</v>
      </c>
      <c r="H79" s="365">
        <v>1</v>
      </c>
      <c r="I79" s="366">
        <v>30000</v>
      </c>
      <c r="J79" s="366">
        <v>1</v>
      </c>
      <c r="K79" s="367">
        <v>1.5525599999999999E-5</v>
      </c>
      <c r="L79" s="366">
        <v>-0.14944063099999999</v>
      </c>
      <c r="M79" s="367">
        <v>3.0855000000000002E-5</v>
      </c>
      <c r="N79" s="366">
        <v>9.4592636999999993E-2</v>
      </c>
      <c r="O79" s="369">
        <v>44</v>
      </c>
      <c r="P79" s="375">
        <v>5</v>
      </c>
      <c r="Q79" s="388" t="s">
        <v>1189</v>
      </c>
    </row>
    <row r="80" spans="1:17" ht="15" customHeight="1" x14ac:dyDescent="0.25">
      <c r="A80" s="92"/>
      <c r="B80" s="382" t="str">
        <f t="shared" si="2"/>
        <v>FordConnect</v>
      </c>
      <c r="C80" s="363" t="s">
        <v>849</v>
      </c>
      <c r="D80" s="364" t="s">
        <v>801</v>
      </c>
      <c r="E80" s="365">
        <v>0.15</v>
      </c>
      <c r="F80" s="366">
        <v>0.2</v>
      </c>
      <c r="G80" s="365">
        <v>116</v>
      </c>
      <c r="H80" s="365">
        <v>1</v>
      </c>
      <c r="I80" s="366">
        <v>25000</v>
      </c>
      <c r="J80" s="366">
        <v>1</v>
      </c>
      <c r="K80" s="367">
        <v>8.7568099999999996E-6</v>
      </c>
      <c r="L80" s="366">
        <v>-9.7211496999999994E-2</v>
      </c>
      <c r="M80" s="367">
        <v>1.30871E-5</v>
      </c>
      <c r="N80" s="366">
        <v>-0.16923437199999999</v>
      </c>
      <c r="O80" s="369">
        <v>60</v>
      </c>
      <c r="P80" s="375">
        <v>7</v>
      </c>
      <c r="Q80" s="388" t="s">
        <v>1190</v>
      </c>
    </row>
    <row r="81" spans="1:17" ht="15" customHeight="1" x14ac:dyDescent="0.25">
      <c r="A81" s="92"/>
      <c r="B81" s="382" t="str">
        <f t="shared" si="2"/>
        <v>FordFiesta Van</v>
      </c>
      <c r="C81" s="363" t="s">
        <v>849</v>
      </c>
      <c r="D81" s="364" t="s">
        <v>939</v>
      </c>
      <c r="E81" s="365">
        <v>0.19</v>
      </c>
      <c r="F81" s="366">
        <v>0.28000000000000003</v>
      </c>
      <c r="G81" s="365">
        <v>135</v>
      </c>
      <c r="H81" s="365">
        <v>1</v>
      </c>
      <c r="I81" s="366">
        <v>25000</v>
      </c>
      <c r="J81" s="366">
        <v>1</v>
      </c>
      <c r="K81" s="367">
        <v>1.10055E-5</v>
      </c>
      <c r="L81" s="366">
        <v>-0.187084466</v>
      </c>
      <c r="M81" s="367">
        <v>2.4884799999999999E-5</v>
      </c>
      <c r="N81" s="366">
        <v>-0.43258987599999998</v>
      </c>
      <c r="O81" s="369">
        <v>44</v>
      </c>
      <c r="P81" s="375">
        <v>5</v>
      </c>
      <c r="Q81" s="388" t="s">
        <v>1191</v>
      </c>
    </row>
    <row r="82" spans="1:17" ht="15" customHeight="1" x14ac:dyDescent="0.25">
      <c r="A82" s="92"/>
      <c r="B82" s="382" t="str">
        <f t="shared" si="2"/>
        <v>FordGalaxy</v>
      </c>
      <c r="C82" s="363" t="s">
        <v>849</v>
      </c>
      <c r="D82" s="364" t="s">
        <v>940</v>
      </c>
      <c r="E82" s="365">
        <v>0.12</v>
      </c>
      <c r="F82" s="366">
        <v>0.27</v>
      </c>
      <c r="G82" s="365">
        <v>83</v>
      </c>
      <c r="H82" s="365">
        <v>1</v>
      </c>
      <c r="I82" s="366">
        <v>20000</v>
      </c>
      <c r="J82" s="366">
        <v>1</v>
      </c>
      <c r="K82" s="367">
        <v>1.5456700000000001E-5</v>
      </c>
      <c r="L82" s="366">
        <v>-0.33387355600000002</v>
      </c>
      <c r="M82" s="367">
        <v>2.6829999999999999E-5</v>
      </c>
      <c r="N82" s="366">
        <v>-0.692226966</v>
      </c>
      <c r="O82" s="369">
        <v>49</v>
      </c>
      <c r="P82" s="375">
        <v>6</v>
      </c>
      <c r="Q82" s="388" t="s">
        <v>1192</v>
      </c>
    </row>
    <row r="83" spans="1:17" ht="15" customHeight="1" x14ac:dyDescent="0.25">
      <c r="A83" s="92"/>
      <c r="B83" s="382" t="str">
        <f t="shared" si="2"/>
        <v>FordS-Max</v>
      </c>
      <c r="C83" s="363" t="s">
        <v>849</v>
      </c>
      <c r="D83" s="364" t="s">
        <v>941</v>
      </c>
      <c r="E83" s="365">
        <v>7.0000000000000007E-2</v>
      </c>
      <c r="F83" s="366">
        <v>0.25</v>
      </c>
      <c r="G83" s="365">
        <v>27</v>
      </c>
      <c r="H83" s="365">
        <v>1</v>
      </c>
      <c r="I83" s="366">
        <v>20000</v>
      </c>
      <c r="J83" s="366">
        <v>1</v>
      </c>
      <c r="K83" s="367">
        <v>2.0485699999999999E-5</v>
      </c>
      <c r="L83" s="366">
        <v>-0.35115933900000001</v>
      </c>
      <c r="M83" s="367">
        <v>3.7369800000000003E-5</v>
      </c>
      <c r="N83" s="366">
        <v>-0.67427999199999999</v>
      </c>
      <c r="O83" s="369">
        <v>56</v>
      </c>
      <c r="P83" s="375">
        <v>4</v>
      </c>
      <c r="Q83" s="388" t="s">
        <v>1193</v>
      </c>
    </row>
    <row r="84" spans="1:17" ht="15" customHeight="1" x14ac:dyDescent="0.25">
      <c r="A84" s="92"/>
      <c r="B84" s="382" t="str">
        <f t="shared" si="2"/>
        <v>FordC-Max</v>
      </c>
      <c r="C84" s="363" t="s">
        <v>849</v>
      </c>
      <c r="D84" s="364" t="s">
        <v>942</v>
      </c>
      <c r="E84" s="365">
        <v>0.08</v>
      </c>
      <c r="F84" s="366">
        <v>0.3</v>
      </c>
      <c r="G84" s="365">
        <v>66</v>
      </c>
      <c r="H84" s="365">
        <v>1</v>
      </c>
      <c r="I84" s="366">
        <v>20000</v>
      </c>
      <c r="J84" s="366">
        <v>1</v>
      </c>
      <c r="K84" s="367">
        <v>2.1166600000000002E-5</v>
      </c>
      <c r="L84" s="366">
        <v>-0.42401693400000001</v>
      </c>
      <c r="M84" s="367">
        <v>3.3487700000000001E-5</v>
      </c>
      <c r="N84" s="366">
        <v>-0.61115626899999997</v>
      </c>
      <c r="O84" s="369">
        <v>42</v>
      </c>
      <c r="P84" s="375">
        <v>7</v>
      </c>
      <c r="Q84" s="388" t="s">
        <v>1194</v>
      </c>
    </row>
    <row r="85" spans="1:17" ht="15" customHeight="1" x14ac:dyDescent="0.25">
      <c r="A85" s="92"/>
      <c r="B85" s="382" t="str">
        <f t="shared" si="2"/>
        <v>FordGrand C-Max</v>
      </c>
      <c r="C85" s="363" t="s">
        <v>849</v>
      </c>
      <c r="D85" s="364" t="s">
        <v>943</v>
      </c>
      <c r="E85" s="365">
        <v>0.05</v>
      </c>
      <c r="F85" s="366">
        <v>0.17</v>
      </c>
      <c r="G85" s="365">
        <v>83</v>
      </c>
      <c r="H85" s="365">
        <v>1</v>
      </c>
      <c r="I85" s="366">
        <v>25000</v>
      </c>
      <c r="J85" s="366">
        <v>1</v>
      </c>
      <c r="K85" s="367">
        <v>2.1166600000000002E-5</v>
      </c>
      <c r="L85" s="366">
        <v>-0.42401693400000001</v>
      </c>
      <c r="M85" s="367">
        <v>3.3487700000000001E-5</v>
      </c>
      <c r="N85" s="366">
        <v>-0.61115626899999997</v>
      </c>
      <c r="O85" s="369">
        <v>52</v>
      </c>
      <c r="P85" s="375">
        <v>6</v>
      </c>
      <c r="Q85" s="388" t="s">
        <v>1195</v>
      </c>
    </row>
    <row r="86" spans="1:17" ht="15" customHeight="1" x14ac:dyDescent="0.25">
      <c r="A86" s="92"/>
      <c r="B86" s="382" t="str">
        <f t="shared" si="2"/>
        <v>FordKuga</v>
      </c>
      <c r="C86" s="363" t="s">
        <v>849</v>
      </c>
      <c r="D86" s="364" t="s">
        <v>944</v>
      </c>
      <c r="E86" s="365">
        <v>0.04</v>
      </c>
      <c r="F86" s="366">
        <v>0.17</v>
      </c>
      <c r="G86" s="365">
        <v>60</v>
      </c>
      <c r="H86" s="365">
        <v>1</v>
      </c>
      <c r="I86" s="366">
        <v>20000</v>
      </c>
      <c r="J86" s="366">
        <v>1</v>
      </c>
      <c r="K86" s="367">
        <v>1.6404300000000001E-5</v>
      </c>
      <c r="L86" s="366">
        <v>-0.30496424799999999</v>
      </c>
      <c r="M86" s="367">
        <v>2.4884799999999999E-5</v>
      </c>
      <c r="N86" s="366">
        <v>-0.43258987599999998</v>
      </c>
      <c r="O86" s="369">
        <v>40</v>
      </c>
      <c r="P86" s="375">
        <v>5</v>
      </c>
      <c r="Q86" s="388" t="s">
        <v>1196</v>
      </c>
    </row>
    <row r="87" spans="1:17" ht="15" customHeight="1" x14ac:dyDescent="0.25">
      <c r="A87" s="92"/>
      <c r="B87" s="382" t="str">
        <f t="shared" si="2"/>
        <v>HondaAccord</v>
      </c>
      <c r="C87" s="363" t="s">
        <v>850</v>
      </c>
      <c r="D87" s="364" t="s">
        <v>945</v>
      </c>
      <c r="E87" s="365">
        <v>0.18</v>
      </c>
      <c r="F87" s="366">
        <v>0.05</v>
      </c>
      <c r="G87" s="365">
        <v>150</v>
      </c>
      <c r="H87" s="365">
        <v>1</v>
      </c>
      <c r="I87" s="366">
        <v>20000</v>
      </c>
      <c r="J87" s="366">
        <v>1</v>
      </c>
      <c r="K87" s="367">
        <v>1.3870600000000001E-5</v>
      </c>
      <c r="L87" s="366">
        <v>-0.13067319099999999</v>
      </c>
      <c r="M87" s="367">
        <v>1.49388E-5</v>
      </c>
      <c r="N87" s="366">
        <v>-0.16048537299999999</v>
      </c>
      <c r="O87" s="369">
        <v>40</v>
      </c>
      <c r="P87" s="375">
        <v>6</v>
      </c>
      <c r="Q87" s="388" t="s">
        <v>1197</v>
      </c>
    </row>
    <row r="88" spans="1:17" ht="15" customHeight="1" x14ac:dyDescent="0.25">
      <c r="A88" s="92"/>
      <c r="B88" s="382" t="str">
        <f t="shared" si="2"/>
        <v>HondaCivic</v>
      </c>
      <c r="C88" s="363" t="s">
        <v>850</v>
      </c>
      <c r="D88" s="364" t="s">
        <v>946</v>
      </c>
      <c r="E88" s="365">
        <v>0.13</v>
      </c>
      <c r="F88" s="366">
        <v>0.2</v>
      </c>
      <c r="G88" s="365">
        <v>122</v>
      </c>
      <c r="H88" s="365">
        <v>1</v>
      </c>
      <c r="I88" s="366">
        <v>20000</v>
      </c>
      <c r="J88" s="366">
        <v>1</v>
      </c>
      <c r="K88" s="367">
        <v>1.3870600000000001E-5</v>
      </c>
      <c r="L88" s="366">
        <v>-0.13067319099999999</v>
      </c>
      <c r="M88" s="367">
        <v>1.49388E-5</v>
      </c>
      <c r="N88" s="366">
        <v>-0.16048537299999999</v>
      </c>
      <c r="O88" s="369">
        <v>55</v>
      </c>
      <c r="P88" s="375">
        <v>7</v>
      </c>
      <c r="Q88" s="388" t="s">
        <v>1198</v>
      </c>
    </row>
    <row r="89" spans="1:17" ht="15" customHeight="1" x14ac:dyDescent="0.25">
      <c r="A89" s="92"/>
      <c r="B89" s="382" t="str">
        <f t="shared" si="2"/>
        <v>HondaInsight</v>
      </c>
      <c r="C89" s="363" t="s">
        <v>850</v>
      </c>
      <c r="D89" s="364" t="s">
        <v>947</v>
      </c>
      <c r="E89" s="365">
        <v>0.17</v>
      </c>
      <c r="F89" s="366">
        <v>0.35</v>
      </c>
      <c r="G89" s="365">
        <v>42</v>
      </c>
      <c r="H89" s="365">
        <v>1</v>
      </c>
      <c r="I89" s="366">
        <v>25000</v>
      </c>
      <c r="J89" s="366">
        <v>1</v>
      </c>
      <c r="K89" s="367">
        <v>1.3870600000000001E-5</v>
      </c>
      <c r="L89" s="366">
        <v>-0.13067319099999999</v>
      </c>
      <c r="M89" s="367">
        <v>1.49388E-5</v>
      </c>
      <c r="N89" s="366">
        <v>-0.16048537299999999</v>
      </c>
      <c r="O89" s="369">
        <v>41</v>
      </c>
      <c r="P89" s="375">
        <v>4</v>
      </c>
      <c r="Q89" s="388" t="s">
        <v>1199</v>
      </c>
    </row>
    <row r="90" spans="1:17" ht="15" customHeight="1" x14ac:dyDescent="0.25">
      <c r="A90" s="92"/>
      <c r="B90" s="382" t="str">
        <f t="shared" si="2"/>
        <v>HondaCr-V</v>
      </c>
      <c r="C90" s="363" t="s">
        <v>850</v>
      </c>
      <c r="D90" s="364" t="s">
        <v>948</v>
      </c>
      <c r="E90" s="365">
        <v>0.19</v>
      </c>
      <c r="F90" s="366">
        <v>0.3</v>
      </c>
      <c r="G90" s="365">
        <v>128</v>
      </c>
      <c r="H90" s="365">
        <v>1</v>
      </c>
      <c r="I90" s="366">
        <v>20000</v>
      </c>
      <c r="J90" s="366">
        <v>1</v>
      </c>
      <c r="K90" s="367">
        <v>1.3870600000000001E-5</v>
      </c>
      <c r="L90" s="366">
        <v>-0.13067319099999999</v>
      </c>
      <c r="M90" s="367">
        <v>1.49388E-5</v>
      </c>
      <c r="N90" s="366">
        <v>-0.16048537299999999</v>
      </c>
      <c r="O90" s="369">
        <v>45</v>
      </c>
      <c r="P90" s="375">
        <v>6</v>
      </c>
      <c r="Q90" s="388" t="s">
        <v>1200</v>
      </c>
    </row>
    <row r="91" spans="1:17" ht="15" customHeight="1" x14ac:dyDescent="0.25">
      <c r="A91" s="92"/>
      <c r="B91" s="382" t="str">
        <f t="shared" si="2"/>
        <v>HyundaiElantra</v>
      </c>
      <c r="C91" s="363" t="s">
        <v>851</v>
      </c>
      <c r="D91" s="364" t="s">
        <v>949</v>
      </c>
      <c r="E91" s="365">
        <v>0.11</v>
      </c>
      <c r="F91" s="366">
        <v>0.13</v>
      </c>
      <c r="G91" s="365">
        <v>91</v>
      </c>
      <c r="H91" s="365">
        <v>1</v>
      </c>
      <c r="I91" s="366">
        <v>25000</v>
      </c>
      <c r="J91" s="366">
        <v>1</v>
      </c>
      <c r="K91" s="367">
        <v>2.1318299999999999E-5</v>
      </c>
      <c r="L91" s="366">
        <v>-0.25372886500000003</v>
      </c>
      <c r="M91" s="367">
        <v>7.0843800000000001E-5</v>
      </c>
      <c r="N91" s="366">
        <v>-0.82153713799999994</v>
      </c>
      <c r="O91" s="369">
        <v>41</v>
      </c>
      <c r="P91" s="375">
        <v>6</v>
      </c>
      <c r="Q91" s="388" t="s">
        <v>1201</v>
      </c>
    </row>
    <row r="92" spans="1:17" ht="15" customHeight="1" x14ac:dyDescent="0.25">
      <c r="A92" s="92"/>
      <c r="B92" s="382" t="str">
        <f t="shared" si="2"/>
        <v>HyundaiI40</v>
      </c>
      <c r="C92" s="363" t="s">
        <v>851</v>
      </c>
      <c r="D92" s="364" t="s">
        <v>950</v>
      </c>
      <c r="E92" s="365">
        <v>0.08</v>
      </c>
      <c r="F92" s="366">
        <v>0.19</v>
      </c>
      <c r="G92" s="365">
        <v>33</v>
      </c>
      <c r="H92" s="365">
        <v>1</v>
      </c>
      <c r="I92" s="366">
        <v>25000</v>
      </c>
      <c r="J92" s="366">
        <v>1</v>
      </c>
      <c r="K92" s="367">
        <v>2.1318299999999999E-5</v>
      </c>
      <c r="L92" s="366">
        <v>-0.25372886500000003</v>
      </c>
      <c r="M92" s="367">
        <v>7.0843800000000001E-5</v>
      </c>
      <c r="N92" s="366">
        <v>-0.82153713799999994</v>
      </c>
      <c r="O92" s="369">
        <v>52</v>
      </c>
      <c r="P92" s="375">
        <v>4</v>
      </c>
      <c r="Q92" s="388" t="s">
        <v>1202</v>
      </c>
    </row>
    <row r="93" spans="1:17" ht="15" customHeight="1" x14ac:dyDescent="0.25">
      <c r="A93" s="92"/>
      <c r="B93" s="382" t="str">
        <f t="shared" si="2"/>
        <v>HyundaiI20</v>
      </c>
      <c r="C93" s="363" t="s">
        <v>851</v>
      </c>
      <c r="D93" s="364" t="s">
        <v>951</v>
      </c>
      <c r="E93" s="365">
        <v>0.06</v>
      </c>
      <c r="F93" s="366">
        <v>0.31</v>
      </c>
      <c r="G93" s="365">
        <v>32</v>
      </c>
      <c r="H93" s="365">
        <v>1</v>
      </c>
      <c r="I93" s="366">
        <v>25000</v>
      </c>
      <c r="J93" s="366">
        <v>1</v>
      </c>
      <c r="K93" s="367">
        <v>2.1318299999999999E-5</v>
      </c>
      <c r="L93" s="366">
        <v>-0.25372886500000003</v>
      </c>
      <c r="M93" s="367">
        <v>7.0843800000000001E-5</v>
      </c>
      <c r="N93" s="366">
        <v>-0.82153713799999994</v>
      </c>
      <c r="O93" s="369">
        <v>57</v>
      </c>
      <c r="P93" s="375">
        <v>6</v>
      </c>
      <c r="Q93" s="388" t="s">
        <v>1203</v>
      </c>
    </row>
    <row r="94" spans="1:17" ht="15" customHeight="1" x14ac:dyDescent="0.25">
      <c r="A94" s="92"/>
      <c r="B94" s="382" t="str">
        <f t="shared" si="2"/>
        <v>HyundaiH-1</v>
      </c>
      <c r="C94" s="363" t="s">
        <v>851</v>
      </c>
      <c r="D94" s="364" t="s">
        <v>952</v>
      </c>
      <c r="E94" s="365">
        <v>0.16</v>
      </c>
      <c r="F94" s="366">
        <v>0.26</v>
      </c>
      <c r="G94" s="365">
        <v>99</v>
      </c>
      <c r="H94" s="365">
        <v>1</v>
      </c>
      <c r="I94" s="366">
        <v>15000</v>
      </c>
      <c r="J94" s="366">
        <v>1</v>
      </c>
      <c r="K94" s="367">
        <v>2.1318299999999999E-5</v>
      </c>
      <c r="L94" s="366">
        <v>-0.25372886500000003</v>
      </c>
      <c r="M94" s="367">
        <v>7.0843800000000001E-5</v>
      </c>
      <c r="N94" s="366">
        <v>-0.82153713799999994</v>
      </c>
      <c r="O94" s="369">
        <v>43</v>
      </c>
      <c r="P94" s="375">
        <v>4</v>
      </c>
      <c r="Q94" s="388" t="s">
        <v>1204</v>
      </c>
    </row>
    <row r="95" spans="1:17" ht="15" customHeight="1" x14ac:dyDescent="0.25">
      <c r="A95" s="92"/>
      <c r="B95" s="382" t="str">
        <f t="shared" si="2"/>
        <v>HyundaiIx20</v>
      </c>
      <c r="C95" s="363" t="s">
        <v>851</v>
      </c>
      <c r="D95" s="364" t="s">
        <v>953</v>
      </c>
      <c r="E95" s="365">
        <v>7.0000000000000007E-2</v>
      </c>
      <c r="F95" s="366">
        <v>0.17</v>
      </c>
      <c r="G95" s="365">
        <v>32</v>
      </c>
      <c r="H95" s="365">
        <v>1</v>
      </c>
      <c r="I95" s="366">
        <v>25000</v>
      </c>
      <c r="J95" s="366">
        <v>1</v>
      </c>
      <c r="K95" s="367">
        <v>2.1318299999999999E-5</v>
      </c>
      <c r="L95" s="366">
        <v>-0.25372886500000003</v>
      </c>
      <c r="M95" s="367">
        <v>7.0843800000000001E-5</v>
      </c>
      <c r="N95" s="366">
        <v>-0.82153713799999994</v>
      </c>
      <c r="O95" s="369">
        <v>42</v>
      </c>
      <c r="P95" s="375">
        <v>7</v>
      </c>
      <c r="Q95" s="388" t="s">
        <v>1205</v>
      </c>
    </row>
    <row r="96" spans="1:17" ht="15" customHeight="1" x14ac:dyDescent="0.25">
      <c r="A96" s="92"/>
      <c r="B96" s="382" t="str">
        <f t="shared" si="2"/>
        <v>HyundaiIx35</v>
      </c>
      <c r="C96" s="363" t="s">
        <v>851</v>
      </c>
      <c r="D96" s="364" t="s">
        <v>954</v>
      </c>
      <c r="E96" s="365">
        <v>0.18</v>
      </c>
      <c r="F96" s="366">
        <v>0.25</v>
      </c>
      <c r="G96" s="365">
        <v>71</v>
      </c>
      <c r="H96" s="365">
        <v>1</v>
      </c>
      <c r="I96" s="366">
        <v>25000</v>
      </c>
      <c r="J96" s="366">
        <v>1</v>
      </c>
      <c r="K96" s="367">
        <v>2.1318299999999999E-5</v>
      </c>
      <c r="L96" s="366">
        <v>-0.25372886500000003</v>
      </c>
      <c r="M96" s="367">
        <v>7.0843800000000001E-5</v>
      </c>
      <c r="N96" s="366">
        <v>-0.82153713799999994</v>
      </c>
      <c r="O96" s="369">
        <v>52</v>
      </c>
      <c r="P96" s="375">
        <v>4</v>
      </c>
      <c r="Q96" s="388" t="s">
        <v>1206</v>
      </c>
    </row>
    <row r="97" spans="1:17" ht="15" customHeight="1" x14ac:dyDescent="0.25">
      <c r="A97" s="92"/>
      <c r="B97" s="382" t="str">
        <f t="shared" si="2"/>
        <v>HyundaiIx55</v>
      </c>
      <c r="C97" s="363" t="s">
        <v>851</v>
      </c>
      <c r="D97" s="364" t="s">
        <v>955</v>
      </c>
      <c r="E97" s="365">
        <v>7.0000000000000007E-2</v>
      </c>
      <c r="F97" s="366">
        <v>0.15</v>
      </c>
      <c r="G97" s="365">
        <v>57</v>
      </c>
      <c r="H97" s="365">
        <v>1</v>
      </c>
      <c r="I97" s="366">
        <v>25000</v>
      </c>
      <c r="J97" s="366">
        <v>1</v>
      </c>
      <c r="K97" s="367">
        <v>2.1318299999999999E-5</v>
      </c>
      <c r="L97" s="366">
        <v>-0.25372886500000003</v>
      </c>
      <c r="M97" s="367">
        <v>7.0843800000000001E-5</v>
      </c>
      <c r="N97" s="366">
        <v>-0.82153713799999994</v>
      </c>
      <c r="O97" s="369">
        <v>50</v>
      </c>
      <c r="P97" s="375">
        <v>5</v>
      </c>
      <c r="Q97" s="388" t="s">
        <v>1207</v>
      </c>
    </row>
    <row r="98" spans="1:17" ht="15" customHeight="1" x14ac:dyDescent="0.25">
      <c r="A98" s="92"/>
      <c r="B98" s="382" t="str">
        <f t="shared" si="2"/>
        <v>HyundaiSanta Fe</v>
      </c>
      <c r="C98" s="363" t="s">
        <v>851</v>
      </c>
      <c r="D98" s="364" t="s">
        <v>956</v>
      </c>
      <c r="E98" s="365">
        <v>7.0000000000000007E-2</v>
      </c>
      <c r="F98" s="366">
        <v>0.24</v>
      </c>
      <c r="G98" s="365">
        <v>87</v>
      </c>
      <c r="H98" s="365">
        <v>1</v>
      </c>
      <c r="I98" s="366">
        <v>15000</v>
      </c>
      <c r="J98" s="366">
        <v>1</v>
      </c>
      <c r="K98" s="367">
        <v>2.1318299999999999E-5</v>
      </c>
      <c r="L98" s="366">
        <v>-0.25372886500000003</v>
      </c>
      <c r="M98" s="367">
        <v>7.0843800000000001E-5</v>
      </c>
      <c r="N98" s="366">
        <v>-0.82153713799999994</v>
      </c>
      <c r="O98" s="369">
        <v>46</v>
      </c>
      <c r="P98" s="375">
        <v>5</v>
      </c>
      <c r="Q98" s="388" t="s">
        <v>1208</v>
      </c>
    </row>
    <row r="99" spans="1:17" ht="15" customHeight="1" x14ac:dyDescent="0.25">
      <c r="A99" s="92"/>
      <c r="B99" s="382" t="str">
        <f t="shared" si="2"/>
        <v>HyundaiI10</v>
      </c>
      <c r="C99" s="363" t="s">
        <v>851</v>
      </c>
      <c r="D99" s="364" t="s">
        <v>957</v>
      </c>
      <c r="E99" s="365">
        <v>0.05</v>
      </c>
      <c r="F99" s="366">
        <v>7.0000000000000007E-2</v>
      </c>
      <c r="G99" s="365">
        <v>144</v>
      </c>
      <c r="H99" s="365">
        <v>1</v>
      </c>
      <c r="I99" s="366">
        <v>25000</v>
      </c>
      <c r="J99" s="366">
        <v>1</v>
      </c>
      <c r="K99" s="367">
        <v>2.1318299999999999E-5</v>
      </c>
      <c r="L99" s="366">
        <v>-0.25372886500000003</v>
      </c>
      <c r="M99" s="367">
        <v>7.0843800000000001E-5</v>
      </c>
      <c r="N99" s="366">
        <v>-0.82153713799999994</v>
      </c>
      <c r="O99" s="369">
        <v>41</v>
      </c>
      <c r="P99" s="375">
        <v>4</v>
      </c>
      <c r="Q99" s="388" t="s">
        <v>1209</v>
      </c>
    </row>
    <row r="100" spans="1:17" ht="15" customHeight="1" x14ac:dyDescent="0.25">
      <c r="A100" s="92"/>
      <c r="B100" s="382" t="str">
        <f t="shared" si="2"/>
        <v>InfinitiM</v>
      </c>
      <c r="C100" s="363" t="s">
        <v>852</v>
      </c>
      <c r="D100" s="364" t="s">
        <v>958</v>
      </c>
      <c r="E100" s="365">
        <v>0.11</v>
      </c>
      <c r="F100" s="366">
        <v>0.3</v>
      </c>
      <c r="G100" s="365">
        <v>122</v>
      </c>
      <c r="H100" s="365">
        <v>1</v>
      </c>
      <c r="I100" s="366">
        <v>25000</v>
      </c>
      <c r="J100" s="366">
        <v>1</v>
      </c>
      <c r="K100" s="366"/>
      <c r="L100" s="366"/>
      <c r="M100" s="366"/>
      <c r="N100" s="366"/>
      <c r="O100" s="369">
        <v>57</v>
      </c>
      <c r="P100" s="375">
        <v>7</v>
      </c>
      <c r="Q100" s="388" t="s">
        <v>1210</v>
      </c>
    </row>
    <row r="101" spans="1:17" ht="15" customHeight="1" x14ac:dyDescent="0.25">
      <c r="A101" s="92"/>
      <c r="B101" s="382" t="str">
        <f t="shared" si="2"/>
        <v>InfinitiFx</v>
      </c>
      <c r="C101" s="363" t="s">
        <v>852</v>
      </c>
      <c r="D101" s="364" t="s">
        <v>959</v>
      </c>
      <c r="E101" s="365">
        <v>0.04</v>
      </c>
      <c r="F101" s="366">
        <v>7.0000000000000007E-2</v>
      </c>
      <c r="G101" s="365">
        <v>113</v>
      </c>
      <c r="H101" s="365">
        <v>1</v>
      </c>
      <c r="I101" s="366">
        <v>25000</v>
      </c>
      <c r="J101" s="366">
        <v>1</v>
      </c>
      <c r="K101" s="366"/>
      <c r="L101" s="366"/>
      <c r="M101" s="366"/>
      <c r="N101" s="366"/>
      <c r="O101" s="369">
        <v>46</v>
      </c>
      <c r="P101" s="375">
        <v>4</v>
      </c>
      <c r="Q101" s="388" t="s">
        <v>1211</v>
      </c>
    </row>
    <row r="102" spans="1:17" ht="15" customHeight="1" x14ac:dyDescent="0.25">
      <c r="A102" s="92"/>
      <c r="B102" s="382" t="str">
        <f t="shared" si="2"/>
        <v>InfinitiEx</v>
      </c>
      <c r="C102" s="363" t="s">
        <v>852</v>
      </c>
      <c r="D102" s="364" t="s">
        <v>960</v>
      </c>
      <c r="E102" s="365">
        <v>0.15</v>
      </c>
      <c r="F102" s="366">
        <v>0.06</v>
      </c>
      <c r="G102" s="365">
        <v>71</v>
      </c>
      <c r="H102" s="365">
        <v>1</v>
      </c>
      <c r="I102" s="366">
        <v>25000</v>
      </c>
      <c r="J102" s="366">
        <v>1</v>
      </c>
      <c r="K102" s="366"/>
      <c r="L102" s="366"/>
      <c r="M102" s="366"/>
      <c r="N102" s="366"/>
      <c r="O102" s="369">
        <v>49</v>
      </c>
      <c r="P102" s="375">
        <v>5</v>
      </c>
      <c r="Q102" s="388" t="s">
        <v>1212</v>
      </c>
    </row>
    <row r="103" spans="1:17" ht="15" customHeight="1" x14ac:dyDescent="0.25">
      <c r="A103" s="92"/>
      <c r="B103" s="382" t="str">
        <f t="shared" si="2"/>
        <v>JaguarXf</v>
      </c>
      <c r="C103" s="363" t="s">
        <v>853</v>
      </c>
      <c r="D103" s="364" t="s">
        <v>961</v>
      </c>
      <c r="E103" s="365">
        <v>0.15</v>
      </c>
      <c r="F103" s="366">
        <v>0.23</v>
      </c>
      <c r="G103" s="365">
        <v>50</v>
      </c>
      <c r="H103" s="365">
        <v>1</v>
      </c>
      <c r="I103" s="366">
        <v>25000</v>
      </c>
      <c r="J103" s="366">
        <v>1</v>
      </c>
      <c r="K103" s="366"/>
      <c r="L103" s="366"/>
      <c r="M103" s="366"/>
      <c r="N103" s="366"/>
      <c r="O103" s="369">
        <v>42</v>
      </c>
      <c r="P103" s="375">
        <v>6</v>
      </c>
      <c r="Q103" s="388" t="s">
        <v>1213</v>
      </c>
    </row>
    <row r="104" spans="1:17" ht="15" customHeight="1" x14ac:dyDescent="0.25">
      <c r="A104" s="92"/>
      <c r="B104" s="382" t="str">
        <f t="shared" si="2"/>
        <v>JaguarXj</v>
      </c>
      <c r="C104" s="363" t="s">
        <v>853</v>
      </c>
      <c r="D104" s="364" t="s">
        <v>962</v>
      </c>
      <c r="E104" s="365">
        <v>0.2</v>
      </c>
      <c r="F104" s="366">
        <v>0.28000000000000003</v>
      </c>
      <c r="G104" s="365">
        <v>118</v>
      </c>
      <c r="H104" s="365">
        <v>1</v>
      </c>
      <c r="I104" s="366">
        <v>25000</v>
      </c>
      <c r="J104" s="366">
        <v>1</v>
      </c>
      <c r="K104" s="366"/>
      <c r="L104" s="366"/>
      <c r="M104" s="366"/>
      <c r="N104" s="366"/>
      <c r="O104" s="369">
        <v>40</v>
      </c>
      <c r="P104" s="375">
        <v>6</v>
      </c>
      <c r="Q104" s="388" t="s">
        <v>1214</v>
      </c>
    </row>
    <row r="105" spans="1:17" ht="15" customHeight="1" x14ac:dyDescent="0.25">
      <c r="A105" s="92"/>
      <c r="B105" s="382" t="str">
        <f t="shared" si="2"/>
        <v>JeepGrand Cherokee</v>
      </c>
      <c r="C105" s="363" t="s">
        <v>854</v>
      </c>
      <c r="D105" s="364" t="s">
        <v>963</v>
      </c>
      <c r="E105" s="365">
        <v>0.1</v>
      </c>
      <c r="F105" s="366">
        <v>0.31</v>
      </c>
      <c r="G105" s="365">
        <v>146</v>
      </c>
      <c r="H105" s="365">
        <v>1</v>
      </c>
      <c r="I105" s="366">
        <v>25000</v>
      </c>
      <c r="J105" s="366">
        <v>1</v>
      </c>
      <c r="K105" s="366"/>
      <c r="L105" s="366"/>
      <c r="M105" s="366"/>
      <c r="N105" s="366"/>
      <c r="O105" s="369">
        <v>53</v>
      </c>
      <c r="P105" s="375">
        <v>5</v>
      </c>
      <c r="Q105" s="388" t="s">
        <v>1215</v>
      </c>
    </row>
    <row r="106" spans="1:17" ht="15" customHeight="1" x14ac:dyDescent="0.25">
      <c r="A106" s="92"/>
      <c r="B106" s="382" t="str">
        <f t="shared" si="2"/>
        <v>JeepWrangler</v>
      </c>
      <c r="C106" s="363" t="s">
        <v>854</v>
      </c>
      <c r="D106" s="364" t="s">
        <v>964</v>
      </c>
      <c r="E106" s="365">
        <v>0.2</v>
      </c>
      <c r="F106" s="366">
        <v>0.17</v>
      </c>
      <c r="G106" s="365">
        <v>147</v>
      </c>
      <c r="H106" s="365">
        <v>1</v>
      </c>
      <c r="I106" s="366">
        <v>25000</v>
      </c>
      <c r="J106" s="366">
        <v>2</v>
      </c>
      <c r="K106" s="366"/>
      <c r="L106" s="366"/>
      <c r="M106" s="366"/>
      <c r="N106" s="366"/>
      <c r="O106" s="369">
        <v>55</v>
      </c>
      <c r="P106" s="375">
        <v>7</v>
      </c>
      <c r="Q106" s="388" t="s">
        <v>1216</v>
      </c>
    </row>
    <row r="107" spans="1:17" ht="15" customHeight="1" x14ac:dyDescent="0.25">
      <c r="A107" s="92"/>
      <c r="B107" s="382" t="str">
        <f t="shared" si="2"/>
        <v>JeepWrangler Unlimi</v>
      </c>
      <c r="C107" s="363" t="s">
        <v>854</v>
      </c>
      <c r="D107" s="364" t="s">
        <v>965</v>
      </c>
      <c r="E107" s="365">
        <v>0.16</v>
      </c>
      <c r="F107" s="366">
        <v>0.3</v>
      </c>
      <c r="G107" s="365">
        <v>72</v>
      </c>
      <c r="H107" s="365">
        <v>1</v>
      </c>
      <c r="I107" s="366">
        <v>25000</v>
      </c>
      <c r="J107" s="366">
        <v>1</v>
      </c>
      <c r="K107" s="366"/>
      <c r="L107" s="366"/>
      <c r="M107" s="366"/>
      <c r="N107" s="366"/>
      <c r="O107" s="369">
        <v>47</v>
      </c>
      <c r="P107" s="375">
        <v>5</v>
      </c>
      <c r="Q107" s="388" t="s">
        <v>1217</v>
      </c>
    </row>
    <row r="108" spans="1:17" ht="15" customHeight="1" x14ac:dyDescent="0.25">
      <c r="A108" s="92"/>
      <c r="B108" s="382" t="str">
        <f t="shared" si="2"/>
        <v>KiaRio</v>
      </c>
      <c r="C108" s="363" t="s">
        <v>855</v>
      </c>
      <c r="D108" s="364" t="s">
        <v>966</v>
      </c>
      <c r="E108" s="365">
        <v>0.1</v>
      </c>
      <c r="F108" s="366">
        <v>0.16</v>
      </c>
      <c r="G108" s="365">
        <v>99</v>
      </c>
      <c r="H108" s="365">
        <v>1</v>
      </c>
      <c r="I108" s="366">
        <v>25000</v>
      </c>
      <c r="J108" s="366">
        <v>1</v>
      </c>
      <c r="K108" s="367">
        <v>1.6569500000000001E-5</v>
      </c>
      <c r="L108" s="366">
        <v>-0.15550536400000001</v>
      </c>
      <c r="M108" s="367">
        <v>2.9961799999999998E-5</v>
      </c>
      <c r="N108" s="366">
        <v>-0.34710466400000001</v>
      </c>
      <c r="O108" s="369">
        <v>46</v>
      </c>
      <c r="P108" s="375">
        <v>6</v>
      </c>
      <c r="Q108" s="388" t="s">
        <v>1218</v>
      </c>
    </row>
    <row r="109" spans="1:17" ht="15" customHeight="1" x14ac:dyDescent="0.25">
      <c r="A109" s="92"/>
      <c r="B109" s="382" t="str">
        <f t="shared" si="2"/>
        <v>KiaCarens</v>
      </c>
      <c r="C109" s="363" t="s">
        <v>855</v>
      </c>
      <c r="D109" s="364" t="s">
        <v>967</v>
      </c>
      <c r="E109" s="365">
        <v>0.16</v>
      </c>
      <c r="F109" s="366">
        <v>0.06</v>
      </c>
      <c r="G109" s="365">
        <v>31</v>
      </c>
      <c r="H109" s="365">
        <v>1</v>
      </c>
      <c r="I109" s="366">
        <v>25000</v>
      </c>
      <c r="J109" s="366">
        <v>1</v>
      </c>
      <c r="K109" s="367">
        <v>1.6569500000000001E-5</v>
      </c>
      <c r="L109" s="366">
        <v>-0.15550536400000001</v>
      </c>
      <c r="M109" s="367">
        <v>2.9961799999999998E-5</v>
      </c>
      <c r="N109" s="366">
        <v>-0.34710466400000001</v>
      </c>
      <c r="O109" s="369">
        <v>49</v>
      </c>
      <c r="P109" s="375">
        <v>7</v>
      </c>
      <c r="Q109" s="388" t="s">
        <v>1219</v>
      </c>
    </row>
    <row r="110" spans="1:17" ht="15" customHeight="1" x14ac:dyDescent="0.25">
      <c r="A110" s="92"/>
      <c r="B110" s="382" t="str">
        <f t="shared" si="2"/>
        <v>KiaVenga</v>
      </c>
      <c r="C110" s="363" t="s">
        <v>855</v>
      </c>
      <c r="D110" s="364" t="s">
        <v>968</v>
      </c>
      <c r="E110" s="365">
        <v>0.08</v>
      </c>
      <c r="F110" s="366">
        <v>0.21</v>
      </c>
      <c r="G110" s="365">
        <v>136</v>
      </c>
      <c r="H110" s="365">
        <v>1</v>
      </c>
      <c r="I110" s="366">
        <v>25000</v>
      </c>
      <c r="J110" s="366">
        <v>1</v>
      </c>
      <c r="K110" s="367">
        <v>1.6569500000000001E-5</v>
      </c>
      <c r="L110" s="366">
        <v>-0.15550536400000001</v>
      </c>
      <c r="M110" s="367">
        <v>2.9961799999999998E-5</v>
      </c>
      <c r="N110" s="366">
        <v>-0.34710466400000001</v>
      </c>
      <c r="O110" s="369">
        <v>54</v>
      </c>
      <c r="P110" s="375">
        <v>6</v>
      </c>
      <c r="Q110" s="388" t="s">
        <v>1220</v>
      </c>
    </row>
    <row r="111" spans="1:17" ht="15" customHeight="1" x14ac:dyDescent="0.25">
      <c r="A111" s="92"/>
      <c r="B111" s="382" t="str">
        <f t="shared" si="2"/>
        <v>KiaSportage</v>
      </c>
      <c r="C111" s="363" t="s">
        <v>855</v>
      </c>
      <c r="D111" s="364" t="s">
        <v>969</v>
      </c>
      <c r="E111" s="365">
        <v>0.13</v>
      </c>
      <c r="F111" s="366">
        <v>0.17</v>
      </c>
      <c r="G111" s="365">
        <v>88</v>
      </c>
      <c r="H111" s="365">
        <v>1</v>
      </c>
      <c r="I111" s="366">
        <v>25000</v>
      </c>
      <c r="J111" s="366">
        <v>1</v>
      </c>
      <c r="K111" s="367">
        <v>1.6569500000000001E-5</v>
      </c>
      <c r="L111" s="366">
        <v>-0.15550536400000001</v>
      </c>
      <c r="M111" s="367">
        <v>2.9961799999999998E-5</v>
      </c>
      <c r="N111" s="366">
        <v>-0.34710466400000001</v>
      </c>
      <c r="O111" s="369">
        <v>43</v>
      </c>
      <c r="P111" s="375">
        <v>7</v>
      </c>
      <c r="Q111" s="388" t="s">
        <v>1221</v>
      </c>
    </row>
    <row r="112" spans="1:17" ht="15" customHeight="1" x14ac:dyDescent="0.25">
      <c r="A112" s="92"/>
      <c r="B112" s="382" t="str">
        <f t="shared" si="2"/>
        <v>KiaSorento</v>
      </c>
      <c r="C112" s="363" t="s">
        <v>855</v>
      </c>
      <c r="D112" s="364" t="s">
        <v>970</v>
      </c>
      <c r="E112" s="365">
        <v>0.19</v>
      </c>
      <c r="F112" s="366">
        <v>0.31</v>
      </c>
      <c r="G112" s="365">
        <v>126</v>
      </c>
      <c r="H112" s="365">
        <v>1</v>
      </c>
      <c r="I112" s="366">
        <v>15000</v>
      </c>
      <c r="J112" s="366">
        <v>1</v>
      </c>
      <c r="K112" s="367">
        <v>1.6569500000000001E-5</v>
      </c>
      <c r="L112" s="366">
        <v>-0.15550536400000001</v>
      </c>
      <c r="M112" s="367">
        <v>2.9961799999999998E-5</v>
      </c>
      <c r="N112" s="366">
        <v>-0.34710466400000001</v>
      </c>
      <c r="O112" s="369">
        <v>42</v>
      </c>
      <c r="P112" s="375">
        <v>6</v>
      </c>
      <c r="Q112" s="388" t="s">
        <v>1222</v>
      </c>
    </row>
    <row r="113" spans="1:17" ht="15" customHeight="1" x14ac:dyDescent="0.25">
      <c r="A113" s="92"/>
      <c r="B113" s="382" t="str">
        <f t="shared" si="2"/>
        <v>LanciaYpsilon</v>
      </c>
      <c r="C113" s="363" t="s">
        <v>856</v>
      </c>
      <c r="D113" s="364" t="s">
        <v>971</v>
      </c>
      <c r="E113" s="365">
        <v>0.09</v>
      </c>
      <c r="F113" s="366">
        <v>0.22</v>
      </c>
      <c r="G113" s="365">
        <v>126</v>
      </c>
      <c r="H113" s="365">
        <v>1</v>
      </c>
      <c r="I113" s="366">
        <v>25000</v>
      </c>
      <c r="J113" s="366">
        <v>1</v>
      </c>
      <c r="K113" s="366"/>
      <c r="L113" s="366"/>
      <c r="M113" s="366"/>
      <c r="N113" s="366"/>
      <c r="O113" s="369">
        <v>41</v>
      </c>
      <c r="P113" s="375">
        <v>4</v>
      </c>
      <c r="Q113" s="388" t="s">
        <v>1223</v>
      </c>
    </row>
    <row r="114" spans="1:17" ht="15" customHeight="1" x14ac:dyDescent="0.25">
      <c r="A114" s="92"/>
      <c r="B114" s="382" t="str">
        <f t="shared" si="2"/>
        <v>LanciaDelta</v>
      </c>
      <c r="C114" s="363" t="s">
        <v>856</v>
      </c>
      <c r="D114" s="364" t="s">
        <v>972</v>
      </c>
      <c r="E114" s="365">
        <v>0.12</v>
      </c>
      <c r="F114" s="366">
        <v>0.27</v>
      </c>
      <c r="G114" s="365">
        <v>29</v>
      </c>
      <c r="H114" s="365">
        <v>1</v>
      </c>
      <c r="I114" s="366">
        <v>35000</v>
      </c>
      <c r="J114" s="366">
        <v>1</v>
      </c>
      <c r="K114" s="366"/>
      <c r="L114" s="366"/>
      <c r="M114" s="366"/>
      <c r="N114" s="366"/>
      <c r="O114" s="369">
        <v>54</v>
      </c>
      <c r="P114" s="375">
        <v>6</v>
      </c>
      <c r="Q114" s="388" t="s">
        <v>1224</v>
      </c>
    </row>
    <row r="115" spans="1:17" ht="15" customHeight="1" x14ac:dyDescent="0.25">
      <c r="A115" s="92"/>
      <c r="B115" s="382" t="str">
        <f t="shared" si="2"/>
        <v>LanciaMusa</v>
      </c>
      <c r="C115" s="363" t="s">
        <v>856</v>
      </c>
      <c r="D115" s="364" t="s">
        <v>973</v>
      </c>
      <c r="E115" s="365">
        <v>0.06</v>
      </c>
      <c r="F115" s="366">
        <v>0.31</v>
      </c>
      <c r="G115" s="365">
        <v>114</v>
      </c>
      <c r="H115" s="365">
        <v>1</v>
      </c>
      <c r="I115" s="366">
        <v>25000</v>
      </c>
      <c r="J115" s="366">
        <v>1</v>
      </c>
      <c r="K115" s="366"/>
      <c r="L115" s="366"/>
      <c r="M115" s="366"/>
      <c r="N115" s="366"/>
      <c r="O115" s="369">
        <v>40</v>
      </c>
      <c r="P115" s="375">
        <v>6</v>
      </c>
      <c r="Q115" s="388" t="s">
        <v>1225</v>
      </c>
    </row>
    <row r="116" spans="1:17" ht="15" customHeight="1" x14ac:dyDescent="0.25">
      <c r="A116" s="92"/>
      <c r="B116" s="382" t="str">
        <f t="shared" si="2"/>
        <v>Land RoverDiscovery 4</v>
      </c>
      <c r="C116" s="363" t="s">
        <v>857</v>
      </c>
      <c r="D116" s="364" t="s">
        <v>974</v>
      </c>
      <c r="E116" s="365">
        <v>0.18</v>
      </c>
      <c r="F116" s="366">
        <v>0.3</v>
      </c>
      <c r="G116" s="365">
        <v>32</v>
      </c>
      <c r="H116" s="365">
        <v>1</v>
      </c>
      <c r="I116" s="366">
        <v>25000</v>
      </c>
      <c r="J116" s="366">
        <v>1</v>
      </c>
      <c r="K116" s="367">
        <v>2.0801500000000001E-5</v>
      </c>
      <c r="L116" s="366">
        <v>-0.19502782900000001</v>
      </c>
      <c r="M116" s="367">
        <v>6.8014299999999997E-5</v>
      </c>
      <c r="N116" s="366">
        <v>-1.388031386</v>
      </c>
      <c r="O116" s="369">
        <v>41</v>
      </c>
      <c r="P116" s="375">
        <v>5</v>
      </c>
      <c r="Q116" s="388" t="s">
        <v>1226</v>
      </c>
    </row>
    <row r="117" spans="1:17" ht="15" customHeight="1" x14ac:dyDescent="0.25">
      <c r="A117" s="92"/>
      <c r="B117" s="382" t="str">
        <f t="shared" si="2"/>
        <v>Land RoverRange Rover Spo</v>
      </c>
      <c r="C117" s="363" t="s">
        <v>857</v>
      </c>
      <c r="D117" s="364" t="s">
        <v>975</v>
      </c>
      <c r="E117" s="365">
        <v>0.2</v>
      </c>
      <c r="F117" s="366">
        <v>0.11</v>
      </c>
      <c r="G117" s="365">
        <v>42</v>
      </c>
      <c r="H117" s="365">
        <v>1</v>
      </c>
      <c r="I117" s="366">
        <v>25000</v>
      </c>
      <c r="J117" s="366">
        <v>1</v>
      </c>
      <c r="K117" s="367">
        <v>2.0801500000000001E-5</v>
      </c>
      <c r="L117" s="366">
        <v>-0.19502782900000001</v>
      </c>
      <c r="M117" s="367">
        <v>6.8014299999999997E-5</v>
      </c>
      <c r="N117" s="366">
        <v>-1.388031386</v>
      </c>
      <c r="O117" s="369">
        <v>55</v>
      </c>
      <c r="P117" s="375">
        <v>6</v>
      </c>
      <c r="Q117" s="388" t="s">
        <v>1227</v>
      </c>
    </row>
    <row r="118" spans="1:17" ht="15" customHeight="1" x14ac:dyDescent="0.25">
      <c r="A118" s="92"/>
      <c r="B118" s="382" t="str">
        <f t="shared" si="2"/>
        <v>Land RoverDefender</v>
      </c>
      <c r="C118" s="363" t="s">
        <v>857</v>
      </c>
      <c r="D118" s="364" t="s">
        <v>976</v>
      </c>
      <c r="E118" s="365">
        <v>0.15</v>
      </c>
      <c r="F118" s="366">
        <v>0.35</v>
      </c>
      <c r="G118" s="365">
        <v>36</v>
      </c>
      <c r="H118" s="365">
        <v>1</v>
      </c>
      <c r="I118" s="366">
        <v>20000</v>
      </c>
      <c r="J118" s="366">
        <v>1</v>
      </c>
      <c r="K118" s="367">
        <v>2.0801500000000001E-5</v>
      </c>
      <c r="L118" s="366">
        <v>-0.19502782900000001</v>
      </c>
      <c r="M118" s="367">
        <v>6.8014299999999997E-5</v>
      </c>
      <c r="N118" s="366">
        <v>-1.388031386</v>
      </c>
      <c r="O118" s="369">
        <v>59</v>
      </c>
      <c r="P118" s="375">
        <v>7</v>
      </c>
      <c r="Q118" s="388" t="s">
        <v>1228</v>
      </c>
    </row>
    <row r="119" spans="1:17" ht="15" customHeight="1" x14ac:dyDescent="0.25">
      <c r="A119" s="92"/>
      <c r="B119" s="382" t="str">
        <f t="shared" si="2"/>
        <v>Land RoverFreelander</v>
      </c>
      <c r="C119" s="363" t="s">
        <v>857</v>
      </c>
      <c r="D119" s="364" t="s">
        <v>977</v>
      </c>
      <c r="E119" s="365">
        <v>0.18</v>
      </c>
      <c r="F119" s="366">
        <v>0.32</v>
      </c>
      <c r="G119" s="365">
        <v>143</v>
      </c>
      <c r="H119" s="365">
        <v>1</v>
      </c>
      <c r="I119" s="366">
        <v>25000</v>
      </c>
      <c r="J119" s="366">
        <v>1</v>
      </c>
      <c r="K119" s="367">
        <v>2.0801500000000001E-5</v>
      </c>
      <c r="L119" s="366">
        <v>-0.19502782900000001</v>
      </c>
      <c r="M119" s="367">
        <v>6.8014299999999997E-5</v>
      </c>
      <c r="N119" s="366">
        <v>-1.388031386</v>
      </c>
      <c r="O119" s="369">
        <v>41</v>
      </c>
      <c r="P119" s="375">
        <v>4</v>
      </c>
      <c r="Q119" s="388" t="s">
        <v>1229</v>
      </c>
    </row>
    <row r="120" spans="1:17" ht="15" customHeight="1" x14ac:dyDescent="0.25">
      <c r="A120" s="92"/>
      <c r="B120" s="382" t="str">
        <f t="shared" si="2"/>
        <v>Land RoverRange Rover Evo</v>
      </c>
      <c r="C120" s="363" t="s">
        <v>857</v>
      </c>
      <c r="D120" s="364" t="s">
        <v>978</v>
      </c>
      <c r="E120" s="365">
        <v>0.04</v>
      </c>
      <c r="F120" s="366">
        <v>0.26</v>
      </c>
      <c r="G120" s="365">
        <v>119</v>
      </c>
      <c r="H120" s="365">
        <v>1</v>
      </c>
      <c r="I120" s="366">
        <v>25000</v>
      </c>
      <c r="J120" s="366">
        <v>1</v>
      </c>
      <c r="K120" s="367">
        <v>2.0801500000000001E-5</v>
      </c>
      <c r="L120" s="366">
        <v>-0.19502782900000001</v>
      </c>
      <c r="M120" s="367">
        <v>6.8014299999999997E-5</v>
      </c>
      <c r="N120" s="366">
        <v>-1.388031386</v>
      </c>
      <c r="O120" s="369">
        <v>44</v>
      </c>
      <c r="P120" s="375">
        <v>4</v>
      </c>
      <c r="Q120" s="388" t="s">
        <v>1230</v>
      </c>
    </row>
    <row r="121" spans="1:17" ht="15" customHeight="1" x14ac:dyDescent="0.25">
      <c r="A121" s="92"/>
      <c r="B121" s="382" t="str">
        <f t="shared" si="2"/>
        <v>LexusGs</v>
      </c>
      <c r="C121" s="363" t="s">
        <v>858</v>
      </c>
      <c r="D121" s="364" t="s">
        <v>979</v>
      </c>
      <c r="E121" s="365">
        <v>0.1</v>
      </c>
      <c r="F121" s="366">
        <v>0.12</v>
      </c>
      <c r="G121" s="365">
        <v>54</v>
      </c>
      <c r="H121" s="365">
        <v>1</v>
      </c>
      <c r="I121" s="366">
        <v>25000</v>
      </c>
      <c r="J121" s="366">
        <v>1</v>
      </c>
      <c r="K121" s="367">
        <v>1.55941E-5</v>
      </c>
      <c r="L121" s="366">
        <v>-9.5281706999999993E-2</v>
      </c>
      <c r="M121" s="367">
        <v>1.31744E-5</v>
      </c>
      <c r="N121" s="366">
        <v>-6.4293542999999995E-2</v>
      </c>
      <c r="O121" s="369">
        <v>60</v>
      </c>
      <c r="P121" s="375">
        <v>7</v>
      </c>
      <c r="Q121" s="388" t="s">
        <v>1231</v>
      </c>
    </row>
    <row r="122" spans="1:17" ht="15" customHeight="1" x14ac:dyDescent="0.25">
      <c r="A122" s="92"/>
      <c r="B122" s="382" t="str">
        <f t="shared" si="2"/>
        <v>LexusIs</v>
      </c>
      <c r="C122" s="363" t="s">
        <v>858</v>
      </c>
      <c r="D122" s="364" t="s">
        <v>980</v>
      </c>
      <c r="E122" s="365">
        <v>0.12</v>
      </c>
      <c r="F122" s="366">
        <v>0.15</v>
      </c>
      <c r="G122" s="365">
        <v>33</v>
      </c>
      <c r="H122" s="365">
        <v>1</v>
      </c>
      <c r="I122" s="366">
        <v>15000</v>
      </c>
      <c r="J122" s="366">
        <v>1</v>
      </c>
      <c r="K122" s="367">
        <v>1.55941E-5</v>
      </c>
      <c r="L122" s="366">
        <v>-9.5281706999999993E-2</v>
      </c>
      <c r="M122" s="367">
        <v>1.31744E-5</v>
      </c>
      <c r="N122" s="366">
        <v>-6.4293542999999995E-2</v>
      </c>
      <c r="O122" s="369">
        <v>44</v>
      </c>
      <c r="P122" s="375">
        <v>7</v>
      </c>
      <c r="Q122" s="388" t="s">
        <v>1232</v>
      </c>
    </row>
    <row r="123" spans="1:17" ht="15" customHeight="1" x14ac:dyDescent="0.25">
      <c r="A123" s="92"/>
      <c r="B123" s="382" t="str">
        <f t="shared" si="2"/>
        <v>LexusCt</v>
      </c>
      <c r="C123" s="363" t="s">
        <v>858</v>
      </c>
      <c r="D123" s="364" t="s">
        <v>981</v>
      </c>
      <c r="E123" s="365">
        <v>0.19</v>
      </c>
      <c r="F123" s="366">
        <v>0.22</v>
      </c>
      <c r="G123" s="365">
        <v>130</v>
      </c>
      <c r="H123" s="365">
        <v>1</v>
      </c>
      <c r="I123" s="366">
        <v>25000</v>
      </c>
      <c r="J123" s="366">
        <v>1</v>
      </c>
      <c r="K123" s="367">
        <v>1.55941E-5</v>
      </c>
      <c r="L123" s="366">
        <v>-9.5281706999999993E-2</v>
      </c>
      <c r="M123" s="367">
        <v>1.31744E-5</v>
      </c>
      <c r="N123" s="366">
        <v>-6.4293542999999995E-2</v>
      </c>
      <c r="O123" s="369">
        <v>43</v>
      </c>
      <c r="P123" s="375">
        <v>6</v>
      </c>
      <c r="Q123" s="388" t="s">
        <v>1233</v>
      </c>
    </row>
    <row r="124" spans="1:17" ht="15" customHeight="1" x14ac:dyDescent="0.25">
      <c r="A124" s="92"/>
      <c r="B124" s="382" t="str">
        <f t="shared" si="2"/>
        <v>LexusRx</v>
      </c>
      <c r="C124" s="363" t="s">
        <v>858</v>
      </c>
      <c r="D124" s="364" t="s">
        <v>982</v>
      </c>
      <c r="E124" s="365">
        <v>0.1</v>
      </c>
      <c r="F124" s="366">
        <v>0.16</v>
      </c>
      <c r="G124" s="365">
        <v>149</v>
      </c>
      <c r="H124" s="365">
        <v>1</v>
      </c>
      <c r="I124" s="366">
        <v>25000</v>
      </c>
      <c r="J124" s="366">
        <v>1</v>
      </c>
      <c r="K124" s="367">
        <v>1.55941E-5</v>
      </c>
      <c r="L124" s="366">
        <v>-9.5281706999999993E-2</v>
      </c>
      <c r="M124" s="367">
        <v>1.31744E-5</v>
      </c>
      <c r="N124" s="366">
        <v>-6.4293542999999995E-2</v>
      </c>
      <c r="O124" s="369">
        <v>57</v>
      </c>
      <c r="P124" s="375">
        <v>4</v>
      </c>
      <c r="Q124" s="388" t="s">
        <v>1234</v>
      </c>
    </row>
    <row r="125" spans="1:17" ht="15" customHeight="1" x14ac:dyDescent="0.25">
      <c r="A125" s="92"/>
      <c r="B125" s="382" t="str">
        <f t="shared" si="2"/>
        <v>MazdaMazda6</v>
      </c>
      <c r="C125" s="363" t="s">
        <v>859</v>
      </c>
      <c r="D125" s="364" t="s">
        <v>983</v>
      </c>
      <c r="E125" s="365">
        <v>0.19</v>
      </c>
      <c r="F125" s="366">
        <v>0.28999999999999998</v>
      </c>
      <c r="G125" s="365">
        <v>40</v>
      </c>
      <c r="H125" s="365">
        <v>1</v>
      </c>
      <c r="I125" s="366">
        <v>20000</v>
      </c>
      <c r="J125" s="366">
        <v>1</v>
      </c>
      <c r="K125" s="367">
        <v>1.3397099999999999E-5</v>
      </c>
      <c r="L125" s="366">
        <v>-8.6169969999999999E-2</v>
      </c>
      <c r="M125" s="367">
        <v>3.02407E-5</v>
      </c>
      <c r="N125" s="366">
        <v>-0.34425104299999998</v>
      </c>
      <c r="O125" s="369">
        <v>47</v>
      </c>
      <c r="P125" s="375">
        <v>6</v>
      </c>
      <c r="Q125" s="388" t="s">
        <v>1235</v>
      </c>
    </row>
    <row r="126" spans="1:17" ht="15" customHeight="1" x14ac:dyDescent="0.25">
      <c r="A126" s="92"/>
      <c r="B126" s="382" t="str">
        <f t="shared" si="2"/>
        <v>MazdaMazda2</v>
      </c>
      <c r="C126" s="363" t="s">
        <v>859</v>
      </c>
      <c r="D126" s="364" t="s">
        <v>984</v>
      </c>
      <c r="E126" s="365">
        <v>0.08</v>
      </c>
      <c r="F126" s="366">
        <v>0.1</v>
      </c>
      <c r="G126" s="365">
        <v>91</v>
      </c>
      <c r="H126" s="365">
        <v>1</v>
      </c>
      <c r="I126" s="366">
        <v>25000</v>
      </c>
      <c r="J126" s="366">
        <v>1</v>
      </c>
      <c r="K126" s="367">
        <v>1.3397099999999999E-5</v>
      </c>
      <c r="L126" s="366">
        <v>-8.6169969999999999E-2</v>
      </c>
      <c r="M126" s="367">
        <v>3.02407E-5</v>
      </c>
      <c r="N126" s="366">
        <v>-0.34425104299999998</v>
      </c>
      <c r="O126" s="369">
        <v>58</v>
      </c>
      <c r="P126" s="375">
        <v>5</v>
      </c>
      <c r="Q126" s="388" t="s">
        <v>1236</v>
      </c>
    </row>
    <row r="127" spans="1:17" ht="15" customHeight="1" x14ac:dyDescent="0.25">
      <c r="A127" s="92"/>
      <c r="B127" s="382" t="str">
        <f t="shared" si="2"/>
        <v>MazdaMazda5</v>
      </c>
      <c r="C127" s="363" t="s">
        <v>859</v>
      </c>
      <c r="D127" s="364" t="s">
        <v>985</v>
      </c>
      <c r="E127" s="365">
        <v>7.0000000000000007E-2</v>
      </c>
      <c r="F127" s="366">
        <v>0.16</v>
      </c>
      <c r="G127" s="365">
        <v>29</v>
      </c>
      <c r="H127" s="365">
        <v>1</v>
      </c>
      <c r="I127" s="366">
        <v>20000</v>
      </c>
      <c r="J127" s="366">
        <v>1</v>
      </c>
      <c r="K127" s="367">
        <v>1.3397099999999999E-5</v>
      </c>
      <c r="L127" s="366">
        <v>-8.6169969999999999E-2</v>
      </c>
      <c r="M127" s="367">
        <v>3.02407E-5</v>
      </c>
      <c r="N127" s="366">
        <v>-0.34425104299999998</v>
      </c>
      <c r="O127" s="369">
        <v>55</v>
      </c>
      <c r="P127" s="375">
        <v>4</v>
      </c>
      <c r="Q127" s="388" t="s">
        <v>1237</v>
      </c>
    </row>
    <row r="128" spans="1:17" ht="15" customHeight="1" x14ac:dyDescent="0.25">
      <c r="A128" s="92"/>
      <c r="B128" s="382" t="str">
        <f t="shared" si="2"/>
        <v>MazdaCx-7</v>
      </c>
      <c r="C128" s="363" t="s">
        <v>859</v>
      </c>
      <c r="D128" s="364" t="s">
        <v>986</v>
      </c>
      <c r="E128" s="365">
        <v>0.08</v>
      </c>
      <c r="F128" s="366">
        <v>0.27</v>
      </c>
      <c r="G128" s="365">
        <v>110</v>
      </c>
      <c r="H128" s="365">
        <v>1</v>
      </c>
      <c r="I128" s="366">
        <v>15000</v>
      </c>
      <c r="J128" s="366">
        <v>1</v>
      </c>
      <c r="K128" s="367">
        <v>1.3397099999999999E-5</v>
      </c>
      <c r="L128" s="366">
        <v>-8.6169969999999999E-2</v>
      </c>
      <c r="M128" s="367">
        <v>3.02407E-5</v>
      </c>
      <c r="N128" s="366">
        <v>-0.34425104299999998</v>
      </c>
      <c r="O128" s="369">
        <v>52</v>
      </c>
      <c r="P128" s="375">
        <v>6</v>
      </c>
      <c r="Q128" s="388" t="s">
        <v>1238</v>
      </c>
    </row>
    <row r="129" spans="1:17" ht="15" customHeight="1" x14ac:dyDescent="0.25">
      <c r="A129" s="92"/>
      <c r="B129" s="382" t="str">
        <f t="shared" si="2"/>
        <v>Mercedes-BenzClase Cls</v>
      </c>
      <c r="C129" s="363" t="s">
        <v>860</v>
      </c>
      <c r="D129" s="364" t="s">
        <v>987</v>
      </c>
      <c r="E129" s="365">
        <v>0.04</v>
      </c>
      <c r="F129" s="366">
        <v>0.13</v>
      </c>
      <c r="G129" s="365">
        <v>126</v>
      </c>
      <c r="H129" s="365">
        <v>1</v>
      </c>
      <c r="I129" s="366">
        <v>25000</v>
      </c>
      <c r="J129" s="366">
        <v>1</v>
      </c>
      <c r="K129" s="367">
        <v>1.7846000000000002E-5</v>
      </c>
      <c r="L129" s="366">
        <v>-0.152973146</v>
      </c>
      <c r="M129" s="367">
        <v>2.3345499999999999E-5</v>
      </c>
      <c r="N129" s="366">
        <v>-0.251430561</v>
      </c>
      <c r="O129" s="369">
        <v>57</v>
      </c>
      <c r="P129" s="375">
        <v>7</v>
      </c>
      <c r="Q129" s="388" t="s">
        <v>1239</v>
      </c>
    </row>
    <row r="130" spans="1:17" ht="15" customHeight="1" x14ac:dyDescent="0.25">
      <c r="A130" s="92"/>
      <c r="B130" s="382" t="str">
        <f t="shared" si="2"/>
        <v>Mercedes-BenzClase E</v>
      </c>
      <c r="C130" s="363" t="s">
        <v>860</v>
      </c>
      <c r="D130" s="364" t="s">
        <v>988</v>
      </c>
      <c r="E130" s="365">
        <v>0.09</v>
      </c>
      <c r="F130" s="366">
        <v>0.21</v>
      </c>
      <c r="G130" s="365">
        <v>32</v>
      </c>
      <c r="H130" s="365">
        <v>1</v>
      </c>
      <c r="I130" s="366">
        <v>25000</v>
      </c>
      <c r="J130" s="366">
        <v>1</v>
      </c>
      <c r="K130" s="367">
        <v>9.6246299999999997E-6</v>
      </c>
      <c r="L130" s="366">
        <v>-9.6185403000000003E-2</v>
      </c>
      <c r="M130" s="367">
        <v>1.6457299999999999E-5</v>
      </c>
      <c r="N130" s="366">
        <v>-0.22985588400000001</v>
      </c>
      <c r="O130" s="369">
        <v>41</v>
      </c>
      <c r="P130" s="375">
        <v>4</v>
      </c>
      <c r="Q130" s="388" t="s">
        <v>1240</v>
      </c>
    </row>
    <row r="131" spans="1:17" ht="15" customHeight="1" x14ac:dyDescent="0.25">
      <c r="A131" s="92"/>
      <c r="B131" s="382" t="str">
        <f t="shared" si="2"/>
        <v>Mercedes-BenzClase S</v>
      </c>
      <c r="C131" s="363" t="s">
        <v>860</v>
      </c>
      <c r="D131" s="364" t="s">
        <v>989</v>
      </c>
      <c r="E131" s="365">
        <v>0.06</v>
      </c>
      <c r="F131" s="366">
        <v>0.05</v>
      </c>
      <c r="G131" s="365">
        <v>135</v>
      </c>
      <c r="H131" s="365">
        <v>1</v>
      </c>
      <c r="I131" s="366">
        <v>25000</v>
      </c>
      <c r="J131" s="366">
        <v>1</v>
      </c>
      <c r="K131" s="367">
        <v>1.7846000000000002E-5</v>
      </c>
      <c r="L131" s="366">
        <v>-0.152973146</v>
      </c>
      <c r="M131" s="367">
        <v>2.3345499999999999E-5</v>
      </c>
      <c r="N131" s="366">
        <v>-0.251430561</v>
      </c>
      <c r="O131" s="369">
        <v>50</v>
      </c>
      <c r="P131" s="375">
        <v>7</v>
      </c>
      <c r="Q131" s="388" t="s">
        <v>1241</v>
      </c>
    </row>
    <row r="132" spans="1:17" ht="15" customHeight="1" x14ac:dyDescent="0.25">
      <c r="A132" s="92"/>
      <c r="B132" s="382" t="str">
        <f t="shared" si="2"/>
        <v>Mercedes-BenzClase C</v>
      </c>
      <c r="C132" s="363" t="s">
        <v>860</v>
      </c>
      <c r="D132" s="364" t="s">
        <v>798</v>
      </c>
      <c r="E132" s="365">
        <v>0.16</v>
      </c>
      <c r="F132" s="366">
        <v>0.18</v>
      </c>
      <c r="G132" s="365">
        <v>29</v>
      </c>
      <c r="H132" s="365">
        <v>1</v>
      </c>
      <c r="I132" s="366">
        <v>25000</v>
      </c>
      <c r="J132" s="366">
        <v>1</v>
      </c>
      <c r="K132" s="367">
        <v>1.18405E-5</v>
      </c>
      <c r="L132" s="366">
        <v>-0.15608013500000001</v>
      </c>
      <c r="M132" s="367">
        <v>1.8349700000000002E-5</v>
      </c>
      <c r="N132" s="366">
        <v>-0.21173932500000001</v>
      </c>
      <c r="O132" s="369">
        <v>52</v>
      </c>
      <c r="P132" s="375">
        <v>4</v>
      </c>
      <c r="Q132" s="388" t="s">
        <v>1242</v>
      </c>
    </row>
    <row r="133" spans="1:17" ht="15" customHeight="1" x14ac:dyDescent="0.25">
      <c r="A133" s="92"/>
      <c r="B133" s="382" t="str">
        <f t="shared" si="2"/>
        <v>Mercedes-BenzClase A</v>
      </c>
      <c r="C133" s="363" t="s">
        <v>860</v>
      </c>
      <c r="D133" s="364" t="s">
        <v>990</v>
      </c>
      <c r="E133" s="365">
        <v>0.18</v>
      </c>
      <c r="F133" s="366">
        <v>0.24</v>
      </c>
      <c r="G133" s="365">
        <v>30</v>
      </c>
      <c r="H133" s="365">
        <v>1</v>
      </c>
      <c r="I133" s="366">
        <v>25000</v>
      </c>
      <c r="J133" s="366">
        <v>1</v>
      </c>
      <c r="K133" s="367">
        <v>1.7846000000000002E-5</v>
      </c>
      <c r="L133" s="366">
        <v>-0.152973146</v>
      </c>
      <c r="M133" s="367">
        <v>2.3345499999999999E-5</v>
      </c>
      <c r="N133" s="366">
        <v>-0.251430561</v>
      </c>
      <c r="O133" s="369">
        <v>41</v>
      </c>
      <c r="P133" s="375">
        <v>6</v>
      </c>
      <c r="Q133" s="388" t="s">
        <v>1243</v>
      </c>
    </row>
    <row r="134" spans="1:17" ht="15" customHeight="1" x14ac:dyDescent="0.25">
      <c r="A134" s="92"/>
      <c r="B134" s="382" t="str">
        <f t="shared" si="2"/>
        <v>Mercedes-BenzClase B</v>
      </c>
      <c r="C134" s="363" t="s">
        <v>860</v>
      </c>
      <c r="D134" s="364" t="s">
        <v>991</v>
      </c>
      <c r="E134" s="365">
        <v>0.12</v>
      </c>
      <c r="F134" s="366">
        <v>0.32</v>
      </c>
      <c r="G134" s="365">
        <v>85</v>
      </c>
      <c r="H134" s="365">
        <v>1</v>
      </c>
      <c r="I134" s="366">
        <v>25000</v>
      </c>
      <c r="J134" s="366">
        <v>1</v>
      </c>
      <c r="K134" s="367">
        <v>1.9173699999999999E-5</v>
      </c>
      <c r="L134" s="366">
        <v>-0.26165066799999998</v>
      </c>
      <c r="M134" s="367">
        <v>2.6575900000000001E-5</v>
      </c>
      <c r="N134" s="366">
        <v>-0.253127669</v>
      </c>
      <c r="O134" s="369">
        <v>58</v>
      </c>
      <c r="P134" s="375">
        <v>5</v>
      </c>
      <c r="Q134" s="388" t="s">
        <v>1244</v>
      </c>
    </row>
    <row r="135" spans="1:17" ht="15" customHeight="1" x14ac:dyDescent="0.25">
      <c r="A135" s="92"/>
      <c r="B135" s="382" t="str">
        <f t="shared" si="2"/>
        <v>Mercedes-BenzSprinter</v>
      </c>
      <c r="C135" s="363" t="s">
        <v>860</v>
      </c>
      <c r="D135" s="364" t="s">
        <v>992</v>
      </c>
      <c r="E135" s="365">
        <v>0.12</v>
      </c>
      <c r="F135" s="366">
        <v>0.06</v>
      </c>
      <c r="G135" s="365">
        <v>94</v>
      </c>
      <c r="H135" s="365">
        <v>1</v>
      </c>
      <c r="I135" s="366">
        <v>25000</v>
      </c>
      <c r="J135" s="366">
        <v>1</v>
      </c>
      <c r="K135" s="367">
        <v>2.2770599999999998E-5</v>
      </c>
      <c r="L135" s="366">
        <v>-0.19162739400000001</v>
      </c>
      <c r="M135" s="367">
        <v>1.7978999999999998E-5</v>
      </c>
      <c r="N135" s="366">
        <v>-0.31525425400000001</v>
      </c>
      <c r="O135" s="369">
        <v>57</v>
      </c>
      <c r="P135" s="375">
        <v>4</v>
      </c>
      <c r="Q135" s="388" t="s">
        <v>1245</v>
      </c>
    </row>
    <row r="136" spans="1:17" ht="15" customHeight="1" x14ac:dyDescent="0.25">
      <c r="A136" s="92"/>
      <c r="B136" s="382" t="str">
        <f t="shared" si="2"/>
        <v>Mercedes-BenzVito</v>
      </c>
      <c r="C136" s="363" t="s">
        <v>860</v>
      </c>
      <c r="D136" s="364" t="s">
        <v>993</v>
      </c>
      <c r="E136" s="365">
        <v>0.1</v>
      </c>
      <c r="F136" s="366">
        <v>0.21</v>
      </c>
      <c r="G136" s="365">
        <v>58</v>
      </c>
      <c r="H136" s="365">
        <v>1</v>
      </c>
      <c r="I136" s="366">
        <v>25000</v>
      </c>
      <c r="J136" s="366">
        <v>1</v>
      </c>
      <c r="K136" s="367">
        <v>1.7846000000000002E-5</v>
      </c>
      <c r="L136" s="366">
        <v>-0.152973146</v>
      </c>
      <c r="M136" s="367">
        <v>2.3345499999999999E-5</v>
      </c>
      <c r="N136" s="366">
        <v>-0.251430561</v>
      </c>
      <c r="O136" s="369">
        <v>42</v>
      </c>
      <c r="P136" s="375">
        <v>7</v>
      </c>
      <c r="Q136" s="388" t="s">
        <v>1246</v>
      </c>
    </row>
    <row r="137" spans="1:17" ht="15" customHeight="1" x14ac:dyDescent="0.25">
      <c r="A137" s="92"/>
      <c r="B137" s="382" t="str">
        <f t="shared" si="2"/>
        <v>Mercedes-BenzClase R</v>
      </c>
      <c r="C137" s="363" t="s">
        <v>860</v>
      </c>
      <c r="D137" s="364" t="s">
        <v>994</v>
      </c>
      <c r="E137" s="365">
        <v>7.0000000000000007E-2</v>
      </c>
      <c r="F137" s="366">
        <v>0.11</v>
      </c>
      <c r="G137" s="365">
        <v>94</v>
      </c>
      <c r="H137" s="365">
        <v>1</v>
      </c>
      <c r="I137" s="366">
        <v>25000</v>
      </c>
      <c r="J137" s="366">
        <v>1</v>
      </c>
      <c r="K137" s="367">
        <v>1.7846000000000002E-5</v>
      </c>
      <c r="L137" s="366">
        <v>-0.152973146</v>
      </c>
      <c r="M137" s="367">
        <v>2.3345499999999999E-5</v>
      </c>
      <c r="N137" s="366">
        <v>-0.251430561</v>
      </c>
      <c r="O137" s="369">
        <v>58</v>
      </c>
      <c r="P137" s="375">
        <v>6</v>
      </c>
      <c r="Q137" s="388" t="s">
        <v>1247</v>
      </c>
    </row>
    <row r="138" spans="1:17" ht="15" customHeight="1" x14ac:dyDescent="0.25">
      <c r="A138" s="92"/>
      <c r="B138" s="382" t="str">
        <f t="shared" si="2"/>
        <v>Mercedes-BenzViano</v>
      </c>
      <c r="C138" s="363" t="s">
        <v>860</v>
      </c>
      <c r="D138" s="364" t="s">
        <v>995</v>
      </c>
      <c r="E138" s="365">
        <v>0.14000000000000001</v>
      </c>
      <c r="F138" s="366">
        <v>0.2</v>
      </c>
      <c r="G138" s="365">
        <v>54</v>
      </c>
      <c r="H138" s="365">
        <v>1</v>
      </c>
      <c r="I138" s="366">
        <v>25000</v>
      </c>
      <c r="J138" s="366">
        <v>1</v>
      </c>
      <c r="K138" s="367">
        <v>1.7846000000000002E-5</v>
      </c>
      <c r="L138" s="366">
        <v>-0.152973146</v>
      </c>
      <c r="M138" s="367">
        <v>2.3345499999999999E-5</v>
      </c>
      <c r="N138" s="366">
        <v>-0.251430561</v>
      </c>
      <c r="O138" s="369">
        <v>44</v>
      </c>
      <c r="P138" s="375">
        <v>6</v>
      </c>
      <c r="Q138" s="388" t="s">
        <v>1248</v>
      </c>
    </row>
    <row r="139" spans="1:17" ht="15" customHeight="1" x14ac:dyDescent="0.25">
      <c r="A139" s="92"/>
      <c r="B139" s="382" t="str">
        <f t="shared" si="2"/>
        <v>Mercedes-BenzClase B</v>
      </c>
      <c r="C139" s="363" t="s">
        <v>860</v>
      </c>
      <c r="D139" s="364" t="s">
        <v>991</v>
      </c>
      <c r="E139" s="365">
        <v>0.04</v>
      </c>
      <c r="F139" s="366">
        <v>0.26</v>
      </c>
      <c r="G139" s="365">
        <v>99</v>
      </c>
      <c r="H139" s="365">
        <v>1</v>
      </c>
      <c r="I139" s="366">
        <v>25000</v>
      </c>
      <c r="J139" s="366">
        <v>1</v>
      </c>
      <c r="K139" s="367">
        <v>1.7846000000000002E-5</v>
      </c>
      <c r="L139" s="366">
        <v>-0.152973146</v>
      </c>
      <c r="M139" s="367">
        <v>2.3345499999999999E-5</v>
      </c>
      <c r="N139" s="366">
        <v>-0.251430561</v>
      </c>
      <c r="O139" s="369">
        <v>54</v>
      </c>
      <c r="P139" s="375">
        <v>6</v>
      </c>
      <c r="Q139" s="388" t="s">
        <v>1244</v>
      </c>
    </row>
    <row r="140" spans="1:17" ht="15" customHeight="1" x14ac:dyDescent="0.25">
      <c r="A140" s="92"/>
      <c r="B140" s="382" t="str">
        <f t="shared" si="2"/>
        <v>Mercedes-BenzClase G</v>
      </c>
      <c r="C140" s="363" t="s">
        <v>860</v>
      </c>
      <c r="D140" s="364" t="s">
        <v>996</v>
      </c>
      <c r="E140" s="365">
        <v>7.0000000000000007E-2</v>
      </c>
      <c r="F140" s="366">
        <v>0.18</v>
      </c>
      <c r="G140" s="365">
        <v>148</v>
      </c>
      <c r="H140" s="365">
        <v>1</v>
      </c>
      <c r="I140" s="366">
        <v>25000</v>
      </c>
      <c r="J140" s="366">
        <v>1</v>
      </c>
      <c r="K140" s="367">
        <v>1.7846000000000002E-5</v>
      </c>
      <c r="L140" s="366">
        <v>-0.152973146</v>
      </c>
      <c r="M140" s="367">
        <v>2.3345499999999999E-5</v>
      </c>
      <c r="N140" s="366">
        <v>-0.251430561</v>
      </c>
      <c r="O140" s="369">
        <v>45</v>
      </c>
      <c r="P140" s="375">
        <v>4</v>
      </c>
      <c r="Q140" s="388" t="s">
        <v>1249</v>
      </c>
    </row>
    <row r="141" spans="1:17" ht="15" customHeight="1" x14ac:dyDescent="0.25">
      <c r="A141" s="92"/>
      <c r="B141" s="382" t="str">
        <f t="shared" ref="B141:B204" si="3">TRIM(C141)&amp;TRIM(D141)</f>
        <v>Mercedes-BenzClase Gl</v>
      </c>
      <c r="C141" s="363" t="s">
        <v>860</v>
      </c>
      <c r="D141" s="364" t="s">
        <v>997</v>
      </c>
      <c r="E141" s="365">
        <v>0.09</v>
      </c>
      <c r="F141" s="366">
        <v>0.12</v>
      </c>
      <c r="G141" s="365">
        <v>94</v>
      </c>
      <c r="H141" s="365">
        <v>1</v>
      </c>
      <c r="I141" s="366">
        <v>25000</v>
      </c>
      <c r="J141" s="366">
        <v>2</v>
      </c>
      <c r="K141" s="367">
        <v>1.7846000000000002E-5</v>
      </c>
      <c r="L141" s="366">
        <v>-0.152973146</v>
      </c>
      <c r="M141" s="367">
        <v>2.3345499999999999E-5</v>
      </c>
      <c r="N141" s="366">
        <v>-0.251430561</v>
      </c>
      <c r="O141" s="369">
        <v>42</v>
      </c>
      <c r="P141" s="375">
        <v>7</v>
      </c>
      <c r="Q141" s="388" t="s">
        <v>1250</v>
      </c>
    </row>
    <row r="142" spans="1:17" ht="15" customHeight="1" x14ac:dyDescent="0.25">
      <c r="A142" s="92"/>
      <c r="B142" s="382" t="str">
        <f t="shared" si="3"/>
        <v>Mercedes-BenzClase Glk</v>
      </c>
      <c r="C142" s="363" t="s">
        <v>860</v>
      </c>
      <c r="D142" s="364" t="s">
        <v>998</v>
      </c>
      <c r="E142" s="365">
        <v>0.05</v>
      </c>
      <c r="F142" s="366">
        <v>0.19</v>
      </c>
      <c r="G142" s="365">
        <v>135</v>
      </c>
      <c r="H142" s="365">
        <v>1</v>
      </c>
      <c r="I142" s="366">
        <v>25000</v>
      </c>
      <c r="J142" s="366">
        <v>1</v>
      </c>
      <c r="K142" s="367">
        <v>1.7846000000000002E-5</v>
      </c>
      <c r="L142" s="366">
        <v>-0.152973146</v>
      </c>
      <c r="M142" s="367">
        <v>2.3345499999999999E-5</v>
      </c>
      <c r="N142" s="366">
        <v>-0.251430561</v>
      </c>
      <c r="O142" s="369">
        <v>41</v>
      </c>
      <c r="P142" s="375">
        <v>6</v>
      </c>
      <c r="Q142" s="388" t="s">
        <v>1251</v>
      </c>
    </row>
    <row r="143" spans="1:17" ht="15" customHeight="1" x14ac:dyDescent="0.25">
      <c r="A143" s="92"/>
      <c r="B143" s="382" t="str">
        <f t="shared" si="3"/>
        <v>Mercedes-BenzClase M</v>
      </c>
      <c r="C143" s="363" t="s">
        <v>860</v>
      </c>
      <c r="D143" s="364" t="s">
        <v>999</v>
      </c>
      <c r="E143" s="365">
        <v>0.19</v>
      </c>
      <c r="F143" s="366">
        <v>0.12</v>
      </c>
      <c r="G143" s="365">
        <v>25</v>
      </c>
      <c r="H143" s="365">
        <v>1</v>
      </c>
      <c r="I143" s="366">
        <v>25000</v>
      </c>
      <c r="J143" s="366">
        <v>1</v>
      </c>
      <c r="K143" s="367">
        <v>1.7846000000000002E-5</v>
      </c>
      <c r="L143" s="366">
        <v>-0.152973146</v>
      </c>
      <c r="M143" s="367">
        <v>2.3345499999999999E-5</v>
      </c>
      <c r="N143" s="366">
        <v>-0.251430561</v>
      </c>
      <c r="O143" s="369">
        <v>51</v>
      </c>
      <c r="P143" s="375">
        <v>6</v>
      </c>
      <c r="Q143" s="388" t="s">
        <v>1252</v>
      </c>
    </row>
    <row r="144" spans="1:17" ht="15" customHeight="1" x14ac:dyDescent="0.25">
      <c r="A144" s="92"/>
      <c r="B144" s="382" t="str">
        <f t="shared" si="3"/>
        <v>Mercedes-BenzClase Glk</v>
      </c>
      <c r="C144" s="363" t="s">
        <v>860</v>
      </c>
      <c r="D144" s="364" t="s">
        <v>998</v>
      </c>
      <c r="E144" s="365">
        <v>0.11</v>
      </c>
      <c r="F144" s="366">
        <v>0.26</v>
      </c>
      <c r="G144" s="365">
        <v>76</v>
      </c>
      <c r="H144" s="365">
        <v>1</v>
      </c>
      <c r="I144" s="366">
        <v>25000</v>
      </c>
      <c r="J144" s="366">
        <v>1</v>
      </c>
      <c r="K144" s="367">
        <v>1.7846000000000002E-5</v>
      </c>
      <c r="L144" s="366">
        <v>-0.152973146</v>
      </c>
      <c r="M144" s="367">
        <v>2.3345499999999999E-5</v>
      </c>
      <c r="N144" s="366">
        <v>-0.251430561</v>
      </c>
      <c r="O144" s="369">
        <v>59</v>
      </c>
      <c r="P144" s="375">
        <v>5</v>
      </c>
      <c r="Q144" s="388" t="s">
        <v>1251</v>
      </c>
    </row>
    <row r="145" spans="1:17" ht="15" customHeight="1" x14ac:dyDescent="0.25">
      <c r="A145" s="92"/>
      <c r="B145" s="382" t="str">
        <f t="shared" si="3"/>
        <v>MiniCountryman</v>
      </c>
      <c r="C145" s="363" t="s">
        <v>861</v>
      </c>
      <c r="D145" s="364" t="s">
        <v>1000</v>
      </c>
      <c r="E145" s="365">
        <v>0.15</v>
      </c>
      <c r="F145" s="366">
        <v>0.23</v>
      </c>
      <c r="G145" s="365">
        <v>101</v>
      </c>
      <c r="H145" s="365">
        <v>1</v>
      </c>
      <c r="I145" s="366">
        <v>25000</v>
      </c>
      <c r="J145" s="366">
        <v>1</v>
      </c>
      <c r="K145" s="366"/>
      <c r="L145" s="366"/>
      <c r="M145" s="366"/>
      <c r="N145" s="366"/>
      <c r="O145" s="369">
        <v>55</v>
      </c>
      <c r="P145" s="375">
        <v>4</v>
      </c>
      <c r="Q145" s="388" t="s">
        <v>1253</v>
      </c>
    </row>
    <row r="146" spans="1:17" ht="15" customHeight="1" x14ac:dyDescent="0.25">
      <c r="A146" s="92"/>
      <c r="B146" s="382" t="str">
        <f t="shared" si="3"/>
        <v>MiniMini</v>
      </c>
      <c r="C146" s="363" t="s">
        <v>861</v>
      </c>
      <c r="D146" s="364" t="s">
        <v>861</v>
      </c>
      <c r="E146" s="365">
        <v>0.1</v>
      </c>
      <c r="F146" s="366">
        <v>0.18</v>
      </c>
      <c r="G146" s="365">
        <v>57</v>
      </c>
      <c r="H146" s="365">
        <v>1</v>
      </c>
      <c r="I146" s="366">
        <v>25000</v>
      </c>
      <c r="J146" s="366">
        <v>1</v>
      </c>
      <c r="K146" s="366"/>
      <c r="L146" s="366"/>
      <c r="M146" s="366"/>
      <c r="N146" s="366"/>
      <c r="O146" s="369">
        <v>40</v>
      </c>
      <c r="P146" s="375">
        <v>7</v>
      </c>
      <c r="Q146" s="388" t="s">
        <v>1254</v>
      </c>
    </row>
    <row r="147" spans="1:17" ht="15" customHeight="1" x14ac:dyDescent="0.25">
      <c r="A147" s="92"/>
      <c r="B147" s="382" t="str">
        <f t="shared" si="3"/>
        <v>MitsubishiLancer</v>
      </c>
      <c r="C147" s="363" t="s">
        <v>862</v>
      </c>
      <c r="D147" s="364" t="s">
        <v>1001</v>
      </c>
      <c r="E147" s="365">
        <v>0.05</v>
      </c>
      <c r="F147" s="366">
        <v>0.33</v>
      </c>
      <c r="G147" s="365">
        <v>115</v>
      </c>
      <c r="H147" s="365">
        <v>1</v>
      </c>
      <c r="I147" s="366">
        <v>25000</v>
      </c>
      <c r="J147" s="366">
        <v>1</v>
      </c>
      <c r="K147" s="367">
        <v>1.5730799999999999E-5</v>
      </c>
      <c r="L147" s="366">
        <v>-0.20738440299999999</v>
      </c>
      <c r="M147" s="367">
        <v>3.3439599999999997E-5</v>
      </c>
      <c r="N147" s="366">
        <v>-0.54331923800000004</v>
      </c>
      <c r="O147" s="369">
        <v>51</v>
      </c>
      <c r="P147" s="375">
        <v>6</v>
      </c>
      <c r="Q147" s="388" t="s">
        <v>1255</v>
      </c>
    </row>
    <row r="148" spans="1:17" ht="15" customHeight="1" x14ac:dyDescent="0.25">
      <c r="A148" s="92"/>
      <c r="B148" s="382" t="str">
        <f t="shared" si="3"/>
        <v>MitsubishiColt</v>
      </c>
      <c r="C148" s="363" t="s">
        <v>862</v>
      </c>
      <c r="D148" s="364" t="s">
        <v>1002</v>
      </c>
      <c r="E148" s="365">
        <v>0.11</v>
      </c>
      <c r="F148" s="366">
        <v>0.11</v>
      </c>
      <c r="G148" s="365">
        <v>68</v>
      </c>
      <c r="H148" s="365">
        <v>1</v>
      </c>
      <c r="I148" s="366">
        <v>25000</v>
      </c>
      <c r="J148" s="366">
        <v>1</v>
      </c>
      <c r="K148" s="367">
        <v>1.5730799999999999E-5</v>
      </c>
      <c r="L148" s="366">
        <v>-0.20738440299999999</v>
      </c>
      <c r="M148" s="367">
        <v>3.3439599999999997E-5</v>
      </c>
      <c r="N148" s="366">
        <v>-0.54331923800000004</v>
      </c>
      <c r="O148" s="369">
        <v>51</v>
      </c>
      <c r="P148" s="375">
        <v>4</v>
      </c>
      <c r="Q148" s="388" t="s">
        <v>1256</v>
      </c>
    </row>
    <row r="149" spans="1:17" ht="15" customHeight="1" x14ac:dyDescent="0.25">
      <c r="A149" s="92"/>
      <c r="B149" s="382" t="str">
        <f t="shared" si="3"/>
        <v>MitsubishiAsx</v>
      </c>
      <c r="C149" s="363" t="s">
        <v>862</v>
      </c>
      <c r="D149" s="364" t="s">
        <v>1003</v>
      </c>
      <c r="E149" s="365">
        <v>0.06</v>
      </c>
      <c r="F149" s="366">
        <v>0.28000000000000003</v>
      </c>
      <c r="G149" s="365">
        <v>133</v>
      </c>
      <c r="H149" s="365">
        <v>1</v>
      </c>
      <c r="I149" s="366">
        <v>20000</v>
      </c>
      <c r="J149" s="366">
        <v>1</v>
      </c>
      <c r="K149" s="367">
        <v>1.5730799999999999E-5</v>
      </c>
      <c r="L149" s="366">
        <v>-0.20738440299999999</v>
      </c>
      <c r="M149" s="367">
        <v>3.3439599999999997E-5</v>
      </c>
      <c r="N149" s="366">
        <v>-0.54331923800000004</v>
      </c>
      <c r="O149" s="369">
        <v>59</v>
      </c>
      <c r="P149" s="375">
        <v>4</v>
      </c>
      <c r="Q149" s="388" t="s">
        <v>1257</v>
      </c>
    </row>
    <row r="150" spans="1:17" ht="15" customHeight="1" x14ac:dyDescent="0.25">
      <c r="A150" s="92"/>
      <c r="B150" s="382" t="str">
        <f t="shared" si="3"/>
        <v>MitsubishiMontero</v>
      </c>
      <c r="C150" s="363" t="s">
        <v>862</v>
      </c>
      <c r="D150" s="364" t="s">
        <v>1004</v>
      </c>
      <c r="E150" s="365">
        <v>0.13</v>
      </c>
      <c r="F150" s="366">
        <v>0.33</v>
      </c>
      <c r="G150" s="365">
        <v>30</v>
      </c>
      <c r="H150" s="365">
        <v>1</v>
      </c>
      <c r="I150" s="366">
        <v>25000</v>
      </c>
      <c r="J150" s="366">
        <v>1</v>
      </c>
      <c r="K150" s="367">
        <v>1.5730799999999999E-5</v>
      </c>
      <c r="L150" s="366">
        <v>-0.20738440299999999</v>
      </c>
      <c r="M150" s="367">
        <v>3.3439599999999997E-5</v>
      </c>
      <c r="N150" s="366">
        <v>-0.54331923800000004</v>
      </c>
      <c r="O150" s="369">
        <v>48</v>
      </c>
      <c r="P150" s="375">
        <v>5</v>
      </c>
      <c r="Q150" s="388" t="s">
        <v>1258</v>
      </c>
    </row>
    <row r="151" spans="1:17" ht="15" customHeight="1" x14ac:dyDescent="0.25">
      <c r="A151" s="92"/>
      <c r="B151" s="382" t="str">
        <f t="shared" si="3"/>
        <v>MitsubishiOutlander</v>
      </c>
      <c r="C151" s="363" t="s">
        <v>862</v>
      </c>
      <c r="D151" s="364" t="s">
        <v>1005</v>
      </c>
      <c r="E151" s="365">
        <v>0.11</v>
      </c>
      <c r="F151" s="366">
        <v>0.08</v>
      </c>
      <c r="G151" s="365">
        <v>134</v>
      </c>
      <c r="H151" s="365">
        <v>1</v>
      </c>
      <c r="I151" s="366">
        <v>25000</v>
      </c>
      <c r="J151" s="366">
        <v>1</v>
      </c>
      <c r="K151" s="367">
        <v>1.5730799999999999E-5</v>
      </c>
      <c r="L151" s="366">
        <v>-0.20738440299999999</v>
      </c>
      <c r="M151" s="367">
        <v>3.3439599999999997E-5</v>
      </c>
      <c r="N151" s="366">
        <v>-0.54331923800000004</v>
      </c>
      <c r="O151" s="369">
        <v>54</v>
      </c>
      <c r="P151" s="375">
        <v>7</v>
      </c>
      <c r="Q151" s="388" t="s">
        <v>1259</v>
      </c>
    </row>
    <row r="152" spans="1:17" ht="15" customHeight="1" x14ac:dyDescent="0.25">
      <c r="A152" s="92"/>
      <c r="B152" s="382" t="str">
        <f t="shared" si="3"/>
        <v>NissanMicra</v>
      </c>
      <c r="C152" s="363" t="s">
        <v>863</v>
      </c>
      <c r="D152" s="364" t="s">
        <v>1006</v>
      </c>
      <c r="E152" s="365">
        <v>0.13</v>
      </c>
      <c r="F152" s="366">
        <v>0.11</v>
      </c>
      <c r="G152" s="365">
        <v>81</v>
      </c>
      <c r="H152" s="365">
        <v>1</v>
      </c>
      <c r="I152" s="366">
        <v>20000</v>
      </c>
      <c r="J152" s="366">
        <v>1</v>
      </c>
      <c r="K152" s="367">
        <v>1.8105600000000002E-5</v>
      </c>
      <c r="L152" s="366">
        <v>-0.238511426</v>
      </c>
      <c r="M152" s="367">
        <v>5.1770500000000002E-5</v>
      </c>
      <c r="N152" s="366">
        <v>-0.61818790700000004</v>
      </c>
      <c r="O152" s="369">
        <v>59</v>
      </c>
      <c r="P152" s="375">
        <v>4</v>
      </c>
      <c r="Q152" s="388" t="s">
        <v>1260</v>
      </c>
    </row>
    <row r="153" spans="1:17" ht="15" customHeight="1" x14ac:dyDescent="0.25">
      <c r="A153" s="92"/>
      <c r="B153" s="382" t="str">
        <f t="shared" si="3"/>
        <v>NissanCabstar</v>
      </c>
      <c r="C153" s="363" t="s">
        <v>863</v>
      </c>
      <c r="D153" s="364" t="s">
        <v>1007</v>
      </c>
      <c r="E153" s="365">
        <v>0.11</v>
      </c>
      <c r="F153" s="366">
        <v>0.22</v>
      </c>
      <c r="G153" s="365">
        <v>86</v>
      </c>
      <c r="H153" s="365">
        <v>1</v>
      </c>
      <c r="I153" s="366">
        <v>20000</v>
      </c>
      <c r="J153" s="366">
        <v>1</v>
      </c>
      <c r="K153" s="367">
        <v>1.8105600000000002E-5</v>
      </c>
      <c r="L153" s="366">
        <v>-0.238511426</v>
      </c>
      <c r="M153" s="367">
        <v>5.1770500000000002E-5</v>
      </c>
      <c r="N153" s="366">
        <v>-0.61818790700000004</v>
      </c>
      <c r="O153" s="369">
        <v>59</v>
      </c>
      <c r="P153" s="375">
        <v>5</v>
      </c>
      <c r="Q153" s="388" t="s">
        <v>1261</v>
      </c>
    </row>
    <row r="154" spans="1:17" ht="15" customHeight="1" x14ac:dyDescent="0.25">
      <c r="A154" s="92"/>
      <c r="B154" s="382" t="str">
        <f t="shared" si="3"/>
        <v>NissanInterstar</v>
      </c>
      <c r="C154" s="363" t="s">
        <v>863</v>
      </c>
      <c r="D154" s="364" t="s">
        <v>1008</v>
      </c>
      <c r="E154" s="365">
        <v>0.04</v>
      </c>
      <c r="F154" s="366">
        <v>0.33</v>
      </c>
      <c r="G154" s="365">
        <v>73</v>
      </c>
      <c r="H154" s="365">
        <v>1</v>
      </c>
      <c r="I154" s="366">
        <v>25000</v>
      </c>
      <c r="J154" s="366">
        <v>1</v>
      </c>
      <c r="K154" s="367">
        <v>1.8105600000000002E-5</v>
      </c>
      <c r="L154" s="366">
        <v>-0.238511426</v>
      </c>
      <c r="M154" s="367">
        <v>5.1770500000000002E-5</v>
      </c>
      <c r="N154" s="366">
        <v>-0.61818790700000004</v>
      </c>
      <c r="O154" s="369">
        <v>56</v>
      </c>
      <c r="P154" s="375">
        <v>7</v>
      </c>
      <c r="Q154" s="388" t="s">
        <v>1262</v>
      </c>
    </row>
    <row r="155" spans="1:17" ht="15" customHeight="1" x14ac:dyDescent="0.25">
      <c r="A155" s="92"/>
      <c r="B155" s="382" t="str">
        <f t="shared" si="3"/>
        <v>NissanNp300 Pick Up</v>
      </c>
      <c r="C155" s="363" t="s">
        <v>863</v>
      </c>
      <c r="D155" s="364" t="s">
        <v>1009</v>
      </c>
      <c r="E155" s="365">
        <v>7.0000000000000007E-2</v>
      </c>
      <c r="F155" s="366">
        <v>0.21</v>
      </c>
      <c r="G155" s="365">
        <v>67</v>
      </c>
      <c r="H155" s="365">
        <v>1</v>
      </c>
      <c r="I155" s="366">
        <v>25000</v>
      </c>
      <c r="J155" s="366">
        <v>1</v>
      </c>
      <c r="K155" s="367">
        <v>1.8105600000000002E-5</v>
      </c>
      <c r="L155" s="366">
        <v>-0.238511426</v>
      </c>
      <c r="M155" s="367">
        <v>5.1770500000000002E-5</v>
      </c>
      <c r="N155" s="366">
        <v>-0.61818790700000004</v>
      </c>
      <c r="O155" s="369">
        <v>49</v>
      </c>
      <c r="P155" s="375">
        <v>7</v>
      </c>
      <c r="Q155" s="388" t="s">
        <v>1263</v>
      </c>
    </row>
    <row r="156" spans="1:17" ht="15" customHeight="1" x14ac:dyDescent="0.25">
      <c r="A156" s="92"/>
      <c r="B156" s="382" t="str">
        <f t="shared" si="3"/>
        <v>NissanNv200</v>
      </c>
      <c r="C156" s="363" t="s">
        <v>863</v>
      </c>
      <c r="D156" s="364" t="s">
        <v>1010</v>
      </c>
      <c r="E156" s="365">
        <v>0.2</v>
      </c>
      <c r="F156" s="366">
        <v>0.19</v>
      </c>
      <c r="G156" s="365">
        <v>85</v>
      </c>
      <c r="H156" s="365">
        <v>1</v>
      </c>
      <c r="I156" s="366">
        <v>20000</v>
      </c>
      <c r="J156" s="366">
        <v>1</v>
      </c>
      <c r="K156" s="367">
        <v>1.8105600000000002E-5</v>
      </c>
      <c r="L156" s="366">
        <v>-0.238511426</v>
      </c>
      <c r="M156" s="367">
        <v>5.1770500000000002E-5</v>
      </c>
      <c r="N156" s="366">
        <v>-0.61818790700000004</v>
      </c>
      <c r="O156" s="369">
        <v>42</v>
      </c>
      <c r="P156" s="375">
        <v>6</v>
      </c>
      <c r="Q156" s="388" t="s">
        <v>1264</v>
      </c>
    </row>
    <row r="157" spans="1:17" ht="15" customHeight="1" x14ac:dyDescent="0.25">
      <c r="A157" s="92"/>
      <c r="B157" s="382" t="str">
        <f t="shared" si="3"/>
        <v>NissanPrimastar</v>
      </c>
      <c r="C157" s="363" t="s">
        <v>863</v>
      </c>
      <c r="D157" s="364" t="s">
        <v>1011</v>
      </c>
      <c r="E157" s="365">
        <v>0.2</v>
      </c>
      <c r="F157" s="366">
        <v>0.15</v>
      </c>
      <c r="G157" s="365">
        <v>68</v>
      </c>
      <c r="H157" s="365">
        <v>1</v>
      </c>
      <c r="I157" s="366">
        <v>20000</v>
      </c>
      <c r="J157" s="366">
        <v>1</v>
      </c>
      <c r="K157" s="367">
        <v>1.8105600000000002E-5</v>
      </c>
      <c r="L157" s="366">
        <v>-0.238511426</v>
      </c>
      <c r="M157" s="367">
        <v>5.1770500000000002E-5</v>
      </c>
      <c r="N157" s="366">
        <v>-0.61818790700000004</v>
      </c>
      <c r="O157" s="369">
        <v>52</v>
      </c>
      <c r="P157" s="375">
        <v>7</v>
      </c>
      <c r="Q157" s="388" t="s">
        <v>1265</v>
      </c>
    </row>
    <row r="158" spans="1:17" ht="15" customHeight="1" x14ac:dyDescent="0.25">
      <c r="A158" s="92"/>
      <c r="B158" s="382" t="str">
        <f t="shared" si="3"/>
        <v>NissanCube</v>
      </c>
      <c r="C158" s="363" t="s">
        <v>863</v>
      </c>
      <c r="D158" s="364" t="s">
        <v>1012</v>
      </c>
      <c r="E158" s="365">
        <v>0.2</v>
      </c>
      <c r="F158" s="366">
        <v>0.35</v>
      </c>
      <c r="G158" s="365">
        <v>129</v>
      </c>
      <c r="H158" s="365">
        <v>1</v>
      </c>
      <c r="I158" s="366">
        <v>25000</v>
      </c>
      <c r="J158" s="366">
        <v>1</v>
      </c>
      <c r="K158" s="367">
        <v>1.8105600000000002E-5</v>
      </c>
      <c r="L158" s="366">
        <v>-0.238511426</v>
      </c>
      <c r="M158" s="367">
        <v>5.1770500000000002E-5</v>
      </c>
      <c r="N158" s="366">
        <v>-0.61818790700000004</v>
      </c>
      <c r="O158" s="369">
        <v>47</v>
      </c>
      <c r="P158" s="375">
        <v>6</v>
      </c>
      <c r="Q158" s="388" t="s">
        <v>1266</v>
      </c>
    </row>
    <row r="159" spans="1:17" ht="15" customHeight="1" x14ac:dyDescent="0.25">
      <c r="A159" s="92"/>
      <c r="B159" s="382" t="str">
        <f t="shared" si="3"/>
        <v>NissanNote</v>
      </c>
      <c r="C159" s="363" t="s">
        <v>863</v>
      </c>
      <c r="D159" s="364" t="s">
        <v>1013</v>
      </c>
      <c r="E159" s="365">
        <v>0.1</v>
      </c>
      <c r="F159" s="366">
        <v>0.21</v>
      </c>
      <c r="G159" s="365">
        <v>100</v>
      </c>
      <c r="H159" s="365">
        <v>1</v>
      </c>
      <c r="I159" s="366">
        <v>20000</v>
      </c>
      <c r="J159" s="366">
        <v>1</v>
      </c>
      <c r="K159" s="367">
        <v>1.8105600000000002E-5</v>
      </c>
      <c r="L159" s="366">
        <v>-0.238511426</v>
      </c>
      <c r="M159" s="367">
        <v>5.1770500000000002E-5</v>
      </c>
      <c r="N159" s="366">
        <v>-0.61818790700000004</v>
      </c>
      <c r="O159" s="369">
        <v>45</v>
      </c>
      <c r="P159" s="375">
        <v>6</v>
      </c>
      <c r="Q159" s="388" t="s">
        <v>1267</v>
      </c>
    </row>
    <row r="160" spans="1:17" ht="15" customHeight="1" x14ac:dyDescent="0.25">
      <c r="A160" s="92"/>
      <c r="B160" s="382" t="str">
        <f t="shared" si="3"/>
        <v>NissanJuke</v>
      </c>
      <c r="C160" s="363" t="s">
        <v>863</v>
      </c>
      <c r="D160" s="364" t="s">
        <v>1014</v>
      </c>
      <c r="E160" s="365">
        <v>0.18</v>
      </c>
      <c r="F160" s="366">
        <v>0.33</v>
      </c>
      <c r="G160" s="365">
        <v>142</v>
      </c>
      <c r="H160" s="365">
        <v>1</v>
      </c>
      <c r="I160" s="366">
        <v>25000</v>
      </c>
      <c r="J160" s="366">
        <v>1</v>
      </c>
      <c r="K160" s="367">
        <v>1.8105600000000002E-5</v>
      </c>
      <c r="L160" s="366">
        <v>-0.238511426</v>
      </c>
      <c r="M160" s="367">
        <v>5.1770500000000002E-5</v>
      </c>
      <c r="N160" s="366">
        <v>-0.61818790700000004</v>
      </c>
      <c r="O160" s="369">
        <v>52</v>
      </c>
      <c r="P160" s="375">
        <v>7</v>
      </c>
      <c r="Q160" s="388" t="s">
        <v>1268</v>
      </c>
    </row>
    <row r="161" spans="1:17" ht="15" customHeight="1" x14ac:dyDescent="0.25">
      <c r="A161" s="92"/>
      <c r="B161" s="382" t="str">
        <f t="shared" si="3"/>
        <v>NissanQashqai</v>
      </c>
      <c r="C161" s="363" t="s">
        <v>863</v>
      </c>
      <c r="D161" s="364" t="s">
        <v>1015</v>
      </c>
      <c r="E161" s="365">
        <v>0.16</v>
      </c>
      <c r="F161" s="366">
        <v>0.24</v>
      </c>
      <c r="G161" s="365">
        <v>94</v>
      </c>
      <c r="H161" s="365">
        <v>1</v>
      </c>
      <c r="I161" s="366">
        <v>20000</v>
      </c>
      <c r="J161" s="366">
        <v>1</v>
      </c>
      <c r="K161" s="367">
        <v>9.0417399999999996E-6</v>
      </c>
      <c r="L161" s="366">
        <v>-9.4890028000000001E-2</v>
      </c>
      <c r="M161" s="367">
        <v>1.16319E-5</v>
      </c>
      <c r="N161" s="366">
        <v>-0.148195677</v>
      </c>
      <c r="O161" s="369">
        <v>55</v>
      </c>
      <c r="P161" s="375">
        <v>4</v>
      </c>
      <c r="Q161" s="388" t="s">
        <v>1269</v>
      </c>
    </row>
    <row r="162" spans="1:17" ht="15" customHeight="1" x14ac:dyDescent="0.25">
      <c r="A162" s="92"/>
      <c r="B162" s="382" t="str">
        <f t="shared" si="3"/>
        <v>NissanQashqai+2</v>
      </c>
      <c r="C162" s="363" t="s">
        <v>863</v>
      </c>
      <c r="D162" s="364" t="s">
        <v>1016</v>
      </c>
      <c r="E162" s="365">
        <v>0.04</v>
      </c>
      <c r="F162" s="366">
        <v>0.27</v>
      </c>
      <c r="G162" s="365">
        <v>66</v>
      </c>
      <c r="H162" s="365">
        <v>1</v>
      </c>
      <c r="I162" s="366">
        <v>25000</v>
      </c>
      <c r="J162" s="366">
        <v>1</v>
      </c>
      <c r="K162" s="367">
        <v>9.0417399999999996E-6</v>
      </c>
      <c r="L162" s="366">
        <v>-9.4890028000000001E-2</v>
      </c>
      <c r="M162" s="367">
        <v>1.16319E-5</v>
      </c>
      <c r="N162" s="366">
        <v>-0.148195677</v>
      </c>
      <c r="O162" s="369">
        <v>45</v>
      </c>
      <c r="P162" s="375">
        <v>7</v>
      </c>
      <c r="Q162" s="388" t="s">
        <v>1270</v>
      </c>
    </row>
    <row r="163" spans="1:17" ht="15" customHeight="1" x14ac:dyDescent="0.25">
      <c r="A163" s="92"/>
      <c r="B163" s="382" t="str">
        <f t="shared" si="3"/>
        <v>NissanMurano</v>
      </c>
      <c r="C163" s="363" t="s">
        <v>863</v>
      </c>
      <c r="D163" s="364" t="s">
        <v>1017</v>
      </c>
      <c r="E163" s="365">
        <v>0.04</v>
      </c>
      <c r="F163" s="366">
        <v>0.33</v>
      </c>
      <c r="G163" s="365">
        <v>63</v>
      </c>
      <c r="H163" s="365">
        <v>1</v>
      </c>
      <c r="I163" s="366">
        <v>20000</v>
      </c>
      <c r="J163" s="366">
        <v>1</v>
      </c>
      <c r="K163" s="367">
        <v>1.8105600000000002E-5</v>
      </c>
      <c r="L163" s="366">
        <v>-0.238511426</v>
      </c>
      <c r="M163" s="367">
        <v>5.1770500000000002E-5</v>
      </c>
      <c r="N163" s="366">
        <v>-0.61818790700000004</v>
      </c>
      <c r="O163" s="369">
        <v>58</v>
      </c>
      <c r="P163" s="375">
        <v>6</v>
      </c>
      <c r="Q163" s="388" t="s">
        <v>1271</v>
      </c>
    </row>
    <row r="164" spans="1:17" ht="15" customHeight="1" x14ac:dyDescent="0.25">
      <c r="A164" s="92"/>
      <c r="B164" s="382" t="str">
        <f t="shared" si="3"/>
        <v>NissanPathfinder</v>
      </c>
      <c r="C164" s="363" t="s">
        <v>863</v>
      </c>
      <c r="D164" s="364" t="s">
        <v>1018</v>
      </c>
      <c r="E164" s="365">
        <v>0.15</v>
      </c>
      <c r="F164" s="366">
        <v>0.12</v>
      </c>
      <c r="G164" s="365">
        <v>143</v>
      </c>
      <c r="H164" s="365">
        <v>1</v>
      </c>
      <c r="I164" s="366">
        <v>30000</v>
      </c>
      <c r="J164" s="366">
        <v>1</v>
      </c>
      <c r="K164" s="367">
        <v>3.0651999999999997E-5</v>
      </c>
      <c r="L164" s="366">
        <v>-0.74227096599999998</v>
      </c>
      <c r="M164" s="366">
        <v>1.00893E-4</v>
      </c>
      <c r="N164" s="366">
        <v>-1.881002464</v>
      </c>
      <c r="O164" s="369">
        <v>54</v>
      </c>
      <c r="P164" s="375">
        <v>7</v>
      </c>
      <c r="Q164" s="388" t="s">
        <v>1272</v>
      </c>
    </row>
    <row r="165" spans="1:17" ht="15" customHeight="1" x14ac:dyDescent="0.25">
      <c r="A165" s="92"/>
      <c r="B165" s="382" t="str">
        <f t="shared" si="3"/>
        <v>NissanX-Trail</v>
      </c>
      <c r="C165" s="363" t="s">
        <v>863</v>
      </c>
      <c r="D165" s="364" t="s">
        <v>1019</v>
      </c>
      <c r="E165" s="365">
        <v>0.06</v>
      </c>
      <c r="F165" s="366">
        <v>0.14000000000000001</v>
      </c>
      <c r="G165" s="365">
        <v>65</v>
      </c>
      <c r="H165" s="365">
        <v>1</v>
      </c>
      <c r="I165" s="366">
        <v>20000</v>
      </c>
      <c r="J165" s="366">
        <v>1</v>
      </c>
      <c r="K165" s="367">
        <v>1.52439E-5</v>
      </c>
      <c r="L165" s="366">
        <v>-0.24688390599999999</v>
      </c>
      <c r="M165" s="367">
        <v>7.1961500000000005E-5</v>
      </c>
      <c r="N165" s="366">
        <v>-1.4866132999999999</v>
      </c>
      <c r="O165" s="369">
        <v>51</v>
      </c>
      <c r="P165" s="375">
        <v>7</v>
      </c>
      <c r="Q165" s="388" t="s">
        <v>1273</v>
      </c>
    </row>
    <row r="166" spans="1:17" ht="15" customHeight="1" x14ac:dyDescent="0.25">
      <c r="A166" s="92"/>
      <c r="B166" s="382" t="str">
        <f t="shared" si="3"/>
        <v>NissanPixo</v>
      </c>
      <c r="C166" s="363" t="s">
        <v>863</v>
      </c>
      <c r="D166" s="364" t="s">
        <v>1020</v>
      </c>
      <c r="E166" s="365">
        <v>0.04</v>
      </c>
      <c r="F166" s="366">
        <v>0.17</v>
      </c>
      <c r="G166" s="365">
        <v>140</v>
      </c>
      <c r="H166" s="365">
        <v>1</v>
      </c>
      <c r="I166" s="366">
        <v>15000</v>
      </c>
      <c r="J166" s="366">
        <v>1</v>
      </c>
      <c r="K166" s="367">
        <v>1.8105600000000002E-5</v>
      </c>
      <c r="L166" s="366">
        <v>-0.238511426</v>
      </c>
      <c r="M166" s="367">
        <v>5.1770500000000002E-5</v>
      </c>
      <c r="N166" s="366">
        <v>-0.61818790700000004</v>
      </c>
      <c r="O166" s="369">
        <v>47</v>
      </c>
      <c r="P166" s="375">
        <v>4</v>
      </c>
      <c r="Q166" s="388" t="s">
        <v>1274</v>
      </c>
    </row>
    <row r="167" spans="1:17" ht="15" customHeight="1" x14ac:dyDescent="0.25">
      <c r="A167" s="92"/>
      <c r="B167" s="382" t="str">
        <f t="shared" si="3"/>
        <v>OpelInsignia</v>
      </c>
      <c r="C167" s="363" t="s">
        <v>864</v>
      </c>
      <c r="D167" s="364" t="s">
        <v>796</v>
      </c>
      <c r="E167" s="365">
        <v>0.11</v>
      </c>
      <c r="F167" s="366">
        <v>0.06</v>
      </c>
      <c r="G167" s="365">
        <v>36</v>
      </c>
      <c r="H167" s="365">
        <v>1</v>
      </c>
      <c r="I167" s="366">
        <v>30000</v>
      </c>
      <c r="J167" s="366">
        <v>1</v>
      </c>
      <c r="K167" s="367">
        <v>6.1199999999999999E-6</v>
      </c>
      <c r="L167" s="366">
        <v>-4.9570765000000003E-2</v>
      </c>
      <c r="M167" s="367">
        <v>1.22365E-5</v>
      </c>
      <c r="N167" s="366">
        <v>-0.15560537899999999</v>
      </c>
      <c r="O167" s="369">
        <v>41</v>
      </c>
      <c r="P167" s="375">
        <v>5</v>
      </c>
      <c r="Q167" s="388" t="s">
        <v>1275</v>
      </c>
    </row>
    <row r="168" spans="1:17" ht="15" customHeight="1" x14ac:dyDescent="0.25">
      <c r="A168" s="92"/>
      <c r="B168" s="382" t="str">
        <f t="shared" si="3"/>
        <v>OpelAstra</v>
      </c>
      <c r="C168" s="363" t="s">
        <v>864</v>
      </c>
      <c r="D168" s="364" t="s">
        <v>1021</v>
      </c>
      <c r="E168" s="365">
        <v>0.14000000000000001</v>
      </c>
      <c r="F168" s="366">
        <v>0.15</v>
      </c>
      <c r="G168" s="365">
        <v>90</v>
      </c>
      <c r="H168" s="365">
        <v>1</v>
      </c>
      <c r="I168" s="366">
        <v>30000</v>
      </c>
      <c r="J168" s="366">
        <v>1</v>
      </c>
      <c r="K168" s="367">
        <v>5.5300000000000004E-6</v>
      </c>
      <c r="L168" s="366">
        <v>-9.3717759999999997E-2</v>
      </c>
      <c r="M168" s="367">
        <v>1.36712E-5</v>
      </c>
      <c r="N168" s="366">
        <v>-0.231297064</v>
      </c>
      <c r="O168" s="369">
        <v>51</v>
      </c>
      <c r="P168" s="375">
        <v>4</v>
      </c>
      <c r="Q168" s="388" t="s">
        <v>1276</v>
      </c>
    </row>
    <row r="169" spans="1:17" ht="15" customHeight="1" x14ac:dyDescent="0.25">
      <c r="A169" s="92"/>
      <c r="B169" s="382" t="str">
        <f t="shared" si="3"/>
        <v>OpelCorsa</v>
      </c>
      <c r="C169" s="363" t="s">
        <v>864</v>
      </c>
      <c r="D169" s="364" t="s">
        <v>1022</v>
      </c>
      <c r="E169" s="365">
        <v>0.12</v>
      </c>
      <c r="F169" s="366">
        <v>0.33</v>
      </c>
      <c r="G169" s="365">
        <v>79</v>
      </c>
      <c r="H169" s="365">
        <v>1</v>
      </c>
      <c r="I169" s="366">
        <v>30000</v>
      </c>
      <c r="J169" s="366">
        <v>2</v>
      </c>
      <c r="K169" s="367">
        <v>1.65595E-5</v>
      </c>
      <c r="L169" s="366">
        <v>-0.30122196299999998</v>
      </c>
      <c r="M169" s="367">
        <v>3.7898200000000002E-5</v>
      </c>
      <c r="N169" s="366">
        <v>-0.74704621100000002</v>
      </c>
      <c r="O169" s="369">
        <v>47</v>
      </c>
      <c r="P169" s="375">
        <v>5</v>
      </c>
      <c r="Q169" s="388" t="s">
        <v>1277</v>
      </c>
    </row>
    <row r="170" spans="1:17" ht="15" customHeight="1" x14ac:dyDescent="0.25">
      <c r="A170" s="92"/>
      <c r="B170" s="382" t="str">
        <f t="shared" si="3"/>
        <v>OpelMovano</v>
      </c>
      <c r="C170" s="363" t="s">
        <v>864</v>
      </c>
      <c r="D170" s="364" t="s">
        <v>1023</v>
      </c>
      <c r="E170" s="365">
        <v>0.06</v>
      </c>
      <c r="F170" s="366">
        <v>0.08</v>
      </c>
      <c r="G170" s="365">
        <v>106</v>
      </c>
      <c r="H170" s="365">
        <v>1</v>
      </c>
      <c r="I170" s="366">
        <v>30000</v>
      </c>
      <c r="J170" s="366">
        <v>1</v>
      </c>
      <c r="K170" s="367">
        <v>8.9800000000000004E-6</v>
      </c>
      <c r="L170" s="366">
        <v>-0.132727189</v>
      </c>
      <c r="M170" s="367">
        <v>1.9740899999999999E-5</v>
      </c>
      <c r="N170" s="366">
        <v>-0.32848592100000001</v>
      </c>
      <c r="O170" s="369">
        <v>49</v>
      </c>
      <c r="P170" s="375">
        <v>5</v>
      </c>
      <c r="Q170" s="388" t="s">
        <v>1278</v>
      </c>
    </row>
    <row r="171" spans="1:17" ht="15" customHeight="1" x14ac:dyDescent="0.25">
      <c r="A171" s="92"/>
      <c r="B171" s="382" t="str">
        <f t="shared" si="3"/>
        <v>OpelVivaro</v>
      </c>
      <c r="C171" s="363" t="s">
        <v>864</v>
      </c>
      <c r="D171" s="364" t="s">
        <v>1024</v>
      </c>
      <c r="E171" s="365">
        <v>7.0000000000000007E-2</v>
      </c>
      <c r="F171" s="366">
        <v>0.24</v>
      </c>
      <c r="G171" s="365">
        <v>85</v>
      </c>
      <c r="H171" s="365">
        <v>1</v>
      </c>
      <c r="I171" s="366">
        <v>30000</v>
      </c>
      <c r="J171" s="366">
        <v>1</v>
      </c>
      <c r="K171" s="367">
        <v>1.6983899999999998E-5</v>
      </c>
      <c r="L171" s="366">
        <v>-0.32401099799999999</v>
      </c>
      <c r="M171" s="367">
        <v>5.51908E-5</v>
      </c>
      <c r="N171" s="366">
        <v>-0.85308952299999996</v>
      </c>
      <c r="O171" s="369">
        <v>57</v>
      </c>
      <c r="P171" s="375">
        <v>7</v>
      </c>
      <c r="Q171" s="388" t="s">
        <v>1279</v>
      </c>
    </row>
    <row r="172" spans="1:17" ht="15" customHeight="1" x14ac:dyDescent="0.25">
      <c r="A172" s="92"/>
      <c r="B172" s="382" t="str">
        <f t="shared" si="3"/>
        <v>OpelCombo</v>
      </c>
      <c r="C172" s="363" t="s">
        <v>864</v>
      </c>
      <c r="D172" s="364" t="s">
        <v>1025</v>
      </c>
      <c r="E172" s="365">
        <v>0.13</v>
      </c>
      <c r="F172" s="366">
        <v>0.2</v>
      </c>
      <c r="G172" s="365">
        <v>148</v>
      </c>
      <c r="H172" s="365">
        <v>1</v>
      </c>
      <c r="I172" s="366">
        <v>30000</v>
      </c>
      <c r="J172" s="366">
        <v>1</v>
      </c>
      <c r="K172" s="367">
        <v>8.5399999999999996E-6</v>
      </c>
      <c r="L172" s="366">
        <v>-0.19776475099999999</v>
      </c>
      <c r="M172" s="367">
        <v>1.8037600000000002E-5</v>
      </c>
      <c r="N172" s="366">
        <v>-0.438850982</v>
      </c>
      <c r="O172" s="369">
        <v>55</v>
      </c>
      <c r="P172" s="375">
        <v>5</v>
      </c>
      <c r="Q172" s="388" t="s">
        <v>1280</v>
      </c>
    </row>
    <row r="173" spans="1:17" ht="15" customHeight="1" x14ac:dyDescent="0.25">
      <c r="A173" s="92"/>
      <c r="B173" s="382" t="str">
        <f t="shared" si="3"/>
        <v>OpelCorsa Van</v>
      </c>
      <c r="C173" s="363" t="s">
        <v>864</v>
      </c>
      <c r="D173" s="364" t="s">
        <v>1026</v>
      </c>
      <c r="E173" s="365">
        <v>0.06</v>
      </c>
      <c r="F173" s="366">
        <v>0.15</v>
      </c>
      <c r="G173" s="365">
        <v>110</v>
      </c>
      <c r="H173" s="365">
        <v>1</v>
      </c>
      <c r="I173" s="366">
        <v>25000</v>
      </c>
      <c r="J173" s="366">
        <v>1</v>
      </c>
      <c r="K173" s="367">
        <v>1.6696499999999998E-5</v>
      </c>
      <c r="L173" s="366">
        <v>-0.28451884500000002</v>
      </c>
      <c r="M173" s="367">
        <v>2.8232999999999999E-5</v>
      </c>
      <c r="N173" s="366">
        <v>-0.555842473</v>
      </c>
      <c r="O173" s="369">
        <v>47</v>
      </c>
      <c r="P173" s="375">
        <v>5</v>
      </c>
      <c r="Q173" s="388" t="s">
        <v>1281</v>
      </c>
    </row>
    <row r="174" spans="1:17" ht="15" customHeight="1" x14ac:dyDescent="0.25">
      <c r="A174" s="92"/>
      <c r="B174" s="382" t="str">
        <f t="shared" si="3"/>
        <v>OpelZafira</v>
      </c>
      <c r="C174" s="363" t="s">
        <v>864</v>
      </c>
      <c r="D174" s="364" t="s">
        <v>1027</v>
      </c>
      <c r="E174" s="365">
        <v>0.19</v>
      </c>
      <c r="F174" s="366">
        <v>0.21</v>
      </c>
      <c r="G174" s="365">
        <v>127</v>
      </c>
      <c r="H174" s="365">
        <v>1</v>
      </c>
      <c r="I174" s="366">
        <v>30000</v>
      </c>
      <c r="J174" s="366">
        <v>1</v>
      </c>
      <c r="K174" s="367">
        <v>1.03591E-5</v>
      </c>
      <c r="L174" s="366">
        <v>-0.13921318699999999</v>
      </c>
      <c r="M174" s="367">
        <v>1.9792999999999998E-5</v>
      </c>
      <c r="N174" s="366">
        <v>-0.30959092799999999</v>
      </c>
      <c r="O174" s="369">
        <v>53</v>
      </c>
      <c r="P174" s="375">
        <v>6</v>
      </c>
      <c r="Q174" s="388" t="s">
        <v>1282</v>
      </c>
    </row>
    <row r="175" spans="1:17" ht="15" customHeight="1" x14ac:dyDescent="0.25">
      <c r="A175" s="92"/>
      <c r="B175" s="382" t="str">
        <f t="shared" si="3"/>
        <v>OpelMeriva</v>
      </c>
      <c r="C175" s="363" t="s">
        <v>864</v>
      </c>
      <c r="D175" s="364" t="s">
        <v>1028</v>
      </c>
      <c r="E175" s="365">
        <v>0.16</v>
      </c>
      <c r="F175" s="366">
        <v>0.13</v>
      </c>
      <c r="G175" s="365">
        <v>36</v>
      </c>
      <c r="H175" s="365">
        <v>1</v>
      </c>
      <c r="I175" s="366">
        <v>30000</v>
      </c>
      <c r="J175" s="366">
        <v>1</v>
      </c>
      <c r="K175" s="367">
        <v>1.44812E-5</v>
      </c>
      <c r="L175" s="366">
        <v>-0.37401704299999999</v>
      </c>
      <c r="M175" s="367">
        <v>2.8240699999999999E-5</v>
      </c>
      <c r="N175" s="366">
        <v>-0.50923223900000003</v>
      </c>
      <c r="O175" s="369">
        <v>43</v>
      </c>
      <c r="P175" s="375">
        <v>6</v>
      </c>
      <c r="Q175" s="388" t="s">
        <v>1283</v>
      </c>
    </row>
    <row r="176" spans="1:17" ht="15" customHeight="1" x14ac:dyDescent="0.25">
      <c r="A176" s="92"/>
      <c r="B176" s="382" t="str">
        <f t="shared" si="3"/>
        <v>OpelAntara</v>
      </c>
      <c r="C176" s="363" t="s">
        <v>864</v>
      </c>
      <c r="D176" s="364" t="s">
        <v>1029</v>
      </c>
      <c r="E176" s="365">
        <v>0.05</v>
      </c>
      <c r="F176" s="366">
        <v>0.11</v>
      </c>
      <c r="G176" s="365">
        <v>101</v>
      </c>
      <c r="H176" s="365">
        <v>1</v>
      </c>
      <c r="I176" s="366">
        <v>30000</v>
      </c>
      <c r="J176" s="366">
        <v>1</v>
      </c>
      <c r="K176" s="367">
        <v>8.9780699999999992E-6</v>
      </c>
      <c r="L176" s="366">
        <v>-0.132727189</v>
      </c>
      <c r="M176" s="367">
        <v>1.9740899999999999E-5</v>
      </c>
      <c r="N176" s="366">
        <v>-0.32848592100000001</v>
      </c>
      <c r="O176" s="369">
        <v>52</v>
      </c>
      <c r="P176" s="375">
        <v>7</v>
      </c>
      <c r="Q176" s="388" t="s">
        <v>1284</v>
      </c>
    </row>
    <row r="177" spans="1:17" ht="15" customHeight="1" x14ac:dyDescent="0.25">
      <c r="A177" s="92"/>
      <c r="B177" s="382" t="str">
        <f t="shared" si="3"/>
        <v>Peugeot508</v>
      </c>
      <c r="C177" s="363" t="s">
        <v>865</v>
      </c>
      <c r="D177" s="364">
        <v>508</v>
      </c>
      <c r="E177" s="365">
        <v>0.19</v>
      </c>
      <c r="F177" s="366">
        <v>0.3</v>
      </c>
      <c r="G177" s="365">
        <v>57</v>
      </c>
      <c r="H177" s="365">
        <v>1</v>
      </c>
      <c r="I177" s="366">
        <v>20000</v>
      </c>
      <c r="J177" s="366">
        <v>1</v>
      </c>
      <c r="K177" s="367">
        <v>2.0477100000000001E-5</v>
      </c>
      <c r="L177" s="366">
        <v>-0.31323150700000002</v>
      </c>
      <c r="M177" s="367">
        <v>3.7205900000000002E-5</v>
      </c>
      <c r="N177" s="366">
        <v>-0.68195344300000005</v>
      </c>
      <c r="O177" s="369">
        <v>56</v>
      </c>
      <c r="P177" s="375">
        <v>5</v>
      </c>
      <c r="Q177" s="388" t="s">
        <v>1285</v>
      </c>
    </row>
    <row r="178" spans="1:17" ht="15" customHeight="1" x14ac:dyDescent="0.25">
      <c r="A178" s="92"/>
      <c r="B178" s="382" t="str">
        <f t="shared" si="3"/>
        <v>Peugeot308</v>
      </c>
      <c r="C178" s="363" t="s">
        <v>865</v>
      </c>
      <c r="D178" s="364">
        <v>308</v>
      </c>
      <c r="E178" s="365">
        <v>0.19</v>
      </c>
      <c r="F178" s="366">
        <v>0.05</v>
      </c>
      <c r="G178" s="365">
        <v>140</v>
      </c>
      <c r="H178" s="365">
        <v>1</v>
      </c>
      <c r="I178" s="366">
        <v>20000</v>
      </c>
      <c r="J178" s="366">
        <v>1</v>
      </c>
      <c r="K178" s="367">
        <v>1.95048E-5</v>
      </c>
      <c r="L178" s="366">
        <v>-0.30834479599999998</v>
      </c>
      <c r="M178" s="367">
        <v>2.76619E-5</v>
      </c>
      <c r="N178" s="366">
        <v>-0.416176192</v>
      </c>
      <c r="O178" s="369">
        <v>58</v>
      </c>
      <c r="P178" s="375">
        <v>5</v>
      </c>
      <c r="Q178" s="388" t="s">
        <v>1286</v>
      </c>
    </row>
    <row r="179" spans="1:17" ht="15" customHeight="1" x14ac:dyDescent="0.25">
      <c r="A179" s="92"/>
      <c r="B179" s="382" t="str">
        <f t="shared" si="3"/>
        <v>Peugeot207</v>
      </c>
      <c r="C179" s="363" t="s">
        <v>865</v>
      </c>
      <c r="D179" s="364">
        <v>207</v>
      </c>
      <c r="E179" s="365">
        <v>0.19</v>
      </c>
      <c r="F179" s="366">
        <v>0.25</v>
      </c>
      <c r="G179" s="365">
        <v>118</v>
      </c>
      <c r="H179" s="365">
        <v>1</v>
      </c>
      <c r="I179" s="366">
        <v>30000</v>
      </c>
      <c r="J179" s="366">
        <v>1</v>
      </c>
      <c r="K179" s="367">
        <v>1.3608099999999999E-5</v>
      </c>
      <c r="L179" s="366">
        <v>-0.157941098</v>
      </c>
      <c r="M179" s="367">
        <v>1.8050499999999999E-5</v>
      </c>
      <c r="N179" s="366">
        <v>-0.186467098</v>
      </c>
      <c r="O179" s="369">
        <v>51</v>
      </c>
      <c r="P179" s="375">
        <v>7</v>
      </c>
      <c r="Q179" s="388" t="s">
        <v>1287</v>
      </c>
    </row>
    <row r="180" spans="1:17" ht="15" customHeight="1" x14ac:dyDescent="0.25">
      <c r="A180" s="92"/>
      <c r="B180" s="382" t="str">
        <f t="shared" si="3"/>
        <v>PeugeotBoxer</v>
      </c>
      <c r="C180" s="363" t="s">
        <v>865</v>
      </c>
      <c r="D180" s="364" t="s">
        <v>1030</v>
      </c>
      <c r="E180" s="365">
        <v>0.11</v>
      </c>
      <c r="F180" s="366">
        <v>7.0000000000000007E-2</v>
      </c>
      <c r="G180" s="365">
        <v>74</v>
      </c>
      <c r="H180" s="365">
        <v>1</v>
      </c>
      <c r="I180" s="366">
        <v>40000</v>
      </c>
      <c r="J180" s="366">
        <v>1</v>
      </c>
      <c r="K180" s="367">
        <v>2.0477100000000001E-5</v>
      </c>
      <c r="L180" s="366">
        <v>-0.31323150700000002</v>
      </c>
      <c r="M180" s="367">
        <v>3.7205900000000002E-5</v>
      </c>
      <c r="N180" s="366">
        <v>-0.68195344300000005</v>
      </c>
      <c r="O180" s="369">
        <v>56</v>
      </c>
      <c r="P180" s="375">
        <v>6</v>
      </c>
      <c r="Q180" s="388" t="s">
        <v>1288</v>
      </c>
    </row>
    <row r="181" spans="1:17" ht="15" customHeight="1" x14ac:dyDescent="0.25">
      <c r="A181" s="92"/>
      <c r="B181" s="382" t="str">
        <f t="shared" si="3"/>
        <v>PeugeotExpert</v>
      </c>
      <c r="C181" s="363" t="s">
        <v>865</v>
      </c>
      <c r="D181" s="364" t="s">
        <v>1031</v>
      </c>
      <c r="E181" s="365">
        <v>0.16</v>
      </c>
      <c r="F181" s="366">
        <v>0.18</v>
      </c>
      <c r="G181" s="365">
        <v>103</v>
      </c>
      <c r="H181" s="365">
        <v>1</v>
      </c>
      <c r="I181" s="366">
        <v>30000</v>
      </c>
      <c r="J181" s="366">
        <v>1</v>
      </c>
      <c r="K181" s="367">
        <v>2.0477100000000001E-5</v>
      </c>
      <c r="L181" s="366">
        <v>-0.31323150700000002</v>
      </c>
      <c r="M181" s="367">
        <v>3.7205900000000002E-5</v>
      </c>
      <c r="N181" s="366">
        <v>-0.68195344300000005</v>
      </c>
      <c r="O181" s="369">
        <v>53</v>
      </c>
      <c r="P181" s="375">
        <v>5</v>
      </c>
      <c r="Q181" s="388" t="s">
        <v>1289</v>
      </c>
    </row>
    <row r="182" spans="1:17" ht="15" customHeight="1" x14ac:dyDescent="0.25">
      <c r="A182" s="92"/>
      <c r="B182" s="382" t="str">
        <f t="shared" si="3"/>
        <v>Peugeot206 +</v>
      </c>
      <c r="C182" s="363" t="s">
        <v>865</v>
      </c>
      <c r="D182" s="364" t="s">
        <v>1032</v>
      </c>
      <c r="E182" s="365">
        <v>0.17</v>
      </c>
      <c r="F182" s="366">
        <v>0.08</v>
      </c>
      <c r="G182" s="365">
        <v>137</v>
      </c>
      <c r="H182" s="365">
        <v>1</v>
      </c>
      <c r="I182" s="366">
        <v>25000</v>
      </c>
      <c r="J182" s="366">
        <v>1</v>
      </c>
      <c r="K182" s="367">
        <v>2.0477100000000001E-5</v>
      </c>
      <c r="L182" s="366">
        <v>-0.31323150700000002</v>
      </c>
      <c r="M182" s="367">
        <v>3.7205900000000002E-5</v>
      </c>
      <c r="N182" s="366">
        <v>-0.68195344300000005</v>
      </c>
      <c r="O182" s="369">
        <v>47</v>
      </c>
      <c r="P182" s="375">
        <v>4</v>
      </c>
      <c r="Q182" s="388" t="s">
        <v>1290</v>
      </c>
    </row>
    <row r="183" spans="1:17" ht="15" customHeight="1" x14ac:dyDescent="0.25">
      <c r="A183" s="92"/>
      <c r="B183" s="382" t="str">
        <f t="shared" si="3"/>
        <v>PeugeotBipper</v>
      </c>
      <c r="C183" s="363" t="s">
        <v>865</v>
      </c>
      <c r="D183" s="364" t="s">
        <v>1033</v>
      </c>
      <c r="E183" s="365">
        <v>0.19</v>
      </c>
      <c r="F183" s="366">
        <v>0.27</v>
      </c>
      <c r="G183" s="365">
        <v>91</v>
      </c>
      <c r="H183" s="365">
        <v>1</v>
      </c>
      <c r="I183" s="366">
        <v>30000</v>
      </c>
      <c r="J183" s="366">
        <v>1</v>
      </c>
      <c r="K183" s="367">
        <v>7.9649500000000007E-6</v>
      </c>
      <c r="L183" s="366">
        <v>0.132050897</v>
      </c>
      <c r="M183" s="367">
        <v>6.87002E-6</v>
      </c>
      <c r="N183" s="366">
        <v>0.118265536</v>
      </c>
      <c r="O183" s="369">
        <v>43</v>
      </c>
      <c r="P183" s="375">
        <v>7</v>
      </c>
      <c r="Q183" s="388" t="s">
        <v>1291</v>
      </c>
    </row>
    <row r="184" spans="1:17" ht="15" customHeight="1" x14ac:dyDescent="0.25">
      <c r="A184" s="92"/>
      <c r="B184" s="382" t="str">
        <f t="shared" si="3"/>
        <v>PeugeotPartner</v>
      </c>
      <c r="C184" s="363" t="s">
        <v>865</v>
      </c>
      <c r="D184" s="364" t="s">
        <v>1034</v>
      </c>
      <c r="E184" s="365">
        <v>0.1</v>
      </c>
      <c r="F184" s="366">
        <v>0.13</v>
      </c>
      <c r="G184" s="365">
        <v>106</v>
      </c>
      <c r="H184" s="365">
        <v>1</v>
      </c>
      <c r="I184" s="366">
        <v>20000</v>
      </c>
      <c r="J184" s="366">
        <v>1</v>
      </c>
      <c r="K184" s="367">
        <v>2.3873799999999998E-5</v>
      </c>
      <c r="L184" s="366">
        <v>-0.457931386</v>
      </c>
      <c r="M184" s="367">
        <v>5.3216600000000001E-5</v>
      </c>
      <c r="N184" s="366">
        <v>-1.161244763</v>
      </c>
      <c r="O184" s="369">
        <v>44</v>
      </c>
      <c r="P184" s="375">
        <v>5</v>
      </c>
      <c r="Q184" s="388" t="s">
        <v>1292</v>
      </c>
    </row>
    <row r="185" spans="1:17" ht="15" customHeight="1" x14ac:dyDescent="0.25">
      <c r="A185" s="92"/>
      <c r="B185" s="382" t="str">
        <f t="shared" si="3"/>
        <v>PeugeotPartner Origin</v>
      </c>
      <c r="C185" s="363" t="s">
        <v>865</v>
      </c>
      <c r="D185" s="364" t="s">
        <v>1035</v>
      </c>
      <c r="E185" s="365">
        <v>0.2</v>
      </c>
      <c r="F185" s="366">
        <v>0.28000000000000003</v>
      </c>
      <c r="G185" s="365">
        <v>149</v>
      </c>
      <c r="H185" s="365">
        <v>1</v>
      </c>
      <c r="I185" s="366">
        <v>25000</v>
      </c>
      <c r="J185" s="366">
        <v>1</v>
      </c>
      <c r="K185" s="367">
        <v>2.3873799999999998E-5</v>
      </c>
      <c r="L185" s="366">
        <v>-0.457931386</v>
      </c>
      <c r="M185" s="367">
        <v>5.3216600000000001E-5</v>
      </c>
      <c r="N185" s="366">
        <v>-1.161244763</v>
      </c>
      <c r="O185" s="369">
        <v>58</v>
      </c>
      <c r="P185" s="375">
        <v>6</v>
      </c>
      <c r="Q185" s="388" t="s">
        <v>1293</v>
      </c>
    </row>
    <row r="186" spans="1:17" ht="15" customHeight="1" x14ac:dyDescent="0.25">
      <c r="A186" s="92"/>
      <c r="B186" s="382" t="str">
        <f t="shared" si="3"/>
        <v>Peugeot807</v>
      </c>
      <c r="C186" s="363" t="s">
        <v>865</v>
      </c>
      <c r="D186" s="364">
        <v>807</v>
      </c>
      <c r="E186" s="365">
        <v>0.16</v>
      </c>
      <c r="F186" s="366">
        <v>0.28999999999999998</v>
      </c>
      <c r="G186" s="365">
        <v>148</v>
      </c>
      <c r="H186" s="365">
        <v>1</v>
      </c>
      <c r="I186" s="366">
        <v>30000</v>
      </c>
      <c r="J186" s="366">
        <v>1</v>
      </c>
      <c r="K186" s="367">
        <v>2.0477100000000001E-5</v>
      </c>
      <c r="L186" s="366">
        <v>-0.31323150700000002</v>
      </c>
      <c r="M186" s="367">
        <v>3.7205900000000002E-5</v>
      </c>
      <c r="N186" s="366">
        <v>-0.68195344300000005</v>
      </c>
      <c r="O186" s="369">
        <v>50</v>
      </c>
      <c r="P186" s="375">
        <v>7</v>
      </c>
      <c r="Q186" s="388" t="s">
        <v>1294</v>
      </c>
    </row>
    <row r="187" spans="1:17" ht="15" customHeight="1" x14ac:dyDescent="0.25">
      <c r="A187" s="92"/>
      <c r="B187" s="382" t="str">
        <f t="shared" si="3"/>
        <v>Peugeot5008</v>
      </c>
      <c r="C187" s="363" t="s">
        <v>865</v>
      </c>
      <c r="D187" s="364">
        <v>5008</v>
      </c>
      <c r="E187" s="365">
        <v>0.08</v>
      </c>
      <c r="F187" s="366">
        <v>0.1</v>
      </c>
      <c r="G187" s="365">
        <v>110</v>
      </c>
      <c r="H187" s="365">
        <v>1</v>
      </c>
      <c r="I187" s="366">
        <v>20000</v>
      </c>
      <c r="J187" s="366">
        <v>1</v>
      </c>
      <c r="K187" s="367">
        <v>2.0477100000000001E-5</v>
      </c>
      <c r="L187" s="366">
        <v>-0.31323150700000002</v>
      </c>
      <c r="M187" s="367">
        <v>3.7205900000000002E-5</v>
      </c>
      <c r="N187" s="366">
        <v>-0.68195344300000005</v>
      </c>
      <c r="O187" s="369">
        <v>42</v>
      </c>
      <c r="P187" s="375">
        <v>6</v>
      </c>
      <c r="Q187" s="388" t="s">
        <v>1295</v>
      </c>
    </row>
    <row r="188" spans="1:17" ht="15" customHeight="1" x14ac:dyDescent="0.25">
      <c r="A188" s="92"/>
      <c r="B188" s="382" t="str">
        <f t="shared" si="3"/>
        <v>Peugeot4007</v>
      </c>
      <c r="C188" s="363" t="s">
        <v>865</v>
      </c>
      <c r="D188" s="364">
        <v>4007</v>
      </c>
      <c r="E188" s="365">
        <v>0.19</v>
      </c>
      <c r="F188" s="366">
        <v>0.28999999999999998</v>
      </c>
      <c r="G188" s="365">
        <v>110</v>
      </c>
      <c r="H188" s="365">
        <v>1</v>
      </c>
      <c r="I188" s="366">
        <v>20000</v>
      </c>
      <c r="J188" s="366">
        <v>1</v>
      </c>
      <c r="K188" s="367">
        <v>2.0477100000000001E-5</v>
      </c>
      <c r="L188" s="366">
        <v>-0.31323150700000002</v>
      </c>
      <c r="M188" s="367">
        <v>3.7205900000000002E-5</v>
      </c>
      <c r="N188" s="366">
        <v>-0.68195344300000005</v>
      </c>
      <c r="O188" s="369">
        <v>51</v>
      </c>
      <c r="P188" s="375">
        <v>7</v>
      </c>
      <c r="Q188" s="388" t="s">
        <v>1296</v>
      </c>
    </row>
    <row r="189" spans="1:17" ht="15" customHeight="1" x14ac:dyDescent="0.25">
      <c r="A189" s="92"/>
      <c r="B189" s="382" t="str">
        <f t="shared" si="3"/>
        <v>Peugeot107</v>
      </c>
      <c r="C189" s="363" t="s">
        <v>865</v>
      </c>
      <c r="D189" s="364">
        <v>107</v>
      </c>
      <c r="E189" s="365">
        <v>0.16</v>
      </c>
      <c r="F189" s="366">
        <v>0.35</v>
      </c>
      <c r="G189" s="365">
        <v>44</v>
      </c>
      <c r="H189" s="365">
        <v>1</v>
      </c>
      <c r="I189" s="366">
        <v>15000</v>
      </c>
      <c r="J189" s="366">
        <v>1</v>
      </c>
      <c r="K189" s="367">
        <v>2.0477100000000001E-5</v>
      </c>
      <c r="L189" s="366">
        <v>-0.31323150700000002</v>
      </c>
      <c r="M189" s="367">
        <v>3.7205900000000002E-5</v>
      </c>
      <c r="N189" s="366">
        <v>-0.68195344300000005</v>
      </c>
      <c r="O189" s="369">
        <v>43</v>
      </c>
      <c r="P189" s="375">
        <v>5</v>
      </c>
      <c r="Q189" s="388" t="s">
        <v>1297</v>
      </c>
    </row>
    <row r="190" spans="1:17" ht="15" customHeight="1" x14ac:dyDescent="0.25">
      <c r="A190" s="92"/>
      <c r="B190" s="382" t="str">
        <f t="shared" si="3"/>
        <v>PorscheCayenne</v>
      </c>
      <c r="C190" s="363" t="s">
        <v>866</v>
      </c>
      <c r="D190" s="364" t="s">
        <v>1036</v>
      </c>
      <c r="E190" s="365">
        <v>0.08</v>
      </c>
      <c r="F190" s="366">
        <v>0.3</v>
      </c>
      <c r="G190" s="365">
        <v>68</v>
      </c>
      <c r="H190" s="365">
        <v>1</v>
      </c>
      <c r="I190" s="366">
        <v>25000</v>
      </c>
      <c r="J190" s="366">
        <v>1</v>
      </c>
      <c r="K190" s="366"/>
      <c r="L190" s="366"/>
      <c r="M190" s="366"/>
      <c r="N190" s="366"/>
      <c r="O190" s="369">
        <v>45</v>
      </c>
      <c r="P190" s="375">
        <v>4</v>
      </c>
      <c r="Q190" s="388" t="s">
        <v>1298</v>
      </c>
    </row>
    <row r="191" spans="1:17" ht="15" customHeight="1" x14ac:dyDescent="0.25">
      <c r="A191" s="92"/>
      <c r="B191" s="382" t="str">
        <f t="shared" si="3"/>
        <v>RenaultFluence</v>
      </c>
      <c r="C191" s="363" t="s">
        <v>867</v>
      </c>
      <c r="D191" s="364" t="s">
        <v>1037</v>
      </c>
      <c r="E191" s="365">
        <v>0.18</v>
      </c>
      <c r="F191" s="366">
        <v>0.33</v>
      </c>
      <c r="G191" s="365">
        <v>111</v>
      </c>
      <c r="H191" s="365">
        <v>1</v>
      </c>
      <c r="I191" s="366">
        <v>20000</v>
      </c>
      <c r="J191" s="366">
        <v>1</v>
      </c>
      <c r="K191" s="367">
        <v>1.2586799999999999E-5</v>
      </c>
      <c r="L191" s="366">
        <v>-0.19792451799999999</v>
      </c>
      <c r="M191" s="367">
        <v>1.7565199999999999E-5</v>
      </c>
      <c r="N191" s="366">
        <v>-0.28176427799999998</v>
      </c>
      <c r="O191" s="369">
        <v>42</v>
      </c>
      <c r="P191" s="375">
        <v>6</v>
      </c>
      <c r="Q191" s="388" t="s">
        <v>1299</v>
      </c>
    </row>
    <row r="192" spans="1:17" ht="15" customHeight="1" x14ac:dyDescent="0.25">
      <c r="A192" s="92"/>
      <c r="B192" s="382" t="str">
        <f t="shared" si="3"/>
        <v>RenaultLaguna</v>
      </c>
      <c r="C192" s="363" t="s">
        <v>867</v>
      </c>
      <c r="D192" s="364" t="s">
        <v>1038</v>
      </c>
      <c r="E192" s="365">
        <v>0.18</v>
      </c>
      <c r="F192" s="366">
        <v>0.34</v>
      </c>
      <c r="G192" s="365">
        <v>97</v>
      </c>
      <c r="H192" s="365">
        <v>1</v>
      </c>
      <c r="I192" s="366">
        <v>30000</v>
      </c>
      <c r="J192" s="366">
        <v>1</v>
      </c>
      <c r="K192" s="367">
        <v>1.3482999999999999E-5</v>
      </c>
      <c r="L192" s="366">
        <v>-0.24641062799999999</v>
      </c>
      <c r="M192" s="367">
        <v>1.68502E-5</v>
      </c>
      <c r="N192" s="366">
        <v>-0.238193931</v>
      </c>
      <c r="O192" s="369">
        <v>49</v>
      </c>
      <c r="P192" s="375">
        <v>5</v>
      </c>
      <c r="Q192" s="388" t="s">
        <v>1300</v>
      </c>
    </row>
    <row r="193" spans="1:17" ht="15" customHeight="1" x14ac:dyDescent="0.25">
      <c r="A193" s="92"/>
      <c r="B193" s="382" t="str">
        <f t="shared" si="3"/>
        <v>RenaultLatitude</v>
      </c>
      <c r="C193" s="363" t="s">
        <v>867</v>
      </c>
      <c r="D193" s="364" t="s">
        <v>1039</v>
      </c>
      <c r="E193" s="365">
        <v>0.18</v>
      </c>
      <c r="F193" s="366">
        <v>0.16</v>
      </c>
      <c r="G193" s="365">
        <v>98</v>
      </c>
      <c r="H193" s="365">
        <v>1</v>
      </c>
      <c r="I193" s="366">
        <v>25000</v>
      </c>
      <c r="J193" s="366">
        <v>1</v>
      </c>
      <c r="K193" s="367">
        <v>1.2586799999999999E-5</v>
      </c>
      <c r="L193" s="366">
        <v>-0.19792451799999999</v>
      </c>
      <c r="M193" s="367">
        <v>1.7565199999999999E-5</v>
      </c>
      <c r="N193" s="366">
        <v>-0.28176427799999998</v>
      </c>
      <c r="O193" s="369">
        <v>59</v>
      </c>
      <c r="P193" s="375">
        <v>7</v>
      </c>
      <c r="Q193" s="388" t="s">
        <v>1301</v>
      </c>
    </row>
    <row r="194" spans="1:17" ht="15" customHeight="1" x14ac:dyDescent="0.25">
      <c r="A194" s="92"/>
      <c r="B194" s="382" t="str">
        <f t="shared" si="3"/>
        <v>RenaultMégane</v>
      </c>
      <c r="C194" s="363" t="s">
        <v>867</v>
      </c>
      <c r="D194" s="364" t="s">
        <v>795</v>
      </c>
      <c r="E194" s="365">
        <v>0.19</v>
      </c>
      <c r="F194" s="366">
        <v>0.05</v>
      </c>
      <c r="G194" s="365">
        <v>73</v>
      </c>
      <c r="H194" s="365">
        <v>1</v>
      </c>
      <c r="I194" s="366">
        <v>30000</v>
      </c>
      <c r="J194" s="366">
        <v>1</v>
      </c>
      <c r="K194" s="367">
        <v>8.2695600000000002E-6</v>
      </c>
      <c r="L194" s="366">
        <v>-0.14535242300000001</v>
      </c>
      <c r="M194" s="367">
        <v>1.2743E-5</v>
      </c>
      <c r="N194" s="366">
        <v>-0.23770429100000001</v>
      </c>
      <c r="O194" s="369">
        <v>58</v>
      </c>
      <c r="P194" s="375">
        <v>5</v>
      </c>
      <c r="Q194" s="388" t="s">
        <v>1302</v>
      </c>
    </row>
    <row r="195" spans="1:17" ht="15" customHeight="1" x14ac:dyDescent="0.25">
      <c r="A195" s="92"/>
      <c r="B195" s="382" t="str">
        <f t="shared" si="3"/>
        <v>RenaultNuevo Clio</v>
      </c>
      <c r="C195" s="363" t="s">
        <v>867</v>
      </c>
      <c r="D195" s="364" t="s">
        <v>1040</v>
      </c>
      <c r="E195" s="365">
        <v>0.2</v>
      </c>
      <c r="F195" s="366">
        <v>0.31</v>
      </c>
      <c r="G195" s="365">
        <v>150</v>
      </c>
      <c r="H195" s="365">
        <v>1</v>
      </c>
      <c r="I195" s="366">
        <v>20000</v>
      </c>
      <c r="J195" s="366">
        <v>1</v>
      </c>
      <c r="K195" s="367">
        <v>1.40519E-5</v>
      </c>
      <c r="L195" s="366">
        <v>-0.22682107100000001</v>
      </c>
      <c r="M195" s="367">
        <v>1.64253E-5</v>
      </c>
      <c r="N195" s="366">
        <v>-0.33190397599999999</v>
      </c>
      <c r="O195" s="369">
        <v>43</v>
      </c>
      <c r="P195" s="375">
        <v>7</v>
      </c>
      <c r="Q195" s="388" t="s">
        <v>1303</v>
      </c>
    </row>
    <row r="196" spans="1:17" ht="15" customHeight="1" x14ac:dyDescent="0.25">
      <c r="A196" s="92"/>
      <c r="B196" s="382" t="str">
        <f t="shared" si="3"/>
        <v>RenaultNuevo Clio Esto</v>
      </c>
      <c r="C196" s="363" t="s">
        <v>867</v>
      </c>
      <c r="D196" s="364" t="s">
        <v>1041</v>
      </c>
      <c r="E196" s="365">
        <v>0.18</v>
      </c>
      <c r="F196" s="366">
        <v>0.17</v>
      </c>
      <c r="G196" s="365">
        <v>44</v>
      </c>
      <c r="H196" s="365">
        <v>1</v>
      </c>
      <c r="I196" s="366">
        <v>25000</v>
      </c>
      <c r="J196" s="366">
        <v>1</v>
      </c>
      <c r="K196" s="367">
        <v>1.40519E-5</v>
      </c>
      <c r="L196" s="366">
        <v>-0.22682107100000001</v>
      </c>
      <c r="M196" s="367">
        <v>1.64253E-5</v>
      </c>
      <c r="N196" s="366">
        <v>-0.33190397599999999</v>
      </c>
      <c r="O196" s="369">
        <v>55</v>
      </c>
      <c r="P196" s="375">
        <v>4</v>
      </c>
      <c r="Q196" s="388" t="s">
        <v>1304</v>
      </c>
    </row>
    <row r="197" spans="1:17" ht="15" customHeight="1" x14ac:dyDescent="0.25">
      <c r="A197" s="92"/>
      <c r="B197" s="382" t="str">
        <f t="shared" si="3"/>
        <v>RenaultMaster</v>
      </c>
      <c r="C197" s="363" t="s">
        <v>867</v>
      </c>
      <c r="D197" s="364" t="s">
        <v>1042</v>
      </c>
      <c r="E197" s="365">
        <v>7.0000000000000007E-2</v>
      </c>
      <c r="F197" s="366">
        <v>0.05</v>
      </c>
      <c r="G197" s="365">
        <v>33</v>
      </c>
      <c r="H197" s="365">
        <v>1</v>
      </c>
      <c r="I197" s="366">
        <v>30000</v>
      </c>
      <c r="J197" s="366">
        <v>1</v>
      </c>
      <c r="K197" s="367">
        <v>1.85423E-5</v>
      </c>
      <c r="L197" s="366">
        <v>-0.36543684900000001</v>
      </c>
      <c r="M197" s="367">
        <v>4.5695300000000003E-5</v>
      </c>
      <c r="N197" s="366">
        <v>-0.54389353799999995</v>
      </c>
      <c r="O197" s="369">
        <v>41</v>
      </c>
      <c r="P197" s="375">
        <v>5</v>
      </c>
      <c r="Q197" s="388" t="s">
        <v>1305</v>
      </c>
    </row>
    <row r="198" spans="1:17" ht="15" customHeight="1" x14ac:dyDescent="0.25">
      <c r="A198" s="92"/>
      <c r="B198" s="382" t="str">
        <f t="shared" si="3"/>
        <v>RenaultTrafic</v>
      </c>
      <c r="C198" s="363" t="s">
        <v>867</v>
      </c>
      <c r="D198" s="364" t="s">
        <v>1043</v>
      </c>
      <c r="E198" s="365">
        <v>0.13</v>
      </c>
      <c r="F198" s="366">
        <v>0.09</v>
      </c>
      <c r="G198" s="365">
        <v>29</v>
      </c>
      <c r="H198" s="365">
        <v>1</v>
      </c>
      <c r="I198" s="366">
        <v>30000</v>
      </c>
      <c r="J198" s="366">
        <v>1</v>
      </c>
      <c r="K198" s="367">
        <v>1.6441999999999999E-5</v>
      </c>
      <c r="L198" s="366">
        <v>-0.34476277500000002</v>
      </c>
      <c r="M198" s="367">
        <v>2.4493300000000001E-5</v>
      </c>
      <c r="N198" s="366">
        <v>-0.48559012699999998</v>
      </c>
      <c r="O198" s="369">
        <v>42</v>
      </c>
      <c r="P198" s="375">
        <v>5</v>
      </c>
      <c r="Q198" s="388" t="s">
        <v>1306</v>
      </c>
    </row>
    <row r="199" spans="1:17" ht="15" customHeight="1" x14ac:dyDescent="0.25">
      <c r="A199" s="92"/>
      <c r="B199" s="382" t="str">
        <f t="shared" si="3"/>
        <v>RenaultClio</v>
      </c>
      <c r="C199" s="363" t="s">
        <v>867</v>
      </c>
      <c r="D199" s="364" t="s">
        <v>1044</v>
      </c>
      <c r="E199" s="365">
        <v>0.09</v>
      </c>
      <c r="F199" s="366">
        <v>0.22</v>
      </c>
      <c r="G199" s="365">
        <v>69</v>
      </c>
      <c r="H199" s="365">
        <v>1</v>
      </c>
      <c r="I199" s="366">
        <v>25000</v>
      </c>
      <c r="J199" s="366">
        <v>1</v>
      </c>
      <c r="K199" s="367">
        <v>1.5587399999999999E-5</v>
      </c>
      <c r="L199" s="366">
        <v>-0.23822639000000001</v>
      </c>
      <c r="M199" s="367">
        <v>2.3632E-5</v>
      </c>
      <c r="N199" s="366">
        <v>-0.42842418700000001</v>
      </c>
      <c r="O199" s="369">
        <v>41</v>
      </c>
      <c r="P199" s="375">
        <v>7</v>
      </c>
      <c r="Q199" s="388" t="s">
        <v>1307</v>
      </c>
    </row>
    <row r="200" spans="1:17" ht="15" customHeight="1" x14ac:dyDescent="0.25">
      <c r="A200" s="92"/>
      <c r="B200" s="382" t="str">
        <f t="shared" si="3"/>
        <v>RenaultKangoo Combi</v>
      </c>
      <c r="C200" s="363" t="s">
        <v>867</v>
      </c>
      <c r="D200" s="364" t="s">
        <v>800</v>
      </c>
      <c r="E200" s="365">
        <v>0.18</v>
      </c>
      <c r="F200" s="366">
        <v>0.05</v>
      </c>
      <c r="G200" s="365">
        <v>103</v>
      </c>
      <c r="H200" s="365">
        <v>1</v>
      </c>
      <c r="I200" s="366">
        <v>25000</v>
      </c>
      <c r="J200" s="366">
        <v>1</v>
      </c>
      <c r="K200" s="367">
        <v>1.45539E-5</v>
      </c>
      <c r="L200" s="366">
        <v>-0.18262071899999999</v>
      </c>
      <c r="M200" s="367">
        <v>1.8786700000000001E-5</v>
      </c>
      <c r="N200" s="366">
        <v>-0.283057528</v>
      </c>
      <c r="O200" s="369">
        <v>48</v>
      </c>
      <c r="P200" s="375">
        <v>7</v>
      </c>
      <c r="Q200" s="388" t="s">
        <v>1308</v>
      </c>
    </row>
    <row r="201" spans="1:17" ht="15" customHeight="1" x14ac:dyDescent="0.25">
      <c r="A201" s="92"/>
      <c r="B201" s="382" t="str">
        <f t="shared" si="3"/>
        <v>RenaultKangoo Furgón</v>
      </c>
      <c r="C201" s="363" t="s">
        <v>867</v>
      </c>
      <c r="D201" s="364" t="s">
        <v>1045</v>
      </c>
      <c r="E201" s="365">
        <v>0.15</v>
      </c>
      <c r="F201" s="366">
        <v>7.0000000000000007E-2</v>
      </c>
      <c r="G201" s="365">
        <v>25</v>
      </c>
      <c r="H201" s="365">
        <v>1</v>
      </c>
      <c r="I201" s="366">
        <v>25000</v>
      </c>
      <c r="J201" s="366">
        <v>1</v>
      </c>
      <c r="K201" s="367">
        <v>1.45539E-5</v>
      </c>
      <c r="L201" s="366">
        <v>-0.18262071899999999</v>
      </c>
      <c r="M201" s="367">
        <v>1.8786700000000001E-5</v>
      </c>
      <c r="N201" s="366">
        <v>-0.283057528</v>
      </c>
      <c r="O201" s="369">
        <v>52</v>
      </c>
      <c r="P201" s="375">
        <v>4</v>
      </c>
      <c r="Q201" s="388" t="s">
        <v>1309</v>
      </c>
    </row>
    <row r="202" spans="1:17" ht="15" customHeight="1" x14ac:dyDescent="0.25">
      <c r="A202" s="92"/>
      <c r="B202" s="382" t="str">
        <f t="shared" si="3"/>
        <v>RenaultKangoo Furgón C</v>
      </c>
      <c r="C202" s="363" t="s">
        <v>867</v>
      </c>
      <c r="D202" s="364" t="s">
        <v>1046</v>
      </c>
      <c r="E202" s="365">
        <v>0.18</v>
      </c>
      <c r="F202" s="366">
        <v>0.33</v>
      </c>
      <c r="G202" s="365">
        <v>131</v>
      </c>
      <c r="H202" s="365">
        <v>1</v>
      </c>
      <c r="I202" s="366">
        <v>25000</v>
      </c>
      <c r="J202" s="366">
        <v>1</v>
      </c>
      <c r="K202" s="367">
        <v>1.45539E-5</v>
      </c>
      <c r="L202" s="366">
        <v>-0.18262071899999999</v>
      </c>
      <c r="M202" s="367">
        <v>1.8786700000000001E-5</v>
      </c>
      <c r="N202" s="366">
        <v>-0.283057528</v>
      </c>
      <c r="O202" s="369">
        <v>54</v>
      </c>
      <c r="P202" s="375">
        <v>6</v>
      </c>
      <c r="Q202" s="388" t="s">
        <v>1310</v>
      </c>
    </row>
    <row r="203" spans="1:17" ht="15" customHeight="1" x14ac:dyDescent="0.25">
      <c r="A203" s="92"/>
      <c r="B203" s="382" t="str">
        <f t="shared" si="3"/>
        <v>RenaultEspace</v>
      </c>
      <c r="C203" s="363" t="s">
        <v>867</v>
      </c>
      <c r="D203" s="364" t="s">
        <v>1047</v>
      </c>
      <c r="E203" s="365">
        <v>0.05</v>
      </c>
      <c r="F203" s="366">
        <v>0.21</v>
      </c>
      <c r="G203" s="365">
        <v>95</v>
      </c>
      <c r="H203" s="365">
        <v>1</v>
      </c>
      <c r="I203" s="366">
        <v>20000</v>
      </c>
      <c r="J203" s="366">
        <v>1</v>
      </c>
      <c r="K203" s="367">
        <v>1.22657E-5</v>
      </c>
      <c r="L203" s="366">
        <v>-6.4831235000000001E-2</v>
      </c>
      <c r="M203" s="367">
        <v>1.9906199999999999E-5</v>
      </c>
      <c r="N203" s="366">
        <v>5.5849510999999998E-2</v>
      </c>
      <c r="O203" s="369">
        <v>44</v>
      </c>
      <c r="P203" s="375">
        <v>6</v>
      </c>
      <c r="Q203" s="388" t="s">
        <v>1311</v>
      </c>
    </row>
    <row r="204" spans="1:17" ht="15" customHeight="1" x14ac:dyDescent="0.25">
      <c r="A204" s="92"/>
      <c r="B204" s="382" t="str">
        <f t="shared" si="3"/>
        <v>RenaultGrand Espace</v>
      </c>
      <c r="C204" s="363" t="s">
        <v>867</v>
      </c>
      <c r="D204" s="364" t="s">
        <v>1048</v>
      </c>
      <c r="E204" s="365">
        <v>0.19</v>
      </c>
      <c r="F204" s="366">
        <v>0.31</v>
      </c>
      <c r="G204" s="365">
        <v>109</v>
      </c>
      <c r="H204" s="365">
        <v>1</v>
      </c>
      <c r="I204" s="366">
        <v>25000</v>
      </c>
      <c r="J204" s="366">
        <v>1</v>
      </c>
      <c r="K204" s="367">
        <v>1.22657E-5</v>
      </c>
      <c r="L204" s="366">
        <v>-6.4831235000000001E-2</v>
      </c>
      <c r="M204" s="367">
        <v>1.9906199999999999E-5</v>
      </c>
      <c r="N204" s="366">
        <v>5.5849510999999998E-2</v>
      </c>
      <c r="O204" s="369">
        <v>53</v>
      </c>
      <c r="P204" s="375">
        <v>4</v>
      </c>
      <c r="Q204" s="388" t="s">
        <v>1312</v>
      </c>
    </row>
    <row r="205" spans="1:17" ht="15" customHeight="1" x14ac:dyDescent="0.25">
      <c r="A205" s="92"/>
      <c r="B205" s="382" t="str">
        <f t="shared" ref="B205:B268" si="4">TRIM(C205)&amp;TRIM(D205)</f>
        <v>RenaultGrand Scénic</v>
      </c>
      <c r="C205" s="363" t="s">
        <v>867</v>
      </c>
      <c r="D205" s="364" t="s">
        <v>1049</v>
      </c>
      <c r="E205" s="365">
        <v>0.08</v>
      </c>
      <c r="F205" s="366">
        <v>0.16</v>
      </c>
      <c r="G205" s="365">
        <v>30</v>
      </c>
      <c r="H205" s="365">
        <v>1</v>
      </c>
      <c r="I205" s="366">
        <v>25000</v>
      </c>
      <c r="J205" s="366">
        <v>1</v>
      </c>
      <c r="K205" s="367">
        <v>1.19452E-5</v>
      </c>
      <c r="L205" s="366">
        <v>-0.195560593</v>
      </c>
      <c r="M205" s="367">
        <v>2.1555700000000001E-5</v>
      </c>
      <c r="N205" s="366">
        <v>-0.35407949</v>
      </c>
      <c r="O205" s="369">
        <v>58</v>
      </c>
      <c r="P205" s="375">
        <v>7</v>
      </c>
      <c r="Q205" s="388" t="s">
        <v>1313</v>
      </c>
    </row>
    <row r="206" spans="1:17" ht="15" customHeight="1" x14ac:dyDescent="0.25">
      <c r="A206" s="92"/>
      <c r="B206" s="382" t="str">
        <f t="shared" si="4"/>
        <v>RenaultScénic</v>
      </c>
      <c r="C206" s="363" t="s">
        <v>867</v>
      </c>
      <c r="D206" s="364" t="s">
        <v>1050</v>
      </c>
      <c r="E206" s="365">
        <v>0.15</v>
      </c>
      <c r="F206" s="366">
        <v>0.35</v>
      </c>
      <c r="G206" s="365">
        <v>92</v>
      </c>
      <c r="H206" s="365">
        <v>1</v>
      </c>
      <c r="I206" s="366">
        <v>30000</v>
      </c>
      <c r="J206" s="366">
        <v>1</v>
      </c>
      <c r="K206" s="367">
        <v>1.19452E-5</v>
      </c>
      <c r="L206" s="366">
        <v>-0.195560593</v>
      </c>
      <c r="M206" s="367">
        <v>2.1555700000000001E-5</v>
      </c>
      <c r="N206" s="366">
        <v>-0.35407949</v>
      </c>
      <c r="O206" s="369">
        <v>44</v>
      </c>
      <c r="P206" s="375">
        <v>4</v>
      </c>
      <c r="Q206" s="388" t="s">
        <v>1314</v>
      </c>
    </row>
    <row r="207" spans="1:17" ht="15" customHeight="1" x14ac:dyDescent="0.25">
      <c r="A207" s="92"/>
      <c r="B207" s="382" t="str">
        <f t="shared" si="4"/>
        <v>RenaultGrand Modus</v>
      </c>
      <c r="C207" s="363" t="s">
        <v>867</v>
      </c>
      <c r="D207" s="364" t="s">
        <v>1051</v>
      </c>
      <c r="E207" s="365">
        <v>7.0000000000000007E-2</v>
      </c>
      <c r="F207" s="366">
        <v>0.22</v>
      </c>
      <c r="G207" s="365">
        <v>115</v>
      </c>
      <c r="H207" s="365">
        <v>1</v>
      </c>
      <c r="I207" s="366">
        <v>25000</v>
      </c>
      <c r="J207" s="366">
        <v>1</v>
      </c>
      <c r="K207" s="367">
        <v>1.2586799999999999E-5</v>
      </c>
      <c r="L207" s="366">
        <v>-0.19792451799999999</v>
      </c>
      <c r="M207" s="367">
        <v>1.7565199999999999E-5</v>
      </c>
      <c r="N207" s="366">
        <v>-0.28176427799999998</v>
      </c>
      <c r="O207" s="369">
        <v>60</v>
      </c>
      <c r="P207" s="375">
        <v>6</v>
      </c>
      <c r="Q207" s="388" t="s">
        <v>1315</v>
      </c>
    </row>
    <row r="208" spans="1:17" ht="15" customHeight="1" x14ac:dyDescent="0.25">
      <c r="A208" s="92"/>
      <c r="B208" s="382" t="str">
        <f t="shared" si="4"/>
        <v>RenaultKoleos</v>
      </c>
      <c r="C208" s="363" t="s">
        <v>867</v>
      </c>
      <c r="D208" s="364" t="s">
        <v>1052</v>
      </c>
      <c r="E208" s="365">
        <v>0.1</v>
      </c>
      <c r="F208" s="366">
        <v>0.09</v>
      </c>
      <c r="G208" s="365">
        <v>30</v>
      </c>
      <c r="H208" s="365">
        <v>1</v>
      </c>
      <c r="I208" s="366">
        <v>20000</v>
      </c>
      <c r="J208" s="366">
        <v>1</v>
      </c>
      <c r="K208" s="367">
        <v>1.2586799999999999E-5</v>
      </c>
      <c r="L208" s="366">
        <v>-0.19792451799999999</v>
      </c>
      <c r="M208" s="367">
        <v>1.7565199999999999E-5</v>
      </c>
      <c r="N208" s="366">
        <v>-0.28176427799999998</v>
      </c>
      <c r="O208" s="369">
        <v>58</v>
      </c>
      <c r="P208" s="375">
        <v>5</v>
      </c>
      <c r="Q208" s="388" t="s">
        <v>1316</v>
      </c>
    </row>
    <row r="209" spans="1:17" ht="15" customHeight="1" x14ac:dyDescent="0.25">
      <c r="A209" s="92"/>
      <c r="B209" s="382" t="str">
        <f t="shared" si="4"/>
        <v>SeatExeo</v>
      </c>
      <c r="C209" s="363" t="s">
        <v>868</v>
      </c>
      <c r="D209" s="364" t="s">
        <v>1053</v>
      </c>
      <c r="E209" s="365">
        <v>0.14000000000000001</v>
      </c>
      <c r="F209" s="366">
        <v>0.2</v>
      </c>
      <c r="G209" s="365">
        <v>78</v>
      </c>
      <c r="H209" s="365">
        <v>1</v>
      </c>
      <c r="I209" s="366">
        <v>30000</v>
      </c>
      <c r="J209" s="366">
        <v>1</v>
      </c>
      <c r="K209" s="367">
        <v>1.0274299999999999E-5</v>
      </c>
      <c r="L209" s="366">
        <v>-0.186430505</v>
      </c>
      <c r="M209" s="367">
        <v>1.78099E-5</v>
      </c>
      <c r="N209" s="366">
        <v>-0.35385455199999999</v>
      </c>
      <c r="O209" s="369">
        <v>49</v>
      </c>
      <c r="P209" s="375">
        <v>6</v>
      </c>
      <c r="Q209" s="388" t="s">
        <v>1317</v>
      </c>
    </row>
    <row r="210" spans="1:17" ht="15" customHeight="1" x14ac:dyDescent="0.25">
      <c r="A210" s="92"/>
      <c r="B210" s="382" t="str">
        <f t="shared" si="4"/>
        <v>SeatLeón</v>
      </c>
      <c r="C210" s="363" t="s">
        <v>868</v>
      </c>
      <c r="D210" s="364" t="s">
        <v>1054</v>
      </c>
      <c r="E210" s="365">
        <v>0.09</v>
      </c>
      <c r="F210" s="366">
        <v>7.0000000000000007E-2</v>
      </c>
      <c r="G210" s="365">
        <v>65</v>
      </c>
      <c r="H210" s="365">
        <v>1</v>
      </c>
      <c r="I210" s="366">
        <v>15000</v>
      </c>
      <c r="J210" s="366">
        <v>1</v>
      </c>
      <c r="K210" s="367">
        <v>1.27452E-5</v>
      </c>
      <c r="L210" s="366">
        <v>-0.245384241</v>
      </c>
      <c r="M210" s="367">
        <v>2.1009000000000002E-5</v>
      </c>
      <c r="N210" s="366">
        <v>-0.397840472</v>
      </c>
      <c r="O210" s="369">
        <v>43</v>
      </c>
      <c r="P210" s="375">
        <v>7</v>
      </c>
      <c r="Q210" s="388" t="s">
        <v>1318</v>
      </c>
    </row>
    <row r="211" spans="1:17" ht="15" customHeight="1" x14ac:dyDescent="0.25">
      <c r="A211" s="92"/>
      <c r="B211" s="382" t="str">
        <f t="shared" si="4"/>
        <v>SeatNuevo Ibiza</v>
      </c>
      <c r="C211" s="363" t="s">
        <v>868</v>
      </c>
      <c r="D211" s="364" t="s">
        <v>1055</v>
      </c>
      <c r="E211" s="365">
        <v>7.0000000000000007E-2</v>
      </c>
      <c r="F211" s="366">
        <v>0.16</v>
      </c>
      <c r="G211" s="365">
        <v>35</v>
      </c>
      <c r="H211" s="365">
        <v>1</v>
      </c>
      <c r="I211" s="366">
        <v>15000</v>
      </c>
      <c r="J211" s="366">
        <v>1</v>
      </c>
      <c r="K211" s="367">
        <v>8.9156699999999996E-6</v>
      </c>
      <c r="L211" s="366">
        <v>-0.15775941600000001</v>
      </c>
      <c r="M211" s="367">
        <v>1.84418E-5</v>
      </c>
      <c r="N211" s="366">
        <v>-0.34715321900000001</v>
      </c>
      <c r="O211" s="369">
        <v>58</v>
      </c>
      <c r="P211" s="375">
        <v>7</v>
      </c>
      <c r="Q211" s="388" t="s">
        <v>1319</v>
      </c>
    </row>
    <row r="212" spans="1:17" ht="15" customHeight="1" x14ac:dyDescent="0.25">
      <c r="A212" s="92"/>
      <c r="B212" s="382" t="str">
        <f t="shared" si="4"/>
        <v>SeatAlhambra</v>
      </c>
      <c r="C212" s="363" t="s">
        <v>868</v>
      </c>
      <c r="D212" s="364" t="s">
        <v>1056</v>
      </c>
      <c r="E212" s="365">
        <v>0.12</v>
      </c>
      <c r="F212" s="366">
        <v>0.2</v>
      </c>
      <c r="G212" s="365">
        <v>43</v>
      </c>
      <c r="H212" s="365">
        <v>1</v>
      </c>
      <c r="I212" s="366">
        <v>15000</v>
      </c>
      <c r="J212" s="366">
        <v>1</v>
      </c>
      <c r="K212" s="367">
        <v>1.0274299999999999E-5</v>
      </c>
      <c r="L212" s="366">
        <v>-0.186430505</v>
      </c>
      <c r="M212" s="367">
        <v>1.78099E-5</v>
      </c>
      <c r="N212" s="366">
        <v>-0.35385455199999999</v>
      </c>
      <c r="O212" s="369">
        <v>42</v>
      </c>
      <c r="P212" s="375">
        <v>7</v>
      </c>
      <c r="Q212" s="388" t="s">
        <v>1320</v>
      </c>
    </row>
    <row r="213" spans="1:17" ht="15" customHeight="1" x14ac:dyDescent="0.25">
      <c r="A213" s="92"/>
      <c r="B213" s="382" t="str">
        <f t="shared" si="4"/>
        <v>SeatAltea</v>
      </c>
      <c r="C213" s="363" t="s">
        <v>868</v>
      </c>
      <c r="D213" s="364" t="s">
        <v>1057</v>
      </c>
      <c r="E213" s="365">
        <v>0.14000000000000001</v>
      </c>
      <c r="F213" s="366">
        <v>0.08</v>
      </c>
      <c r="G213" s="365">
        <v>39</v>
      </c>
      <c r="H213" s="365">
        <v>1</v>
      </c>
      <c r="I213" s="366">
        <v>15000</v>
      </c>
      <c r="J213" s="366">
        <v>1</v>
      </c>
      <c r="K213" s="367">
        <v>6.61605E-6</v>
      </c>
      <c r="L213" s="366">
        <v>-9.3803282000000002E-2</v>
      </c>
      <c r="M213" s="367">
        <v>1.17758E-5</v>
      </c>
      <c r="N213" s="366">
        <v>-0.23626401799999999</v>
      </c>
      <c r="O213" s="369">
        <v>52</v>
      </c>
      <c r="P213" s="375">
        <v>6</v>
      </c>
      <c r="Q213" s="388" t="s">
        <v>1321</v>
      </c>
    </row>
    <row r="214" spans="1:17" ht="15" customHeight="1" x14ac:dyDescent="0.25">
      <c r="A214" s="92"/>
      <c r="B214" s="382" t="str">
        <f t="shared" si="4"/>
        <v>SeatAltea Freetrack</v>
      </c>
      <c r="C214" s="363" t="s">
        <v>868</v>
      </c>
      <c r="D214" s="364" t="s">
        <v>1058</v>
      </c>
      <c r="E214" s="365">
        <v>0.15</v>
      </c>
      <c r="F214" s="366">
        <v>0.17</v>
      </c>
      <c r="G214" s="365">
        <v>33</v>
      </c>
      <c r="H214" s="365">
        <v>1</v>
      </c>
      <c r="I214" s="366">
        <v>25000</v>
      </c>
      <c r="J214" s="366">
        <v>1</v>
      </c>
      <c r="K214" s="367">
        <v>8.1387099999999995E-6</v>
      </c>
      <c r="L214" s="366">
        <v>-0.12732848899999999</v>
      </c>
      <c r="M214" s="367">
        <v>1.0802700000000001E-5</v>
      </c>
      <c r="N214" s="366">
        <v>-0.21839497599999999</v>
      </c>
      <c r="O214" s="369">
        <v>55</v>
      </c>
      <c r="P214" s="375">
        <v>7</v>
      </c>
      <c r="Q214" s="388" t="s">
        <v>1322</v>
      </c>
    </row>
    <row r="215" spans="1:17" ht="15" customHeight="1" x14ac:dyDescent="0.25">
      <c r="A215" s="92"/>
      <c r="B215" s="382" t="str">
        <f t="shared" si="4"/>
        <v>SeatAltea Xl</v>
      </c>
      <c r="C215" s="363" t="s">
        <v>868</v>
      </c>
      <c r="D215" s="364" t="s">
        <v>1059</v>
      </c>
      <c r="E215" s="365">
        <v>0.04</v>
      </c>
      <c r="F215" s="366">
        <v>0.08</v>
      </c>
      <c r="G215" s="365">
        <v>134</v>
      </c>
      <c r="H215" s="365">
        <v>1</v>
      </c>
      <c r="I215" s="366">
        <v>25000</v>
      </c>
      <c r="J215" s="366">
        <v>1</v>
      </c>
      <c r="K215" s="367">
        <v>6.61605E-6</v>
      </c>
      <c r="L215" s="366">
        <v>-9.3803282000000002E-2</v>
      </c>
      <c r="M215" s="367">
        <v>1.17758E-5</v>
      </c>
      <c r="N215" s="366">
        <v>-0.23626401799999999</v>
      </c>
      <c r="O215" s="369">
        <v>56</v>
      </c>
      <c r="P215" s="375">
        <v>5</v>
      </c>
      <c r="Q215" s="388" t="s">
        <v>1323</v>
      </c>
    </row>
    <row r="216" spans="1:17" ht="15" customHeight="1" x14ac:dyDescent="0.25">
      <c r="A216" s="92"/>
      <c r="B216" s="382" t="str">
        <f t="shared" si="4"/>
        <v>SkodaOctavia</v>
      </c>
      <c r="C216" s="363" t="s">
        <v>869</v>
      </c>
      <c r="D216" s="364" t="s">
        <v>1060</v>
      </c>
      <c r="E216" s="365">
        <v>0.1</v>
      </c>
      <c r="F216" s="366">
        <v>0.13</v>
      </c>
      <c r="G216" s="365">
        <v>112</v>
      </c>
      <c r="H216" s="365">
        <v>1</v>
      </c>
      <c r="I216" s="366">
        <v>30000</v>
      </c>
      <c r="J216" s="366">
        <v>1</v>
      </c>
      <c r="K216" s="367">
        <v>1.37344E-5</v>
      </c>
      <c r="L216" s="366">
        <v>-0.25138062500000002</v>
      </c>
      <c r="M216" s="367">
        <v>2.18502E-5</v>
      </c>
      <c r="N216" s="366">
        <v>-0.45583719499999997</v>
      </c>
      <c r="O216" s="369">
        <v>42</v>
      </c>
      <c r="P216" s="375">
        <v>4</v>
      </c>
      <c r="Q216" s="388" t="s">
        <v>1324</v>
      </c>
    </row>
    <row r="217" spans="1:17" ht="15" customHeight="1" x14ac:dyDescent="0.25">
      <c r="A217" s="92"/>
      <c r="B217" s="382" t="str">
        <f t="shared" si="4"/>
        <v>SkodaSuperb</v>
      </c>
      <c r="C217" s="363" t="s">
        <v>869</v>
      </c>
      <c r="D217" s="364" t="s">
        <v>1061</v>
      </c>
      <c r="E217" s="365">
        <v>0.15</v>
      </c>
      <c r="F217" s="366">
        <v>0.13</v>
      </c>
      <c r="G217" s="365">
        <v>32</v>
      </c>
      <c r="H217" s="365">
        <v>1</v>
      </c>
      <c r="I217" s="366">
        <v>30000</v>
      </c>
      <c r="J217" s="366">
        <v>1</v>
      </c>
      <c r="K217" s="367">
        <v>1.3496600000000001E-5</v>
      </c>
      <c r="L217" s="366">
        <v>-0.25036429399999999</v>
      </c>
      <c r="M217" s="367">
        <v>2.1850900000000001E-5</v>
      </c>
      <c r="N217" s="366">
        <v>-0.466422536</v>
      </c>
      <c r="O217" s="369">
        <v>52</v>
      </c>
      <c r="P217" s="375">
        <v>4</v>
      </c>
      <c r="Q217" s="388" t="s">
        <v>1325</v>
      </c>
    </row>
    <row r="218" spans="1:17" ht="15" customHeight="1" x14ac:dyDescent="0.25">
      <c r="A218" s="92"/>
      <c r="B218" s="382" t="str">
        <f t="shared" si="4"/>
        <v>SkodaFabia</v>
      </c>
      <c r="C218" s="363" t="s">
        <v>869</v>
      </c>
      <c r="D218" s="364" t="s">
        <v>1062</v>
      </c>
      <c r="E218" s="365">
        <v>0.04</v>
      </c>
      <c r="F218" s="366">
        <v>0.2</v>
      </c>
      <c r="G218" s="365">
        <v>58</v>
      </c>
      <c r="H218" s="365">
        <v>1</v>
      </c>
      <c r="I218" s="366">
        <v>30000</v>
      </c>
      <c r="J218" s="366">
        <v>1</v>
      </c>
      <c r="K218" s="367">
        <v>1.22276E-5</v>
      </c>
      <c r="L218" s="366">
        <v>-0.30699831100000002</v>
      </c>
      <c r="M218" s="367">
        <v>2.7243300000000001E-5</v>
      </c>
      <c r="N218" s="366">
        <v>-0.79043749500000005</v>
      </c>
      <c r="O218" s="369">
        <v>48</v>
      </c>
      <c r="P218" s="375">
        <v>5</v>
      </c>
      <c r="Q218" s="388" t="s">
        <v>1326</v>
      </c>
    </row>
    <row r="219" spans="1:17" ht="15" customHeight="1" x14ac:dyDescent="0.25">
      <c r="A219" s="92"/>
      <c r="B219" s="382" t="str">
        <f t="shared" si="4"/>
        <v>SkodaRoomster</v>
      </c>
      <c r="C219" s="363" t="s">
        <v>869</v>
      </c>
      <c r="D219" s="364" t="s">
        <v>1063</v>
      </c>
      <c r="E219" s="365">
        <v>0.11</v>
      </c>
      <c r="F219" s="366">
        <v>0.28999999999999998</v>
      </c>
      <c r="G219" s="365">
        <v>86</v>
      </c>
      <c r="H219" s="365">
        <v>1</v>
      </c>
      <c r="I219" s="366">
        <v>30000</v>
      </c>
      <c r="J219" s="366">
        <v>1</v>
      </c>
      <c r="K219" s="367">
        <v>1.3496600000000001E-5</v>
      </c>
      <c r="L219" s="366">
        <v>-0.25036429399999999</v>
      </c>
      <c r="M219" s="367">
        <v>2.1850900000000001E-5</v>
      </c>
      <c r="N219" s="366">
        <v>-0.466422536</v>
      </c>
      <c r="O219" s="369">
        <v>46</v>
      </c>
      <c r="P219" s="375">
        <v>6</v>
      </c>
      <c r="Q219" s="388" t="s">
        <v>1327</v>
      </c>
    </row>
    <row r="220" spans="1:17" ht="15" customHeight="1" x14ac:dyDescent="0.25">
      <c r="A220" s="92"/>
      <c r="B220" s="382" t="str">
        <f t="shared" si="4"/>
        <v>SkodaYeti</v>
      </c>
      <c r="C220" s="363" t="s">
        <v>869</v>
      </c>
      <c r="D220" s="364" t="s">
        <v>1064</v>
      </c>
      <c r="E220" s="365">
        <v>0.19</v>
      </c>
      <c r="F220" s="366">
        <v>0.28000000000000003</v>
      </c>
      <c r="G220" s="365">
        <v>89</v>
      </c>
      <c r="H220" s="365">
        <v>1</v>
      </c>
      <c r="I220" s="366">
        <v>25000</v>
      </c>
      <c r="J220" s="366">
        <v>1</v>
      </c>
      <c r="K220" s="367">
        <v>1.3496600000000001E-5</v>
      </c>
      <c r="L220" s="366">
        <v>-0.25036429399999999</v>
      </c>
      <c r="M220" s="367">
        <v>2.1850900000000001E-5</v>
      </c>
      <c r="N220" s="366">
        <v>-0.466422536</v>
      </c>
      <c r="O220" s="369">
        <v>40</v>
      </c>
      <c r="P220" s="375">
        <v>4</v>
      </c>
      <c r="Q220" s="388" t="s">
        <v>1328</v>
      </c>
    </row>
    <row r="221" spans="1:17" ht="15" customHeight="1" x14ac:dyDescent="0.25">
      <c r="A221" s="92"/>
      <c r="B221" s="382" t="str">
        <f t="shared" si="4"/>
        <v>SmartFortwo</v>
      </c>
      <c r="C221" s="363" t="s">
        <v>870</v>
      </c>
      <c r="D221" s="364" t="s">
        <v>1065</v>
      </c>
      <c r="E221" s="365">
        <v>0.14000000000000001</v>
      </c>
      <c r="F221" s="366">
        <v>0.34</v>
      </c>
      <c r="G221" s="365">
        <v>82</v>
      </c>
      <c r="H221" s="365">
        <v>1</v>
      </c>
      <c r="I221" s="366">
        <v>25000</v>
      </c>
      <c r="J221" s="366">
        <v>1</v>
      </c>
      <c r="K221" s="366"/>
      <c r="L221" s="366"/>
      <c r="M221" s="366"/>
      <c r="N221" s="366"/>
      <c r="O221" s="369">
        <v>58</v>
      </c>
      <c r="P221" s="375">
        <v>7</v>
      </c>
      <c r="Q221" s="388" t="s">
        <v>1329</v>
      </c>
    </row>
    <row r="222" spans="1:17" ht="15" customHeight="1" x14ac:dyDescent="0.25">
      <c r="A222" s="92"/>
      <c r="B222" s="382" t="str">
        <f t="shared" si="4"/>
        <v>SsangyongRodius</v>
      </c>
      <c r="C222" s="363" t="s">
        <v>871</v>
      </c>
      <c r="D222" s="364" t="s">
        <v>1066</v>
      </c>
      <c r="E222" s="365">
        <v>0.16</v>
      </c>
      <c r="F222" s="366">
        <v>0.33</v>
      </c>
      <c r="G222" s="365">
        <v>143</v>
      </c>
      <c r="H222" s="365">
        <v>1</v>
      </c>
      <c r="I222" s="366">
        <v>25000</v>
      </c>
      <c r="J222" s="366">
        <v>1</v>
      </c>
      <c r="K222" s="366"/>
      <c r="L222" s="366"/>
      <c r="M222" s="366"/>
      <c r="N222" s="366"/>
      <c r="O222" s="369">
        <v>46</v>
      </c>
      <c r="P222" s="375">
        <v>7</v>
      </c>
      <c r="Q222" s="388" t="s">
        <v>1330</v>
      </c>
    </row>
    <row r="223" spans="1:17" ht="15" customHeight="1" x14ac:dyDescent="0.25">
      <c r="A223" s="92"/>
      <c r="B223" s="382" t="str">
        <f t="shared" si="4"/>
        <v>SsangyongActyon</v>
      </c>
      <c r="C223" s="363" t="s">
        <v>871</v>
      </c>
      <c r="D223" s="364" t="s">
        <v>1067</v>
      </c>
      <c r="E223" s="365">
        <v>0.08</v>
      </c>
      <c r="F223" s="366">
        <v>0.18</v>
      </c>
      <c r="G223" s="365">
        <v>46</v>
      </c>
      <c r="H223" s="365">
        <v>1</v>
      </c>
      <c r="I223" s="366">
        <v>25000</v>
      </c>
      <c r="J223" s="366">
        <v>1</v>
      </c>
      <c r="K223" s="366"/>
      <c r="L223" s="366"/>
      <c r="M223" s="366"/>
      <c r="N223" s="366"/>
      <c r="O223" s="369">
        <v>48</v>
      </c>
      <c r="P223" s="375">
        <v>5</v>
      </c>
      <c r="Q223" s="388" t="s">
        <v>1331</v>
      </c>
    </row>
    <row r="224" spans="1:17" ht="15" customHeight="1" x14ac:dyDescent="0.25">
      <c r="A224" s="92"/>
      <c r="B224" s="382" t="str">
        <f t="shared" si="4"/>
        <v>SsangyongKorando</v>
      </c>
      <c r="C224" s="363" t="s">
        <v>871</v>
      </c>
      <c r="D224" s="364" t="s">
        <v>1068</v>
      </c>
      <c r="E224" s="365">
        <v>0.09</v>
      </c>
      <c r="F224" s="366">
        <v>0.32</v>
      </c>
      <c r="G224" s="365">
        <v>113</v>
      </c>
      <c r="H224" s="365">
        <v>1</v>
      </c>
      <c r="I224" s="366">
        <v>25000</v>
      </c>
      <c r="J224" s="366">
        <v>1</v>
      </c>
      <c r="K224" s="366"/>
      <c r="L224" s="366"/>
      <c r="M224" s="366"/>
      <c r="N224" s="366"/>
      <c r="O224" s="369">
        <v>51</v>
      </c>
      <c r="P224" s="375">
        <v>4</v>
      </c>
      <c r="Q224" s="388" t="s">
        <v>1332</v>
      </c>
    </row>
    <row r="225" spans="1:17" ht="15" customHeight="1" x14ac:dyDescent="0.25">
      <c r="A225" s="92"/>
      <c r="B225" s="382" t="str">
        <f t="shared" si="4"/>
        <v>SsangyongKyron</v>
      </c>
      <c r="C225" s="363" t="s">
        <v>871</v>
      </c>
      <c r="D225" s="364" t="s">
        <v>1069</v>
      </c>
      <c r="E225" s="365">
        <v>0.14000000000000001</v>
      </c>
      <c r="F225" s="366">
        <v>0.13</v>
      </c>
      <c r="G225" s="365">
        <v>43</v>
      </c>
      <c r="H225" s="365">
        <v>1</v>
      </c>
      <c r="I225" s="366">
        <v>25000</v>
      </c>
      <c r="J225" s="366">
        <v>1</v>
      </c>
      <c r="K225" s="366"/>
      <c r="L225" s="366"/>
      <c r="M225" s="366"/>
      <c r="N225" s="366"/>
      <c r="O225" s="369">
        <v>44</v>
      </c>
      <c r="P225" s="375">
        <v>5</v>
      </c>
      <c r="Q225" s="388" t="s">
        <v>1333</v>
      </c>
    </row>
    <row r="226" spans="1:17" ht="15" customHeight="1" x14ac:dyDescent="0.25">
      <c r="A226" s="92"/>
      <c r="B226" s="382" t="str">
        <f t="shared" si="4"/>
        <v>SubaruForester</v>
      </c>
      <c r="C226" s="363" t="s">
        <v>872</v>
      </c>
      <c r="D226" s="364" t="s">
        <v>1070</v>
      </c>
      <c r="E226" s="365">
        <v>0.11</v>
      </c>
      <c r="F226" s="366">
        <v>0.1</v>
      </c>
      <c r="G226" s="365">
        <v>142</v>
      </c>
      <c r="H226" s="365">
        <v>1</v>
      </c>
      <c r="I226" s="366">
        <v>25000</v>
      </c>
      <c r="J226" s="366">
        <v>1</v>
      </c>
      <c r="K226" s="366"/>
      <c r="L226" s="366"/>
      <c r="M226" s="366"/>
      <c r="N226" s="366"/>
      <c r="O226" s="369">
        <v>57</v>
      </c>
      <c r="P226" s="375">
        <v>7</v>
      </c>
      <c r="Q226" s="388" t="s">
        <v>1334</v>
      </c>
    </row>
    <row r="227" spans="1:17" ht="15" customHeight="1" x14ac:dyDescent="0.25">
      <c r="A227" s="92"/>
      <c r="B227" s="382" t="str">
        <f t="shared" si="4"/>
        <v>SubaruTribeca</v>
      </c>
      <c r="C227" s="363" t="s">
        <v>872</v>
      </c>
      <c r="D227" s="364" t="s">
        <v>1071</v>
      </c>
      <c r="E227" s="365">
        <v>0.17</v>
      </c>
      <c r="F227" s="366">
        <v>0.31</v>
      </c>
      <c r="G227" s="365">
        <v>25</v>
      </c>
      <c r="H227" s="365">
        <v>1</v>
      </c>
      <c r="I227" s="366">
        <v>25000</v>
      </c>
      <c r="J227" s="366">
        <v>1</v>
      </c>
      <c r="K227" s="366"/>
      <c r="L227" s="366"/>
      <c r="M227" s="366"/>
      <c r="N227" s="366"/>
      <c r="O227" s="369">
        <v>46</v>
      </c>
      <c r="P227" s="375">
        <v>4</v>
      </c>
      <c r="Q227" s="388" t="s">
        <v>1335</v>
      </c>
    </row>
    <row r="228" spans="1:17" ht="15" customHeight="1" x14ac:dyDescent="0.25">
      <c r="A228" s="92"/>
      <c r="B228" s="382" t="str">
        <f t="shared" si="4"/>
        <v>SuzukiKizashi</v>
      </c>
      <c r="C228" s="363" t="s">
        <v>873</v>
      </c>
      <c r="D228" s="364" t="s">
        <v>1072</v>
      </c>
      <c r="E228" s="365">
        <v>7.0000000000000007E-2</v>
      </c>
      <c r="F228" s="366">
        <v>0.06</v>
      </c>
      <c r="G228" s="365">
        <v>106</v>
      </c>
      <c r="H228" s="365">
        <v>1</v>
      </c>
      <c r="I228" s="366">
        <v>25000</v>
      </c>
      <c r="J228" s="366">
        <v>1</v>
      </c>
      <c r="K228" s="367">
        <v>2.8314799999999999E-5</v>
      </c>
      <c r="L228" s="366">
        <v>-0.47269134000000002</v>
      </c>
      <c r="M228" s="366">
        <v>1.5191099999999999E-4</v>
      </c>
      <c r="N228" s="366">
        <v>-2.3493971889999998</v>
      </c>
      <c r="O228" s="369">
        <v>57</v>
      </c>
      <c r="P228" s="375">
        <v>5</v>
      </c>
      <c r="Q228" s="388" t="s">
        <v>1336</v>
      </c>
    </row>
    <row r="229" spans="1:17" ht="15" customHeight="1" x14ac:dyDescent="0.25">
      <c r="A229" s="92"/>
      <c r="B229" s="382" t="str">
        <f t="shared" si="4"/>
        <v>SuzukiGrand Vitara</v>
      </c>
      <c r="C229" s="363" t="s">
        <v>873</v>
      </c>
      <c r="D229" s="364" t="s">
        <v>1073</v>
      </c>
      <c r="E229" s="365">
        <v>0.05</v>
      </c>
      <c r="F229" s="366">
        <v>0.21</v>
      </c>
      <c r="G229" s="365">
        <v>67</v>
      </c>
      <c r="H229" s="365">
        <v>1</v>
      </c>
      <c r="I229" s="366">
        <v>25000</v>
      </c>
      <c r="J229" s="366">
        <v>1</v>
      </c>
      <c r="K229" s="367">
        <v>2.8314799999999999E-5</v>
      </c>
      <c r="L229" s="366">
        <v>-0.47269134000000002</v>
      </c>
      <c r="M229" s="366">
        <v>1.5191099999999999E-4</v>
      </c>
      <c r="N229" s="366">
        <v>-2.3493971889999998</v>
      </c>
      <c r="O229" s="369">
        <v>41</v>
      </c>
      <c r="P229" s="375">
        <v>4</v>
      </c>
      <c r="Q229" s="388" t="s">
        <v>1337</v>
      </c>
    </row>
    <row r="230" spans="1:17" ht="15" customHeight="1" x14ac:dyDescent="0.25">
      <c r="A230" s="92"/>
      <c r="B230" s="382" t="str">
        <f t="shared" si="4"/>
        <v>SuzukiJimny</v>
      </c>
      <c r="C230" s="363" t="s">
        <v>873</v>
      </c>
      <c r="D230" s="364" t="s">
        <v>1074</v>
      </c>
      <c r="E230" s="365">
        <v>0.17</v>
      </c>
      <c r="F230" s="366">
        <v>0.13</v>
      </c>
      <c r="G230" s="365">
        <v>124</v>
      </c>
      <c r="H230" s="365">
        <v>1</v>
      </c>
      <c r="I230" s="366">
        <v>25000</v>
      </c>
      <c r="J230" s="366">
        <v>1</v>
      </c>
      <c r="K230" s="367">
        <v>2.8314799999999999E-5</v>
      </c>
      <c r="L230" s="366">
        <v>-0.47269134000000002</v>
      </c>
      <c r="M230" s="366">
        <v>1.5191099999999999E-4</v>
      </c>
      <c r="N230" s="366">
        <v>-2.3493971889999998</v>
      </c>
      <c r="O230" s="369">
        <v>41</v>
      </c>
      <c r="P230" s="375">
        <v>4</v>
      </c>
      <c r="Q230" s="388" t="s">
        <v>1338</v>
      </c>
    </row>
    <row r="231" spans="1:17" ht="15" customHeight="1" x14ac:dyDescent="0.25">
      <c r="A231" s="92"/>
      <c r="B231" s="382" t="str">
        <f t="shared" si="4"/>
        <v>SuzukiSx4</v>
      </c>
      <c r="C231" s="363" t="s">
        <v>873</v>
      </c>
      <c r="D231" s="364" t="s">
        <v>1075</v>
      </c>
      <c r="E231" s="365">
        <v>0.05</v>
      </c>
      <c r="F231" s="366">
        <v>0.28000000000000003</v>
      </c>
      <c r="G231" s="365">
        <v>131</v>
      </c>
      <c r="H231" s="365">
        <v>1</v>
      </c>
      <c r="I231" s="366">
        <v>25000</v>
      </c>
      <c r="J231" s="366">
        <v>1</v>
      </c>
      <c r="K231" s="367">
        <v>2.8314799999999999E-5</v>
      </c>
      <c r="L231" s="366">
        <v>-0.47269134000000002</v>
      </c>
      <c r="M231" s="366">
        <v>1.5191099999999999E-4</v>
      </c>
      <c r="N231" s="366">
        <v>-2.3493971889999998</v>
      </c>
      <c r="O231" s="369">
        <v>57</v>
      </c>
      <c r="P231" s="375">
        <v>7</v>
      </c>
      <c r="Q231" s="388" t="s">
        <v>1339</v>
      </c>
    </row>
    <row r="232" spans="1:17" ht="15" customHeight="1" x14ac:dyDescent="0.25">
      <c r="A232" s="92"/>
      <c r="B232" s="382" t="str">
        <f t="shared" si="4"/>
        <v>SuzukiAlto</v>
      </c>
      <c r="C232" s="363" t="s">
        <v>873</v>
      </c>
      <c r="D232" s="364" t="s">
        <v>1076</v>
      </c>
      <c r="E232" s="365">
        <v>0.15</v>
      </c>
      <c r="F232" s="366">
        <v>0.16</v>
      </c>
      <c r="G232" s="365">
        <v>28</v>
      </c>
      <c r="H232" s="365">
        <v>1</v>
      </c>
      <c r="I232" s="366">
        <v>25000</v>
      </c>
      <c r="J232" s="366">
        <v>1</v>
      </c>
      <c r="K232" s="367">
        <v>2.8314799999999999E-5</v>
      </c>
      <c r="L232" s="366">
        <v>-0.47269134000000002</v>
      </c>
      <c r="M232" s="366">
        <v>1.5191099999999999E-4</v>
      </c>
      <c r="N232" s="366">
        <v>-2.3493971889999998</v>
      </c>
      <c r="O232" s="369">
        <v>40</v>
      </c>
      <c r="P232" s="375">
        <v>4</v>
      </c>
      <c r="Q232" s="388" t="s">
        <v>1340</v>
      </c>
    </row>
    <row r="233" spans="1:17" ht="15" customHeight="1" x14ac:dyDescent="0.25">
      <c r="A233" s="92"/>
      <c r="B233" s="382" t="str">
        <f t="shared" si="4"/>
        <v>ToyotaAvensis</v>
      </c>
      <c r="C233" s="363" t="s">
        <v>874</v>
      </c>
      <c r="D233" s="364" t="s">
        <v>1077</v>
      </c>
      <c r="E233" s="365">
        <v>0.1</v>
      </c>
      <c r="F233" s="366">
        <v>7.0000000000000007E-2</v>
      </c>
      <c r="G233" s="365">
        <v>73</v>
      </c>
      <c r="H233" s="365">
        <v>1</v>
      </c>
      <c r="I233" s="366">
        <v>15000</v>
      </c>
      <c r="J233" s="366">
        <v>1</v>
      </c>
      <c r="K233" s="367">
        <v>1.37003E-5</v>
      </c>
      <c r="L233" s="366">
        <v>-0.21212635899999999</v>
      </c>
      <c r="M233" s="367">
        <v>2.56084E-5</v>
      </c>
      <c r="N233" s="366">
        <v>-1.2535549999999999E-3</v>
      </c>
      <c r="O233" s="369">
        <v>59</v>
      </c>
      <c r="P233" s="375">
        <v>5</v>
      </c>
      <c r="Q233" s="388" t="s">
        <v>1341</v>
      </c>
    </row>
    <row r="234" spans="1:17" ht="15" customHeight="1" x14ac:dyDescent="0.25">
      <c r="A234" s="92"/>
      <c r="B234" s="382" t="str">
        <f t="shared" si="4"/>
        <v>ToyotaAuris</v>
      </c>
      <c r="C234" s="363" t="s">
        <v>874</v>
      </c>
      <c r="D234" s="364" t="s">
        <v>1078</v>
      </c>
      <c r="E234" s="365">
        <v>0.11</v>
      </c>
      <c r="F234" s="366">
        <v>0.26</v>
      </c>
      <c r="G234" s="365">
        <v>150</v>
      </c>
      <c r="H234" s="365">
        <v>1</v>
      </c>
      <c r="I234" s="366">
        <v>15000</v>
      </c>
      <c r="J234" s="366">
        <v>1</v>
      </c>
      <c r="K234" s="367">
        <v>6.1411600000000003E-6</v>
      </c>
      <c r="L234" s="366">
        <v>-7.0280516000000001E-2</v>
      </c>
      <c r="M234" s="367">
        <v>7.3151200000000002E-6</v>
      </c>
      <c r="N234" s="366">
        <v>-0.124222788</v>
      </c>
      <c r="O234" s="369">
        <v>53</v>
      </c>
      <c r="P234" s="375">
        <v>4</v>
      </c>
      <c r="Q234" s="388" t="s">
        <v>1342</v>
      </c>
    </row>
    <row r="235" spans="1:17" ht="15" customHeight="1" x14ac:dyDescent="0.25">
      <c r="A235" s="92"/>
      <c r="B235" s="382" t="str">
        <f t="shared" si="4"/>
        <v>ToyotaPrius</v>
      </c>
      <c r="C235" s="363" t="s">
        <v>874</v>
      </c>
      <c r="D235" s="364" t="s">
        <v>1079</v>
      </c>
      <c r="E235" s="365">
        <v>0.15</v>
      </c>
      <c r="F235" s="366">
        <v>0.31</v>
      </c>
      <c r="G235" s="365">
        <v>58</v>
      </c>
      <c r="H235" s="365">
        <v>1</v>
      </c>
      <c r="I235" s="366">
        <v>15000</v>
      </c>
      <c r="J235" s="366">
        <v>1</v>
      </c>
      <c r="K235" s="367">
        <v>1.8674699999999999E-6</v>
      </c>
      <c r="L235" s="366">
        <v>1.603154E-2</v>
      </c>
      <c r="M235" s="367">
        <v>3.5999999999999998E-6</v>
      </c>
      <c r="N235" s="367">
        <v>7.1999999999999995E-2</v>
      </c>
      <c r="O235" s="369">
        <v>44</v>
      </c>
      <c r="P235" s="375">
        <v>4</v>
      </c>
      <c r="Q235" s="388" t="s">
        <v>1343</v>
      </c>
    </row>
    <row r="236" spans="1:17" ht="15" customHeight="1" x14ac:dyDescent="0.25">
      <c r="A236" s="92"/>
      <c r="B236" s="382" t="str">
        <f t="shared" si="4"/>
        <v>ToyotaYaris</v>
      </c>
      <c r="C236" s="363" t="s">
        <v>874</v>
      </c>
      <c r="D236" s="364" t="s">
        <v>1080</v>
      </c>
      <c r="E236" s="365">
        <v>0.08</v>
      </c>
      <c r="F236" s="366">
        <v>0.26</v>
      </c>
      <c r="G236" s="365">
        <v>90</v>
      </c>
      <c r="H236" s="365">
        <v>1</v>
      </c>
      <c r="I236" s="366">
        <v>15000</v>
      </c>
      <c r="J236" s="366">
        <v>1</v>
      </c>
      <c r="K236" s="367">
        <v>5.1730000000000003E-6</v>
      </c>
      <c r="L236" s="366">
        <v>-2.9985329000000002E-2</v>
      </c>
      <c r="M236" s="367">
        <v>4.4907199999999998E-6</v>
      </c>
      <c r="N236" s="366">
        <v>4.4005468999999998E-2</v>
      </c>
      <c r="O236" s="369">
        <v>44</v>
      </c>
      <c r="P236" s="375">
        <v>7</v>
      </c>
      <c r="Q236" s="388" t="s">
        <v>1344</v>
      </c>
    </row>
    <row r="237" spans="1:17" ht="15" customHeight="1" x14ac:dyDescent="0.25">
      <c r="A237" s="92"/>
      <c r="B237" s="382" t="str">
        <f t="shared" si="4"/>
        <v>ToyotaDyna</v>
      </c>
      <c r="C237" s="363" t="s">
        <v>874</v>
      </c>
      <c r="D237" s="364" t="s">
        <v>1081</v>
      </c>
      <c r="E237" s="365">
        <v>0.05</v>
      </c>
      <c r="F237" s="366">
        <v>0.12</v>
      </c>
      <c r="G237" s="365">
        <v>33</v>
      </c>
      <c r="H237" s="365">
        <v>1</v>
      </c>
      <c r="I237" s="366">
        <v>25000</v>
      </c>
      <c r="J237" s="366">
        <v>1</v>
      </c>
      <c r="K237" s="367">
        <v>8.7210899999999995E-6</v>
      </c>
      <c r="L237" s="366">
        <v>-0.10395198899999999</v>
      </c>
      <c r="M237" s="367">
        <v>1.22464E-5</v>
      </c>
      <c r="N237" s="366">
        <v>-9.0914559999999995E-3</v>
      </c>
      <c r="O237" s="369">
        <v>56</v>
      </c>
      <c r="P237" s="375">
        <v>4</v>
      </c>
      <c r="Q237" s="388" t="s">
        <v>1345</v>
      </c>
    </row>
    <row r="238" spans="1:17" ht="15" customHeight="1" x14ac:dyDescent="0.25">
      <c r="A238" s="92"/>
      <c r="B238" s="382" t="str">
        <f t="shared" si="4"/>
        <v>ToyotaHiace</v>
      </c>
      <c r="C238" s="363" t="s">
        <v>874</v>
      </c>
      <c r="D238" s="364" t="s">
        <v>1082</v>
      </c>
      <c r="E238" s="365">
        <v>0.11</v>
      </c>
      <c r="F238" s="366">
        <v>0.35</v>
      </c>
      <c r="G238" s="365">
        <v>42</v>
      </c>
      <c r="H238" s="365">
        <v>1</v>
      </c>
      <c r="I238" s="366">
        <v>15000</v>
      </c>
      <c r="J238" s="366">
        <v>1</v>
      </c>
      <c r="K238" s="367">
        <v>8.7210899999999995E-6</v>
      </c>
      <c r="L238" s="366">
        <v>-0.10395198899999999</v>
      </c>
      <c r="M238" s="367">
        <v>1.22464E-5</v>
      </c>
      <c r="N238" s="366">
        <v>-9.0914559999999995E-3</v>
      </c>
      <c r="O238" s="369">
        <v>54</v>
      </c>
      <c r="P238" s="375">
        <v>4</v>
      </c>
      <c r="Q238" s="388" t="s">
        <v>1346</v>
      </c>
    </row>
    <row r="239" spans="1:17" ht="15" customHeight="1" x14ac:dyDescent="0.25">
      <c r="A239" s="92"/>
      <c r="B239" s="382" t="str">
        <f t="shared" si="4"/>
        <v>ToyotaVerso</v>
      </c>
      <c r="C239" s="363" t="s">
        <v>874</v>
      </c>
      <c r="D239" s="364" t="s">
        <v>1083</v>
      </c>
      <c r="E239" s="365">
        <v>0.18</v>
      </c>
      <c r="F239" s="366">
        <v>0.08</v>
      </c>
      <c r="G239" s="365">
        <v>89</v>
      </c>
      <c r="H239" s="365">
        <v>1</v>
      </c>
      <c r="I239" s="366">
        <v>15000</v>
      </c>
      <c r="J239" s="366">
        <v>1</v>
      </c>
      <c r="K239" s="367">
        <v>1.10764E-5</v>
      </c>
      <c r="L239" s="366">
        <v>-0.160563188</v>
      </c>
      <c r="M239" s="367">
        <v>1.0256599999999999E-5</v>
      </c>
      <c r="N239" s="366">
        <v>-0.13548500299999999</v>
      </c>
      <c r="O239" s="369">
        <v>50</v>
      </c>
      <c r="P239" s="375">
        <v>5</v>
      </c>
      <c r="Q239" s="388" t="s">
        <v>1347</v>
      </c>
    </row>
    <row r="240" spans="1:17" ht="15" customHeight="1" x14ac:dyDescent="0.25">
      <c r="A240" s="92"/>
      <c r="B240" s="382" t="str">
        <f t="shared" si="4"/>
        <v>ToyotaLand Cruiser 20</v>
      </c>
      <c r="C240" s="363" t="s">
        <v>874</v>
      </c>
      <c r="D240" s="364" t="s">
        <v>1084</v>
      </c>
      <c r="E240" s="365">
        <v>0.05</v>
      </c>
      <c r="F240" s="366">
        <v>0.13</v>
      </c>
      <c r="G240" s="365">
        <v>111</v>
      </c>
      <c r="H240" s="365">
        <v>1</v>
      </c>
      <c r="I240" s="366">
        <v>25000</v>
      </c>
      <c r="J240" s="366">
        <v>1</v>
      </c>
      <c r="K240" s="367">
        <v>8.7210899999999995E-6</v>
      </c>
      <c r="L240" s="366">
        <v>-0.10395198899999999</v>
      </c>
      <c r="M240" s="367">
        <v>1.22464E-5</v>
      </c>
      <c r="N240" s="366">
        <v>-9.0914559999999995E-3</v>
      </c>
      <c r="O240" s="369">
        <v>55</v>
      </c>
      <c r="P240" s="375">
        <v>5</v>
      </c>
      <c r="Q240" s="388" t="s">
        <v>1348</v>
      </c>
    </row>
    <row r="241" spans="1:17" ht="15" customHeight="1" x14ac:dyDescent="0.25">
      <c r="A241" s="92"/>
      <c r="B241" s="382" t="str">
        <f t="shared" si="4"/>
        <v>ToyotaLand Cruiser</v>
      </c>
      <c r="C241" s="363" t="s">
        <v>874</v>
      </c>
      <c r="D241" s="364" t="s">
        <v>1085</v>
      </c>
      <c r="E241" s="365">
        <v>0.13</v>
      </c>
      <c r="F241" s="366">
        <v>0.35</v>
      </c>
      <c r="G241" s="365">
        <v>148</v>
      </c>
      <c r="H241" s="365">
        <v>1</v>
      </c>
      <c r="I241" s="366">
        <v>15000</v>
      </c>
      <c r="J241" s="366">
        <v>1</v>
      </c>
      <c r="K241" s="367">
        <v>8.7210899999999995E-6</v>
      </c>
      <c r="L241" s="366">
        <v>-0.10395198899999999</v>
      </c>
      <c r="M241" s="367">
        <v>1.22464E-5</v>
      </c>
      <c r="N241" s="366">
        <v>-9.0914559999999995E-3</v>
      </c>
      <c r="O241" s="369">
        <v>43</v>
      </c>
      <c r="P241" s="375">
        <v>7</v>
      </c>
      <c r="Q241" s="388" t="s">
        <v>1349</v>
      </c>
    </row>
    <row r="242" spans="1:17" ht="15" customHeight="1" x14ac:dyDescent="0.25">
      <c r="A242" s="92"/>
      <c r="B242" s="382" t="str">
        <f t="shared" si="4"/>
        <v>ToyotaRav4</v>
      </c>
      <c r="C242" s="363" t="s">
        <v>874</v>
      </c>
      <c r="D242" s="364" t="s">
        <v>1086</v>
      </c>
      <c r="E242" s="365">
        <v>0.12</v>
      </c>
      <c r="F242" s="366">
        <v>0.16</v>
      </c>
      <c r="G242" s="365">
        <v>104</v>
      </c>
      <c r="H242" s="365">
        <v>1</v>
      </c>
      <c r="I242" s="366">
        <v>15000</v>
      </c>
      <c r="J242" s="366">
        <v>1</v>
      </c>
      <c r="K242" s="367">
        <v>8.7210899999999995E-6</v>
      </c>
      <c r="L242" s="366">
        <v>-0.10395198899999999</v>
      </c>
      <c r="M242" s="367">
        <v>1.22464E-5</v>
      </c>
      <c r="N242" s="366">
        <v>-9.0914559999999995E-3</v>
      </c>
      <c r="O242" s="369">
        <v>47</v>
      </c>
      <c r="P242" s="375">
        <v>7</v>
      </c>
      <c r="Q242" s="388" t="s">
        <v>1350</v>
      </c>
    </row>
    <row r="243" spans="1:17" ht="15" customHeight="1" x14ac:dyDescent="0.25">
      <c r="A243" s="92"/>
      <c r="B243" s="382" t="str">
        <f t="shared" si="4"/>
        <v>ToyotaAygo</v>
      </c>
      <c r="C243" s="363" t="s">
        <v>874</v>
      </c>
      <c r="D243" s="364" t="s">
        <v>1087</v>
      </c>
      <c r="E243" s="365">
        <v>0.17</v>
      </c>
      <c r="F243" s="366">
        <v>0.16</v>
      </c>
      <c r="G243" s="365">
        <v>131</v>
      </c>
      <c r="H243" s="365">
        <v>1</v>
      </c>
      <c r="I243" s="366">
        <v>15000</v>
      </c>
      <c r="J243" s="366">
        <v>1</v>
      </c>
      <c r="K243" s="367">
        <v>8.7210899999999995E-6</v>
      </c>
      <c r="L243" s="366">
        <v>-0.10395198899999999</v>
      </c>
      <c r="M243" s="367">
        <v>1.22464E-5</v>
      </c>
      <c r="N243" s="366">
        <v>-9.0914559999999995E-3</v>
      </c>
      <c r="O243" s="369">
        <v>46</v>
      </c>
      <c r="P243" s="375">
        <v>6</v>
      </c>
      <c r="Q243" s="388" t="s">
        <v>1351</v>
      </c>
    </row>
    <row r="244" spans="1:17" ht="15" customHeight="1" x14ac:dyDescent="0.25">
      <c r="A244" s="92"/>
      <c r="B244" s="382" t="str">
        <f t="shared" si="4"/>
        <v>ToyotaIq</v>
      </c>
      <c r="C244" s="363" t="s">
        <v>874</v>
      </c>
      <c r="D244" s="364" t="s">
        <v>1088</v>
      </c>
      <c r="E244" s="365">
        <v>0.1</v>
      </c>
      <c r="F244" s="366">
        <v>0.11</v>
      </c>
      <c r="G244" s="365">
        <v>113</v>
      </c>
      <c r="H244" s="365">
        <v>1</v>
      </c>
      <c r="I244" s="366">
        <v>15000</v>
      </c>
      <c r="J244" s="366">
        <v>1</v>
      </c>
      <c r="K244" s="367">
        <v>8.7210899999999995E-6</v>
      </c>
      <c r="L244" s="366">
        <v>-0.10395198899999999</v>
      </c>
      <c r="M244" s="367">
        <v>1.22464E-5</v>
      </c>
      <c r="N244" s="366">
        <v>-9.0914559999999995E-3</v>
      </c>
      <c r="O244" s="369">
        <v>40</v>
      </c>
      <c r="P244" s="375">
        <v>7</v>
      </c>
      <c r="Q244" s="388" t="s">
        <v>1352</v>
      </c>
    </row>
    <row r="245" spans="1:17" ht="15" customHeight="1" x14ac:dyDescent="0.25">
      <c r="A245" s="92"/>
      <c r="B245" s="382" t="str">
        <f t="shared" si="4"/>
        <v>VolkswagenJetta</v>
      </c>
      <c r="C245" s="363" t="s">
        <v>875</v>
      </c>
      <c r="D245" s="364" t="s">
        <v>1089</v>
      </c>
      <c r="E245" s="365">
        <v>0.04</v>
      </c>
      <c r="F245" s="366">
        <v>0.11</v>
      </c>
      <c r="G245" s="365">
        <v>66</v>
      </c>
      <c r="H245" s="365">
        <v>1</v>
      </c>
      <c r="I245" s="366">
        <v>30000</v>
      </c>
      <c r="J245" s="366">
        <v>2</v>
      </c>
      <c r="K245" s="367">
        <v>2.8002799999999999E-5</v>
      </c>
      <c r="L245" s="366">
        <v>-0.48455244800000002</v>
      </c>
      <c r="M245" s="367">
        <v>5.6093E-5</v>
      </c>
      <c r="N245" s="366">
        <v>-0.96605520600000006</v>
      </c>
      <c r="O245" s="369">
        <v>54</v>
      </c>
      <c r="P245" s="375">
        <v>5</v>
      </c>
      <c r="Q245" s="388" t="s">
        <v>1353</v>
      </c>
    </row>
    <row r="246" spans="1:17" ht="15" customHeight="1" x14ac:dyDescent="0.25">
      <c r="A246" s="92"/>
      <c r="B246" s="382" t="str">
        <f t="shared" si="4"/>
        <v>VolkswagenPassat</v>
      </c>
      <c r="C246" s="363" t="s">
        <v>875</v>
      </c>
      <c r="D246" s="364" t="s">
        <v>797</v>
      </c>
      <c r="E246" s="365">
        <v>0.17</v>
      </c>
      <c r="F246" s="366">
        <v>0.09</v>
      </c>
      <c r="G246" s="365">
        <v>58</v>
      </c>
      <c r="H246" s="365">
        <v>1</v>
      </c>
      <c r="I246" s="366">
        <v>30000</v>
      </c>
      <c r="J246" s="366">
        <v>1</v>
      </c>
      <c r="K246" s="367">
        <v>1.29287E-5</v>
      </c>
      <c r="L246" s="366">
        <v>-0.24182253300000001</v>
      </c>
      <c r="M246" s="367">
        <v>2.5454100000000001E-5</v>
      </c>
      <c r="N246" s="366">
        <v>-0.47458154800000002</v>
      </c>
      <c r="O246" s="369">
        <v>43</v>
      </c>
      <c r="P246" s="375">
        <v>6</v>
      </c>
      <c r="Q246" s="388" t="s">
        <v>1354</v>
      </c>
    </row>
    <row r="247" spans="1:17" ht="15" customHeight="1" x14ac:dyDescent="0.25">
      <c r="A247" s="92"/>
      <c r="B247" s="382" t="str">
        <f t="shared" si="4"/>
        <v>VolkswagenPassat Cc</v>
      </c>
      <c r="C247" s="363" t="s">
        <v>875</v>
      </c>
      <c r="D247" s="364" t="s">
        <v>1090</v>
      </c>
      <c r="E247" s="365">
        <v>0.14000000000000001</v>
      </c>
      <c r="F247" s="366">
        <v>0.18</v>
      </c>
      <c r="G247" s="365">
        <v>110</v>
      </c>
      <c r="H247" s="365">
        <v>1</v>
      </c>
      <c r="I247" s="366">
        <v>30000</v>
      </c>
      <c r="J247" s="366">
        <v>1</v>
      </c>
      <c r="K247" s="367">
        <v>2.8002799999999999E-5</v>
      </c>
      <c r="L247" s="366">
        <v>-0.48455244800000002</v>
      </c>
      <c r="M247" s="367">
        <v>5.6093E-5</v>
      </c>
      <c r="N247" s="366">
        <v>-0.96605520600000006</v>
      </c>
      <c r="O247" s="369">
        <v>53</v>
      </c>
      <c r="P247" s="375">
        <v>7</v>
      </c>
      <c r="Q247" s="388" t="s">
        <v>1355</v>
      </c>
    </row>
    <row r="248" spans="1:17" ht="15" customHeight="1" x14ac:dyDescent="0.25">
      <c r="A248" s="92"/>
      <c r="B248" s="382" t="str">
        <f t="shared" si="4"/>
        <v>VolkswagenGolf</v>
      </c>
      <c r="C248" s="363" t="s">
        <v>875</v>
      </c>
      <c r="D248" s="364" t="s">
        <v>830</v>
      </c>
      <c r="E248" s="365">
        <v>0.04</v>
      </c>
      <c r="F248" s="366">
        <v>0.24</v>
      </c>
      <c r="G248" s="365">
        <v>41</v>
      </c>
      <c r="H248" s="365">
        <v>1</v>
      </c>
      <c r="I248" s="366">
        <v>30000</v>
      </c>
      <c r="J248" s="366">
        <v>1</v>
      </c>
      <c r="K248" s="367">
        <v>1.1868800000000001E-5</v>
      </c>
      <c r="L248" s="366">
        <v>-0.20151947000000001</v>
      </c>
      <c r="M248" s="367">
        <v>2.2409499999999999E-5</v>
      </c>
      <c r="N248" s="366">
        <v>-0.39286855199999998</v>
      </c>
      <c r="O248" s="369">
        <v>60</v>
      </c>
      <c r="P248" s="375">
        <v>6</v>
      </c>
      <c r="Q248" s="388" t="s">
        <v>1356</v>
      </c>
    </row>
    <row r="249" spans="1:17" ht="15" customHeight="1" x14ac:dyDescent="0.25">
      <c r="A249" s="92"/>
      <c r="B249" s="382" t="str">
        <f t="shared" si="4"/>
        <v>VolkswagenPolo</v>
      </c>
      <c r="C249" s="363" t="s">
        <v>875</v>
      </c>
      <c r="D249" s="364" t="s">
        <v>1091</v>
      </c>
      <c r="E249" s="365">
        <v>0.17</v>
      </c>
      <c r="F249" s="366">
        <v>0.19</v>
      </c>
      <c r="G249" s="365">
        <v>65</v>
      </c>
      <c r="H249" s="365">
        <v>1</v>
      </c>
      <c r="I249" s="366">
        <v>30000</v>
      </c>
      <c r="J249" s="366">
        <v>1</v>
      </c>
      <c r="K249" s="367">
        <v>1.0589E-5</v>
      </c>
      <c r="L249" s="366">
        <v>-0.182242029</v>
      </c>
      <c r="M249" s="367">
        <v>2.8396100000000001E-5</v>
      </c>
      <c r="N249" s="366">
        <v>-0.48799356900000002</v>
      </c>
      <c r="O249" s="369">
        <v>48</v>
      </c>
      <c r="P249" s="375">
        <v>4</v>
      </c>
      <c r="Q249" s="388" t="s">
        <v>1357</v>
      </c>
    </row>
    <row r="250" spans="1:17" ht="15" customHeight="1" x14ac:dyDescent="0.25">
      <c r="A250" s="92"/>
      <c r="B250" s="382" t="str">
        <f t="shared" si="4"/>
        <v>VolkswagenCaravelle</v>
      </c>
      <c r="C250" s="363" t="s">
        <v>875</v>
      </c>
      <c r="D250" s="364" t="s">
        <v>1092</v>
      </c>
      <c r="E250" s="365">
        <v>7.0000000000000007E-2</v>
      </c>
      <c r="F250" s="366">
        <v>0.05</v>
      </c>
      <c r="G250" s="365">
        <v>146</v>
      </c>
      <c r="H250" s="365">
        <v>1</v>
      </c>
      <c r="I250" s="366">
        <v>25000</v>
      </c>
      <c r="J250" s="366">
        <v>1</v>
      </c>
      <c r="K250" s="367">
        <v>1.8190699999999998E-5</v>
      </c>
      <c r="L250" s="366">
        <v>-0.41789984699999999</v>
      </c>
      <c r="M250" s="367">
        <v>3.8853400000000003E-5</v>
      </c>
      <c r="N250" s="366">
        <v>-0.71351738600000003</v>
      </c>
      <c r="O250" s="369">
        <v>60</v>
      </c>
      <c r="P250" s="375">
        <v>5</v>
      </c>
      <c r="Q250" s="388" t="s">
        <v>1358</v>
      </c>
    </row>
    <row r="251" spans="1:17" ht="15" customHeight="1" x14ac:dyDescent="0.25">
      <c r="A251" s="92"/>
      <c r="B251" s="382" t="str">
        <f t="shared" si="4"/>
        <v>VolkswagenCrafter</v>
      </c>
      <c r="C251" s="363" t="s">
        <v>875</v>
      </c>
      <c r="D251" s="364" t="s">
        <v>1093</v>
      </c>
      <c r="E251" s="365">
        <v>0.17</v>
      </c>
      <c r="F251" s="366">
        <v>0.1</v>
      </c>
      <c r="G251" s="365">
        <v>76</v>
      </c>
      <c r="H251" s="365">
        <v>1</v>
      </c>
      <c r="I251" s="366">
        <v>25000</v>
      </c>
      <c r="J251" s="366">
        <v>1</v>
      </c>
      <c r="K251" s="367">
        <v>1.8190699999999998E-5</v>
      </c>
      <c r="L251" s="366">
        <v>-0.41789984699999999</v>
      </c>
      <c r="M251" s="367">
        <v>3.8853400000000003E-5</v>
      </c>
      <c r="N251" s="366">
        <v>-0.71351738600000003</v>
      </c>
      <c r="O251" s="369">
        <v>58</v>
      </c>
      <c r="P251" s="375">
        <v>7</v>
      </c>
      <c r="Q251" s="388" t="s">
        <v>1359</v>
      </c>
    </row>
    <row r="252" spans="1:17" ht="15" customHeight="1" x14ac:dyDescent="0.25">
      <c r="A252" s="92"/>
      <c r="B252" s="382" t="str">
        <f t="shared" si="4"/>
        <v>VolkswagenMultivan</v>
      </c>
      <c r="C252" s="363" t="s">
        <v>875</v>
      </c>
      <c r="D252" s="364" t="s">
        <v>1094</v>
      </c>
      <c r="E252" s="365">
        <v>0.1</v>
      </c>
      <c r="F252" s="366">
        <v>0.11</v>
      </c>
      <c r="G252" s="365">
        <v>37</v>
      </c>
      <c r="H252" s="365">
        <v>1</v>
      </c>
      <c r="I252" s="366">
        <v>30000</v>
      </c>
      <c r="J252" s="366">
        <v>1</v>
      </c>
      <c r="K252" s="367">
        <v>1.8190699999999998E-5</v>
      </c>
      <c r="L252" s="366">
        <v>-0.41789984699999999</v>
      </c>
      <c r="M252" s="367">
        <v>3.8853400000000003E-5</v>
      </c>
      <c r="N252" s="366">
        <v>-0.71351738600000003</v>
      </c>
      <c r="O252" s="369">
        <v>50</v>
      </c>
      <c r="P252" s="375">
        <v>7</v>
      </c>
      <c r="Q252" s="388" t="s">
        <v>1360</v>
      </c>
    </row>
    <row r="253" spans="1:17" ht="15" customHeight="1" x14ac:dyDescent="0.25">
      <c r="A253" s="92"/>
      <c r="B253" s="382" t="str">
        <f t="shared" si="4"/>
        <v>VolkswagenTransporter</v>
      </c>
      <c r="C253" s="363" t="s">
        <v>875</v>
      </c>
      <c r="D253" s="364" t="s">
        <v>1095</v>
      </c>
      <c r="E253" s="365">
        <v>0.16</v>
      </c>
      <c r="F253" s="366">
        <v>0.26</v>
      </c>
      <c r="G253" s="365">
        <v>138</v>
      </c>
      <c r="H253" s="365">
        <v>1</v>
      </c>
      <c r="I253" s="366">
        <v>30000</v>
      </c>
      <c r="J253" s="366">
        <v>1</v>
      </c>
      <c r="K253" s="367">
        <v>1.8190699999999998E-5</v>
      </c>
      <c r="L253" s="366">
        <v>-0.41789984699999999</v>
      </c>
      <c r="M253" s="367">
        <v>3.8853400000000003E-5</v>
      </c>
      <c r="N253" s="366">
        <v>-0.71351738600000003</v>
      </c>
      <c r="O253" s="369">
        <v>57</v>
      </c>
      <c r="P253" s="375">
        <v>5</v>
      </c>
      <c r="Q253" s="388" t="s">
        <v>1361</v>
      </c>
    </row>
    <row r="254" spans="1:17" ht="15" customHeight="1" x14ac:dyDescent="0.25">
      <c r="A254" s="92"/>
      <c r="B254" s="382" t="str">
        <f t="shared" si="4"/>
        <v>VolkswagenCaddy</v>
      </c>
      <c r="C254" s="363" t="s">
        <v>875</v>
      </c>
      <c r="D254" s="364" t="s">
        <v>1096</v>
      </c>
      <c r="E254" s="365">
        <v>0.17</v>
      </c>
      <c r="F254" s="366">
        <v>0.13</v>
      </c>
      <c r="G254" s="365">
        <v>134</v>
      </c>
      <c r="H254" s="365">
        <v>1</v>
      </c>
      <c r="I254" s="366">
        <v>30000</v>
      </c>
      <c r="J254" s="366">
        <v>1</v>
      </c>
      <c r="K254" s="367">
        <v>7.4149099999999998E-6</v>
      </c>
      <c r="L254" s="366">
        <v>-8.0853211999999994E-2</v>
      </c>
      <c r="M254" s="367">
        <v>1.3613E-5</v>
      </c>
      <c r="N254" s="366">
        <v>-0.126707552</v>
      </c>
      <c r="O254" s="369">
        <v>59</v>
      </c>
      <c r="P254" s="375">
        <v>6</v>
      </c>
      <c r="Q254" s="388" t="s">
        <v>1362</v>
      </c>
    </row>
    <row r="255" spans="1:17" ht="15" customHeight="1" x14ac:dyDescent="0.25">
      <c r="A255" s="92"/>
      <c r="B255" s="382" t="str">
        <f t="shared" si="4"/>
        <v>VolkswagenCalifornia</v>
      </c>
      <c r="C255" s="363" t="s">
        <v>875</v>
      </c>
      <c r="D255" s="364" t="s">
        <v>1097</v>
      </c>
      <c r="E255" s="365">
        <v>0.1</v>
      </c>
      <c r="F255" s="366">
        <v>0.16</v>
      </c>
      <c r="G255" s="365">
        <v>122</v>
      </c>
      <c r="H255" s="365">
        <v>1</v>
      </c>
      <c r="I255" s="366">
        <v>25000</v>
      </c>
      <c r="J255" s="366">
        <v>1</v>
      </c>
      <c r="K255" s="367">
        <v>2.8002799999999999E-5</v>
      </c>
      <c r="L255" s="366">
        <v>-0.48455244800000002</v>
      </c>
      <c r="M255" s="367">
        <v>5.6093E-5</v>
      </c>
      <c r="N255" s="366">
        <v>-0.96605520600000006</v>
      </c>
      <c r="O255" s="369">
        <v>53</v>
      </c>
      <c r="P255" s="375">
        <v>4</v>
      </c>
      <c r="Q255" s="388" t="s">
        <v>1363</v>
      </c>
    </row>
    <row r="256" spans="1:17" ht="15" customHeight="1" x14ac:dyDescent="0.25">
      <c r="A256" s="92"/>
      <c r="B256" s="382" t="str">
        <f t="shared" si="4"/>
        <v>VolkswagenCaravelle</v>
      </c>
      <c r="C256" s="363" t="s">
        <v>875</v>
      </c>
      <c r="D256" s="364" t="s">
        <v>1092</v>
      </c>
      <c r="E256" s="365">
        <v>0.17</v>
      </c>
      <c r="F256" s="366">
        <v>0.32</v>
      </c>
      <c r="G256" s="365">
        <v>53</v>
      </c>
      <c r="H256" s="365">
        <v>1</v>
      </c>
      <c r="I256" s="366">
        <v>25000</v>
      </c>
      <c r="J256" s="366">
        <v>1</v>
      </c>
      <c r="K256" s="367">
        <v>2.8002799999999999E-5</v>
      </c>
      <c r="L256" s="366">
        <v>-0.48455244800000002</v>
      </c>
      <c r="M256" s="367">
        <v>5.6093E-5</v>
      </c>
      <c r="N256" s="366">
        <v>-0.96605520600000006</v>
      </c>
      <c r="O256" s="369">
        <v>44</v>
      </c>
      <c r="P256" s="375">
        <v>6</v>
      </c>
      <c r="Q256" s="388" t="s">
        <v>1358</v>
      </c>
    </row>
    <row r="257" spans="1:17" ht="15" customHeight="1" x14ac:dyDescent="0.25">
      <c r="A257" s="92"/>
      <c r="B257" s="382" t="str">
        <f t="shared" si="4"/>
        <v>VolkswagenMultivan</v>
      </c>
      <c r="C257" s="363" t="s">
        <v>875</v>
      </c>
      <c r="D257" s="364" t="s">
        <v>1094</v>
      </c>
      <c r="E257" s="365">
        <v>0.16</v>
      </c>
      <c r="F257" s="366">
        <v>0.2</v>
      </c>
      <c r="G257" s="365">
        <v>122</v>
      </c>
      <c r="H257" s="365">
        <v>1</v>
      </c>
      <c r="I257" s="366">
        <v>30000</v>
      </c>
      <c r="J257" s="366">
        <v>1</v>
      </c>
      <c r="K257" s="367">
        <v>2.8002799999999999E-5</v>
      </c>
      <c r="L257" s="366">
        <v>-0.48455244800000002</v>
      </c>
      <c r="M257" s="367">
        <v>5.6093E-5</v>
      </c>
      <c r="N257" s="366">
        <v>-0.96605520600000006</v>
      </c>
      <c r="O257" s="369">
        <v>41</v>
      </c>
      <c r="P257" s="375">
        <v>4</v>
      </c>
      <c r="Q257" s="388" t="s">
        <v>1360</v>
      </c>
    </row>
    <row r="258" spans="1:17" ht="15" customHeight="1" x14ac:dyDescent="0.25">
      <c r="A258" s="92"/>
      <c r="B258" s="382" t="str">
        <f t="shared" si="4"/>
        <v>VolkswagenSharan</v>
      </c>
      <c r="C258" s="363" t="s">
        <v>875</v>
      </c>
      <c r="D258" s="364" t="s">
        <v>1098</v>
      </c>
      <c r="E258" s="365">
        <v>0.04</v>
      </c>
      <c r="F258" s="366">
        <v>0.12</v>
      </c>
      <c r="G258" s="365">
        <v>42</v>
      </c>
      <c r="H258" s="365">
        <v>1</v>
      </c>
      <c r="I258" s="366">
        <v>30000</v>
      </c>
      <c r="J258" s="366">
        <v>1</v>
      </c>
      <c r="K258" s="367">
        <v>2.8002799999999999E-5</v>
      </c>
      <c r="L258" s="366">
        <v>-0.48455244800000002</v>
      </c>
      <c r="M258" s="367">
        <v>5.6093E-5</v>
      </c>
      <c r="N258" s="366">
        <v>-0.96605520600000006</v>
      </c>
      <c r="O258" s="369">
        <v>43</v>
      </c>
      <c r="P258" s="375">
        <v>7</v>
      </c>
      <c r="Q258" s="388" t="s">
        <v>1364</v>
      </c>
    </row>
    <row r="259" spans="1:17" ht="15" customHeight="1" x14ac:dyDescent="0.25">
      <c r="A259" s="92"/>
      <c r="B259" s="382" t="str">
        <f t="shared" si="4"/>
        <v>VolkswagenGolf Plus</v>
      </c>
      <c r="C259" s="363" t="s">
        <v>875</v>
      </c>
      <c r="D259" s="364" t="s">
        <v>1099</v>
      </c>
      <c r="E259" s="365">
        <v>0.17</v>
      </c>
      <c r="F259" s="366">
        <v>0.19</v>
      </c>
      <c r="G259" s="365">
        <v>149</v>
      </c>
      <c r="H259" s="365">
        <v>1</v>
      </c>
      <c r="I259" s="366">
        <v>25000</v>
      </c>
      <c r="J259" s="366">
        <v>1</v>
      </c>
      <c r="K259" s="367">
        <v>1.1868800000000001E-5</v>
      </c>
      <c r="L259" s="366">
        <v>-0.20151947000000001</v>
      </c>
      <c r="M259" s="367">
        <v>2.2409499999999999E-5</v>
      </c>
      <c r="N259" s="366">
        <v>-0.39286855199999998</v>
      </c>
      <c r="O259" s="369">
        <v>52</v>
      </c>
      <c r="P259" s="375">
        <v>4</v>
      </c>
      <c r="Q259" s="388" t="s">
        <v>1365</v>
      </c>
    </row>
    <row r="260" spans="1:17" ht="15" customHeight="1" x14ac:dyDescent="0.25">
      <c r="A260" s="92"/>
      <c r="B260" s="382" t="str">
        <f t="shared" si="4"/>
        <v>VolkswagenTouran</v>
      </c>
      <c r="C260" s="363" t="s">
        <v>875</v>
      </c>
      <c r="D260" s="364" t="s">
        <v>1100</v>
      </c>
      <c r="E260" s="365">
        <v>0.04</v>
      </c>
      <c r="F260" s="366">
        <v>0.11</v>
      </c>
      <c r="G260" s="365">
        <v>87</v>
      </c>
      <c r="H260" s="365">
        <v>1</v>
      </c>
      <c r="I260" s="366">
        <v>30000</v>
      </c>
      <c r="J260" s="366">
        <v>1</v>
      </c>
      <c r="K260" s="367">
        <v>7.4970100000000002E-6</v>
      </c>
      <c r="L260" s="366">
        <v>-6.6274474E-2</v>
      </c>
      <c r="M260" s="367">
        <v>1.4189700000000001E-5</v>
      </c>
      <c r="N260" s="366">
        <v>-0.18354741999999999</v>
      </c>
      <c r="O260" s="369">
        <v>57</v>
      </c>
      <c r="P260" s="375">
        <v>6</v>
      </c>
      <c r="Q260" s="388" t="s">
        <v>1366</v>
      </c>
    </row>
    <row r="261" spans="1:17" ht="15" customHeight="1" x14ac:dyDescent="0.25">
      <c r="A261" s="92"/>
      <c r="B261" s="382" t="str">
        <f t="shared" si="4"/>
        <v>VolkswagenTiguan</v>
      </c>
      <c r="C261" s="363" t="s">
        <v>875</v>
      </c>
      <c r="D261" s="364" t="s">
        <v>1101</v>
      </c>
      <c r="E261" s="365">
        <v>0.16</v>
      </c>
      <c r="F261" s="366">
        <v>0.22</v>
      </c>
      <c r="G261" s="365">
        <v>30</v>
      </c>
      <c r="H261" s="365">
        <v>1</v>
      </c>
      <c r="I261" s="366">
        <v>30000</v>
      </c>
      <c r="J261" s="366">
        <v>1</v>
      </c>
      <c r="K261" s="367">
        <v>2.8002799999999999E-5</v>
      </c>
      <c r="L261" s="366">
        <v>-0.48455244800000002</v>
      </c>
      <c r="M261" s="367">
        <v>5.6093E-5</v>
      </c>
      <c r="N261" s="366">
        <v>-0.96605520600000006</v>
      </c>
      <c r="O261" s="369">
        <v>53</v>
      </c>
      <c r="P261" s="375">
        <v>4</v>
      </c>
      <c r="Q261" s="388" t="s">
        <v>1367</v>
      </c>
    </row>
    <row r="262" spans="1:17" ht="15" customHeight="1" x14ac:dyDescent="0.25">
      <c r="A262" s="92"/>
      <c r="B262" s="382" t="str">
        <f t="shared" si="4"/>
        <v>VolkswagenTouareg</v>
      </c>
      <c r="C262" s="363" t="s">
        <v>875</v>
      </c>
      <c r="D262" s="364" t="s">
        <v>1102</v>
      </c>
      <c r="E262" s="365">
        <v>0.18</v>
      </c>
      <c r="F262" s="366">
        <v>7.0000000000000007E-2</v>
      </c>
      <c r="G262" s="365">
        <v>31</v>
      </c>
      <c r="H262" s="365">
        <v>1</v>
      </c>
      <c r="I262" s="366">
        <v>25000</v>
      </c>
      <c r="J262" s="366">
        <v>1</v>
      </c>
      <c r="K262" s="367">
        <v>2.1233000000000002E-5</v>
      </c>
      <c r="L262" s="366">
        <v>-0.244244665</v>
      </c>
      <c r="M262" s="367">
        <v>4.6105800000000002E-5</v>
      </c>
      <c r="N262" s="366">
        <v>-0.43543024000000002</v>
      </c>
      <c r="O262" s="369">
        <v>43</v>
      </c>
      <c r="P262" s="375">
        <v>6</v>
      </c>
      <c r="Q262" s="388" t="s">
        <v>1368</v>
      </c>
    </row>
    <row r="263" spans="1:17" ht="15" customHeight="1" x14ac:dyDescent="0.25">
      <c r="A263" s="92"/>
      <c r="B263" s="382" t="str">
        <f t="shared" si="4"/>
        <v>VolvoS80</v>
      </c>
      <c r="C263" s="363" t="s">
        <v>876</v>
      </c>
      <c r="D263" s="364" t="s">
        <v>1103</v>
      </c>
      <c r="E263" s="365">
        <v>7.0000000000000007E-2</v>
      </c>
      <c r="F263" s="366">
        <v>0.21</v>
      </c>
      <c r="G263" s="365">
        <v>125</v>
      </c>
      <c r="H263" s="365">
        <v>1</v>
      </c>
      <c r="I263" s="366">
        <v>30000</v>
      </c>
      <c r="J263" s="366">
        <v>1</v>
      </c>
      <c r="K263" s="367">
        <v>2.1427300000000001E-5</v>
      </c>
      <c r="L263" s="366">
        <v>-0.29695601599999999</v>
      </c>
      <c r="M263" s="367">
        <v>3.3927599999999997E-5</v>
      </c>
      <c r="N263" s="366">
        <v>-0.509151346</v>
      </c>
      <c r="O263" s="369">
        <v>56</v>
      </c>
      <c r="P263" s="375">
        <v>4</v>
      </c>
      <c r="Q263" s="388" t="s">
        <v>1369</v>
      </c>
    </row>
    <row r="264" spans="1:17" ht="15" customHeight="1" x14ac:dyDescent="0.25">
      <c r="A264" s="92"/>
      <c r="B264" s="382" t="str">
        <f t="shared" si="4"/>
        <v>VolvoS40</v>
      </c>
      <c r="C264" s="363" t="s">
        <v>876</v>
      </c>
      <c r="D264" s="364" t="s">
        <v>1104</v>
      </c>
      <c r="E264" s="365">
        <v>0.12</v>
      </c>
      <c r="F264" s="366">
        <v>0.35</v>
      </c>
      <c r="G264" s="365">
        <v>88</v>
      </c>
      <c r="H264" s="365">
        <v>1</v>
      </c>
      <c r="I264" s="366">
        <v>20000</v>
      </c>
      <c r="J264" s="366">
        <v>1</v>
      </c>
      <c r="K264" s="367">
        <v>1.7168900000000001E-5</v>
      </c>
      <c r="L264" s="366">
        <v>-0.26928471199999998</v>
      </c>
      <c r="M264" s="367">
        <v>2.45791E-5</v>
      </c>
      <c r="N264" s="366">
        <v>-0.37411662800000001</v>
      </c>
      <c r="O264" s="369">
        <v>46</v>
      </c>
      <c r="P264" s="375">
        <v>4</v>
      </c>
      <c r="Q264" s="388" t="s">
        <v>1370</v>
      </c>
    </row>
    <row r="265" spans="1:17" ht="15" customHeight="1" x14ac:dyDescent="0.25">
      <c r="A265" s="92"/>
      <c r="B265" s="382" t="str">
        <f t="shared" si="4"/>
        <v>VolvoS60</v>
      </c>
      <c r="C265" s="363" t="s">
        <v>876</v>
      </c>
      <c r="D265" s="364" t="s">
        <v>1105</v>
      </c>
      <c r="E265" s="365">
        <v>0.14000000000000001</v>
      </c>
      <c r="F265" s="366">
        <v>0.24</v>
      </c>
      <c r="G265" s="365">
        <v>25</v>
      </c>
      <c r="H265" s="365">
        <v>1</v>
      </c>
      <c r="I265" s="366">
        <v>30000</v>
      </c>
      <c r="J265" s="366">
        <v>1</v>
      </c>
      <c r="K265" s="367">
        <v>2.1427300000000001E-5</v>
      </c>
      <c r="L265" s="366">
        <v>-0.29695601599999999</v>
      </c>
      <c r="M265" s="367">
        <v>3.3927599999999997E-5</v>
      </c>
      <c r="N265" s="366">
        <v>-0.509151346</v>
      </c>
      <c r="O265" s="369">
        <v>57</v>
      </c>
      <c r="P265" s="375">
        <v>5</v>
      </c>
      <c r="Q265" s="388" t="s">
        <v>1371</v>
      </c>
    </row>
    <row r="266" spans="1:17" ht="15" customHeight="1" x14ac:dyDescent="0.25">
      <c r="A266" s="92"/>
      <c r="B266" s="382" t="str">
        <f t="shared" si="4"/>
        <v>VolvoV50</v>
      </c>
      <c r="C266" s="363" t="s">
        <v>876</v>
      </c>
      <c r="D266" s="364" t="s">
        <v>1106</v>
      </c>
      <c r="E266" s="365">
        <v>7.0000000000000007E-2</v>
      </c>
      <c r="F266" s="366">
        <v>0.24</v>
      </c>
      <c r="G266" s="365">
        <v>118</v>
      </c>
      <c r="H266" s="365">
        <v>1</v>
      </c>
      <c r="I266" s="366">
        <v>20000</v>
      </c>
      <c r="J266" s="366">
        <v>1</v>
      </c>
      <c r="K266" s="367">
        <v>1.5690400000000001E-5</v>
      </c>
      <c r="L266" s="366">
        <v>-0.28058960300000002</v>
      </c>
      <c r="M266" s="367">
        <v>2.2535999999999999E-5</v>
      </c>
      <c r="N266" s="366">
        <v>-0.42990109500000001</v>
      </c>
      <c r="O266" s="369">
        <v>59</v>
      </c>
      <c r="P266" s="375">
        <v>6</v>
      </c>
      <c r="Q266" s="388" t="s">
        <v>1372</v>
      </c>
    </row>
    <row r="267" spans="1:17" ht="15" customHeight="1" x14ac:dyDescent="0.25">
      <c r="A267" s="92"/>
      <c r="B267" s="382" t="str">
        <f t="shared" si="4"/>
        <v>VolvoV60</v>
      </c>
      <c r="C267" s="363" t="s">
        <v>876</v>
      </c>
      <c r="D267" s="364" t="s">
        <v>1107</v>
      </c>
      <c r="E267" s="365">
        <v>0.16</v>
      </c>
      <c r="F267" s="366">
        <v>0.12</v>
      </c>
      <c r="G267" s="365">
        <v>108</v>
      </c>
      <c r="H267" s="365">
        <v>1</v>
      </c>
      <c r="I267" s="366">
        <v>25000</v>
      </c>
      <c r="J267" s="366">
        <v>1</v>
      </c>
      <c r="K267" s="367">
        <v>2.1427300000000001E-5</v>
      </c>
      <c r="L267" s="366">
        <v>-0.29695601599999999</v>
      </c>
      <c r="M267" s="367">
        <v>3.3927599999999997E-5</v>
      </c>
      <c r="N267" s="366">
        <v>-0.509151346</v>
      </c>
      <c r="O267" s="369">
        <v>55</v>
      </c>
      <c r="P267" s="375">
        <v>7</v>
      </c>
      <c r="Q267" s="388" t="s">
        <v>1373</v>
      </c>
    </row>
    <row r="268" spans="1:17" ht="15" customHeight="1" x14ac:dyDescent="0.25">
      <c r="A268" s="92"/>
      <c r="B268" s="382" t="str">
        <f t="shared" si="4"/>
        <v>VolvoC30</v>
      </c>
      <c r="C268" s="363" t="s">
        <v>876</v>
      </c>
      <c r="D268" s="364" t="s">
        <v>1108</v>
      </c>
      <c r="E268" s="365">
        <v>0.15</v>
      </c>
      <c r="F268" s="366">
        <v>0.09</v>
      </c>
      <c r="G268" s="365">
        <v>136</v>
      </c>
      <c r="H268" s="365">
        <v>1</v>
      </c>
      <c r="I268" s="366">
        <v>20000</v>
      </c>
      <c r="J268" s="366">
        <v>1</v>
      </c>
      <c r="K268" s="367">
        <v>2.1427300000000001E-5</v>
      </c>
      <c r="L268" s="366">
        <v>-0.29695601599999999</v>
      </c>
      <c r="M268" s="367">
        <v>3.3927599999999997E-5</v>
      </c>
      <c r="N268" s="366">
        <v>-0.509151346</v>
      </c>
      <c r="O268" s="369">
        <v>41</v>
      </c>
      <c r="P268" s="375">
        <v>4</v>
      </c>
      <c r="Q268" s="388" t="s">
        <v>1374</v>
      </c>
    </row>
    <row r="269" spans="1:17" ht="15" customHeight="1" x14ac:dyDescent="0.25">
      <c r="A269" s="92"/>
      <c r="B269" s="382" t="str">
        <f t="shared" ref="B269:B332" si="5">TRIM(C269)&amp;TRIM(D269)</f>
        <v>VolvoXc90</v>
      </c>
      <c r="C269" s="363" t="s">
        <v>876</v>
      </c>
      <c r="D269" s="364" t="s">
        <v>1109</v>
      </c>
      <c r="E269" s="365">
        <v>0.09</v>
      </c>
      <c r="F269" s="366">
        <v>0.3</v>
      </c>
      <c r="G269" s="365">
        <v>114</v>
      </c>
      <c r="H269" s="365">
        <v>1</v>
      </c>
      <c r="I269" s="366">
        <v>25000</v>
      </c>
      <c r="J269" s="366">
        <v>1</v>
      </c>
      <c r="K269" s="367">
        <v>2.01552E-5</v>
      </c>
      <c r="L269" s="366">
        <v>-0.211937651</v>
      </c>
      <c r="M269" s="367">
        <v>3.9611899999999999E-5</v>
      </c>
      <c r="N269" s="366">
        <v>-0.71199280600000003</v>
      </c>
      <c r="O269" s="369">
        <v>52</v>
      </c>
      <c r="P269" s="375">
        <v>6</v>
      </c>
      <c r="Q269" s="388" t="s">
        <v>1375</v>
      </c>
    </row>
    <row r="270" spans="1:17" ht="15" customHeight="1" x14ac:dyDescent="0.25">
      <c r="A270" s="92"/>
      <c r="B270" s="382" t="str">
        <f t="shared" si="5"/>
        <v>VolvoXc60</v>
      </c>
      <c r="C270" s="363" t="s">
        <v>876</v>
      </c>
      <c r="D270" s="364" t="s">
        <v>1110</v>
      </c>
      <c r="E270" s="365">
        <v>7.0000000000000007E-2</v>
      </c>
      <c r="F270" s="366">
        <v>0.23</v>
      </c>
      <c r="G270" s="365">
        <v>90</v>
      </c>
      <c r="H270" s="365">
        <v>1</v>
      </c>
      <c r="I270" s="366">
        <v>30000</v>
      </c>
      <c r="J270" s="366">
        <v>1</v>
      </c>
      <c r="K270" s="367">
        <v>6.94836E-6</v>
      </c>
      <c r="L270" s="366">
        <v>-5.1228230999999999E-2</v>
      </c>
      <c r="M270" s="367">
        <v>9.86595E-6</v>
      </c>
      <c r="N270" s="366">
        <v>-8.9555962000000003E-2</v>
      </c>
      <c r="O270" s="369">
        <v>60</v>
      </c>
      <c r="P270" s="375">
        <v>6</v>
      </c>
      <c r="Q270" s="388" t="s">
        <v>1376</v>
      </c>
    </row>
    <row r="271" spans="1:17" ht="15" customHeight="1" x14ac:dyDescent="0.3">
      <c r="A271" s="92"/>
      <c r="B271" s="382" t="str">
        <f t="shared" si="5"/>
        <v/>
      </c>
      <c r="C271" s="361"/>
      <c r="D271" s="362"/>
      <c r="E271" s="365"/>
      <c r="F271" s="366"/>
      <c r="G271" s="365"/>
      <c r="H271" s="365"/>
      <c r="I271" s="366"/>
      <c r="J271" s="366"/>
      <c r="K271" s="366"/>
      <c r="L271" s="366"/>
      <c r="M271" s="366"/>
      <c r="N271" s="366"/>
      <c r="O271" s="369"/>
      <c r="P271" s="375"/>
      <c r="Q271" s="388"/>
    </row>
    <row r="272" spans="1:17" ht="15" customHeight="1" x14ac:dyDescent="0.3">
      <c r="A272" s="92"/>
      <c r="B272" s="382" t="str">
        <f t="shared" si="5"/>
        <v/>
      </c>
      <c r="C272" s="361"/>
      <c r="D272" s="362"/>
      <c r="E272" s="365"/>
      <c r="F272" s="366"/>
      <c r="G272" s="365"/>
      <c r="H272" s="365"/>
      <c r="I272" s="366"/>
      <c r="J272" s="366"/>
      <c r="K272" s="366"/>
      <c r="L272" s="366"/>
      <c r="M272" s="366"/>
      <c r="N272" s="366"/>
      <c r="O272" s="369"/>
      <c r="P272" s="375"/>
      <c r="Q272" s="388"/>
    </row>
    <row r="273" spans="1:17" ht="15" customHeight="1" x14ac:dyDescent="0.3">
      <c r="A273" s="92"/>
      <c r="B273" s="382" t="str">
        <f t="shared" si="5"/>
        <v/>
      </c>
      <c r="C273" s="361"/>
      <c r="D273" s="362"/>
      <c r="E273" s="365"/>
      <c r="F273" s="366"/>
      <c r="G273" s="365"/>
      <c r="H273" s="365"/>
      <c r="I273" s="366"/>
      <c r="J273" s="366"/>
      <c r="K273" s="366"/>
      <c r="L273" s="366"/>
      <c r="M273" s="366"/>
      <c r="N273" s="366"/>
      <c r="O273" s="369"/>
      <c r="P273" s="375"/>
      <c r="Q273" s="388"/>
    </row>
    <row r="274" spans="1:17" ht="15" customHeight="1" x14ac:dyDescent="0.3">
      <c r="A274" s="92"/>
      <c r="B274" s="382" t="str">
        <f t="shared" si="5"/>
        <v/>
      </c>
      <c r="C274" s="361"/>
      <c r="D274" s="362"/>
      <c r="E274" s="365"/>
      <c r="F274" s="366"/>
      <c r="G274" s="365"/>
      <c r="H274" s="365"/>
      <c r="I274" s="366"/>
      <c r="J274" s="366"/>
      <c r="K274" s="366"/>
      <c r="L274" s="366"/>
      <c r="M274" s="366"/>
      <c r="N274" s="366"/>
      <c r="O274" s="369"/>
      <c r="P274" s="375"/>
      <c r="Q274" s="388"/>
    </row>
    <row r="275" spans="1:17" ht="15" customHeight="1" x14ac:dyDescent="0.3">
      <c r="A275" s="92"/>
      <c r="B275" s="382" t="str">
        <f t="shared" si="5"/>
        <v/>
      </c>
      <c r="C275" s="361"/>
      <c r="D275" s="362"/>
      <c r="E275" s="365"/>
      <c r="F275" s="366"/>
      <c r="G275" s="365"/>
      <c r="H275" s="365"/>
      <c r="I275" s="366"/>
      <c r="J275" s="366"/>
      <c r="K275" s="366"/>
      <c r="L275" s="366"/>
      <c r="M275" s="366"/>
      <c r="N275" s="366"/>
      <c r="O275" s="369"/>
      <c r="P275" s="375"/>
      <c r="Q275" s="388"/>
    </row>
    <row r="276" spans="1:17" ht="15" customHeight="1" x14ac:dyDescent="0.3">
      <c r="A276" s="92"/>
      <c r="B276" s="382" t="str">
        <f t="shared" si="5"/>
        <v/>
      </c>
      <c r="C276" s="361"/>
      <c r="D276" s="362"/>
      <c r="E276" s="365"/>
      <c r="F276" s="366"/>
      <c r="G276" s="365"/>
      <c r="H276" s="365"/>
      <c r="I276" s="366"/>
      <c r="J276" s="366"/>
      <c r="K276" s="366"/>
      <c r="L276" s="366"/>
      <c r="M276" s="366"/>
      <c r="N276" s="366"/>
      <c r="O276" s="369"/>
      <c r="P276" s="375"/>
      <c r="Q276" s="388"/>
    </row>
    <row r="277" spans="1:17" ht="15" customHeight="1" x14ac:dyDescent="0.3">
      <c r="A277" s="92"/>
      <c r="B277" s="382" t="str">
        <f t="shared" si="5"/>
        <v/>
      </c>
      <c r="C277" s="361"/>
      <c r="D277" s="362"/>
      <c r="E277" s="365"/>
      <c r="F277" s="366"/>
      <c r="G277" s="365"/>
      <c r="H277" s="365"/>
      <c r="I277" s="366"/>
      <c r="J277" s="366"/>
      <c r="K277" s="366"/>
      <c r="L277" s="366"/>
      <c r="M277" s="366"/>
      <c r="N277" s="366"/>
      <c r="O277" s="369"/>
      <c r="P277" s="375"/>
      <c r="Q277" s="388"/>
    </row>
    <row r="278" spans="1:17" ht="15" customHeight="1" x14ac:dyDescent="0.3">
      <c r="A278" s="92"/>
      <c r="B278" s="382" t="str">
        <f t="shared" si="5"/>
        <v/>
      </c>
      <c r="C278" s="361"/>
      <c r="D278" s="362"/>
      <c r="E278" s="365"/>
      <c r="F278" s="366"/>
      <c r="G278" s="365"/>
      <c r="H278" s="365"/>
      <c r="I278" s="366"/>
      <c r="J278" s="366"/>
      <c r="K278" s="366"/>
      <c r="L278" s="366"/>
      <c r="M278" s="366"/>
      <c r="N278" s="366"/>
      <c r="O278" s="369"/>
      <c r="P278" s="375"/>
      <c r="Q278" s="388"/>
    </row>
    <row r="279" spans="1:17" ht="15" customHeight="1" x14ac:dyDescent="0.3">
      <c r="A279" s="92"/>
      <c r="B279" s="382" t="str">
        <f t="shared" si="5"/>
        <v/>
      </c>
      <c r="C279" s="361"/>
      <c r="D279" s="362"/>
      <c r="E279" s="365"/>
      <c r="F279" s="366"/>
      <c r="G279" s="365"/>
      <c r="H279" s="365"/>
      <c r="I279" s="366"/>
      <c r="J279" s="366"/>
      <c r="K279" s="366"/>
      <c r="L279" s="366"/>
      <c r="M279" s="366"/>
      <c r="N279" s="366"/>
      <c r="O279" s="369"/>
      <c r="P279" s="375"/>
      <c r="Q279" s="388"/>
    </row>
    <row r="280" spans="1:17" ht="15" customHeight="1" x14ac:dyDescent="0.3">
      <c r="A280" s="92"/>
      <c r="B280" s="382" t="str">
        <f t="shared" si="5"/>
        <v/>
      </c>
      <c r="C280" s="361"/>
      <c r="D280" s="362"/>
      <c r="E280" s="365"/>
      <c r="F280" s="366"/>
      <c r="G280" s="365"/>
      <c r="H280" s="365"/>
      <c r="I280" s="366"/>
      <c r="J280" s="366"/>
      <c r="K280" s="366"/>
      <c r="L280" s="366"/>
      <c r="M280" s="366"/>
      <c r="N280" s="366"/>
      <c r="O280" s="369"/>
      <c r="P280" s="375"/>
      <c r="Q280" s="388"/>
    </row>
    <row r="281" spans="1:17" ht="15" customHeight="1" x14ac:dyDescent="0.3">
      <c r="A281" s="92"/>
      <c r="B281" s="382" t="str">
        <f t="shared" si="5"/>
        <v/>
      </c>
      <c r="C281" s="361"/>
      <c r="D281" s="362"/>
      <c r="E281" s="365"/>
      <c r="F281" s="366"/>
      <c r="G281" s="365"/>
      <c r="H281" s="365"/>
      <c r="I281" s="366"/>
      <c r="J281" s="366"/>
      <c r="K281" s="366"/>
      <c r="L281" s="366"/>
      <c r="M281" s="366"/>
      <c r="N281" s="366"/>
      <c r="O281" s="369"/>
      <c r="P281" s="375"/>
      <c r="Q281" s="388"/>
    </row>
    <row r="282" spans="1:17" ht="15" customHeight="1" x14ac:dyDescent="0.3">
      <c r="A282" s="92"/>
      <c r="B282" s="382" t="str">
        <f t="shared" si="5"/>
        <v/>
      </c>
      <c r="C282" s="361"/>
      <c r="D282" s="362"/>
      <c r="E282" s="365"/>
      <c r="F282" s="366"/>
      <c r="G282" s="365"/>
      <c r="H282" s="365"/>
      <c r="I282" s="366"/>
      <c r="J282" s="366"/>
      <c r="K282" s="366"/>
      <c r="L282" s="366"/>
      <c r="M282" s="366"/>
      <c r="N282" s="366"/>
      <c r="O282" s="369"/>
      <c r="P282" s="375"/>
      <c r="Q282" s="388"/>
    </row>
    <row r="283" spans="1:17" ht="15" customHeight="1" x14ac:dyDescent="0.3">
      <c r="A283" s="92"/>
      <c r="B283" s="382" t="str">
        <f t="shared" si="5"/>
        <v/>
      </c>
      <c r="C283" s="361"/>
      <c r="D283" s="362"/>
      <c r="E283" s="365"/>
      <c r="F283" s="366"/>
      <c r="G283" s="365"/>
      <c r="H283" s="365"/>
      <c r="I283" s="366"/>
      <c r="J283" s="366"/>
      <c r="K283" s="366"/>
      <c r="L283" s="366"/>
      <c r="M283" s="366"/>
      <c r="N283" s="366"/>
      <c r="O283" s="369"/>
      <c r="P283" s="375"/>
      <c r="Q283" s="388"/>
    </row>
    <row r="284" spans="1:17" ht="15" customHeight="1" x14ac:dyDescent="0.3">
      <c r="A284" s="92"/>
      <c r="B284" s="382" t="str">
        <f t="shared" si="5"/>
        <v/>
      </c>
      <c r="C284" s="361"/>
      <c r="D284" s="362"/>
      <c r="E284" s="365"/>
      <c r="F284" s="366"/>
      <c r="G284" s="365"/>
      <c r="H284" s="365"/>
      <c r="I284" s="366"/>
      <c r="J284" s="366"/>
      <c r="K284" s="366"/>
      <c r="L284" s="366"/>
      <c r="M284" s="366"/>
      <c r="N284" s="366"/>
      <c r="O284" s="369"/>
      <c r="P284" s="375"/>
      <c r="Q284" s="388"/>
    </row>
    <row r="285" spans="1:17" ht="15" customHeight="1" x14ac:dyDescent="0.3">
      <c r="A285" s="92"/>
      <c r="B285" s="382" t="str">
        <f t="shared" si="5"/>
        <v/>
      </c>
      <c r="C285" s="361"/>
      <c r="D285" s="362"/>
      <c r="E285" s="365"/>
      <c r="F285" s="366"/>
      <c r="G285" s="365"/>
      <c r="H285" s="365"/>
      <c r="I285" s="366"/>
      <c r="J285" s="366"/>
      <c r="K285" s="366"/>
      <c r="L285" s="366"/>
      <c r="M285" s="366"/>
      <c r="N285" s="366"/>
      <c r="O285" s="369"/>
      <c r="P285" s="375"/>
      <c r="Q285" s="388"/>
    </row>
    <row r="286" spans="1:17" ht="15" customHeight="1" x14ac:dyDescent="0.3">
      <c r="A286" s="92"/>
      <c r="B286" s="382" t="str">
        <f t="shared" si="5"/>
        <v/>
      </c>
      <c r="C286" s="361"/>
      <c r="D286" s="362"/>
      <c r="E286" s="365"/>
      <c r="F286" s="366"/>
      <c r="G286" s="365"/>
      <c r="H286" s="365"/>
      <c r="I286" s="366"/>
      <c r="J286" s="366"/>
      <c r="K286" s="366"/>
      <c r="L286" s="366"/>
      <c r="M286" s="366"/>
      <c r="N286" s="366"/>
      <c r="O286" s="369"/>
      <c r="P286" s="375"/>
      <c r="Q286" s="388"/>
    </row>
    <row r="287" spans="1:17" ht="15" customHeight="1" x14ac:dyDescent="0.3">
      <c r="A287" s="92"/>
      <c r="B287" s="382" t="str">
        <f t="shared" si="5"/>
        <v/>
      </c>
      <c r="C287" s="361"/>
      <c r="D287" s="362"/>
      <c r="E287" s="365"/>
      <c r="F287" s="366"/>
      <c r="G287" s="365"/>
      <c r="H287" s="365"/>
      <c r="I287" s="366"/>
      <c r="J287" s="366"/>
      <c r="K287" s="366"/>
      <c r="L287" s="366"/>
      <c r="M287" s="366"/>
      <c r="N287" s="366"/>
      <c r="O287" s="369"/>
      <c r="P287" s="375"/>
      <c r="Q287" s="388"/>
    </row>
    <row r="288" spans="1:17" ht="15" customHeight="1" x14ac:dyDescent="0.3">
      <c r="A288" s="92"/>
      <c r="B288" s="382" t="str">
        <f t="shared" si="5"/>
        <v/>
      </c>
      <c r="C288" s="361"/>
      <c r="D288" s="362"/>
      <c r="E288" s="365"/>
      <c r="F288" s="366"/>
      <c r="G288" s="365"/>
      <c r="H288" s="365"/>
      <c r="I288" s="366"/>
      <c r="J288" s="366"/>
      <c r="K288" s="366"/>
      <c r="L288" s="366"/>
      <c r="M288" s="366"/>
      <c r="N288" s="366"/>
      <c r="O288" s="369"/>
      <c r="P288" s="375"/>
      <c r="Q288" s="388"/>
    </row>
    <row r="289" spans="1:17" ht="15" customHeight="1" x14ac:dyDescent="0.3">
      <c r="A289" s="92"/>
      <c r="B289" s="382" t="str">
        <f t="shared" si="5"/>
        <v/>
      </c>
      <c r="C289" s="361"/>
      <c r="D289" s="362"/>
      <c r="E289" s="365"/>
      <c r="F289" s="366"/>
      <c r="G289" s="365"/>
      <c r="H289" s="365"/>
      <c r="I289" s="366"/>
      <c r="J289" s="366"/>
      <c r="K289" s="366"/>
      <c r="L289" s="366"/>
      <c r="M289" s="366"/>
      <c r="N289" s="366"/>
      <c r="O289" s="369"/>
      <c r="P289" s="375"/>
      <c r="Q289" s="388"/>
    </row>
    <row r="290" spans="1:17" ht="15" customHeight="1" x14ac:dyDescent="0.3">
      <c r="A290" s="92"/>
      <c r="B290" s="382" t="str">
        <f t="shared" si="5"/>
        <v/>
      </c>
      <c r="C290" s="361"/>
      <c r="D290" s="362"/>
      <c r="E290" s="365"/>
      <c r="F290" s="366"/>
      <c r="G290" s="365"/>
      <c r="H290" s="365"/>
      <c r="I290" s="366"/>
      <c r="J290" s="366"/>
      <c r="K290" s="366"/>
      <c r="L290" s="366"/>
      <c r="M290" s="366"/>
      <c r="N290" s="366"/>
      <c r="O290" s="369"/>
      <c r="P290" s="375"/>
      <c r="Q290" s="388"/>
    </row>
    <row r="291" spans="1:17" ht="15" customHeight="1" x14ac:dyDescent="0.3">
      <c r="A291" s="92"/>
      <c r="B291" s="382" t="str">
        <f t="shared" si="5"/>
        <v/>
      </c>
      <c r="C291" s="361"/>
      <c r="D291" s="362"/>
      <c r="E291" s="365"/>
      <c r="F291" s="366"/>
      <c r="G291" s="365"/>
      <c r="H291" s="365"/>
      <c r="I291" s="366"/>
      <c r="J291" s="366"/>
      <c r="K291" s="366"/>
      <c r="L291" s="366"/>
      <c r="M291" s="366"/>
      <c r="N291" s="366"/>
      <c r="O291" s="369"/>
      <c r="P291" s="375"/>
      <c r="Q291" s="388"/>
    </row>
    <row r="292" spans="1:17" ht="15" customHeight="1" x14ac:dyDescent="0.3">
      <c r="A292" s="92"/>
      <c r="B292" s="382" t="str">
        <f t="shared" si="5"/>
        <v/>
      </c>
      <c r="C292" s="361"/>
      <c r="D292" s="362"/>
      <c r="E292" s="365"/>
      <c r="F292" s="366"/>
      <c r="G292" s="365"/>
      <c r="H292" s="365"/>
      <c r="I292" s="366"/>
      <c r="J292" s="366"/>
      <c r="K292" s="366"/>
      <c r="L292" s="366"/>
      <c r="M292" s="366"/>
      <c r="N292" s="366"/>
      <c r="O292" s="369"/>
      <c r="P292" s="375"/>
      <c r="Q292" s="388"/>
    </row>
    <row r="293" spans="1:17" ht="15" customHeight="1" x14ac:dyDescent="0.3">
      <c r="A293" s="92"/>
      <c r="B293" s="382" t="str">
        <f t="shared" si="5"/>
        <v/>
      </c>
      <c r="C293" s="361"/>
      <c r="D293" s="362"/>
      <c r="E293" s="365"/>
      <c r="F293" s="366"/>
      <c r="G293" s="365"/>
      <c r="H293" s="365"/>
      <c r="I293" s="366"/>
      <c r="J293" s="366"/>
      <c r="K293" s="366"/>
      <c r="L293" s="366"/>
      <c r="M293" s="366"/>
      <c r="N293" s="366"/>
      <c r="O293" s="369"/>
      <c r="P293" s="375"/>
      <c r="Q293" s="388"/>
    </row>
    <row r="294" spans="1:17" ht="15" customHeight="1" x14ac:dyDescent="0.3">
      <c r="A294" s="92"/>
      <c r="B294" s="382" t="str">
        <f t="shared" si="5"/>
        <v/>
      </c>
      <c r="C294" s="361"/>
      <c r="D294" s="362"/>
      <c r="E294" s="365"/>
      <c r="F294" s="366"/>
      <c r="G294" s="365"/>
      <c r="H294" s="365"/>
      <c r="I294" s="366"/>
      <c r="J294" s="366"/>
      <c r="K294" s="366"/>
      <c r="L294" s="366"/>
      <c r="M294" s="366"/>
      <c r="N294" s="366"/>
      <c r="O294" s="369"/>
      <c r="P294" s="375"/>
      <c r="Q294" s="388"/>
    </row>
    <row r="295" spans="1:17" ht="15" customHeight="1" x14ac:dyDescent="0.3">
      <c r="A295" s="92"/>
      <c r="B295" s="382" t="str">
        <f t="shared" si="5"/>
        <v/>
      </c>
      <c r="C295" s="361"/>
      <c r="D295" s="362"/>
      <c r="E295" s="365"/>
      <c r="F295" s="366"/>
      <c r="G295" s="365"/>
      <c r="H295" s="365"/>
      <c r="I295" s="366"/>
      <c r="J295" s="366"/>
      <c r="K295" s="366"/>
      <c r="L295" s="366"/>
      <c r="M295" s="366"/>
      <c r="N295" s="366"/>
      <c r="O295" s="369"/>
      <c r="P295" s="375"/>
      <c r="Q295" s="388"/>
    </row>
    <row r="296" spans="1:17" ht="15" customHeight="1" x14ac:dyDescent="0.3">
      <c r="A296" s="92"/>
      <c r="B296" s="382" t="str">
        <f t="shared" si="5"/>
        <v/>
      </c>
      <c r="C296" s="361"/>
      <c r="D296" s="362"/>
      <c r="E296" s="365"/>
      <c r="F296" s="366"/>
      <c r="G296" s="365"/>
      <c r="H296" s="365"/>
      <c r="I296" s="366"/>
      <c r="J296" s="366"/>
      <c r="K296" s="366"/>
      <c r="L296" s="366"/>
      <c r="M296" s="366"/>
      <c r="N296" s="366"/>
      <c r="O296" s="369"/>
      <c r="P296" s="375"/>
      <c r="Q296" s="388"/>
    </row>
    <row r="297" spans="1:17" ht="15" customHeight="1" x14ac:dyDescent="0.3">
      <c r="A297" s="92"/>
      <c r="B297" s="382" t="str">
        <f t="shared" si="5"/>
        <v/>
      </c>
      <c r="C297" s="361"/>
      <c r="D297" s="362"/>
      <c r="E297" s="365"/>
      <c r="F297" s="366"/>
      <c r="G297" s="365"/>
      <c r="H297" s="365"/>
      <c r="I297" s="366"/>
      <c r="J297" s="366"/>
      <c r="K297" s="366"/>
      <c r="L297" s="366"/>
      <c r="M297" s="366"/>
      <c r="N297" s="366"/>
      <c r="O297" s="369"/>
      <c r="P297" s="375"/>
      <c r="Q297" s="388"/>
    </row>
    <row r="298" spans="1:17" ht="15" customHeight="1" x14ac:dyDescent="0.3">
      <c r="A298" s="92"/>
      <c r="B298" s="382" t="str">
        <f t="shared" si="5"/>
        <v/>
      </c>
      <c r="C298" s="361"/>
      <c r="D298" s="362"/>
      <c r="E298" s="365"/>
      <c r="F298" s="366"/>
      <c r="G298" s="365"/>
      <c r="H298" s="365"/>
      <c r="I298" s="366"/>
      <c r="J298" s="366"/>
      <c r="K298" s="366"/>
      <c r="L298" s="366"/>
      <c r="M298" s="366"/>
      <c r="N298" s="366"/>
      <c r="O298" s="369"/>
      <c r="P298" s="375"/>
      <c r="Q298" s="388"/>
    </row>
    <row r="299" spans="1:17" ht="15" customHeight="1" x14ac:dyDescent="0.3">
      <c r="A299" s="92"/>
      <c r="B299" s="382" t="str">
        <f t="shared" si="5"/>
        <v/>
      </c>
      <c r="C299" s="361"/>
      <c r="D299" s="362"/>
      <c r="E299" s="365"/>
      <c r="F299" s="366"/>
      <c r="G299" s="365"/>
      <c r="H299" s="365"/>
      <c r="I299" s="366"/>
      <c r="J299" s="366"/>
      <c r="K299" s="366"/>
      <c r="L299" s="366"/>
      <c r="M299" s="366"/>
      <c r="N299" s="366"/>
      <c r="O299" s="369"/>
      <c r="P299" s="375"/>
      <c r="Q299" s="388"/>
    </row>
    <row r="300" spans="1:17" ht="15" customHeight="1" x14ac:dyDescent="0.3">
      <c r="A300" s="92"/>
      <c r="B300" s="382" t="str">
        <f t="shared" si="5"/>
        <v/>
      </c>
      <c r="C300" s="361"/>
      <c r="D300" s="362"/>
      <c r="E300" s="365"/>
      <c r="F300" s="366"/>
      <c r="G300" s="365"/>
      <c r="H300" s="365"/>
      <c r="I300" s="366"/>
      <c r="J300" s="366"/>
      <c r="K300" s="366"/>
      <c r="L300" s="366"/>
      <c r="M300" s="366"/>
      <c r="N300" s="366"/>
      <c r="O300" s="369"/>
      <c r="P300" s="375"/>
      <c r="Q300" s="388"/>
    </row>
    <row r="301" spans="1:17" ht="15" customHeight="1" x14ac:dyDescent="0.3">
      <c r="A301" s="92"/>
      <c r="B301" s="382" t="str">
        <f t="shared" si="5"/>
        <v/>
      </c>
      <c r="C301" s="361"/>
      <c r="D301" s="362"/>
      <c r="E301" s="365"/>
      <c r="F301" s="366"/>
      <c r="G301" s="365"/>
      <c r="H301" s="365"/>
      <c r="I301" s="366"/>
      <c r="J301" s="366"/>
      <c r="K301" s="366"/>
      <c r="L301" s="366"/>
      <c r="M301" s="366"/>
      <c r="N301" s="366"/>
      <c r="O301" s="369"/>
      <c r="P301" s="375"/>
      <c r="Q301" s="388"/>
    </row>
    <row r="302" spans="1:17" ht="15" customHeight="1" x14ac:dyDescent="0.3">
      <c r="A302" s="92"/>
      <c r="B302" s="382" t="str">
        <f t="shared" si="5"/>
        <v/>
      </c>
      <c r="C302" s="361"/>
      <c r="D302" s="362"/>
      <c r="E302" s="365"/>
      <c r="F302" s="366"/>
      <c r="G302" s="365"/>
      <c r="H302" s="365"/>
      <c r="I302" s="366"/>
      <c r="J302" s="366"/>
      <c r="K302" s="366"/>
      <c r="L302" s="366"/>
      <c r="M302" s="366"/>
      <c r="N302" s="366"/>
      <c r="O302" s="369"/>
      <c r="P302" s="375"/>
      <c r="Q302" s="388"/>
    </row>
    <row r="303" spans="1:17" ht="15" customHeight="1" x14ac:dyDescent="0.3">
      <c r="A303" s="92"/>
      <c r="B303" s="382" t="str">
        <f t="shared" si="5"/>
        <v/>
      </c>
      <c r="C303" s="361"/>
      <c r="D303" s="362"/>
      <c r="E303" s="365"/>
      <c r="F303" s="366"/>
      <c r="G303" s="365"/>
      <c r="H303" s="365"/>
      <c r="I303" s="366"/>
      <c r="J303" s="366"/>
      <c r="K303" s="366"/>
      <c r="L303" s="366"/>
      <c r="M303" s="366"/>
      <c r="N303" s="366"/>
      <c r="O303" s="369"/>
      <c r="P303" s="375"/>
      <c r="Q303" s="388"/>
    </row>
    <row r="304" spans="1:17" ht="15" customHeight="1" x14ac:dyDescent="0.3">
      <c r="A304" s="92"/>
      <c r="B304" s="382" t="str">
        <f t="shared" si="5"/>
        <v/>
      </c>
      <c r="C304" s="361"/>
      <c r="D304" s="362"/>
      <c r="E304" s="365"/>
      <c r="F304" s="366"/>
      <c r="G304" s="365"/>
      <c r="H304" s="365"/>
      <c r="I304" s="366"/>
      <c r="J304" s="366"/>
      <c r="K304" s="366"/>
      <c r="L304" s="366"/>
      <c r="M304" s="366"/>
      <c r="N304" s="366"/>
      <c r="O304" s="369"/>
      <c r="P304" s="375"/>
      <c r="Q304" s="388"/>
    </row>
    <row r="305" spans="1:17" ht="15" customHeight="1" x14ac:dyDescent="0.3">
      <c r="A305" s="92"/>
      <c r="B305" s="382" t="str">
        <f t="shared" si="5"/>
        <v/>
      </c>
      <c r="C305" s="361"/>
      <c r="D305" s="362"/>
      <c r="E305" s="365"/>
      <c r="F305" s="366"/>
      <c r="G305" s="365"/>
      <c r="H305" s="365"/>
      <c r="I305" s="366"/>
      <c r="J305" s="366"/>
      <c r="K305" s="366"/>
      <c r="L305" s="366"/>
      <c r="M305" s="366"/>
      <c r="N305" s="366"/>
      <c r="O305" s="369"/>
      <c r="P305" s="375"/>
      <c r="Q305" s="388"/>
    </row>
    <row r="306" spans="1:17" ht="15" customHeight="1" x14ac:dyDescent="0.3">
      <c r="A306" s="92"/>
      <c r="B306" s="382" t="str">
        <f t="shared" si="5"/>
        <v/>
      </c>
      <c r="C306" s="361"/>
      <c r="D306" s="362"/>
      <c r="E306" s="365"/>
      <c r="F306" s="366"/>
      <c r="G306" s="365"/>
      <c r="H306" s="365"/>
      <c r="I306" s="366"/>
      <c r="J306" s="366"/>
      <c r="K306" s="366"/>
      <c r="L306" s="366"/>
      <c r="M306" s="366"/>
      <c r="N306" s="366"/>
      <c r="O306" s="369"/>
      <c r="P306" s="375"/>
      <c r="Q306" s="388"/>
    </row>
    <row r="307" spans="1:17" ht="15" customHeight="1" x14ac:dyDescent="0.3">
      <c r="A307" s="92"/>
      <c r="B307" s="382" t="str">
        <f t="shared" si="5"/>
        <v/>
      </c>
      <c r="C307" s="361"/>
      <c r="D307" s="362"/>
      <c r="E307" s="365"/>
      <c r="F307" s="366"/>
      <c r="G307" s="365"/>
      <c r="H307" s="365"/>
      <c r="I307" s="366"/>
      <c r="J307" s="366"/>
      <c r="K307" s="366"/>
      <c r="L307" s="366"/>
      <c r="M307" s="366"/>
      <c r="N307" s="366"/>
      <c r="O307" s="369"/>
      <c r="P307" s="375"/>
      <c r="Q307" s="388"/>
    </row>
    <row r="308" spans="1:17" ht="15" customHeight="1" x14ac:dyDescent="0.3">
      <c r="A308" s="92"/>
      <c r="B308" s="382" t="str">
        <f t="shared" si="5"/>
        <v/>
      </c>
      <c r="C308" s="361"/>
      <c r="D308" s="362"/>
      <c r="E308" s="365"/>
      <c r="F308" s="366"/>
      <c r="G308" s="365"/>
      <c r="H308" s="365"/>
      <c r="I308" s="366"/>
      <c r="J308" s="366"/>
      <c r="K308" s="366"/>
      <c r="L308" s="366"/>
      <c r="M308" s="366"/>
      <c r="N308" s="366"/>
      <c r="O308" s="369"/>
      <c r="P308" s="375"/>
      <c r="Q308" s="388"/>
    </row>
    <row r="309" spans="1:17" ht="15" customHeight="1" x14ac:dyDescent="0.3">
      <c r="A309" s="92"/>
      <c r="B309" s="382" t="str">
        <f t="shared" si="5"/>
        <v/>
      </c>
      <c r="C309" s="361"/>
      <c r="D309" s="362"/>
      <c r="E309" s="365"/>
      <c r="F309" s="366"/>
      <c r="G309" s="365"/>
      <c r="H309" s="365"/>
      <c r="I309" s="366"/>
      <c r="J309" s="366"/>
      <c r="K309" s="366"/>
      <c r="L309" s="366"/>
      <c r="M309" s="366"/>
      <c r="N309" s="366"/>
      <c r="O309" s="369"/>
      <c r="P309" s="375"/>
      <c r="Q309" s="388"/>
    </row>
    <row r="310" spans="1:17" ht="15" customHeight="1" x14ac:dyDescent="0.3">
      <c r="A310" s="92"/>
      <c r="B310" s="382" t="str">
        <f t="shared" si="5"/>
        <v/>
      </c>
      <c r="C310" s="361"/>
      <c r="D310" s="362"/>
      <c r="E310" s="365"/>
      <c r="F310" s="366"/>
      <c r="G310" s="365"/>
      <c r="H310" s="365"/>
      <c r="I310" s="366"/>
      <c r="J310" s="366"/>
      <c r="K310" s="366"/>
      <c r="L310" s="366"/>
      <c r="M310" s="366"/>
      <c r="N310" s="366"/>
      <c r="O310" s="369"/>
      <c r="P310" s="375"/>
      <c r="Q310" s="388"/>
    </row>
    <row r="311" spans="1:17" ht="15" customHeight="1" x14ac:dyDescent="0.3">
      <c r="A311" s="92"/>
      <c r="B311" s="382" t="str">
        <f t="shared" si="5"/>
        <v/>
      </c>
      <c r="C311" s="361"/>
      <c r="D311" s="362"/>
      <c r="E311" s="365"/>
      <c r="F311" s="366"/>
      <c r="G311" s="365"/>
      <c r="H311" s="365"/>
      <c r="I311" s="366"/>
      <c r="J311" s="366"/>
      <c r="K311" s="366"/>
      <c r="L311" s="366"/>
      <c r="M311" s="366"/>
      <c r="N311" s="366"/>
      <c r="O311" s="369"/>
      <c r="P311" s="375"/>
      <c r="Q311" s="388"/>
    </row>
    <row r="312" spans="1:17" ht="15" customHeight="1" x14ac:dyDescent="0.3">
      <c r="A312" s="92"/>
      <c r="B312" s="382" t="str">
        <f t="shared" si="5"/>
        <v/>
      </c>
      <c r="C312" s="361"/>
      <c r="D312" s="362"/>
      <c r="E312" s="365"/>
      <c r="F312" s="366"/>
      <c r="G312" s="365"/>
      <c r="H312" s="365"/>
      <c r="I312" s="366"/>
      <c r="J312" s="366"/>
      <c r="K312" s="366"/>
      <c r="L312" s="366"/>
      <c r="M312" s="366"/>
      <c r="N312" s="366"/>
      <c r="O312" s="369"/>
      <c r="P312" s="375"/>
      <c r="Q312" s="388"/>
    </row>
    <row r="313" spans="1:17" ht="15" customHeight="1" x14ac:dyDescent="0.3">
      <c r="A313" s="92"/>
      <c r="B313" s="382" t="str">
        <f t="shared" si="5"/>
        <v/>
      </c>
      <c r="C313" s="361"/>
      <c r="D313" s="362"/>
      <c r="E313" s="365"/>
      <c r="F313" s="366"/>
      <c r="G313" s="365"/>
      <c r="H313" s="365"/>
      <c r="I313" s="366"/>
      <c r="J313" s="366"/>
      <c r="K313" s="366"/>
      <c r="L313" s="366"/>
      <c r="M313" s="366"/>
      <c r="N313" s="366"/>
      <c r="O313" s="369"/>
      <c r="P313" s="375"/>
      <c r="Q313" s="388"/>
    </row>
    <row r="314" spans="1:17" ht="15" customHeight="1" x14ac:dyDescent="0.3">
      <c r="A314" s="92"/>
      <c r="B314" s="382" t="str">
        <f t="shared" si="5"/>
        <v/>
      </c>
      <c r="C314" s="361"/>
      <c r="D314" s="362"/>
      <c r="E314" s="365"/>
      <c r="F314" s="366"/>
      <c r="G314" s="365"/>
      <c r="H314" s="365"/>
      <c r="I314" s="366"/>
      <c r="J314" s="366"/>
      <c r="K314" s="366"/>
      <c r="L314" s="366"/>
      <c r="M314" s="366"/>
      <c r="N314" s="366"/>
      <c r="O314" s="369"/>
      <c r="P314" s="375"/>
      <c r="Q314" s="388"/>
    </row>
    <row r="315" spans="1:17" ht="15" customHeight="1" x14ac:dyDescent="0.3">
      <c r="A315" s="92"/>
      <c r="B315" s="382" t="str">
        <f t="shared" si="5"/>
        <v/>
      </c>
      <c r="C315" s="361"/>
      <c r="D315" s="362"/>
      <c r="E315" s="365"/>
      <c r="F315" s="366"/>
      <c r="G315" s="365"/>
      <c r="H315" s="365"/>
      <c r="I315" s="366"/>
      <c r="J315" s="366"/>
      <c r="K315" s="366"/>
      <c r="L315" s="366"/>
      <c r="M315" s="366"/>
      <c r="N315" s="366"/>
      <c r="O315" s="369"/>
      <c r="P315" s="375"/>
      <c r="Q315" s="388"/>
    </row>
    <row r="316" spans="1:17" ht="15" customHeight="1" x14ac:dyDescent="0.3">
      <c r="A316" s="92"/>
      <c r="B316" s="382" t="str">
        <f t="shared" si="5"/>
        <v/>
      </c>
      <c r="C316" s="361"/>
      <c r="D316" s="362"/>
      <c r="E316" s="365"/>
      <c r="F316" s="366"/>
      <c r="G316" s="365"/>
      <c r="H316" s="365"/>
      <c r="I316" s="366"/>
      <c r="J316" s="366"/>
      <c r="K316" s="366"/>
      <c r="L316" s="366"/>
      <c r="M316" s="366"/>
      <c r="N316" s="366"/>
      <c r="O316" s="369"/>
      <c r="P316" s="375"/>
      <c r="Q316" s="388"/>
    </row>
    <row r="317" spans="1:17" ht="15" customHeight="1" x14ac:dyDescent="0.3">
      <c r="A317" s="92"/>
      <c r="B317" s="382" t="str">
        <f t="shared" si="5"/>
        <v/>
      </c>
      <c r="C317" s="361"/>
      <c r="D317" s="362"/>
      <c r="E317" s="365"/>
      <c r="F317" s="366"/>
      <c r="G317" s="365"/>
      <c r="H317" s="365"/>
      <c r="I317" s="366"/>
      <c r="J317" s="366"/>
      <c r="K317" s="366"/>
      <c r="L317" s="366"/>
      <c r="M317" s="366"/>
      <c r="N317" s="366"/>
      <c r="O317" s="369"/>
      <c r="P317" s="375"/>
      <c r="Q317" s="388"/>
    </row>
    <row r="318" spans="1:17" ht="15" customHeight="1" x14ac:dyDescent="0.3">
      <c r="A318" s="92"/>
      <c r="B318" s="382" t="str">
        <f t="shared" si="5"/>
        <v/>
      </c>
      <c r="C318" s="361"/>
      <c r="D318" s="362"/>
      <c r="E318" s="365"/>
      <c r="F318" s="366"/>
      <c r="G318" s="365"/>
      <c r="H318" s="365"/>
      <c r="I318" s="366"/>
      <c r="J318" s="366"/>
      <c r="K318" s="366"/>
      <c r="L318" s="366"/>
      <c r="M318" s="366"/>
      <c r="N318" s="366"/>
      <c r="O318" s="369"/>
      <c r="P318" s="375"/>
      <c r="Q318" s="388"/>
    </row>
    <row r="319" spans="1:17" ht="15" customHeight="1" x14ac:dyDescent="0.3">
      <c r="A319" s="92"/>
      <c r="B319" s="382" t="str">
        <f t="shared" si="5"/>
        <v/>
      </c>
      <c r="C319" s="361"/>
      <c r="D319" s="362"/>
      <c r="E319" s="365"/>
      <c r="F319" s="366"/>
      <c r="G319" s="365"/>
      <c r="H319" s="365"/>
      <c r="I319" s="366"/>
      <c r="J319" s="366"/>
      <c r="K319" s="366"/>
      <c r="L319" s="366"/>
      <c r="M319" s="366"/>
      <c r="N319" s="366"/>
      <c r="O319" s="369"/>
      <c r="P319" s="375"/>
      <c r="Q319" s="388"/>
    </row>
    <row r="320" spans="1:17" ht="15" customHeight="1" x14ac:dyDescent="0.3">
      <c r="A320" s="92"/>
      <c r="B320" s="382" t="str">
        <f t="shared" si="5"/>
        <v/>
      </c>
      <c r="C320" s="361"/>
      <c r="D320" s="362"/>
      <c r="E320" s="365"/>
      <c r="F320" s="366"/>
      <c r="G320" s="365"/>
      <c r="H320" s="365"/>
      <c r="I320" s="366"/>
      <c r="J320" s="366"/>
      <c r="K320" s="366"/>
      <c r="L320" s="366"/>
      <c r="M320" s="366"/>
      <c r="N320" s="366"/>
      <c r="O320" s="369"/>
      <c r="P320" s="375"/>
      <c r="Q320" s="388"/>
    </row>
    <row r="321" spans="1:17" ht="15" customHeight="1" x14ac:dyDescent="0.3">
      <c r="A321" s="92"/>
      <c r="B321" s="382" t="str">
        <f t="shared" si="5"/>
        <v/>
      </c>
      <c r="C321" s="361"/>
      <c r="D321" s="362"/>
      <c r="E321" s="365"/>
      <c r="F321" s="366"/>
      <c r="G321" s="365"/>
      <c r="H321" s="365"/>
      <c r="I321" s="366"/>
      <c r="J321" s="366"/>
      <c r="K321" s="366"/>
      <c r="L321" s="366"/>
      <c r="M321" s="366"/>
      <c r="N321" s="366"/>
      <c r="O321" s="369"/>
      <c r="P321" s="375"/>
      <c r="Q321" s="388"/>
    </row>
    <row r="322" spans="1:17" ht="15" customHeight="1" x14ac:dyDescent="0.3">
      <c r="A322" s="92"/>
      <c r="B322" s="382" t="str">
        <f t="shared" si="5"/>
        <v/>
      </c>
      <c r="C322" s="361"/>
      <c r="D322" s="362"/>
      <c r="E322" s="365"/>
      <c r="F322" s="366"/>
      <c r="G322" s="365"/>
      <c r="H322" s="365"/>
      <c r="I322" s="366"/>
      <c r="J322" s="366"/>
      <c r="K322" s="366"/>
      <c r="L322" s="366"/>
      <c r="M322" s="366"/>
      <c r="N322" s="366"/>
      <c r="O322" s="369"/>
      <c r="P322" s="375"/>
      <c r="Q322" s="388"/>
    </row>
    <row r="323" spans="1:17" ht="15" customHeight="1" x14ac:dyDescent="0.3">
      <c r="A323" s="92"/>
      <c r="B323" s="382" t="str">
        <f t="shared" si="5"/>
        <v/>
      </c>
      <c r="C323" s="361"/>
      <c r="D323" s="362"/>
      <c r="E323" s="365"/>
      <c r="F323" s="366"/>
      <c r="G323" s="365"/>
      <c r="H323" s="365"/>
      <c r="I323" s="366"/>
      <c r="J323" s="366"/>
      <c r="K323" s="366"/>
      <c r="L323" s="366"/>
      <c r="M323" s="366"/>
      <c r="N323" s="366"/>
      <c r="O323" s="369"/>
      <c r="P323" s="375"/>
      <c r="Q323" s="388"/>
    </row>
    <row r="324" spans="1:17" ht="15" customHeight="1" x14ac:dyDescent="0.3">
      <c r="A324" s="92"/>
      <c r="B324" s="382" t="str">
        <f t="shared" si="5"/>
        <v/>
      </c>
      <c r="C324" s="361"/>
      <c r="D324" s="362"/>
      <c r="E324" s="365"/>
      <c r="F324" s="366"/>
      <c r="G324" s="365"/>
      <c r="H324" s="365"/>
      <c r="I324" s="366"/>
      <c r="J324" s="366"/>
      <c r="K324" s="366"/>
      <c r="L324" s="366"/>
      <c r="M324" s="366"/>
      <c r="N324" s="366"/>
      <c r="O324" s="369"/>
      <c r="P324" s="375"/>
      <c r="Q324" s="388"/>
    </row>
    <row r="325" spans="1:17" ht="15" customHeight="1" x14ac:dyDescent="0.3">
      <c r="A325" s="92"/>
      <c r="B325" s="382" t="str">
        <f t="shared" si="5"/>
        <v/>
      </c>
      <c r="C325" s="361"/>
      <c r="D325" s="362"/>
      <c r="E325" s="365"/>
      <c r="F325" s="366"/>
      <c r="G325" s="365"/>
      <c r="H325" s="365"/>
      <c r="I325" s="366"/>
      <c r="J325" s="366"/>
      <c r="K325" s="366"/>
      <c r="L325" s="366"/>
      <c r="M325" s="366"/>
      <c r="N325" s="366"/>
      <c r="O325" s="369"/>
      <c r="P325" s="375"/>
      <c r="Q325" s="388"/>
    </row>
    <row r="326" spans="1:17" ht="15" customHeight="1" x14ac:dyDescent="0.3">
      <c r="A326" s="92"/>
      <c r="B326" s="382" t="str">
        <f t="shared" si="5"/>
        <v/>
      </c>
      <c r="C326" s="361"/>
      <c r="D326" s="362"/>
      <c r="E326" s="365"/>
      <c r="F326" s="366"/>
      <c r="G326" s="365"/>
      <c r="H326" s="365"/>
      <c r="I326" s="366"/>
      <c r="J326" s="366"/>
      <c r="K326" s="366"/>
      <c r="L326" s="366"/>
      <c r="M326" s="366"/>
      <c r="N326" s="366"/>
      <c r="O326" s="369"/>
      <c r="P326" s="375"/>
      <c r="Q326" s="388"/>
    </row>
    <row r="327" spans="1:17" ht="15" customHeight="1" x14ac:dyDescent="0.3">
      <c r="A327" s="92"/>
      <c r="B327" s="382" t="str">
        <f t="shared" si="5"/>
        <v/>
      </c>
      <c r="C327" s="361"/>
      <c r="D327" s="362"/>
      <c r="E327" s="365"/>
      <c r="F327" s="366"/>
      <c r="G327" s="365"/>
      <c r="H327" s="365"/>
      <c r="I327" s="366"/>
      <c r="J327" s="366"/>
      <c r="K327" s="366"/>
      <c r="L327" s="366"/>
      <c r="M327" s="366"/>
      <c r="N327" s="366"/>
      <c r="O327" s="369"/>
      <c r="P327" s="375"/>
      <c r="Q327" s="388"/>
    </row>
    <row r="328" spans="1:17" ht="15" customHeight="1" x14ac:dyDescent="0.3">
      <c r="A328" s="92"/>
      <c r="B328" s="382" t="str">
        <f t="shared" si="5"/>
        <v/>
      </c>
      <c r="C328" s="361"/>
      <c r="D328" s="362"/>
      <c r="E328" s="365"/>
      <c r="F328" s="366"/>
      <c r="G328" s="365"/>
      <c r="H328" s="365"/>
      <c r="I328" s="366"/>
      <c r="J328" s="366"/>
      <c r="K328" s="366"/>
      <c r="L328" s="366"/>
      <c r="M328" s="366"/>
      <c r="N328" s="366"/>
      <c r="O328" s="369"/>
      <c r="P328" s="375"/>
      <c r="Q328" s="388"/>
    </row>
    <row r="329" spans="1:17" ht="15" customHeight="1" x14ac:dyDescent="0.3">
      <c r="A329" s="92"/>
      <c r="B329" s="382" t="str">
        <f t="shared" si="5"/>
        <v/>
      </c>
      <c r="C329" s="361"/>
      <c r="D329" s="362"/>
      <c r="E329" s="365"/>
      <c r="F329" s="366"/>
      <c r="G329" s="365"/>
      <c r="H329" s="365"/>
      <c r="I329" s="366"/>
      <c r="J329" s="366"/>
      <c r="K329" s="366"/>
      <c r="L329" s="366"/>
      <c r="M329" s="366"/>
      <c r="N329" s="366"/>
      <c r="O329" s="369"/>
      <c r="P329" s="375"/>
      <c r="Q329" s="388"/>
    </row>
    <row r="330" spans="1:17" ht="15" customHeight="1" x14ac:dyDescent="0.3">
      <c r="A330" s="92"/>
      <c r="B330" s="382" t="str">
        <f t="shared" si="5"/>
        <v/>
      </c>
      <c r="C330" s="361"/>
      <c r="D330" s="362"/>
      <c r="E330" s="365"/>
      <c r="F330" s="366"/>
      <c r="G330" s="365"/>
      <c r="H330" s="365"/>
      <c r="I330" s="366"/>
      <c r="J330" s="366"/>
      <c r="K330" s="366"/>
      <c r="L330" s="366"/>
      <c r="M330" s="366"/>
      <c r="N330" s="366"/>
      <c r="O330" s="369"/>
      <c r="P330" s="375"/>
      <c r="Q330" s="388"/>
    </row>
    <row r="331" spans="1:17" ht="15" customHeight="1" x14ac:dyDescent="0.3">
      <c r="A331" s="92"/>
      <c r="B331" s="382" t="str">
        <f t="shared" si="5"/>
        <v/>
      </c>
      <c r="C331" s="361"/>
      <c r="D331" s="362"/>
      <c r="E331" s="365"/>
      <c r="F331" s="366"/>
      <c r="G331" s="365"/>
      <c r="H331" s="365"/>
      <c r="I331" s="366"/>
      <c r="J331" s="366"/>
      <c r="K331" s="366"/>
      <c r="L331" s="366"/>
      <c r="M331" s="366"/>
      <c r="N331" s="366"/>
      <c r="O331" s="369"/>
      <c r="P331" s="375"/>
      <c r="Q331" s="388"/>
    </row>
    <row r="332" spans="1:17" ht="15" customHeight="1" x14ac:dyDescent="0.3">
      <c r="A332" s="92"/>
      <c r="B332" s="382" t="str">
        <f t="shared" si="5"/>
        <v/>
      </c>
      <c r="C332" s="361"/>
      <c r="D332" s="362"/>
      <c r="E332" s="365"/>
      <c r="F332" s="366"/>
      <c r="G332" s="365"/>
      <c r="H332" s="365"/>
      <c r="I332" s="366"/>
      <c r="J332" s="366"/>
      <c r="K332" s="366"/>
      <c r="L332" s="366"/>
      <c r="M332" s="366"/>
      <c r="N332" s="366"/>
      <c r="O332" s="369"/>
      <c r="P332" s="375"/>
      <c r="Q332" s="388"/>
    </row>
    <row r="333" spans="1:17" ht="15" customHeight="1" x14ac:dyDescent="0.3">
      <c r="A333" s="92"/>
      <c r="B333" s="382" t="str">
        <f t="shared" ref="B333:B396" si="6">TRIM(C333)&amp;TRIM(D333)</f>
        <v/>
      </c>
      <c r="C333" s="361"/>
      <c r="D333" s="362"/>
      <c r="E333" s="365"/>
      <c r="F333" s="366"/>
      <c r="G333" s="365"/>
      <c r="H333" s="365"/>
      <c r="I333" s="366"/>
      <c r="J333" s="366"/>
      <c r="K333" s="366"/>
      <c r="L333" s="366"/>
      <c r="M333" s="366"/>
      <c r="N333" s="366"/>
      <c r="O333" s="369"/>
      <c r="P333" s="375"/>
      <c r="Q333" s="388"/>
    </row>
    <row r="334" spans="1:17" ht="15" customHeight="1" x14ac:dyDescent="0.3">
      <c r="A334" s="92"/>
      <c r="B334" s="382" t="str">
        <f t="shared" si="6"/>
        <v/>
      </c>
      <c r="C334" s="361"/>
      <c r="D334" s="362"/>
      <c r="E334" s="365"/>
      <c r="F334" s="366"/>
      <c r="G334" s="365"/>
      <c r="H334" s="365"/>
      <c r="I334" s="366"/>
      <c r="J334" s="366"/>
      <c r="K334" s="366"/>
      <c r="L334" s="366"/>
      <c r="M334" s="366"/>
      <c r="N334" s="366"/>
      <c r="O334" s="369"/>
      <c r="P334" s="375"/>
      <c r="Q334" s="388"/>
    </row>
    <row r="335" spans="1:17" ht="15" customHeight="1" x14ac:dyDescent="0.3">
      <c r="A335" s="92"/>
      <c r="B335" s="382" t="str">
        <f t="shared" si="6"/>
        <v/>
      </c>
      <c r="C335" s="361"/>
      <c r="D335" s="362"/>
      <c r="E335" s="365"/>
      <c r="F335" s="366"/>
      <c r="G335" s="365"/>
      <c r="H335" s="365"/>
      <c r="I335" s="366"/>
      <c r="J335" s="366"/>
      <c r="K335" s="366"/>
      <c r="L335" s="366"/>
      <c r="M335" s="366"/>
      <c r="N335" s="366"/>
      <c r="O335" s="369"/>
      <c r="P335" s="375"/>
      <c r="Q335" s="388"/>
    </row>
    <row r="336" spans="1:17" ht="15" customHeight="1" x14ac:dyDescent="0.3">
      <c r="A336" s="92"/>
      <c r="B336" s="382" t="str">
        <f t="shared" si="6"/>
        <v/>
      </c>
      <c r="C336" s="361"/>
      <c r="D336" s="362"/>
      <c r="E336" s="365"/>
      <c r="F336" s="366"/>
      <c r="G336" s="365"/>
      <c r="H336" s="365"/>
      <c r="I336" s="366"/>
      <c r="J336" s="366"/>
      <c r="K336" s="366"/>
      <c r="L336" s="366"/>
      <c r="M336" s="366"/>
      <c r="N336" s="366"/>
      <c r="O336" s="369"/>
      <c r="P336" s="375"/>
      <c r="Q336" s="388"/>
    </row>
    <row r="337" spans="1:17" ht="15" customHeight="1" x14ac:dyDescent="0.3">
      <c r="A337" s="92"/>
      <c r="B337" s="382" t="str">
        <f t="shared" si="6"/>
        <v/>
      </c>
      <c r="C337" s="361"/>
      <c r="D337" s="362"/>
      <c r="E337" s="365"/>
      <c r="F337" s="366"/>
      <c r="G337" s="365"/>
      <c r="H337" s="365"/>
      <c r="I337" s="366"/>
      <c r="J337" s="366"/>
      <c r="K337" s="366"/>
      <c r="L337" s="366"/>
      <c r="M337" s="366"/>
      <c r="N337" s="366"/>
      <c r="O337" s="369"/>
      <c r="P337" s="375"/>
      <c r="Q337" s="388"/>
    </row>
    <row r="338" spans="1:17" ht="15" customHeight="1" x14ac:dyDescent="0.3">
      <c r="A338" s="92"/>
      <c r="B338" s="382" t="str">
        <f t="shared" si="6"/>
        <v/>
      </c>
      <c r="C338" s="361"/>
      <c r="D338" s="362"/>
      <c r="E338" s="365"/>
      <c r="F338" s="366"/>
      <c r="G338" s="365"/>
      <c r="H338" s="365"/>
      <c r="I338" s="366"/>
      <c r="J338" s="366"/>
      <c r="K338" s="366"/>
      <c r="L338" s="366"/>
      <c r="M338" s="366"/>
      <c r="N338" s="366"/>
      <c r="O338" s="369"/>
      <c r="P338" s="375"/>
      <c r="Q338" s="388"/>
    </row>
    <row r="339" spans="1:17" ht="15" customHeight="1" x14ac:dyDescent="0.3">
      <c r="A339" s="92"/>
      <c r="B339" s="382" t="str">
        <f t="shared" si="6"/>
        <v/>
      </c>
      <c r="C339" s="361"/>
      <c r="D339" s="362"/>
      <c r="E339" s="365"/>
      <c r="F339" s="366"/>
      <c r="G339" s="365"/>
      <c r="H339" s="365"/>
      <c r="I339" s="366"/>
      <c r="J339" s="366"/>
      <c r="K339" s="366"/>
      <c r="L339" s="366"/>
      <c r="M339" s="366"/>
      <c r="N339" s="366"/>
      <c r="O339" s="369"/>
      <c r="P339" s="375"/>
      <c r="Q339" s="388"/>
    </row>
    <row r="340" spans="1:17" ht="15" customHeight="1" x14ac:dyDescent="0.3">
      <c r="A340" s="92"/>
      <c r="B340" s="382" t="str">
        <f t="shared" si="6"/>
        <v/>
      </c>
      <c r="C340" s="361"/>
      <c r="D340" s="362"/>
      <c r="E340" s="365"/>
      <c r="F340" s="366"/>
      <c r="G340" s="365"/>
      <c r="H340" s="365"/>
      <c r="I340" s="366"/>
      <c r="J340" s="366"/>
      <c r="K340" s="366"/>
      <c r="L340" s="366"/>
      <c r="M340" s="366"/>
      <c r="N340" s="366"/>
      <c r="O340" s="369"/>
      <c r="P340" s="375"/>
      <c r="Q340" s="388"/>
    </row>
    <row r="341" spans="1:17" ht="15" customHeight="1" x14ac:dyDescent="0.3">
      <c r="A341" s="92"/>
      <c r="B341" s="382" t="str">
        <f t="shared" si="6"/>
        <v/>
      </c>
      <c r="C341" s="361"/>
      <c r="D341" s="362"/>
      <c r="E341" s="365"/>
      <c r="F341" s="366"/>
      <c r="G341" s="365"/>
      <c r="H341" s="365"/>
      <c r="I341" s="366"/>
      <c r="J341" s="366"/>
      <c r="K341" s="366"/>
      <c r="L341" s="366"/>
      <c r="M341" s="366"/>
      <c r="N341" s="366"/>
      <c r="O341" s="369"/>
      <c r="P341" s="375"/>
      <c r="Q341" s="388"/>
    </row>
    <row r="342" spans="1:17" ht="15" customHeight="1" x14ac:dyDescent="0.3">
      <c r="A342" s="92"/>
      <c r="B342" s="382" t="str">
        <f t="shared" si="6"/>
        <v/>
      </c>
      <c r="C342" s="361"/>
      <c r="D342" s="362"/>
      <c r="E342" s="365"/>
      <c r="F342" s="366"/>
      <c r="G342" s="365"/>
      <c r="H342" s="365"/>
      <c r="I342" s="366"/>
      <c r="J342" s="366"/>
      <c r="K342" s="366"/>
      <c r="L342" s="366"/>
      <c r="M342" s="366"/>
      <c r="N342" s="366"/>
      <c r="O342" s="369"/>
      <c r="P342" s="375"/>
      <c r="Q342" s="388"/>
    </row>
    <row r="343" spans="1:17" ht="15" customHeight="1" x14ac:dyDescent="0.3">
      <c r="A343" s="92"/>
      <c r="B343" s="382" t="str">
        <f t="shared" si="6"/>
        <v/>
      </c>
      <c r="C343" s="361"/>
      <c r="D343" s="362"/>
      <c r="E343" s="365"/>
      <c r="F343" s="366"/>
      <c r="G343" s="365"/>
      <c r="H343" s="365"/>
      <c r="I343" s="366"/>
      <c r="J343" s="366"/>
      <c r="K343" s="366"/>
      <c r="L343" s="366"/>
      <c r="M343" s="366"/>
      <c r="N343" s="366"/>
      <c r="O343" s="369"/>
      <c r="P343" s="375"/>
      <c r="Q343" s="388"/>
    </row>
    <row r="344" spans="1:17" ht="15" customHeight="1" x14ac:dyDescent="0.3">
      <c r="A344" s="92"/>
      <c r="B344" s="382" t="str">
        <f t="shared" si="6"/>
        <v/>
      </c>
      <c r="C344" s="361"/>
      <c r="D344" s="362"/>
      <c r="E344" s="365"/>
      <c r="F344" s="366"/>
      <c r="G344" s="365"/>
      <c r="H344" s="365"/>
      <c r="I344" s="366"/>
      <c r="J344" s="366"/>
      <c r="K344" s="366"/>
      <c r="L344" s="366"/>
      <c r="M344" s="366"/>
      <c r="N344" s="366"/>
      <c r="O344" s="369"/>
      <c r="P344" s="375"/>
      <c r="Q344" s="388"/>
    </row>
    <row r="345" spans="1:17" ht="15" customHeight="1" x14ac:dyDescent="0.3">
      <c r="A345" s="92"/>
      <c r="B345" s="382" t="str">
        <f t="shared" si="6"/>
        <v/>
      </c>
      <c r="C345" s="361"/>
      <c r="D345" s="362"/>
      <c r="E345" s="365"/>
      <c r="F345" s="366"/>
      <c r="G345" s="365"/>
      <c r="H345" s="365"/>
      <c r="I345" s="366"/>
      <c r="J345" s="366"/>
      <c r="K345" s="366"/>
      <c r="L345" s="366"/>
      <c r="M345" s="366"/>
      <c r="N345" s="366"/>
      <c r="O345" s="369"/>
      <c r="P345" s="375"/>
      <c r="Q345" s="388"/>
    </row>
    <row r="346" spans="1:17" ht="15" customHeight="1" x14ac:dyDescent="0.3">
      <c r="A346" s="92"/>
      <c r="B346" s="382" t="str">
        <f t="shared" si="6"/>
        <v/>
      </c>
      <c r="C346" s="361"/>
      <c r="D346" s="362"/>
      <c r="E346" s="365"/>
      <c r="F346" s="366"/>
      <c r="G346" s="365"/>
      <c r="H346" s="365"/>
      <c r="I346" s="366"/>
      <c r="J346" s="366"/>
      <c r="K346" s="366"/>
      <c r="L346" s="366"/>
      <c r="M346" s="366"/>
      <c r="N346" s="366"/>
      <c r="O346" s="369"/>
      <c r="P346" s="375"/>
      <c r="Q346" s="388"/>
    </row>
    <row r="347" spans="1:17" ht="15" customHeight="1" x14ac:dyDescent="0.3">
      <c r="A347" s="92"/>
      <c r="B347" s="382" t="str">
        <f t="shared" si="6"/>
        <v/>
      </c>
      <c r="C347" s="361"/>
      <c r="D347" s="362"/>
      <c r="E347" s="365"/>
      <c r="F347" s="366"/>
      <c r="G347" s="365"/>
      <c r="H347" s="365"/>
      <c r="I347" s="366"/>
      <c r="J347" s="366"/>
      <c r="K347" s="366"/>
      <c r="L347" s="366"/>
      <c r="M347" s="366"/>
      <c r="N347" s="366"/>
      <c r="O347" s="369"/>
      <c r="P347" s="375"/>
      <c r="Q347" s="388"/>
    </row>
    <row r="348" spans="1:17" ht="15" customHeight="1" x14ac:dyDescent="0.3">
      <c r="A348" s="92"/>
      <c r="B348" s="382" t="str">
        <f t="shared" si="6"/>
        <v/>
      </c>
      <c r="C348" s="361"/>
      <c r="D348" s="362"/>
      <c r="E348" s="365"/>
      <c r="F348" s="366"/>
      <c r="G348" s="365"/>
      <c r="H348" s="365"/>
      <c r="I348" s="366"/>
      <c r="J348" s="366"/>
      <c r="K348" s="366"/>
      <c r="L348" s="366"/>
      <c r="M348" s="366"/>
      <c r="N348" s="366"/>
      <c r="O348" s="369"/>
      <c r="P348" s="375"/>
      <c r="Q348" s="388"/>
    </row>
    <row r="349" spans="1:17" ht="15" customHeight="1" x14ac:dyDescent="0.3">
      <c r="A349" s="92"/>
      <c r="B349" s="382" t="str">
        <f t="shared" si="6"/>
        <v/>
      </c>
      <c r="C349" s="361"/>
      <c r="D349" s="362"/>
      <c r="E349" s="365"/>
      <c r="F349" s="366"/>
      <c r="G349" s="365"/>
      <c r="H349" s="365"/>
      <c r="I349" s="366"/>
      <c r="J349" s="366"/>
      <c r="K349" s="366"/>
      <c r="L349" s="366"/>
      <c r="M349" s="366"/>
      <c r="N349" s="366"/>
      <c r="O349" s="369"/>
      <c r="P349" s="375"/>
      <c r="Q349" s="388"/>
    </row>
    <row r="350" spans="1:17" ht="15" customHeight="1" x14ac:dyDescent="0.3">
      <c r="A350" s="92"/>
      <c r="B350" s="382" t="str">
        <f t="shared" si="6"/>
        <v/>
      </c>
      <c r="C350" s="361"/>
      <c r="D350" s="362"/>
      <c r="E350" s="365"/>
      <c r="F350" s="366"/>
      <c r="G350" s="365"/>
      <c r="H350" s="365"/>
      <c r="I350" s="366"/>
      <c r="J350" s="366"/>
      <c r="K350" s="366"/>
      <c r="L350" s="366"/>
      <c r="M350" s="366"/>
      <c r="N350" s="366"/>
      <c r="O350" s="369"/>
      <c r="P350" s="375"/>
      <c r="Q350" s="388"/>
    </row>
    <row r="351" spans="1:17" ht="15" customHeight="1" x14ac:dyDescent="0.3">
      <c r="A351" s="92"/>
      <c r="B351" s="382" t="str">
        <f t="shared" si="6"/>
        <v/>
      </c>
      <c r="C351" s="361"/>
      <c r="D351" s="362"/>
      <c r="E351" s="365"/>
      <c r="F351" s="366"/>
      <c r="G351" s="365"/>
      <c r="H351" s="365"/>
      <c r="I351" s="366"/>
      <c r="J351" s="366"/>
      <c r="K351" s="366"/>
      <c r="L351" s="366"/>
      <c r="M351" s="366"/>
      <c r="N351" s="366"/>
      <c r="O351" s="369"/>
      <c r="P351" s="375"/>
      <c r="Q351" s="388"/>
    </row>
    <row r="352" spans="1:17" ht="15" customHeight="1" x14ac:dyDescent="0.3">
      <c r="A352" s="92"/>
      <c r="B352" s="382" t="str">
        <f t="shared" si="6"/>
        <v/>
      </c>
      <c r="C352" s="361"/>
      <c r="D352" s="362"/>
      <c r="E352" s="365"/>
      <c r="F352" s="366"/>
      <c r="G352" s="365"/>
      <c r="H352" s="365"/>
      <c r="I352" s="366"/>
      <c r="J352" s="366"/>
      <c r="K352" s="366"/>
      <c r="L352" s="366"/>
      <c r="M352" s="366"/>
      <c r="N352" s="366"/>
      <c r="O352" s="369"/>
      <c r="P352" s="375"/>
      <c r="Q352" s="388"/>
    </row>
    <row r="353" spans="1:17" ht="15" customHeight="1" x14ac:dyDescent="0.3">
      <c r="A353" s="92"/>
      <c r="B353" s="382" t="str">
        <f t="shared" si="6"/>
        <v/>
      </c>
      <c r="C353" s="361"/>
      <c r="D353" s="362"/>
      <c r="E353" s="365"/>
      <c r="F353" s="366"/>
      <c r="G353" s="365"/>
      <c r="H353" s="365"/>
      <c r="I353" s="366"/>
      <c r="J353" s="366"/>
      <c r="K353" s="366"/>
      <c r="L353" s="366"/>
      <c r="M353" s="366"/>
      <c r="N353" s="366"/>
      <c r="O353" s="369"/>
      <c r="P353" s="375"/>
      <c r="Q353" s="388"/>
    </row>
    <row r="354" spans="1:17" ht="15" customHeight="1" x14ac:dyDescent="0.3">
      <c r="A354" s="92"/>
      <c r="B354" s="382" t="str">
        <f t="shared" si="6"/>
        <v/>
      </c>
      <c r="C354" s="361"/>
      <c r="D354" s="362"/>
      <c r="E354" s="365"/>
      <c r="F354" s="366"/>
      <c r="G354" s="365"/>
      <c r="H354" s="365"/>
      <c r="I354" s="366"/>
      <c r="J354" s="366"/>
      <c r="K354" s="366"/>
      <c r="L354" s="366"/>
      <c r="M354" s="366"/>
      <c r="N354" s="366"/>
      <c r="O354" s="369"/>
      <c r="P354" s="375"/>
      <c r="Q354" s="388"/>
    </row>
    <row r="355" spans="1:17" ht="15" customHeight="1" x14ac:dyDescent="0.3">
      <c r="A355" s="92"/>
      <c r="B355" s="382" t="str">
        <f t="shared" si="6"/>
        <v/>
      </c>
      <c r="C355" s="361"/>
      <c r="D355" s="362"/>
      <c r="E355" s="365"/>
      <c r="F355" s="366"/>
      <c r="G355" s="365"/>
      <c r="H355" s="365"/>
      <c r="I355" s="366"/>
      <c r="J355" s="366"/>
      <c r="K355" s="366"/>
      <c r="L355" s="366"/>
      <c r="M355" s="366"/>
      <c r="N355" s="366"/>
      <c r="O355" s="369"/>
      <c r="P355" s="375"/>
      <c r="Q355" s="388"/>
    </row>
    <row r="356" spans="1:17" ht="15" customHeight="1" x14ac:dyDescent="0.3">
      <c r="A356" s="92"/>
      <c r="B356" s="382" t="str">
        <f t="shared" si="6"/>
        <v/>
      </c>
      <c r="C356" s="361"/>
      <c r="D356" s="362"/>
      <c r="E356" s="365"/>
      <c r="F356" s="366"/>
      <c r="G356" s="365"/>
      <c r="H356" s="365"/>
      <c r="I356" s="366"/>
      <c r="J356" s="366"/>
      <c r="K356" s="366"/>
      <c r="L356" s="366"/>
      <c r="M356" s="366"/>
      <c r="N356" s="366"/>
      <c r="O356" s="369"/>
      <c r="P356" s="375"/>
      <c r="Q356" s="388"/>
    </row>
    <row r="357" spans="1:17" ht="15" customHeight="1" x14ac:dyDescent="0.3">
      <c r="A357" s="92"/>
      <c r="B357" s="382" t="str">
        <f t="shared" si="6"/>
        <v/>
      </c>
      <c r="C357" s="361"/>
      <c r="D357" s="362"/>
      <c r="E357" s="365"/>
      <c r="F357" s="366"/>
      <c r="G357" s="365"/>
      <c r="H357" s="365"/>
      <c r="I357" s="366"/>
      <c r="J357" s="366"/>
      <c r="K357" s="366"/>
      <c r="L357" s="366"/>
      <c r="M357" s="366"/>
      <c r="N357" s="366"/>
      <c r="O357" s="369"/>
      <c r="P357" s="375"/>
      <c r="Q357" s="388"/>
    </row>
    <row r="358" spans="1:17" ht="15" customHeight="1" x14ac:dyDescent="0.3">
      <c r="A358" s="92"/>
      <c r="B358" s="382" t="str">
        <f t="shared" si="6"/>
        <v/>
      </c>
      <c r="C358" s="361"/>
      <c r="D358" s="362"/>
      <c r="E358" s="365"/>
      <c r="F358" s="366"/>
      <c r="G358" s="365"/>
      <c r="H358" s="365"/>
      <c r="I358" s="366"/>
      <c r="J358" s="366"/>
      <c r="K358" s="366"/>
      <c r="L358" s="366"/>
      <c r="M358" s="366"/>
      <c r="N358" s="366"/>
      <c r="O358" s="369"/>
      <c r="P358" s="375"/>
      <c r="Q358" s="388"/>
    </row>
    <row r="359" spans="1:17" ht="15" customHeight="1" x14ac:dyDescent="0.3">
      <c r="A359" s="92"/>
      <c r="B359" s="382" t="str">
        <f t="shared" si="6"/>
        <v/>
      </c>
      <c r="C359" s="361"/>
      <c r="D359" s="362"/>
      <c r="E359" s="365"/>
      <c r="F359" s="366"/>
      <c r="G359" s="365"/>
      <c r="H359" s="365"/>
      <c r="I359" s="366"/>
      <c r="J359" s="366"/>
      <c r="K359" s="366"/>
      <c r="L359" s="366"/>
      <c r="M359" s="366"/>
      <c r="N359" s="366"/>
      <c r="O359" s="369"/>
      <c r="P359" s="375"/>
      <c r="Q359" s="388"/>
    </row>
    <row r="360" spans="1:17" ht="15" customHeight="1" x14ac:dyDescent="0.3">
      <c r="A360" s="92"/>
      <c r="B360" s="382" t="str">
        <f t="shared" si="6"/>
        <v/>
      </c>
      <c r="C360" s="361"/>
      <c r="D360" s="362"/>
      <c r="E360" s="365"/>
      <c r="F360" s="366"/>
      <c r="G360" s="365"/>
      <c r="H360" s="365"/>
      <c r="I360" s="366"/>
      <c r="J360" s="366"/>
      <c r="K360" s="366"/>
      <c r="L360" s="366"/>
      <c r="M360" s="366"/>
      <c r="N360" s="366"/>
      <c r="O360" s="369"/>
      <c r="P360" s="375"/>
      <c r="Q360" s="388"/>
    </row>
    <row r="361" spans="1:17" ht="15" customHeight="1" x14ac:dyDescent="0.3">
      <c r="A361" s="92"/>
      <c r="B361" s="382" t="str">
        <f t="shared" si="6"/>
        <v/>
      </c>
      <c r="C361" s="361"/>
      <c r="D361" s="362"/>
      <c r="E361" s="365"/>
      <c r="F361" s="366"/>
      <c r="G361" s="365"/>
      <c r="H361" s="365"/>
      <c r="I361" s="366"/>
      <c r="J361" s="366"/>
      <c r="K361" s="366"/>
      <c r="L361" s="366"/>
      <c r="M361" s="366"/>
      <c r="N361" s="366"/>
      <c r="O361" s="369"/>
      <c r="P361" s="375"/>
      <c r="Q361" s="388"/>
    </row>
    <row r="362" spans="1:17" ht="15" customHeight="1" x14ac:dyDescent="0.3">
      <c r="A362" s="92"/>
      <c r="B362" s="382" t="str">
        <f t="shared" si="6"/>
        <v/>
      </c>
      <c r="C362" s="361"/>
      <c r="D362" s="362"/>
      <c r="E362" s="365"/>
      <c r="F362" s="366"/>
      <c r="G362" s="365"/>
      <c r="H362" s="365"/>
      <c r="I362" s="366"/>
      <c r="J362" s="366"/>
      <c r="K362" s="366"/>
      <c r="L362" s="366"/>
      <c r="M362" s="366"/>
      <c r="N362" s="366"/>
      <c r="O362" s="369"/>
      <c r="P362" s="375"/>
      <c r="Q362" s="388"/>
    </row>
    <row r="363" spans="1:17" ht="15" customHeight="1" x14ac:dyDescent="0.3">
      <c r="A363" s="92"/>
      <c r="B363" s="382" t="str">
        <f t="shared" si="6"/>
        <v/>
      </c>
      <c r="C363" s="361"/>
      <c r="D363" s="362"/>
      <c r="E363" s="365"/>
      <c r="F363" s="366"/>
      <c r="G363" s="365"/>
      <c r="H363" s="365"/>
      <c r="I363" s="366"/>
      <c r="J363" s="366"/>
      <c r="K363" s="366"/>
      <c r="L363" s="366"/>
      <c r="M363" s="366"/>
      <c r="N363" s="366"/>
      <c r="O363" s="369"/>
      <c r="P363" s="375"/>
      <c r="Q363" s="388"/>
    </row>
    <row r="364" spans="1:17" ht="15" customHeight="1" x14ac:dyDescent="0.3">
      <c r="A364" s="92"/>
      <c r="B364" s="382" t="str">
        <f t="shared" si="6"/>
        <v/>
      </c>
      <c r="C364" s="361"/>
      <c r="D364" s="362"/>
      <c r="E364" s="365"/>
      <c r="F364" s="366"/>
      <c r="G364" s="365"/>
      <c r="H364" s="365"/>
      <c r="I364" s="366"/>
      <c r="J364" s="366"/>
      <c r="K364" s="366"/>
      <c r="L364" s="366"/>
      <c r="M364" s="366"/>
      <c r="N364" s="366"/>
      <c r="O364" s="369"/>
      <c r="P364" s="375"/>
      <c r="Q364" s="388"/>
    </row>
    <row r="365" spans="1:17" ht="15" customHeight="1" x14ac:dyDescent="0.3">
      <c r="A365" s="92"/>
      <c r="B365" s="382" t="str">
        <f t="shared" si="6"/>
        <v/>
      </c>
      <c r="C365" s="361"/>
      <c r="D365" s="362"/>
      <c r="E365" s="365"/>
      <c r="F365" s="366"/>
      <c r="G365" s="365"/>
      <c r="H365" s="365"/>
      <c r="I365" s="366"/>
      <c r="J365" s="366"/>
      <c r="K365" s="366"/>
      <c r="L365" s="366"/>
      <c r="M365" s="366"/>
      <c r="N365" s="366"/>
      <c r="O365" s="369"/>
      <c r="P365" s="375"/>
      <c r="Q365" s="388"/>
    </row>
    <row r="366" spans="1:17" ht="15" customHeight="1" x14ac:dyDescent="0.3">
      <c r="A366" s="92"/>
      <c r="B366" s="382" t="str">
        <f t="shared" si="6"/>
        <v/>
      </c>
      <c r="C366" s="361"/>
      <c r="D366" s="362"/>
      <c r="E366" s="365"/>
      <c r="F366" s="366"/>
      <c r="G366" s="365"/>
      <c r="H366" s="365"/>
      <c r="I366" s="366"/>
      <c r="J366" s="366"/>
      <c r="K366" s="366"/>
      <c r="L366" s="366"/>
      <c r="M366" s="366"/>
      <c r="N366" s="366"/>
      <c r="O366" s="369"/>
      <c r="P366" s="375"/>
      <c r="Q366" s="388"/>
    </row>
    <row r="367" spans="1:17" ht="15" customHeight="1" x14ac:dyDescent="0.3">
      <c r="A367" s="92"/>
      <c r="B367" s="382" t="str">
        <f t="shared" si="6"/>
        <v/>
      </c>
      <c r="C367" s="361"/>
      <c r="D367" s="362"/>
      <c r="E367" s="365"/>
      <c r="F367" s="366"/>
      <c r="G367" s="365"/>
      <c r="H367" s="365"/>
      <c r="I367" s="366"/>
      <c r="J367" s="366"/>
      <c r="K367" s="366"/>
      <c r="L367" s="366"/>
      <c r="M367" s="366"/>
      <c r="N367" s="366"/>
      <c r="O367" s="369"/>
      <c r="P367" s="375"/>
      <c r="Q367" s="388"/>
    </row>
    <row r="368" spans="1:17" ht="15" customHeight="1" x14ac:dyDescent="0.3">
      <c r="A368" s="92"/>
      <c r="B368" s="382" t="str">
        <f t="shared" si="6"/>
        <v/>
      </c>
      <c r="C368" s="361"/>
      <c r="D368" s="362"/>
      <c r="E368" s="365"/>
      <c r="F368" s="366"/>
      <c r="G368" s="365"/>
      <c r="H368" s="365"/>
      <c r="I368" s="366"/>
      <c r="J368" s="366"/>
      <c r="K368" s="366"/>
      <c r="L368" s="366"/>
      <c r="M368" s="366"/>
      <c r="N368" s="366"/>
      <c r="O368" s="369"/>
      <c r="P368" s="375"/>
      <c r="Q368" s="388"/>
    </row>
    <row r="369" spans="1:17" ht="15" customHeight="1" x14ac:dyDescent="0.3">
      <c r="A369" s="92"/>
      <c r="B369" s="382" t="str">
        <f t="shared" si="6"/>
        <v/>
      </c>
      <c r="C369" s="361"/>
      <c r="D369" s="362"/>
      <c r="E369" s="365"/>
      <c r="F369" s="366"/>
      <c r="G369" s="365"/>
      <c r="H369" s="365"/>
      <c r="I369" s="366"/>
      <c r="J369" s="366"/>
      <c r="K369" s="366"/>
      <c r="L369" s="366"/>
      <c r="M369" s="366"/>
      <c r="N369" s="366"/>
      <c r="O369" s="369"/>
      <c r="P369" s="375"/>
      <c r="Q369" s="388"/>
    </row>
    <row r="370" spans="1:17" ht="15" customHeight="1" x14ac:dyDescent="0.3">
      <c r="A370" s="92"/>
      <c r="B370" s="382" t="str">
        <f t="shared" si="6"/>
        <v/>
      </c>
      <c r="C370" s="361"/>
      <c r="D370" s="362"/>
      <c r="E370" s="365"/>
      <c r="F370" s="366"/>
      <c r="G370" s="365"/>
      <c r="H370" s="365"/>
      <c r="I370" s="366"/>
      <c r="J370" s="366"/>
      <c r="K370" s="366"/>
      <c r="L370" s="366"/>
      <c r="M370" s="366"/>
      <c r="N370" s="366"/>
      <c r="O370" s="369"/>
      <c r="P370" s="375"/>
      <c r="Q370" s="388"/>
    </row>
    <row r="371" spans="1:17" ht="15" customHeight="1" x14ac:dyDescent="0.3">
      <c r="A371" s="92"/>
      <c r="B371" s="382" t="str">
        <f t="shared" si="6"/>
        <v/>
      </c>
      <c r="C371" s="361"/>
      <c r="D371" s="362"/>
      <c r="E371" s="365"/>
      <c r="F371" s="366"/>
      <c r="G371" s="365"/>
      <c r="H371" s="365"/>
      <c r="I371" s="366"/>
      <c r="J371" s="366"/>
      <c r="K371" s="366"/>
      <c r="L371" s="366"/>
      <c r="M371" s="366"/>
      <c r="N371" s="366"/>
      <c r="O371" s="369"/>
      <c r="P371" s="375"/>
      <c r="Q371" s="388"/>
    </row>
    <row r="372" spans="1:17" ht="15" customHeight="1" x14ac:dyDescent="0.3">
      <c r="A372" s="92"/>
      <c r="B372" s="382" t="str">
        <f t="shared" si="6"/>
        <v/>
      </c>
      <c r="C372" s="361"/>
      <c r="D372" s="362"/>
      <c r="E372" s="365"/>
      <c r="F372" s="366"/>
      <c r="G372" s="365"/>
      <c r="H372" s="365"/>
      <c r="I372" s="366"/>
      <c r="J372" s="366"/>
      <c r="K372" s="366"/>
      <c r="L372" s="366"/>
      <c r="M372" s="366"/>
      <c r="N372" s="366"/>
      <c r="O372" s="369"/>
      <c r="P372" s="375"/>
      <c r="Q372" s="388"/>
    </row>
    <row r="373" spans="1:17" ht="15" customHeight="1" x14ac:dyDescent="0.3">
      <c r="A373" s="92"/>
      <c r="B373" s="382" t="str">
        <f t="shared" si="6"/>
        <v/>
      </c>
      <c r="C373" s="361"/>
      <c r="D373" s="362"/>
      <c r="E373" s="365"/>
      <c r="F373" s="366"/>
      <c r="G373" s="365"/>
      <c r="H373" s="365"/>
      <c r="I373" s="366"/>
      <c r="J373" s="366"/>
      <c r="K373" s="366"/>
      <c r="L373" s="366"/>
      <c r="M373" s="366"/>
      <c r="N373" s="366"/>
      <c r="O373" s="369"/>
      <c r="P373" s="375"/>
      <c r="Q373" s="388"/>
    </row>
    <row r="374" spans="1:17" ht="15" customHeight="1" x14ac:dyDescent="0.3">
      <c r="A374" s="92"/>
      <c r="B374" s="382" t="str">
        <f t="shared" si="6"/>
        <v/>
      </c>
      <c r="C374" s="361"/>
      <c r="D374" s="362"/>
      <c r="E374" s="365"/>
      <c r="F374" s="366"/>
      <c r="G374" s="365"/>
      <c r="H374" s="365"/>
      <c r="I374" s="366"/>
      <c r="J374" s="366"/>
      <c r="K374" s="366"/>
      <c r="L374" s="366"/>
      <c r="M374" s="366"/>
      <c r="N374" s="366"/>
      <c r="O374" s="369"/>
      <c r="P374" s="375"/>
      <c r="Q374" s="388"/>
    </row>
    <row r="375" spans="1:17" ht="15" customHeight="1" x14ac:dyDescent="0.3">
      <c r="A375" s="92"/>
      <c r="B375" s="382" t="str">
        <f t="shared" si="6"/>
        <v/>
      </c>
      <c r="C375" s="361"/>
      <c r="D375" s="362"/>
      <c r="E375" s="365"/>
      <c r="F375" s="366"/>
      <c r="G375" s="365"/>
      <c r="H375" s="365"/>
      <c r="I375" s="366"/>
      <c r="J375" s="366"/>
      <c r="K375" s="366"/>
      <c r="L375" s="366"/>
      <c r="M375" s="366"/>
      <c r="N375" s="366"/>
      <c r="O375" s="369"/>
      <c r="P375" s="375"/>
      <c r="Q375" s="388"/>
    </row>
    <row r="376" spans="1:17" ht="15" customHeight="1" x14ac:dyDescent="0.3">
      <c r="A376" s="92"/>
      <c r="B376" s="382" t="str">
        <f t="shared" si="6"/>
        <v/>
      </c>
      <c r="C376" s="361"/>
      <c r="D376" s="362"/>
      <c r="E376" s="365"/>
      <c r="F376" s="366"/>
      <c r="G376" s="365"/>
      <c r="H376" s="365"/>
      <c r="I376" s="366"/>
      <c r="J376" s="366"/>
      <c r="K376" s="366"/>
      <c r="L376" s="366"/>
      <c r="M376" s="366"/>
      <c r="N376" s="366"/>
      <c r="O376" s="369"/>
      <c r="P376" s="375"/>
      <c r="Q376" s="388"/>
    </row>
    <row r="377" spans="1:17" ht="15" customHeight="1" x14ac:dyDescent="0.3">
      <c r="A377" s="92"/>
      <c r="B377" s="382" t="str">
        <f t="shared" si="6"/>
        <v/>
      </c>
      <c r="C377" s="361"/>
      <c r="D377" s="362"/>
      <c r="E377" s="365"/>
      <c r="F377" s="366"/>
      <c r="G377" s="365"/>
      <c r="H377" s="365"/>
      <c r="I377" s="366"/>
      <c r="J377" s="366"/>
      <c r="K377" s="366"/>
      <c r="L377" s="366"/>
      <c r="M377" s="366"/>
      <c r="N377" s="366"/>
      <c r="O377" s="369"/>
      <c r="P377" s="375"/>
      <c r="Q377" s="388"/>
    </row>
    <row r="378" spans="1:17" ht="15" customHeight="1" x14ac:dyDescent="0.3">
      <c r="A378" s="92"/>
      <c r="B378" s="382" t="str">
        <f t="shared" si="6"/>
        <v/>
      </c>
      <c r="C378" s="361"/>
      <c r="D378" s="362"/>
      <c r="E378" s="365"/>
      <c r="F378" s="366"/>
      <c r="G378" s="365"/>
      <c r="H378" s="365"/>
      <c r="I378" s="366"/>
      <c r="J378" s="366"/>
      <c r="K378" s="366"/>
      <c r="L378" s="366"/>
      <c r="M378" s="366"/>
      <c r="N378" s="366"/>
      <c r="O378" s="369"/>
      <c r="P378" s="375"/>
      <c r="Q378" s="388"/>
    </row>
    <row r="379" spans="1:17" ht="15" customHeight="1" x14ac:dyDescent="0.3">
      <c r="A379" s="92"/>
      <c r="B379" s="382" t="str">
        <f t="shared" si="6"/>
        <v/>
      </c>
      <c r="C379" s="361"/>
      <c r="D379" s="362"/>
      <c r="E379" s="365"/>
      <c r="F379" s="366"/>
      <c r="G379" s="365"/>
      <c r="H379" s="365"/>
      <c r="I379" s="366"/>
      <c r="J379" s="366"/>
      <c r="K379" s="366"/>
      <c r="L379" s="366"/>
      <c r="M379" s="366"/>
      <c r="N379" s="366"/>
      <c r="O379" s="369"/>
      <c r="P379" s="375"/>
      <c r="Q379" s="388"/>
    </row>
    <row r="380" spans="1:17" ht="15" customHeight="1" x14ac:dyDescent="0.3">
      <c r="A380" s="92"/>
      <c r="B380" s="382" t="str">
        <f t="shared" si="6"/>
        <v/>
      </c>
      <c r="C380" s="361"/>
      <c r="D380" s="362"/>
      <c r="E380" s="365"/>
      <c r="F380" s="366"/>
      <c r="G380" s="365"/>
      <c r="H380" s="365"/>
      <c r="I380" s="366"/>
      <c r="J380" s="366"/>
      <c r="K380" s="366"/>
      <c r="L380" s="366"/>
      <c r="M380" s="366"/>
      <c r="N380" s="366"/>
      <c r="O380" s="369"/>
      <c r="P380" s="375"/>
      <c r="Q380" s="388"/>
    </row>
    <row r="381" spans="1:17" ht="15" customHeight="1" x14ac:dyDescent="0.3">
      <c r="A381" s="92"/>
      <c r="B381" s="382" t="str">
        <f t="shared" si="6"/>
        <v/>
      </c>
      <c r="C381" s="361"/>
      <c r="D381" s="362"/>
      <c r="E381" s="365"/>
      <c r="F381" s="366"/>
      <c r="G381" s="365"/>
      <c r="H381" s="365"/>
      <c r="I381" s="366"/>
      <c r="J381" s="366"/>
      <c r="K381" s="366"/>
      <c r="L381" s="366"/>
      <c r="M381" s="366"/>
      <c r="N381" s="366"/>
      <c r="O381" s="369"/>
      <c r="P381" s="375"/>
      <c r="Q381" s="388"/>
    </row>
    <row r="382" spans="1:17" ht="15" customHeight="1" x14ac:dyDescent="0.3">
      <c r="A382" s="92"/>
      <c r="B382" s="382" t="str">
        <f t="shared" si="6"/>
        <v/>
      </c>
      <c r="C382" s="361"/>
      <c r="D382" s="362"/>
      <c r="E382" s="365"/>
      <c r="F382" s="366"/>
      <c r="G382" s="365"/>
      <c r="H382" s="365"/>
      <c r="I382" s="366"/>
      <c r="J382" s="366"/>
      <c r="K382" s="366"/>
      <c r="L382" s="366"/>
      <c r="M382" s="366"/>
      <c r="N382" s="366"/>
      <c r="O382" s="369"/>
      <c r="P382" s="375"/>
      <c r="Q382" s="388"/>
    </row>
    <row r="383" spans="1:17" ht="15" customHeight="1" x14ac:dyDescent="0.3">
      <c r="A383" s="92"/>
      <c r="B383" s="382" t="str">
        <f t="shared" si="6"/>
        <v/>
      </c>
      <c r="C383" s="361"/>
      <c r="D383" s="362"/>
      <c r="E383" s="365"/>
      <c r="F383" s="366"/>
      <c r="G383" s="365"/>
      <c r="H383" s="365"/>
      <c r="I383" s="366"/>
      <c r="J383" s="366"/>
      <c r="K383" s="366"/>
      <c r="L383" s="366"/>
      <c r="M383" s="366"/>
      <c r="N383" s="366"/>
      <c r="O383" s="369"/>
      <c r="P383" s="375"/>
      <c r="Q383" s="388"/>
    </row>
    <row r="384" spans="1:17" ht="15" customHeight="1" x14ac:dyDescent="0.3">
      <c r="A384" s="92"/>
      <c r="B384" s="382" t="str">
        <f t="shared" si="6"/>
        <v/>
      </c>
      <c r="C384" s="361"/>
      <c r="D384" s="362"/>
      <c r="E384" s="365"/>
      <c r="F384" s="366"/>
      <c r="G384" s="365"/>
      <c r="H384" s="365"/>
      <c r="I384" s="366"/>
      <c r="J384" s="366"/>
      <c r="K384" s="366"/>
      <c r="L384" s="366"/>
      <c r="M384" s="366"/>
      <c r="N384" s="366"/>
      <c r="O384" s="369"/>
      <c r="P384" s="375"/>
      <c r="Q384" s="388"/>
    </row>
    <row r="385" spans="1:17" ht="15" customHeight="1" x14ac:dyDescent="0.3">
      <c r="A385" s="92"/>
      <c r="B385" s="382" t="str">
        <f t="shared" si="6"/>
        <v/>
      </c>
      <c r="C385" s="361"/>
      <c r="D385" s="362"/>
      <c r="E385" s="365"/>
      <c r="F385" s="366"/>
      <c r="G385" s="365"/>
      <c r="H385" s="365"/>
      <c r="I385" s="366"/>
      <c r="J385" s="366"/>
      <c r="K385" s="366"/>
      <c r="L385" s="366"/>
      <c r="M385" s="366"/>
      <c r="N385" s="366"/>
      <c r="O385" s="369"/>
      <c r="P385" s="375"/>
      <c r="Q385" s="388"/>
    </row>
    <row r="386" spans="1:17" ht="15" customHeight="1" x14ac:dyDescent="0.3">
      <c r="A386" s="92"/>
      <c r="B386" s="382" t="str">
        <f t="shared" si="6"/>
        <v/>
      </c>
      <c r="C386" s="361"/>
      <c r="D386" s="362"/>
      <c r="E386" s="365"/>
      <c r="F386" s="366"/>
      <c r="G386" s="365"/>
      <c r="H386" s="365"/>
      <c r="I386" s="366"/>
      <c r="J386" s="366"/>
      <c r="K386" s="366"/>
      <c r="L386" s="366"/>
      <c r="M386" s="366"/>
      <c r="N386" s="366"/>
      <c r="O386" s="369"/>
      <c r="P386" s="375"/>
      <c r="Q386" s="388"/>
    </row>
    <row r="387" spans="1:17" ht="15" customHeight="1" x14ac:dyDescent="0.3">
      <c r="A387" s="92"/>
      <c r="B387" s="382" t="str">
        <f t="shared" si="6"/>
        <v/>
      </c>
      <c r="C387" s="361"/>
      <c r="D387" s="362"/>
      <c r="E387" s="365"/>
      <c r="F387" s="366"/>
      <c r="G387" s="365"/>
      <c r="H387" s="365"/>
      <c r="I387" s="366"/>
      <c r="J387" s="366"/>
      <c r="K387" s="366"/>
      <c r="L387" s="366"/>
      <c r="M387" s="366"/>
      <c r="N387" s="366"/>
      <c r="O387" s="369"/>
      <c r="P387" s="375"/>
      <c r="Q387" s="388"/>
    </row>
    <row r="388" spans="1:17" ht="15" customHeight="1" x14ac:dyDescent="0.3">
      <c r="A388" s="92"/>
      <c r="B388" s="382" t="str">
        <f t="shared" si="6"/>
        <v/>
      </c>
      <c r="C388" s="361"/>
      <c r="D388" s="362"/>
      <c r="E388" s="365"/>
      <c r="F388" s="366"/>
      <c r="G388" s="365"/>
      <c r="H388" s="365"/>
      <c r="I388" s="366"/>
      <c r="J388" s="366"/>
      <c r="K388" s="366"/>
      <c r="L388" s="366"/>
      <c r="M388" s="366"/>
      <c r="N388" s="366"/>
      <c r="O388" s="369"/>
      <c r="P388" s="375"/>
      <c r="Q388" s="388"/>
    </row>
    <row r="389" spans="1:17" ht="15" customHeight="1" x14ac:dyDescent="0.3">
      <c r="A389" s="92"/>
      <c r="B389" s="382" t="str">
        <f t="shared" si="6"/>
        <v/>
      </c>
      <c r="C389" s="361"/>
      <c r="D389" s="362"/>
      <c r="E389" s="365"/>
      <c r="F389" s="366"/>
      <c r="G389" s="365"/>
      <c r="H389" s="365"/>
      <c r="I389" s="366"/>
      <c r="J389" s="366"/>
      <c r="K389" s="366"/>
      <c r="L389" s="366"/>
      <c r="M389" s="366"/>
      <c r="N389" s="366"/>
      <c r="O389" s="369"/>
      <c r="P389" s="375"/>
      <c r="Q389" s="388"/>
    </row>
    <row r="390" spans="1:17" ht="15" customHeight="1" x14ac:dyDescent="0.3">
      <c r="A390" s="92"/>
      <c r="B390" s="382" t="str">
        <f t="shared" si="6"/>
        <v/>
      </c>
      <c r="C390" s="361"/>
      <c r="D390" s="362"/>
      <c r="E390" s="365"/>
      <c r="F390" s="366"/>
      <c r="G390" s="365"/>
      <c r="H390" s="365"/>
      <c r="I390" s="366"/>
      <c r="J390" s="366"/>
      <c r="K390" s="366"/>
      <c r="L390" s="366"/>
      <c r="M390" s="366"/>
      <c r="N390" s="366"/>
      <c r="O390" s="369"/>
      <c r="P390" s="375"/>
      <c r="Q390" s="388"/>
    </row>
    <row r="391" spans="1:17" ht="15" customHeight="1" x14ac:dyDescent="0.3">
      <c r="A391" s="92"/>
      <c r="B391" s="382" t="str">
        <f t="shared" si="6"/>
        <v/>
      </c>
      <c r="C391" s="361"/>
      <c r="D391" s="362"/>
      <c r="E391" s="365"/>
      <c r="F391" s="366"/>
      <c r="G391" s="365"/>
      <c r="H391" s="365"/>
      <c r="I391" s="366"/>
      <c r="J391" s="366"/>
      <c r="K391" s="366"/>
      <c r="L391" s="366"/>
      <c r="M391" s="366"/>
      <c r="N391" s="366"/>
      <c r="O391" s="369"/>
      <c r="P391" s="375"/>
      <c r="Q391" s="388"/>
    </row>
    <row r="392" spans="1:17" ht="15" customHeight="1" x14ac:dyDescent="0.3">
      <c r="A392" s="92"/>
      <c r="B392" s="382" t="str">
        <f t="shared" si="6"/>
        <v/>
      </c>
      <c r="C392" s="361"/>
      <c r="D392" s="362"/>
      <c r="E392" s="365"/>
      <c r="F392" s="366"/>
      <c r="G392" s="365"/>
      <c r="H392" s="365"/>
      <c r="I392" s="366"/>
      <c r="J392" s="366"/>
      <c r="K392" s="366"/>
      <c r="L392" s="366"/>
      <c r="M392" s="366"/>
      <c r="N392" s="366"/>
      <c r="O392" s="369"/>
      <c r="P392" s="375"/>
      <c r="Q392" s="388"/>
    </row>
    <row r="393" spans="1:17" ht="15" customHeight="1" x14ac:dyDescent="0.3">
      <c r="A393" s="92"/>
      <c r="B393" s="382" t="str">
        <f t="shared" si="6"/>
        <v/>
      </c>
      <c r="C393" s="361"/>
      <c r="D393" s="362"/>
      <c r="E393" s="365"/>
      <c r="F393" s="366"/>
      <c r="G393" s="365"/>
      <c r="H393" s="365"/>
      <c r="I393" s="366"/>
      <c r="J393" s="366"/>
      <c r="K393" s="366"/>
      <c r="L393" s="366"/>
      <c r="M393" s="366"/>
      <c r="N393" s="366"/>
      <c r="O393" s="369"/>
      <c r="P393" s="375"/>
      <c r="Q393" s="388"/>
    </row>
    <row r="394" spans="1:17" ht="15" customHeight="1" x14ac:dyDescent="0.3">
      <c r="A394" s="92"/>
      <c r="B394" s="382" t="str">
        <f t="shared" si="6"/>
        <v/>
      </c>
      <c r="C394" s="361"/>
      <c r="D394" s="362"/>
      <c r="E394" s="365"/>
      <c r="F394" s="366"/>
      <c r="G394" s="365"/>
      <c r="H394" s="365"/>
      <c r="I394" s="366"/>
      <c r="J394" s="366"/>
      <c r="K394" s="366"/>
      <c r="L394" s="366"/>
      <c r="M394" s="366"/>
      <c r="N394" s="366"/>
      <c r="O394" s="369"/>
      <c r="P394" s="375"/>
      <c r="Q394" s="388"/>
    </row>
    <row r="395" spans="1:17" ht="15" customHeight="1" x14ac:dyDescent="0.3">
      <c r="A395" s="92"/>
      <c r="B395" s="382" t="str">
        <f t="shared" si="6"/>
        <v/>
      </c>
      <c r="C395" s="361"/>
      <c r="D395" s="362"/>
      <c r="E395" s="365"/>
      <c r="F395" s="366"/>
      <c r="G395" s="365"/>
      <c r="H395" s="365"/>
      <c r="I395" s="366"/>
      <c r="J395" s="366"/>
      <c r="K395" s="366"/>
      <c r="L395" s="366"/>
      <c r="M395" s="366"/>
      <c r="N395" s="366"/>
      <c r="O395" s="369"/>
      <c r="P395" s="375"/>
      <c r="Q395" s="388"/>
    </row>
    <row r="396" spans="1:17" ht="15" customHeight="1" x14ac:dyDescent="0.3">
      <c r="A396" s="92"/>
      <c r="B396" s="382" t="str">
        <f t="shared" si="6"/>
        <v/>
      </c>
      <c r="C396" s="361"/>
      <c r="D396" s="362"/>
      <c r="E396" s="365"/>
      <c r="F396" s="366"/>
      <c r="G396" s="365"/>
      <c r="H396" s="365"/>
      <c r="I396" s="366"/>
      <c r="J396" s="366"/>
      <c r="K396" s="366"/>
      <c r="L396" s="366"/>
      <c r="M396" s="366"/>
      <c r="N396" s="366"/>
      <c r="O396" s="369"/>
      <c r="P396" s="375"/>
      <c r="Q396" s="388"/>
    </row>
    <row r="397" spans="1:17" ht="15" customHeight="1" x14ac:dyDescent="0.3">
      <c r="A397" s="92"/>
      <c r="B397" s="382" t="str">
        <f t="shared" ref="B397:B460" si="7">TRIM(C397)&amp;TRIM(D397)</f>
        <v/>
      </c>
      <c r="C397" s="361"/>
      <c r="D397" s="362"/>
      <c r="E397" s="365"/>
      <c r="F397" s="366"/>
      <c r="G397" s="365"/>
      <c r="H397" s="365"/>
      <c r="I397" s="366"/>
      <c r="J397" s="366"/>
      <c r="K397" s="366"/>
      <c r="L397" s="366"/>
      <c r="M397" s="366"/>
      <c r="N397" s="366"/>
      <c r="O397" s="369"/>
      <c r="P397" s="375"/>
      <c r="Q397" s="388"/>
    </row>
    <row r="398" spans="1:17" ht="15" customHeight="1" x14ac:dyDescent="0.3">
      <c r="A398" s="92"/>
      <c r="B398" s="382" t="str">
        <f t="shared" si="7"/>
        <v/>
      </c>
      <c r="C398" s="361"/>
      <c r="D398" s="362"/>
      <c r="E398" s="365"/>
      <c r="F398" s="366"/>
      <c r="G398" s="365"/>
      <c r="H398" s="365"/>
      <c r="I398" s="366"/>
      <c r="J398" s="366"/>
      <c r="K398" s="366"/>
      <c r="L398" s="366"/>
      <c r="M398" s="366"/>
      <c r="N398" s="366"/>
      <c r="O398" s="369"/>
      <c r="P398" s="375"/>
      <c r="Q398" s="388"/>
    </row>
    <row r="399" spans="1:17" ht="15" customHeight="1" x14ac:dyDescent="0.3">
      <c r="A399" s="92"/>
      <c r="B399" s="382" t="str">
        <f t="shared" si="7"/>
        <v/>
      </c>
      <c r="C399" s="361"/>
      <c r="D399" s="362"/>
      <c r="E399" s="365"/>
      <c r="F399" s="366"/>
      <c r="G399" s="365"/>
      <c r="H399" s="365"/>
      <c r="I399" s="366"/>
      <c r="J399" s="366"/>
      <c r="K399" s="366"/>
      <c r="L399" s="366"/>
      <c r="M399" s="366"/>
      <c r="N399" s="366"/>
      <c r="O399" s="369"/>
      <c r="P399" s="375"/>
      <c r="Q399" s="388"/>
    </row>
    <row r="400" spans="1:17" ht="15" customHeight="1" x14ac:dyDescent="0.3">
      <c r="A400" s="92"/>
      <c r="B400" s="382" t="str">
        <f t="shared" si="7"/>
        <v/>
      </c>
      <c r="C400" s="361"/>
      <c r="D400" s="362"/>
      <c r="E400" s="365"/>
      <c r="F400" s="366"/>
      <c r="G400" s="365"/>
      <c r="H400" s="365"/>
      <c r="I400" s="366"/>
      <c r="J400" s="366"/>
      <c r="K400" s="366"/>
      <c r="L400" s="366"/>
      <c r="M400" s="366"/>
      <c r="N400" s="366"/>
      <c r="O400" s="369"/>
      <c r="P400" s="375"/>
      <c r="Q400" s="388"/>
    </row>
    <row r="401" spans="1:17" ht="15" customHeight="1" x14ac:dyDescent="0.3">
      <c r="A401" s="92"/>
      <c r="B401" s="382" t="str">
        <f t="shared" si="7"/>
        <v/>
      </c>
      <c r="C401" s="361"/>
      <c r="D401" s="362"/>
      <c r="E401" s="365"/>
      <c r="F401" s="366"/>
      <c r="G401" s="365"/>
      <c r="H401" s="365"/>
      <c r="I401" s="366"/>
      <c r="J401" s="366"/>
      <c r="K401" s="366"/>
      <c r="L401" s="366"/>
      <c r="M401" s="366"/>
      <c r="N401" s="366"/>
      <c r="O401" s="369"/>
      <c r="P401" s="375"/>
      <c r="Q401" s="388"/>
    </row>
    <row r="402" spans="1:17" ht="15" customHeight="1" x14ac:dyDescent="0.3">
      <c r="A402" s="92"/>
      <c r="B402" s="382" t="str">
        <f t="shared" si="7"/>
        <v/>
      </c>
      <c r="C402" s="361"/>
      <c r="D402" s="362"/>
      <c r="E402" s="365"/>
      <c r="F402" s="366"/>
      <c r="G402" s="365"/>
      <c r="H402" s="365"/>
      <c r="I402" s="366"/>
      <c r="J402" s="366"/>
      <c r="K402" s="366"/>
      <c r="L402" s="366"/>
      <c r="M402" s="366"/>
      <c r="N402" s="366"/>
      <c r="O402" s="369"/>
      <c r="P402" s="375"/>
      <c r="Q402" s="388"/>
    </row>
    <row r="403" spans="1:17" ht="15" customHeight="1" x14ac:dyDescent="0.3">
      <c r="A403" s="92"/>
      <c r="B403" s="382" t="str">
        <f t="shared" si="7"/>
        <v/>
      </c>
      <c r="C403" s="361"/>
      <c r="D403" s="362"/>
      <c r="E403" s="365"/>
      <c r="F403" s="366"/>
      <c r="G403" s="365"/>
      <c r="H403" s="365"/>
      <c r="I403" s="366"/>
      <c r="J403" s="366"/>
      <c r="K403" s="366"/>
      <c r="L403" s="366"/>
      <c r="M403" s="366"/>
      <c r="N403" s="366"/>
      <c r="O403" s="369"/>
      <c r="P403" s="375"/>
      <c r="Q403" s="388"/>
    </row>
    <row r="404" spans="1:17" ht="15" customHeight="1" x14ac:dyDescent="0.3">
      <c r="A404" s="92"/>
      <c r="B404" s="382" t="str">
        <f t="shared" si="7"/>
        <v/>
      </c>
      <c r="C404" s="361"/>
      <c r="D404" s="362"/>
      <c r="E404" s="365"/>
      <c r="F404" s="366"/>
      <c r="G404" s="365"/>
      <c r="H404" s="365"/>
      <c r="I404" s="366"/>
      <c r="J404" s="366"/>
      <c r="K404" s="366"/>
      <c r="L404" s="366"/>
      <c r="M404" s="366"/>
      <c r="N404" s="366"/>
      <c r="O404" s="369"/>
      <c r="P404" s="375"/>
      <c r="Q404" s="388"/>
    </row>
    <row r="405" spans="1:17" ht="15" customHeight="1" x14ac:dyDescent="0.3">
      <c r="A405" s="92"/>
      <c r="B405" s="382" t="str">
        <f t="shared" si="7"/>
        <v/>
      </c>
      <c r="C405" s="361"/>
      <c r="D405" s="362"/>
      <c r="E405" s="365"/>
      <c r="F405" s="366"/>
      <c r="G405" s="365"/>
      <c r="H405" s="365"/>
      <c r="I405" s="366"/>
      <c r="J405" s="366"/>
      <c r="K405" s="366"/>
      <c r="L405" s="366"/>
      <c r="M405" s="366"/>
      <c r="N405" s="366"/>
      <c r="O405" s="369"/>
      <c r="P405" s="375"/>
      <c r="Q405" s="388"/>
    </row>
    <row r="406" spans="1:17" ht="15" customHeight="1" x14ac:dyDescent="0.3">
      <c r="A406" s="92"/>
      <c r="B406" s="382" t="str">
        <f t="shared" si="7"/>
        <v/>
      </c>
      <c r="C406" s="361"/>
      <c r="D406" s="362"/>
      <c r="E406" s="365"/>
      <c r="F406" s="366"/>
      <c r="G406" s="365"/>
      <c r="H406" s="365"/>
      <c r="I406" s="366"/>
      <c r="J406" s="366"/>
      <c r="K406" s="366"/>
      <c r="L406" s="366"/>
      <c r="M406" s="366"/>
      <c r="N406" s="366"/>
      <c r="O406" s="369"/>
      <c r="P406" s="375"/>
      <c r="Q406" s="388"/>
    </row>
    <row r="407" spans="1:17" ht="15" customHeight="1" x14ac:dyDescent="0.3">
      <c r="A407" s="92"/>
      <c r="B407" s="382" t="str">
        <f t="shared" si="7"/>
        <v/>
      </c>
      <c r="C407" s="361"/>
      <c r="D407" s="362"/>
      <c r="E407" s="365"/>
      <c r="F407" s="366"/>
      <c r="G407" s="365"/>
      <c r="H407" s="365"/>
      <c r="I407" s="366"/>
      <c r="J407" s="366"/>
      <c r="K407" s="366"/>
      <c r="L407" s="366"/>
      <c r="M407" s="366"/>
      <c r="N407" s="366"/>
      <c r="O407" s="369"/>
      <c r="P407" s="375"/>
      <c r="Q407" s="388"/>
    </row>
    <row r="408" spans="1:17" ht="15" customHeight="1" x14ac:dyDescent="0.3">
      <c r="A408" s="92"/>
      <c r="B408" s="382" t="str">
        <f t="shared" si="7"/>
        <v/>
      </c>
      <c r="C408" s="361"/>
      <c r="D408" s="362"/>
      <c r="E408" s="365"/>
      <c r="F408" s="366"/>
      <c r="G408" s="365"/>
      <c r="H408" s="365"/>
      <c r="I408" s="366"/>
      <c r="J408" s="366"/>
      <c r="K408" s="366"/>
      <c r="L408" s="366"/>
      <c r="M408" s="366"/>
      <c r="N408" s="366"/>
      <c r="O408" s="369"/>
      <c r="P408" s="375"/>
      <c r="Q408" s="388"/>
    </row>
    <row r="409" spans="1:17" ht="15" customHeight="1" x14ac:dyDescent="0.3">
      <c r="A409" s="92"/>
      <c r="B409" s="382" t="str">
        <f t="shared" si="7"/>
        <v/>
      </c>
      <c r="C409" s="361"/>
      <c r="D409" s="362"/>
      <c r="E409" s="365"/>
      <c r="F409" s="366"/>
      <c r="G409" s="365"/>
      <c r="H409" s="365"/>
      <c r="I409" s="366"/>
      <c r="J409" s="366"/>
      <c r="K409" s="366"/>
      <c r="L409" s="366"/>
      <c r="M409" s="366"/>
      <c r="N409" s="366"/>
      <c r="O409" s="369"/>
      <c r="P409" s="375"/>
      <c r="Q409" s="388"/>
    </row>
    <row r="410" spans="1:17" ht="15" customHeight="1" x14ac:dyDescent="0.3">
      <c r="A410" s="92"/>
      <c r="B410" s="382" t="str">
        <f t="shared" si="7"/>
        <v/>
      </c>
      <c r="C410" s="361"/>
      <c r="D410" s="362"/>
      <c r="E410" s="365"/>
      <c r="F410" s="366"/>
      <c r="G410" s="365"/>
      <c r="H410" s="365"/>
      <c r="I410" s="366"/>
      <c r="J410" s="366"/>
      <c r="K410" s="366"/>
      <c r="L410" s="366"/>
      <c r="M410" s="366"/>
      <c r="N410" s="366"/>
      <c r="O410" s="369"/>
      <c r="P410" s="375"/>
      <c r="Q410" s="388"/>
    </row>
    <row r="411" spans="1:17" ht="15" customHeight="1" x14ac:dyDescent="0.3">
      <c r="A411" s="92"/>
      <c r="B411" s="382" t="str">
        <f t="shared" si="7"/>
        <v/>
      </c>
      <c r="C411" s="361"/>
      <c r="D411" s="362"/>
      <c r="E411" s="365"/>
      <c r="F411" s="366"/>
      <c r="G411" s="365"/>
      <c r="H411" s="365"/>
      <c r="I411" s="366"/>
      <c r="J411" s="366"/>
      <c r="K411" s="366"/>
      <c r="L411" s="366"/>
      <c r="M411" s="366"/>
      <c r="N411" s="366"/>
      <c r="O411" s="369"/>
      <c r="P411" s="375"/>
      <c r="Q411" s="388"/>
    </row>
    <row r="412" spans="1:17" ht="15" customHeight="1" x14ac:dyDescent="0.3">
      <c r="A412" s="92"/>
      <c r="B412" s="382" t="str">
        <f t="shared" si="7"/>
        <v/>
      </c>
      <c r="C412" s="361"/>
      <c r="D412" s="362"/>
      <c r="E412" s="365"/>
      <c r="F412" s="366"/>
      <c r="G412" s="365"/>
      <c r="H412" s="365"/>
      <c r="I412" s="366"/>
      <c r="J412" s="366"/>
      <c r="K412" s="366"/>
      <c r="L412" s="366"/>
      <c r="M412" s="366"/>
      <c r="N412" s="366"/>
      <c r="O412" s="369"/>
      <c r="P412" s="375"/>
      <c r="Q412" s="388"/>
    </row>
    <row r="413" spans="1:17" ht="15" customHeight="1" x14ac:dyDescent="0.3">
      <c r="A413" s="92"/>
      <c r="B413" s="382" t="str">
        <f t="shared" si="7"/>
        <v/>
      </c>
      <c r="C413" s="361"/>
      <c r="D413" s="362"/>
      <c r="E413" s="365"/>
      <c r="F413" s="366"/>
      <c r="G413" s="365"/>
      <c r="H413" s="365"/>
      <c r="I413" s="366"/>
      <c r="J413" s="366"/>
      <c r="K413" s="366"/>
      <c r="L413" s="366"/>
      <c r="M413" s="366"/>
      <c r="N413" s="366"/>
      <c r="O413" s="369"/>
      <c r="P413" s="375"/>
      <c r="Q413" s="388"/>
    </row>
    <row r="414" spans="1:17" ht="15" customHeight="1" x14ac:dyDescent="0.3">
      <c r="A414" s="92"/>
      <c r="B414" s="382" t="str">
        <f t="shared" si="7"/>
        <v/>
      </c>
      <c r="C414" s="361"/>
      <c r="D414" s="362"/>
      <c r="E414" s="365"/>
      <c r="F414" s="366"/>
      <c r="G414" s="365"/>
      <c r="H414" s="365"/>
      <c r="I414" s="366"/>
      <c r="J414" s="366"/>
      <c r="K414" s="366"/>
      <c r="L414" s="366"/>
      <c r="M414" s="366"/>
      <c r="N414" s="366"/>
      <c r="O414" s="369"/>
      <c r="P414" s="375"/>
      <c r="Q414" s="388"/>
    </row>
    <row r="415" spans="1:17" ht="15" customHeight="1" x14ac:dyDescent="0.3">
      <c r="A415" s="92"/>
      <c r="B415" s="382" t="str">
        <f t="shared" si="7"/>
        <v/>
      </c>
      <c r="C415" s="361"/>
      <c r="D415" s="362"/>
      <c r="E415" s="365"/>
      <c r="F415" s="366"/>
      <c r="G415" s="365"/>
      <c r="H415" s="365"/>
      <c r="I415" s="366"/>
      <c r="J415" s="366"/>
      <c r="K415" s="366"/>
      <c r="L415" s="366"/>
      <c r="M415" s="366"/>
      <c r="N415" s="366"/>
      <c r="O415" s="369"/>
      <c r="P415" s="375"/>
      <c r="Q415" s="388"/>
    </row>
    <row r="416" spans="1:17" ht="15" customHeight="1" x14ac:dyDescent="0.3">
      <c r="A416" s="92"/>
      <c r="B416" s="382" t="str">
        <f t="shared" si="7"/>
        <v/>
      </c>
      <c r="C416" s="361"/>
      <c r="D416" s="362"/>
      <c r="E416" s="365"/>
      <c r="F416" s="366"/>
      <c r="G416" s="365"/>
      <c r="H416" s="365"/>
      <c r="I416" s="366"/>
      <c r="J416" s="366"/>
      <c r="K416" s="366"/>
      <c r="L416" s="366"/>
      <c r="M416" s="366"/>
      <c r="N416" s="366"/>
      <c r="O416" s="369"/>
      <c r="P416" s="375"/>
      <c r="Q416" s="388"/>
    </row>
    <row r="417" spans="1:17" ht="15" customHeight="1" x14ac:dyDescent="0.3">
      <c r="A417" s="92"/>
      <c r="B417" s="382" t="str">
        <f t="shared" si="7"/>
        <v/>
      </c>
      <c r="C417" s="361"/>
      <c r="D417" s="362"/>
      <c r="E417" s="365"/>
      <c r="F417" s="366"/>
      <c r="G417" s="365"/>
      <c r="H417" s="365"/>
      <c r="I417" s="366"/>
      <c r="J417" s="366"/>
      <c r="K417" s="366"/>
      <c r="L417" s="366"/>
      <c r="M417" s="366"/>
      <c r="N417" s="366"/>
      <c r="O417" s="369"/>
      <c r="P417" s="375"/>
      <c r="Q417" s="388"/>
    </row>
    <row r="418" spans="1:17" ht="15" customHeight="1" x14ac:dyDescent="0.3">
      <c r="A418" s="92"/>
      <c r="B418" s="382" t="str">
        <f t="shared" si="7"/>
        <v/>
      </c>
      <c r="C418" s="361"/>
      <c r="D418" s="362"/>
      <c r="E418" s="365"/>
      <c r="F418" s="366"/>
      <c r="G418" s="365"/>
      <c r="H418" s="365"/>
      <c r="I418" s="366"/>
      <c r="J418" s="366"/>
      <c r="K418" s="366"/>
      <c r="L418" s="366"/>
      <c r="M418" s="366"/>
      <c r="N418" s="366"/>
      <c r="O418" s="369"/>
      <c r="P418" s="375"/>
      <c r="Q418" s="388"/>
    </row>
    <row r="419" spans="1:17" ht="15" customHeight="1" x14ac:dyDescent="0.3">
      <c r="A419" s="92"/>
      <c r="B419" s="382" t="str">
        <f t="shared" si="7"/>
        <v/>
      </c>
      <c r="C419" s="361"/>
      <c r="D419" s="362"/>
      <c r="E419" s="365"/>
      <c r="F419" s="366"/>
      <c r="G419" s="365"/>
      <c r="H419" s="365"/>
      <c r="I419" s="366"/>
      <c r="J419" s="366"/>
      <c r="K419" s="366"/>
      <c r="L419" s="366"/>
      <c r="M419" s="366"/>
      <c r="N419" s="366"/>
      <c r="O419" s="369"/>
      <c r="P419" s="375"/>
      <c r="Q419" s="388"/>
    </row>
    <row r="420" spans="1:17" ht="15" customHeight="1" x14ac:dyDescent="0.3">
      <c r="A420" s="92"/>
      <c r="B420" s="382" t="str">
        <f t="shared" si="7"/>
        <v/>
      </c>
      <c r="C420" s="361"/>
      <c r="D420" s="362"/>
      <c r="E420" s="365"/>
      <c r="F420" s="366"/>
      <c r="G420" s="365"/>
      <c r="H420" s="365"/>
      <c r="I420" s="366"/>
      <c r="J420" s="366"/>
      <c r="K420" s="366"/>
      <c r="L420" s="366"/>
      <c r="M420" s="366"/>
      <c r="N420" s="366"/>
      <c r="O420" s="369"/>
      <c r="P420" s="375"/>
      <c r="Q420" s="388"/>
    </row>
    <row r="421" spans="1:17" ht="15" customHeight="1" x14ac:dyDescent="0.3">
      <c r="A421" s="92"/>
      <c r="B421" s="382" t="str">
        <f t="shared" si="7"/>
        <v/>
      </c>
      <c r="C421" s="361"/>
      <c r="D421" s="362"/>
      <c r="E421" s="365"/>
      <c r="F421" s="366"/>
      <c r="G421" s="365"/>
      <c r="H421" s="365"/>
      <c r="I421" s="366"/>
      <c r="J421" s="366"/>
      <c r="K421" s="366"/>
      <c r="L421" s="366"/>
      <c r="M421" s="366"/>
      <c r="N421" s="366"/>
      <c r="O421" s="369"/>
      <c r="P421" s="375"/>
      <c r="Q421" s="388"/>
    </row>
    <row r="422" spans="1:17" ht="15" customHeight="1" x14ac:dyDescent="0.3">
      <c r="A422" s="92"/>
      <c r="B422" s="382" t="str">
        <f t="shared" si="7"/>
        <v/>
      </c>
      <c r="C422" s="361"/>
      <c r="D422" s="362"/>
      <c r="E422" s="365"/>
      <c r="F422" s="366"/>
      <c r="G422" s="365"/>
      <c r="H422" s="365"/>
      <c r="I422" s="366"/>
      <c r="J422" s="366"/>
      <c r="K422" s="366"/>
      <c r="L422" s="366"/>
      <c r="M422" s="366"/>
      <c r="N422" s="366"/>
      <c r="O422" s="369"/>
      <c r="P422" s="375"/>
      <c r="Q422" s="388"/>
    </row>
    <row r="423" spans="1:17" ht="15" customHeight="1" x14ac:dyDescent="0.3">
      <c r="A423" s="92"/>
      <c r="B423" s="382" t="str">
        <f t="shared" si="7"/>
        <v/>
      </c>
      <c r="C423" s="361"/>
      <c r="D423" s="362"/>
      <c r="E423" s="365"/>
      <c r="F423" s="366"/>
      <c r="G423" s="365"/>
      <c r="H423" s="365"/>
      <c r="I423" s="366"/>
      <c r="J423" s="366"/>
      <c r="K423" s="366"/>
      <c r="L423" s="366"/>
      <c r="M423" s="366"/>
      <c r="N423" s="366"/>
      <c r="O423" s="369"/>
      <c r="P423" s="375"/>
      <c r="Q423" s="388"/>
    </row>
    <row r="424" spans="1:17" ht="15" customHeight="1" x14ac:dyDescent="0.3">
      <c r="A424" s="92"/>
      <c r="B424" s="382" t="str">
        <f t="shared" si="7"/>
        <v/>
      </c>
      <c r="C424" s="361"/>
      <c r="D424" s="362"/>
      <c r="E424" s="365"/>
      <c r="F424" s="366"/>
      <c r="G424" s="365"/>
      <c r="H424" s="365"/>
      <c r="I424" s="366"/>
      <c r="J424" s="366"/>
      <c r="K424" s="366"/>
      <c r="L424" s="366"/>
      <c r="M424" s="366"/>
      <c r="N424" s="366"/>
      <c r="O424" s="369"/>
      <c r="P424" s="375"/>
      <c r="Q424" s="388"/>
    </row>
    <row r="425" spans="1:17" ht="15" customHeight="1" x14ac:dyDescent="0.3">
      <c r="A425" s="92"/>
      <c r="B425" s="382" t="str">
        <f t="shared" si="7"/>
        <v/>
      </c>
      <c r="C425" s="361"/>
      <c r="D425" s="362"/>
      <c r="E425" s="365"/>
      <c r="F425" s="366"/>
      <c r="G425" s="365"/>
      <c r="H425" s="365"/>
      <c r="I425" s="366"/>
      <c r="J425" s="366"/>
      <c r="K425" s="366"/>
      <c r="L425" s="366"/>
      <c r="M425" s="366"/>
      <c r="N425" s="366"/>
      <c r="O425" s="369"/>
      <c r="P425" s="375"/>
      <c r="Q425" s="388"/>
    </row>
    <row r="426" spans="1:17" ht="15" customHeight="1" x14ac:dyDescent="0.3">
      <c r="A426" s="92"/>
      <c r="B426" s="382" t="str">
        <f t="shared" si="7"/>
        <v/>
      </c>
      <c r="C426" s="361"/>
      <c r="D426" s="362"/>
      <c r="E426" s="365"/>
      <c r="F426" s="366"/>
      <c r="G426" s="365"/>
      <c r="H426" s="365"/>
      <c r="I426" s="366"/>
      <c r="J426" s="366"/>
      <c r="K426" s="366"/>
      <c r="L426" s="366"/>
      <c r="M426" s="366"/>
      <c r="N426" s="366"/>
      <c r="O426" s="369"/>
      <c r="P426" s="375"/>
      <c r="Q426" s="388"/>
    </row>
    <row r="427" spans="1:17" ht="15" customHeight="1" x14ac:dyDescent="0.3">
      <c r="A427" s="92"/>
      <c r="B427" s="382" t="str">
        <f t="shared" si="7"/>
        <v/>
      </c>
      <c r="C427" s="361"/>
      <c r="D427" s="362"/>
      <c r="E427" s="365"/>
      <c r="F427" s="366"/>
      <c r="G427" s="365"/>
      <c r="H427" s="365"/>
      <c r="I427" s="366"/>
      <c r="J427" s="366"/>
      <c r="K427" s="366"/>
      <c r="L427" s="366"/>
      <c r="M427" s="366"/>
      <c r="N427" s="366"/>
      <c r="O427" s="369"/>
      <c r="P427" s="375"/>
      <c r="Q427" s="388"/>
    </row>
    <row r="428" spans="1:17" ht="15" customHeight="1" x14ac:dyDescent="0.3">
      <c r="A428" s="92"/>
      <c r="B428" s="382" t="str">
        <f t="shared" si="7"/>
        <v/>
      </c>
      <c r="C428" s="361"/>
      <c r="D428" s="362"/>
      <c r="E428" s="365"/>
      <c r="F428" s="366"/>
      <c r="G428" s="365"/>
      <c r="H428" s="365"/>
      <c r="I428" s="366"/>
      <c r="J428" s="366"/>
      <c r="K428" s="366"/>
      <c r="L428" s="366"/>
      <c r="M428" s="366"/>
      <c r="N428" s="366"/>
      <c r="O428" s="369"/>
      <c r="P428" s="375"/>
      <c r="Q428" s="388"/>
    </row>
    <row r="429" spans="1:17" ht="15" customHeight="1" x14ac:dyDescent="0.3">
      <c r="A429" s="92"/>
      <c r="B429" s="382" t="str">
        <f t="shared" si="7"/>
        <v/>
      </c>
      <c r="C429" s="361"/>
      <c r="D429" s="362"/>
      <c r="E429" s="365"/>
      <c r="F429" s="366"/>
      <c r="G429" s="365"/>
      <c r="H429" s="365"/>
      <c r="I429" s="366"/>
      <c r="J429" s="366"/>
      <c r="K429" s="366"/>
      <c r="L429" s="366"/>
      <c r="M429" s="366"/>
      <c r="N429" s="366"/>
      <c r="O429" s="369"/>
      <c r="P429" s="375"/>
      <c r="Q429" s="388"/>
    </row>
    <row r="430" spans="1:17" ht="15" customHeight="1" x14ac:dyDescent="0.3">
      <c r="A430" s="92"/>
      <c r="B430" s="382" t="str">
        <f t="shared" si="7"/>
        <v/>
      </c>
      <c r="C430" s="361"/>
      <c r="D430" s="362"/>
      <c r="E430" s="365"/>
      <c r="F430" s="366"/>
      <c r="G430" s="365"/>
      <c r="H430" s="365"/>
      <c r="I430" s="366"/>
      <c r="J430" s="366"/>
      <c r="K430" s="366"/>
      <c r="L430" s="366"/>
      <c r="M430" s="366"/>
      <c r="N430" s="366"/>
      <c r="O430" s="369"/>
      <c r="P430" s="375"/>
      <c r="Q430" s="388"/>
    </row>
    <row r="431" spans="1:17" ht="15" customHeight="1" x14ac:dyDescent="0.3">
      <c r="A431" s="92"/>
      <c r="B431" s="382" t="str">
        <f t="shared" si="7"/>
        <v/>
      </c>
      <c r="C431" s="361"/>
      <c r="D431" s="362"/>
      <c r="E431" s="365"/>
      <c r="F431" s="366"/>
      <c r="G431" s="365"/>
      <c r="H431" s="365"/>
      <c r="I431" s="366"/>
      <c r="J431" s="366"/>
      <c r="K431" s="366"/>
      <c r="L431" s="366"/>
      <c r="M431" s="366"/>
      <c r="N431" s="366"/>
      <c r="O431" s="369"/>
      <c r="P431" s="375"/>
      <c r="Q431" s="388"/>
    </row>
    <row r="432" spans="1:17" ht="15" customHeight="1" x14ac:dyDescent="0.3">
      <c r="A432" s="92"/>
      <c r="B432" s="382" t="str">
        <f t="shared" si="7"/>
        <v/>
      </c>
      <c r="C432" s="361"/>
      <c r="D432" s="362"/>
      <c r="E432" s="365"/>
      <c r="F432" s="366"/>
      <c r="G432" s="365"/>
      <c r="H432" s="365"/>
      <c r="I432" s="366"/>
      <c r="J432" s="366"/>
      <c r="K432" s="366"/>
      <c r="L432" s="366"/>
      <c r="M432" s="366"/>
      <c r="N432" s="366"/>
      <c r="O432" s="369"/>
      <c r="P432" s="375"/>
      <c r="Q432" s="388"/>
    </row>
    <row r="433" spans="1:17" ht="15" customHeight="1" x14ac:dyDescent="0.3">
      <c r="A433" s="92"/>
      <c r="B433" s="382" t="str">
        <f t="shared" si="7"/>
        <v/>
      </c>
      <c r="C433" s="361"/>
      <c r="D433" s="362"/>
      <c r="E433" s="365"/>
      <c r="F433" s="366"/>
      <c r="G433" s="365"/>
      <c r="H433" s="365"/>
      <c r="I433" s="366"/>
      <c r="J433" s="366"/>
      <c r="K433" s="366"/>
      <c r="L433" s="366"/>
      <c r="M433" s="366"/>
      <c r="N433" s="366"/>
      <c r="O433" s="369"/>
      <c r="P433" s="375"/>
      <c r="Q433" s="388"/>
    </row>
    <row r="434" spans="1:17" ht="15" customHeight="1" x14ac:dyDescent="0.3">
      <c r="A434" s="92"/>
      <c r="B434" s="382" t="str">
        <f t="shared" si="7"/>
        <v/>
      </c>
      <c r="C434" s="361"/>
      <c r="D434" s="362"/>
      <c r="E434" s="365"/>
      <c r="F434" s="366"/>
      <c r="G434" s="365"/>
      <c r="H434" s="365"/>
      <c r="I434" s="366"/>
      <c r="J434" s="366"/>
      <c r="K434" s="366"/>
      <c r="L434" s="366"/>
      <c r="M434" s="366"/>
      <c r="N434" s="366"/>
      <c r="O434" s="369"/>
      <c r="P434" s="375"/>
      <c r="Q434" s="388"/>
    </row>
    <row r="435" spans="1:17" ht="15" customHeight="1" x14ac:dyDescent="0.3">
      <c r="A435" s="92"/>
      <c r="B435" s="382" t="str">
        <f t="shared" si="7"/>
        <v/>
      </c>
      <c r="C435" s="361"/>
      <c r="D435" s="362"/>
      <c r="E435" s="365"/>
      <c r="F435" s="366"/>
      <c r="G435" s="365"/>
      <c r="H435" s="365"/>
      <c r="I435" s="366"/>
      <c r="J435" s="366"/>
      <c r="K435" s="366"/>
      <c r="L435" s="366"/>
      <c r="M435" s="366"/>
      <c r="N435" s="366"/>
      <c r="O435" s="369"/>
      <c r="P435" s="375"/>
      <c r="Q435" s="388"/>
    </row>
    <row r="436" spans="1:17" ht="15" customHeight="1" x14ac:dyDescent="0.3">
      <c r="A436" s="92"/>
      <c r="B436" s="382" t="str">
        <f t="shared" si="7"/>
        <v/>
      </c>
      <c r="C436" s="361"/>
      <c r="D436" s="362"/>
      <c r="E436" s="365"/>
      <c r="F436" s="366"/>
      <c r="G436" s="365"/>
      <c r="H436" s="365"/>
      <c r="I436" s="366"/>
      <c r="J436" s="366"/>
      <c r="K436" s="366"/>
      <c r="L436" s="366"/>
      <c r="M436" s="366"/>
      <c r="N436" s="366"/>
      <c r="O436" s="369"/>
      <c r="P436" s="375"/>
      <c r="Q436" s="388"/>
    </row>
    <row r="437" spans="1:17" ht="15" customHeight="1" x14ac:dyDescent="0.3">
      <c r="A437" s="92"/>
      <c r="B437" s="382" t="str">
        <f t="shared" si="7"/>
        <v/>
      </c>
      <c r="C437" s="361"/>
      <c r="D437" s="362"/>
      <c r="E437" s="365"/>
      <c r="F437" s="366"/>
      <c r="G437" s="365"/>
      <c r="H437" s="365"/>
      <c r="I437" s="366"/>
      <c r="J437" s="366"/>
      <c r="K437" s="366"/>
      <c r="L437" s="366"/>
      <c r="M437" s="366"/>
      <c r="N437" s="366"/>
      <c r="O437" s="369"/>
      <c r="P437" s="375"/>
      <c r="Q437" s="388"/>
    </row>
    <row r="438" spans="1:17" ht="15" customHeight="1" x14ac:dyDescent="0.3">
      <c r="A438" s="92"/>
      <c r="B438" s="382" t="str">
        <f t="shared" si="7"/>
        <v/>
      </c>
      <c r="C438" s="361"/>
      <c r="D438" s="362"/>
      <c r="E438" s="365"/>
      <c r="F438" s="366"/>
      <c r="G438" s="365"/>
      <c r="H438" s="365"/>
      <c r="I438" s="366"/>
      <c r="J438" s="366"/>
      <c r="K438" s="366"/>
      <c r="L438" s="366"/>
      <c r="M438" s="366"/>
      <c r="N438" s="366"/>
      <c r="O438" s="369"/>
      <c r="P438" s="375"/>
      <c r="Q438" s="388"/>
    </row>
    <row r="439" spans="1:17" ht="15" customHeight="1" x14ac:dyDescent="0.3">
      <c r="A439" s="92"/>
      <c r="B439" s="382" t="str">
        <f t="shared" si="7"/>
        <v/>
      </c>
      <c r="C439" s="361"/>
      <c r="D439" s="362"/>
      <c r="E439" s="365"/>
      <c r="F439" s="366"/>
      <c r="G439" s="365"/>
      <c r="H439" s="365"/>
      <c r="I439" s="366"/>
      <c r="J439" s="366"/>
      <c r="K439" s="366"/>
      <c r="L439" s="366"/>
      <c r="M439" s="366"/>
      <c r="N439" s="366"/>
      <c r="O439" s="369"/>
      <c r="P439" s="375"/>
      <c r="Q439" s="388"/>
    </row>
    <row r="440" spans="1:17" ht="15" customHeight="1" x14ac:dyDescent="0.3">
      <c r="A440" s="92"/>
      <c r="B440" s="382" t="str">
        <f t="shared" si="7"/>
        <v/>
      </c>
      <c r="C440" s="361"/>
      <c r="D440" s="362"/>
      <c r="E440" s="365"/>
      <c r="F440" s="366"/>
      <c r="G440" s="365"/>
      <c r="H440" s="365"/>
      <c r="I440" s="366"/>
      <c r="J440" s="366"/>
      <c r="K440" s="366"/>
      <c r="L440" s="366"/>
      <c r="M440" s="366"/>
      <c r="N440" s="366"/>
      <c r="O440" s="369"/>
      <c r="P440" s="375"/>
      <c r="Q440" s="388"/>
    </row>
    <row r="441" spans="1:17" ht="15" customHeight="1" x14ac:dyDescent="0.3">
      <c r="A441" s="92"/>
      <c r="B441" s="382" t="str">
        <f t="shared" si="7"/>
        <v/>
      </c>
      <c r="C441" s="361"/>
      <c r="D441" s="362"/>
      <c r="E441" s="365"/>
      <c r="F441" s="366"/>
      <c r="G441" s="365"/>
      <c r="H441" s="365"/>
      <c r="I441" s="366"/>
      <c r="J441" s="366"/>
      <c r="K441" s="366"/>
      <c r="L441" s="366"/>
      <c r="M441" s="366"/>
      <c r="N441" s="366"/>
      <c r="O441" s="369"/>
      <c r="P441" s="375"/>
      <c r="Q441" s="388"/>
    </row>
    <row r="442" spans="1:17" ht="15" customHeight="1" x14ac:dyDescent="0.3">
      <c r="A442" s="92"/>
      <c r="B442" s="382" t="str">
        <f t="shared" si="7"/>
        <v/>
      </c>
      <c r="C442" s="361"/>
      <c r="D442" s="362"/>
      <c r="E442" s="365"/>
      <c r="F442" s="366"/>
      <c r="G442" s="365"/>
      <c r="H442" s="365"/>
      <c r="I442" s="366"/>
      <c r="J442" s="366"/>
      <c r="K442" s="366"/>
      <c r="L442" s="366"/>
      <c r="M442" s="366"/>
      <c r="N442" s="366"/>
      <c r="O442" s="369"/>
      <c r="P442" s="375"/>
      <c r="Q442" s="388"/>
    </row>
    <row r="443" spans="1:17" ht="15" customHeight="1" x14ac:dyDescent="0.3">
      <c r="A443" s="92"/>
      <c r="B443" s="382" t="str">
        <f t="shared" si="7"/>
        <v/>
      </c>
      <c r="C443" s="361"/>
      <c r="D443" s="362"/>
      <c r="E443" s="365"/>
      <c r="F443" s="366"/>
      <c r="G443" s="365"/>
      <c r="H443" s="365"/>
      <c r="I443" s="366"/>
      <c r="J443" s="366"/>
      <c r="K443" s="366"/>
      <c r="L443" s="366"/>
      <c r="M443" s="366"/>
      <c r="N443" s="366"/>
      <c r="O443" s="369"/>
      <c r="P443" s="375"/>
      <c r="Q443" s="388"/>
    </row>
    <row r="444" spans="1:17" ht="15" customHeight="1" x14ac:dyDescent="0.3">
      <c r="A444" s="92"/>
      <c r="B444" s="382" t="str">
        <f t="shared" si="7"/>
        <v/>
      </c>
      <c r="C444" s="361"/>
      <c r="D444" s="362"/>
      <c r="E444" s="365"/>
      <c r="F444" s="366"/>
      <c r="G444" s="365"/>
      <c r="H444" s="365"/>
      <c r="I444" s="366"/>
      <c r="J444" s="366"/>
      <c r="K444" s="366"/>
      <c r="L444" s="366"/>
      <c r="M444" s="366"/>
      <c r="N444" s="366"/>
      <c r="O444" s="369"/>
      <c r="P444" s="375"/>
      <c r="Q444" s="388"/>
    </row>
    <row r="445" spans="1:17" ht="15" customHeight="1" x14ac:dyDescent="0.3">
      <c r="A445" s="92"/>
      <c r="B445" s="382" t="str">
        <f t="shared" si="7"/>
        <v/>
      </c>
      <c r="C445" s="361"/>
      <c r="D445" s="362"/>
      <c r="E445" s="365"/>
      <c r="F445" s="366"/>
      <c r="G445" s="365"/>
      <c r="H445" s="365"/>
      <c r="I445" s="366"/>
      <c r="J445" s="366"/>
      <c r="K445" s="366"/>
      <c r="L445" s="366"/>
      <c r="M445" s="366"/>
      <c r="N445" s="366"/>
      <c r="O445" s="369"/>
      <c r="P445" s="375"/>
      <c r="Q445" s="388"/>
    </row>
    <row r="446" spans="1:17" ht="15" customHeight="1" x14ac:dyDescent="0.3">
      <c r="A446" s="92"/>
      <c r="B446" s="382" t="str">
        <f t="shared" si="7"/>
        <v/>
      </c>
      <c r="C446" s="361"/>
      <c r="D446" s="362"/>
      <c r="E446" s="365"/>
      <c r="F446" s="366"/>
      <c r="G446" s="365"/>
      <c r="H446" s="365"/>
      <c r="I446" s="366"/>
      <c r="J446" s="366"/>
      <c r="K446" s="366"/>
      <c r="L446" s="366"/>
      <c r="M446" s="366"/>
      <c r="N446" s="366"/>
      <c r="O446" s="369"/>
      <c r="P446" s="375"/>
      <c r="Q446" s="388"/>
    </row>
    <row r="447" spans="1:17" ht="15" customHeight="1" x14ac:dyDescent="0.3">
      <c r="A447" s="92"/>
      <c r="B447" s="382" t="str">
        <f t="shared" si="7"/>
        <v/>
      </c>
      <c r="C447" s="361"/>
      <c r="D447" s="362"/>
      <c r="E447" s="365"/>
      <c r="F447" s="366"/>
      <c r="G447" s="365"/>
      <c r="H447" s="365"/>
      <c r="I447" s="366"/>
      <c r="J447" s="366"/>
      <c r="K447" s="366"/>
      <c r="L447" s="366"/>
      <c r="M447" s="366"/>
      <c r="N447" s="366"/>
      <c r="O447" s="369"/>
      <c r="P447" s="375"/>
      <c r="Q447" s="388"/>
    </row>
    <row r="448" spans="1:17" ht="15" customHeight="1" x14ac:dyDescent="0.3">
      <c r="A448" s="92"/>
      <c r="B448" s="382" t="str">
        <f t="shared" si="7"/>
        <v/>
      </c>
      <c r="C448" s="361"/>
      <c r="D448" s="362"/>
      <c r="E448" s="365"/>
      <c r="F448" s="366"/>
      <c r="G448" s="365"/>
      <c r="H448" s="365"/>
      <c r="I448" s="366"/>
      <c r="J448" s="366"/>
      <c r="K448" s="366"/>
      <c r="L448" s="366"/>
      <c r="M448" s="366"/>
      <c r="N448" s="366"/>
      <c r="O448" s="369"/>
      <c r="P448" s="375"/>
      <c r="Q448" s="388"/>
    </row>
    <row r="449" spans="1:17" ht="15" customHeight="1" x14ac:dyDescent="0.3">
      <c r="A449" s="92"/>
      <c r="B449" s="382" t="str">
        <f t="shared" si="7"/>
        <v/>
      </c>
      <c r="C449" s="361"/>
      <c r="D449" s="362"/>
      <c r="E449" s="365"/>
      <c r="F449" s="366"/>
      <c r="G449" s="365"/>
      <c r="H449" s="365"/>
      <c r="I449" s="366"/>
      <c r="J449" s="366"/>
      <c r="K449" s="366"/>
      <c r="L449" s="366"/>
      <c r="M449" s="366"/>
      <c r="N449" s="366"/>
      <c r="O449" s="369"/>
      <c r="P449" s="375"/>
      <c r="Q449" s="388"/>
    </row>
    <row r="450" spans="1:17" ht="15" customHeight="1" x14ac:dyDescent="0.3">
      <c r="A450" s="92"/>
      <c r="B450" s="382" t="str">
        <f t="shared" si="7"/>
        <v/>
      </c>
      <c r="C450" s="361"/>
      <c r="D450" s="362"/>
      <c r="E450" s="365"/>
      <c r="F450" s="366"/>
      <c r="G450" s="365"/>
      <c r="H450" s="365"/>
      <c r="I450" s="366"/>
      <c r="J450" s="366"/>
      <c r="K450" s="366"/>
      <c r="L450" s="366"/>
      <c r="M450" s="366"/>
      <c r="N450" s="366"/>
      <c r="O450" s="369"/>
      <c r="P450" s="375"/>
      <c r="Q450" s="388"/>
    </row>
    <row r="451" spans="1:17" ht="15" customHeight="1" x14ac:dyDescent="0.3">
      <c r="A451" s="92"/>
      <c r="B451" s="382" t="str">
        <f t="shared" si="7"/>
        <v/>
      </c>
      <c r="C451" s="361"/>
      <c r="D451" s="362"/>
      <c r="E451" s="365"/>
      <c r="F451" s="366"/>
      <c r="G451" s="365"/>
      <c r="H451" s="365"/>
      <c r="I451" s="366"/>
      <c r="J451" s="366"/>
      <c r="K451" s="366"/>
      <c r="L451" s="366"/>
      <c r="M451" s="366"/>
      <c r="N451" s="366"/>
      <c r="O451" s="369"/>
      <c r="P451" s="375"/>
      <c r="Q451" s="388"/>
    </row>
    <row r="452" spans="1:17" ht="15" customHeight="1" x14ac:dyDescent="0.3">
      <c r="A452" s="92"/>
      <c r="B452" s="382" t="str">
        <f t="shared" si="7"/>
        <v/>
      </c>
      <c r="C452" s="361"/>
      <c r="D452" s="362"/>
      <c r="E452" s="365"/>
      <c r="F452" s="366"/>
      <c r="G452" s="365"/>
      <c r="H452" s="365"/>
      <c r="I452" s="366"/>
      <c r="J452" s="366"/>
      <c r="K452" s="366"/>
      <c r="L452" s="366"/>
      <c r="M452" s="366"/>
      <c r="N452" s="366"/>
      <c r="O452" s="369"/>
      <c r="P452" s="375"/>
      <c r="Q452" s="388"/>
    </row>
    <row r="453" spans="1:17" ht="15" customHeight="1" x14ac:dyDescent="0.3">
      <c r="A453" s="92"/>
      <c r="B453" s="382" t="str">
        <f t="shared" si="7"/>
        <v/>
      </c>
      <c r="C453" s="361"/>
      <c r="D453" s="362"/>
      <c r="E453" s="365"/>
      <c r="F453" s="366"/>
      <c r="G453" s="365"/>
      <c r="H453" s="365"/>
      <c r="I453" s="366"/>
      <c r="J453" s="366"/>
      <c r="K453" s="366"/>
      <c r="L453" s="366"/>
      <c r="M453" s="366"/>
      <c r="N453" s="366"/>
      <c r="O453" s="369"/>
      <c r="P453" s="375"/>
      <c r="Q453" s="388"/>
    </row>
    <row r="454" spans="1:17" ht="15" customHeight="1" x14ac:dyDescent="0.3">
      <c r="A454" s="92"/>
      <c r="B454" s="382" t="str">
        <f t="shared" si="7"/>
        <v/>
      </c>
      <c r="C454" s="361"/>
      <c r="D454" s="362"/>
      <c r="E454" s="365"/>
      <c r="F454" s="366"/>
      <c r="G454" s="365"/>
      <c r="H454" s="365"/>
      <c r="I454" s="366"/>
      <c r="J454" s="366"/>
      <c r="K454" s="366"/>
      <c r="L454" s="366"/>
      <c r="M454" s="366"/>
      <c r="N454" s="366"/>
      <c r="O454" s="369"/>
      <c r="P454" s="375"/>
      <c r="Q454" s="388"/>
    </row>
    <row r="455" spans="1:17" ht="15" customHeight="1" x14ac:dyDescent="0.3">
      <c r="A455" s="92"/>
      <c r="B455" s="382" t="str">
        <f t="shared" si="7"/>
        <v/>
      </c>
      <c r="C455" s="361"/>
      <c r="D455" s="362"/>
      <c r="E455" s="365"/>
      <c r="F455" s="366"/>
      <c r="G455" s="365"/>
      <c r="H455" s="365"/>
      <c r="I455" s="366"/>
      <c r="J455" s="366"/>
      <c r="K455" s="366"/>
      <c r="L455" s="366"/>
      <c r="M455" s="366"/>
      <c r="N455" s="366"/>
      <c r="O455" s="369"/>
      <c r="P455" s="375"/>
      <c r="Q455" s="388"/>
    </row>
    <row r="456" spans="1:17" ht="15" customHeight="1" x14ac:dyDescent="0.3">
      <c r="A456" s="92"/>
      <c r="B456" s="382" t="str">
        <f t="shared" si="7"/>
        <v/>
      </c>
      <c r="C456" s="361"/>
      <c r="D456" s="362"/>
      <c r="E456" s="365"/>
      <c r="F456" s="366"/>
      <c r="G456" s="365"/>
      <c r="H456" s="365"/>
      <c r="I456" s="366"/>
      <c r="J456" s="366"/>
      <c r="K456" s="366"/>
      <c r="L456" s="366"/>
      <c r="M456" s="366"/>
      <c r="N456" s="366"/>
      <c r="O456" s="369"/>
      <c r="P456" s="375"/>
      <c r="Q456" s="388"/>
    </row>
    <row r="457" spans="1:17" ht="15" customHeight="1" x14ac:dyDescent="0.3">
      <c r="A457" s="92"/>
      <c r="B457" s="382" t="str">
        <f t="shared" si="7"/>
        <v/>
      </c>
      <c r="C457" s="361"/>
      <c r="D457" s="362"/>
      <c r="E457" s="365"/>
      <c r="F457" s="366"/>
      <c r="G457" s="365"/>
      <c r="H457" s="365"/>
      <c r="I457" s="366"/>
      <c r="J457" s="366"/>
      <c r="K457" s="366"/>
      <c r="L457" s="366"/>
      <c r="M457" s="366"/>
      <c r="N457" s="366"/>
      <c r="O457" s="369"/>
      <c r="P457" s="375"/>
      <c r="Q457" s="388"/>
    </row>
    <row r="458" spans="1:17" ht="15" customHeight="1" x14ac:dyDescent="0.3">
      <c r="A458" s="92"/>
      <c r="B458" s="382" t="str">
        <f t="shared" si="7"/>
        <v/>
      </c>
      <c r="C458" s="361"/>
      <c r="D458" s="362"/>
      <c r="E458" s="365"/>
      <c r="F458" s="366"/>
      <c r="G458" s="365"/>
      <c r="H458" s="365"/>
      <c r="I458" s="366"/>
      <c r="J458" s="366"/>
      <c r="K458" s="366"/>
      <c r="L458" s="366"/>
      <c r="M458" s="366"/>
      <c r="N458" s="366"/>
      <c r="O458" s="369"/>
      <c r="P458" s="375"/>
      <c r="Q458" s="388"/>
    </row>
    <row r="459" spans="1:17" ht="15" customHeight="1" x14ac:dyDescent="0.3">
      <c r="A459" s="92"/>
      <c r="B459" s="382" t="str">
        <f t="shared" si="7"/>
        <v/>
      </c>
      <c r="C459" s="361"/>
      <c r="D459" s="362"/>
      <c r="E459" s="365"/>
      <c r="F459" s="366"/>
      <c r="G459" s="365"/>
      <c r="H459" s="365"/>
      <c r="I459" s="366"/>
      <c r="J459" s="366"/>
      <c r="K459" s="366"/>
      <c r="L459" s="366"/>
      <c r="M459" s="366"/>
      <c r="N459" s="366"/>
      <c r="O459" s="369"/>
      <c r="P459" s="375"/>
      <c r="Q459" s="388"/>
    </row>
    <row r="460" spans="1:17" ht="15" customHeight="1" x14ac:dyDescent="0.3">
      <c r="A460" s="92"/>
      <c r="B460" s="382" t="str">
        <f t="shared" si="7"/>
        <v/>
      </c>
      <c r="C460" s="361"/>
      <c r="D460" s="362"/>
      <c r="E460" s="365"/>
      <c r="F460" s="366"/>
      <c r="G460" s="365"/>
      <c r="H460" s="365"/>
      <c r="I460" s="366"/>
      <c r="J460" s="366"/>
      <c r="K460" s="366"/>
      <c r="L460" s="366"/>
      <c r="M460" s="366"/>
      <c r="N460" s="366"/>
      <c r="O460" s="369"/>
      <c r="P460" s="375"/>
      <c r="Q460" s="388"/>
    </row>
    <row r="461" spans="1:17" ht="15" customHeight="1" x14ac:dyDescent="0.3">
      <c r="A461" s="92"/>
      <c r="B461" s="382" t="str">
        <f t="shared" ref="B461:B495" si="8">TRIM(C461)&amp;TRIM(D461)</f>
        <v/>
      </c>
      <c r="C461" s="361"/>
      <c r="D461" s="362"/>
      <c r="E461" s="365"/>
      <c r="F461" s="366"/>
      <c r="G461" s="365"/>
      <c r="H461" s="365"/>
      <c r="I461" s="366"/>
      <c r="J461" s="366"/>
      <c r="K461" s="366"/>
      <c r="L461" s="366"/>
      <c r="M461" s="366"/>
      <c r="N461" s="366"/>
      <c r="O461" s="369"/>
      <c r="P461" s="375"/>
      <c r="Q461" s="388"/>
    </row>
    <row r="462" spans="1:17" ht="15" customHeight="1" x14ac:dyDescent="0.3">
      <c r="A462" s="92"/>
      <c r="B462" s="382" t="str">
        <f t="shared" si="8"/>
        <v/>
      </c>
      <c r="C462" s="361"/>
      <c r="D462" s="362"/>
      <c r="E462" s="365"/>
      <c r="F462" s="366"/>
      <c r="G462" s="365"/>
      <c r="H462" s="365"/>
      <c r="I462" s="366"/>
      <c r="J462" s="366"/>
      <c r="K462" s="366"/>
      <c r="L462" s="366"/>
      <c r="M462" s="366"/>
      <c r="N462" s="366"/>
      <c r="O462" s="369"/>
      <c r="P462" s="375"/>
      <c r="Q462" s="388"/>
    </row>
    <row r="463" spans="1:17" ht="15" customHeight="1" x14ac:dyDescent="0.3">
      <c r="A463" s="92"/>
      <c r="B463" s="382" t="str">
        <f t="shared" si="8"/>
        <v/>
      </c>
      <c r="C463" s="361"/>
      <c r="D463" s="362"/>
      <c r="E463" s="365"/>
      <c r="F463" s="366"/>
      <c r="G463" s="365"/>
      <c r="H463" s="365"/>
      <c r="I463" s="366"/>
      <c r="J463" s="366"/>
      <c r="K463" s="366"/>
      <c r="L463" s="366"/>
      <c r="M463" s="366"/>
      <c r="N463" s="366"/>
      <c r="O463" s="369"/>
      <c r="P463" s="375"/>
      <c r="Q463" s="388"/>
    </row>
    <row r="464" spans="1:17" ht="15" customHeight="1" x14ac:dyDescent="0.3">
      <c r="A464" s="92"/>
      <c r="B464" s="382" t="str">
        <f t="shared" si="8"/>
        <v/>
      </c>
      <c r="C464" s="361"/>
      <c r="D464" s="362"/>
      <c r="E464" s="365"/>
      <c r="F464" s="366"/>
      <c r="G464" s="365"/>
      <c r="H464" s="365"/>
      <c r="I464" s="366"/>
      <c r="J464" s="366"/>
      <c r="K464" s="366"/>
      <c r="L464" s="366"/>
      <c r="M464" s="366"/>
      <c r="N464" s="366"/>
      <c r="O464" s="369"/>
      <c r="P464" s="375"/>
      <c r="Q464" s="388"/>
    </row>
    <row r="465" spans="1:17" ht="15" customHeight="1" x14ac:dyDescent="0.3">
      <c r="A465" s="92"/>
      <c r="B465" s="382" t="str">
        <f t="shared" si="8"/>
        <v/>
      </c>
      <c r="C465" s="361"/>
      <c r="D465" s="362"/>
      <c r="E465" s="365"/>
      <c r="F465" s="366"/>
      <c r="G465" s="365"/>
      <c r="H465" s="365"/>
      <c r="I465" s="366"/>
      <c r="J465" s="366"/>
      <c r="K465" s="366"/>
      <c r="L465" s="366"/>
      <c r="M465" s="366"/>
      <c r="N465" s="366"/>
      <c r="O465" s="369"/>
      <c r="P465" s="375"/>
      <c r="Q465" s="388"/>
    </row>
    <row r="466" spans="1:17" ht="15" customHeight="1" x14ac:dyDescent="0.3">
      <c r="A466" s="92"/>
      <c r="B466" s="382" t="str">
        <f t="shared" si="8"/>
        <v/>
      </c>
      <c r="C466" s="361"/>
      <c r="D466" s="362"/>
      <c r="E466" s="365"/>
      <c r="F466" s="366"/>
      <c r="G466" s="365"/>
      <c r="H466" s="365"/>
      <c r="I466" s="366"/>
      <c r="J466" s="366"/>
      <c r="K466" s="366"/>
      <c r="L466" s="366"/>
      <c r="M466" s="366"/>
      <c r="N466" s="366"/>
      <c r="O466" s="369"/>
      <c r="P466" s="375"/>
      <c r="Q466" s="388"/>
    </row>
    <row r="467" spans="1:17" ht="15" customHeight="1" x14ac:dyDescent="0.3">
      <c r="A467" s="92"/>
      <c r="B467" s="382" t="str">
        <f t="shared" si="8"/>
        <v/>
      </c>
      <c r="C467" s="361"/>
      <c r="D467" s="362"/>
      <c r="E467" s="365"/>
      <c r="F467" s="366"/>
      <c r="G467" s="365"/>
      <c r="H467" s="365"/>
      <c r="I467" s="366"/>
      <c r="J467" s="366"/>
      <c r="K467" s="366"/>
      <c r="L467" s="366"/>
      <c r="M467" s="366"/>
      <c r="N467" s="366"/>
      <c r="O467" s="369"/>
      <c r="P467" s="375"/>
      <c r="Q467" s="388"/>
    </row>
    <row r="468" spans="1:17" ht="15" customHeight="1" x14ac:dyDescent="0.3">
      <c r="A468" s="92"/>
      <c r="B468" s="382" t="str">
        <f t="shared" si="8"/>
        <v/>
      </c>
      <c r="C468" s="361"/>
      <c r="D468" s="362"/>
      <c r="E468" s="365"/>
      <c r="F468" s="366"/>
      <c r="G468" s="365"/>
      <c r="H468" s="365"/>
      <c r="I468" s="366"/>
      <c r="J468" s="366"/>
      <c r="K468" s="366"/>
      <c r="L468" s="366"/>
      <c r="M468" s="366"/>
      <c r="N468" s="366"/>
      <c r="O468" s="369"/>
      <c r="P468" s="375"/>
      <c r="Q468" s="388"/>
    </row>
    <row r="469" spans="1:17" ht="15" customHeight="1" x14ac:dyDescent="0.3">
      <c r="A469" s="92"/>
      <c r="B469" s="382" t="str">
        <f t="shared" si="8"/>
        <v/>
      </c>
      <c r="C469" s="361"/>
      <c r="D469" s="362"/>
      <c r="E469" s="365"/>
      <c r="F469" s="366"/>
      <c r="G469" s="365"/>
      <c r="H469" s="365"/>
      <c r="I469" s="366"/>
      <c r="J469" s="366"/>
      <c r="K469" s="366"/>
      <c r="L469" s="366"/>
      <c r="M469" s="366"/>
      <c r="N469" s="366"/>
      <c r="O469" s="369"/>
      <c r="P469" s="375"/>
      <c r="Q469" s="388"/>
    </row>
    <row r="470" spans="1:17" ht="15" customHeight="1" x14ac:dyDescent="0.3">
      <c r="A470" s="92"/>
      <c r="B470" s="382" t="str">
        <f t="shared" si="8"/>
        <v/>
      </c>
      <c r="C470" s="361"/>
      <c r="D470" s="362"/>
      <c r="E470" s="365"/>
      <c r="F470" s="366"/>
      <c r="G470" s="365"/>
      <c r="H470" s="365"/>
      <c r="I470" s="366"/>
      <c r="J470" s="366"/>
      <c r="K470" s="366"/>
      <c r="L470" s="366"/>
      <c r="M470" s="366"/>
      <c r="N470" s="366"/>
      <c r="O470" s="369"/>
      <c r="P470" s="375"/>
      <c r="Q470" s="388"/>
    </row>
    <row r="471" spans="1:17" ht="15" customHeight="1" x14ac:dyDescent="0.3">
      <c r="A471" s="92"/>
      <c r="B471" s="382" t="str">
        <f t="shared" si="8"/>
        <v/>
      </c>
      <c r="C471" s="361"/>
      <c r="D471" s="362"/>
      <c r="E471" s="365"/>
      <c r="F471" s="366"/>
      <c r="G471" s="365"/>
      <c r="H471" s="365"/>
      <c r="I471" s="366"/>
      <c r="J471" s="366"/>
      <c r="K471" s="366"/>
      <c r="L471" s="366"/>
      <c r="M471" s="366"/>
      <c r="N471" s="366"/>
      <c r="O471" s="369"/>
      <c r="P471" s="375"/>
      <c r="Q471" s="388"/>
    </row>
    <row r="472" spans="1:17" ht="15" customHeight="1" x14ac:dyDescent="0.3">
      <c r="A472" s="92"/>
      <c r="B472" s="382" t="str">
        <f t="shared" si="8"/>
        <v/>
      </c>
      <c r="C472" s="361"/>
      <c r="D472" s="362"/>
      <c r="E472" s="365"/>
      <c r="F472" s="366"/>
      <c r="G472" s="365"/>
      <c r="H472" s="365"/>
      <c r="I472" s="366"/>
      <c r="J472" s="366"/>
      <c r="K472" s="366"/>
      <c r="L472" s="366"/>
      <c r="M472" s="366"/>
      <c r="N472" s="366"/>
      <c r="O472" s="369"/>
      <c r="P472" s="375"/>
      <c r="Q472" s="388"/>
    </row>
    <row r="473" spans="1:17" ht="15" customHeight="1" x14ac:dyDescent="0.3">
      <c r="A473" s="92"/>
      <c r="B473" s="382" t="str">
        <f t="shared" si="8"/>
        <v/>
      </c>
      <c r="C473" s="361"/>
      <c r="D473" s="362"/>
      <c r="E473" s="365"/>
      <c r="F473" s="366"/>
      <c r="G473" s="365"/>
      <c r="H473" s="365"/>
      <c r="I473" s="366"/>
      <c r="J473" s="366"/>
      <c r="K473" s="366"/>
      <c r="L473" s="366"/>
      <c r="M473" s="366"/>
      <c r="N473" s="366"/>
      <c r="O473" s="369"/>
      <c r="P473" s="375"/>
      <c r="Q473" s="388"/>
    </row>
    <row r="474" spans="1:17" ht="15" customHeight="1" x14ac:dyDescent="0.3">
      <c r="A474" s="92"/>
      <c r="B474" s="382" t="str">
        <f t="shared" si="8"/>
        <v/>
      </c>
      <c r="C474" s="361"/>
      <c r="D474" s="362"/>
      <c r="E474" s="365"/>
      <c r="F474" s="366"/>
      <c r="G474" s="365"/>
      <c r="H474" s="365"/>
      <c r="I474" s="366"/>
      <c r="J474" s="366"/>
      <c r="K474" s="366"/>
      <c r="L474" s="366"/>
      <c r="M474" s="366"/>
      <c r="N474" s="366"/>
      <c r="O474" s="369"/>
      <c r="P474" s="375"/>
      <c r="Q474" s="388"/>
    </row>
    <row r="475" spans="1:17" ht="15" customHeight="1" x14ac:dyDescent="0.3">
      <c r="A475" s="92"/>
      <c r="B475" s="382" t="str">
        <f t="shared" si="8"/>
        <v/>
      </c>
      <c r="C475" s="361"/>
      <c r="D475" s="362"/>
      <c r="E475" s="365"/>
      <c r="F475" s="366"/>
      <c r="G475" s="365"/>
      <c r="H475" s="365"/>
      <c r="I475" s="366"/>
      <c r="J475" s="366"/>
      <c r="K475" s="366"/>
      <c r="L475" s="366"/>
      <c r="M475" s="366"/>
      <c r="N475" s="366"/>
      <c r="O475" s="369"/>
      <c r="P475" s="375"/>
      <c r="Q475" s="388"/>
    </row>
    <row r="476" spans="1:17" ht="15" customHeight="1" x14ac:dyDescent="0.3">
      <c r="A476" s="92"/>
      <c r="B476" s="382" t="str">
        <f t="shared" si="8"/>
        <v/>
      </c>
      <c r="C476" s="361"/>
      <c r="D476" s="362"/>
      <c r="E476" s="365"/>
      <c r="F476" s="366"/>
      <c r="G476" s="365"/>
      <c r="H476" s="365"/>
      <c r="I476" s="366"/>
      <c r="J476" s="366"/>
      <c r="K476" s="366"/>
      <c r="L476" s="366"/>
      <c r="M476" s="366"/>
      <c r="N476" s="366"/>
      <c r="O476" s="369"/>
      <c r="P476" s="375"/>
      <c r="Q476" s="388"/>
    </row>
    <row r="477" spans="1:17" ht="15" customHeight="1" x14ac:dyDescent="0.3">
      <c r="A477" s="92"/>
      <c r="B477" s="382" t="str">
        <f t="shared" si="8"/>
        <v/>
      </c>
      <c r="C477" s="361"/>
      <c r="D477" s="362"/>
      <c r="E477" s="365"/>
      <c r="F477" s="366"/>
      <c r="G477" s="365"/>
      <c r="H477" s="365"/>
      <c r="I477" s="366"/>
      <c r="J477" s="366"/>
      <c r="K477" s="366"/>
      <c r="L477" s="366"/>
      <c r="M477" s="366"/>
      <c r="N477" s="366"/>
      <c r="O477" s="369"/>
      <c r="P477" s="375"/>
      <c r="Q477" s="388"/>
    </row>
    <row r="478" spans="1:17" ht="15" customHeight="1" x14ac:dyDescent="0.3">
      <c r="A478" s="92"/>
      <c r="B478" s="382" t="str">
        <f t="shared" si="8"/>
        <v/>
      </c>
      <c r="C478" s="361"/>
      <c r="D478" s="362"/>
      <c r="E478" s="365"/>
      <c r="F478" s="366"/>
      <c r="G478" s="365"/>
      <c r="H478" s="365"/>
      <c r="I478" s="366"/>
      <c r="J478" s="366"/>
      <c r="K478" s="366"/>
      <c r="L478" s="366"/>
      <c r="M478" s="366"/>
      <c r="N478" s="366"/>
      <c r="O478" s="369"/>
      <c r="P478" s="375"/>
      <c r="Q478" s="388"/>
    </row>
    <row r="479" spans="1:17" ht="15" customHeight="1" x14ac:dyDescent="0.3">
      <c r="A479" s="92"/>
      <c r="B479" s="382" t="str">
        <f t="shared" si="8"/>
        <v/>
      </c>
      <c r="C479" s="361"/>
      <c r="D479" s="362"/>
      <c r="E479" s="365"/>
      <c r="F479" s="366"/>
      <c r="G479" s="365"/>
      <c r="H479" s="365"/>
      <c r="I479" s="366"/>
      <c r="J479" s="366"/>
      <c r="K479" s="366"/>
      <c r="L479" s="366"/>
      <c r="M479" s="366"/>
      <c r="N479" s="366"/>
      <c r="O479" s="369"/>
      <c r="P479" s="375"/>
      <c r="Q479" s="388"/>
    </row>
    <row r="480" spans="1:17" ht="15" customHeight="1" x14ac:dyDescent="0.3">
      <c r="A480" s="92"/>
      <c r="B480" s="382" t="str">
        <f t="shared" si="8"/>
        <v/>
      </c>
      <c r="C480" s="361"/>
      <c r="D480" s="362"/>
      <c r="E480" s="365"/>
      <c r="F480" s="366"/>
      <c r="G480" s="365"/>
      <c r="H480" s="365"/>
      <c r="I480" s="366"/>
      <c r="J480" s="366"/>
      <c r="K480" s="366"/>
      <c r="L480" s="366"/>
      <c r="M480" s="366"/>
      <c r="N480" s="366"/>
      <c r="O480" s="369"/>
      <c r="P480" s="375"/>
      <c r="Q480" s="388"/>
    </row>
    <row r="481" spans="1:17" ht="15" customHeight="1" x14ac:dyDescent="0.3">
      <c r="A481" s="92"/>
      <c r="B481" s="382" t="str">
        <f t="shared" si="8"/>
        <v/>
      </c>
      <c r="C481" s="361"/>
      <c r="D481" s="362"/>
      <c r="E481" s="365"/>
      <c r="F481" s="366"/>
      <c r="G481" s="365"/>
      <c r="H481" s="365"/>
      <c r="I481" s="366"/>
      <c r="J481" s="366"/>
      <c r="K481" s="366"/>
      <c r="L481" s="366"/>
      <c r="M481" s="366"/>
      <c r="N481" s="366"/>
      <c r="O481" s="369"/>
      <c r="P481" s="375"/>
      <c r="Q481" s="388"/>
    </row>
    <row r="482" spans="1:17" ht="15" customHeight="1" x14ac:dyDescent="0.3">
      <c r="A482" s="92"/>
      <c r="B482" s="382" t="str">
        <f t="shared" si="8"/>
        <v/>
      </c>
      <c r="C482" s="361"/>
      <c r="D482" s="362"/>
      <c r="E482" s="365"/>
      <c r="F482" s="366"/>
      <c r="G482" s="365"/>
      <c r="H482" s="365"/>
      <c r="I482" s="366"/>
      <c r="J482" s="366"/>
      <c r="K482" s="366"/>
      <c r="L482" s="366"/>
      <c r="M482" s="366"/>
      <c r="N482" s="366"/>
      <c r="O482" s="369"/>
      <c r="P482" s="375"/>
      <c r="Q482" s="388"/>
    </row>
    <row r="483" spans="1:17" ht="15" customHeight="1" x14ac:dyDescent="0.3">
      <c r="A483" s="92"/>
      <c r="B483" s="382" t="str">
        <f t="shared" si="8"/>
        <v/>
      </c>
      <c r="C483" s="361"/>
      <c r="D483" s="362"/>
      <c r="E483" s="365"/>
      <c r="F483" s="366"/>
      <c r="G483" s="365"/>
      <c r="H483" s="365"/>
      <c r="I483" s="366"/>
      <c r="J483" s="366"/>
      <c r="K483" s="366"/>
      <c r="L483" s="366"/>
      <c r="M483" s="366"/>
      <c r="N483" s="366"/>
      <c r="O483" s="369"/>
      <c r="P483" s="375"/>
      <c r="Q483" s="388"/>
    </row>
    <row r="484" spans="1:17" ht="15" customHeight="1" x14ac:dyDescent="0.3">
      <c r="A484" s="92"/>
      <c r="B484" s="382" t="str">
        <f t="shared" si="8"/>
        <v/>
      </c>
      <c r="C484" s="361"/>
      <c r="D484" s="362"/>
      <c r="E484" s="365"/>
      <c r="F484" s="366"/>
      <c r="G484" s="365"/>
      <c r="H484" s="365"/>
      <c r="I484" s="366"/>
      <c r="J484" s="366"/>
      <c r="K484" s="366"/>
      <c r="L484" s="366"/>
      <c r="M484" s="366"/>
      <c r="N484" s="366"/>
      <c r="O484" s="369"/>
      <c r="P484" s="375"/>
      <c r="Q484" s="388"/>
    </row>
    <row r="485" spans="1:17" ht="15" customHeight="1" x14ac:dyDescent="0.3">
      <c r="A485" s="92"/>
      <c r="B485" s="382" t="str">
        <f t="shared" si="8"/>
        <v/>
      </c>
      <c r="C485" s="361"/>
      <c r="D485" s="362"/>
      <c r="E485" s="365"/>
      <c r="F485" s="366"/>
      <c r="G485" s="365"/>
      <c r="H485" s="365"/>
      <c r="I485" s="366"/>
      <c r="J485" s="366"/>
      <c r="K485" s="366"/>
      <c r="L485" s="366"/>
      <c r="M485" s="366"/>
      <c r="N485" s="366"/>
      <c r="O485" s="369"/>
      <c r="P485" s="375"/>
      <c r="Q485" s="388"/>
    </row>
    <row r="486" spans="1:17" ht="15" customHeight="1" x14ac:dyDescent="0.3">
      <c r="A486" s="92"/>
      <c r="B486" s="382" t="str">
        <f t="shared" si="8"/>
        <v/>
      </c>
      <c r="C486" s="361"/>
      <c r="D486" s="362"/>
      <c r="E486" s="365"/>
      <c r="F486" s="366"/>
      <c r="G486" s="365"/>
      <c r="H486" s="365"/>
      <c r="I486" s="366"/>
      <c r="J486" s="366"/>
      <c r="K486" s="366"/>
      <c r="L486" s="366"/>
      <c r="M486" s="366"/>
      <c r="N486" s="366"/>
      <c r="O486" s="369"/>
      <c r="P486" s="375"/>
      <c r="Q486" s="388"/>
    </row>
    <row r="487" spans="1:17" ht="15" customHeight="1" x14ac:dyDescent="0.3">
      <c r="A487" s="92"/>
      <c r="B487" s="382" t="str">
        <f t="shared" si="8"/>
        <v/>
      </c>
      <c r="C487" s="361"/>
      <c r="D487" s="362"/>
      <c r="E487" s="365"/>
      <c r="F487" s="366"/>
      <c r="G487" s="365"/>
      <c r="H487" s="365"/>
      <c r="I487" s="366"/>
      <c r="J487" s="366"/>
      <c r="K487" s="366"/>
      <c r="L487" s="366"/>
      <c r="M487" s="366"/>
      <c r="N487" s="366"/>
      <c r="O487" s="369"/>
      <c r="P487" s="375"/>
      <c r="Q487" s="388"/>
    </row>
    <row r="488" spans="1:17" ht="15" customHeight="1" x14ac:dyDescent="0.3">
      <c r="A488" s="92"/>
      <c r="B488" s="382" t="str">
        <f t="shared" si="8"/>
        <v/>
      </c>
      <c r="C488" s="361"/>
      <c r="D488" s="362"/>
      <c r="E488" s="365"/>
      <c r="F488" s="366"/>
      <c r="G488" s="365"/>
      <c r="H488" s="365"/>
      <c r="I488" s="366"/>
      <c r="J488" s="366"/>
      <c r="K488" s="366"/>
      <c r="L488" s="366"/>
      <c r="M488" s="366"/>
      <c r="N488" s="366"/>
      <c r="O488" s="369"/>
      <c r="P488" s="375"/>
      <c r="Q488" s="388"/>
    </row>
    <row r="489" spans="1:17" ht="15" customHeight="1" x14ac:dyDescent="0.3">
      <c r="A489" s="92"/>
      <c r="B489" s="382" t="str">
        <f t="shared" si="8"/>
        <v/>
      </c>
      <c r="C489" s="361"/>
      <c r="D489" s="362"/>
      <c r="E489" s="365"/>
      <c r="F489" s="366"/>
      <c r="G489" s="365"/>
      <c r="H489" s="365"/>
      <c r="I489" s="366"/>
      <c r="J489" s="366"/>
      <c r="K489" s="366"/>
      <c r="L489" s="366"/>
      <c r="M489" s="366"/>
      <c r="N489" s="366"/>
      <c r="O489" s="369"/>
      <c r="P489" s="375"/>
      <c r="Q489" s="388"/>
    </row>
    <row r="490" spans="1:17" ht="15" customHeight="1" x14ac:dyDescent="0.3">
      <c r="A490" s="92"/>
      <c r="B490" s="382" t="str">
        <f t="shared" si="8"/>
        <v/>
      </c>
      <c r="C490" s="361"/>
      <c r="D490" s="362"/>
      <c r="E490" s="365"/>
      <c r="F490" s="366"/>
      <c r="G490" s="365"/>
      <c r="H490" s="365"/>
      <c r="I490" s="366"/>
      <c r="J490" s="366"/>
      <c r="K490" s="366"/>
      <c r="L490" s="366"/>
      <c r="M490" s="366"/>
      <c r="N490" s="366"/>
      <c r="O490" s="369"/>
      <c r="P490" s="375"/>
      <c r="Q490" s="388"/>
    </row>
    <row r="491" spans="1:17" ht="15" customHeight="1" x14ac:dyDescent="0.3">
      <c r="A491" s="92"/>
      <c r="B491" s="382" t="str">
        <f t="shared" si="8"/>
        <v/>
      </c>
      <c r="C491" s="361"/>
      <c r="D491" s="362"/>
      <c r="E491" s="365"/>
      <c r="F491" s="366"/>
      <c r="G491" s="365"/>
      <c r="H491" s="365"/>
      <c r="I491" s="366"/>
      <c r="J491" s="366"/>
      <c r="K491" s="366"/>
      <c r="L491" s="366"/>
      <c r="M491" s="366"/>
      <c r="N491" s="366"/>
      <c r="O491" s="369"/>
      <c r="P491" s="375"/>
      <c r="Q491" s="388"/>
    </row>
    <row r="492" spans="1:17" ht="15" customHeight="1" x14ac:dyDescent="0.3">
      <c r="A492" s="92"/>
      <c r="B492" s="382" t="str">
        <f t="shared" si="8"/>
        <v/>
      </c>
      <c r="C492" s="361"/>
      <c r="D492" s="362"/>
      <c r="E492" s="365"/>
      <c r="F492" s="366"/>
      <c r="G492" s="365"/>
      <c r="H492" s="365"/>
      <c r="I492" s="366"/>
      <c r="J492" s="366"/>
      <c r="K492" s="366"/>
      <c r="L492" s="366"/>
      <c r="M492" s="366"/>
      <c r="N492" s="366"/>
      <c r="O492" s="369"/>
      <c r="P492" s="375"/>
      <c r="Q492" s="388"/>
    </row>
    <row r="493" spans="1:17" ht="15" customHeight="1" x14ac:dyDescent="0.3">
      <c r="A493" s="92"/>
      <c r="B493" s="382" t="str">
        <f t="shared" si="8"/>
        <v/>
      </c>
      <c r="C493" s="361"/>
      <c r="D493" s="362"/>
      <c r="E493" s="365"/>
      <c r="F493" s="366"/>
      <c r="G493" s="365"/>
      <c r="H493" s="365"/>
      <c r="I493" s="366"/>
      <c r="J493" s="366"/>
      <c r="K493" s="366"/>
      <c r="L493" s="366"/>
      <c r="M493" s="366"/>
      <c r="N493" s="366"/>
      <c r="O493" s="369"/>
      <c r="P493" s="375"/>
      <c r="Q493" s="388"/>
    </row>
    <row r="494" spans="1:17" ht="15" customHeight="1" x14ac:dyDescent="0.3">
      <c r="A494" s="92"/>
      <c r="B494" s="382" t="str">
        <f t="shared" si="8"/>
        <v/>
      </c>
      <c r="C494" s="361"/>
      <c r="D494" s="362"/>
      <c r="E494" s="365"/>
      <c r="F494" s="366"/>
      <c r="G494" s="365"/>
      <c r="H494" s="365"/>
      <c r="I494" s="366"/>
      <c r="J494" s="366"/>
      <c r="K494" s="366"/>
      <c r="L494" s="366"/>
      <c r="M494" s="366"/>
      <c r="N494" s="366"/>
      <c r="O494" s="369"/>
      <c r="P494" s="375"/>
      <c r="Q494" s="388"/>
    </row>
    <row r="495" spans="1:17" ht="15" customHeight="1" x14ac:dyDescent="0.3">
      <c r="A495" s="92"/>
      <c r="B495" s="382" t="str">
        <f t="shared" si="8"/>
        <v/>
      </c>
      <c r="C495" s="361"/>
      <c r="D495" s="362"/>
      <c r="E495" s="365"/>
      <c r="F495" s="366"/>
      <c r="G495" s="365"/>
      <c r="H495" s="365"/>
      <c r="I495" s="366"/>
      <c r="J495" s="366"/>
      <c r="K495" s="366"/>
      <c r="L495" s="366"/>
      <c r="M495" s="366"/>
      <c r="N495" s="366"/>
      <c r="O495" s="369"/>
      <c r="P495" s="375"/>
      <c r="Q495" s="388"/>
    </row>
    <row r="496" spans="1:17" ht="15" customHeight="1" x14ac:dyDescent="0.3">
      <c r="A496" s="92"/>
      <c r="B496" s="332"/>
      <c r="C496" s="331"/>
      <c r="D496" s="338"/>
      <c r="E496" s="345"/>
      <c r="F496" s="341"/>
      <c r="G496" s="345"/>
      <c r="H496" s="345"/>
      <c r="I496" s="341"/>
      <c r="J496" s="341"/>
      <c r="K496" s="341"/>
      <c r="L496" s="341"/>
      <c r="M496" s="341"/>
      <c r="N496" s="341"/>
    </row>
    <row r="497" spans="1:14" ht="15" hidden="1" customHeight="1" x14ac:dyDescent="0.3">
      <c r="A497" s="92"/>
      <c r="B497" s="332"/>
      <c r="C497" s="331"/>
      <c r="D497" s="338"/>
      <c r="E497" s="345"/>
      <c r="F497" s="341"/>
      <c r="G497" s="345"/>
      <c r="H497" s="345"/>
      <c r="I497" s="341"/>
      <c r="J497" s="341"/>
      <c r="K497" s="341"/>
      <c r="L497" s="341"/>
      <c r="M497" s="341"/>
      <c r="N497" s="341"/>
    </row>
    <row r="498" spans="1:14" ht="15" hidden="1" customHeight="1" x14ac:dyDescent="0.3">
      <c r="A498" s="92"/>
      <c r="B498" s="332"/>
      <c r="C498" s="331"/>
      <c r="D498" s="338"/>
      <c r="E498" s="345"/>
      <c r="F498" s="341"/>
      <c r="G498" s="345"/>
      <c r="H498" s="345"/>
      <c r="I498" s="341"/>
      <c r="J498" s="341"/>
      <c r="K498" s="341"/>
      <c r="L498" s="341"/>
      <c r="M498" s="341"/>
      <c r="N498" s="341"/>
    </row>
    <row r="499" spans="1:14" ht="15" hidden="1" customHeight="1" x14ac:dyDescent="0.3">
      <c r="A499" s="92"/>
      <c r="B499" s="332"/>
      <c r="C499" s="331"/>
      <c r="D499" s="338"/>
      <c r="E499" s="345"/>
      <c r="F499" s="341"/>
      <c r="G499" s="345"/>
      <c r="H499" s="345"/>
      <c r="I499" s="341"/>
      <c r="J499" s="341"/>
      <c r="K499" s="341"/>
      <c r="L499" s="341"/>
      <c r="M499" s="341"/>
      <c r="N499" s="341"/>
    </row>
    <row r="500" spans="1:14" ht="15" hidden="1" customHeight="1" x14ac:dyDescent="0.3">
      <c r="A500" s="92"/>
      <c r="B500" s="332"/>
      <c r="C500" s="331"/>
      <c r="D500" s="338"/>
      <c r="E500" s="345"/>
      <c r="F500" s="341"/>
      <c r="G500" s="345"/>
      <c r="H500" s="345"/>
      <c r="I500" s="341"/>
      <c r="J500" s="341"/>
      <c r="K500" s="341"/>
      <c r="L500" s="341"/>
      <c r="M500" s="341"/>
      <c r="N500" s="341"/>
    </row>
    <row r="501" spans="1:14" ht="15" hidden="1" customHeight="1" x14ac:dyDescent="0.3">
      <c r="A501" s="92"/>
      <c r="B501" s="332"/>
      <c r="C501" s="331"/>
      <c r="D501" s="338"/>
      <c r="E501" s="345"/>
      <c r="F501" s="341"/>
      <c r="G501" s="345"/>
      <c r="H501" s="345"/>
      <c r="I501" s="341"/>
      <c r="J501" s="341"/>
      <c r="K501" s="341"/>
      <c r="L501" s="341"/>
      <c r="M501" s="341"/>
      <c r="N501" s="341"/>
    </row>
    <row r="502" spans="1:14" ht="15" hidden="1" customHeight="1" x14ac:dyDescent="0.3">
      <c r="A502" s="92"/>
      <c r="B502" s="332"/>
      <c r="C502" s="331"/>
      <c r="D502" s="338"/>
      <c r="E502" s="345"/>
      <c r="F502" s="341"/>
      <c r="G502" s="345"/>
      <c r="H502" s="345"/>
      <c r="I502" s="341"/>
      <c r="J502" s="341"/>
      <c r="K502" s="341"/>
      <c r="L502" s="341"/>
      <c r="M502" s="341"/>
      <c r="N502" s="341"/>
    </row>
    <row r="503" spans="1:14" ht="15" hidden="1" customHeight="1" x14ac:dyDescent="0.3">
      <c r="A503" s="92"/>
      <c r="B503" s="332"/>
      <c r="C503" s="331"/>
      <c r="D503" s="338"/>
      <c r="E503" s="345"/>
      <c r="F503" s="341"/>
      <c r="G503" s="345"/>
      <c r="H503" s="345"/>
      <c r="I503" s="341"/>
      <c r="J503" s="341"/>
      <c r="K503" s="341"/>
      <c r="L503" s="341"/>
      <c r="M503" s="341"/>
      <c r="N503" s="341"/>
    </row>
    <row r="504" spans="1:14" ht="15" hidden="1" customHeight="1" x14ac:dyDescent="0.3">
      <c r="A504" s="92"/>
      <c r="B504" s="332"/>
      <c r="C504" s="331"/>
      <c r="D504" s="338"/>
      <c r="E504" s="345"/>
      <c r="F504" s="341"/>
      <c r="G504" s="345"/>
      <c r="H504" s="345"/>
      <c r="I504" s="341"/>
      <c r="J504" s="341"/>
      <c r="K504" s="341"/>
      <c r="L504" s="341"/>
      <c r="M504" s="341"/>
      <c r="N504" s="341"/>
    </row>
    <row r="505" spans="1:14" ht="15" hidden="1" customHeight="1" x14ac:dyDescent="0.3">
      <c r="A505" s="92"/>
      <c r="B505" s="332"/>
      <c r="C505" s="331"/>
      <c r="D505" s="338"/>
      <c r="E505" s="345"/>
      <c r="F505" s="341"/>
      <c r="G505" s="345"/>
      <c r="H505" s="345"/>
      <c r="I505" s="341"/>
      <c r="J505" s="341"/>
      <c r="K505" s="341"/>
      <c r="L505" s="341"/>
      <c r="M505" s="341"/>
      <c r="N505" s="341"/>
    </row>
    <row r="506" spans="1:14" ht="15" hidden="1" customHeight="1" x14ac:dyDescent="0.3">
      <c r="A506" s="92"/>
      <c r="B506" s="332"/>
      <c r="C506" s="331"/>
      <c r="D506" s="338"/>
      <c r="E506" s="345"/>
      <c r="F506" s="341"/>
      <c r="G506" s="345"/>
      <c r="H506" s="345"/>
      <c r="I506" s="341"/>
      <c r="J506" s="341"/>
      <c r="K506" s="341"/>
      <c r="L506" s="341"/>
      <c r="M506" s="341"/>
      <c r="N506" s="341"/>
    </row>
    <row r="507" spans="1:14" ht="15" hidden="1" customHeight="1" x14ac:dyDescent="0.3">
      <c r="A507" s="92"/>
      <c r="B507" s="332"/>
      <c r="C507" s="331"/>
      <c r="D507" s="338"/>
      <c r="E507" s="345"/>
      <c r="F507" s="341"/>
      <c r="G507" s="345"/>
      <c r="H507" s="345"/>
      <c r="I507" s="341"/>
      <c r="J507" s="341"/>
      <c r="K507" s="341"/>
      <c r="L507" s="341"/>
      <c r="M507" s="341"/>
      <c r="N507" s="341"/>
    </row>
    <row r="508" spans="1:14" ht="15" hidden="1" customHeight="1" x14ac:dyDescent="0.3">
      <c r="A508" s="92"/>
      <c r="B508" s="332"/>
      <c r="C508" s="331"/>
      <c r="D508" s="338"/>
      <c r="E508" s="345"/>
      <c r="F508" s="341"/>
      <c r="G508" s="345"/>
      <c r="H508" s="345"/>
      <c r="I508" s="341"/>
      <c r="J508" s="341"/>
      <c r="K508" s="341"/>
      <c r="L508" s="341"/>
      <c r="M508" s="341"/>
      <c r="N508" s="341"/>
    </row>
    <row r="509" spans="1:14" ht="15" hidden="1" customHeight="1" x14ac:dyDescent="0.3">
      <c r="A509" s="92"/>
      <c r="B509" s="332"/>
      <c r="C509" s="331"/>
      <c r="D509" s="338"/>
      <c r="E509" s="345"/>
      <c r="F509" s="341"/>
      <c r="G509" s="345"/>
      <c r="H509" s="345"/>
      <c r="I509" s="341"/>
      <c r="J509" s="341"/>
      <c r="K509" s="341"/>
      <c r="L509" s="341"/>
      <c r="M509" s="341"/>
      <c r="N509" s="341"/>
    </row>
    <row r="510" spans="1:14" ht="15" hidden="1" customHeight="1" x14ac:dyDescent="0.3">
      <c r="A510" s="92"/>
      <c r="B510" s="332"/>
      <c r="C510" s="331"/>
      <c r="D510" s="338"/>
      <c r="E510" s="345"/>
      <c r="F510" s="341"/>
      <c r="G510" s="345"/>
      <c r="H510" s="345"/>
      <c r="I510" s="341"/>
      <c r="J510" s="341"/>
      <c r="K510" s="341"/>
      <c r="L510" s="341"/>
      <c r="M510" s="341"/>
      <c r="N510" s="341"/>
    </row>
    <row r="511" spans="1:14" ht="15" hidden="1" customHeight="1" x14ac:dyDescent="0.3">
      <c r="A511" s="92"/>
      <c r="B511" s="332"/>
      <c r="C511" s="331"/>
      <c r="D511" s="338"/>
      <c r="E511" s="345"/>
      <c r="F511" s="341"/>
      <c r="G511" s="345"/>
      <c r="H511" s="345"/>
      <c r="I511" s="341"/>
      <c r="J511" s="341"/>
      <c r="K511" s="341"/>
      <c r="L511" s="341"/>
      <c r="M511" s="341"/>
      <c r="N511" s="341"/>
    </row>
    <row r="512" spans="1:14" ht="15" hidden="1" customHeight="1" x14ac:dyDescent="0.3">
      <c r="A512" s="92"/>
      <c r="B512" s="332"/>
      <c r="C512" s="331"/>
      <c r="D512" s="338"/>
      <c r="E512" s="345"/>
      <c r="F512" s="341"/>
      <c r="G512" s="345"/>
      <c r="H512" s="345"/>
      <c r="I512" s="341"/>
      <c r="J512" s="341"/>
      <c r="K512" s="341"/>
      <c r="L512" s="341"/>
      <c r="M512" s="341"/>
      <c r="N512" s="341"/>
    </row>
    <row r="513" spans="1:14" ht="15" hidden="1" customHeight="1" x14ac:dyDescent="0.3">
      <c r="A513" s="92"/>
      <c r="B513" s="332"/>
      <c r="C513" s="331"/>
      <c r="D513" s="338"/>
      <c r="E513" s="345"/>
      <c r="F513" s="341"/>
      <c r="G513" s="345"/>
      <c r="H513" s="345"/>
      <c r="I513" s="341"/>
      <c r="J513" s="341"/>
      <c r="K513" s="341"/>
      <c r="L513" s="341"/>
      <c r="M513" s="341"/>
      <c r="N513" s="341"/>
    </row>
    <row r="514" spans="1:14" ht="15" hidden="1" customHeight="1" x14ac:dyDescent="0.3">
      <c r="A514" s="92"/>
      <c r="B514" s="332"/>
      <c r="C514" s="331"/>
      <c r="D514" s="338"/>
      <c r="E514" s="345"/>
      <c r="F514" s="341"/>
      <c r="G514" s="345"/>
      <c r="H514" s="345"/>
      <c r="I514" s="341"/>
      <c r="J514" s="341"/>
      <c r="K514" s="341"/>
      <c r="L514" s="341"/>
      <c r="M514" s="341"/>
      <c r="N514" s="341"/>
    </row>
    <row r="515" spans="1:14" ht="15" hidden="1" customHeight="1" x14ac:dyDescent="0.3">
      <c r="A515" s="92"/>
      <c r="B515" s="332"/>
      <c r="C515" s="331"/>
      <c r="D515" s="338"/>
      <c r="E515" s="345"/>
      <c r="F515" s="341"/>
      <c r="G515" s="345"/>
      <c r="H515" s="345"/>
      <c r="I515" s="341"/>
      <c r="J515" s="341"/>
      <c r="K515" s="341"/>
      <c r="L515" s="341"/>
      <c r="M515" s="341"/>
      <c r="N515" s="341"/>
    </row>
    <row r="516" spans="1:14" ht="15" hidden="1" customHeight="1" x14ac:dyDescent="0.3">
      <c r="A516" s="92"/>
      <c r="B516" s="332"/>
      <c r="C516" s="331"/>
      <c r="D516" s="338"/>
      <c r="E516" s="345"/>
      <c r="F516" s="341"/>
      <c r="G516" s="345"/>
      <c r="H516" s="345"/>
      <c r="I516" s="341"/>
      <c r="J516" s="341"/>
      <c r="K516" s="341"/>
      <c r="L516" s="341"/>
      <c r="M516" s="341"/>
      <c r="N516" s="341"/>
    </row>
    <row r="517" spans="1:14" ht="15" hidden="1" customHeight="1" x14ac:dyDescent="0.3">
      <c r="A517" s="92"/>
      <c r="B517" s="332"/>
      <c r="C517" s="331"/>
      <c r="D517" s="338"/>
      <c r="E517" s="345"/>
      <c r="F517" s="341"/>
      <c r="G517" s="345"/>
      <c r="H517" s="345"/>
      <c r="I517" s="341"/>
      <c r="J517" s="341"/>
      <c r="K517" s="341"/>
      <c r="L517" s="341"/>
      <c r="M517" s="341"/>
      <c r="N517" s="341"/>
    </row>
    <row r="518" spans="1:14" ht="15" hidden="1" customHeight="1" x14ac:dyDescent="0.3">
      <c r="A518" s="92"/>
      <c r="B518" s="332"/>
      <c r="C518" s="331"/>
      <c r="D518" s="338"/>
      <c r="E518" s="345"/>
      <c r="F518" s="341"/>
      <c r="G518" s="345"/>
      <c r="H518" s="345"/>
      <c r="I518" s="341"/>
      <c r="J518" s="341"/>
      <c r="K518" s="341"/>
      <c r="L518" s="341"/>
      <c r="M518" s="341"/>
      <c r="N518" s="341"/>
    </row>
    <row r="519" spans="1:14" ht="15" hidden="1" customHeight="1" x14ac:dyDescent="0.3">
      <c r="A519" s="92"/>
      <c r="B519" s="332"/>
      <c r="C519" s="331"/>
      <c r="D519" s="338"/>
      <c r="E519" s="345"/>
      <c r="F519" s="341"/>
      <c r="G519" s="345"/>
      <c r="H519" s="345"/>
      <c r="I519" s="341"/>
      <c r="J519" s="341"/>
      <c r="K519" s="341"/>
      <c r="L519" s="341"/>
      <c r="M519" s="341"/>
      <c r="N519" s="341"/>
    </row>
    <row r="520" spans="1:14" ht="15" hidden="1" customHeight="1" x14ac:dyDescent="0.3">
      <c r="A520" s="92"/>
      <c r="B520" s="332"/>
      <c r="C520" s="331"/>
      <c r="D520" s="338"/>
      <c r="E520" s="345"/>
      <c r="F520" s="341"/>
      <c r="G520" s="345"/>
      <c r="H520" s="345"/>
      <c r="I520" s="341"/>
      <c r="J520" s="341"/>
      <c r="K520" s="341"/>
      <c r="L520" s="341"/>
      <c r="M520" s="341"/>
      <c r="N520" s="341"/>
    </row>
    <row r="521" spans="1:14" ht="15" hidden="1" customHeight="1" x14ac:dyDescent="0.3">
      <c r="A521" s="92"/>
      <c r="B521" s="332"/>
      <c r="C521" s="331"/>
      <c r="D521" s="338"/>
      <c r="E521" s="345"/>
      <c r="F521" s="341"/>
      <c r="G521" s="345"/>
      <c r="H521" s="345"/>
      <c r="I521" s="341"/>
      <c r="J521" s="341"/>
      <c r="K521" s="341"/>
      <c r="L521" s="341"/>
      <c r="M521" s="341"/>
      <c r="N521" s="341"/>
    </row>
    <row r="522" spans="1:14" ht="15" hidden="1" customHeight="1" x14ac:dyDescent="0.3">
      <c r="A522" s="92"/>
      <c r="B522" s="332"/>
      <c r="C522" s="331"/>
      <c r="D522" s="338"/>
      <c r="E522" s="345"/>
      <c r="F522" s="341"/>
      <c r="G522" s="345"/>
      <c r="H522" s="345"/>
      <c r="I522" s="341"/>
      <c r="J522" s="341"/>
      <c r="K522" s="341"/>
      <c r="L522" s="341"/>
      <c r="M522" s="341"/>
      <c r="N522" s="341"/>
    </row>
    <row r="523" spans="1:14" ht="15" hidden="1" customHeight="1" x14ac:dyDescent="0.3">
      <c r="A523" s="92"/>
      <c r="B523" s="332"/>
      <c r="C523" s="331"/>
      <c r="D523" s="338"/>
      <c r="E523" s="345"/>
      <c r="F523" s="341"/>
      <c r="G523" s="345"/>
      <c r="H523" s="345"/>
      <c r="I523" s="341"/>
      <c r="J523" s="341"/>
      <c r="K523" s="341"/>
      <c r="L523" s="341"/>
      <c r="M523" s="341"/>
      <c r="N523" s="341"/>
    </row>
    <row r="524" spans="1:14" ht="15" hidden="1" customHeight="1" x14ac:dyDescent="0.3">
      <c r="A524" s="92"/>
      <c r="B524" s="332"/>
      <c r="C524" s="331"/>
      <c r="D524" s="338"/>
      <c r="E524" s="345"/>
      <c r="F524" s="341"/>
      <c r="G524" s="345"/>
      <c r="H524" s="345"/>
      <c r="I524" s="341"/>
      <c r="J524" s="341"/>
      <c r="K524" s="341"/>
      <c r="L524" s="341"/>
      <c r="M524" s="341"/>
      <c r="N524" s="341"/>
    </row>
    <row r="525" spans="1:14" ht="15" hidden="1" customHeight="1" x14ac:dyDescent="0.3">
      <c r="A525" s="92"/>
      <c r="B525" s="332"/>
      <c r="C525" s="331"/>
      <c r="D525" s="338"/>
      <c r="E525" s="345"/>
      <c r="F525" s="341"/>
      <c r="G525" s="345"/>
      <c r="H525" s="345"/>
      <c r="I525" s="341"/>
      <c r="J525" s="341"/>
      <c r="K525" s="341"/>
      <c r="L525" s="341"/>
      <c r="M525" s="341"/>
      <c r="N525" s="341"/>
    </row>
    <row r="526" spans="1:14" ht="15" hidden="1" customHeight="1" x14ac:dyDescent="0.3">
      <c r="A526" s="92"/>
      <c r="B526" s="332"/>
      <c r="C526" s="331"/>
      <c r="D526" s="338"/>
      <c r="E526" s="345"/>
      <c r="F526" s="341"/>
      <c r="G526" s="345"/>
      <c r="H526" s="345"/>
      <c r="I526" s="341"/>
      <c r="J526" s="341"/>
      <c r="K526" s="341"/>
      <c r="L526" s="341"/>
      <c r="M526" s="341"/>
      <c r="N526" s="341"/>
    </row>
    <row r="527" spans="1:14" ht="15" hidden="1" customHeight="1" x14ac:dyDescent="0.3">
      <c r="A527" s="92"/>
      <c r="B527" s="332"/>
      <c r="C527" s="331"/>
      <c r="D527" s="338"/>
      <c r="E527" s="345"/>
      <c r="F527" s="341"/>
      <c r="G527" s="345"/>
      <c r="H527" s="345"/>
      <c r="I527" s="341"/>
      <c r="J527" s="341"/>
      <c r="K527" s="341"/>
      <c r="L527" s="341"/>
      <c r="M527" s="341"/>
      <c r="N527" s="341"/>
    </row>
    <row r="528" spans="1:14" ht="15" hidden="1" customHeight="1" x14ac:dyDescent="0.3">
      <c r="A528" s="92"/>
      <c r="B528" s="332"/>
      <c r="C528" s="331"/>
      <c r="D528" s="338"/>
      <c r="E528" s="345"/>
      <c r="F528" s="341"/>
      <c r="G528" s="345"/>
      <c r="H528" s="345"/>
      <c r="I528" s="341"/>
      <c r="J528" s="341"/>
      <c r="K528" s="341"/>
      <c r="L528" s="341"/>
      <c r="M528" s="341"/>
      <c r="N528" s="341"/>
    </row>
    <row r="529" spans="1:14" ht="15" hidden="1" customHeight="1" x14ac:dyDescent="0.3">
      <c r="A529" s="92"/>
      <c r="B529" s="332"/>
      <c r="C529" s="331"/>
      <c r="D529" s="338"/>
      <c r="E529" s="345"/>
      <c r="F529" s="341"/>
      <c r="G529" s="345"/>
      <c r="H529" s="345"/>
      <c r="I529" s="341"/>
      <c r="J529" s="341"/>
      <c r="K529" s="341"/>
      <c r="L529" s="341"/>
      <c r="M529" s="341"/>
      <c r="N529" s="341"/>
    </row>
    <row r="530" spans="1:14" ht="15" hidden="1" customHeight="1" x14ac:dyDescent="0.3">
      <c r="A530" s="92"/>
      <c r="B530" s="332"/>
      <c r="C530" s="331"/>
      <c r="D530" s="338"/>
      <c r="E530" s="345"/>
      <c r="F530" s="341"/>
      <c r="G530" s="345"/>
      <c r="H530" s="345"/>
      <c r="I530" s="341"/>
      <c r="J530" s="341"/>
      <c r="K530" s="341"/>
      <c r="L530" s="341"/>
      <c r="M530" s="341"/>
      <c r="N530" s="341"/>
    </row>
    <row r="531" spans="1:14" ht="15" hidden="1" customHeight="1" x14ac:dyDescent="0.3">
      <c r="A531" s="92"/>
      <c r="B531" s="332"/>
      <c r="C531" s="331"/>
      <c r="D531" s="338"/>
      <c r="E531" s="345"/>
      <c r="F531" s="341"/>
      <c r="G531" s="345"/>
      <c r="H531" s="345"/>
      <c r="I531" s="341"/>
      <c r="J531" s="341"/>
      <c r="K531" s="341"/>
      <c r="L531" s="341"/>
      <c r="M531" s="341"/>
      <c r="N531" s="341"/>
    </row>
    <row r="532" spans="1:14" ht="15" hidden="1" customHeight="1" x14ac:dyDescent="0.3">
      <c r="A532" s="92"/>
      <c r="B532" s="332"/>
      <c r="C532" s="331"/>
      <c r="D532" s="338"/>
      <c r="E532" s="345"/>
      <c r="F532" s="341"/>
      <c r="G532" s="345"/>
      <c r="H532" s="345"/>
      <c r="I532" s="341"/>
      <c r="J532" s="341"/>
      <c r="K532" s="341"/>
      <c r="L532" s="341"/>
      <c r="M532" s="341"/>
      <c r="N532" s="341"/>
    </row>
    <row r="533" spans="1:14" ht="15" hidden="1" customHeight="1" x14ac:dyDescent="0.3">
      <c r="A533" s="92"/>
      <c r="B533" s="332"/>
      <c r="C533" s="331"/>
      <c r="D533" s="338"/>
      <c r="E533" s="345"/>
      <c r="F533" s="341"/>
      <c r="G533" s="345"/>
      <c r="H533" s="345"/>
      <c r="I533" s="341"/>
      <c r="J533" s="341"/>
      <c r="K533" s="341"/>
      <c r="L533" s="341"/>
      <c r="M533" s="341"/>
      <c r="N533" s="341"/>
    </row>
    <row r="534" spans="1:14" ht="15" hidden="1" customHeight="1" x14ac:dyDescent="0.3">
      <c r="A534" s="92"/>
      <c r="B534" s="332"/>
      <c r="C534" s="331"/>
      <c r="D534" s="338"/>
      <c r="E534" s="345"/>
      <c r="F534" s="341"/>
      <c r="G534" s="345"/>
      <c r="H534" s="345"/>
      <c r="I534" s="341"/>
      <c r="J534" s="341"/>
      <c r="K534" s="341"/>
      <c r="L534" s="341"/>
      <c r="M534" s="341"/>
      <c r="N534" s="341"/>
    </row>
    <row r="535" spans="1:14" ht="15" hidden="1" customHeight="1" x14ac:dyDescent="0.3">
      <c r="A535" s="92"/>
      <c r="B535" s="332"/>
      <c r="C535" s="331"/>
      <c r="D535" s="338"/>
      <c r="E535" s="345"/>
      <c r="F535" s="341"/>
      <c r="G535" s="345"/>
      <c r="H535" s="345"/>
      <c r="I535" s="341"/>
      <c r="J535" s="341"/>
      <c r="K535" s="341"/>
      <c r="L535" s="341"/>
      <c r="M535" s="341"/>
      <c r="N535" s="341"/>
    </row>
    <row r="536" spans="1:14" ht="15" hidden="1" customHeight="1" x14ac:dyDescent="0.3">
      <c r="A536" s="92"/>
      <c r="B536" s="332"/>
      <c r="C536" s="331"/>
      <c r="D536" s="338"/>
      <c r="E536" s="345"/>
      <c r="F536" s="341"/>
      <c r="G536" s="345"/>
      <c r="H536" s="345"/>
      <c r="I536" s="341"/>
      <c r="J536" s="341"/>
      <c r="K536" s="341"/>
      <c r="L536" s="341"/>
      <c r="M536" s="341"/>
      <c r="N536" s="341"/>
    </row>
    <row r="537" spans="1:14" ht="15" hidden="1" customHeight="1" x14ac:dyDescent="0.3">
      <c r="A537" s="92"/>
      <c r="B537" s="332"/>
      <c r="C537" s="331"/>
      <c r="D537" s="338"/>
      <c r="E537" s="345"/>
      <c r="F537" s="341"/>
      <c r="G537" s="345"/>
      <c r="H537" s="345"/>
      <c r="I537" s="341"/>
      <c r="J537" s="341"/>
      <c r="K537" s="341"/>
      <c r="L537" s="341"/>
      <c r="M537" s="341"/>
      <c r="N537" s="341"/>
    </row>
    <row r="538" spans="1:14" ht="15" hidden="1" customHeight="1" x14ac:dyDescent="0.3">
      <c r="A538" s="92"/>
      <c r="B538" s="332"/>
      <c r="C538" s="331"/>
      <c r="D538" s="338"/>
      <c r="E538" s="345"/>
      <c r="F538" s="341"/>
      <c r="G538" s="345"/>
      <c r="H538" s="345"/>
      <c r="I538" s="341"/>
      <c r="J538" s="341"/>
      <c r="K538" s="341"/>
      <c r="L538" s="341"/>
      <c r="M538" s="341"/>
      <c r="N538" s="341"/>
    </row>
    <row r="539" spans="1:14" ht="15" hidden="1" customHeight="1" x14ac:dyDescent="0.3">
      <c r="A539" s="92"/>
      <c r="B539" s="332"/>
      <c r="C539" s="331"/>
      <c r="D539" s="338"/>
      <c r="E539" s="345"/>
      <c r="F539" s="341"/>
      <c r="G539" s="345"/>
      <c r="H539" s="345"/>
      <c r="I539" s="341"/>
      <c r="J539" s="341"/>
      <c r="K539" s="341"/>
      <c r="L539" s="341"/>
      <c r="M539" s="341"/>
      <c r="N539" s="341"/>
    </row>
    <row r="540" spans="1:14" ht="15" hidden="1" customHeight="1" x14ac:dyDescent="0.3">
      <c r="A540" s="92"/>
      <c r="B540" s="332"/>
      <c r="C540" s="331"/>
      <c r="D540" s="338"/>
      <c r="E540" s="345"/>
      <c r="F540" s="341"/>
      <c r="G540" s="345"/>
      <c r="H540" s="345"/>
      <c r="I540" s="341"/>
      <c r="J540" s="341"/>
      <c r="K540" s="341"/>
      <c r="L540" s="341"/>
      <c r="M540" s="341"/>
      <c r="N540" s="341"/>
    </row>
    <row r="541" spans="1:14" ht="15" hidden="1" customHeight="1" x14ac:dyDescent="0.3">
      <c r="A541" s="92"/>
      <c r="B541" s="332"/>
      <c r="C541" s="331"/>
      <c r="D541" s="338"/>
      <c r="E541" s="345"/>
      <c r="F541" s="341"/>
      <c r="G541" s="345"/>
      <c r="H541" s="345"/>
      <c r="I541" s="341"/>
      <c r="J541" s="341"/>
      <c r="K541" s="341"/>
      <c r="L541" s="341"/>
      <c r="M541" s="341"/>
      <c r="N541" s="341"/>
    </row>
    <row r="542" spans="1:14" ht="15" hidden="1" customHeight="1" x14ac:dyDescent="0.3">
      <c r="A542" s="92"/>
      <c r="B542" s="332"/>
      <c r="C542" s="331"/>
      <c r="D542" s="338"/>
      <c r="E542" s="345"/>
      <c r="F542" s="341"/>
      <c r="G542" s="345"/>
      <c r="H542" s="345"/>
      <c r="I542" s="341"/>
      <c r="J542" s="341"/>
      <c r="K542" s="341"/>
      <c r="L542" s="341"/>
      <c r="M542" s="341"/>
      <c r="N542" s="341"/>
    </row>
    <row r="543" spans="1:14" ht="15" hidden="1" customHeight="1" x14ac:dyDescent="0.3">
      <c r="A543" s="92"/>
      <c r="B543" s="332"/>
      <c r="C543" s="331"/>
      <c r="D543" s="338"/>
      <c r="E543" s="345"/>
      <c r="F543" s="341"/>
      <c r="G543" s="345"/>
      <c r="H543" s="345"/>
      <c r="I543" s="341"/>
      <c r="J543" s="341"/>
      <c r="K543" s="341"/>
      <c r="L543" s="341"/>
      <c r="M543" s="341"/>
      <c r="N543" s="341"/>
    </row>
    <row r="544" spans="1:14" ht="15" hidden="1" customHeight="1" x14ac:dyDescent="0.3">
      <c r="A544" s="92"/>
      <c r="B544" s="332"/>
      <c r="C544" s="331"/>
      <c r="D544" s="338"/>
      <c r="E544" s="345"/>
      <c r="F544" s="341"/>
      <c r="G544" s="345"/>
      <c r="H544" s="345"/>
      <c r="I544" s="341"/>
      <c r="J544" s="341"/>
      <c r="K544" s="341"/>
      <c r="L544" s="341"/>
      <c r="M544" s="341"/>
      <c r="N544" s="341"/>
    </row>
    <row r="545" spans="1:14" ht="15" hidden="1" customHeight="1" x14ac:dyDescent="0.3">
      <c r="A545" s="92"/>
      <c r="B545" s="332"/>
      <c r="C545" s="331"/>
      <c r="D545" s="338"/>
      <c r="E545" s="345"/>
      <c r="F545" s="341"/>
      <c r="G545" s="345"/>
      <c r="H545" s="345"/>
      <c r="I545" s="341"/>
      <c r="J545" s="341"/>
      <c r="K545" s="341"/>
      <c r="L545" s="341"/>
      <c r="M545" s="341"/>
      <c r="N545" s="341"/>
    </row>
    <row r="546" spans="1:14" ht="15" hidden="1" customHeight="1" x14ac:dyDescent="0.3">
      <c r="A546" s="92"/>
      <c r="B546" s="332"/>
      <c r="C546" s="331"/>
      <c r="D546" s="338"/>
      <c r="E546" s="345"/>
      <c r="F546" s="341"/>
      <c r="G546" s="345"/>
      <c r="H546" s="345"/>
      <c r="I546" s="341"/>
      <c r="J546" s="341"/>
      <c r="K546" s="341"/>
      <c r="L546" s="341"/>
      <c r="M546" s="341"/>
      <c r="N546" s="341"/>
    </row>
    <row r="547" spans="1:14" ht="15" hidden="1" customHeight="1" x14ac:dyDescent="0.3">
      <c r="A547" s="92"/>
      <c r="B547" s="332"/>
      <c r="C547" s="331"/>
      <c r="D547" s="338"/>
      <c r="E547" s="345"/>
      <c r="F547" s="341"/>
      <c r="G547" s="345"/>
      <c r="H547" s="345"/>
      <c r="I547" s="341"/>
      <c r="J547" s="341"/>
      <c r="K547" s="341"/>
      <c r="L547" s="341"/>
      <c r="M547" s="341"/>
      <c r="N547" s="341"/>
    </row>
    <row r="548" spans="1:14" ht="15" hidden="1" customHeight="1" x14ac:dyDescent="0.3">
      <c r="A548" s="92"/>
      <c r="B548" s="332"/>
      <c r="C548" s="331"/>
      <c r="D548" s="338"/>
      <c r="E548" s="345"/>
      <c r="F548" s="341"/>
      <c r="G548" s="345"/>
      <c r="H548" s="345"/>
      <c r="I548" s="341"/>
      <c r="J548" s="341"/>
      <c r="K548" s="341"/>
      <c r="L548" s="341"/>
      <c r="M548" s="341"/>
      <c r="N548" s="341"/>
    </row>
    <row r="549" spans="1:14" ht="15" hidden="1" customHeight="1" x14ac:dyDescent="0.3">
      <c r="A549" s="92"/>
      <c r="B549" s="332"/>
      <c r="C549" s="331"/>
      <c r="D549" s="338"/>
      <c r="E549" s="345"/>
      <c r="F549" s="341"/>
      <c r="G549" s="345"/>
      <c r="H549" s="345"/>
      <c r="I549" s="341"/>
      <c r="J549" s="341"/>
      <c r="K549" s="341"/>
      <c r="L549" s="341"/>
      <c r="M549" s="341"/>
      <c r="N549" s="341"/>
    </row>
    <row r="550" spans="1:14" ht="15" hidden="1" customHeight="1" x14ac:dyDescent="0.3">
      <c r="A550" s="92"/>
      <c r="B550" s="332"/>
      <c r="C550" s="331"/>
      <c r="D550" s="338"/>
      <c r="E550" s="345"/>
      <c r="F550" s="341"/>
      <c r="G550" s="345"/>
      <c r="H550" s="345"/>
      <c r="I550" s="341"/>
      <c r="J550" s="341"/>
      <c r="K550" s="341"/>
      <c r="L550" s="341"/>
      <c r="M550" s="341"/>
      <c r="N550" s="341"/>
    </row>
    <row r="551" spans="1:14" ht="15" hidden="1" customHeight="1" x14ac:dyDescent="0.3">
      <c r="A551" s="92"/>
      <c r="B551" s="332"/>
      <c r="C551" s="331"/>
      <c r="D551" s="338"/>
      <c r="E551" s="345"/>
      <c r="F551" s="341"/>
      <c r="G551" s="345"/>
      <c r="H551" s="345"/>
      <c r="I551" s="341"/>
      <c r="J551" s="341"/>
      <c r="K551" s="341"/>
      <c r="L551" s="341"/>
      <c r="M551" s="341"/>
      <c r="N551" s="341"/>
    </row>
    <row r="552" spans="1:14" ht="15" hidden="1" customHeight="1" x14ac:dyDescent="0.3">
      <c r="A552" s="92"/>
      <c r="B552" s="332"/>
      <c r="C552" s="331"/>
      <c r="D552" s="338"/>
      <c r="E552" s="345"/>
      <c r="F552" s="341"/>
      <c r="G552" s="345"/>
      <c r="H552" s="345"/>
      <c r="I552" s="341"/>
      <c r="J552" s="341"/>
      <c r="K552" s="341"/>
      <c r="L552" s="341"/>
      <c r="M552" s="341"/>
      <c r="N552" s="341"/>
    </row>
    <row r="553" spans="1:14" ht="15" hidden="1" customHeight="1" x14ac:dyDescent="0.3">
      <c r="A553" s="92"/>
      <c r="B553" s="332"/>
      <c r="C553" s="331"/>
      <c r="D553" s="338"/>
      <c r="E553" s="345"/>
      <c r="F553" s="341"/>
      <c r="G553" s="345"/>
      <c r="H553" s="345"/>
      <c r="I553" s="341"/>
      <c r="J553" s="341"/>
      <c r="K553" s="341"/>
      <c r="L553" s="341"/>
      <c r="M553" s="341"/>
      <c r="N553" s="341"/>
    </row>
    <row r="554" spans="1:14" ht="15" hidden="1" customHeight="1" x14ac:dyDescent="0.3">
      <c r="A554" s="92"/>
      <c r="B554" s="332"/>
      <c r="C554" s="331"/>
      <c r="D554" s="338"/>
      <c r="E554" s="345"/>
      <c r="F554" s="341"/>
      <c r="G554" s="345"/>
      <c r="H554" s="345"/>
      <c r="I554" s="341"/>
      <c r="J554" s="341"/>
      <c r="K554" s="341"/>
      <c r="L554" s="341"/>
      <c r="M554" s="341"/>
      <c r="N554" s="341"/>
    </row>
    <row r="555" spans="1:14" ht="15" hidden="1" customHeight="1" x14ac:dyDescent="0.3">
      <c r="A555" s="92"/>
      <c r="B555" s="332"/>
      <c r="C555" s="331"/>
      <c r="D555" s="338"/>
      <c r="E555" s="345"/>
      <c r="F555" s="341"/>
      <c r="G555" s="345"/>
      <c r="H555" s="345"/>
      <c r="I555" s="341"/>
      <c r="J555" s="341"/>
      <c r="K555" s="341"/>
      <c r="L555" s="341"/>
      <c r="M555" s="341"/>
      <c r="N555" s="341"/>
    </row>
    <row r="556" spans="1:14" ht="15" hidden="1" customHeight="1" x14ac:dyDescent="0.3">
      <c r="A556" s="92"/>
      <c r="B556" s="332"/>
      <c r="C556" s="331"/>
      <c r="D556" s="338"/>
      <c r="E556" s="345"/>
      <c r="F556" s="341"/>
      <c r="G556" s="345"/>
      <c r="H556" s="345"/>
      <c r="I556" s="341"/>
      <c r="J556" s="341"/>
      <c r="K556" s="341"/>
      <c r="L556" s="341"/>
      <c r="M556" s="341"/>
      <c r="N556" s="341"/>
    </row>
    <row r="557" spans="1:14" ht="15" hidden="1" customHeight="1" x14ac:dyDescent="0.3">
      <c r="A557" s="92"/>
      <c r="B557" s="332"/>
      <c r="C557" s="331"/>
      <c r="D557" s="338"/>
      <c r="E557" s="345"/>
      <c r="F557" s="341"/>
      <c r="G557" s="345"/>
      <c r="H557" s="345"/>
      <c r="I557" s="341"/>
      <c r="J557" s="341"/>
      <c r="K557" s="341"/>
      <c r="L557" s="341"/>
      <c r="M557" s="341"/>
      <c r="N557" s="341"/>
    </row>
    <row r="558" spans="1:14" ht="15" hidden="1" customHeight="1" x14ac:dyDescent="0.3">
      <c r="A558" s="92"/>
      <c r="B558" s="332"/>
      <c r="C558" s="331"/>
      <c r="D558" s="338"/>
      <c r="E558" s="345"/>
      <c r="F558" s="341"/>
      <c r="G558" s="345"/>
      <c r="H558" s="345"/>
      <c r="I558" s="341"/>
      <c r="J558" s="341"/>
      <c r="K558" s="341"/>
      <c r="L558" s="341"/>
      <c r="M558" s="341"/>
      <c r="N558" s="341"/>
    </row>
    <row r="559" spans="1:14" ht="15" hidden="1" customHeight="1" x14ac:dyDescent="0.3">
      <c r="A559" s="92"/>
      <c r="B559" s="332"/>
      <c r="C559" s="331"/>
      <c r="D559" s="338"/>
      <c r="E559" s="345"/>
      <c r="F559" s="341"/>
      <c r="G559" s="345"/>
      <c r="H559" s="345"/>
      <c r="I559" s="341"/>
      <c r="J559" s="341"/>
      <c r="K559" s="341"/>
      <c r="L559" s="341"/>
      <c r="M559" s="341"/>
      <c r="N559" s="341"/>
    </row>
    <row r="560" spans="1:14" ht="15" hidden="1" customHeight="1" x14ac:dyDescent="0.3">
      <c r="A560" s="92"/>
      <c r="B560" s="332"/>
      <c r="C560" s="331"/>
      <c r="D560" s="338"/>
      <c r="E560" s="345"/>
      <c r="F560" s="341"/>
      <c r="G560" s="345"/>
      <c r="H560" s="345"/>
      <c r="I560" s="341"/>
      <c r="J560" s="341"/>
      <c r="K560" s="341"/>
      <c r="L560" s="341"/>
      <c r="M560" s="341"/>
      <c r="N560" s="341"/>
    </row>
    <row r="561" spans="1:14" ht="15" hidden="1" customHeight="1" x14ac:dyDescent="0.3">
      <c r="A561" s="92"/>
      <c r="B561" s="332"/>
      <c r="C561" s="331"/>
      <c r="D561" s="338"/>
      <c r="E561" s="345"/>
      <c r="F561" s="341"/>
      <c r="G561" s="345"/>
      <c r="H561" s="345"/>
      <c r="I561" s="341"/>
      <c r="J561" s="341"/>
      <c r="K561" s="341"/>
      <c r="L561" s="341"/>
      <c r="M561" s="341"/>
      <c r="N561" s="341"/>
    </row>
    <row r="562" spans="1:14" ht="15" hidden="1" customHeight="1" x14ac:dyDescent="0.3">
      <c r="A562" s="92"/>
      <c r="B562" s="332"/>
      <c r="C562" s="331"/>
      <c r="D562" s="338"/>
      <c r="E562" s="345"/>
      <c r="F562" s="341"/>
      <c r="G562" s="345"/>
      <c r="H562" s="345"/>
      <c r="I562" s="341"/>
      <c r="J562" s="341"/>
      <c r="K562" s="341"/>
      <c r="L562" s="341"/>
      <c r="M562" s="341"/>
      <c r="N562" s="341"/>
    </row>
    <row r="563" spans="1:14" ht="15" hidden="1" customHeight="1" x14ac:dyDescent="0.3">
      <c r="A563" s="92"/>
      <c r="B563" s="332"/>
      <c r="C563" s="331"/>
      <c r="D563" s="338"/>
      <c r="E563" s="345"/>
      <c r="F563" s="341"/>
      <c r="G563" s="345"/>
      <c r="H563" s="345"/>
      <c r="I563" s="341"/>
      <c r="J563" s="341"/>
      <c r="K563" s="341"/>
      <c r="L563" s="341"/>
      <c r="M563" s="341"/>
      <c r="N563" s="341"/>
    </row>
    <row r="564" spans="1:14" ht="15" hidden="1" customHeight="1" x14ac:dyDescent="0.3">
      <c r="A564" s="92"/>
      <c r="B564" s="332"/>
      <c r="C564" s="331"/>
      <c r="D564" s="338"/>
      <c r="E564" s="345"/>
      <c r="F564" s="341"/>
      <c r="G564" s="345"/>
      <c r="H564" s="345"/>
      <c r="I564" s="341"/>
      <c r="J564" s="341"/>
      <c r="K564" s="341"/>
      <c r="L564" s="341"/>
      <c r="M564" s="341"/>
      <c r="N564" s="341"/>
    </row>
    <row r="565" spans="1:14" ht="15" hidden="1" customHeight="1" x14ac:dyDescent="0.3">
      <c r="A565" s="92"/>
      <c r="B565" s="332"/>
      <c r="C565" s="331"/>
      <c r="D565" s="338"/>
      <c r="E565" s="345"/>
      <c r="F565" s="341"/>
      <c r="G565" s="345"/>
      <c r="H565" s="345"/>
      <c r="I565" s="341"/>
      <c r="J565" s="341"/>
      <c r="K565" s="341"/>
      <c r="L565" s="341"/>
      <c r="M565" s="341"/>
      <c r="N565" s="341"/>
    </row>
    <row r="566" spans="1:14" ht="15" hidden="1" customHeight="1" x14ac:dyDescent="0.3">
      <c r="A566" s="92"/>
      <c r="B566" s="332"/>
      <c r="C566" s="331"/>
      <c r="D566" s="338"/>
      <c r="E566" s="345"/>
      <c r="F566" s="341"/>
      <c r="G566" s="345"/>
      <c r="H566" s="345"/>
      <c r="I566" s="341"/>
      <c r="J566" s="341"/>
      <c r="K566" s="341"/>
      <c r="L566" s="341"/>
      <c r="M566" s="341"/>
      <c r="N566" s="341"/>
    </row>
    <row r="567" spans="1:14" ht="15" hidden="1" customHeight="1" x14ac:dyDescent="0.3">
      <c r="A567" s="92"/>
      <c r="B567" s="332"/>
      <c r="C567" s="331"/>
      <c r="D567" s="338"/>
      <c r="E567" s="345"/>
      <c r="F567" s="341"/>
      <c r="G567" s="345"/>
      <c r="H567" s="345"/>
      <c r="I567" s="341"/>
      <c r="J567" s="341"/>
      <c r="K567" s="341"/>
      <c r="L567" s="341"/>
      <c r="M567" s="341"/>
      <c r="N567" s="341"/>
    </row>
    <row r="568" spans="1:14" ht="15" hidden="1" customHeight="1" x14ac:dyDescent="0.3">
      <c r="A568" s="92"/>
      <c r="B568" s="332"/>
      <c r="C568" s="331"/>
      <c r="D568" s="338"/>
      <c r="E568" s="345"/>
      <c r="F568" s="341"/>
      <c r="G568" s="345"/>
      <c r="H568" s="345"/>
      <c r="I568" s="341"/>
      <c r="J568" s="341"/>
      <c r="K568" s="341"/>
      <c r="L568" s="341"/>
      <c r="M568" s="341"/>
      <c r="N568" s="341"/>
    </row>
    <row r="569" spans="1:14" ht="15" hidden="1" customHeight="1" x14ac:dyDescent="0.3">
      <c r="A569" s="92"/>
      <c r="B569" s="332"/>
      <c r="C569" s="331"/>
      <c r="D569" s="338"/>
      <c r="E569" s="345"/>
      <c r="F569" s="341"/>
      <c r="G569" s="345"/>
      <c r="H569" s="345"/>
      <c r="I569" s="341"/>
      <c r="J569" s="341"/>
      <c r="K569" s="341"/>
      <c r="L569" s="341"/>
      <c r="M569" s="341"/>
      <c r="N569" s="341"/>
    </row>
    <row r="570" spans="1:14" ht="15" hidden="1" customHeight="1" x14ac:dyDescent="0.3">
      <c r="A570" s="92"/>
      <c r="B570" s="332"/>
      <c r="C570" s="331"/>
      <c r="D570" s="338"/>
      <c r="E570" s="345"/>
      <c r="F570" s="341"/>
      <c r="G570" s="345"/>
      <c r="H570" s="345"/>
      <c r="I570" s="341"/>
      <c r="J570" s="341"/>
      <c r="K570" s="341"/>
      <c r="L570" s="341"/>
      <c r="M570" s="341"/>
      <c r="N570" s="341"/>
    </row>
    <row r="571" spans="1:14" ht="15" hidden="1" customHeight="1" x14ac:dyDescent="0.3">
      <c r="A571" s="92"/>
      <c r="B571" s="332"/>
      <c r="C571" s="331"/>
      <c r="D571" s="338"/>
      <c r="E571" s="345"/>
      <c r="F571" s="341"/>
      <c r="G571" s="345"/>
      <c r="H571" s="345"/>
      <c r="I571" s="341"/>
      <c r="J571" s="341"/>
      <c r="K571" s="341"/>
      <c r="L571" s="341"/>
      <c r="M571" s="341"/>
      <c r="N571" s="341"/>
    </row>
    <row r="572" spans="1:14" ht="15" hidden="1" customHeight="1" x14ac:dyDescent="0.3">
      <c r="A572" s="92"/>
      <c r="B572" s="332"/>
      <c r="C572" s="331"/>
      <c r="D572" s="338"/>
      <c r="E572" s="345"/>
      <c r="F572" s="341"/>
      <c r="G572" s="345"/>
      <c r="H572" s="345"/>
      <c r="I572" s="341"/>
      <c r="J572" s="341"/>
      <c r="K572" s="341"/>
      <c r="L572" s="341"/>
      <c r="M572" s="341"/>
      <c r="N572" s="341"/>
    </row>
    <row r="573" spans="1:14" ht="15" hidden="1" customHeight="1" x14ac:dyDescent="0.3">
      <c r="A573" s="92"/>
      <c r="B573" s="332"/>
      <c r="C573" s="331"/>
      <c r="D573" s="338"/>
      <c r="E573" s="345"/>
      <c r="F573" s="341"/>
      <c r="G573" s="345"/>
      <c r="H573" s="345"/>
      <c r="I573" s="341"/>
      <c r="J573" s="341"/>
      <c r="K573" s="341"/>
      <c r="L573" s="341"/>
      <c r="M573" s="341"/>
      <c r="N573" s="341"/>
    </row>
    <row r="574" spans="1:14" ht="15" hidden="1" customHeight="1" x14ac:dyDescent="0.3">
      <c r="A574" s="92"/>
      <c r="B574" s="332"/>
      <c r="C574" s="331"/>
      <c r="D574" s="338"/>
      <c r="E574" s="345"/>
      <c r="F574" s="341"/>
      <c r="G574" s="345"/>
      <c r="H574" s="345"/>
      <c r="I574" s="341"/>
      <c r="J574" s="341"/>
      <c r="K574" s="341"/>
      <c r="L574" s="341"/>
      <c r="M574" s="341"/>
      <c r="N574" s="341"/>
    </row>
    <row r="575" spans="1:14" ht="15" hidden="1" customHeight="1" x14ac:dyDescent="0.3">
      <c r="A575" s="92"/>
      <c r="B575" s="332"/>
      <c r="C575" s="331"/>
      <c r="D575" s="338"/>
      <c r="E575" s="345"/>
      <c r="F575" s="341"/>
      <c r="G575" s="345"/>
      <c r="H575" s="345"/>
      <c r="I575" s="341"/>
      <c r="J575" s="341"/>
      <c r="K575" s="341"/>
      <c r="L575" s="341"/>
      <c r="M575" s="341"/>
      <c r="N575" s="341"/>
    </row>
    <row r="576" spans="1:14" ht="15" hidden="1" customHeight="1" x14ac:dyDescent="0.3">
      <c r="A576" s="92"/>
      <c r="B576" s="332"/>
      <c r="C576" s="331"/>
      <c r="D576" s="338"/>
      <c r="E576" s="345"/>
      <c r="F576" s="341"/>
      <c r="G576" s="345"/>
      <c r="H576" s="345"/>
      <c r="I576" s="341"/>
      <c r="J576" s="341"/>
      <c r="K576" s="341"/>
      <c r="L576" s="341"/>
      <c r="M576" s="341"/>
      <c r="N576" s="341"/>
    </row>
    <row r="577" spans="1:14" ht="15" hidden="1" customHeight="1" x14ac:dyDescent="0.3">
      <c r="A577" s="92"/>
      <c r="B577" s="332"/>
      <c r="C577" s="331"/>
      <c r="D577" s="338"/>
      <c r="E577" s="345"/>
      <c r="F577" s="341"/>
      <c r="G577" s="345"/>
      <c r="H577" s="345"/>
      <c r="I577" s="341"/>
      <c r="J577" s="341"/>
      <c r="K577" s="341"/>
      <c r="L577" s="341"/>
      <c r="M577" s="341"/>
      <c r="N577" s="341"/>
    </row>
    <row r="578" spans="1:14" ht="15" hidden="1" customHeight="1" x14ac:dyDescent="0.3">
      <c r="A578" s="92"/>
      <c r="B578" s="332"/>
      <c r="C578" s="331"/>
      <c r="D578" s="338"/>
      <c r="E578" s="345"/>
      <c r="F578" s="341"/>
      <c r="G578" s="345"/>
      <c r="H578" s="345"/>
      <c r="I578" s="341"/>
      <c r="J578" s="341"/>
      <c r="K578" s="341"/>
      <c r="L578" s="341"/>
      <c r="M578" s="341"/>
      <c r="N578" s="341"/>
    </row>
    <row r="579" spans="1:14" ht="15" hidden="1" customHeight="1" x14ac:dyDescent="0.3">
      <c r="A579" s="92"/>
      <c r="B579" s="332"/>
      <c r="C579" s="331"/>
      <c r="D579" s="338"/>
      <c r="E579" s="345"/>
      <c r="F579" s="341"/>
      <c r="G579" s="345"/>
      <c r="H579" s="345"/>
      <c r="I579" s="341"/>
      <c r="J579" s="341"/>
      <c r="K579" s="341"/>
      <c r="L579" s="341"/>
      <c r="M579" s="341"/>
      <c r="N579" s="341"/>
    </row>
    <row r="580" spans="1:14" ht="15" hidden="1" customHeight="1" x14ac:dyDescent="0.3">
      <c r="A580" s="92"/>
      <c r="B580" s="332"/>
      <c r="C580" s="331"/>
      <c r="D580" s="338"/>
      <c r="E580" s="345"/>
      <c r="F580" s="341"/>
      <c r="G580" s="345"/>
      <c r="H580" s="345"/>
      <c r="I580" s="341"/>
      <c r="J580" s="341"/>
      <c r="K580" s="341"/>
      <c r="L580" s="341"/>
      <c r="M580" s="341"/>
      <c r="N580" s="341"/>
    </row>
    <row r="581" spans="1:14" ht="15" hidden="1" customHeight="1" x14ac:dyDescent="0.3">
      <c r="A581" s="92"/>
      <c r="B581" s="332"/>
      <c r="C581" s="331"/>
      <c r="D581" s="338"/>
      <c r="E581" s="345"/>
      <c r="F581" s="341"/>
      <c r="G581" s="345"/>
      <c r="H581" s="345"/>
      <c r="I581" s="341"/>
      <c r="J581" s="341"/>
      <c r="K581" s="341"/>
      <c r="L581" s="341"/>
      <c r="M581" s="341"/>
      <c r="N581" s="341"/>
    </row>
    <row r="582" spans="1:14" ht="15" hidden="1" customHeight="1" x14ac:dyDescent="0.3">
      <c r="A582" s="92"/>
      <c r="B582" s="332"/>
      <c r="C582" s="331"/>
      <c r="D582" s="338"/>
      <c r="E582" s="345"/>
      <c r="F582" s="341"/>
      <c r="G582" s="345"/>
      <c r="H582" s="345"/>
      <c r="I582" s="341"/>
      <c r="J582" s="341"/>
      <c r="K582" s="341"/>
      <c r="L582" s="341"/>
      <c r="M582" s="341"/>
      <c r="N582" s="341"/>
    </row>
    <row r="583" spans="1:14" ht="15" hidden="1" customHeight="1" x14ac:dyDescent="0.3">
      <c r="A583" s="92"/>
      <c r="B583" s="332"/>
      <c r="C583" s="331"/>
      <c r="D583" s="338"/>
      <c r="E583" s="345"/>
      <c r="F583" s="341"/>
      <c r="G583" s="345"/>
      <c r="H583" s="345"/>
      <c r="I583" s="341"/>
      <c r="J583" s="341"/>
      <c r="K583" s="341"/>
      <c r="L583" s="341"/>
      <c r="M583" s="341"/>
      <c r="N583" s="341"/>
    </row>
    <row r="584" spans="1:14" ht="15" hidden="1" customHeight="1" x14ac:dyDescent="0.3">
      <c r="A584" s="92"/>
      <c r="B584" s="332"/>
      <c r="C584" s="331"/>
      <c r="D584" s="338"/>
      <c r="E584" s="345"/>
      <c r="F584" s="341"/>
      <c r="G584" s="345"/>
      <c r="H584" s="345"/>
      <c r="I584" s="341"/>
      <c r="J584" s="341"/>
      <c r="K584" s="341"/>
      <c r="L584" s="341"/>
      <c r="M584" s="341"/>
      <c r="N584" s="341"/>
    </row>
    <row r="585" spans="1:14" ht="15" hidden="1" customHeight="1" x14ac:dyDescent="0.3">
      <c r="A585" s="92"/>
      <c r="B585" s="332"/>
      <c r="C585" s="331"/>
      <c r="D585" s="338"/>
      <c r="E585" s="345"/>
      <c r="F585" s="341"/>
      <c r="G585" s="345"/>
      <c r="H585" s="345"/>
      <c r="I585" s="341"/>
      <c r="J585" s="341"/>
      <c r="K585" s="341"/>
      <c r="L585" s="341"/>
      <c r="M585" s="341"/>
      <c r="N585" s="341"/>
    </row>
    <row r="586" spans="1:14" ht="15" hidden="1" customHeight="1" x14ac:dyDescent="0.3">
      <c r="A586" s="92"/>
      <c r="B586" s="332"/>
      <c r="C586" s="331"/>
      <c r="D586" s="338"/>
      <c r="E586" s="345"/>
      <c r="F586" s="341"/>
      <c r="G586" s="345"/>
      <c r="H586" s="345"/>
      <c r="I586" s="341"/>
      <c r="J586" s="341"/>
      <c r="K586" s="341"/>
      <c r="L586" s="341"/>
      <c r="M586" s="341"/>
      <c r="N586" s="341"/>
    </row>
    <row r="587" spans="1:14" ht="15" hidden="1" customHeight="1" x14ac:dyDescent="0.3">
      <c r="A587" s="92"/>
      <c r="B587" s="332"/>
      <c r="C587" s="331"/>
      <c r="D587" s="338"/>
      <c r="E587" s="345"/>
      <c r="F587" s="341"/>
      <c r="G587" s="345"/>
      <c r="H587" s="345"/>
      <c r="I587" s="341"/>
      <c r="J587" s="341"/>
      <c r="K587" s="341"/>
      <c r="L587" s="341"/>
      <c r="M587" s="341"/>
      <c r="N587" s="341"/>
    </row>
    <row r="588" spans="1:14" ht="15" hidden="1" customHeight="1" x14ac:dyDescent="0.3">
      <c r="A588" s="92"/>
      <c r="B588" s="332"/>
      <c r="C588" s="331"/>
      <c r="D588" s="338"/>
      <c r="E588" s="345"/>
      <c r="F588" s="341"/>
      <c r="G588" s="345"/>
      <c r="H588" s="345"/>
      <c r="I588" s="341"/>
      <c r="J588" s="341"/>
      <c r="K588" s="341"/>
      <c r="L588" s="341"/>
      <c r="M588" s="341"/>
      <c r="N588" s="341"/>
    </row>
    <row r="589" spans="1:14" ht="15" hidden="1" customHeight="1" x14ac:dyDescent="0.3">
      <c r="A589" s="92"/>
      <c r="B589" s="332"/>
      <c r="C589" s="331"/>
      <c r="D589" s="338"/>
      <c r="E589" s="345"/>
      <c r="F589" s="341"/>
      <c r="G589" s="345"/>
      <c r="H589" s="345"/>
      <c r="I589" s="341"/>
      <c r="J589" s="341"/>
      <c r="K589" s="341"/>
      <c r="L589" s="341"/>
      <c r="M589" s="341"/>
      <c r="N589" s="341"/>
    </row>
    <row r="590" spans="1:14" ht="15" hidden="1" customHeight="1" x14ac:dyDescent="0.3">
      <c r="A590" s="92"/>
      <c r="B590" s="332"/>
      <c r="C590" s="331"/>
      <c r="D590" s="338"/>
      <c r="E590" s="345"/>
      <c r="F590" s="341"/>
      <c r="G590" s="345"/>
      <c r="H590" s="345"/>
      <c r="I590" s="341"/>
      <c r="J590" s="341"/>
      <c r="K590" s="341"/>
      <c r="L590" s="341"/>
      <c r="M590" s="341"/>
      <c r="N590" s="341"/>
    </row>
    <row r="591" spans="1:14" ht="15" hidden="1" customHeight="1" x14ac:dyDescent="0.3">
      <c r="A591" s="92"/>
      <c r="B591" s="332"/>
      <c r="C591" s="331"/>
      <c r="D591" s="338"/>
      <c r="E591" s="345"/>
      <c r="F591" s="341"/>
      <c r="G591" s="345"/>
      <c r="H591" s="345"/>
      <c r="I591" s="341"/>
      <c r="J591" s="341"/>
      <c r="K591" s="341"/>
      <c r="L591" s="341"/>
      <c r="M591" s="341"/>
      <c r="N591" s="341"/>
    </row>
    <row r="592" spans="1:14" ht="15" hidden="1" customHeight="1" x14ac:dyDescent="0.3">
      <c r="A592" s="92"/>
      <c r="B592" s="332"/>
      <c r="C592" s="331"/>
      <c r="D592" s="338"/>
      <c r="E592" s="345"/>
      <c r="F592" s="341"/>
      <c r="G592" s="345"/>
      <c r="H592" s="345"/>
      <c r="I592" s="341"/>
      <c r="J592" s="341"/>
      <c r="K592" s="341"/>
      <c r="L592" s="341"/>
      <c r="M592" s="341"/>
      <c r="N592" s="341"/>
    </row>
    <row r="593" spans="1:14" ht="15" hidden="1" customHeight="1" x14ac:dyDescent="0.3">
      <c r="A593" s="92"/>
      <c r="B593" s="332"/>
      <c r="C593" s="331"/>
      <c r="D593" s="338"/>
      <c r="E593" s="345"/>
      <c r="F593" s="341"/>
      <c r="G593" s="345"/>
      <c r="H593" s="345"/>
      <c r="I593" s="341"/>
      <c r="J593" s="341"/>
      <c r="K593" s="341"/>
      <c r="L593" s="341"/>
      <c r="M593" s="341"/>
      <c r="N593" s="341"/>
    </row>
    <row r="594" spans="1:14" ht="15" hidden="1" customHeight="1" x14ac:dyDescent="0.3">
      <c r="A594" s="92"/>
      <c r="B594" s="332"/>
      <c r="C594" s="331"/>
      <c r="D594" s="338"/>
      <c r="E594" s="345"/>
      <c r="F594" s="341"/>
      <c r="G594" s="345"/>
      <c r="H594" s="345"/>
      <c r="I594" s="341"/>
      <c r="J594" s="341"/>
      <c r="K594" s="341"/>
      <c r="L594" s="341"/>
      <c r="M594" s="341"/>
      <c r="N594" s="341"/>
    </row>
    <row r="595" spans="1:14" ht="15" hidden="1" customHeight="1" x14ac:dyDescent="0.3">
      <c r="A595" s="92"/>
      <c r="B595" s="332"/>
      <c r="C595" s="331"/>
      <c r="D595" s="338"/>
      <c r="E595" s="345"/>
      <c r="F595" s="341"/>
      <c r="G595" s="345"/>
      <c r="H595" s="345"/>
      <c r="I595" s="341"/>
      <c r="J595" s="341"/>
      <c r="K595" s="341"/>
      <c r="L595" s="341"/>
      <c r="M595" s="341"/>
      <c r="N595" s="341"/>
    </row>
    <row r="596" spans="1:14" ht="15" hidden="1" customHeight="1" x14ac:dyDescent="0.3">
      <c r="A596" s="92"/>
      <c r="B596" s="332"/>
      <c r="C596" s="331"/>
      <c r="D596" s="338"/>
      <c r="E596" s="345"/>
      <c r="F596" s="341"/>
      <c r="G596" s="345"/>
      <c r="H596" s="345"/>
      <c r="I596" s="341"/>
      <c r="J596" s="341"/>
      <c r="K596" s="341"/>
      <c r="L596" s="341"/>
      <c r="M596" s="341"/>
      <c r="N596" s="341"/>
    </row>
    <row r="597" spans="1:14" ht="15" hidden="1" customHeight="1" x14ac:dyDescent="0.3">
      <c r="A597" s="92"/>
      <c r="B597" s="332"/>
      <c r="C597" s="331"/>
      <c r="D597" s="338"/>
      <c r="E597" s="345"/>
      <c r="F597" s="341"/>
      <c r="G597" s="345"/>
      <c r="H597" s="345"/>
      <c r="I597" s="341"/>
      <c r="J597" s="341"/>
      <c r="K597" s="341"/>
      <c r="L597" s="341"/>
      <c r="M597" s="341"/>
      <c r="N597" s="341"/>
    </row>
    <row r="598" spans="1:14" ht="15" hidden="1" customHeight="1" x14ac:dyDescent="0.3">
      <c r="A598" s="92"/>
      <c r="B598" s="332"/>
      <c r="C598" s="331"/>
      <c r="D598" s="338"/>
      <c r="E598" s="345"/>
      <c r="F598" s="341"/>
      <c r="G598" s="345"/>
      <c r="H598" s="345"/>
      <c r="I598" s="341"/>
      <c r="J598" s="341"/>
      <c r="K598" s="341"/>
      <c r="L598" s="341"/>
      <c r="M598" s="341"/>
      <c r="N598" s="341"/>
    </row>
    <row r="599" spans="1:14" ht="15" hidden="1" customHeight="1" x14ac:dyDescent="0.3">
      <c r="A599" s="92"/>
      <c r="B599" s="332"/>
      <c r="C599" s="331"/>
      <c r="D599" s="338"/>
      <c r="E599" s="345"/>
      <c r="F599" s="341"/>
      <c r="G599" s="345"/>
      <c r="H599" s="345"/>
      <c r="I599" s="341"/>
      <c r="J599" s="341"/>
      <c r="K599" s="341"/>
      <c r="L599" s="341"/>
      <c r="M599" s="341"/>
      <c r="N599" s="341"/>
    </row>
    <row r="600" spans="1:14" ht="15" hidden="1" customHeight="1" x14ac:dyDescent="0.3">
      <c r="A600" s="92"/>
      <c r="B600" s="332"/>
      <c r="C600" s="331"/>
      <c r="D600" s="338"/>
      <c r="E600" s="345"/>
      <c r="F600" s="341"/>
      <c r="G600" s="345"/>
      <c r="H600" s="345"/>
      <c r="I600" s="341"/>
      <c r="J600" s="341"/>
      <c r="K600" s="341"/>
      <c r="L600" s="341"/>
      <c r="M600" s="341"/>
      <c r="N600" s="341"/>
    </row>
    <row r="601" spans="1:14" ht="15" hidden="1" customHeight="1" x14ac:dyDescent="0.3">
      <c r="A601" s="92"/>
      <c r="B601" s="332"/>
      <c r="C601" s="331"/>
      <c r="D601" s="338"/>
      <c r="E601" s="345"/>
      <c r="F601" s="341"/>
      <c r="G601" s="345"/>
      <c r="H601" s="345"/>
      <c r="I601" s="341"/>
      <c r="J601" s="341"/>
      <c r="K601" s="341"/>
      <c r="L601" s="341"/>
      <c r="M601" s="341"/>
      <c r="N601" s="341"/>
    </row>
    <row r="602" spans="1:14" ht="15" hidden="1" customHeight="1" x14ac:dyDescent="0.3">
      <c r="A602" s="92"/>
      <c r="B602" s="332"/>
      <c r="C602" s="331"/>
      <c r="D602" s="338"/>
      <c r="E602" s="345"/>
      <c r="F602" s="341"/>
      <c r="G602" s="345"/>
      <c r="H602" s="345"/>
      <c r="I602" s="341"/>
      <c r="J602" s="341"/>
      <c r="K602" s="341"/>
      <c r="L602" s="341"/>
      <c r="M602" s="341"/>
      <c r="N602" s="341"/>
    </row>
    <row r="603" spans="1:14" ht="15" hidden="1" customHeight="1" x14ac:dyDescent="0.3">
      <c r="A603" s="92"/>
      <c r="B603" s="332"/>
      <c r="C603" s="331"/>
      <c r="D603" s="338"/>
      <c r="E603" s="345"/>
      <c r="F603" s="341"/>
      <c r="G603" s="345"/>
      <c r="H603" s="345"/>
      <c r="I603" s="341"/>
      <c r="J603" s="341"/>
      <c r="K603" s="341"/>
      <c r="L603" s="341"/>
      <c r="M603" s="341"/>
      <c r="N603" s="341"/>
    </row>
    <row r="604" spans="1:14" ht="15" hidden="1" customHeight="1" x14ac:dyDescent="0.3">
      <c r="A604" s="92"/>
      <c r="B604" s="332"/>
      <c r="C604" s="331"/>
      <c r="D604" s="338"/>
      <c r="E604" s="345"/>
      <c r="F604" s="341"/>
      <c r="G604" s="345"/>
      <c r="H604" s="345"/>
      <c r="I604" s="341"/>
      <c r="J604" s="341"/>
      <c r="K604" s="341"/>
      <c r="L604" s="341"/>
      <c r="M604" s="341"/>
      <c r="N604" s="341"/>
    </row>
    <row r="605" spans="1:14" ht="15" hidden="1" customHeight="1" x14ac:dyDescent="0.3">
      <c r="A605" s="92"/>
      <c r="B605" s="332"/>
      <c r="C605" s="331"/>
      <c r="D605" s="338"/>
      <c r="E605" s="345"/>
      <c r="F605" s="341"/>
      <c r="G605" s="345"/>
      <c r="H605" s="345"/>
      <c r="I605" s="341"/>
      <c r="J605" s="341"/>
      <c r="K605" s="341"/>
      <c r="L605" s="341"/>
      <c r="M605" s="341"/>
      <c r="N605" s="341"/>
    </row>
    <row r="606" spans="1:14" ht="15" hidden="1" customHeight="1" x14ac:dyDescent="0.3">
      <c r="A606" s="92"/>
      <c r="B606" s="332"/>
      <c r="C606" s="331"/>
      <c r="D606" s="338"/>
      <c r="E606" s="345"/>
      <c r="F606" s="341"/>
      <c r="G606" s="345"/>
      <c r="H606" s="345"/>
      <c r="I606" s="341"/>
      <c r="J606" s="341"/>
      <c r="K606" s="341"/>
      <c r="L606" s="341"/>
      <c r="M606" s="341"/>
      <c r="N606" s="341"/>
    </row>
    <row r="607" spans="1:14" ht="15" hidden="1" customHeight="1" x14ac:dyDescent="0.3">
      <c r="B607" s="332"/>
      <c r="C607" s="331"/>
      <c r="D607" s="338"/>
      <c r="E607" s="345"/>
      <c r="F607" s="341"/>
      <c r="G607" s="345"/>
      <c r="H607" s="345"/>
      <c r="I607" s="341"/>
      <c r="J607" s="341"/>
      <c r="K607" s="341"/>
      <c r="L607" s="341"/>
      <c r="M607" s="341"/>
      <c r="N607" s="341"/>
    </row>
    <row r="608" spans="1:14" ht="15" hidden="1" customHeight="1" x14ac:dyDescent="0.3">
      <c r="B608" s="332"/>
      <c r="C608" s="331"/>
      <c r="D608" s="338"/>
      <c r="E608" s="345"/>
      <c r="F608" s="341"/>
      <c r="G608" s="345"/>
      <c r="H608" s="345"/>
      <c r="I608" s="341"/>
      <c r="J608" s="341"/>
      <c r="K608" s="341"/>
      <c r="L608" s="341"/>
      <c r="M608" s="341"/>
      <c r="N608" s="341"/>
    </row>
    <row r="609" spans="2:14" ht="15" hidden="1" customHeight="1" x14ac:dyDescent="0.3">
      <c r="B609" s="332"/>
      <c r="C609" s="331"/>
      <c r="D609" s="338"/>
      <c r="E609" s="345"/>
      <c r="F609" s="341"/>
      <c r="G609" s="345"/>
      <c r="H609" s="345"/>
      <c r="I609" s="341"/>
      <c r="J609" s="341"/>
      <c r="K609" s="341"/>
      <c r="L609" s="341"/>
      <c r="M609" s="341"/>
      <c r="N609" s="341"/>
    </row>
    <row r="610" spans="2:14" ht="15" hidden="1" customHeight="1" x14ac:dyDescent="0.3">
      <c r="B610" s="332"/>
      <c r="C610" s="331"/>
      <c r="D610" s="338"/>
      <c r="E610" s="345"/>
      <c r="F610" s="341"/>
      <c r="G610" s="345"/>
      <c r="H610" s="345"/>
      <c r="I610" s="341"/>
      <c r="J610" s="341"/>
      <c r="K610" s="341"/>
      <c r="L610" s="341"/>
      <c r="M610" s="341"/>
      <c r="N610" s="341"/>
    </row>
    <row r="611" spans="2:14" ht="15" hidden="1" customHeight="1" x14ac:dyDescent="0.3">
      <c r="B611" s="332"/>
      <c r="C611" s="331"/>
      <c r="D611" s="338"/>
      <c r="E611" s="345"/>
      <c r="F611" s="341"/>
      <c r="G611" s="345"/>
      <c r="H611" s="345"/>
      <c r="I611" s="341"/>
      <c r="J611" s="341"/>
      <c r="K611" s="341"/>
      <c r="L611" s="341"/>
      <c r="M611" s="341"/>
      <c r="N611" s="341"/>
    </row>
    <row r="612" spans="2:14" ht="15" hidden="1" customHeight="1" x14ac:dyDescent="0.3">
      <c r="B612" s="332"/>
      <c r="C612" s="331"/>
      <c r="D612" s="338"/>
      <c r="E612" s="345"/>
      <c r="F612" s="341"/>
      <c r="G612" s="345"/>
      <c r="H612" s="345"/>
      <c r="I612" s="341"/>
      <c r="J612" s="341"/>
      <c r="K612" s="341"/>
      <c r="L612" s="341"/>
      <c r="M612" s="341"/>
      <c r="N612" s="341"/>
    </row>
    <row r="613" spans="2:14" ht="15" hidden="1" customHeight="1" x14ac:dyDescent="0.3">
      <c r="B613" s="332"/>
      <c r="C613" s="331"/>
      <c r="D613" s="338"/>
      <c r="E613" s="345"/>
      <c r="F613" s="341"/>
      <c r="G613" s="345"/>
      <c r="H613" s="345"/>
      <c r="I613" s="341"/>
      <c r="J613" s="341"/>
      <c r="K613" s="341"/>
      <c r="L613" s="341"/>
      <c r="M613" s="341"/>
      <c r="N613" s="341"/>
    </row>
    <row r="614" spans="2:14" ht="15" hidden="1" customHeight="1" x14ac:dyDescent="0.3">
      <c r="B614" s="332"/>
      <c r="C614" s="331"/>
      <c r="D614" s="338"/>
      <c r="E614" s="345"/>
      <c r="F614" s="341"/>
      <c r="G614" s="345"/>
      <c r="H614" s="345"/>
      <c r="I614" s="341"/>
      <c r="J614" s="341"/>
      <c r="K614" s="341"/>
      <c r="L614" s="341"/>
      <c r="M614" s="341"/>
      <c r="N614" s="341"/>
    </row>
    <row r="615" spans="2:14" ht="15" hidden="1" customHeight="1" x14ac:dyDescent="0.3">
      <c r="B615" s="332"/>
      <c r="C615" s="331"/>
      <c r="D615" s="338"/>
      <c r="E615" s="345"/>
      <c r="F615" s="341"/>
      <c r="G615" s="345"/>
      <c r="H615" s="345"/>
      <c r="I615" s="341"/>
      <c r="J615" s="341"/>
      <c r="K615" s="341"/>
      <c r="L615" s="341"/>
      <c r="M615" s="341"/>
      <c r="N615" s="341"/>
    </row>
    <row r="616" spans="2:14" ht="15" hidden="1" customHeight="1" x14ac:dyDescent="0.3">
      <c r="B616" s="332"/>
      <c r="C616" s="331"/>
      <c r="D616" s="338"/>
      <c r="E616" s="345"/>
      <c r="F616" s="341"/>
      <c r="G616" s="345"/>
      <c r="H616" s="345"/>
      <c r="I616" s="341"/>
      <c r="J616" s="341"/>
      <c r="K616" s="341"/>
      <c r="L616" s="341"/>
      <c r="M616" s="341"/>
      <c r="N616" s="341"/>
    </row>
    <row r="617" spans="2:14" ht="15" hidden="1" customHeight="1" x14ac:dyDescent="0.3">
      <c r="B617" s="332"/>
      <c r="C617" s="331"/>
      <c r="D617" s="338"/>
      <c r="E617" s="345"/>
      <c r="F617" s="341"/>
      <c r="G617" s="345"/>
      <c r="H617" s="345"/>
      <c r="I617" s="341"/>
      <c r="J617" s="341"/>
      <c r="K617" s="341"/>
      <c r="L617" s="341"/>
      <c r="M617" s="341"/>
      <c r="N617" s="341"/>
    </row>
    <row r="618" spans="2:14" ht="15" hidden="1" customHeight="1" x14ac:dyDescent="0.3">
      <c r="B618" s="332"/>
      <c r="C618" s="331"/>
      <c r="D618" s="338"/>
      <c r="E618" s="345"/>
      <c r="F618" s="341"/>
      <c r="G618" s="345"/>
      <c r="H618" s="345"/>
      <c r="I618" s="341"/>
      <c r="J618" s="341"/>
      <c r="K618" s="341"/>
      <c r="L618" s="341"/>
      <c r="M618" s="341"/>
      <c r="N618" s="341"/>
    </row>
    <row r="619" spans="2:14" ht="15" hidden="1" customHeight="1" x14ac:dyDescent="0.3">
      <c r="B619" s="332"/>
      <c r="C619" s="331"/>
      <c r="D619" s="338"/>
      <c r="E619" s="345"/>
      <c r="F619" s="341"/>
      <c r="G619" s="345"/>
      <c r="H619" s="345"/>
      <c r="I619" s="341"/>
      <c r="J619" s="341"/>
      <c r="K619" s="341"/>
      <c r="L619" s="341"/>
      <c r="M619" s="341"/>
      <c r="N619" s="341"/>
    </row>
    <row r="620" spans="2:14" ht="15" hidden="1" customHeight="1" x14ac:dyDescent="0.3">
      <c r="B620" s="332"/>
      <c r="C620" s="331"/>
      <c r="D620" s="338"/>
      <c r="E620" s="345"/>
      <c r="F620" s="341"/>
      <c r="G620" s="345"/>
      <c r="H620" s="345"/>
      <c r="I620" s="341"/>
      <c r="J620" s="341"/>
      <c r="K620" s="341"/>
      <c r="L620" s="341"/>
      <c r="M620" s="341"/>
      <c r="N620" s="341"/>
    </row>
    <row r="621" spans="2:14" ht="15" hidden="1" customHeight="1" x14ac:dyDescent="0.3">
      <c r="B621" s="332"/>
      <c r="C621" s="331"/>
      <c r="D621" s="338"/>
      <c r="E621" s="345"/>
      <c r="F621" s="341"/>
      <c r="G621" s="345"/>
      <c r="H621" s="345"/>
      <c r="I621" s="341"/>
      <c r="J621" s="341"/>
      <c r="K621" s="341"/>
      <c r="L621" s="341"/>
      <c r="M621" s="341"/>
      <c r="N621" s="341"/>
    </row>
    <row r="622" spans="2:14" ht="15" hidden="1" customHeight="1" x14ac:dyDescent="0.3">
      <c r="B622" s="332"/>
      <c r="C622" s="331"/>
      <c r="D622" s="338"/>
      <c r="E622" s="345"/>
      <c r="F622" s="341"/>
      <c r="G622" s="345"/>
      <c r="H622" s="345"/>
      <c r="I622" s="341"/>
      <c r="J622" s="341"/>
      <c r="K622" s="341"/>
      <c r="L622" s="341"/>
      <c r="M622" s="341"/>
      <c r="N622" s="341"/>
    </row>
    <row r="623" spans="2:14" ht="15" hidden="1" customHeight="1" x14ac:dyDescent="0.3">
      <c r="B623" s="332"/>
      <c r="C623" s="331"/>
      <c r="D623" s="338"/>
      <c r="E623" s="345"/>
      <c r="F623" s="341"/>
      <c r="G623" s="345"/>
      <c r="H623" s="345"/>
      <c r="I623" s="341"/>
      <c r="J623" s="341"/>
      <c r="K623" s="341"/>
      <c r="L623" s="341"/>
      <c r="M623" s="341"/>
      <c r="N623" s="341"/>
    </row>
    <row r="624" spans="2:14" ht="15" hidden="1" customHeight="1" x14ac:dyDescent="0.3">
      <c r="B624" s="332"/>
      <c r="C624" s="331"/>
      <c r="D624" s="338"/>
      <c r="E624" s="345"/>
      <c r="F624" s="341"/>
      <c r="G624" s="345"/>
      <c r="H624" s="345"/>
      <c r="I624" s="341"/>
      <c r="J624" s="341"/>
      <c r="K624" s="341"/>
      <c r="L624" s="341"/>
      <c r="M624" s="341"/>
      <c r="N624" s="341"/>
    </row>
    <row r="625" spans="2:14" ht="15" hidden="1" customHeight="1" x14ac:dyDescent="0.3">
      <c r="B625" s="332"/>
      <c r="C625" s="331"/>
      <c r="D625" s="338"/>
      <c r="E625" s="345"/>
      <c r="F625" s="341"/>
      <c r="G625" s="345"/>
      <c r="H625" s="345"/>
      <c r="I625" s="341"/>
      <c r="J625" s="341"/>
      <c r="K625" s="341"/>
      <c r="L625" s="341"/>
      <c r="M625" s="341"/>
      <c r="N625" s="341"/>
    </row>
    <row r="626" spans="2:14" ht="15" hidden="1" customHeight="1" x14ac:dyDescent="0.3">
      <c r="B626" s="332"/>
      <c r="C626" s="331"/>
      <c r="D626" s="338"/>
      <c r="E626" s="345"/>
      <c r="F626" s="341"/>
      <c r="G626" s="345"/>
      <c r="H626" s="345"/>
      <c r="I626" s="341"/>
      <c r="J626" s="341"/>
      <c r="K626" s="341"/>
      <c r="L626" s="341"/>
      <c r="M626" s="341"/>
      <c r="N626" s="341"/>
    </row>
    <row r="627" spans="2:14" ht="15" hidden="1" customHeight="1" x14ac:dyDescent="0.25"/>
    <row r="628" spans="2:14" ht="15" hidden="1" customHeight="1" x14ac:dyDescent="0.25"/>
  </sheetData>
  <sheetProtection selectLockedCells="1"/>
  <autoFilter ref="C11:R11"/>
  <pageMargins left="0.11811023622047245" right="0.11811023622047245" top="0.31496062992125984" bottom="0.31496062992125984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lAssumptions">
    <pageSetUpPr autoPageBreaks="0"/>
  </sheetPr>
  <dimension ref="A1:T1038"/>
  <sheetViews>
    <sheetView showGridLines="0" showRowColHeaders="0" showRuler="0" showWhiteSpace="0" topLeftCell="B1" workbookViewId="0">
      <pane ySplit="9" topLeftCell="A699" activePane="bottomLeft" state="frozen"/>
      <selection activeCell="B1" sqref="B1"/>
      <selection pane="bottomLeft" activeCell="Q717" sqref="Q717"/>
    </sheetView>
  </sheetViews>
  <sheetFormatPr defaultRowHeight="15" x14ac:dyDescent="0.25"/>
  <cols>
    <col min="1" max="1" width="2.28515625" style="151" hidden="1" customWidth="1"/>
    <col min="2" max="2" width="4.85546875" style="162" customWidth="1"/>
    <col min="3" max="4" width="10.7109375" style="62" customWidth="1"/>
    <col min="5" max="5" width="2.7109375" style="62" customWidth="1"/>
    <col min="6" max="6" width="9.28515625" style="62" customWidth="1"/>
    <col min="7" max="7" width="35" style="62" customWidth="1"/>
    <col min="8" max="8" width="1.7109375" style="62" customWidth="1"/>
    <col min="9" max="9" width="14.7109375" style="62" customWidth="1"/>
    <col min="10" max="10" width="1.7109375" style="62" customWidth="1"/>
    <col min="11" max="11" width="14.7109375" style="62" customWidth="1"/>
    <col min="12" max="12" width="1.7109375" style="62" customWidth="1"/>
    <col min="13" max="13" width="14.7109375" style="62" customWidth="1"/>
    <col min="14" max="14" width="1.7109375" style="62" customWidth="1"/>
    <col min="15" max="15" width="6.85546875" style="62" customWidth="1"/>
    <col min="16" max="16" width="1.7109375" style="63" customWidth="1"/>
    <col min="17" max="17" width="10.42578125" style="63" customWidth="1"/>
    <col min="18" max="19" width="9.140625" style="63"/>
    <col min="20" max="20" width="11.28515625" style="63" bestFit="1" customWidth="1"/>
    <col min="21" max="16384" width="9.140625" style="63"/>
  </cols>
  <sheetData>
    <row r="1" spans="1:17" s="9" customFormat="1" ht="15.75" customHeight="1" x14ac:dyDescent="0.25">
      <c r="A1" s="149"/>
      <c r="B1" s="16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7" s="10" customFormat="1" ht="14.1" customHeight="1" x14ac:dyDescent="0.25">
      <c r="A2" s="150"/>
      <c r="B2" s="160"/>
      <c r="C2" s="33"/>
      <c r="D2" s="33"/>
      <c r="E2" s="32"/>
      <c r="F2" s="34"/>
      <c r="G2" s="34"/>
      <c r="H2" s="34"/>
      <c r="I2" s="34"/>
      <c r="J2" s="34"/>
      <c r="K2" s="34"/>
      <c r="L2" s="34"/>
      <c r="M2" s="34"/>
      <c r="N2" s="34"/>
      <c r="O2" s="34"/>
    </row>
    <row r="3" spans="1:17" s="10" customFormat="1" ht="18" customHeight="1" x14ac:dyDescent="0.25">
      <c r="A3" s="150"/>
      <c r="B3" s="160"/>
      <c r="C3" s="33"/>
      <c r="D3" s="33"/>
      <c r="E3" s="32"/>
      <c r="F3" s="34"/>
      <c r="G3" s="34"/>
      <c r="H3" s="34"/>
      <c r="I3" s="34"/>
      <c r="J3" s="34"/>
      <c r="K3" s="34"/>
      <c r="L3" s="34"/>
      <c r="M3" s="34"/>
      <c r="N3" s="34"/>
      <c r="O3" s="34"/>
    </row>
    <row r="4" spans="1:17" s="10" customFormat="1" ht="14.1" customHeight="1" x14ac:dyDescent="0.25">
      <c r="A4" s="150"/>
      <c r="B4" s="160"/>
      <c r="C4" s="33"/>
      <c r="D4" s="33"/>
      <c r="E4" s="32"/>
      <c r="F4" s="34"/>
      <c r="G4" s="34"/>
      <c r="H4" s="34"/>
      <c r="I4" s="34"/>
      <c r="J4" s="34"/>
      <c r="K4" s="34"/>
      <c r="L4" s="34"/>
      <c r="M4" s="34"/>
      <c r="N4" s="34"/>
      <c r="O4" s="34"/>
    </row>
    <row r="5" spans="1:17" s="10" customFormat="1" ht="14.1" customHeight="1" x14ac:dyDescent="0.25">
      <c r="A5" s="150"/>
      <c r="B5" s="160"/>
      <c r="C5" s="33"/>
      <c r="D5" s="33"/>
      <c r="E5" s="32"/>
      <c r="F5" s="34"/>
      <c r="G5" s="34"/>
      <c r="H5" s="34"/>
      <c r="I5" s="34"/>
      <c r="J5" s="34"/>
      <c r="K5" s="34"/>
      <c r="L5" s="34"/>
      <c r="M5" s="34"/>
      <c r="N5" s="34"/>
      <c r="O5" s="34"/>
    </row>
    <row r="6" spans="1:17" s="10" customFormat="1" ht="9.9499999999999993" customHeight="1" x14ac:dyDescent="0.25">
      <c r="A6" s="150"/>
      <c r="B6" s="160"/>
    </row>
    <row r="7" spans="1:17" s="10" customFormat="1" ht="14.1" customHeight="1" x14ac:dyDescent="0.25">
      <c r="A7" s="150"/>
      <c r="B7" s="160"/>
      <c r="C7" s="460"/>
      <c r="D7" s="460"/>
      <c r="E7" s="460"/>
      <c r="F7" s="460"/>
      <c r="G7" s="460"/>
      <c r="H7" s="460"/>
      <c r="I7" s="460"/>
      <c r="J7" s="460"/>
      <c r="K7" s="460"/>
      <c r="L7" s="460"/>
      <c r="M7" s="460"/>
      <c r="N7" s="460"/>
      <c r="O7" s="460"/>
    </row>
    <row r="8" spans="1:17" s="10" customFormat="1" ht="14.1" customHeight="1" x14ac:dyDescent="0.25">
      <c r="A8" s="150"/>
      <c r="B8" s="160"/>
      <c r="C8" s="460"/>
      <c r="D8" s="460"/>
      <c r="E8" s="460"/>
      <c r="F8" s="460"/>
      <c r="G8" s="460"/>
      <c r="H8" s="460"/>
      <c r="I8" s="460"/>
      <c r="J8" s="460"/>
      <c r="K8" s="460"/>
      <c r="L8" s="460"/>
      <c r="M8" s="460"/>
      <c r="N8" s="460"/>
      <c r="O8" s="460"/>
    </row>
    <row r="9" spans="1:17" s="10" customFormat="1" ht="9.9499999999999993" customHeight="1" x14ac:dyDescent="0.25">
      <c r="A9" s="150"/>
      <c r="B9" s="160"/>
      <c r="C9" s="460"/>
      <c r="D9" s="460"/>
      <c r="E9" s="460"/>
      <c r="F9" s="460"/>
      <c r="G9" s="460"/>
      <c r="H9" s="460"/>
      <c r="I9" s="460"/>
      <c r="J9" s="460"/>
      <c r="K9" s="460"/>
      <c r="L9" s="460"/>
      <c r="M9" s="460"/>
      <c r="N9" s="460"/>
      <c r="O9" s="460"/>
    </row>
    <row r="10" spans="1:17" s="10" customFormat="1" ht="9.9499999999999993" customHeight="1" x14ac:dyDescent="0.25">
      <c r="A10" s="150"/>
      <c r="B10" s="160"/>
      <c r="C10" s="330" t="s">
        <v>840</v>
      </c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</row>
    <row r="11" spans="1:17" s="9" customFormat="1" ht="20.100000000000001" customHeight="1" x14ac:dyDescent="0.3">
      <c r="A11" s="149" t="s">
        <v>456</v>
      </c>
      <c r="B11" s="161" t="s">
        <v>456</v>
      </c>
      <c r="C11" s="85" t="str">
        <f>I13</f>
        <v>FINANCIAMENTO</v>
      </c>
      <c r="D11" s="86"/>
      <c r="E11" s="86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8"/>
      <c r="Q11" s="88"/>
    </row>
    <row r="12" spans="1:17" s="9" customFormat="1" ht="9.9499999999999993" customHeight="1" x14ac:dyDescent="0.25">
      <c r="A12" s="149" t="s">
        <v>440</v>
      </c>
      <c r="B12" s="161" t="s">
        <v>440</v>
      </c>
      <c r="C12" s="12"/>
      <c r="D12" s="12"/>
      <c r="E12" s="12"/>
      <c r="F12" s="12"/>
      <c r="G12" s="12"/>
      <c r="H12" s="12"/>
      <c r="I12" s="51" t="s">
        <v>691</v>
      </c>
      <c r="J12" s="12"/>
      <c r="K12" s="12"/>
      <c r="L12" s="12"/>
      <c r="M12" s="12"/>
      <c r="N12" s="12"/>
      <c r="O12" s="12"/>
    </row>
    <row r="13" spans="1:17" s="9" customFormat="1" ht="20.100000000000001" customHeight="1" x14ac:dyDescent="0.25">
      <c r="A13" s="149" t="s">
        <v>433</v>
      </c>
      <c r="B13" s="161" t="s">
        <v>433</v>
      </c>
      <c r="C13" s="35" t="s">
        <v>433</v>
      </c>
      <c r="D13" s="12"/>
      <c r="E13" s="12"/>
      <c r="F13" s="12"/>
      <c r="G13" s="12"/>
      <c r="H13" s="12"/>
      <c r="I13" s="426" t="s">
        <v>1428</v>
      </c>
      <c r="J13" s="427"/>
      <c r="K13" s="428"/>
      <c r="L13" s="12"/>
      <c r="M13" s="12"/>
      <c r="N13" s="12"/>
      <c r="O13" s="12"/>
    </row>
    <row r="14" spans="1:17" s="9" customFormat="1" ht="3.95" customHeight="1" x14ac:dyDescent="0.25">
      <c r="A14" s="149" t="s">
        <v>440</v>
      </c>
      <c r="B14" s="161" t="s">
        <v>440</v>
      </c>
      <c r="C14" s="35"/>
      <c r="D14" s="10"/>
      <c r="E14" s="13"/>
      <c r="F14" s="12"/>
      <c r="G14" s="12"/>
      <c r="H14" s="12"/>
      <c r="I14" s="23"/>
      <c r="J14" s="12"/>
      <c r="K14" s="12"/>
      <c r="L14" s="12"/>
      <c r="M14" s="12"/>
      <c r="N14" s="12"/>
      <c r="O14" s="12"/>
    </row>
    <row r="15" spans="1:17" s="9" customFormat="1" ht="20.100000000000001" customHeight="1" x14ac:dyDescent="0.25">
      <c r="A15" s="149" t="s">
        <v>695</v>
      </c>
      <c r="B15" s="161" t="s">
        <v>695</v>
      </c>
      <c r="C15" s="35" t="s">
        <v>694</v>
      </c>
      <c r="D15" s="12"/>
      <c r="E15" s="12"/>
      <c r="F15" s="12"/>
      <c r="G15" s="12"/>
      <c r="H15" s="12"/>
      <c r="I15" s="93" t="s">
        <v>620</v>
      </c>
      <c r="J15" s="12"/>
      <c r="K15" s="12"/>
      <c r="L15" s="12"/>
      <c r="M15" s="12"/>
      <c r="N15" s="12"/>
      <c r="O15" s="12"/>
    </row>
    <row r="16" spans="1:17" s="9" customFormat="1" ht="3.95" customHeight="1" x14ac:dyDescent="0.25">
      <c r="A16" s="149" t="s">
        <v>440</v>
      </c>
      <c r="B16" s="161" t="s">
        <v>440</v>
      </c>
      <c r="C16" s="35"/>
      <c r="D16" s="10"/>
      <c r="E16" s="13"/>
      <c r="F16" s="12"/>
      <c r="G16" s="12"/>
      <c r="H16" s="12"/>
      <c r="I16" s="23"/>
      <c r="J16" s="12"/>
      <c r="K16" s="12"/>
      <c r="L16" s="12"/>
      <c r="M16" s="12"/>
      <c r="N16" s="12"/>
      <c r="O16" s="12"/>
    </row>
    <row r="17" spans="1:16" s="9" customFormat="1" ht="15.95" customHeight="1" x14ac:dyDescent="0.25">
      <c r="A17" s="149" t="s">
        <v>440</v>
      </c>
      <c r="B17" s="161" t="s">
        <v>440</v>
      </c>
      <c r="C17" s="72" t="s">
        <v>688</v>
      </c>
      <c r="D17" s="12"/>
      <c r="E17" s="12"/>
      <c r="F17" s="12"/>
      <c r="G17" s="12"/>
      <c r="H17" s="12"/>
      <c r="I17" s="467" t="s">
        <v>1504</v>
      </c>
      <c r="J17" s="468"/>
      <c r="K17" s="468"/>
      <c r="L17" s="468"/>
      <c r="M17" s="468"/>
      <c r="N17" s="468"/>
      <c r="O17" s="468"/>
      <c r="P17" s="469"/>
    </row>
    <row r="18" spans="1:16" s="9" customFormat="1" ht="15.95" customHeight="1" x14ac:dyDescent="0.25">
      <c r="A18" s="149" t="s">
        <v>440</v>
      </c>
      <c r="B18" s="161" t="s">
        <v>440</v>
      </c>
      <c r="C18" s="35"/>
      <c r="D18" s="12"/>
      <c r="E18" s="12"/>
      <c r="F18" s="12"/>
      <c r="G18" s="12"/>
      <c r="H18" s="12"/>
      <c r="I18" s="445" t="s">
        <v>1511</v>
      </c>
      <c r="J18" s="429"/>
      <c r="K18" s="429"/>
      <c r="L18" s="429"/>
      <c r="M18" s="429"/>
      <c r="N18" s="429"/>
      <c r="O18" s="429"/>
      <c r="P18" s="446"/>
    </row>
    <row r="19" spans="1:16" s="9" customFormat="1" ht="15.95" hidden="1" customHeight="1" x14ac:dyDescent="0.25">
      <c r="A19" s="149" t="s">
        <v>440</v>
      </c>
      <c r="B19" s="161" t="s">
        <v>440</v>
      </c>
      <c r="C19" s="35"/>
      <c r="D19" s="12"/>
      <c r="E19" s="12"/>
      <c r="F19" s="12"/>
      <c r="G19" s="12"/>
      <c r="H19" s="12"/>
      <c r="I19" s="470" t="s">
        <v>811</v>
      </c>
      <c r="J19" s="471"/>
      <c r="K19" s="471"/>
      <c r="L19" s="471"/>
      <c r="M19" s="471"/>
      <c r="N19" s="471"/>
      <c r="O19" s="471"/>
      <c r="P19" s="472"/>
    </row>
    <row r="20" spans="1:16" s="9" customFormat="1" ht="15.95" customHeight="1" x14ac:dyDescent="0.25">
      <c r="A20" s="149" t="s">
        <v>440</v>
      </c>
      <c r="B20" s="161" t="s">
        <v>440</v>
      </c>
      <c r="C20" s="35"/>
      <c r="D20" s="12"/>
      <c r="E20" s="12"/>
      <c r="F20" s="12"/>
      <c r="G20" s="12"/>
      <c r="H20" s="12"/>
      <c r="I20" s="445" t="s">
        <v>1429</v>
      </c>
      <c r="J20" s="429"/>
      <c r="K20" s="429"/>
      <c r="L20" s="429"/>
      <c r="M20" s="429"/>
      <c r="N20" s="429"/>
      <c r="O20" s="429"/>
      <c r="P20" s="446"/>
    </row>
    <row r="21" spans="1:16" s="9" customFormat="1" ht="15.95" hidden="1" customHeight="1" x14ac:dyDescent="0.25">
      <c r="A21" s="149" t="s">
        <v>440</v>
      </c>
      <c r="B21" s="161" t="s">
        <v>440</v>
      </c>
      <c r="C21" s="35"/>
      <c r="D21" s="12"/>
      <c r="E21" s="12"/>
      <c r="F21" s="12"/>
      <c r="G21" s="12"/>
      <c r="H21" s="12"/>
      <c r="I21" s="186" t="s">
        <v>812</v>
      </c>
      <c r="J21" s="183"/>
      <c r="K21" s="183"/>
      <c r="L21" s="183"/>
      <c r="M21" s="183"/>
      <c r="N21" s="183"/>
      <c r="O21" s="183"/>
      <c r="P21" s="184"/>
    </row>
    <row r="22" spans="1:16" s="9" customFormat="1" ht="15.95" customHeight="1" x14ac:dyDescent="0.25">
      <c r="A22" s="149" t="s">
        <v>440</v>
      </c>
      <c r="B22" s="161" t="s">
        <v>440</v>
      </c>
      <c r="C22" s="35"/>
      <c r="D22" s="12"/>
      <c r="E22" s="12"/>
      <c r="F22" s="12"/>
      <c r="G22" s="12"/>
      <c r="H22" s="12"/>
      <c r="I22" s="411" t="s">
        <v>1430</v>
      </c>
      <c r="J22" s="183"/>
      <c r="K22" s="183"/>
      <c r="L22" s="183"/>
      <c r="M22" s="183"/>
      <c r="N22" s="183"/>
      <c r="O22" s="183"/>
      <c r="P22" s="184"/>
    </row>
    <row r="23" spans="1:16" s="9" customFormat="1" ht="15.95" customHeight="1" x14ac:dyDescent="0.25">
      <c r="A23" s="149" t="s">
        <v>440</v>
      </c>
      <c r="B23" s="161" t="s">
        <v>440</v>
      </c>
      <c r="C23" s="35"/>
      <c r="D23" s="12"/>
      <c r="E23" s="12"/>
      <c r="F23" s="12"/>
      <c r="G23" s="12"/>
      <c r="H23" s="12"/>
      <c r="I23" s="411" t="s">
        <v>1455</v>
      </c>
      <c r="J23" s="183"/>
      <c r="K23" s="183"/>
      <c r="L23" s="183"/>
      <c r="M23" s="183"/>
      <c r="N23" s="183"/>
      <c r="O23" s="183"/>
      <c r="P23" s="184"/>
    </row>
    <row r="24" spans="1:16" s="9" customFormat="1" ht="15.95" customHeight="1" x14ac:dyDescent="0.25">
      <c r="A24" s="149" t="s">
        <v>440</v>
      </c>
      <c r="B24" s="161" t="s">
        <v>440</v>
      </c>
      <c r="C24" s="35"/>
      <c r="D24" s="12"/>
      <c r="E24" s="12"/>
      <c r="F24" s="12"/>
      <c r="G24" s="12"/>
      <c r="H24" s="12"/>
      <c r="I24" s="411" t="s">
        <v>1512</v>
      </c>
      <c r="J24" s="183"/>
      <c r="K24" s="183"/>
      <c r="L24" s="183"/>
      <c r="M24" s="183"/>
      <c r="N24" s="183"/>
      <c r="O24" s="183"/>
      <c r="P24" s="184"/>
    </row>
    <row r="25" spans="1:16" s="9" customFormat="1" ht="15.95" customHeight="1" x14ac:dyDescent="0.25">
      <c r="A25" s="149" t="s">
        <v>440</v>
      </c>
      <c r="B25" s="161" t="s">
        <v>440</v>
      </c>
      <c r="C25" s="35"/>
      <c r="D25" s="12"/>
      <c r="E25" s="12"/>
      <c r="F25" s="12"/>
      <c r="G25" s="12"/>
      <c r="H25" s="12"/>
      <c r="I25" s="408"/>
      <c r="J25" s="183"/>
      <c r="K25" s="183"/>
      <c r="L25" s="183"/>
      <c r="M25" s="183"/>
      <c r="N25" s="183"/>
      <c r="O25" s="183"/>
      <c r="P25" s="184"/>
    </row>
    <row r="26" spans="1:16" s="9" customFormat="1" ht="15.95" hidden="1" customHeight="1" x14ac:dyDescent="0.25">
      <c r="A26" s="149" t="s">
        <v>440</v>
      </c>
      <c r="B26" s="161" t="s">
        <v>440</v>
      </c>
      <c r="C26" s="35"/>
      <c r="D26" s="12"/>
      <c r="E26" s="12"/>
      <c r="F26" s="12"/>
      <c r="G26" s="12"/>
      <c r="H26" s="12"/>
      <c r="I26" s="470" t="s">
        <v>813</v>
      </c>
      <c r="J26" s="471"/>
      <c r="K26" s="471"/>
      <c r="L26" s="471"/>
      <c r="M26" s="471"/>
      <c r="N26" s="471"/>
      <c r="O26" s="471"/>
      <c r="P26" s="472"/>
    </row>
    <row r="27" spans="1:16" s="9" customFormat="1" ht="15.95" hidden="1" customHeight="1" x14ac:dyDescent="0.25">
      <c r="A27" s="149" t="s">
        <v>440</v>
      </c>
      <c r="B27" s="161" t="s">
        <v>440</v>
      </c>
      <c r="C27" s="35"/>
      <c r="D27" s="12"/>
      <c r="E27" s="12"/>
      <c r="F27" s="12"/>
      <c r="G27" s="12"/>
      <c r="H27" s="12"/>
      <c r="I27" s="470" t="s">
        <v>814</v>
      </c>
      <c r="J27" s="471"/>
      <c r="K27" s="471"/>
      <c r="L27" s="471"/>
      <c r="M27" s="471"/>
      <c r="N27" s="471"/>
      <c r="O27" s="471"/>
      <c r="P27" s="472"/>
    </row>
    <row r="28" spans="1:16" s="9" customFormat="1" ht="15.95" hidden="1" customHeight="1" x14ac:dyDescent="0.25">
      <c r="A28" s="149" t="s">
        <v>440</v>
      </c>
      <c r="B28" s="161" t="s">
        <v>440</v>
      </c>
      <c r="C28" s="35"/>
      <c r="D28" s="12"/>
      <c r="E28" s="12"/>
      <c r="F28" s="12"/>
      <c r="G28" s="12"/>
      <c r="H28" s="12"/>
      <c r="I28" s="454"/>
      <c r="J28" s="455"/>
      <c r="K28" s="455"/>
      <c r="L28" s="455"/>
      <c r="M28" s="455"/>
      <c r="N28" s="455"/>
      <c r="O28" s="455"/>
      <c r="P28" s="456"/>
    </row>
    <row r="29" spans="1:16" s="9" customFormat="1" ht="0.95" customHeight="1" x14ac:dyDescent="0.25">
      <c r="A29" s="149" t="s">
        <v>687</v>
      </c>
      <c r="B29" s="161" t="s">
        <v>525</v>
      </c>
      <c r="C29" s="72"/>
      <c r="D29" s="12"/>
      <c r="E29" s="12"/>
      <c r="F29" s="12"/>
      <c r="G29" s="12"/>
      <c r="H29" s="12"/>
      <c r="I29" s="442" t="str">
        <f>I17&amp;HTMLBreak&amp;I18&amp;HTMLBreak&amp;I19&amp;HTMLBreak&amp;I20&amp;HTMLBreak&amp;I21&amp;HTMLBreak&amp;I22&amp;HTMLBreak&amp;I23&amp;HTMLBreak&amp;I24&amp;HTMLBreak&amp;I25&amp;HTMLBreak&amp;I26&amp;HTMLBreak&amp;I27</f>
        <v>O custo de financiamento do veículo inclui:&lt;br /&gt;* Preço médio de aquisição do veículo&lt;br /&gt;[VehicleCatPrice]&lt;br /&gt;* Custos de transporte&lt;br /&gt;[AvgMarketVehicleDiscount]&lt;br /&gt;* Impostos&lt;br /&gt;* Despesas de entrega&lt;br /&gt;* Taxa de juro média e custos de pré-financiamento&lt;br /&gt;&lt;br /&gt;[AvgMarketInterestRate]&lt;br /&gt;[PreFinanceCost]</v>
      </c>
      <c r="J29" s="443"/>
      <c r="K29" s="443"/>
      <c r="L29" s="443"/>
      <c r="M29" s="443"/>
      <c r="N29" s="443"/>
      <c r="O29" s="443"/>
      <c r="P29" s="444"/>
    </row>
    <row r="30" spans="1:16" s="9" customFormat="1" ht="3.95" customHeight="1" x14ac:dyDescent="0.25">
      <c r="A30" s="149" t="s">
        <v>440</v>
      </c>
      <c r="B30" s="161" t="s">
        <v>440</v>
      </c>
      <c r="C30" s="35"/>
      <c r="D30" s="10"/>
      <c r="E30" s="13"/>
      <c r="F30" s="12"/>
      <c r="G30" s="12"/>
      <c r="H30" s="12"/>
      <c r="I30" s="23"/>
      <c r="J30" s="12"/>
      <c r="K30" s="12"/>
      <c r="L30" s="12"/>
      <c r="M30" s="12"/>
      <c r="N30" s="12"/>
      <c r="O30" s="12"/>
    </row>
    <row r="31" spans="1:16" s="9" customFormat="1" ht="30.75" customHeight="1" x14ac:dyDescent="0.25">
      <c r="A31" s="149" t="s">
        <v>440</v>
      </c>
      <c r="B31" s="161" t="s">
        <v>440</v>
      </c>
      <c r="C31" s="72" t="s">
        <v>689</v>
      </c>
      <c r="D31" s="12"/>
      <c r="E31" s="12"/>
      <c r="F31" s="12"/>
      <c r="G31" s="12"/>
      <c r="H31" s="12"/>
      <c r="I31" s="473" t="s">
        <v>1513</v>
      </c>
      <c r="J31" s="474"/>
      <c r="K31" s="474"/>
      <c r="L31" s="474"/>
      <c r="M31" s="474"/>
      <c r="N31" s="474"/>
      <c r="O31" s="474"/>
      <c r="P31" s="475"/>
    </row>
    <row r="32" spans="1:16" s="9" customFormat="1" ht="32.25" customHeight="1" x14ac:dyDescent="0.25">
      <c r="A32" s="149" t="s">
        <v>440</v>
      </c>
      <c r="B32" s="161" t="s">
        <v>440</v>
      </c>
      <c r="C32" s="35"/>
      <c r="D32" s="12"/>
      <c r="E32" s="12"/>
      <c r="F32" s="12"/>
      <c r="G32" s="12"/>
      <c r="H32" s="12"/>
      <c r="I32" s="461" t="s">
        <v>1500</v>
      </c>
      <c r="J32" s="462"/>
      <c r="K32" s="462"/>
      <c r="L32" s="462"/>
      <c r="M32" s="462"/>
      <c r="N32" s="462"/>
      <c r="O32" s="462"/>
      <c r="P32" s="463"/>
    </row>
    <row r="33" spans="1:16" s="9" customFormat="1" ht="15.95" customHeight="1" x14ac:dyDescent="0.25">
      <c r="A33" s="149" t="s">
        <v>440</v>
      </c>
      <c r="B33" s="161" t="s">
        <v>440</v>
      </c>
      <c r="C33" s="35"/>
      <c r="D33" s="12"/>
      <c r="E33" s="12"/>
      <c r="F33" s="12"/>
      <c r="G33" s="12"/>
      <c r="H33" s="12"/>
      <c r="I33" s="464"/>
      <c r="J33" s="465"/>
      <c r="K33" s="465"/>
      <c r="L33" s="465"/>
      <c r="M33" s="465"/>
      <c r="N33" s="465"/>
      <c r="O33" s="465"/>
      <c r="P33" s="466"/>
    </row>
    <row r="34" spans="1:16" s="9" customFormat="1" ht="0.95" customHeight="1" x14ac:dyDescent="0.25">
      <c r="A34" s="149" t="s">
        <v>690</v>
      </c>
      <c r="B34" s="161" t="s">
        <v>526</v>
      </c>
      <c r="C34" s="72" t="s">
        <v>689</v>
      </c>
      <c r="D34" s="12"/>
      <c r="E34" s="12"/>
      <c r="F34" s="12"/>
      <c r="G34" s="12"/>
      <c r="H34" s="12"/>
      <c r="I34" s="442" t="str">
        <f>I31&amp;HTMLBreak&amp;I32&amp;HTMLBreak&amp;I33</f>
        <v>* A existência de um valor residual mais elevado leva a que o financiamento seja calculado apenas sobre parte do custo do veículo, baseado no prazo e quilometragem contratada.&lt;br /&gt;* A LeasePlan adquire anualmente mais de 8 mil veículos em Portugal, beneficiando de melhores condições de aquisição.&lt;br /&gt;</v>
      </c>
      <c r="J34" s="443"/>
      <c r="K34" s="443"/>
      <c r="L34" s="443"/>
      <c r="M34" s="443"/>
      <c r="N34" s="443"/>
      <c r="O34" s="443"/>
      <c r="P34" s="444"/>
    </row>
    <row r="35" spans="1:16" s="9" customFormat="1" ht="3.95" customHeight="1" x14ac:dyDescent="0.25">
      <c r="A35" s="149" t="s">
        <v>440</v>
      </c>
      <c r="B35" s="161" t="s">
        <v>440</v>
      </c>
      <c r="C35" s="35"/>
      <c r="D35" s="10"/>
      <c r="E35" s="13"/>
      <c r="F35" s="12"/>
      <c r="G35" s="12"/>
      <c r="H35" s="12"/>
      <c r="I35" s="23"/>
      <c r="J35" s="12"/>
      <c r="K35" s="12"/>
      <c r="L35" s="12"/>
      <c r="M35" s="12"/>
      <c r="N35" s="12"/>
      <c r="O35" s="12"/>
    </row>
    <row r="36" spans="1:16" s="9" customFormat="1" ht="15.95" customHeight="1" x14ac:dyDescent="0.25">
      <c r="A36" s="149" t="s">
        <v>471</v>
      </c>
      <c r="B36" s="161" t="s">
        <v>440</v>
      </c>
      <c r="C36" s="42" t="s">
        <v>555</v>
      </c>
      <c r="D36" s="10"/>
      <c r="E36" s="13"/>
      <c r="F36" s="12"/>
      <c r="G36" s="12"/>
      <c r="H36" s="12"/>
      <c r="I36" s="403">
        <v>0.06</v>
      </c>
      <c r="J36" s="12"/>
      <c r="K36" s="12"/>
      <c r="L36" s="12"/>
      <c r="M36" s="12"/>
      <c r="N36" s="12"/>
      <c r="O36" s="12"/>
    </row>
    <row r="37" spans="1:16" s="9" customFormat="1" ht="3.95" customHeight="1" x14ac:dyDescent="0.25">
      <c r="A37" s="149" t="s">
        <v>440</v>
      </c>
      <c r="B37" s="161" t="s">
        <v>440</v>
      </c>
      <c r="C37" s="35"/>
      <c r="D37" s="10"/>
      <c r="E37" s="13"/>
      <c r="F37" s="12"/>
      <c r="G37" s="12"/>
      <c r="H37" s="12"/>
      <c r="I37" s="23"/>
      <c r="J37" s="12"/>
      <c r="K37" s="12"/>
      <c r="L37" s="12"/>
      <c r="M37" s="12"/>
      <c r="N37" s="12"/>
      <c r="O37" s="12"/>
    </row>
    <row r="38" spans="1:16" s="9" customFormat="1" ht="15.95" customHeight="1" x14ac:dyDescent="0.25">
      <c r="A38" s="149" t="s">
        <v>472</v>
      </c>
      <c r="B38" s="161" t="s">
        <v>440</v>
      </c>
      <c r="C38" s="35" t="s">
        <v>530</v>
      </c>
      <c r="D38" s="10"/>
      <c r="E38" s="13"/>
      <c r="F38" s="12"/>
      <c r="G38" s="12"/>
      <c r="H38" s="12"/>
      <c r="I38" s="22">
        <v>0</v>
      </c>
      <c r="J38" s="12"/>
      <c r="K38" s="35"/>
      <c r="L38" s="12"/>
      <c r="M38" s="12"/>
      <c r="N38" s="12"/>
      <c r="O38" s="12"/>
    </row>
    <row r="39" spans="1:16" s="9" customFormat="1" ht="3.95" customHeight="1" x14ac:dyDescent="0.25">
      <c r="A39" s="149" t="s">
        <v>440</v>
      </c>
      <c r="B39" s="161" t="s">
        <v>440</v>
      </c>
      <c r="C39" s="35"/>
      <c r="D39" s="10"/>
      <c r="E39" s="13"/>
      <c r="F39" s="12"/>
      <c r="G39" s="12"/>
      <c r="H39" s="12"/>
      <c r="I39" s="23"/>
      <c r="J39" s="12"/>
      <c r="K39" s="35"/>
      <c r="L39" s="12"/>
      <c r="M39" s="12"/>
      <c r="N39" s="12"/>
      <c r="O39" s="12"/>
    </row>
    <row r="40" spans="1:16" s="9" customFormat="1" ht="15.95" customHeight="1" x14ac:dyDescent="0.25">
      <c r="A40" s="149" t="s">
        <v>473</v>
      </c>
      <c r="B40" s="161" t="s">
        <v>440</v>
      </c>
      <c r="C40" s="35" t="s">
        <v>531</v>
      </c>
      <c r="D40" s="10"/>
      <c r="E40" s="13"/>
      <c r="F40" s="12"/>
      <c r="G40" s="12"/>
      <c r="H40" s="12"/>
      <c r="I40" s="403">
        <v>0.05</v>
      </c>
      <c r="J40" s="12"/>
      <c r="K40" s="35"/>
      <c r="L40" s="12"/>
      <c r="M40" s="12"/>
      <c r="N40" s="12"/>
      <c r="O40" s="12"/>
    </row>
    <row r="41" spans="1:16" s="9" customFormat="1" ht="3.95" customHeight="1" x14ac:dyDescent="0.25">
      <c r="A41" s="149" t="s">
        <v>440</v>
      </c>
      <c r="B41" s="161" t="s">
        <v>440</v>
      </c>
      <c r="C41" s="35"/>
      <c r="D41" s="10"/>
      <c r="E41" s="13"/>
      <c r="F41" s="12"/>
      <c r="G41" s="12"/>
      <c r="H41" s="12"/>
      <c r="I41" s="23"/>
      <c r="J41" s="12"/>
      <c r="K41" s="15"/>
      <c r="L41" s="12"/>
      <c r="M41" s="15"/>
      <c r="N41" s="12"/>
      <c r="O41" s="12"/>
    </row>
    <row r="42" spans="1:16" s="9" customFormat="1" ht="15.95" customHeight="1" x14ac:dyDescent="0.25">
      <c r="A42" s="149" t="s">
        <v>442</v>
      </c>
      <c r="B42" s="161" t="s">
        <v>440</v>
      </c>
      <c r="C42" s="35" t="s">
        <v>434</v>
      </c>
      <c r="D42" s="10"/>
      <c r="E42" s="13"/>
      <c r="F42" s="12"/>
      <c r="G42" s="12"/>
      <c r="H42" s="12"/>
      <c r="I42" s="22">
        <v>0</v>
      </c>
      <c r="J42" s="12"/>
      <c r="K42" s="15"/>
      <c r="L42" s="12"/>
      <c r="M42" s="15"/>
      <c r="N42" s="12"/>
      <c r="O42" s="12"/>
    </row>
    <row r="43" spans="1:16" s="9" customFormat="1" ht="3.95" customHeight="1" x14ac:dyDescent="0.25">
      <c r="A43" s="149" t="s">
        <v>440</v>
      </c>
      <c r="B43" s="161" t="s">
        <v>440</v>
      </c>
      <c r="C43" s="35"/>
      <c r="D43" s="10"/>
      <c r="E43" s="13"/>
      <c r="F43" s="12"/>
      <c r="G43" s="12"/>
      <c r="H43" s="12"/>
      <c r="I43" s="23"/>
      <c r="J43" s="12"/>
      <c r="K43" s="15"/>
      <c r="L43" s="12"/>
      <c r="M43" s="15"/>
      <c r="N43" s="12"/>
      <c r="O43" s="12"/>
    </row>
    <row r="44" spans="1:16" s="9" customFormat="1" ht="15.95" customHeight="1" x14ac:dyDescent="0.25">
      <c r="A44" s="149" t="s">
        <v>443</v>
      </c>
      <c r="B44" s="161" t="s">
        <v>440</v>
      </c>
      <c r="C44" s="35" t="s">
        <v>428</v>
      </c>
      <c r="D44" s="10"/>
      <c r="E44" s="13"/>
      <c r="F44" s="12"/>
      <c r="G44" s="12"/>
      <c r="H44" s="12"/>
      <c r="I44" s="22">
        <v>0</v>
      </c>
      <c r="J44" s="12"/>
      <c r="K44" s="15"/>
      <c r="L44" s="12"/>
      <c r="M44" s="15"/>
      <c r="N44" s="12"/>
      <c r="O44" s="12"/>
    </row>
    <row r="45" spans="1:16" s="9" customFormat="1" ht="3.95" customHeight="1" x14ac:dyDescent="0.25">
      <c r="A45" s="149" t="s">
        <v>440</v>
      </c>
      <c r="B45" s="161" t="s">
        <v>440</v>
      </c>
      <c r="C45" s="35"/>
      <c r="D45" s="10"/>
      <c r="E45" s="13"/>
      <c r="F45" s="12"/>
      <c r="G45" s="12"/>
      <c r="H45" s="12"/>
      <c r="I45" s="23"/>
      <c r="J45" s="12"/>
      <c r="K45" s="15"/>
      <c r="L45" s="12"/>
      <c r="M45" s="15"/>
      <c r="N45" s="12"/>
      <c r="O45" s="12"/>
    </row>
    <row r="46" spans="1:16" s="9" customFormat="1" ht="15.95" customHeight="1" x14ac:dyDescent="0.25">
      <c r="A46" s="149" t="s">
        <v>444</v>
      </c>
      <c r="B46" s="161" t="s">
        <v>440</v>
      </c>
      <c r="C46" s="378" t="s">
        <v>575</v>
      </c>
      <c r="D46" s="10"/>
      <c r="E46" s="13"/>
      <c r="F46" s="12"/>
      <c r="G46" s="12"/>
      <c r="H46" s="12"/>
      <c r="I46" s="22">
        <v>0</v>
      </c>
      <c r="J46" s="12"/>
      <c r="K46" s="15"/>
      <c r="L46" s="12"/>
      <c r="M46" s="15"/>
      <c r="N46" s="12"/>
      <c r="O46" s="12"/>
    </row>
    <row r="47" spans="1:16" s="9" customFormat="1" ht="3.95" customHeight="1" x14ac:dyDescent="0.25">
      <c r="A47" s="149" t="s">
        <v>440</v>
      </c>
      <c r="B47" s="161" t="s">
        <v>440</v>
      </c>
      <c r="C47" s="35"/>
      <c r="D47" s="10"/>
      <c r="E47" s="13"/>
      <c r="F47" s="12"/>
      <c r="G47" s="12"/>
      <c r="H47" s="12"/>
      <c r="I47" s="23"/>
      <c r="J47" s="12"/>
      <c r="K47" s="15"/>
      <c r="L47" s="12"/>
      <c r="M47" s="15"/>
      <c r="N47" s="12"/>
      <c r="O47" s="12"/>
    </row>
    <row r="48" spans="1:16" s="9" customFormat="1" ht="15.95" customHeight="1" x14ac:dyDescent="0.25">
      <c r="A48" s="149" t="s">
        <v>445</v>
      </c>
      <c r="B48" s="161" t="s">
        <v>440</v>
      </c>
      <c r="C48" s="35" t="s">
        <v>532</v>
      </c>
      <c r="D48" s="10"/>
      <c r="E48" s="13"/>
      <c r="F48" s="12"/>
      <c r="G48" s="12"/>
      <c r="H48" s="12"/>
      <c r="I48" s="22">
        <v>0</v>
      </c>
      <c r="J48" s="12"/>
      <c r="K48" s="35"/>
      <c r="L48" s="12"/>
      <c r="M48" s="15"/>
      <c r="N48" s="12"/>
      <c r="O48" s="12"/>
    </row>
    <row r="49" spans="1:20" s="9" customFormat="1" ht="3.95" customHeight="1" x14ac:dyDescent="0.25">
      <c r="A49" s="149" t="s">
        <v>440</v>
      </c>
      <c r="B49" s="161" t="s">
        <v>440</v>
      </c>
      <c r="C49" s="35"/>
      <c r="D49" s="10"/>
      <c r="E49" s="13"/>
      <c r="F49" s="12"/>
      <c r="G49" s="12"/>
      <c r="H49" s="12"/>
      <c r="I49" s="23"/>
      <c r="J49" s="12"/>
      <c r="K49" s="15"/>
      <c r="L49" s="12"/>
      <c r="M49" s="15"/>
      <c r="N49" s="12"/>
      <c r="O49" s="12"/>
    </row>
    <row r="50" spans="1:20" s="9" customFormat="1" ht="15.95" customHeight="1" x14ac:dyDescent="0.25">
      <c r="A50" s="149" t="s">
        <v>446</v>
      </c>
      <c r="B50" s="161" t="s">
        <v>440</v>
      </c>
      <c r="C50" s="321" t="s">
        <v>426</v>
      </c>
      <c r="D50" s="10"/>
      <c r="E50" s="13"/>
      <c r="F50" s="12"/>
      <c r="G50" s="12"/>
      <c r="H50" s="12"/>
      <c r="I50" s="326">
        <v>0.05</v>
      </c>
      <c r="J50" s="12"/>
      <c r="K50" s="15"/>
      <c r="L50" s="12"/>
      <c r="M50" s="15"/>
      <c r="N50" s="12"/>
      <c r="O50" s="12"/>
    </row>
    <row r="51" spans="1:20" s="9" customFormat="1" ht="3.95" customHeight="1" x14ac:dyDescent="0.25">
      <c r="A51" s="149" t="s">
        <v>440</v>
      </c>
      <c r="B51" s="161" t="s">
        <v>440</v>
      </c>
      <c r="C51" s="35"/>
      <c r="D51" s="10"/>
      <c r="E51" s="13"/>
      <c r="F51" s="12"/>
      <c r="G51" s="12"/>
      <c r="H51" s="12"/>
      <c r="I51" s="23"/>
      <c r="J51" s="12"/>
      <c r="K51" s="15"/>
      <c r="L51" s="12"/>
      <c r="M51" s="15"/>
      <c r="N51" s="12"/>
      <c r="O51" s="12"/>
    </row>
    <row r="52" spans="1:20" s="9" customFormat="1" ht="15.95" customHeight="1" x14ac:dyDescent="0.25">
      <c r="A52" s="149" t="s">
        <v>474</v>
      </c>
      <c r="B52" s="161" t="s">
        <v>440</v>
      </c>
      <c r="C52" s="35" t="s">
        <v>527</v>
      </c>
      <c r="D52" s="10"/>
      <c r="E52" s="13"/>
      <c r="F52" s="12"/>
      <c r="G52" s="12"/>
      <c r="H52" s="12"/>
      <c r="I52" s="29"/>
      <c r="J52" s="12"/>
      <c r="K52" s="15"/>
      <c r="L52" s="12"/>
      <c r="M52" s="15"/>
      <c r="N52" s="12"/>
      <c r="O52" s="12"/>
    </row>
    <row r="53" spans="1:20" s="9" customFormat="1" ht="3.95" customHeight="1" x14ac:dyDescent="0.25">
      <c r="A53" s="149" t="s">
        <v>440</v>
      </c>
      <c r="B53" s="161" t="s">
        <v>440</v>
      </c>
      <c r="C53" s="35"/>
      <c r="D53" s="10"/>
      <c r="E53" s="13"/>
      <c r="F53" s="12"/>
      <c r="G53" s="12"/>
      <c r="H53" s="12"/>
      <c r="I53" s="23"/>
      <c r="J53" s="12"/>
      <c r="K53" s="15"/>
      <c r="L53" s="12"/>
      <c r="M53" s="15"/>
      <c r="N53" s="12"/>
      <c r="O53" s="12"/>
    </row>
    <row r="54" spans="1:20" s="9" customFormat="1" ht="15.95" customHeight="1" x14ac:dyDescent="0.25">
      <c r="A54" s="149" t="s">
        <v>440</v>
      </c>
      <c r="B54" s="161" t="s">
        <v>440</v>
      </c>
      <c r="C54" s="36" t="str">
        <f>"Model car "&amp; B54</f>
        <v>Model car x</v>
      </c>
      <c r="D54" s="30" t="str">
        <f>'IQF Data'!HD8</f>
        <v>OPELCORSA D1.3 CDTi Enjoy 88g</v>
      </c>
      <c r="E54" s="13"/>
      <c r="F54" s="12"/>
      <c r="G54" s="12"/>
      <c r="H54" s="12"/>
      <c r="I54" s="22">
        <v>0.3</v>
      </c>
      <c r="J54" s="51" t="str">
        <f>HLOOKUP(D54,IQFDataMakeModel,3,FALSE)</f>
        <v>OPELCORSA D</v>
      </c>
      <c r="K54" s="10"/>
      <c r="L54" s="12"/>
      <c r="M54" s="10"/>
      <c r="N54" s="12"/>
      <c r="O54" s="12"/>
      <c r="T54" s="22">
        <f>IF(ISERROR(VLOOKUP($J54,DowntimeEntriesData,'Vehicle Data'!$E$9,FALSE)),0,VLOOKUP($J54,DowntimeEntriesData,'Vehicle Data'!$E$9,FALSE))</f>
        <v>0</v>
      </c>
    </row>
    <row r="55" spans="1:20" s="9" customFormat="1" ht="3.95" customHeight="1" x14ac:dyDescent="0.25">
      <c r="A55" s="149" t="s">
        <v>440</v>
      </c>
      <c r="B55" s="161" t="s">
        <v>440</v>
      </c>
      <c r="C55" s="36"/>
      <c r="D55" s="16"/>
      <c r="E55" s="13"/>
      <c r="F55" s="12"/>
      <c r="G55" s="12"/>
      <c r="H55" s="12"/>
      <c r="I55" s="23"/>
      <c r="J55" s="51"/>
      <c r="K55" s="10"/>
      <c r="L55" s="12"/>
      <c r="M55" s="10"/>
      <c r="N55" s="12"/>
      <c r="O55" s="12"/>
      <c r="T55" s="23"/>
    </row>
    <row r="56" spans="1:20" s="9" customFormat="1" ht="15.95" customHeight="1" x14ac:dyDescent="0.25">
      <c r="A56" s="149" t="s">
        <v>440</v>
      </c>
      <c r="B56" s="161" t="s">
        <v>440</v>
      </c>
      <c r="C56" s="36" t="str">
        <f>"Model car "&amp; B56</f>
        <v>Model car x</v>
      </c>
      <c r="D56" s="30" t="str">
        <f>'IQF Data'!HD9</f>
        <v>VWPOLO (6C1)1.4 TDi Trendline</v>
      </c>
      <c r="E56" s="13"/>
      <c r="F56" s="12"/>
      <c r="G56" s="12"/>
      <c r="H56" s="12"/>
      <c r="I56" s="22">
        <v>0.22</v>
      </c>
      <c r="J56" s="51" t="str">
        <f>HLOOKUP(D56,IQFDataMakeModel,3,FALSE)</f>
        <v>VWPOLO (6C1)</v>
      </c>
      <c r="K56" s="10"/>
      <c r="L56" s="12"/>
      <c r="M56" s="10"/>
      <c r="N56" s="12"/>
      <c r="O56" s="12"/>
      <c r="T56" s="22">
        <f>IF(ISERROR(VLOOKUP($J56,DowntimeEntriesData,'Vehicle Data'!$E$9,FALSE)),0,VLOOKUP($J56,DowntimeEntriesData,'Vehicle Data'!$E$9,FALSE))</f>
        <v>0</v>
      </c>
    </row>
    <row r="57" spans="1:20" s="9" customFormat="1" ht="3.95" customHeight="1" x14ac:dyDescent="0.25">
      <c r="A57" s="149" t="s">
        <v>440</v>
      </c>
      <c r="B57" s="161" t="s">
        <v>440</v>
      </c>
      <c r="C57" s="36"/>
      <c r="D57" s="16"/>
      <c r="E57" s="13"/>
      <c r="F57" s="12"/>
      <c r="G57" s="12"/>
      <c r="H57" s="12"/>
      <c r="I57" s="23"/>
      <c r="J57" s="51"/>
      <c r="K57" s="10"/>
      <c r="L57" s="12"/>
      <c r="M57" s="10"/>
      <c r="N57" s="12"/>
      <c r="O57" s="12"/>
      <c r="T57" s="23"/>
    </row>
    <row r="58" spans="1:20" s="9" customFormat="1" ht="15.95" customHeight="1" x14ac:dyDescent="0.25">
      <c r="A58" s="149" t="s">
        <v>440</v>
      </c>
      <c r="B58" s="161" t="s">
        <v>440</v>
      </c>
      <c r="C58" s="36" t="str">
        <f>"Model car "&amp; B58</f>
        <v>Model car x</v>
      </c>
      <c r="D58" s="148" t="str">
        <f>'IQF Data'!HD10</f>
        <v>SEATIBIZA ST (6J)1.2 TDi Style</v>
      </c>
      <c r="E58" s="13"/>
      <c r="F58" s="12"/>
      <c r="G58" s="12"/>
      <c r="H58" s="12"/>
      <c r="I58" s="22">
        <v>0.31</v>
      </c>
      <c r="J58" s="51" t="str">
        <f>HLOOKUP(D58,IQFDataMakeModel,3,FALSE)</f>
        <v>SEATIBIZA ST (6J)</v>
      </c>
      <c r="K58" s="10"/>
      <c r="L58" s="12"/>
      <c r="M58" s="10"/>
      <c r="N58" s="12"/>
      <c r="O58" s="12"/>
      <c r="T58" s="22">
        <f>IF(ISERROR(VLOOKUP($J58,DowntimeEntriesData,'Vehicle Data'!$E$9,FALSE)),0,VLOOKUP($J58,DowntimeEntriesData,'Vehicle Data'!$E$9,FALSE))</f>
        <v>0</v>
      </c>
    </row>
    <row r="59" spans="1:20" s="9" customFormat="1" ht="3.95" customHeight="1" x14ac:dyDescent="0.25">
      <c r="A59" s="149" t="s">
        <v>440</v>
      </c>
      <c r="B59" s="161" t="s">
        <v>440</v>
      </c>
      <c r="C59" s="16"/>
      <c r="D59" s="10"/>
      <c r="E59" s="13"/>
      <c r="F59" s="12"/>
      <c r="G59" s="12"/>
      <c r="H59" s="12"/>
      <c r="I59" s="14"/>
      <c r="J59" s="51"/>
      <c r="K59" s="10"/>
      <c r="L59" s="12"/>
      <c r="M59" s="10"/>
      <c r="N59" s="12"/>
      <c r="O59" s="12"/>
      <c r="T59" s="14"/>
    </row>
    <row r="60" spans="1:20" s="9" customFormat="1" ht="19.5" customHeight="1" x14ac:dyDescent="0.25">
      <c r="A60" s="149" t="s">
        <v>440</v>
      </c>
      <c r="B60" s="161" t="s">
        <v>440</v>
      </c>
      <c r="C60" s="36" t="str">
        <f>"Model car "&amp; B60</f>
        <v>Model car x</v>
      </c>
      <c r="D60" s="148" t="str">
        <f>'IQF Data'!HD11</f>
        <v>SEATLEON ST (5F)1.6 TDi Style Ecomotive</v>
      </c>
      <c r="E60" s="13"/>
      <c r="F60" s="12"/>
      <c r="G60" s="12"/>
      <c r="H60" s="12"/>
      <c r="I60" s="22">
        <v>0.27</v>
      </c>
      <c r="J60" s="51" t="str">
        <f>HLOOKUP(D60,IQFDataMakeModel,3,FALSE)</f>
        <v>SEATLEON ST (5F)</v>
      </c>
      <c r="K60" s="10"/>
      <c r="L60" s="12"/>
      <c r="M60" s="10"/>
      <c r="N60" s="12"/>
      <c r="O60" s="12"/>
      <c r="T60" s="22">
        <f>IF(ISERROR(VLOOKUP($J60,DowntimeEntriesData,'Vehicle Data'!$E$9,FALSE)),0,VLOOKUP($J60,DowntimeEntriesData,'Vehicle Data'!$E$9,FALSE))</f>
        <v>0</v>
      </c>
    </row>
    <row r="61" spans="1:20" s="9" customFormat="1" ht="3.95" customHeight="1" x14ac:dyDescent="0.25">
      <c r="A61" s="149" t="s">
        <v>440</v>
      </c>
      <c r="B61" s="161" t="s">
        <v>440</v>
      </c>
      <c r="C61" s="36"/>
      <c r="D61" s="16"/>
      <c r="E61" s="13"/>
      <c r="F61" s="12"/>
      <c r="G61" s="12"/>
      <c r="H61" s="12"/>
      <c r="I61" s="14"/>
      <c r="J61" s="51"/>
      <c r="K61" s="10"/>
      <c r="L61" s="12"/>
      <c r="M61" s="10"/>
      <c r="N61" s="12"/>
      <c r="O61" s="12"/>
      <c r="T61" s="14"/>
    </row>
    <row r="62" spans="1:20" s="9" customFormat="1" ht="20.100000000000001" customHeight="1" x14ac:dyDescent="0.25">
      <c r="A62" s="149" t="s">
        <v>440</v>
      </c>
      <c r="B62" s="161" t="s">
        <v>440</v>
      </c>
      <c r="C62" s="36" t="str">
        <f>"Model car "&amp; B62</f>
        <v>Model car x</v>
      </c>
      <c r="D62" s="148" t="str">
        <f>'IQF Data'!HD12</f>
        <v>FORDFOCUS STATION1.6 TDCi Titanium Best</v>
      </c>
      <c r="E62" s="13"/>
      <c r="F62" s="12"/>
      <c r="G62" s="12"/>
      <c r="H62" s="12"/>
      <c r="I62" s="22">
        <v>0.28000000000000003</v>
      </c>
      <c r="J62" s="51" t="str">
        <f>HLOOKUP(D62,IQFDataMakeModel,3,FALSE)</f>
        <v>FORDFOCUS STATION</v>
      </c>
      <c r="K62" s="10"/>
      <c r="L62" s="12"/>
      <c r="M62" s="10"/>
      <c r="N62" s="12"/>
      <c r="O62" s="12"/>
      <c r="T62" s="22">
        <f>IF(ISERROR(VLOOKUP($J62,DowntimeEntriesData,'Vehicle Data'!$E$9,FALSE)),0,VLOOKUP($J62,DowntimeEntriesData,'Vehicle Data'!$E$9,FALSE))</f>
        <v>0</v>
      </c>
    </row>
    <row r="63" spans="1:20" s="9" customFormat="1" ht="3" customHeight="1" x14ac:dyDescent="0.25">
      <c r="A63" s="149" t="s">
        <v>440</v>
      </c>
      <c r="B63" s="161" t="s">
        <v>440</v>
      </c>
      <c r="C63" s="36"/>
      <c r="D63" s="16"/>
      <c r="E63" s="13"/>
      <c r="F63" s="12"/>
      <c r="G63" s="12"/>
      <c r="H63" s="12"/>
      <c r="I63" s="14"/>
      <c r="J63" s="51"/>
      <c r="K63" s="10"/>
      <c r="L63" s="12"/>
      <c r="M63" s="10"/>
      <c r="N63" s="12"/>
      <c r="O63" s="12"/>
      <c r="T63" s="14"/>
    </row>
    <row r="64" spans="1:20" s="9" customFormat="1" ht="20.100000000000001" customHeight="1" x14ac:dyDescent="0.25">
      <c r="A64" s="149" t="s">
        <v>440</v>
      </c>
      <c r="B64" s="161" t="s">
        <v>440</v>
      </c>
      <c r="C64" s="36" t="str">
        <f>"Model car "&amp; B64</f>
        <v>Model car x</v>
      </c>
      <c r="D64" s="148" t="str">
        <f>'IQF Data'!HD13</f>
        <v>VWGOLF VII VARIAN1.6 TDi Confortline</v>
      </c>
      <c r="E64" s="13"/>
      <c r="F64" s="12"/>
      <c r="G64" s="12"/>
      <c r="H64" s="12"/>
      <c r="I64" s="22">
        <v>0.17</v>
      </c>
      <c r="J64" s="51" t="str">
        <f>HLOOKUP(D64,IQFDataMakeModel,3,FALSE)</f>
        <v>VWGOLF VII VARIAN</v>
      </c>
      <c r="K64" s="10"/>
      <c r="L64" s="12"/>
      <c r="M64" s="10"/>
      <c r="N64" s="12"/>
      <c r="O64" s="12"/>
      <c r="T64" s="22">
        <f>IF(ISERROR(VLOOKUP($J64,DowntimeEntriesData,'Vehicle Data'!$E$9,FALSE)),0,VLOOKUP($J64,DowntimeEntriesData,'Vehicle Data'!$E$9,FALSE))</f>
        <v>0</v>
      </c>
    </row>
    <row r="65" spans="1:20" s="9" customFormat="1" ht="3.95" customHeight="1" x14ac:dyDescent="0.25">
      <c r="A65" s="149" t="s">
        <v>440</v>
      </c>
      <c r="B65" s="161" t="s">
        <v>440</v>
      </c>
      <c r="C65" s="16"/>
      <c r="D65" s="10"/>
      <c r="E65" s="13"/>
      <c r="F65" s="12"/>
      <c r="G65" s="12"/>
      <c r="H65" s="12"/>
      <c r="I65" s="14"/>
      <c r="J65" s="51"/>
      <c r="K65" s="10"/>
      <c r="L65" s="12"/>
      <c r="M65" s="10"/>
      <c r="N65" s="12"/>
      <c r="O65" s="12"/>
      <c r="T65" s="14"/>
    </row>
    <row r="66" spans="1:20" s="9" customFormat="1" ht="20.100000000000001" customHeight="1" x14ac:dyDescent="0.25">
      <c r="A66" s="149" t="s">
        <v>440</v>
      </c>
      <c r="B66" s="161" t="s">
        <v>440</v>
      </c>
      <c r="C66" s="36" t="str">
        <f>"Model car "&amp; B66</f>
        <v>Model car x</v>
      </c>
      <c r="D66" s="148" t="str">
        <f>'IQF Data'!HD14</f>
        <v>BMWSERIE-1 (F20)116 d EfficientDynamics</v>
      </c>
      <c r="E66" s="13"/>
      <c r="F66" s="12"/>
      <c r="G66" s="12"/>
      <c r="H66" s="12"/>
      <c r="I66" s="22">
        <v>0.254</v>
      </c>
      <c r="J66" s="51" t="str">
        <f>HLOOKUP(D66,IQFDataMakeModel,3,FALSE)</f>
        <v>BMWSERIE-1 (F20)</v>
      </c>
      <c r="K66" s="10"/>
      <c r="L66" s="12"/>
      <c r="M66" s="10"/>
      <c r="N66" s="12"/>
      <c r="O66" s="12"/>
      <c r="T66" s="22">
        <f>IF(ISERROR(VLOOKUP($J66,DowntimeEntriesData,'Vehicle Data'!$E$9,FALSE)),0,VLOOKUP($J66,DowntimeEntriesData,'Vehicle Data'!$E$9,FALSE))</f>
        <v>0</v>
      </c>
    </row>
    <row r="67" spans="1:20" s="9" customFormat="1" ht="3.95" customHeight="1" x14ac:dyDescent="0.25">
      <c r="A67" s="149" t="s">
        <v>440</v>
      </c>
      <c r="B67" s="161" t="s">
        <v>440</v>
      </c>
      <c r="C67" s="36"/>
      <c r="D67" s="16"/>
      <c r="E67" s="13"/>
      <c r="F67" s="12"/>
      <c r="G67" s="12"/>
      <c r="H67" s="12"/>
      <c r="I67" s="14"/>
      <c r="J67" s="51"/>
      <c r="K67" s="10"/>
      <c r="L67" s="12"/>
      <c r="M67" s="10"/>
      <c r="N67" s="12"/>
      <c r="O67" s="12"/>
      <c r="T67" s="14"/>
    </row>
    <row r="68" spans="1:20" s="9" customFormat="1" ht="20.100000000000001" customHeight="1" x14ac:dyDescent="0.25">
      <c r="A68" s="149" t="s">
        <v>440</v>
      </c>
      <c r="B68" s="161" t="s">
        <v>440</v>
      </c>
      <c r="C68" s="36" t="str">
        <f>"Model car "&amp; B68</f>
        <v>Model car x</v>
      </c>
      <c r="D68" s="148" t="str">
        <f>'IQF Data'!HD15</f>
        <v>AUDIA3 SPORTBACK (81.6 TDi Business Line Attracti</v>
      </c>
      <c r="E68" s="13"/>
      <c r="F68" s="12"/>
      <c r="G68" s="12"/>
      <c r="H68" s="12"/>
      <c r="I68" s="22">
        <v>0.16300000000000001</v>
      </c>
      <c r="J68" s="51" t="str">
        <f>HLOOKUP(D68,IQFDataMakeModel,3,FALSE)</f>
        <v>AUDIA3 SPORTBACK (8</v>
      </c>
      <c r="K68" s="10"/>
      <c r="L68" s="12"/>
      <c r="M68" s="10"/>
      <c r="N68" s="12"/>
      <c r="O68" s="12"/>
      <c r="T68" s="22">
        <f>IF(ISERROR(VLOOKUP($J68,DowntimeEntriesData,'Vehicle Data'!$E$9,FALSE)),0,VLOOKUP($J68,DowntimeEntriesData,'Vehicle Data'!$E$9,FALSE))</f>
        <v>0</v>
      </c>
    </row>
    <row r="69" spans="1:20" s="9" customFormat="1" ht="3.95" customHeight="1" x14ac:dyDescent="0.25">
      <c r="A69" s="149" t="s">
        <v>440</v>
      </c>
      <c r="B69" s="161" t="s">
        <v>440</v>
      </c>
      <c r="C69" s="36"/>
      <c r="D69" s="16"/>
      <c r="E69" s="13"/>
      <c r="F69" s="12"/>
      <c r="G69" s="12"/>
      <c r="H69" s="12"/>
      <c r="I69" s="14"/>
      <c r="J69" s="51"/>
      <c r="K69" s="10"/>
      <c r="L69" s="12"/>
      <c r="M69" s="10"/>
      <c r="N69" s="12"/>
      <c r="O69" s="12"/>
      <c r="T69" s="14"/>
    </row>
    <row r="70" spans="1:20" s="9" customFormat="1" ht="20.100000000000001" customHeight="1" x14ac:dyDescent="0.25">
      <c r="A70" s="149" t="s">
        <v>440</v>
      </c>
      <c r="B70" s="161" t="s">
        <v>440</v>
      </c>
      <c r="C70" s="36" t="str">
        <f>"Model car "&amp; B70</f>
        <v>Model car x</v>
      </c>
      <c r="D70" s="148" t="str">
        <f>'IQF Data'!HD16</f>
        <v>CITROENC5 TOURER1.6 HDi Séduction 120g</v>
      </c>
      <c r="E70" s="13"/>
      <c r="F70" s="12"/>
      <c r="G70" s="12"/>
      <c r="H70" s="12"/>
      <c r="I70" s="22">
        <v>0.33</v>
      </c>
      <c r="J70" s="51" t="str">
        <f>HLOOKUP(D70,IQFDataMakeModel,3,FALSE)</f>
        <v>CITROENC5 TOURER</v>
      </c>
      <c r="K70" s="10"/>
      <c r="L70" s="12"/>
      <c r="M70" s="10"/>
      <c r="N70" s="12"/>
      <c r="O70" s="12"/>
      <c r="T70" s="22">
        <f>IF(ISERROR(VLOOKUP($J70,DowntimeEntriesData,'Vehicle Data'!$E$9,FALSE)),0,VLOOKUP($J70,DowntimeEntriesData,'Vehicle Data'!$E$9,FALSE))</f>
        <v>0</v>
      </c>
    </row>
    <row r="71" spans="1:20" s="9" customFormat="1" ht="3.95" customHeight="1" x14ac:dyDescent="0.25">
      <c r="A71" s="149" t="s">
        <v>440</v>
      </c>
      <c r="B71" s="161" t="s">
        <v>440</v>
      </c>
      <c r="C71" s="16"/>
      <c r="D71" s="10"/>
      <c r="E71" s="13"/>
      <c r="F71" s="12"/>
      <c r="G71" s="12"/>
      <c r="H71" s="12"/>
      <c r="I71" s="14"/>
      <c r="J71" s="51"/>
      <c r="K71" s="10"/>
      <c r="L71" s="12"/>
      <c r="M71" s="10"/>
      <c r="N71" s="12"/>
      <c r="O71" s="12"/>
      <c r="T71" s="14"/>
    </row>
    <row r="72" spans="1:20" s="9" customFormat="1" ht="20.100000000000001" customHeight="1" x14ac:dyDescent="0.25">
      <c r="A72" s="149" t="s">
        <v>440</v>
      </c>
      <c r="B72" s="161" t="s">
        <v>440</v>
      </c>
      <c r="C72" s="36" t="str">
        <f>"Model car "&amp; B72</f>
        <v>Model car x</v>
      </c>
      <c r="D72" s="148" t="str">
        <f>'IQF Data'!HD17</f>
        <v>VWPASSAT VARIANT1.6 TDi Confortline Navig</v>
      </c>
      <c r="E72" s="13"/>
      <c r="F72" s="12"/>
      <c r="G72" s="12"/>
      <c r="H72" s="12"/>
      <c r="I72" s="22">
        <v>0.18</v>
      </c>
      <c r="J72" s="51" t="str">
        <f>HLOOKUP(D72,IQFDataMakeModel,3,FALSE)</f>
        <v>VWPASSAT VARIANT</v>
      </c>
      <c r="K72" s="10"/>
      <c r="L72" s="12"/>
      <c r="M72" s="10"/>
      <c r="N72" s="12"/>
      <c r="O72" s="12"/>
      <c r="T72" s="22">
        <f>IF(ISERROR(VLOOKUP($J72,DowntimeEntriesData,'Vehicle Data'!$E$9,FALSE)),0,VLOOKUP($J72,DowntimeEntriesData,'Vehicle Data'!$E$9,FALSE))</f>
        <v>0</v>
      </c>
    </row>
    <row r="73" spans="1:20" s="9" customFormat="1" ht="3.95" customHeight="1" x14ac:dyDescent="0.25">
      <c r="A73" s="149" t="s">
        <v>440</v>
      </c>
      <c r="B73" s="161" t="s">
        <v>440</v>
      </c>
      <c r="C73" s="16"/>
      <c r="D73" s="10"/>
      <c r="E73" s="13"/>
      <c r="F73" s="12"/>
      <c r="G73" s="12"/>
      <c r="H73" s="12"/>
      <c r="I73" s="14"/>
      <c r="J73" s="51"/>
      <c r="K73" s="10"/>
      <c r="L73" s="12"/>
      <c r="M73" s="10"/>
      <c r="N73" s="12"/>
      <c r="O73" s="12"/>
      <c r="T73" s="14"/>
    </row>
    <row r="74" spans="1:20" s="9" customFormat="1" ht="20.100000000000001" customHeight="1" x14ac:dyDescent="0.25">
      <c r="A74" s="149" t="s">
        <v>440</v>
      </c>
      <c r="B74" s="161" t="s">
        <v>440</v>
      </c>
      <c r="C74" s="36" t="str">
        <f>"Model car "&amp; B74</f>
        <v>Model car x</v>
      </c>
      <c r="D74" s="148" t="str">
        <f>'IQF Data'!HD18</f>
        <v>VWPASSAT VARIANT2.0 TDi Confortline Navig</v>
      </c>
      <c r="E74" s="13"/>
      <c r="F74" s="12"/>
      <c r="G74" s="12"/>
      <c r="H74" s="12"/>
      <c r="I74" s="22">
        <v>0.18</v>
      </c>
      <c r="J74" s="51" t="str">
        <f>HLOOKUP(D74,IQFDataMakeModel,3,FALSE)</f>
        <v>VWPASSAT VARIANT</v>
      </c>
      <c r="K74" s="10"/>
      <c r="L74" s="12"/>
      <c r="M74" s="10"/>
      <c r="N74" s="12"/>
      <c r="O74" s="12"/>
      <c r="T74" s="22">
        <f>IF(ISERROR(VLOOKUP($J74,DowntimeEntriesData,'Vehicle Data'!$E$9,FALSE)),0,VLOOKUP($J74,DowntimeEntriesData,'Vehicle Data'!$E$9,FALSE))</f>
        <v>0</v>
      </c>
    </row>
    <row r="75" spans="1:20" s="9" customFormat="1" ht="3.95" customHeight="1" x14ac:dyDescent="0.25">
      <c r="A75" s="149" t="s">
        <v>440</v>
      </c>
      <c r="B75" s="161" t="s">
        <v>440</v>
      </c>
      <c r="C75" s="36"/>
      <c r="D75" s="16"/>
      <c r="E75" s="13"/>
      <c r="F75" s="12"/>
      <c r="G75" s="12"/>
      <c r="H75" s="12"/>
      <c r="I75" s="14"/>
      <c r="J75" s="51"/>
      <c r="K75" s="10"/>
      <c r="L75" s="12"/>
      <c r="M75" s="10"/>
      <c r="N75" s="12"/>
      <c r="O75" s="12"/>
      <c r="T75" s="14"/>
    </row>
    <row r="76" spans="1:20" s="9" customFormat="1" ht="20.100000000000001" customHeight="1" x14ac:dyDescent="0.25">
      <c r="A76" s="149" t="s">
        <v>440</v>
      </c>
      <c r="B76" s="161" t="s">
        <v>440</v>
      </c>
      <c r="C76" s="36" t="str">
        <f>"Model car "&amp; B76</f>
        <v>Model car x</v>
      </c>
      <c r="D76" s="148" t="str">
        <f>'IQF Data'!HD19</f>
        <v>OPELINSIGNIA SPORTS2.0 CDTi Executive S/S</v>
      </c>
      <c r="E76" s="13"/>
      <c r="F76" s="12"/>
      <c r="G76" s="12"/>
      <c r="H76" s="12"/>
      <c r="I76" s="22">
        <v>0.25</v>
      </c>
      <c r="J76" s="51" t="str">
        <f>HLOOKUP(D76,IQFDataMakeModel,3,FALSE)</f>
        <v>OPELINSIGNIA SPORTS</v>
      </c>
      <c r="K76" s="10"/>
      <c r="L76" s="12"/>
      <c r="M76" s="10"/>
      <c r="N76" s="12"/>
      <c r="O76" s="12"/>
      <c r="T76" s="22">
        <f>IF(ISERROR(VLOOKUP($J76,DowntimeEntriesData,'Vehicle Data'!$E$9,FALSE)),0,VLOOKUP($J76,DowntimeEntriesData,'Vehicle Data'!$E$9,FALSE))</f>
        <v>0</v>
      </c>
    </row>
    <row r="77" spans="1:20" s="9" customFormat="1" ht="3.95" customHeight="1" x14ac:dyDescent="0.25">
      <c r="A77" s="149" t="s">
        <v>440</v>
      </c>
      <c r="B77" s="161" t="s">
        <v>440</v>
      </c>
      <c r="C77" s="36"/>
      <c r="D77" s="16"/>
      <c r="E77" s="13"/>
      <c r="F77" s="12"/>
      <c r="G77" s="12"/>
      <c r="H77" s="12"/>
      <c r="I77" s="14"/>
      <c r="J77" s="51"/>
      <c r="K77" s="10"/>
      <c r="L77" s="12"/>
      <c r="M77" s="10"/>
      <c r="N77" s="12"/>
      <c r="O77" s="12"/>
      <c r="T77" s="14"/>
    </row>
    <row r="78" spans="1:20" s="9" customFormat="1" ht="20.100000000000001" customHeight="1" x14ac:dyDescent="0.25">
      <c r="A78" s="149" t="s">
        <v>440</v>
      </c>
      <c r="B78" s="161" t="s">
        <v>440</v>
      </c>
      <c r="C78" s="36" t="str">
        <f>"Model car "&amp; B78</f>
        <v>Model car x</v>
      </c>
      <c r="D78" s="148" t="str">
        <f>'IQF Data'!HD20</f>
        <v>SEATALHAMBRA (710)2.0 TDi Style Eco.</v>
      </c>
      <c r="E78" s="13"/>
      <c r="F78" s="12"/>
      <c r="G78" s="12"/>
      <c r="H78" s="12"/>
      <c r="I78" s="22">
        <v>0.23</v>
      </c>
      <c r="J78" s="51" t="str">
        <f>HLOOKUP(D78,IQFDataMakeModel,3,FALSE)</f>
        <v>SEATALHAMBRA (710)</v>
      </c>
      <c r="K78" s="10"/>
      <c r="L78" s="12"/>
      <c r="M78" s="10"/>
      <c r="N78" s="12"/>
      <c r="O78" s="12"/>
      <c r="T78" s="22">
        <f>IF(ISERROR(VLOOKUP($J78,DowntimeEntriesData,'Vehicle Data'!$E$9,FALSE)),0,VLOOKUP($J78,DowntimeEntriesData,'Vehicle Data'!$E$9,FALSE))</f>
        <v>0</v>
      </c>
    </row>
    <row r="79" spans="1:20" s="9" customFormat="1" ht="3.95" customHeight="1" x14ac:dyDescent="0.25">
      <c r="A79" s="149" t="s">
        <v>440</v>
      </c>
      <c r="B79" s="161" t="s">
        <v>440</v>
      </c>
      <c r="C79" s="16"/>
      <c r="D79" s="10"/>
      <c r="E79" s="13"/>
      <c r="F79" s="12"/>
      <c r="G79" s="12"/>
      <c r="H79" s="12"/>
      <c r="I79" s="14"/>
      <c r="J79" s="51"/>
      <c r="K79" s="10"/>
      <c r="L79" s="12"/>
      <c r="M79" s="10"/>
      <c r="N79" s="12"/>
      <c r="O79" s="12"/>
      <c r="T79" s="14"/>
    </row>
    <row r="80" spans="1:20" s="9" customFormat="1" ht="20.100000000000001" customHeight="1" x14ac:dyDescent="0.25">
      <c r="A80" s="149" t="s">
        <v>440</v>
      </c>
      <c r="B80" s="161" t="s">
        <v>440</v>
      </c>
      <c r="C80" s="36" t="str">
        <f>"Model car "&amp; B80</f>
        <v>Model car x</v>
      </c>
      <c r="D80" s="30" t="str">
        <f>'IQF Data'!HD21</f>
        <v>BMWSERIE-3 TOURING320 d Touring</v>
      </c>
      <c r="E80" s="13"/>
      <c r="F80" s="12"/>
      <c r="G80" s="12"/>
      <c r="H80" s="12"/>
      <c r="I80" s="22">
        <v>0.219</v>
      </c>
      <c r="J80" s="51" t="str">
        <f>HLOOKUP(D80,IQFDataMakeModel,3,FALSE)</f>
        <v>BMWSERIE-3 TOURING</v>
      </c>
      <c r="K80" s="10"/>
      <c r="L80" s="12"/>
      <c r="M80" s="10"/>
      <c r="N80" s="12"/>
      <c r="O80" s="12"/>
      <c r="T80" s="22">
        <f>IF(ISERROR(VLOOKUP($J80,DowntimeEntriesData,'Vehicle Data'!$E$9,FALSE)),0,VLOOKUP($J80,DowntimeEntriesData,'Vehicle Data'!$E$9,FALSE))</f>
        <v>0</v>
      </c>
    </row>
    <row r="81" spans="1:20" s="9" customFormat="1" ht="3.95" customHeight="1" x14ac:dyDescent="0.25">
      <c r="A81" s="149" t="s">
        <v>440</v>
      </c>
      <c r="B81" s="161" t="s">
        <v>440</v>
      </c>
      <c r="C81" s="36"/>
      <c r="D81" s="16"/>
      <c r="E81" s="13"/>
      <c r="F81" s="12"/>
      <c r="G81" s="12"/>
      <c r="H81" s="12"/>
      <c r="I81" s="14"/>
      <c r="J81" s="51"/>
      <c r="K81" s="10"/>
      <c r="L81" s="12"/>
      <c r="M81" s="10"/>
      <c r="N81" s="12"/>
      <c r="O81" s="12"/>
      <c r="T81" s="14"/>
    </row>
    <row r="82" spans="1:20" s="9" customFormat="1" ht="20.100000000000001" customHeight="1" x14ac:dyDescent="0.25">
      <c r="A82" s="149" t="s">
        <v>440</v>
      </c>
      <c r="B82" s="161" t="s">
        <v>440</v>
      </c>
      <c r="C82" s="36" t="str">
        <f>"Model car "&amp; B82</f>
        <v>Model car x</v>
      </c>
      <c r="D82" s="30" t="str">
        <f>'IQF Data'!HD22</f>
        <v>MERCEDESCLASSE C (W205)220 BlueTEC Exclusive</v>
      </c>
      <c r="E82" s="13"/>
      <c r="F82" s="12"/>
      <c r="G82" s="12"/>
      <c r="H82" s="12"/>
      <c r="I82" s="22">
        <v>0.19</v>
      </c>
      <c r="J82" s="51" t="str">
        <f>HLOOKUP(D82,IQFDataMakeModel,3,FALSE)</f>
        <v>MERCEDESCLASSE C (W205)</v>
      </c>
      <c r="K82" s="10"/>
      <c r="L82" s="12"/>
      <c r="M82" s="10"/>
      <c r="N82" s="12"/>
      <c r="O82" s="12"/>
      <c r="T82" s="22">
        <f>IF(ISERROR(VLOOKUP($J82,DowntimeEntriesData,'Vehicle Data'!$E$9,FALSE)),0,VLOOKUP($J82,DowntimeEntriesData,'Vehicle Data'!$E$9,FALSE))</f>
        <v>0</v>
      </c>
    </row>
    <row r="83" spans="1:20" s="9" customFormat="1" ht="3.95" customHeight="1" x14ac:dyDescent="0.25">
      <c r="A83" s="149" t="s">
        <v>440</v>
      </c>
      <c r="B83" s="161" t="s">
        <v>440</v>
      </c>
      <c r="C83" s="36"/>
      <c r="D83" s="16"/>
      <c r="E83" s="13"/>
      <c r="F83" s="12"/>
      <c r="G83" s="12"/>
      <c r="H83" s="12"/>
      <c r="I83" s="14"/>
      <c r="J83" s="51"/>
      <c r="K83" s="10"/>
      <c r="L83" s="12"/>
      <c r="M83" s="10"/>
      <c r="N83" s="12"/>
      <c r="O83" s="12"/>
      <c r="T83" s="14"/>
    </row>
    <row r="84" spans="1:20" s="9" customFormat="1" ht="20.100000000000001" customHeight="1" x14ac:dyDescent="0.25">
      <c r="A84" s="149" t="s">
        <v>440</v>
      </c>
      <c r="B84" s="161" t="s">
        <v>440</v>
      </c>
      <c r="C84" s="36" t="str">
        <f>"Model car "&amp; B84</f>
        <v>Model car x</v>
      </c>
      <c r="D84" s="148" t="str">
        <f>'IQF Data'!HD23</f>
        <v>BMWSERIE-5 TOURING520 d</v>
      </c>
      <c r="E84" s="13"/>
      <c r="F84" s="12"/>
      <c r="G84" s="12"/>
      <c r="H84" s="12"/>
      <c r="I84" s="22">
        <v>0.24199999999999999</v>
      </c>
      <c r="J84" s="51" t="str">
        <f>HLOOKUP(D84,IQFDataMakeModel,3,FALSE)</f>
        <v>BMWSERIE-5 TOURING</v>
      </c>
      <c r="K84" s="10"/>
      <c r="L84" s="12"/>
      <c r="M84" s="10"/>
      <c r="N84" s="12"/>
      <c r="O84" s="12"/>
      <c r="T84" s="22">
        <f>IF(ISERROR(VLOOKUP($J84,DowntimeEntriesData,'Vehicle Data'!$E$9,FALSE)),0,VLOOKUP($J84,DowntimeEntriesData,'Vehicle Data'!$E$9,FALSE))</f>
        <v>0</v>
      </c>
    </row>
    <row r="85" spans="1:20" s="9" customFormat="1" ht="3.95" customHeight="1" x14ac:dyDescent="0.25">
      <c r="A85" s="149" t="s">
        <v>440</v>
      </c>
      <c r="B85" s="161" t="s">
        <v>440</v>
      </c>
      <c r="C85" s="16"/>
      <c r="D85" s="10"/>
      <c r="E85" s="13"/>
      <c r="F85" s="12"/>
      <c r="G85" s="12"/>
      <c r="H85" s="12"/>
      <c r="I85" s="14"/>
      <c r="J85" s="51"/>
      <c r="K85" s="10"/>
      <c r="L85" s="12"/>
      <c r="M85" s="10"/>
      <c r="N85" s="12"/>
      <c r="O85" s="12"/>
      <c r="T85" s="14"/>
    </row>
    <row r="86" spans="1:20" s="9" customFormat="1" ht="20.100000000000001" customHeight="1" x14ac:dyDescent="0.25">
      <c r="A86" s="149" t="s">
        <v>440</v>
      </c>
      <c r="B86" s="161" t="s">
        <v>440</v>
      </c>
      <c r="C86" s="36" t="str">
        <f>"Model car "&amp; B86</f>
        <v>Model car x</v>
      </c>
      <c r="D86" s="148" t="str">
        <f>'IQF Data'!HD24</f>
        <v>AUDIA6 AVANT (C7)2.0 TDi Business Line</v>
      </c>
      <c r="E86" s="13"/>
      <c r="F86" s="12"/>
      <c r="G86" s="12"/>
      <c r="H86" s="12"/>
      <c r="I86" s="22">
        <v>0.222</v>
      </c>
      <c r="J86" s="51" t="str">
        <f>HLOOKUP(D86,IQFDataMakeModel,3,FALSE)</f>
        <v>AUDIA6 AVANT (C7)</v>
      </c>
      <c r="K86" s="10"/>
      <c r="L86" s="12"/>
      <c r="M86" s="10"/>
      <c r="N86" s="12"/>
      <c r="O86" s="12"/>
      <c r="T86" s="22">
        <f>IF(ISERROR(VLOOKUP($J86,DowntimeEntriesData,'Vehicle Data'!$E$9,FALSE)),0,VLOOKUP($J86,DowntimeEntriesData,'Vehicle Data'!$E$9,FALSE))</f>
        <v>0</v>
      </c>
    </row>
    <row r="87" spans="1:20" s="9" customFormat="1" ht="3.95" customHeight="1" x14ac:dyDescent="0.25">
      <c r="A87" s="149" t="s">
        <v>440</v>
      </c>
      <c r="B87" s="161" t="s">
        <v>440</v>
      </c>
      <c r="C87" s="36"/>
      <c r="D87" s="16"/>
      <c r="E87" s="13"/>
      <c r="F87" s="12"/>
      <c r="G87" s="12"/>
      <c r="H87" s="12"/>
      <c r="I87" s="14"/>
      <c r="J87" s="51"/>
      <c r="K87" s="10"/>
      <c r="L87" s="12"/>
      <c r="M87" s="10"/>
      <c r="N87" s="12"/>
      <c r="O87" s="12"/>
      <c r="T87" s="14"/>
    </row>
    <row r="88" spans="1:20" s="9" customFormat="1" ht="20.100000000000001" customHeight="1" x14ac:dyDescent="0.25">
      <c r="A88" s="149" t="s">
        <v>440</v>
      </c>
      <c r="B88" s="161" t="s">
        <v>440</v>
      </c>
      <c r="C88" s="36" t="str">
        <f>"Model car "&amp; B88</f>
        <v>Model car x</v>
      </c>
      <c r="D88" s="148" t="str">
        <f>'IQF Data'!HD25</f>
        <v>OPELCORSA D VAN1.3 CDTi</v>
      </c>
      <c r="E88" s="13"/>
      <c r="F88" s="12"/>
      <c r="G88" s="12"/>
      <c r="H88" s="12"/>
      <c r="I88" s="22">
        <v>0.3</v>
      </c>
      <c r="J88" s="51" t="str">
        <f>HLOOKUP(D88,IQFDataMakeModel,3,FALSE)</f>
        <v>OPELCORSA D VAN</v>
      </c>
      <c r="K88" s="10"/>
      <c r="L88" s="12"/>
      <c r="M88" s="10"/>
      <c r="N88" s="12"/>
      <c r="O88" s="12"/>
      <c r="T88" s="22">
        <f>IF(ISERROR(VLOOKUP($J88,DowntimeEntriesData,'Vehicle Data'!$E$9,FALSE)),0,VLOOKUP($J88,DowntimeEntriesData,'Vehicle Data'!$E$9,FALSE))</f>
        <v>0</v>
      </c>
    </row>
    <row r="89" spans="1:20" s="9" customFormat="1" ht="3.95" customHeight="1" x14ac:dyDescent="0.25">
      <c r="A89" s="149" t="s">
        <v>440</v>
      </c>
      <c r="B89" s="161" t="s">
        <v>440</v>
      </c>
      <c r="C89" s="36"/>
      <c r="D89" s="16"/>
      <c r="E89" s="13"/>
      <c r="F89" s="12"/>
      <c r="G89" s="12"/>
      <c r="H89" s="12"/>
      <c r="I89" s="14"/>
      <c r="J89" s="51"/>
      <c r="K89" s="10"/>
      <c r="L89" s="12"/>
      <c r="M89" s="10"/>
      <c r="N89" s="12"/>
      <c r="O89" s="12"/>
      <c r="T89" s="14"/>
    </row>
    <row r="90" spans="1:20" s="9" customFormat="1" ht="20.100000000000001" customHeight="1" x14ac:dyDescent="0.25">
      <c r="A90" s="149" t="s">
        <v>440</v>
      </c>
      <c r="B90" s="161" t="s">
        <v>440</v>
      </c>
      <c r="C90" s="36" t="str">
        <f>"Model car "&amp; B90</f>
        <v>Model car x</v>
      </c>
      <c r="D90" s="148" t="str">
        <f>'IQF Data'!HD26</f>
        <v>PEUGEOTBIPPER1.3 HDi Pack CD Clim</v>
      </c>
      <c r="E90" s="13"/>
      <c r="F90" s="12"/>
      <c r="G90" s="12"/>
      <c r="H90" s="12"/>
      <c r="I90" s="22">
        <v>0.31</v>
      </c>
      <c r="J90" s="51" t="str">
        <f>HLOOKUP(D90,IQFDataMakeModel,3,FALSE)</f>
        <v>PEUGEOTBIPPER</v>
      </c>
      <c r="K90" s="10"/>
      <c r="L90" s="12"/>
      <c r="M90" s="10"/>
      <c r="N90" s="12"/>
      <c r="O90" s="12"/>
      <c r="T90" s="22">
        <f>IF(ISERROR(VLOOKUP($J90,DowntimeEntriesData,'Vehicle Data'!$E$9,FALSE)),0,VLOOKUP($J90,DowntimeEntriesData,'Vehicle Data'!$E$9,FALSE))</f>
        <v>0.19</v>
      </c>
    </row>
    <row r="91" spans="1:20" s="9" customFormat="1" ht="3.95" customHeight="1" x14ac:dyDescent="0.25">
      <c r="A91" s="149" t="s">
        <v>440</v>
      </c>
      <c r="B91" s="161" t="s">
        <v>440</v>
      </c>
      <c r="C91" s="16"/>
      <c r="D91" s="10"/>
      <c r="E91" s="13"/>
      <c r="F91" s="12"/>
      <c r="G91" s="12"/>
      <c r="H91" s="12"/>
      <c r="I91" s="14"/>
      <c r="J91" s="51"/>
      <c r="K91" s="10"/>
      <c r="L91" s="12"/>
      <c r="M91" s="10"/>
      <c r="N91" s="12"/>
      <c r="O91" s="12"/>
      <c r="T91" s="14"/>
    </row>
    <row r="92" spans="1:20" s="9" customFormat="1" ht="20.100000000000001" customHeight="1" x14ac:dyDescent="0.25">
      <c r="A92" s="149" t="s">
        <v>440</v>
      </c>
      <c r="B92" s="161" t="s">
        <v>440</v>
      </c>
      <c r="C92" s="36" t="str">
        <f>"Model car "&amp; B92</f>
        <v>Model car x</v>
      </c>
      <c r="D92" s="148" t="str">
        <f>'IQF Data'!HD27</f>
        <v>CITROENBERLINGO VAN1.6 HDi 625</v>
      </c>
      <c r="E92" s="13"/>
      <c r="F92" s="12"/>
      <c r="G92" s="12"/>
      <c r="H92" s="12"/>
      <c r="I92" s="22">
        <v>0.31</v>
      </c>
      <c r="J92" s="51" t="str">
        <f>HLOOKUP(D92,IQFDataMakeModel,3,FALSE)</f>
        <v>CITROENBERLINGO VAN</v>
      </c>
      <c r="K92" s="10"/>
      <c r="L92" s="12"/>
      <c r="M92" s="10"/>
      <c r="N92" s="12"/>
      <c r="O92" s="12"/>
      <c r="T92" s="22">
        <f>IF(ISERROR(VLOOKUP($J92,DowntimeEntriesData,'Vehicle Data'!$E$9,FALSE)),0,VLOOKUP($J92,DowntimeEntriesData,'Vehicle Data'!$E$9,FALSE))</f>
        <v>0</v>
      </c>
    </row>
    <row r="93" spans="1:20" s="9" customFormat="1" ht="3.95" customHeight="1" x14ac:dyDescent="0.25">
      <c r="A93" s="149" t="s">
        <v>440</v>
      </c>
      <c r="B93" s="161" t="s">
        <v>440</v>
      </c>
      <c r="C93" s="16"/>
      <c r="D93" s="16"/>
      <c r="E93" s="13"/>
      <c r="F93" s="12"/>
      <c r="G93" s="12"/>
      <c r="H93" s="12"/>
      <c r="I93" s="14"/>
      <c r="J93" s="51"/>
      <c r="K93" s="10"/>
      <c r="L93" s="12"/>
      <c r="M93" s="10"/>
      <c r="N93" s="12"/>
      <c r="O93" s="12"/>
      <c r="T93" s="14"/>
    </row>
    <row r="94" spans="1:20" s="9" customFormat="1" ht="20.100000000000001" customHeight="1" x14ac:dyDescent="0.25">
      <c r="A94" s="149" t="s">
        <v>440</v>
      </c>
      <c r="B94" s="161" t="s">
        <v>440</v>
      </c>
      <c r="C94" s="36" t="str">
        <f>"Model car "&amp; B94</f>
        <v>Model car x</v>
      </c>
      <c r="D94" s="148" t="str">
        <f>'IQF Data'!HD28</f>
        <v>FORDTRANSIT (V363)310 L3 2.2 TDCi H2 Ambiente</v>
      </c>
      <c r="E94" s="13"/>
      <c r="F94" s="12"/>
      <c r="G94" s="12"/>
      <c r="H94" s="12"/>
      <c r="I94" s="22">
        <v>0.27</v>
      </c>
      <c r="J94" s="51" t="str">
        <f>HLOOKUP(D94,IQFDataMakeModel,3,FALSE)</f>
        <v>FORDTRANSIT (V363)</v>
      </c>
      <c r="K94" s="10"/>
      <c r="L94" s="12"/>
      <c r="M94" s="10"/>
      <c r="N94" s="12"/>
      <c r="O94" s="12"/>
      <c r="T94" s="22">
        <f>IF(ISERROR(VLOOKUP($J94,DowntimeEntriesData,'Vehicle Data'!$E$9,FALSE)),0,VLOOKUP($J94,DowntimeEntriesData,'Vehicle Data'!$E$9,FALSE))</f>
        <v>0</v>
      </c>
    </row>
    <row r="95" spans="1:20" s="9" customFormat="1" ht="3.95" customHeight="1" x14ac:dyDescent="0.25">
      <c r="A95" s="149" t="s">
        <v>440</v>
      </c>
      <c r="B95" s="161" t="s">
        <v>440</v>
      </c>
      <c r="C95" s="36"/>
      <c r="D95" s="16"/>
      <c r="E95" s="13"/>
      <c r="F95" s="12"/>
      <c r="G95" s="12"/>
      <c r="H95" s="12"/>
      <c r="I95" s="14"/>
      <c r="J95" s="51"/>
      <c r="K95" s="10"/>
      <c r="L95" s="12"/>
      <c r="M95" s="10"/>
      <c r="N95" s="12"/>
      <c r="O95" s="12"/>
      <c r="T95" s="14"/>
    </row>
    <row r="96" spans="1:20" s="9" customFormat="1" ht="20.100000000000001" customHeight="1" x14ac:dyDescent="0.25">
      <c r="A96" s="149" t="s">
        <v>440</v>
      </c>
      <c r="B96" s="161" t="s">
        <v>440</v>
      </c>
      <c r="C96" s="36" t="str">
        <f>"Model car "&amp; B96</f>
        <v>Model car x</v>
      </c>
      <c r="D96" s="148" t="str">
        <f>'IQF Data'!HD29</f>
        <v>VWAMAROK2.0 TDi CD Extra AC CM 2WD</v>
      </c>
      <c r="E96" s="13"/>
      <c r="F96" s="12"/>
      <c r="G96" s="12"/>
      <c r="H96" s="12"/>
      <c r="I96" s="22">
        <v>0.23</v>
      </c>
      <c r="J96" s="51" t="str">
        <f>HLOOKUP(D96,IQFDataMakeModel,3,FALSE)</f>
        <v>VWAMAROK</v>
      </c>
      <c r="K96" s="10"/>
      <c r="L96" s="12"/>
      <c r="M96" s="10"/>
      <c r="N96" s="12"/>
      <c r="O96" s="12"/>
      <c r="T96" s="22">
        <f>IF(ISERROR(VLOOKUP($J96,DowntimeEntriesData,'Vehicle Data'!$E$9,FALSE)),0,VLOOKUP($J96,DowntimeEntriesData,'Vehicle Data'!$E$9,FALSE))</f>
        <v>0</v>
      </c>
    </row>
    <row r="97" spans="1:20" s="9" customFormat="1" ht="3.95" customHeight="1" x14ac:dyDescent="0.25">
      <c r="A97" s="149" t="s">
        <v>440</v>
      </c>
      <c r="B97" s="161" t="s">
        <v>440</v>
      </c>
      <c r="C97" s="36"/>
      <c r="D97" s="10"/>
      <c r="E97" s="13"/>
      <c r="F97" s="12"/>
      <c r="G97" s="12"/>
      <c r="H97" s="12"/>
      <c r="I97" s="14"/>
      <c r="J97" s="51"/>
      <c r="K97" s="10"/>
      <c r="L97" s="12"/>
      <c r="M97" s="10"/>
      <c r="N97" s="12"/>
      <c r="O97" s="12"/>
      <c r="T97" s="14"/>
    </row>
    <row r="98" spans="1:20" s="9" customFormat="1" ht="20.100000000000001" customHeight="1" x14ac:dyDescent="0.25">
      <c r="A98" s="149" t="s">
        <v>440</v>
      </c>
      <c r="B98" s="161" t="s">
        <v>440</v>
      </c>
      <c r="C98" s="36" t="str">
        <f>"Model car "&amp; B98</f>
        <v>Model car x</v>
      </c>
      <c r="D98" s="148" t="str">
        <f>'IQF Data'!HD30</f>
        <v/>
      </c>
      <c r="E98" s="13"/>
      <c r="F98" s="12"/>
      <c r="G98" s="12"/>
      <c r="H98" s="12"/>
      <c r="I98" s="22">
        <f>IF(ISERROR(VLOOKUP($J98,DowntimeEntriesData,'Vehicle Data'!$E$9,FALSE)),0,VLOOKUP($J98,DowntimeEntriesData,'Vehicle Data'!$E$9,FALSE))</f>
        <v>0</v>
      </c>
      <c r="J98" s="51" t="str">
        <f>HLOOKUP(D98,IQFDataMakeModel,3,FALSE)</f>
        <v/>
      </c>
      <c r="K98" s="10"/>
      <c r="L98" s="12"/>
      <c r="M98" s="10"/>
      <c r="N98" s="12"/>
      <c r="O98" s="12"/>
      <c r="T98" s="22">
        <f>IF(ISERROR(VLOOKUP($J98,DowntimeEntriesData,'Vehicle Data'!$E$9,FALSE)),0,VLOOKUP($J98,DowntimeEntriesData,'Vehicle Data'!$E$9,FALSE))</f>
        <v>0</v>
      </c>
    </row>
    <row r="99" spans="1:20" s="9" customFormat="1" ht="3.95" customHeight="1" x14ac:dyDescent="0.25">
      <c r="A99" s="149"/>
      <c r="B99" s="161" t="s">
        <v>440</v>
      </c>
      <c r="C99" s="16"/>
      <c r="D99" s="10"/>
      <c r="E99" s="13"/>
      <c r="F99" s="12"/>
      <c r="G99" s="12"/>
      <c r="H99" s="12"/>
      <c r="I99" s="14"/>
      <c r="J99" s="12"/>
      <c r="K99" s="10"/>
      <c r="L99" s="12"/>
      <c r="M99" s="10"/>
      <c r="N99" s="12"/>
      <c r="O99" s="12"/>
    </row>
    <row r="100" spans="1:20" s="9" customFormat="1" ht="9.9499999999999993" customHeight="1" x14ac:dyDescent="0.25">
      <c r="A100" s="149"/>
      <c r="B100" s="161" t="s">
        <v>440</v>
      </c>
      <c r="C100" s="12"/>
      <c r="D100" s="17"/>
      <c r="E100" s="13"/>
      <c r="F100" s="12"/>
      <c r="G100" s="12"/>
      <c r="H100" s="12"/>
      <c r="I100" s="12"/>
      <c r="J100" s="12"/>
      <c r="K100" s="10"/>
      <c r="L100" s="12"/>
      <c r="M100" s="10"/>
      <c r="N100" s="12"/>
      <c r="O100" s="12"/>
    </row>
    <row r="101" spans="1:20" s="9" customFormat="1" ht="20.100000000000001" customHeight="1" x14ac:dyDescent="0.25">
      <c r="A101" s="149"/>
      <c r="B101" s="161"/>
      <c r="C101" s="12"/>
      <c r="D101" s="17"/>
      <c r="E101" s="13"/>
      <c r="F101" s="12"/>
      <c r="G101" s="12"/>
      <c r="H101" s="12"/>
      <c r="I101" s="12"/>
      <c r="J101" s="12"/>
      <c r="K101" s="12"/>
      <c r="L101" s="12"/>
      <c r="M101" s="12"/>
      <c r="N101" s="12"/>
      <c r="O101" s="12"/>
    </row>
    <row r="102" spans="1:20" s="9" customFormat="1" ht="20.100000000000001" customHeight="1" x14ac:dyDescent="0.25">
      <c r="A102" s="149"/>
      <c r="B102" s="161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</row>
    <row r="103" spans="1:20" s="9" customFormat="1" ht="30.75" customHeight="1" x14ac:dyDescent="0.25">
      <c r="A103" s="149" t="s">
        <v>692</v>
      </c>
      <c r="B103" s="161" t="s">
        <v>692</v>
      </c>
      <c r="C103" s="89" t="str">
        <f>I105</f>
        <v>CUSTOS DE UTILIZAÇÃO</v>
      </c>
      <c r="D103" s="90"/>
      <c r="E103" s="91"/>
      <c r="F103" s="92"/>
      <c r="G103" s="88"/>
      <c r="H103" s="95"/>
      <c r="I103" s="447" t="s">
        <v>696</v>
      </c>
      <c r="J103" s="447"/>
      <c r="K103" s="447"/>
      <c r="L103" s="447"/>
      <c r="M103" s="447"/>
      <c r="N103" s="447"/>
      <c r="O103" s="447"/>
      <c r="P103" s="447"/>
      <c r="Q103" s="88"/>
    </row>
    <row r="104" spans="1:20" s="9" customFormat="1" ht="9.9499999999999993" customHeight="1" x14ac:dyDescent="0.25">
      <c r="A104" s="149" t="s">
        <v>440</v>
      </c>
      <c r="B104" s="161" t="s">
        <v>440</v>
      </c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</row>
    <row r="105" spans="1:20" s="9" customFormat="1" ht="20.100000000000001" customHeight="1" x14ac:dyDescent="0.25">
      <c r="A105" s="149" t="s">
        <v>433</v>
      </c>
      <c r="B105" s="161" t="s">
        <v>433</v>
      </c>
      <c r="C105" s="35" t="s">
        <v>433</v>
      </c>
      <c r="D105" s="12"/>
      <c r="E105" s="12"/>
      <c r="F105" s="12"/>
      <c r="G105" s="12"/>
      <c r="H105" s="12"/>
      <c r="I105" s="426" t="s">
        <v>1421</v>
      </c>
      <c r="J105" s="427"/>
      <c r="K105" s="428"/>
      <c r="L105" s="12"/>
      <c r="M105" s="12"/>
      <c r="N105" s="12"/>
      <c r="O105" s="12"/>
    </row>
    <row r="106" spans="1:20" s="9" customFormat="1" ht="3.95" customHeight="1" x14ac:dyDescent="0.25">
      <c r="A106" s="149" t="s">
        <v>440</v>
      </c>
      <c r="B106" s="161" t="s">
        <v>440</v>
      </c>
      <c r="C106" s="35"/>
      <c r="D106" s="10"/>
      <c r="E106" s="13"/>
      <c r="F106" s="12"/>
      <c r="G106" s="12"/>
      <c r="H106" s="12"/>
      <c r="I106" s="23"/>
      <c r="J106" s="12"/>
      <c r="K106" s="12"/>
      <c r="L106" s="12"/>
      <c r="M106" s="12"/>
      <c r="N106" s="12"/>
      <c r="O106" s="12"/>
    </row>
    <row r="107" spans="1:20" s="9" customFormat="1" ht="20.100000000000001" customHeight="1" x14ac:dyDescent="0.25">
      <c r="A107" s="149" t="s">
        <v>695</v>
      </c>
      <c r="B107" s="161" t="s">
        <v>695</v>
      </c>
      <c r="C107" s="35" t="s">
        <v>694</v>
      </c>
      <c r="D107" s="12"/>
      <c r="E107" s="12"/>
      <c r="F107" s="12"/>
      <c r="G107" s="12"/>
      <c r="H107" s="12"/>
      <c r="I107" s="93" t="s">
        <v>620</v>
      </c>
      <c r="J107" s="12"/>
      <c r="K107" s="12"/>
      <c r="L107" s="12"/>
      <c r="M107" s="12"/>
      <c r="N107" s="12"/>
      <c r="O107" s="12"/>
    </row>
    <row r="108" spans="1:20" s="9" customFormat="1" ht="3.95" customHeight="1" x14ac:dyDescent="0.25">
      <c r="A108" s="149" t="s">
        <v>440</v>
      </c>
      <c r="B108" s="161" t="s">
        <v>440</v>
      </c>
      <c r="C108" s="35"/>
      <c r="D108" s="10"/>
      <c r="E108" s="13"/>
      <c r="F108" s="12"/>
      <c r="G108" s="12"/>
      <c r="H108" s="12"/>
      <c r="I108" s="23"/>
      <c r="J108" s="12"/>
      <c r="K108" s="12"/>
      <c r="L108" s="12"/>
      <c r="M108" s="12"/>
      <c r="N108" s="12"/>
      <c r="O108" s="12"/>
    </row>
    <row r="109" spans="1:20" s="9" customFormat="1" ht="15.95" customHeight="1" x14ac:dyDescent="0.25">
      <c r="A109" s="149" t="s">
        <v>440</v>
      </c>
      <c r="B109" s="161" t="s">
        <v>440</v>
      </c>
      <c r="C109" s="72" t="s">
        <v>688</v>
      </c>
      <c r="D109" s="12"/>
      <c r="E109" s="12"/>
      <c r="F109" s="12"/>
      <c r="G109" s="12"/>
      <c r="H109" s="12"/>
      <c r="I109" s="467" t="s">
        <v>1505</v>
      </c>
      <c r="J109" s="468"/>
      <c r="K109" s="468"/>
      <c r="L109" s="468"/>
      <c r="M109" s="468"/>
      <c r="N109" s="468"/>
      <c r="O109" s="468"/>
      <c r="P109" s="469"/>
    </row>
    <row r="110" spans="1:20" s="9" customFormat="1" ht="15.95" customHeight="1" x14ac:dyDescent="0.25">
      <c r="A110" s="149" t="s">
        <v>440</v>
      </c>
      <c r="B110" s="161" t="s">
        <v>440</v>
      </c>
      <c r="C110" s="35"/>
      <c r="D110" s="12"/>
      <c r="E110" s="12"/>
      <c r="F110" s="12"/>
      <c r="G110" s="12"/>
      <c r="H110" s="12"/>
      <c r="I110" s="445" t="s">
        <v>1423</v>
      </c>
      <c r="J110" s="429"/>
      <c r="K110" s="429"/>
      <c r="L110" s="429"/>
      <c r="M110" s="429"/>
      <c r="N110" s="429"/>
      <c r="O110" s="429"/>
      <c r="P110" s="446"/>
    </row>
    <row r="111" spans="1:20" s="9" customFormat="1" ht="15.95" customHeight="1" x14ac:dyDescent="0.25">
      <c r="A111" s="149" t="s">
        <v>440</v>
      </c>
      <c r="B111" s="161" t="s">
        <v>440</v>
      </c>
      <c r="C111" s="35"/>
      <c r="D111" s="12"/>
      <c r="E111" s="12"/>
      <c r="F111" s="12"/>
      <c r="G111" s="12"/>
      <c r="H111" s="12"/>
      <c r="I111" s="445" t="s">
        <v>1514</v>
      </c>
      <c r="J111" s="429"/>
      <c r="K111" s="429"/>
      <c r="L111" s="429"/>
      <c r="M111" s="429"/>
      <c r="N111" s="429"/>
      <c r="O111" s="429"/>
      <c r="P111" s="446"/>
    </row>
    <row r="112" spans="1:20" s="9" customFormat="1" ht="15.95" customHeight="1" x14ac:dyDescent="0.25">
      <c r="A112" s="149" t="s">
        <v>440</v>
      </c>
      <c r="B112" s="161" t="s">
        <v>440</v>
      </c>
      <c r="C112" s="35"/>
      <c r="D112" s="12"/>
      <c r="E112" s="12"/>
      <c r="F112" s="12"/>
      <c r="G112" s="12"/>
      <c r="H112" s="12"/>
      <c r="I112" s="445" t="s">
        <v>1424</v>
      </c>
      <c r="J112" s="429"/>
      <c r="K112" s="429"/>
      <c r="L112" s="429"/>
      <c r="M112" s="429"/>
      <c r="N112" s="429"/>
      <c r="O112" s="429"/>
      <c r="P112" s="446"/>
    </row>
    <row r="113" spans="1:16" s="9" customFormat="1" ht="15.95" customHeight="1" x14ac:dyDescent="0.25">
      <c r="A113" s="149" t="s">
        <v>440</v>
      </c>
      <c r="B113" s="161" t="s">
        <v>440</v>
      </c>
      <c r="C113" s="35"/>
      <c r="D113" s="12"/>
      <c r="E113" s="12"/>
      <c r="F113" s="12"/>
      <c r="G113" s="12"/>
      <c r="H113" s="12"/>
      <c r="I113" s="445" t="s">
        <v>1422</v>
      </c>
      <c r="J113" s="429"/>
      <c r="K113" s="429"/>
      <c r="L113" s="429"/>
      <c r="M113" s="429"/>
      <c r="N113" s="429"/>
      <c r="O113" s="429"/>
      <c r="P113" s="446"/>
    </row>
    <row r="114" spans="1:16" s="9" customFormat="1" ht="15.95" customHeight="1" x14ac:dyDescent="0.25">
      <c r="A114" s="149" t="s">
        <v>440</v>
      </c>
      <c r="B114" s="161" t="s">
        <v>440</v>
      </c>
      <c r="C114" s="35"/>
      <c r="D114" s="12"/>
      <c r="E114" s="12"/>
      <c r="F114" s="12"/>
      <c r="G114" s="12"/>
      <c r="H114" s="12"/>
      <c r="I114" s="454" t="s">
        <v>1515</v>
      </c>
      <c r="J114" s="455"/>
      <c r="K114" s="455"/>
      <c r="L114" s="455"/>
      <c r="M114" s="455"/>
      <c r="N114" s="455"/>
      <c r="O114" s="455"/>
      <c r="P114" s="456"/>
    </row>
    <row r="115" spans="1:16" s="9" customFormat="1" ht="0.95" customHeight="1" x14ac:dyDescent="0.25">
      <c r="A115" s="149" t="s">
        <v>525</v>
      </c>
      <c r="B115" s="161" t="s">
        <v>525</v>
      </c>
      <c r="C115" s="35"/>
      <c r="D115" s="12"/>
      <c r="E115" s="12"/>
      <c r="F115" s="12"/>
      <c r="G115" s="12"/>
      <c r="H115" s="12"/>
      <c r="I115" s="442" t="str">
        <f>I109&amp;HTMLBreak&amp;I110&amp;HTMLBreak&amp;I111&amp;HTMLBreak&amp;I112&amp;HTMLBreak&amp;I113&amp;HTMLBreak&amp;I114</f>
        <v>Os custos mensais incluem:&lt;br /&gt;* Manutenção programada&lt;br /&gt;* Avarias fora da garantia&lt;br /&gt;* Pneus&lt;br /&gt;* Seguro&lt;br /&gt;* Imposto único de circulação</v>
      </c>
      <c r="J115" s="443"/>
      <c r="K115" s="443"/>
      <c r="L115" s="443"/>
      <c r="M115" s="443"/>
      <c r="N115" s="443"/>
      <c r="O115" s="443"/>
      <c r="P115" s="444"/>
    </row>
    <row r="116" spans="1:16" s="9" customFormat="1" ht="3.95" customHeight="1" x14ac:dyDescent="0.25">
      <c r="A116" s="149" t="s">
        <v>440</v>
      </c>
      <c r="B116" s="161" t="s">
        <v>440</v>
      </c>
      <c r="C116" s="35"/>
      <c r="D116" s="10"/>
      <c r="E116" s="13"/>
      <c r="F116" s="12"/>
      <c r="G116" s="12"/>
      <c r="H116" s="12"/>
      <c r="I116" s="23"/>
      <c r="J116" s="12"/>
      <c r="K116" s="12"/>
      <c r="L116" s="12"/>
      <c r="M116" s="12"/>
      <c r="N116" s="12"/>
      <c r="O116" s="12"/>
    </row>
    <row r="117" spans="1:16" s="9" customFormat="1" ht="30.75" customHeight="1" x14ac:dyDescent="0.25">
      <c r="A117" s="149" t="s">
        <v>440</v>
      </c>
      <c r="B117" s="161" t="s">
        <v>440</v>
      </c>
      <c r="C117" s="72" t="s">
        <v>689</v>
      </c>
      <c r="D117" s="12"/>
      <c r="E117" s="12"/>
      <c r="F117" s="12"/>
      <c r="G117" s="12"/>
      <c r="H117" s="12"/>
      <c r="I117" s="473" t="s">
        <v>1506</v>
      </c>
      <c r="J117" s="474"/>
      <c r="K117" s="474"/>
      <c r="L117" s="474"/>
      <c r="M117" s="474"/>
      <c r="N117" s="474"/>
      <c r="O117" s="474"/>
      <c r="P117" s="475"/>
    </row>
    <row r="118" spans="1:16" s="9" customFormat="1" ht="49.5" customHeight="1" x14ac:dyDescent="0.25">
      <c r="A118" s="149" t="s">
        <v>440</v>
      </c>
      <c r="B118" s="161" t="s">
        <v>440</v>
      </c>
      <c r="C118" s="35"/>
      <c r="D118" s="12"/>
      <c r="E118" s="12"/>
      <c r="F118" s="12"/>
      <c r="G118" s="12"/>
      <c r="H118" s="12"/>
      <c r="I118" s="464" t="s">
        <v>1516</v>
      </c>
      <c r="J118" s="465"/>
      <c r="K118" s="465"/>
      <c r="L118" s="465"/>
      <c r="M118" s="465"/>
      <c r="N118" s="465"/>
      <c r="O118" s="465"/>
      <c r="P118" s="466"/>
    </row>
    <row r="119" spans="1:16" s="9" customFormat="1" ht="0.95" customHeight="1" x14ac:dyDescent="0.25">
      <c r="A119" s="149" t="s">
        <v>526</v>
      </c>
      <c r="B119" s="161" t="s">
        <v>526</v>
      </c>
      <c r="C119" s="72" t="s">
        <v>688</v>
      </c>
      <c r="D119" s="12"/>
      <c r="E119" s="12"/>
      <c r="F119" s="12"/>
      <c r="G119" s="12"/>
      <c r="H119" s="12"/>
      <c r="I119" s="442" t="str">
        <f>I117&amp;HTMLBreak&amp;I118</f>
        <v>* Gerimos em Portugal mais de 212.000 eventos de manutenção, pneus e sinistros todos os anos, o que nos permite obter melhores condições.&lt;br /&gt;* Temos uma equipa especializada e os sistemas informáticos apropriados à gestão da frota, o que nos permite controlar e auditar a qualidade e custo das intervenções.</v>
      </c>
      <c r="J119" s="443"/>
      <c r="K119" s="443"/>
      <c r="L119" s="443"/>
      <c r="M119" s="443"/>
      <c r="N119" s="443"/>
      <c r="O119" s="443"/>
      <c r="P119" s="444"/>
    </row>
    <row r="120" spans="1:16" s="9" customFormat="1" ht="3.95" customHeight="1" x14ac:dyDescent="0.25">
      <c r="A120" s="149" t="s">
        <v>440</v>
      </c>
      <c r="B120" s="161" t="s">
        <v>440</v>
      </c>
      <c r="C120" s="35"/>
      <c r="D120" s="10"/>
      <c r="E120" s="13"/>
      <c r="F120" s="12"/>
      <c r="G120" s="12"/>
      <c r="H120" s="12"/>
      <c r="I120" s="23"/>
      <c r="J120" s="12"/>
      <c r="K120" s="12"/>
      <c r="L120" s="12"/>
      <c r="M120" s="12"/>
      <c r="N120" s="12"/>
      <c r="O120" s="12"/>
    </row>
    <row r="121" spans="1:16" s="9" customFormat="1" ht="15.95" customHeight="1" x14ac:dyDescent="0.25">
      <c r="A121" s="149" t="s">
        <v>447</v>
      </c>
      <c r="B121" s="161" t="s">
        <v>440</v>
      </c>
      <c r="C121" s="35" t="s">
        <v>431</v>
      </c>
      <c r="D121" s="18"/>
      <c r="E121" s="13"/>
      <c r="F121" s="12"/>
      <c r="G121" s="12"/>
      <c r="H121" s="12"/>
      <c r="I121" s="403">
        <v>0</v>
      </c>
      <c r="J121" s="12"/>
      <c r="K121" s="12"/>
      <c r="L121" s="12"/>
      <c r="M121" s="12"/>
      <c r="N121" s="12"/>
      <c r="O121" s="12"/>
    </row>
    <row r="122" spans="1:16" s="9" customFormat="1" ht="3.95" customHeight="1" x14ac:dyDescent="0.25">
      <c r="A122" s="149" t="s">
        <v>440</v>
      </c>
      <c r="B122" s="161" t="s">
        <v>440</v>
      </c>
      <c r="C122" s="35"/>
      <c r="D122" s="10"/>
      <c r="E122" s="13"/>
      <c r="F122" s="12"/>
      <c r="G122" s="12"/>
      <c r="H122" s="12"/>
      <c r="I122" s="23"/>
      <c r="J122" s="12"/>
      <c r="K122" s="12"/>
      <c r="L122" s="12"/>
      <c r="M122" s="12"/>
      <c r="N122" s="12"/>
      <c r="O122" s="12"/>
    </row>
    <row r="123" spans="1:16" s="9" customFormat="1" ht="15.95" customHeight="1" x14ac:dyDescent="0.25">
      <c r="A123" s="149" t="s">
        <v>448</v>
      </c>
      <c r="B123" s="161" t="s">
        <v>440</v>
      </c>
      <c r="C123" s="35" t="s">
        <v>340</v>
      </c>
      <c r="D123" s="18"/>
      <c r="E123" s="13"/>
      <c r="F123" s="12"/>
      <c r="G123" s="12"/>
      <c r="H123" s="12"/>
      <c r="I123" s="403">
        <v>0</v>
      </c>
      <c r="J123" s="12"/>
      <c r="K123" s="12"/>
      <c r="L123" s="12"/>
      <c r="M123" s="12"/>
      <c r="N123" s="12"/>
      <c r="O123" s="12"/>
    </row>
    <row r="124" spans="1:16" s="9" customFormat="1" ht="3.95" customHeight="1" x14ac:dyDescent="0.25">
      <c r="A124" s="149" t="s">
        <v>440</v>
      </c>
      <c r="B124" s="161" t="s">
        <v>440</v>
      </c>
      <c r="C124" s="35"/>
      <c r="D124" s="10"/>
      <c r="E124" s="13"/>
      <c r="F124" s="12"/>
      <c r="G124" s="12"/>
      <c r="H124" s="12"/>
      <c r="I124" s="23"/>
      <c r="J124" s="12"/>
      <c r="K124" s="12"/>
      <c r="L124" s="12"/>
      <c r="M124" s="12"/>
      <c r="N124" s="12"/>
      <c r="O124" s="12"/>
    </row>
    <row r="125" spans="1:16" s="9" customFormat="1" ht="15.95" customHeight="1" x14ac:dyDescent="0.25">
      <c r="A125" s="149" t="s">
        <v>507</v>
      </c>
      <c r="B125" s="161" t="s">
        <v>440</v>
      </c>
      <c r="C125" s="35" t="s">
        <v>547</v>
      </c>
      <c r="D125" s="10"/>
      <c r="E125" s="13"/>
      <c r="F125" s="12"/>
      <c r="G125" s="12"/>
      <c r="H125" s="12"/>
      <c r="I125" s="403">
        <v>0</v>
      </c>
      <c r="J125" s="12"/>
      <c r="K125" s="12"/>
      <c r="L125" s="12"/>
      <c r="M125" s="12"/>
      <c r="N125" s="12"/>
      <c r="O125" s="12"/>
    </row>
    <row r="126" spans="1:16" s="9" customFormat="1" ht="3.95" customHeight="1" x14ac:dyDescent="0.25">
      <c r="A126" s="149" t="s">
        <v>440</v>
      </c>
      <c r="B126" s="161" t="s">
        <v>440</v>
      </c>
      <c r="C126" s="35"/>
      <c r="D126" s="10"/>
      <c r="E126" s="13"/>
      <c r="F126" s="12"/>
      <c r="G126" s="12"/>
      <c r="H126" s="12"/>
      <c r="I126" s="23"/>
      <c r="J126" s="12"/>
      <c r="K126" s="12"/>
      <c r="L126" s="12"/>
      <c r="M126" s="12"/>
      <c r="N126" s="12"/>
      <c r="O126" s="12"/>
    </row>
    <row r="127" spans="1:16" s="9" customFormat="1" ht="15.95" customHeight="1" x14ac:dyDescent="0.25">
      <c r="A127" s="149" t="s">
        <v>549</v>
      </c>
      <c r="B127" s="161" t="s">
        <v>440</v>
      </c>
      <c r="C127" s="35" t="s">
        <v>548</v>
      </c>
      <c r="D127" s="10"/>
      <c r="E127" s="13"/>
      <c r="F127" s="12"/>
      <c r="G127" s="12"/>
      <c r="H127" s="12"/>
      <c r="I127" s="403">
        <v>0</v>
      </c>
      <c r="J127" s="12"/>
      <c r="K127" s="12"/>
      <c r="L127" s="12"/>
      <c r="M127" s="12"/>
      <c r="N127" s="12"/>
      <c r="O127" s="12"/>
    </row>
    <row r="128" spans="1:16" s="9" customFormat="1" ht="3.95" customHeight="1" x14ac:dyDescent="0.25">
      <c r="A128" s="149" t="s">
        <v>440</v>
      </c>
      <c r="B128" s="161" t="s">
        <v>440</v>
      </c>
      <c r="C128" s="35"/>
      <c r="D128" s="10"/>
      <c r="E128" s="13"/>
      <c r="F128" s="12"/>
      <c r="G128" s="12"/>
      <c r="H128" s="12"/>
      <c r="I128" s="23"/>
      <c r="J128" s="12"/>
      <c r="K128" s="12"/>
      <c r="L128" s="12"/>
      <c r="M128" s="12"/>
      <c r="N128" s="12"/>
      <c r="O128" s="12"/>
    </row>
    <row r="129" spans="1:20" s="9" customFormat="1" ht="15.95" customHeight="1" x14ac:dyDescent="0.25">
      <c r="A129" s="149" t="s">
        <v>546</v>
      </c>
      <c r="B129" s="161" t="s">
        <v>440</v>
      </c>
      <c r="C129" s="35" t="s">
        <v>730</v>
      </c>
      <c r="D129" s="10"/>
      <c r="E129" s="13"/>
      <c r="F129" s="12"/>
      <c r="G129" s="12"/>
      <c r="H129" s="12"/>
      <c r="I129" s="403">
        <v>0</v>
      </c>
      <c r="J129" s="12"/>
      <c r="K129" s="12"/>
      <c r="L129" s="12"/>
      <c r="M129" s="12"/>
      <c r="N129" s="12"/>
      <c r="O129" s="12"/>
    </row>
    <row r="130" spans="1:20" s="9" customFormat="1" ht="3.95" customHeight="1" x14ac:dyDescent="0.25">
      <c r="A130" s="149" t="s">
        <v>440</v>
      </c>
      <c r="B130" s="161" t="s">
        <v>440</v>
      </c>
      <c r="C130" s="35"/>
      <c r="D130" s="10"/>
      <c r="E130" s="13"/>
      <c r="F130" s="12"/>
      <c r="G130" s="12"/>
      <c r="H130" s="12"/>
      <c r="I130" s="23"/>
      <c r="J130" s="12"/>
      <c r="K130" s="12"/>
      <c r="L130" s="12"/>
      <c r="M130" s="12"/>
      <c r="N130" s="12"/>
      <c r="O130" s="12"/>
    </row>
    <row r="131" spans="1:20" s="9" customFormat="1" ht="15.95" customHeight="1" x14ac:dyDescent="0.25">
      <c r="A131" s="149" t="s">
        <v>449</v>
      </c>
      <c r="B131" s="161" t="s">
        <v>440</v>
      </c>
      <c r="C131" s="35" t="s">
        <v>350</v>
      </c>
      <c r="D131" s="10"/>
      <c r="E131" s="13"/>
      <c r="F131" s="12"/>
      <c r="G131" s="12"/>
      <c r="H131" s="12"/>
      <c r="I131" s="403">
        <v>0</v>
      </c>
      <c r="J131" s="12"/>
      <c r="K131" s="12"/>
      <c r="L131" s="12"/>
      <c r="M131" s="12"/>
      <c r="N131" s="12"/>
      <c r="O131" s="12"/>
    </row>
    <row r="132" spans="1:20" s="9" customFormat="1" ht="3.95" customHeight="1" x14ac:dyDescent="0.25">
      <c r="A132" s="149" t="s">
        <v>440</v>
      </c>
      <c r="B132" s="161" t="s">
        <v>440</v>
      </c>
      <c r="C132" s="35"/>
      <c r="D132" s="10"/>
      <c r="E132" s="13"/>
      <c r="F132" s="12"/>
      <c r="G132" s="12"/>
      <c r="H132" s="12"/>
      <c r="I132" s="23"/>
      <c r="J132" s="12"/>
      <c r="K132" s="12"/>
      <c r="L132" s="12"/>
      <c r="M132" s="12"/>
      <c r="N132" s="12"/>
      <c r="O132" s="12"/>
    </row>
    <row r="133" spans="1:20" s="9" customFormat="1" ht="15.95" customHeight="1" x14ac:dyDescent="0.25">
      <c r="A133" s="149" t="s">
        <v>450</v>
      </c>
      <c r="B133" s="161" t="s">
        <v>440</v>
      </c>
      <c r="C133" s="35" t="s">
        <v>341</v>
      </c>
      <c r="D133" s="18"/>
      <c r="E133" s="13"/>
      <c r="F133" s="12"/>
      <c r="G133" s="12"/>
      <c r="H133" s="12"/>
      <c r="I133" s="29"/>
      <c r="J133" s="12"/>
      <c r="K133" s="12"/>
      <c r="L133" s="12"/>
      <c r="M133" s="12"/>
      <c r="N133" s="12"/>
      <c r="O133" s="12"/>
    </row>
    <row r="134" spans="1:20" s="9" customFormat="1" ht="3.95" customHeight="1" x14ac:dyDescent="0.25">
      <c r="A134" s="149" t="s">
        <v>440</v>
      </c>
      <c r="B134" s="161" t="s">
        <v>440</v>
      </c>
      <c r="C134" s="16"/>
      <c r="D134" s="10"/>
      <c r="E134" s="13"/>
      <c r="F134" s="12"/>
      <c r="G134" s="12"/>
      <c r="H134" s="12"/>
      <c r="I134" s="23"/>
      <c r="J134" s="12"/>
      <c r="K134" s="12"/>
      <c r="L134" s="12"/>
      <c r="M134" s="12"/>
      <c r="N134" s="12"/>
      <c r="O134" s="12"/>
    </row>
    <row r="135" spans="1:20" s="9" customFormat="1" ht="15.95" customHeight="1" x14ac:dyDescent="0.25">
      <c r="A135" s="149" t="s">
        <v>440</v>
      </c>
      <c r="B135" s="161" t="s">
        <v>440</v>
      </c>
      <c r="C135" s="36" t="str">
        <f>"Model car "&amp; B135</f>
        <v>Model car x</v>
      </c>
      <c r="D135" s="30" t="str">
        <f t="shared" ref="D135:D166" si="0">D54</f>
        <v>OPELCORSA D1.3 CDTi Enjoy 88g</v>
      </c>
      <c r="E135" s="13"/>
      <c r="F135" s="12"/>
      <c r="G135" s="12"/>
      <c r="H135" s="12"/>
      <c r="I135" s="403">
        <v>0.2</v>
      </c>
      <c r="J135" s="51" t="str">
        <f>J54</f>
        <v>OPELCORSA D</v>
      </c>
      <c r="K135" s="12"/>
      <c r="L135" s="12"/>
      <c r="M135" s="12"/>
      <c r="N135" s="12"/>
      <c r="O135" s="12"/>
      <c r="T135" s="22">
        <f>IF(ISERROR(VLOOKUP($J135,DowntimeEntriesData,'Vehicle Data'!$F$9,FALSE)),0,VLOOKUP($J135,DowntimeEntriesData,'Vehicle Data'!$F$9,FALSE))</f>
        <v>0</v>
      </c>
    </row>
    <row r="136" spans="1:20" s="9" customFormat="1" ht="3.95" hidden="1" customHeight="1" x14ac:dyDescent="0.25">
      <c r="A136" s="149" t="s">
        <v>440</v>
      </c>
      <c r="B136" s="161" t="s">
        <v>440</v>
      </c>
      <c r="C136" s="36"/>
      <c r="D136" s="30">
        <f t="shared" si="0"/>
        <v>0</v>
      </c>
      <c r="E136" s="13"/>
      <c r="F136" s="12"/>
      <c r="G136" s="12"/>
      <c r="H136" s="12"/>
      <c r="I136" s="23"/>
      <c r="J136" s="51">
        <f t="shared" ref="J136:J193" si="1">J55</f>
        <v>0</v>
      </c>
      <c r="K136" s="12"/>
      <c r="L136" s="12"/>
      <c r="M136" s="12"/>
      <c r="N136" s="12"/>
      <c r="O136" s="12"/>
      <c r="T136" s="23"/>
    </row>
    <row r="137" spans="1:20" s="9" customFormat="1" ht="15.95" customHeight="1" x14ac:dyDescent="0.25">
      <c r="A137" s="149" t="s">
        <v>440</v>
      </c>
      <c r="B137" s="161" t="s">
        <v>440</v>
      </c>
      <c r="C137" s="36" t="str">
        <f>"Model car "&amp; B137</f>
        <v>Model car x</v>
      </c>
      <c r="D137" s="30" t="str">
        <f t="shared" si="0"/>
        <v>VWPOLO (6C1)1.4 TDi Trendline</v>
      </c>
      <c r="E137" s="13"/>
      <c r="F137" s="12"/>
      <c r="G137" s="12"/>
      <c r="H137" s="12"/>
      <c r="I137" s="403">
        <v>0.14000000000000001</v>
      </c>
      <c r="J137" s="51" t="str">
        <f t="shared" si="1"/>
        <v>VWPOLO (6C1)</v>
      </c>
      <c r="K137" s="12"/>
      <c r="L137" s="12"/>
      <c r="M137" s="12"/>
      <c r="N137" s="12"/>
      <c r="O137" s="12"/>
      <c r="T137" s="22">
        <f>IF(ISERROR(VLOOKUP($J137,DowntimeEntriesData,'Vehicle Data'!$F$9,FALSE)),0,VLOOKUP($J137,DowntimeEntriesData,'Vehicle Data'!$F$9,FALSE))</f>
        <v>0</v>
      </c>
    </row>
    <row r="138" spans="1:20" s="9" customFormat="1" ht="3.95" hidden="1" customHeight="1" x14ac:dyDescent="0.25">
      <c r="A138" s="149" t="s">
        <v>440</v>
      </c>
      <c r="B138" s="161" t="s">
        <v>440</v>
      </c>
      <c r="C138" s="36"/>
      <c r="D138" s="30">
        <f t="shared" si="0"/>
        <v>0</v>
      </c>
      <c r="E138" s="13"/>
      <c r="F138" s="12"/>
      <c r="G138" s="12"/>
      <c r="H138" s="12"/>
      <c r="I138" s="23"/>
      <c r="J138" s="51">
        <f t="shared" si="1"/>
        <v>0</v>
      </c>
      <c r="K138" s="12"/>
      <c r="L138" s="12"/>
      <c r="M138" s="12"/>
      <c r="N138" s="12"/>
      <c r="O138" s="12"/>
      <c r="T138" s="23"/>
    </row>
    <row r="139" spans="1:20" s="9" customFormat="1" ht="15.95" customHeight="1" x14ac:dyDescent="0.25">
      <c r="A139" s="149" t="s">
        <v>440</v>
      </c>
      <c r="B139" s="161" t="s">
        <v>440</v>
      </c>
      <c r="C139" s="36" t="str">
        <f>"Model car "&amp; B139</f>
        <v>Model car x</v>
      </c>
      <c r="D139" s="30" t="str">
        <f t="shared" si="0"/>
        <v>SEATIBIZA ST (6J)1.2 TDi Style</v>
      </c>
      <c r="E139" s="13"/>
      <c r="F139" s="12"/>
      <c r="G139" s="12"/>
      <c r="H139" s="12"/>
      <c r="I139" s="403">
        <v>0.17</v>
      </c>
      <c r="J139" s="51" t="str">
        <f t="shared" si="1"/>
        <v>SEATIBIZA ST (6J)</v>
      </c>
      <c r="K139" s="12"/>
      <c r="L139" s="12"/>
      <c r="M139" s="12"/>
      <c r="N139" s="12"/>
      <c r="O139" s="12"/>
      <c r="T139" s="22">
        <f>IF(ISERROR(VLOOKUP($J139,DowntimeEntriesData,'Vehicle Data'!$F$9,FALSE)),0,VLOOKUP($J139,DowntimeEntriesData,'Vehicle Data'!$F$9,FALSE))</f>
        <v>0</v>
      </c>
    </row>
    <row r="140" spans="1:20" s="9" customFormat="1" ht="3.95" hidden="1" customHeight="1" x14ac:dyDescent="0.25">
      <c r="A140" s="149" t="s">
        <v>440</v>
      </c>
      <c r="B140" s="161" t="s">
        <v>440</v>
      </c>
      <c r="C140" s="16"/>
      <c r="D140" s="30">
        <f t="shared" si="0"/>
        <v>0</v>
      </c>
      <c r="E140" s="13"/>
      <c r="F140" s="12"/>
      <c r="G140" s="12"/>
      <c r="H140" s="12"/>
      <c r="I140" s="23"/>
      <c r="J140" s="51">
        <f t="shared" si="1"/>
        <v>0</v>
      </c>
      <c r="K140" s="12"/>
      <c r="L140" s="12"/>
      <c r="M140" s="12"/>
      <c r="N140" s="12"/>
      <c r="O140" s="12"/>
      <c r="T140" s="23"/>
    </row>
    <row r="141" spans="1:20" s="9" customFormat="1" ht="15.95" customHeight="1" x14ac:dyDescent="0.25">
      <c r="A141" s="149" t="s">
        <v>440</v>
      </c>
      <c r="B141" s="161" t="s">
        <v>440</v>
      </c>
      <c r="C141" s="36" t="str">
        <f>"Model car "&amp; B141</f>
        <v>Model car x</v>
      </c>
      <c r="D141" s="30" t="str">
        <f t="shared" si="0"/>
        <v>SEATLEON ST (5F)1.6 TDi Style Ecomotive</v>
      </c>
      <c r="E141" s="13"/>
      <c r="F141" s="12"/>
      <c r="G141" s="12"/>
      <c r="H141" s="12"/>
      <c r="I141" s="403">
        <v>0.17</v>
      </c>
      <c r="J141" s="51" t="str">
        <f t="shared" si="1"/>
        <v>SEATLEON ST (5F)</v>
      </c>
      <c r="K141" s="12"/>
      <c r="L141" s="12"/>
      <c r="M141" s="12"/>
      <c r="N141" s="12"/>
      <c r="O141" s="12"/>
      <c r="T141" s="22">
        <f>IF(ISERROR(VLOOKUP($J141,DowntimeEntriesData,'Vehicle Data'!$F$9,FALSE)),0,VLOOKUP($J141,DowntimeEntriesData,'Vehicle Data'!$F$9,FALSE))</f>
        <v>0</v>
      </c>
    </row>
    <row r="142" spans="1:20" s="9" customFormat="1" ht="3.95" hidden="1" customHeight="1" x14ac:dyDescent="0.25">
      <c r="A142" s="149" t="s">
        <v>440</v>
      </c>
      <c r="B142" s="161" t="s">
        <v>440</v>
      </c>
      <c r="C142" s="36"/>
      <c r="D142" s="30">
        <f t="shared" si="0"/>
        <v>0</v>
      </c>
      <c r="E142" s="13"/>
      <c r="F142" s="12"/>
      <c r="G142" s="12"/>
      <c r="H142" s="12"/>
      <c r="I142" s="23"/>
      <c r="J142" s="51">
        <f t="shared" si="1"/>
        <v>0</v>
      </c>
      <c r="K142" s="12"/>
      <c r="L142" s="12"/>
      <c r="M142" s="12"/>
      <c r="N142" s="12"/>
      <c r="O142" s="12"/>
      <c r="T142" s="23"/>
    </row>
    <row r="143" spans="1:20" s="9" customFormat="1" ht="20.100000000000001" customHeight="1" x14ac:dyDescent="0.25">
      <c r="A143" s="149" t="s">
        <v>440</v>
      </c>
      <c r="B143" s="161" t="s">
        <v>440</v>
      </c>
      <c r="C143" s="36" t="str">
        <f>"Model car "&amp; B143</f>
        <v>Model car x</v>
      </c>
      <c r="D143" s="30" t="str">
        <f t="shared" si="0"/>
        <v>FORDFOCUS STATION1.6 TDCi Titanium Best</v>
      </c>
      <c r="E143" s="13"/>
      <c r="F143" s="12"/>
      <c r="G143" s="12"/>
      <c r="H143" s="12"/>
      <c r="I143" s="403">
        <v>0.19</v>
      </c>
      <c r="J143" s="51" t="str">
        <f t="shared" si="1"/>
        <v>FORDFOCUS STATION</v>
      </c>
      <c r="K143" s="12"/>
      <c r="L143" s="12"/>
      <c r="M143" s="12"/>
      <c r="N143" s="12"/>
      <c r="O143" s="12"/>
      <c r="T143" s="22">
        <f>IF(ISERROR(VLOOKUP($J143,DowntimeEntriesData,'Vehicle Data'!$F$9,FALSE)),0,VLOOKUP($J143,DowntimeEntriesData,'Vehicle Data'!$F$9,FALSE))</f>
        <v>0</v>
      </c>
    </row>
    <row r="144" spans="1:20" s="9" customFormat="1" ht="3.95" hidden="1" customHeight="1" x14ac:dyDescent="0.25">
      <c r="A144" s="149" t="s">
        <v>440</v>
      </c>
      <c r="B144" s="161" t="s">
        <v>440</v>
      </c>
      <c r="C144" s="36"/>
      <c r="D144" s="30">
        <f t="shared" si="0"/>
        <v>0</v>
      </c>
      <c r="E144" s="13"/>
      <c r="F144" s="12"/>
      <c r="G144" s="12"/>
      <c r="H144" s="12"/>
      <c r="I144" s="23"/>
      <c r="J144" s="51">
        <f t="shared" si="1"/>
        <v>0</v>
      </c>
      <c r="K144" s="12"/>
      <c r="L144" s="12"/>
      <c r="M144" s="12"/>
      <c r="N144" s="12"/>
      <c r="O144" s="12"/>
      <c r="T144" s="23"/>
    </row>
    <row r="145" spans="1:20" s="9" customFormat="1" ht="20.100000000000001" customHeight="1" x14ac:dyDescent="0.25">
      <c r="A145" s="149" t="s">
        <v>440</v>
      </c>
      <c r="B145" s="161" t="s">
        <v>440</v>
      </c>
      <c r="C145" s="36" t="str">
        <f>"Model car "&amp; B145</f>
        <v>Model car x</v>
      </c>
      <c r="D145" s="30" t="str">
        <f t="shared" si="0"/>
        <v>VWGOLF VII VARIAN1.6 TDi Confortline</v>
      </c>
      <c r="E145" s="13"/>
      <c r="F145" s="12"/>
      <c r="G145" s="12"/>
      <c r="H145" s="12"/>
      <c r="I145" s="403">
        <v>0.14000000000000001</v>
      </c>
      <c r="J145" s="51" t="str">
        <f t="shared" si="1"/>
        <v>VWGOLF VII VARIAN</v>
      </c>
      <c r="K145" s="12"/>
      <c r="L145" s="12"/>
      <c r="M145" s="12"/>
      <c r="N145" s="12"/>
      <c r="O145" s="12"/>
      <c r="T145" s="22">
        <f>IF(ISERROR(VLOOKUP($J145,DowntimeEntriesData,'Vehicle Data'!$F$9,FALSE)),0,VLOOKUP($J145,DowntimeEntriesData,'Vehicle Data'!$F$9,FALSE))</f>
        <v>0</v>
      </c>
    </row>
    <row r="146" spans="1:20" s="9" customFormat="1" ht="3.95" hidden="1" customHeight="1" x14ac:dyDescent="0.25">
      <c r="A146" s="149" t="s">
        <v>440</v>
      </c>
      <c r="B146" s="161" t="s">
        <v>440</v>
      </c>
      <c r="C146" s="16"/>
      <c r="D146" s="30">
        <f t="shared" si="0"/>
        <v>0</v>
      </c>
      <c r="E146" s="13"/>
      <c r="F146" s="12"/>
      <c r="G146" s="12"/>
      <c r="H146" s="12"/>
      <c r="I146" s="23"/>
      <c r="J146" s="51">
        <f t="shared" si="1"/>
        <v>0</v>
      </c>
      <c r="K146" s="12"/>
      <c r="L146" s="12"/>
      <c r="M146" s="12"/>
      <c r="N146" s="12"/>
      <c r="O146" s="12"/>
      <c r="T146" s="23"/>
    </row>
    <row r="147" spans="1:20" s="9" customFormat="1" ht="20.100000000000001" customHeight="1" x14ac:dyDescent="0.25">
      <c r="A147" s="149" t="s">
        <v>440</v>
      </c>
      <c r="B147" s="161" t="s">
        <v>440</v>
      </c>
      <c r="C147" s="36" t="str">
        <f>"Model car "&amp; B147</f>
        <v>Model car x</v>
      </c>
      <c r="D147" s="30" t="str">
        <f t="shared" si="0"/>
        <v>BMWSERIE-1 (F20)116 d EfficientDynamics</v>
      </c>
      <c r="E147" s="13"/>
      <c r="F147" s="12"/>
      <c r="G147" s="12"/>
      <c r="H147" s="12"/>
      <c r="I147" s="403">
        <v>0.13</v>
      </c>
      <c r="J147" s="51" t="str">
        <f t="shared" si="1"/>
        <v>BMWSERIE-1 (F20)</v>
      </c>
      <c r="K147" s="12"/>
      <c r="L147" s="12"/>
      <c r="M147" s="12"/>
      <c r="N147" s="12"/>
      <c r="O147" s="12"/>
      <c r="T147" s="22">
        <f>IF(ISERROR(VLOOKUP($J147,DowntimeEntriesData,'Vehicle Data'!$F$9,FALSE)),0,VLOOKUP($J147,DowntimeEntriesData,'Vehicle Data'!$F$9,FALSE))</f>
        <v>0</v>
      </c>
    </row>
    <row r="148" spans="1:20" s="9" customFormat="1" ht="3.95" hidden="1" customHeight="1" x14ac:dyDescent="0.25">
      <c r="A148" s="149" t="s">
        <v>440</v>
      </c>
      <c r="B148" s="161" t="s">
        <v>440</v>
      </c>
      <c r="C148" s="36"/>
      <c r="D148" s="30">
        <f t="shared" si="0"/>
        <v>0</v>
      </c>
      <c r="E148" s="13"/>
      <c r="F148" s="12"/>
      <c r="G148" s="12"/>
      <c r="H148" s="12"/>
      <c r="I148" s="23"/>
      <c r="J148" s="51">
        <f t="shared" si="1"/>
        <v>0</v>
      </c>
      <c r="K148" s="12"/>
      <c r="L148" s="12"/>
      <c r="M148" s="12"/>
      <c r="N148" s="12"/>
      <c r="O148" s="12"/>
      <c r="T148" s="23"/>
    </row>
    <row r="149" spans="1:20" s="9" customFormat="1" ht="20.100000000000001" customHeight="1" x14ac:dyDescent="0.25">
      <c r="A149" s="149" t="s">
        <v>440</v>
      </c>
      <c r="B149" s="161" t="s">
        <v>440</v>
      </c>
      <c r="C149" s="36" t="str">
        <f>"Model car "&amp; B149</f>
        <v>Model car x</v>
      </c>
      <c r="D149" s="30" t="str">
        <f t="shared" si="0"/>
        <v>AUDIA3 SPORTBACK (81.6 TDi Business Line Attracti</v>
      </c>
      <c r="E149" s="13"/>
      <c r="F149" s="12"/>
      <c r="G149" s="12"/>
      <c r="H149" s="12"/>
      <c r="I149" s="403">
        <v>0.14000000000000001</v>
      </c>
      <c r="J149" s="51" t="str">
        <f t="shared" si="1"/>
        <v>AUDIA3 SPORTBACK (8</v>
      </c>
      <c r="K149" s="12"/>
      <c r="L149" s="12"/>
      <c r="M149" s="12"/>
      <c r="N149" s="12"/>
      <c r="O149" s="12"/>
      <c r="T149" s="22">
        <f>IF(ISERROR(VLOOKUP($J149,DowntimeEntriesData,'Vehicle Data'!$F$9,FALSE)),0,VLOOKUP($J149,DowntimeEntriesData,'Vehicle Data'!$F$9,FALSE))</f>
        <v>0</v>
      </c>
    </row>
    <row r="150" spans="1:20" s="9" customFormat="1" ht="3.95" hidden="1" customHeight="1" x14ac:dyDescent="0.25">
      <c r="A150" s="149" t="s">
        <v>440</v>
      </c>
      <c r="B150" s="161" t="s">
        <v>440</v>
      </c>
      <c r="C150" s="36"/>
      <c r="D150" s="30">
        <f t="shared" si="0"/>
        <v>0</v>
      </c>
      <c r="E150" s="13"/>
      <c r="F150" s="12"/>
      <c r="G150" s="12"/>
      <c r="H150" s="12"/>
      <c r="I150" s="23"/>
      <c r="J150" s="51">
        <f t="shared" si="1"/>
        <v>0</v>
      </c>
      <c r="K150" s="12"/>
      <c r="L150" s="12"/>
      <c r="M150" s="12"/>
      <c r="N150" s="12"/>
      <c r="O150" s="12"/>
      <c r="T150" s="23"/>
    </row>
    <row r="151" spans="1:20" s="9" customFormat="1" ht="20.100000000000001" customHeight="1" x14ac:dyDescent="0.25">
      <c r="A151" s="149" t="s">
        <v>440</v>
      </c>
      <c r="B151" s="161" t="s">
        <v>440</v>
      </c>
      <c r="C151" s="36" t="str">
        <f>"Model car "&amp; B151</f>
        <v>Model car x</v>
      </c>
      <c r="D151" s="30" t="str">
        <f t="shared" si="0"/>
        <v>CITROENC5 TOURER1.6 HDi Séduction 120g</v>
      </c>
      <c r="E151" s="13"/>
      <c r="F151" s="12"/>
      <c r="G151" s="12"/>
      <c r="H151" s="12"/>
      <c r="I151" s="403">
        <v>0.15</v>
      </c>
      <c r="J151" s="51" t="str">
        <f t="shared" si="1"/>
        <v>CITROENC5 TOURER</v>
      </c>
      <c r="K151" s="12"/>
      <c r="L151" s="12"/>
      <c r="M151" s="12"/>
      <c r="N151" s="12"/>
      <c r="O151" s="12"/>
      <c r="T151" s="22">
        <f>IF(ISERROR(VLOOKUP($J151,DowntimeEntriesData,'Vehicle Data'!$F$9,FALSE)),0,VLOOKUP($J151,DowntimeEntriesData,'Vehicle Data'!$F$9,FALSE))</f>
        <v>0</v>
      </c>
    </row>
    <row r="152" spans="1:20" s="9" customFormat="1" ht="3.95" hidden="1" customHeight="1" x14ac:dyDescent="0.25">
      <c r="A152" s="149" t="s">
        <v>440</v>
      </c>
      <c r="B152" s="161" t="s">
        <v>440</v>
      </c>
      <c r="C152" s="16"/>
      <c r="D152" s="30">
        <f t="shared" si="0"/>
        <v>0</v>
      </c>
      <c r="E152" s="13"/>
      <c r="F152" s="12"/>
      <c r="G152" s="12"/>
      <c r="H152" s="12"/>
      <c r="I152" s="23"/>
      <c r="J152" s="51">
        <f t="shared" si="1"/>
        <v>0</v>
      </c>
      <c r="K152" s="12"/>
      <c r="L152" s="12"/>
      <c r="M152" s="12"/>
      <c r="N152" s="12"/>
      <c r="O152" s="12"/>
      <c r="T152" s="23"/>
    </row>
    <row r="153" spans="1:20" s="9" customFormat="1" ht="20.100000000000001" customHeight="1" x14ac:dyDescent="0.25">
      <c r="A153" s="149" t="s">
        <v>440</v>
      </c>
      <c r="B153" s="161" t="s">
        <v>440</v>
      </c>
      <c r="C153" s="36" t="str">
        <f>"Model car "&amp; B153</f>
        <v>Model car x</v>
      </c>
      <c r="D153" s="30" t="str">
        <f t="shared" si="0"/>
        <v>VWPASSAT VARIANT1.6 TDi Confortline Navig</v>
      </c>
      <c r="E153" s="13"/>
      <c r="F153" s="12"/>
      <c r="G153" s="12"/>
      <c r="H153" s="12"/>
      <c r="I153" s="403">
        <v>0.14000000000000001</v>
      </c>
      <c r="J153" s="51" t="str">
        <f t="shared" si="1"/>
        <v>VWPASSAT VARIANT</v>
      </c>
      <c r="K153" s="12"/>
      <c r="L153" s="12"/>
      <c r="M153" s="12"/>
      <c r="N153" s="12"/>
      <c r="O153" s="12"/>
      <c r="T153" s="22">
        <f>IF(ISERROR(VLOOKUP($J153,DowntimeEntriesData,'Vehicle Data'!$F$9,FALSE)),0,VLOOKUP($J153,DowntimeEntriesData,'Vehicle Data'!$F$9,FALSE))</f>
        <v>0</v>
      </c>
    </row>
    <row r="154" spans="1:20" s="9" customFormat="1" ht="3.95" hidden="1" customHeight="1" x14ac:dyDescent="0.25">
      <c r="A154" s="149" t="s">
        <v>440</v>
      </c>
      <c r="B154" s="161" t="s">
        <v>440</v>
      </c>
      <c r="C154" s="16"/>
      <c r="D154" s="30">
        <f t="shared" si="0"/>
        <v>0</v>
      </c>
      <c r="E154" s="13"/>
      <c r="F154" s="12"/>
      <c r="G154" s="12"/>
      <c r="H154" s="12"/>
      <c r="I154" s="23"/>
      <c r="J154" s="51">
        <f t="shared" si="1"/>
        <v>0</v>
      </c>
      <c r="K154" s="12"/>
      <c r="L154" s="12"/>
      <c r="M154" s="12"/>
      <c r="N154" s="12"/>
      <c r="O154" s="12"/>
      <c r="T154" s="23"/>
    </row>
    <row r="155" spans="1:20" s="9" customFormat="1" ht="20.100000000000001" customHeight="1" x14ac:dyDescent="0.25">
      <c r="A155" s="149" t="s">
        <v>440</v>
      </c>
      <c r="B155" s="161" t="s">
        <v>440</v>
      </c>
      <c r="C155" s="36" t="str">
        <f>"Model car "&amp; B155</f>
        <v>Model car x</v>
      </c>
      <c r="D155" s="30" t="str">
        <f t="shared" si="0"/>
        <v>VWPASSAT VARIANT2.0 TDi Confortline Navig</v>
      </c>
      <c r="E155" s="13"/>
      <c r="F155" s="12"/>
      <c r="G155" s="12"/>
      <c r="H155" s="12"/>
      <c r="I155" s="403">
        <v>0.14000000000000001</v>
      </c>
      <c r="J155" s="51" t="str">
        <f t="shared" si="1"/>
        <v>VWPASSAT VARIANT</v>
      </c>
      <c r="K155" s="12"/>
      <c r="L155" s="12"/>
      <c r="M155" s="12"/>
      <c r="N155" s="12"/>
      <c r="O155" s="12"/>
      <c r="T155" s="22">
        <f>IF(ISERROR(VLOOKUP($J155,DowntimeEntriesData,'Vehicle Data'!$F$9,FALSE)),0,VLOOKUP($J155,DowntimeEntriesData,'Vehicle Data'!$F$9,FALSE))</f>
        <v>0</v>
      </c>
    </row>
    <row r="156" spans="1:20" s="9" customFormat="1" ht="3.95" hidden="1" customHeight="1" x14ac:dyDescent="0.25">
      <c r="A156" s="149" t="s">
        <v>440</v>
      </c>
      <c r="B156" s="161" t="s">
        <v>440</v>
      </c>
      <c r="C156" s="36"/>
      <c r="D156" s="30">
        <f t="shared" si="0"/>
        <v>0</v>
      </c>
      <c r="E156" s="13"/>
      <c r="F156" s="12"/>
      <c r="G156" s="12"/>
      <c r="H156" s="12"/>
      <c r="I156" s="23"/>
      <c r="J156" s="51">
        <f t="shared" si="1"/>
        <v>0</v>
      </c>
      <c r="K156" s="12"/>
      <c r="L156" s="12"/>
      <c r="M156" s="12"/>
      <c r="N156" s="12"/>
      <c r="O156" s="12"/>
      <c r="T156" s="23"/>
    </row>
    <row r="157" spans="1:20" s="9" customFormat="1" ht="20.100000000000001" customHeight="1" x14ac:dyDescent="0.25">
      <c r="A157" s="149" t="s">
        <v>440</v>
      </c>
      <c r="B157" s="161" t="s">
        <v>440</v>
      </c>
      <c r="C157" s="36" t="str">
        <f>"Model car "&amp; B157</f>
        <v>Model car x</v>
      </c>
      <c r="D157" s="30" t="str">
        <f t="shared" si="0"/>
        <v>OPELINSIGNIA SPORTS2.0 CDTi Executive S/S</v>
      </c>
      <c r="E157" s="13"/>
      <c r="F157" s="12"/>
      <c r="G157" s="12"/>
      <c r="H157" s="12"/>
      <c r="I157" s="403">
        <v>0.2</v>
      </c>
      <c r="J157" s="51" t="str">
        <f t="shared" si="1"/>
        <v>OPELINSIGNIA SPORTS</v>
      </c>
      <c r="K157" s="12"/>
      <c r="L157" s="12"/>
      <c r="M157" s="12"/>
      <c r="N157" s="12"/>
      <c r="O157" s="12"/>
      <c r="T157" s="22">
        <f>IF(ISERROR(VLOOKUP($J157,DowntimeEntriesData,'Vehicle Data'!$F$9,FALSE)),0,VLOOKUP($J157,DowntimeEntriesData,'Vehicle Data'!$F$9,FALSE))</f>
        <v>0</v>
      </c>
    </row>
    <row r="158" spans="1:20" s="9" customFormat="1" ht="3.95" hidden="1" customHeight="1" x14ac:dyDescent="0.25">
      <c r="A158" s="149" t="s">
        <v>440</v>
      </c>
      <c r="B158" s="161" t="s">
        <v>440</v>
      </c>
      <c r="C158" s="36"/>
      <c r="D158" s="30">
        <f t="shared" si="0"/>
        <v>0</v>
      </c>
      <c r="E158" s="13"/>
      <c r="F158" s="12"/>
      <c r="G158" s="12"/>
      <c r="H158" s="12"/>
      <c r="I158" s="23"/>
      <c r="J158" s="51">
        <f t="shared" si="1"/>
        <v>0</v>
      </c>
      <c r="K158" s="12"/>
      <c r="L158" s="12"/>
      <c r="M158" s="12"/>
      <c r="N158" s="12"/>
      <c r="O158" s="12"/>
      <c r="T158" s="23"/>
    </row>
    <row r="159" spans="1:20" s="9" customFormat="1" ht="20.100000000000001" customHeight="1" x14ac:dyDescent="0.25">
      <c r="A159" s="149" t="s">
        <v>440</v>
      </c>
      <c r="B159" s="161" t="s">
        <v>440</v>
      </c>
      <c r="C159" s="36" t="str">
        <f>"Model car "&amp; B159</f>
        <v>Model car x</v>
      </c>
      <c r="D159" s="30" t="str">
        <f t="shared" si="0"/>
        <v>SEATALHAMBRA (710)2.0 TDi Style Eco.</v>
      </c>
      <c r="E159" s="13"/>
      <c r="F159" s="12"/>
      <c r="G159" s="12"/>
      <c r="H159" s="12"/>
      <c r="I159" s="403">
        <v>0.17</v>
      </c>
      <c r="J159" s="51" t="str">
        <f t="shared" si="1"/>
        <v>SEATALHAMBRA (710)</v>
      </c>
      <c r="K159" s="12"/>
      <c r="L159" s="12"/>
      <c r="M159" s="12"/>
      <c r="N159" s="12"/>
      <c r="O159" s="12"/>
      <c r="T159" s="22">
        <f>IF(ISERROR(VLOOKUP($J159,DowntimeEntriesData,'Vehicle Data'!$F$9,FALSE)),0,VLOOKUP($J159,DowntimeEntriesData,'Vehicle Data'!$F$9,FALSE))</f>
        <v>0</v>
      </c>
    </row>
    <row r="160" spans="1:20" s="9" customFormat="1" ht="3.95" hidden="1" customHeight="1" x14ac:dyDescent="0.25">
      <c r="A160" s="149" t="s">
        <v>440</v>
      </c>
      <c r="B160" s="161" t="s">
        <v>440</v>
      </c>
      <c r="C160" s="16"/>
      <c r="D160" s="30">
        <f t="shared" si="0"/>
        <v>0</v>
      </c>
      <c r="E160" s="13"/>
      <c r="F160" s="12"/>
      <c r="G160" s="12"/>
      <c r="H160" s="12"/>
      <c r="I160" s="23"/>
      <c r="J160" s="51">
        <f t="shared" si="1"/>
        <v>0</v>
      </c>
      <c r="K160" s="12"/>
      <c r="L160" s="12"/>
      <c r="M160" s="12"/>
      <c r="N160" s="12"/>
      <c r="O160" s="12"/>
      <c r="T160" s="23"/>
    </row>
    <row r="161" spans="1:20" s="9" customFormat="1" ht="20.100000000000001" customHeight="1" x14ac:dyDescent="0.25">
      <c r="A161" s="149" t="s">
        <v>440</v>
      </c>
      <c r="B161" s="161" t="s">
        <v>440</v>
      </c>
      <c r="C161" s="36" t="str">
        <f>"Model car "&amp; B161</f>
        <v>Model car x</v>
      </c>
      <c r="D161" s="30" t="str">
        <f t="shared" si="0"/>
        <v>BMWSERIE-3 TOURING320 d Touring</v>
      </c>
      <c r="E161" s="13"/>
      <c r="F161" s="12"/>
      <c r="G161" s="12"/>
      <c r="H161" s="12"/>
      <c r="I161" s="403">
        <v>0.13</v>
      </c>
      <c r="J161" s="51" t="str">
        <f t="shared" si="1"/>
        <v>BMWSERIE-3 TOURING</v>
      </c>
      <c r="K161" s="12"/>
      <c r="L161" s="12"/>
      <c r="M161" s="12"/>
      <c r="N161" s="12"/>
      <c r="O161" s="12"/>
      <c r="T161" s="22">
        <f>IF(ISERROR(VLOOKUP($J161,DowntimeEntriesData,'Vehicle Data'!$F$9,FALSE)),0,VLOOKUP($J161,DowntimeEntriesData,'Vehicle Data'!$F$9,FALSE))</f>
        <v>0</v>
      </c>
    </row>
    <row r="162" spans="1:20" s="9" customFormat="1" ht="3.95" hidden="1" customHeight="1" x14ac:dyDescent="0.25">
      <c r="A162" s="149" t="s">
        <v>440</v>
      </c>
      <c r="B162" s="161" t="s">
        <v>440</v>
      </c>
      <c r="C162" s="36"/>
      <c r="D162" s="30">
        <f t="shared" si="0"/>
        <v>0</v>
      </c>
      <c r="E162" s="13"/>
      <c r="F162" s="12"/>
      <c r="G162" s="12"/>
      <c r="H162" s="12"/>
      <c r="I162" s="23"/>
      <c r="J162" s="51">
        <f t="shared" si="1"/>
        <v>0</v>
      </c>
      <c r="K162" s="12"/>
      <c r="L162" s="12"/>
      <c r="M162" s="12"/>
      <c r="N162" s="12"/>
      <c r="O162" s="12"/>
      <c r="T162" s="23"/>
    </row>
    <row r="163" spans="1:20" s="9" customFormat="1" ht="20.100000000000001" customHeight="1" x14ac:dyDescent="0.25">
      <c r="A163" s="149" t="s">
        <v>440</v>
      </c>
      <c r="B163" s="161" t="s">
        <v>440</v>
      </c>
      <c r="C163" s="36" t="str">
        <f>"Model car "&amp; B163</f>
        <v>Model car x</v>
      </c>
      <c r="D163" s="30" t="str">
        <f t="shared" si="0"/>
        <v>MERCEDESCLASSE C (W205)220 BlueTEC Exclusive</v>
      </c>
      <c r="E163" s="13"/>
      <c r="F163" s="12"/>
      <c r="G163" s="12"/>
      <c r="H163" s="12"/>
      <c r="I163" s="403">
        <v>0.21</v>
      </c>
      <c r="J163" s="51" t="str">
        <f t="shared" si="1"/>
        <v>MERCEDESCLASSE C (W205)</v>
      </c>
      <c r="K163" s="12"/>
      <c r="L163" s="12"/>
      <c r="M163" s="12"/>
      <c r="N163" s="12"/>
      <c r="O163" s="12"/>
      <c r="T163" s="22">
        <f>IF(ISERROR(VLOOKUP($J163,DowntimeEntriesData,'Vehicle Data'!$F$9,FALSE)),0,VLOOKUP($J163,DowntimeEntriesData,'Vehicle Data'!$F$9,FALSE))</f>
        <v>0</v>
      </c>
    </row>
    <row r="164" spans="1:20" s="9" customFormat="1" ht="3.95" hidden="1" customHeight="1" x14ac:dyDescent="0.25">
      <c r="A164" s="149" t="s">
        <v>440</v>
      </c>
      <c r="B164" s="161" t="s">
        <v>440</v>
      </c>
      <c r="C164" s="36"/>
      <c r="D164" s="30">
        <f t="shared" si="0"/>
        <v>0</v>
      </c>
      <c r="E164" s="13"/>
      <c r="F164" s="12"/>
      <c r="G164" s="12"/>
      <c r="H164" s="12"/>
      <c r="I164" s="23"/>
      <c r="J164" s="51">
        <f t="shared" si="1"/>
        <v>0</v>
      </c>
      <c r="K164" s="12"/>
      <c r="L164" s="12"/>
      <c r="M164" s="12"/>
      <c r="N164" s="12"/>
      <c r="O164" s="12"/>
      <c r="T164" s="23"/>
    </row>
    <row r="165" spans="1:20" s="9" customFormat="1" ht="20.100000000000001" customHeight="1" x14ac:dyDescent="0.25">
      <c r="A165" s="149" t="s">
        <v>440</v>
      </c>
      <c r="B165" s="161" t="s">
        <v>440</v>
      </c>
      <c r="C165" s="36" t="str">
        <f>"Model car "&amp; B165</f>
        <v>Model car x</v>
      </c>
      <c r="D165" s="30" t="str">
        <f t="shared" si="0"/>
        <v>BMWSERIE-5 TOURING520 d</v>
      </c>
      <c r="E165" s="13"/>
      <c r="F165" s="12"/>
      <c r="G165" s="12"/>
      <c r="H165" s="12"/>
      <c r="I165" s="403">
        <v>0.13</v>
      </c>
      <c r="J165" s="51" t="str">
        <f t="shared" si="1"/>
        <v>BMWSERIE-5 TOURING</v>
      </c>
      <c r="K165" s="12"/>
      <c r="L165" s="12"/>
      <c r="M165" s="12"/>
      <c r="N165" s="12"/>
      <c r="O165" s="12"/>
      <c r="T165" s="22">
        <f>IF(ISERROR(VLOOKUP($J165,DowntimeEntriesData,'Vehicle Data'!$F$9,FALSE)),0,VLOOKUP($J165,DowntimeEntriesData,'Vehicle Data'!$F$9,FALSE))</f>
        <v>0</v>
      </c>
    </row>
    <row r="166" spans="1:20" s="9" customFormat="1" ht="3.95" hidden="1" customHeight="1" x14ac:dyDescent="0.25">
      <c r="A166" s="149" t="s">
        <v>440</v>
      </c>
      <c r="B166" s="161" t="s">
        <v>440</v>
      </c>
      <c r="C166" s="16"/>
      <c r="D166" s="30">
        <f t="shared" si="0"/>
        <v>0</v>
      </c>
      <c r="E166" s="13"/>
      <c r="F166" s="12"/>
      <c r="G166" s="12"/>
      <c r="H166" s="12"/>
      <c r="I166" s="23"/>
      <c r="J166" s="51">
        <f t="shared" si="1"/>
        <v>0</v>
      </c>
      <c r="K166" s="12"/>
      <c r="L166" s="12"/>
      <c r="M166" s="12"/>
      <c r="N166" s="12"/>
      <c r="O166" s="12"/>
      <c r="T166" s="23"/>
    </row>
    <row r="167" spans="1:20" s="9" customFormat="1" ht="20.100000000000001" customHeight="1" x14ac:dyDescent="0.25">
      <c r="A167" s="149" t="s">
        <v>440</v>
      </c>
      <c r="B167" s="161" t="s">
        <v>440</v>
      </c>
      <c r="C167" s="36" t="str">
        <f>"Model car "&amp; B167</f>
        <v>Model car x</v>
      </c>
      <c r="D167" s="30" t="str">
        <f t="shared" ref="D167:D193" si="2">D86</f>
        <v>AUDIA6 AVANT (C7)2.0 TDi Business Line</v>
      </c>
      <c r="E167" s="13"/>
      <c r="F167" s="12"/>
      <c r="G167" s="12"/>
      <c r="H167" s="12"/>
      <c r="I167" s="403">
        <v>0.14000000000000001</v>
      </c>
      <c r="J167" s="51" t="str">
        <f t="shared" si="1"/>
        <v>AUDIA6 AVANT (C7)</v>
      </c>
      <c r="K167" s="12"/>
      <c r="L167" s="12"/>
      <c r="M167" s="12"/>
      <c r="N167" s="12"/>
      <c r="O167" s="12"/>
      <c r="T167" s="22">
        <f>IF(ISERROR(VLOOKUP($J167,DowntimeEntriesData,'Vehicle Data'!$F$9,FALSE)),0,VLOOKUP($J167,DowntimeEntriesData,'Vehicle Data'!$F$9,FALSE))</f>
        <v>0</v>
      </c>
    </row>
    <row r="168" spans="1:20" s="9" customFormat="1" ht="3.95" hidden="1" customHeight="1" x14ac:dyDescent="0.25">
      <c r="A168" s="149" t="s">
        <v>440</v>
      </c>
      <c r="B168" s="161" t="s">
        <v>440</v>
      </c>
      <c r="C168" s="36"/>
      <c r="D168" s="30">
        <f t="shared" si="2"/>
        <v>0</v>
      </c>
      <c r="E168" s="13"/>
      <c r="F168" s="12"/>
      <c r="G168" s="12"/>
      <c r="H168" s="12"/>
      <c r="I168" s="23"/>
      <c r="J168" s="51">
        <f t="shared" si="1"/>
        <v>0</v>
      </c>
      <c r="K168" s="12"/>
      <c r="L168" s="12"/>
      <c r="M168" s="12"/>
      <c r="N168" s="12"/>
      <c r="O168" s="12"/>
      <c r="T168" s="23"/>
    </row>
    <row r="169" spans="1:20" s="9" customFormat="1" ht="20.100000000000001" customHeight="1" x14ac:dyDescent="0.25">
      <c r="A169" s="149" t="s">
        <v>440</v>
      </c>
      <c r="B169" s="161" t="s">
        <v>440</v>
      </c>
      <c r="C169" s="36" t="str">
        <f>"Model car "&amp; B169</f>
        <v>Model car x</v>
      </c>
      <c r="D169" s="30" t="str">
        <f t="shared" si="2"/>
        <v>OPELCORSA D VAN1.3 CDTi</v>
      </c>
      <c r="E169" s="13"/>
      <c r="F169" s="12"/>
      <c r="G169" s="12"/>
      <c r="H169" s="12"/>
      <c r="I169" s="403">
        <v>0.2</v>
      </c>
      <c r="J169" s="51" t="str">
        <f t="shared" si="1"/>
        <v>OPELCORSA D VAN</v>
      </c>
      <c r="K169" s="12"/>
      <c r="L169" s="12"/>
      <c r="M169" s="12"/>
      <c r="N169" s="12"/>
      <c r="O169" s="12"/>
      <c r="T169" s="22">
        <f>IF(ISERROR(VLOOKUP($J169,DowntimeEntriesData,'Vehicle Data'!$F$9,FALSE)),0,VLOOKUP($J169,DowntimeEntriesData,'Vehicle Data'!$F$9,FALSE))</f>
        <v>0</v>
      </c>
    </row>
    <row r="170" spans="1:20" s="9" customFormat="1" ht="3.95" hidden="1" customHeight="1" x14ac:dyDescent="0.25">
      <c r="A170" s="149" t="s">
        <v>440</v>
      </c>
      <c r="B170" s="161" t="s">
        <v>440</v>
      </c>
      <c r="C170" s="36"/>
      <c r="D170" s="30">
        <f t="shared" si="2"/>
        <v>0</v>
      </c>
      <c r="E170" s="13"/>
      <c r="F170" s="12"/>
      <c r="G170" s="12"/>
      <c r="H170" s="12"/>
      <c r="I170" s="23"/>
      <c r="J170" s="51">
        <f t="shared" si="1"/>
        <v>0</v>
      </c>
      <c r="K170" s="12"/>
      <c r="L170" s="12"/>
      <c r="M170" s="12"/>
      <c r="N170" s="12"/>
      <c r="O170" s="12"/>
      <c r="T170" s="23"/>
    </row>
    <row r="171" spans="1:20" s="9" customFormat="1" ht="20.100000000000001" customHeight="1" x14ac:dyDescent="0.25">
      <c r="A171" s="149" t="s">
        <v>440</v>
      </c>
      <c r="B171" s="161" t="s">
        <v>440</v>
      </c>
      <c r="C171" s="36" t="str">
        <f>"Model car "&amp; B171</f>
        <v>Model car x</v>
      </c>
      <c r="D171" s="30" t="str">
        <f t="shared" si="2"/>
        <v>PEUGEOTBIPPER1.3 HDi Pack CD Clim</v>
      </c>
      <c r="E171" s="13"/>
      <c r="F171" s="12"/>
      <c r="G171" s="12"/>
      <c r="H171" s="12"/>
      <c r="I171" s="403">
        <v>0.15</v>
      </c>
      <c r="J171" s="51" t="str">
        <f t="shared" si="1"/>
        <v>PEUGEOTBIPPER</v>
      </c>
      <c r="K171" s="12"/>
      <c r="L171" s="12"/>
      <c r="M171" s="12"/>
      <c r="N171" s="12"/>
      <c r="O171" s="12"/>
      <c r="T171" s="22">
        <f>IF(ISERROR(VLOOKUP($J171,DowntimeEntriesData,'Vehicle Data'!$F$9,FALSE)),0,VLOOKUP($J171,DowntimeEntriesData,'Vehicle Data'!$F$9,FALSE))</f>
        <v>0.27</v>
      </c>
    </row>
    <row r="172" spans="1:20" s="9" customFormat="1" ht="3.95" hidden="1" customHeight="1" x14ac:dyDescent="0.25">
      <c r="A172" s="149" t="s">
        <v>440</v>
      </c>
      <c r="B172" s="161" t="s">
        <v>440</v>
      </c>
      <c r="C172" s="16"/>
      <c r="D172" s="30">
        <f t="shared" si="2"/>
        <v>0</v>
      </c>
      <c r="E172" s="13"/>
      <c r="F172" s="12"/>
      <c r="G172" s="12"/>
      <c r="H172" s="12"/>
      <c r="I172" s="23"/>
      <c r="J172" s="51">
        <f t="shared" si="1"/>
        <v>0</v>
      </c>
      <c r="K172" s="12"/>
      <c r="L172" s="12"/>
      <c r="M172" s="12"/>
      <c r="N172" s="12"/>
      <c r="O172" s="12"/>
      <c r="T172" s="23"/>
    </row>
    <row r="173" spans="1:20" s="9" customFormat="1" ht="20.100000000000001" customHeight="1" x14ac:dyDescent="0.25">
      <c r="A173" s="149" t="s">
        <v>440</v>
      </c>
      <c r="B173" s="161" t="s">
        <v>440</v>
      </c>
      <c r="C173" s="36" t="str">
        <f>"Model car "&amp; B173</f>
        <v>Model car x</v>
      </c>
      <c r="D173" s="30" t="str">
        <f t="shared" si="2"/>
        <v>CITROENBERLINGO VAN1.6 HDi 625</v>
      </c>
      <c r="E173" s="13"/>
      <c r="F173" s="12"/>
      <c r="G173" s="12"/>
      <c r="H173" s="12"/>
      <c r="I173" s="403">
        <v>0.15</v>
      </c>
      <c r="J173" s="51" t="str">
        <f t="shared" si="1"/>
        <v>CITROENBERLINGO VAN</v>
      </c>
      <c r="K173" s="12"/>
      <c r="L173" s="12"/>
      <c r="M173" s="12"/>
      <c r="N173" s="12"/>
      <c r="O173" s="12"/>
      <c r="T173" s="22">
        <f>IF(ISERROR(VLOOKUP($J173,DowntimeEntriesData,'Vehicle Data'!$F$9,FALSE)),0,VLOOKUP($J173,DowntimeEntriesData,'Vehicle Data'!$F$9,FALSE))</f>
        <v>0</v>
      </c>
    </row>
    <row r="174" spans="1:20" s="9" customFormat="1" ht="3.95" hidden="1" customHeight="1" x14ac:dyDescent="0.25">
      <c r="A174" s="149" t="s">
        <v>440</v>
      </c>
      <c r="B174" s="161" t="s">
        <v>440</v>
      </c>
      <c r="C174" s="16"/>
      <c r="D174" s="30">
        <f t="shared" si="2"/>
        <v>0</v>
      </c>
      <c r="E174" s="13"/>
      <c r="F174" s="12"/>
      <c r="G174" s="12"/>
      <c r="H174" s="12"/>
      <c r="I174" s="23"/>
      <c r="J174" s="51">
        <f t="shared" si="1"/>
        <v>0</v>
      </c>
      <c r="K174" s="12"/>
      <c r="L174" s="12"/>
      <c r="M174" s="12"/>
      <c r="N174" s="12"/>
      <c r="O174" s="12"/>
      <c r="T174" s="23"/>
    </row>
    <row r="175" spans="1:20" s="9" customFormat="1" ht="20.100000000000001" customHeight="1" x14ac:dyDescent="0.25">
      <c r="A175" s="149" t="s">
        <v>440</v>
      </c>
      <c r="B175" s="161" t="s">
        <v>440</v>
      </c>
      <c r="C175" s="36" t="str">
        <f>"Model car "&amp; B175</f>
        <v>Model car x</v>
      </c>
      <c r="D175" s="30" t="str">
        <f t="shared" si="2"/>
        <v>FORDTRANSIT (V363)310 L3 2.2 TDCi H2 Ambiente</v>
      </c>
      <c r="E175" s="13"/>
      <c r="F175" s="12"/>
      <c r="G175" s="12"/>
      <c r="H175" s="12"/>
      <c r="I175" s="403">
        <v>0.19</v>
      </c>
      <c r="J175" s="51" t="str">
        <f t="shared" si="1"/>
        <v>FORDTRANSIT (V363)</v>
      </c>
      <c r="K175" s="12"/>
      <c r="L175" s="12"/>
      <c r="M175" s="12"/>
      <c r="N175" s="12"/>
      <c r="O175" s="12"/>
      <c r="T175" s="22">
        <f>IF(ISERROR(VLOOKUP($J175,DowntimeEntriesData,'Vehicle Data'!$F$9,FALSE)),0,VLOOKUP($J175,DowntimeEntriesData,'Vehicle Data'!$F$9,FALSE))</f>
        <v>0</v>
      </c>
    </row>
    <row r="176" spans="1:20" s="9" customFormat="1" ht="3.95" hidden="1" customHeight="1" x14ac:dyDescent="0.25">
      <c r="A176" s="149" t="s">
        <v>440</v>
      </c>
      <c r="B176" s="161" t="s">
        <v>440</v>
      </c>
      <c r="C176" s="36"/>
      <c r="D176" s="30">
        <f t="shared" si="2"/>
        <v>0</v>
      </c>
      <c r="E176" s="13"/>
      <c r="F176" s="12"/>
      <c r="G176" s="12"/>
      <c r="H176" s="12"/>
      <c r="I176" s="23"/>
      <c r="J176" s="51">
        <f t="shared" si="1"/>
        <v>0</v>
      </c>
      <c r="K176" s="12"/>
      <c r="L176" s="12"/>
      <c r="M176" s="12"/>
      <c r="N176" s="12"/>
      <c r="O176" s="12"/>
      <c r="T176" s="23"/>
    </row>
    <row r="177" spans="1:20" s="9" customFormat="1" ht="20.100000000000001" customHeight="1" x14ac:dyDescent="0.25">
      <c r="A177" s="149" t="s">
        <v>440</v>
      </c>
      <c r="B177" s="161" t="s">
        <v>440</v>
      </c>
      <c r="C177" s="36" t="str">
        <f>"Model car "&amp; B177</f>
        <v>Model car x</v>
      </c>
      <c r="D177" s="30" t="str">
        <f t="shared" si="2"/>
        <v>VWAMAROK2.0 TDi CD Extra AC CM 2WD</v>
      </c>
      <c r="E177" s="13"/>
      <c r="F177" s="12"/>
      <c r="G177" s="12"/>
      <c r="H177" s="12"/>
      <c r="I177" s="403">
        <v>0.14000000000000001</v>
      </c>
      <c r="J177" s="51" t="str">
        <f t="shared" si="1"/>
        <v>VWAMAROK</v>
      </c>
      <c r="K177" s="12"/>
      <c r="L177" s="12"/>
      <c r="M177" s="12"/>
      <c r="N177" s="12"/>
      <c r="O177" s="12"/>
      <c r="T177" s="22">
        <f>IF(ISERROR(VLOOKUP($J177,DowntimeEntriesData,'Vehicle Data'!$F$9,FALSE)),0,VLOOKUP($J177,DowntimeEntriesData,'Vehicle Data'!$F$9,FALSE))</f>
        <v>0</v>
      </c>
    </row>
    <row r="178" spans="1:20" s="9" customFormat="1" ht="3.95" hidden="1" customHeight="1" x14ac:dyDescent="0.25">
      <c r="A178" s="149" t="s">
        <v>440</v>
      </c>
      <c r="B178" s="161" t="s">
        <v>440</v>
      </c>
      <c r="C178" s="36"/>
      <c r="D178" s="30">
        <f t="shared" si="2"/>
        <v>0</v>
      </c>
      <c r="E178" s="13"/>
      <c r="F178" s="12"/>
      <c r="G178" s="12"/>
      <c r="H178" s="12"/>
      <c r="I178" s="23"/>
      <c r="J178" s="51">
        <f t="shared" si="1"/>
        <v>0</v>
      </c>
      <c r="K178" s="12"/>
      <c r="L178" s="12"/>
      <c r="M178" s="12"/>
      <c r="N178" s="12"/>
      <c r="O178" s="12"/>
      <c r="T178" s="23"/>
    </row>
    <row r="179" spans="1:20" s="9" customFormat="1" ht="20.100000000000001" customHeight="1" x14ac:dyDescent="0.25">
      <c r="A179" s="149" t="s">
        <v>440</v>
      </c>
      <c r="B179" s="161" t="s">
        <v>440</v>
      </c>
      <c r="C179" s="36" t="str">
        <f>"Model car "&amp; B179</f>
        <v>Model car x</v>
      </c>
      <c r="D179" s="30" t="str">
        <f t="shared" si="2"/>
        <v/>
      </c>
      <c r="E179" s="13"/>
      <c r="F179" s="12"/>
      <c r="G179" s="12"/>
      <c r="H179" s="12"/>
      <c r="I179" s="22">
        <f>IF(ISERROR(VLOOKUP($J179,DowntimeEntriesData,'Vehicle Data'!$F$9,FALSE)),0,VLOOKUP($J179,DowntimeEntriesData,'Vehicle Data'!$F$9,FALSE))</f>
        <v>0</v>
      </c>
      <c r="J179" s="51" t="str">
        <f t="shared" si="1"/>
        <v/>
      </c>
      <c r="K179" s="12"/>
      <c r="L179" s="12"/>
      <c r="M179" s="12"/>
      <c r="N179" s="12"/>
      <c r="O179" s="12"/>
      <c r="T179" s="22">
        <f>IF(ISERROR(VLOOKUP($J179,DowntimeEntriesData,'Vehicle Data'!$F$9,FALSE)),0,VLOOKUP($J179,DowntimeEntriesData,'Vehicle Data'!$F$9,FALSE))</f>
        <v>0</v>
      </c>
    </row>
    <row r="180" spans="1:20" s="9" customFormat="1" ht="3.95" hidden="1" customHeight="1" x14ac:dyDescent="0.25">
      <c r="A180" s="149" t="s">
        <v>440</v>
      </c>
      <c r="B180" s="161" t="s">
        <v>440</v>
      </c>
      <c r="C180" s="16"/>
      <c r="D180" s="30">
        <f t="shared" si="2"/>
        <v>0</v>
      </c>
      <c r="E180" s="13"/>
      <c r="F180" s="12"/>
      <c r="G180" s="12"/>
      <c r="H180" s="12"/>
      <c r="I180" s="23"/>
      <c r="J180" s="51">
        <f t="shared" si="1"/>
        <v>0</v>
      </c>
      <c r="K180" s="12"/>
      <c r="L180" s="12"/>
      <c r="M180" s="12"/>
      <c r="N180" s="12"/>
      <c r="O180" s="12"/>
      <c r="T180" s="23"/>
    </row>
    <row r="181" spans="1:20" s="9" customFormat="1" ht="20.100000000000001" hidden="1" customHeight="1" x14ac:dyDescent="0.25">
      <c r="A181" s="149" t="s">
        <v>440</v>
      </c>
      <c r="B181" s="161" t="s">
        <v>440</v>
      </c>
      <c r="C181" s="36" t="str">
        <f>"Model car "&amp; B181</f>
        <v>Model car x</v>
      </c>
      <c r="D181" s="30">
        <f t="shared" si="2"/>
        <v>0</v>
      </c>
      <c r="E181" s="13"/>
      <c r="F181" s="12"/>
      <c r="G181" s="12"/>
      <c r="H181" s="12"/>
      <c r="I181" s="22">
        <f>IF(ISERROR(VLOOKUP($J181,DowntimeEntriesData,'Vehicle Data'!$F$9,FALSE)),0,VLOOKUP($J181,DowntimeEntriesData,'Vehicle Data'!$F$9,FALSE))</f>
        <v>0</v>
      </c>
      <c r="J181" s="51">
        <f t="shared" si="1"/>
        <v>0</v>
      </c>
      <c r="K181" s="12"/>
      <c r="L181" s="12"/>
      <c r="M181" s="12"/>
      <c r="N181" s="12"/>
      <c r="O181" s="12"/>
      <c r="T181" s="22">
        <f>IF(ISERROR(VLOOKUP($J181,DowntimeEntriesData,'Vehicle Data'!$F$9,FALSE)),0,VLOOKUP($J181,DowntimeEntriesData,'Vehicle Data'!$F$9,FALSE))</f>
        <v>0</v>
      </c>
    </row>
    <row r="182" spans="1:20" s="9" customFormat="1" ht="3.95" hidden="1" customHeight="1" x14ac:dyDescent="0.25">
      <c r="A182" s="149" t="s">
        <v>440</v>
      </c>
      <c r="B182" s="161" t="s">
        <v>440</v>
      </c>
      <c r="C182" s="36"/>
      <c r="D182" s="30">
        <f t="shared" si="2"/>
        <v>0</v>
      </c>
      <c r="E182" s="13"/>
      <c r="F182" s="12"/>
      <c r="G182" s="12"/>
      <c r="H182" s="12"/>
      <c r="I182" s="23"/>
      <c r="J182" s="51">
        <f t="shared" si="1"/>
        <v>0</v>
      </c>
      <c r="K182" s="12"/>
      <c r="L182" s="12"/>
      <c r="M182" s="12"/>
      <c r="N182" s="12"/>
      <c r="O182" s="12"/>
      <c r="T182" s="23"/>
    </row>
    <row r="183" spans="1:20" s="9" customFormat="1" ht="20.100000000000001" hidden="1" customHeight="1" x14ac:dyDescent="0.25">
      <c r="A183" s="149" t="s">
        <v>440</v>
      </c>
      <c r="B183" s="161" t="s">
        <v>440</v>
      </c>
      <c r="C183" s="36" t="str">
        <f>"Model car "&amp; B183</f>
        <v>Model car x</v>
      </c>
      <c r="D183" s="30">
        <f t="shared" si="2"/>
        <v>0</v>
      </c>
      <c r="E183" s="13"/>
      <c r="F183" s="12"/>
      <c r="G183" s="12"/>
      <c r="H183" s="12"/>
      <c r="I183" s="22">
        <f>IF(ISERROR(VLOOKUP($J183,DowntimeEntriesData,'Vehicle Data'!$F$9,FALSE)),0,VLOOKUP($J183,DowntimeEntriesData,'Vehicle Data'!$F$9,FALSE))</f>
        <v>0</v>
      </c>
      <c r="J183" s="51">
        <f t="shared" si="1"/>
        <v>0</v>
      </c>
      <c r="K183" s="12"/>
      <c r="L183" s="12"/>
      <c r="M183" s="12"/>
      <c r="N183" s="12"/>
      <c r="O183" s="12"/>
      <c r="T183" s="22">
        <f>IF(ISERROR(VLOOKUP($J183,DowntimeEntriesData,'Vehicle Data'!$F$9,FALSE)),0,VLOOKUP($J183,DowntimeEntriesData,'Vehicle Data'!$F$9,FALSE))</f>
        <v>0</v>
      </c>
    </row>
    <row r="184" spans="1:20" s="9" customFormat="1" ht="3.95" hidden="1" customHeight="1" x14ac:dyDescent="0.25">
      <c r="A184" s="149" t="s">
        <v>440</v>
      </c>
      <c r="B184" s="161" t="s">
        <v>440</v>
      </c>
      <c r="C184" s="36"/>
      <c r="D184" s="30">
        <f t="shared" si="2"/>
        <v>0</v>
      </c>
      <c r="E184" s="13"/>
      <c r="F184" s="12"/>
      <c r="G184" s="12"/>
      <c r="H184" s="12"/>
      <c r="I184" s="23"/>
      <c r="J184" s="51">
        <f t="shared" si="1"/>
        <v>0</v>
      </c>
      <c r="K184" s="12"/>
      <c r="L184" s="12"/>
      <c r="M184" s="12"/>
      <c r="N184" s="12"/>
      <c r="O184" s="12"/>
      <c r="T184" s="23"/>
    </row>
    <row r="185" spans="1:20" s="9" customFormat="1" ht="20.100000000000001" hidden="1" customHeight="1" x14ac:dyDescent="0.25">
      <c r="A185" s="149" t="s">
        <v>440</v>
      </c>
      <c r="B185" s="161" t="s">
        <v>440</v>
      </c>
      <c r="C185" s="36" t="str">
        <f>"Model car "&amp; B185</f>
        <v>Model car x</v>
      </c>
      <c r="D185" s="30">
        <f t="shared" si="2"/>
        <v>0</v>
      </c>
      <c r="E185" s="13"/>
      <c r="F185" s="12"/>
      <c r="G185" s="12"/>
      <c r="H185" s="12"/>
      <c r="I185" s="22">
        <f>IF(ISERROR(VLOOKUP($J185,DowntimeEntriesData,'Vehicle Data'!$F$9,FALSE)),0,VLOOKUP($J185,DowntimeEntriesData,'Vehicle Data'!$F$9,FALSE))</f>
        <v>0</v>
      </c>
      <c r="J185" s="51">
        <f t="shared" si="1"/>
        <v>0</v>
      </c>
      <c r="K185" s="12"/>
      <c r="L185" s="12"/>
      <c r="M185" s="12"/>
      <c r="N185" s="12"/>
      <c r="O185" s="12"/>
      <c r="T185" s="22">
        <f>IF(ISERROR(VLOOKUP($J185,DowntimeEntriesData,'Vehicle Data'!$F$9,FALSE)),0,VLOOKUP($J185,DowntimeEntriesData,'Vehicle Data'!$F$9,FALSE))</f>
        <v>0</v>
      </c>
    </row>
    <row r="186" spans="1:20" s="9" customFormat="1" ht="3.95" hidden="1" customHeight="1" x14ac:dyDescent="0.25">
      <c r="A186" s="149" t="s">
        <v>440</v>
      </c>
      <c r="B186" s="161" t="s">
        <v>440</v>
      </c>
      <c r="C186" s="16"/>
      <c r="D186" s="30">
        <f t="shared" si="2"/>
        <v>0</v>
      </c>
      <c r="E186" s="13"/>
      <c r="F186" s="12"/>
      <c r="G186" s="12"/>
      <c r="H186" s="12"/>
      <c r="I186" s="23"/>
      <c r="J186" s="51">
        <f t="shared" si="1"/>
        <v>0</v>
      </c>
      <c r="K186" s="12"/>
      <c r="L186" s="12"/>
      <c r="M186" s="12"/>
      <c r="N186" s="12"/>
      <c r="O186" s="12"/>
      <c r="T186" s="23"/>
    </row>
    <row r="187" spans="1:20" s="9" customFormat="1" ht="20.100000000000001" hidden="1" customHeight="1" x14ac:dyDescent="0.25">
      <c r="A187" s="149" t="s">
        <v>440</v>
      </c>
      <c r="B187" s="161" t="s">
        <v>440</v>
      </c>
      <c r="C187" s="36" t="str">
        <f>"Model car "&amp; B187</f>
        <v>Model car x</v>
      </c>
      <c r="D187" s="30">
        <f t="shared" si="2"/>
        <v>0</v>
      </c>
      <c r="E187" s="13"/>
      <c r="F187" s="12"/>
      <c r="G187" s="12"/>
      <c r="H187" s="12"/>
      <c r="I187" s="22">
        <f>IF(ISERROR(VLOOKUP($J187,DowntimeEntriesData,'Vehicle Data'!$F$9,FALSE)),0,VLOOKUP($J187,DowntimeEntriesData,'Vehicle Data'!$F$9,FALSE))</f>
        <v>0</v>
      </c>
      <c r="J187" s="51">
        <f t="shared" si="1"/>
        <v>0</v>
      </c>
      <c r="K187" s="12"/>
      <c r="L187" s="12"/>
      <c r="M187" s="12"/>
      <c r="N187" s="12"/>
      <c r="O187" s="12"/>
      <c r="T187" s="22">
        <f>IF(ISERROR(VLOOKUP($J187,DowntimeEntriesData,'Vehicle Data'!$F$9,FALSE)),0,VLOOKUP($J187,DowntimeEntriesData,'Vehicle Data'!$F$9,FALSE))</f>
        <v>0</v>
      </c>
    </row>
    <row r="188" spans="1:20" s="9" customFormat="1" ht="3.95" hidden="1" customHeight="1" x14ac:dyDescent="0.25">
      <c r="A188" s="149" t="s">
        <v>440</v>
      </c>
      <c r="B188" s="161" t="s">
        <v>440</v>
      </c>
      <c r="C188" s="36"/>
      <c r="D188" s="30">
        <f t="shared" si="2"/>
        <v>0</v>
      </c>
      <c r="E188" s="13"/>
      <c r="F188" s="12"/>
      <c r="G188" s="12"/>
      <c r="H188" s="12"/>
      <c r="I188" s="23"/>
      <c r="J188" s="51">
        <f t="shared" si="1"/>
        <v>0</v>
      </c>
      <c r="K188" s="12"/>
      <c r="L188" s="12"/>
      <c r="M188" s="12"/>
      <c r="N188" s="12"/>
      <c r="O188" s="12"/>
      <c r="T188" s="23"/>
    </row>
    <row r="189" spans="1:20" s="9" customFormat="1" ht="20.100000000000001" hidden="1" customHeight="1" x14ac:dyDescent="0.25">
      <c r="A189" s="149" t="s">
        <v>440</v>
      </c>
      <c r="B189" s="161" t="s">
        <v>440</v>
      </c>
      <c r="C189" s="36" t="str">
        <f>"Model car "&amp; B189</f>
        <v>Model car x</v>
      </c>
      <c r="D189" s="30">
        <f t="shared" si="2"/>
        <v>0</v>
      </c>
      <c r="E189" s="13"/>
      <c r="F189" s="12"/>
      <c r="G189" s="12"/>
      <c r="H189" s="12"/>
      <c r="I189" s="22">
        <f>IF(ISERROR(VLOOKUP($J189,DowntimeEntriesData,'Vehicle Data'!$F$9,FALSE)),0,VLOOKUP($J189,DowntimeEntriesData,'Vehicle Data'!$F$9,FALSE))</f>
        <v>0</v>
      </c>
      <c r="J189" s="51">
        <f t="shared" si="1"/>
        <v>0</v>
      </c>
      <c r="K189" s="12"/>
      <c r="L189" s="12"/>
      <c r="M189" s="12"/>
      <c r="N189" s="12"/>
      <c r="O189" s="12"/>
      <c r="T189" s="22">
        <f>IF(ISERROR(VLOOKUP($J189,DowntimeEntriesData,'Vehicle Data'!$F$9,FALSE)),0,VLOOKUP($J189,DowntimeEntriesData,'Vehicle Data'!$F$9,FALSE))</f>
        <v>0</v>
      </c>
    </row>
    <row r="190" spans="1:20" s="9" customFormat="1" ht="3.95" hidden="1" customHeight="1" x14ac:dyDescent="0.25">
      <c r="A190" s="149" t="s">
        <v>440</v>
      </c>
      <c r="B190" s="161" t="s">
        <v>440</v>
      </c>
      <c r="C190" s="36"/>
      <c r="D190" s="30">
        <f t="shared" si="2"/>
        <v>0</v>
      </c>
      <c r="E190" s="13"/>
      <c r="F190" s="12"/>
      <c r="G190" s="12"/>
      <c r="H190" s="12"/>
      <c r="I190" s="23"/>
      <c r="J190" s="51">
        <f t="shared" si="1"/>
        <v>0</v>
      </c>
      <c r="K190" s="12"/>
      <c r="L190" s="12"/>
      <c r="M190" s="12"/>
      <c r="N190" s="12"/>
      <c r="O190" s="12"/>
      <c r="T190" s="23"/>
    </row>
    <row r="191" spans="1:20" s="9" customFormat="1" ht="20.100000000000001" hidden="1" customHeight="1" x14ac:dyDescent="0.25">
      <c r="A191" s="149" t="s">
        <v>440</v>
      </c>
      <c r="B191" s="161" t="s">
        <v>440</v>
      </c>
      <c r="C191" s="36" t="str">
        <f>"Model car "&amp; B191</f>
        <v>Model car x</v>
      </c>
      <c r="D191" s="30">
        <f t="shared" si="2"/>
        <v>0</v>
      </c>
      <c r="E191" s="13"/>
      <c r="F191" s="12"/>
      <c r="G191" s="12"/>
      <c r="H191" s="12"/>
      <c r="I191" s="22">
        <f>IF(ISERROR(VLOOKUP($J191,DowntimeEntriesData,'Vehicle Data'!$F$9,FALSE)),0,VLOOKUP($J191,DowntimeEntriesData,'Vehicle Data'!$F$9,FALSE))</f>
        <v>0</v>
      </c>
      <c r="J191" s="51">
        <f t="shared" si="1"/>
        <v>0</v>
      </c>
      <c r="K191" s="12"/>
      <c r="L191" s="12"/>
      <c r="M191" s="12"/>
      <c r="N191" s="12"/>
      <c r="O191" s="12"/>
      <c r="T191" s="22">
        <f>IF(ISERROR(VLOOKUP($J191,DowntimeEntriesData,'Vehicle Data'!$F$9,FALSE)),0,VLOOKUP($J191,DowntimeEntriesData,'Vehicle Data'!$F$9,FALSE))</f>
        <v>0</v>
      </c>
    </row>
    <row r="192" spans="1:20" s="9" customFormat="1" ht="3.95" hidden="1" customHeight="1" x14ac:dyDescent="0.25">
      <c r="A192" s="149" t="s">
        <v>440</v>
      </c>
      <c r="B192" s="161" t="s">
        <v>440</v>
      </c>
      <c r="C192" s="16"/>
      <c r="D192" s="30">
        <f t="shared" si="2"/>
        <v>0</v>
      </c>
      <c r="E192" s="13"/>
      <c r="F192" s="12"/>
      <c r="G192" s="12"/>
      <c r="H192" s="12"/>
      <c r="I192" s="23"/>
      <c r="J192" s="51">
        <f t="shared" si="1"/>
        <v>0</v>
      </c>
      <c r="K192" s="12"/>
      <c r="L192" s="12"/>
      <c r="M192" s="12"/>
      <c r="N192" s="12"/>
      <c r="O192" s="12"/>
      <c r="T192" s="23"/>
    </row>
    <row r="193" spans="1:20" s="9" customFormat="1" ht="20.100000000000001" hidden="1" customHeight="1" x14ac:dyDescent="0.25">
      <c r="A193" s="149" t="s">
        <v>440</v>
      </c>
      <c r="B193" s="161" t="s">
        <v>440</v>
      </c>
      <c r="C193" s="36" t="str">
        <f>"Model car "&amp; B193</f>
        <v>Model car x</v>
      </c>
      <c r="D193" s="30">
        <f t="shared" si="2"/>
        <v>0</v>
      </c>
      <c r="E193" s="13"/>
      <c r="F193" s="12"/>
      <c r="G193" s="12"/>
      <c r="H193" s="12"/>
      <c r="I193" s="22">
        <f>IF(ISERROR(VLOOKUP($J193,DowntimeEntriesData,'Vehicle Data'!$F$9,FALSE)),0,VLOOKUP($J193,DowntimeEntriesData,'Vehicle Data'!$F$9,FALSE))</f>
        <v>0</v>
      </c>
      <c r="J193" s="51">
        <f t="shared" si="1"/>
        <v>0</v>
      </c>
      <c r="K193" s="12"/>
      <c r="L193" s="12"/>
      <c r="M193" s="12"/>
      <c r="N193" s="12"/>
      <c r="O193" s="12"/>
      <c r="T193" s="22">
        <f>IF(ISERROR(VLOOKUP($J193,DowntimeEntriesData,'Vehicle Data'!$F$9,FALSE)),0,VLOOKUP($J193,DowntimeEntriesData,'Vehicle Data'!$F$9,FALSE))</f>
        <v>0</v>
      </c>
    </row>
    <row r="194" spans="1:20" s="9" customFormat="1" ht="3.95" customHeight="1" x14ac:dyDescent="0.25">
      <c r="A194" s="149"/>
      <c r="B194" s="161"/>
      <c r="C194" s="16"/>
      <c r="D194" s="10"/>
      <c r="E194" s="13"/>
      <c r="F194" s="12"/>
      <c r="G194" s="12"/>
      <c r="H194" s="12"/>
      <c r="I194" s="23"/>
      <c r="J194" s="12"/>
      <c r="K194" s="12"/>
      <c r="L194" s="12"/>
      <c r="M194" s="12"/>
      <c r="N194" s="12"/>
      <c r="O194" s="12"/>
    </row>
    <row r="195" spans="1:20" s="9" customFormat="1" ht="3.95" customHeight="1" x14ac:dyDescent="0.25">
      <c r="A195" s="149"/>
      <c r="B195" s="161"/>
      <c r="C195" s="36"/>
      <c r="D195" s="16"/>
      <c r="E195" s="13"/>
      <c r="F195" s="12"/>
      <c r="G195" s="12"/>
      <c r="H195" s="12"/>
      <c r="I195" s="23"/>
      <c r="J195" s="12"/>
      <c r="K195" s="12"/>
      <c r="L195" s="12"/>
      <c r="M195" s="12"/>
      <c r="N195" s="12"/>
      <c r="O195" s="12"/>
    </row>
    <row r="196" spans="1:20" s="9" customFormat="1" ht="4.5" customHeight="1" x14ac:dyDescent="0.25">
      <c r="A196" s="149"/>
      <c r="B196" s="161"/>
      <c r="C196" s="36"/>
      <c r="D196" s="10"/>
      <c r="E196" s="13"/>
      <c r="F196" s="12"/>
      <c r="G196" s="12"/>
      <c r="H196" s="12"/>
      <c r="I196" s="29"/>
      <c r="J196" s="12"/>
      <c r="K196" s="12"/>
      <c r="L196" s="12"/>
      <c r="M196" s="12"/>
      <c r="N196" s="12"/>
      <c r="O196" s="12"/>
    </row>
    <row r="197" spans="1:20" s="9" customFormat="1" ht="15.95" customHeight="1" x14ac:dyDescent="0.25">
      <c r="A197" s="149" t="s">
        <v>451</v>
      </c>
      <c r="B197" s="161" t="s">
        <v>440</v>
      </c>
      <c r="C197" s="35" t="s">
        <v>429</v>
      </c>
      <c r="D197" s="18"/>
      <c r="E197" s="13"/>
      <c r="F197" s="12"/>
      <c r="G197" s="12"/>
      <c r="H197" s="12"/>
      <c r="I197" s="22">
        <v>0</v>
      </c>
      <c r="J197" s="12"/>
      <c r="K197" s="12"/>
      <c r="L197" s="12"/>
      <c r="M197" s="12"/>
      <c r="N197" s="12"/>
      <c r="O197" s="12"/>
    </row>
    <row r="198" spans="1:20" s="9" customFormat="1" ht="3.95" customHeight="1" x14ac:dyDescent="0.25">
      <c r="A198" s="149" t="s">
        <v>440</v>
      </c>
      <c r="B198" s="161" t="s">
        <v>440</v>
      </c>
      <c r="C198" s="35"/>
      <c r="D198" s="10"/>
      <c r="E198" s="13"/>
      <c r="F198" s="12"/>
      <c r="G198" s="12"/>
      <c r="H198" s="12"/>
      <c r="I198" s="23"/>
      <c r="J198" s="12"/>
      <c r="K198" s="12"/>
      <c r="L198" s="12"/>
      <c r="M198" s="12"/>
      <c r="N198" s="12"/>
      <c r="O198" s="12"/>
    </row>
    <row r="199" spans="1:20" s="9" customFormat="1" ht="15.95" customHeight="1" x14ac:dyDescent="0.25">
      <c r="A199" s="149" t="s">
        <v>452</v>
      </c>
      <c r="B199" s="161" t="s">
        <v>440</v>
      </c>
      <c r="C199" s="35" t="s">
        <v>430</v>
      </c>
      <c r="D199" s="18"/>
      <c r="E199" s="13"/>
      <c r="F199" s="12"/>
      <c r="G199" s="12"/>
      <c r="H199" s="12"/>
      <c r="I199" s="22">
        <v>0</v>
      </c>
      <c r="J199" s="12"/>
      <c r="K199" s="12"/>
      <c r="L199" s="12"/>
      <c r="M199" s="12"/>
      <c r="N199" s="12"/>
      <c r="O199" s="12"/>
    </row>
    <row r="200" spans="1:20" s="9" customFormat="1" ht="3.95" customHeight="1" x14ac:dyDescent="0.25">
      <c r="A200" s="149" t="s">
        <v>440</v>
      </c>
      <c r="B200" s="161" t="s">
        <v>440</v>
      </c>
      <c r="C200" s="35"/>
      <c r="D200" s="10"/>
      <c r="E200" s="13"/>
      <c r="F200" s="12"/>
      <c r="G200" s="12"/>
      <c r="H200" s="12"/>
      <c r="I200" s="23"/>
      <c r="J200" s="12"/>
      <c r="K200" s="12"/>
      <c r="L200" s="12"/>
      <c r="M200" s="12"/>
      <c r="N200" s="12"/>
      <c r="O200" s="12"/>
    </row>
    <row r="201" spans="1:20" s="9" customFormat="1" ht="15.95" customHeight="1" x14ac:dyDescent="0.25">
      <c r="A201" s="149" t="s">
        <v>453</v>
      </c>
      <c r="B201" s="161" t="s">
        <v>440</v>
      </c>
      <c r="C201" s="35" t="s">
        <v>432</v>
      </c>
      <c r="D201" s="18"/>
      <c r="E201" s="13"/>
      <c r="F201" s="12"/>
      <c r="G201" s="12"/>
      <c r="H201" s="12"/>
      <c r="I201" s="22">
        <v>0</v>
      </c>
      <c r="J201" s="12"/>
      <c r="K201" s="12"/>
      <c r="L201" s="12"/>
      <c r="M201" s="12"/>
      <c r="N201" s="12"/>
      <c r="O201" s="12"/>
    </row>
    <row r="202" spans="1:20" s="9" customFormat="1" ht="3.95" customHeight="1" x14ac:dyDescent="0.25">
      <c r="A202" s="149" t="s">
        <v>440</v>
      </c>
      <c r="B202" s="161" t="s">
        <v>440</v>
      </c>
      <c r="C202" s="35"/>
      <c r="D202" s="10"/>
      <c r="E202" s="13"/>
      <c r="F202" s="12"/>
      <c r="G202" s="12"/>
      <c r="H202" s="12"/>
      <c r="I202" s="23"/>
      <c r="J202" s="12"/>
      <c r="K202" s="12"/>
      <c r="L202" s="12"/>
      <c r="M202" s="12"/>
      <c r="N202" s="12"/>
      <c r="O202" s="12"/>
    </row>
    <row r="203" spans="1:20" s="9" customFormat="1" ht="15.95" customHeight="1" x14ac:dyDescent="0.25">
      <c r="A203" s="149" t="s">
        <v>454</v>
      </c>
      <c r="B203" s="161" t="s">
        <v>440</v>
      </c>
      <c r="C203" s="35" t="s">
        <v>436</v>
      </c>
      <c r="D203" s="18"/>
      <c r="E203" s="13"/>
      <c r="F203" s="12"/>
      <c r="G203" s="12"/>
      <c r="H203" s="12"/>
      <c r="I203" s="22">
        <v>0</v>
      </c>
      <c r="J203" s="12"/>
      <c r="K203" s="12"/>
      <c r="L203" s="12"/>
      <c r="M203" s="12"/>
      <c r="N203" s="12"/>
      <c r="O203" s="12"/>
    </row>
    <row r="204" spans="1:20" s="9" customFormat="1" ht="3.95" customHeight="1" x14ac:dyDescent="0.25">
      <c r="A204" s="149" t="s">
        <v>440</v>
      </c>
      <c r="B204" s="161" t="s">
        <v>440</v>
      </c>
      <c r="C204" s="35"/>
      <c r="D204" s="19"/>
      <c r="E204" s="13"/>
      <c r="F204" s="12"/>
      <c r="G204" s="12"/>
      <c r="H204" s="12"/>
      <c r="I204" s="24"/>
      <c r="J204" s="12"/>
      <c r="K204" s="12"/>
      <c r="L204" s="12"/>
      <c r="M204" s="12"/>
      <c r="N204" s="12"/>
      <c r="O204" s="12"/>
    </row>
    <row r="205" spans="1:20" s="9" customFormat="1" ht="15.95" customHeight="1" x14ac:dyDescent="0.25">
      <c r="A205" s="149" t="s">
        <v>511</v>
      </c>
      <c r="B205" s="161" t="s">
        <v>440</v>
      </c>
      <c r="C205" s="35" t="s">
        <v>768</v>
      </c>
      <c r="D205" s="10"/>
      <c r="E205" s="13"/>
      <c r="F205" s="12"/>
      <c r="G205" s="12"/>
      <c r="H205" s="12"/>
      <c r="I205" s="403">
        <v>0.09</v>
      </c>
      <c r="J205" s="12"/>
      <c r="K205" s="12"/>
      <c r="L205" s="12"/>
      <c r="M205" s="12"/>
      <c r="N205" s="12"/>
      <c r="O205" s="12"/>
    </row>
    <row r="206" spans="1:20" s="9" customFormat="1" ht="3.95" customHeight="1" x14ac:dyDescent="0.25">
      <c r="A206" s="149" t="s">
        <v>440</v>
      </c>
      <c r="B206" s="161" t="s">
        <v>440</v>
      </c>
      <c r="C206" s="35"/>
      <c r="D206" s="10"/>
      <c r="E206" s="13"/>
      <c r="F206" s="12"/>
      <c r="G206" s="12"/>
      <c r="H206" s="12"/>
      <c r="I206" s="23">
        <v>15</v>
      </c>
      <c r="J206" s="12"/>
      <c r="K206" s="12"/>
      <c r="L206" s="12"/>
      <c r="M206" s="12"/>
      <c r="N206" s="12"/>
      <c r="O206" s="12"/>
    </row>
    <row r="207" spans="1:20" s="9" customFormat="1" ht="15.95" customHeight="1" x14ac:dyDescent="0.25">
      <c r="A207" s="149" t="s">
        <v>512</v>
      </c>
      <c r="B207" s="161" t="s">
        <v>440</v>
      </c>
      <c r="C207" s="35" t="s">
        <v>769</v>
      </c>
      <c r="D207" s="10"/>
      <c r="E207" s="13"/>
      <c r="F207" s="12"/>
      <c r="G207" s="12"/>
      <c r="H207" s="12"/>
      <c r="I207" s="403">
        <v>0.09</v>
      </c>
      <c r="J207" s="12"/>
      <c r="K207" s="12"/>
      <c r="L207" s="12"/>
      <c r="M207" s="12"/>
      <c r="N207" s="12"/>
      <c r="O207" s="12"/>
    </row>
    <row r="208" spans="1:20" s="9" customFormat="1" ht="3.95" customHeight="1" x14ac:dyDescent="0.25">
      <c r="A208" s="149" t="s">
        <v>440</v>
      </c>
      <c r="B208" s="161" t="s">
        <v>440</v>
      </c>
      <c r="C208" s="35"/>
      <c r="D208" s="10"/>
      <c r="E208" s="13"/>
      <c r="F208" s="12"/>
      <c r="G208" s="12"/>
      <c r="H208" s="12"/>
      <c r="I208" s="23"/>
      <c r="J208" s="12"/>
      <c r="K208" s="12"/>
      <c r="L208" s="12"/>
      <c r="M208" s="12"/>
      <c r="N208" s="12"/>
      <c r="O208" s="12"/>
    </row>
    <row r="209" spans="1:17" s="9" customFormat="1" ht="15.95" customHeight="1" x14ac:dyDescent="0.25">
      <c r="A209" s="149" t="s">
        <v>455</v>
      </c>
      <c r="B209" s="161" t="s">
        <v>440</v>
      </c>
      <c r="C209" s="35" t="s">
        <v>437</v>
      </c>
      <c r="D209" s="10"/>
      <c r="E209" s="13"/>
      <c r="F209" s="12"/>
      <c r="G209" s="12"/>
      <c r="H209" s="12"/>
      <c r="I209" s="403">
        <v>0.25</v>
      </c>
      <c r="J209" s="12"/>
      <c r="K209" s="12"/>
      <c r="L209" s="12"/>
      <c r="M209" s="12"/>
      <c r="N209" s="12"/>
      <c r="O209" s="12"/>
    </row>
    <row r="210" spans="1:17" s="9" customFormat="1" ht="3.95" customHeight="1" x14ac:dyDescent="0.25">
      <c r="A210" s="149" t="s">
        <v>440</v>
      </c>
      <c r="B210" s="161" t="s">
        <v>440</v>
      </c>
      <c r="C210" s="35"/>
      <c r="D210" s="10"/>
      <c r="E210" s="13"/>
      <c r="F210" s="12"/>
      <c r="G210" s="12"/>
      <c r="H210" s="12"/>
      <c r="I210" s="23"/>
      <c r="J210" s="12"/>
      <c r="K210" s="12"/>
      <c r="L210" s="12"/>
      <c r="M210" s="12"/>
      <c r="N210" s="12"/>
      <c r="O210" s="12"/>
    </row>
    <row r="211" spans="1:17" s="9" customFormat="1" ht="15.95" customHeight="1" x14ac:dyDescent="0.25">
      <c r="A211" s="149" t="s">
        <v>761</v>
      </c>
      <c r="B211" s="161" t="s">
        <v>440</v>
      </c>
      <c r="C211" s="156" t="str">
        <f>'IQF Data'!D71</f>
        <v xml:space="preserve"> Monthly estimated Fuel cost </v>
      </c>
      <c r="D211" s="10"/>
      <c r="E211" s="13"/>
      <c r="F211" s="12"/>
      <c r="G211" s="12"/>
      <c r="H211" s="12"/>
      <c r="I211" s="22">
        <v>0</v>
      </c>
      <c r="J211" s="12"/>
      <c r="K211" s="12"/>
      <c r="L211" s="12"/>
      <c r="M211" s="12"/>
      <c r="N211" s="12"/>
      <c r="O211" s="12"/>
    </row>
    <row r="212" spans="1:17" s="9" customFormat="1" ht="3.95" customHeight="1" x14ac:dyDescent="0.25">
      <c r="A212" s="149" t="s">
        <v>440</v>
      </c>
      <c r="B212" s="161" t="s">
        <v>440</v>
      </c>
      <c r="C212" s="35"/>
      <c r="D212" s="10"/>
      <c r="E212" s="13"/>
      <c r="F212" s="12"/>
      <c r="G212" s="12"/>
      <c r="H212" s="12"/>
      <c r="I212" s="23"/>
      <c r="J212" s="12"/>
      <c r="K212" s="12"/>
      <c r="L212" s="12"/>
      <c r="M212" s="12"/>
      <c r="N212" s="12"/>
      <c r="O212" s="12"/>
    </row>
    <row r="213" spans="1:17" s="9" customFormat="1" ht="15.95" customHeight="1" x14ac:dyDescent="0.25">
      <c r="A213" s="149" t="s">
        <v>762</v>
      </c>
      <c r="B213" s="161" t="s">
        <v>440</v>
      </c>
      <c r="C213" s="156" t="str">
        <f>'IQF Data'!D72</f>
        <v xml:space="preserve"> Monthly estimated Carwash cost </v>
      </c>
      <c r="D213" s="10"/>
      <c r="E213" s="13"/>
      <c r="F213" s="12"/>
      <c r="G213" s="12"/>
      <c r="H213" s="12"/>
      <c r="I213" s="22">
        <v>0</v>
      </c>
      <c r="J213" s="12"/>
      <c r="K213" s="12"/>
      <c r="L213" s="12"/>
      <c r="M213" s="12"/>
      <c r="N213" s="12"/>
      <c r="O213" s="12"/>
    </row>
    <row r="214" spans="1:17" s="9" customFormat="1" ht="3.95" customHeight="1" x14ac:dyDescent="0.25">
      <c r="A214" s="149" t="s">
        <v>440</v>
      </c>
      <c r="B214" s="161" t="s">
        <v>440</v>
      </c>
      <c r="C214" s="35"/>
      <c r="D214" s="10"/>
      <c r="E214" s="13"/>
      <c r="F214" s="12"/>
      <c r="G214" s="12"/>
      <c r="H214" s="12"/>
      <c r="I214" s="23"/>
      <c r="J214" s="12"/>
      <c r="K214" s="12"/>
      <c r="L214" s="12"/>
      <c r="M214" s="12"/>
      <c r="N214" s="12"/>
      <c r="O214" s="12"/>
    </row>
    <row r="215" spans="1:17" s="9" customFormat="1" ht="15.95" customHeight="1" x14ac:dyDescent="0.25">
      <c r="A215" s="149" t="s">
        <v>763</v>
      </c>
      <c r="B215" s="161" t="s">
        <v>440</v>
      </c>
      <c r="C215" s="156" t="str">
        <f>'IQF Data'!D73</f>
        <v xml:space="preserve"> Monthly estimated Highway Fee cost </v>
      </c>
      <c r="D215" s="10"/>
      <c r="E215" s="13"/>
      <c r="F215" s="12"/>
      <c r="G215" s="12"/>
      <c r="H215" s="12"/>
      <c r="I215" s="22">
        <v>0</v>
      </c>
      <c r="J215" s="12"/>
      <c r="K215" s="12"/>
      <c r="L215" s="12"/>
      <c r="M215" s="12"/>
      <c r="N215" s="12"/>
      <c r="O215" s="12"/>
    </row>
    <row r="216" spans="1:17" s="9" customFormat="1" ht="3.95" customHeight="1" x14ac:dyDescent="0.25">
      <c r="A216" s="149"/>
      <c r="B216" s="161" t="s">
        <v>440</v>
      </c>
      <c r="C216" s="35"/>
      <c r="D216" s="19"/>
      <c r="E216" s="13"/>
      <c r="F216" s="12"/>
      <c r="G216" s="12"/>
      <c r="H216" s="12"/>
      <c r="I216" s="12"/>
      <c r="J216" s="12"/>
      <c r="K216" s="12"/>
      <c r="L216" s="12"/>
      <c r="M216" s="12"/>
      <c r="N216" s="12"/>
      <c r="O216" s="12"/>
    </row>
    <row r="217" spans="1:17" s="9" customFormat="1" ht="15.95" customHeight="1" x14ac:dyDescent="0.25">
      <c r="A217" s="149" t="s">
        <v>764</v>
      </c>
      <c r="B217" s="161" t="s">
        <v>440</v>
      </c>
      <c r="C217" s="156" t="str">
        <f>'IQF Data'!D74</f>
        <v xml:space="preserve"> Monthly estimated Ferry cost </v>
      </c>
      <c r="D217" s="10"/>
      <c r="E217" s="13"/>
      <c r="F217" s="12"/>
      <c r="G217" s="12"/>
      <c r="H217" s="12"/>
      <c r="I217" s="22">
        <v>0</v>
      </c>
      <c r="J217" s="12"/>
      <c r="K217" s="12"/>
      <c r="L217" s="12"/>
      <c r="M217" s="12"/>
      <c r="N217" s="12"/>
      <c r="O217" s="12"/>
    </row>
    <row r="218" spans="1:17" s="9" customFormat="1" ht="3.95" customHeight="1" x14ac:dyDescent="0.25">
      <c r="A218" s="149"/>
      <c r="B218" s="161" t="s">
        <v>440</v>
      </c>
      <c r="C218" s="35"/>
      <c r="D218" s="19"/>
      <c r="E218" s="13"/>
      <c r="F218" s="12"/>
      <c r="G218" s="12"/>
      <c r="H218" s="12"/>
      <c r="I218" s="12"/>
      <c r="J218" s="12"/>
      <c r="K218" s="12"/>
      <c r="L218" s="12"/>
      <c r="M218" s="12"/>
      <c r="N218" s="12"/>
      <c r="O218" s="12"/>
    </row>
    <row r="219" spans="1:17" s="9" customFormat="1" ht="15.95" customHeight="1" x14ac:dyDescent="0.25">
      <c r="A219" s="149" t="s">
        <v>765</v>
      </c>
      <c r="B219" s="161" t="s">
        <v>440</v>
      </c>
      <c r="C219" s="156" t="str">
        <f>'IQF Data'!D75</f>
        <v xml:space="preserve"> Monthly estimated Minor Repairs cost </v>
      </c>
      <c r="D219" s="10"/>
      <c r="E219" s="13"/>
      <c r="F219" s="12"/>
      <c r="G219" s="12"/>
      <c r="H219" s="12"/>
      <c r="I219" s="22">
        <v>0</v>
      </c>
      <c r="J219" s="12"/>
      <c r="K219" s="12"/>
      <c r="L219" s="12"/>
      <c r="M219" s="12"/>
      <c r="N219" s="12"/>
      <c r="O219" s="12"/>
    </row>
    <row r="220" spans="1:17" s="9" customFormat="1" ht="3.95" customHeight="1" x14ac:dyDescent="0.25">
      <c r="A220" s="149"/>
      <c r="B220" s="161"/>
      <c r="C220" s="35"/>
      <c r="D220" s="19"/>
      <c r="E220" s="13"/>
      <c r="F220" s="12"/>
      <c r="G220" s="12"/>
      <c r="H220" s="12"/>
      <c r="I220" s="12"/>
      <c r="J220" s="12"/>
      <c r="K220" s="12"/>
      <c r="L220" s="12"/>
      <c r="M220" s="12"/>
      <c r="N220" s="12"/>
      <c r="O220" s="12"/>
    </row>
    <row r="221" spans="1:17" s="9" customFormat="1" ht="20.100000000000001" customHeight="1" x14ac:dyDescent="0.3">
      <c r="A221" s="149"/>
      <c r="B221" s="161"/>
      <c r="C221" s="10"/>
      <c r="D221" s="10"/>
      <c r="E221" s="11"/>
      <c r="F221" s="12"/>
      <c r="G221" s="12"/>
      <c r="H221" s="12"/>
      <c r="I221" s="12"/>
      <c r="J221" s="12"/>
      <c r="K221" s="12"/>
      <c r="L221" s="12"/>
      <c r="M221" s="12"/>
      <c r="N221" s="12"/>
      <c r="O221" s="12"/>
    </row>
    <row r="222" spans="1:17" s="9" customFormat="1" ht="3.95" customHeight="1" x14ac:dyDescent="0.25">
      <c r="A222" s="149"/>
      <c r="B222" s="161"/>
      <c r="C222" s="35"/>
      <c r="D222" s="19"/>
      <c r="E222" s="13"/>
      <c r="F222" s="12"/>
      <c r="G222" s="12"/>
      <c r="H222" s="12"/>
      <c r="I222" s="12"/>
      <c r="J222" s="12"/>
      <c r="K222" s="12"/>
      <c r="L222" s="12"/>
      <c r="M222" s="12"/>
      <c r="N222" s="12"/>
      <c r="O222" s="12"/>
    </row>
    <row r="223" spans="1:17" s="9" customFormat="1" ht="20.100000000000001" customHeight="1" x14ac:dyDescent="0.3">
      <c r="A223" s="149" t="s">
        <v>475</v>
      </c>
      <c r="B223" s="161" t="s">
        <v>475</v>
      </c>
      <c r="C223" s="89" t="str">
        <f>I225</f>
        <v>CUSTOS DE IMOBILIZAÇÃO</v>
      </c>
      <c r="D223" s="86"/>
      <c r="E223" s="86"/>
      <c r="F223" s="87"/>
      <c r="G223" s="87"/>
      <c r="H223" s="87"/>
      <c r="I223" s="97"/>
      <c r="J223" s="87"/>
      <c r="K223" s="87"/>
      <c r="L223" s="87"/>
      <c r="M223" s="87"/>
      <c r="N223" s="87"/>
      <c r="O223" s="87"/>
      <c r="P223" s="88"/>
      <c r="Q223" s="88"/>
    </row>
    <row r="224" spans="1:17" s="9" customFormat="1" ht="9.9499999999999993" customHeight="1" x14ac:dyDescent="0.25">
      <c r="A224" s="149" t="s">
        <v>440</v>
      </c>
      <c r="B224" s="161" t="s">
        <v>440</v>
      </c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</row>
    <row r="225" spans="1:16" s="9" customFormat="1" ht="20.100000000000001" customHeight="1" x14ac:dyDescent="0.25">
      <c r="A225" s="149" t="s">
        <v>433</v>
      </c>
      <c r="B225" s="161" t="s">
        <v>433</v>
      </c>
      <c r="C225" s="72" t="s">
        <v>433</v>
      </c>
      <c r="D225" s="12"/>
      <c r="E225" s="12"/>
      <c r="F225" s="12"/>
      <c r="G225" s="12"/>
      <c r="H225" s="12"/>
      <c r="I225" s="426" t="s">
        <v>1425</v>
      </c>
      <c r="J225" s="427"/>
      <c r="K225" s="428"/>
      <c r="L225" s="12"/>
      <c r="M225" s="12"/>
      <c r="N225" s="12"/>
      <c r="O225" s="12"/>
    </row>
    <row r="226" spans="1:16" s="9" customFormat="1" ht="3.95" customHeight="1" x14ac:dyDescent="0.25">
      <c r="A226" s="149" t="s">
        <v>440</v>
      </c>
      <c r="B226" s="161" t="s">
        <v>440</v>
      </c>
      <c r="C226" s="35"/>
      <c r="D226" s="10"/>
      <c r="E226" s="13"/>
      <c r="F226" s="12"/>
      <c r="G226" s="12"/>
      <c r="H226" s="12"/>
      <c r="I226" s="23"/>
      <c r="J226" s="12"/>
      <c r="K226" s="12"/>
      <c r="L226" s="12"/>
      <c r="M226" s="12"/>
      <c r="N226" s="12"/>
      <c r="O226" s="12"/>
    </row>
    <row r="227" spans="1:16" s="9" customFormat="1" ht="20.100000000000001" customHeight="1" x14ac:dyDescent="0.25">
      <c r="A227" s="149" t="s">
        <v>695</v>
      </c>
      <c r="B227" s="161" t="s">
        <v>695</v>
      </c>
      <c r="C227" s="35" t="s">
        <v>694</v>
      </c>
      <c r="D227" s="12"/>
      <c r="E227" s="12"/>
      <c r="F227" s="12"/>
      <c r="G227" s="12"/>
      <c r="H227" s="12"/>
      <c r="I227" s="93" t="s">
        <v>620</v>
      </c>
      <c r="J227" s="12"/>
      <c r="K227" s="12"/>
      <c r="L227" s="12"/>
      <c r="M227" s="12"/>
      <c r="N227" s="12"/>
      <c r="O227" s="12"/>
    </row>
    <row r="228" spans="1:16" s="9" customFormat="1" ht="3.95" customHeight="1" x14ac:dyDescent="0.25">
      <c r="A228" s="149" t="s">
        <v>440</v>
      </c>
      <c r="B228" s="161" t="s">
        <v>440</v>
      </c>
      <c r="C228" s="35"/>
      <c r="D228" s="10"/>
      <c r="E228" s="13"/>
      <c r="F228" s="12"/>
      <c r="G228" s="12"/>
      <c r="H228" s="12"/>
      <c r="I228" s="23"/>
      <c r="J228" s="12"/>
      <c r="K228" s="12"/>
      <c r="L228" s="12"/>
      <c r="M228" s="12"/>
      <c r="N228" s="12"/>
      <c r="O228" s="12"/>
    </row>
    <row r="229" spans="1:16" s="9" customFormat="1" ht="45.75" customHeight="1" x14ac:dyDescent="0.25">
      <c r="A229" s="149" t="s">
        <v>440</v>
      </c>
      <c r="B229" s="161" t="s">
        <v>440</v>
      </c>
      <c r="C229" s="72" t="s">
        <v>688</v>
      </c>
      <c r="D229" s="12"/>
      <c r="E229" s="12"/>
      <c r="F229" s="12"/>
      <c r="G229" s="12"/>
      <c r="H229" s="12"/>
      <c r="I229" s="451" t="s">
        <v>1517</v>
      </c>
      <c r="J229" s="452"/>
      <c r="K229" s="452"/>
      <c r="L229" s="452"/>
      <c r="M229" s="452"/>
      <c r="N229" s="452"/>
      <c r="O229" s="452"/>
      <c r="P229" s="453"/>
    </row>
    <row r="230" spans="1:16" s="9" customFormat="1" ht="36" customHeight="1" x14ac:dyDescent="0.25">
      <c r="A230" s="149" t="s">
        <v>440</v>
      </c>
      <c r="B230" s="161" t="s">
        <v>440</v>
      </c>
      <c r="C230" s="35"/>
      <c r="D230" s="12"/>
      <c r="E230" s="12"/>
      <c r="F230" s="12"/>
      <c r="G230" s="12"/>
      <c r="H230" s="12"/>
      <c r="I230" s="457" t="s">
        <v>1431</v>
      </c>
      <c r="J230" s="458"/>
      <c r="K230" s="458"/>
      <c r="L230" s="458"/>
      <c r="M230" s="458"/>
      <c r="N230" s="458"/>
      <c r="O230" s="458"/>
      <c r="P230" s="459"/>
    </row>
    <row r="231" spans="1:16" s="9" customFormat="1" ht="15" customHeight="1" x14ac:dyDescent="0.25">
      <c r="A231" s="149"/>
      <c r="B231" s="161" t="s">
        <v>440</v>
      </c>
      <c r="C231" s="35"/>
      <c r="D231" s="12"/>
      <c r="E231" s="12"/>
      <c r="F231" s="12"/>
      <c r="G231" s="12"/>
      <c r="H231" s="12"/>
      <c r="I231" s="185"/>
      <c r="J231" s="157"/>
      <c r="K231" s="157"/>
      <c r="L231" s="157"/>
      <c r="M231" s="157"/>
      <c r="N231" s="157"/>
      <c r="O231" s="157"/>
      <c r="P231" s="158"/>
    </row>
    <row r="232" spans="1:16" s="9" customFormat="1" ht="32.25" customHeight="1" x14ac:dyDescent="0.25">
      <c r="A232" s="149" t="s">
        <v>440</v>
      </c>
      <c r="B232" s="161" t="s">
        <v>440</v>
      </c>
      <c r="C232" s="35"/>
      <c r="D232" s="12"/>
      <c r="E232" s="12"/>
      <c r="F232" s="12"/>
      <c r="G232" s="12"/>
      <c r="H232" s="12"/>
      <c r="I232" s="448"/>
      <c r="J232" s="449"/>
      <c r="K232" s="449"/>
      <c r="L232" s="449"/>
      <c r="M232" s="449"/>
      <c r="N232" s="449"/>
      <c r="O232" s="449"/>
      <c r="P232" s="450"/>
    </row>
    <row r="233" spans="1:16" s="9" customFormat="1" ht="0.95" customHeight="1" x14ac:dyDescent="0.25">
      <c r="A233" s="149" t="s">
        <v>525</v>
      </c>
      <c r="B233" s="161" t="s">
        <v>525</v>
      </c>
      <c r="C233" s="12"/>
      <c r="D233" s="12"/>
      <c r="E233" s="12"/>
      <c r="F233" s="12"/>
      <c r="G233" s="12"/>
      <c r="H233" s="12"/>
      <c r="I233" s="442" t="str">
        <f>I229&amp;HTMLBreak&amp;I230&amp; " " &amp;I231&amp;HTMLBreak&amp;I232</f>
        <v>As imobilizações por manutenções, avarias e reparações de sinistros implicam custos por limitação de mobilidade, solucionada pela contratação de um veículo de substituição.&lt;br /&gt;O tempo estimado de imobilização para este veículo específico durante o prazo contratado é de: &lt;br /&gt;</v>
      </c>
      <c r="J233" s="443"/>
      <c r="K233" s="443"/>
      <c r="L233" s="443"/>
      <c r="M233" s="443"/>
      <c r="N233" s="443"/>
      <c r="O233" s="443"/>
      <c r="P233" s="444"/>
    </row>
    <row r="234" spans="1:16" s="9" customFormat="1" ht="3.95" customHeight="1" x14ac:dyDescent="0.25">
      <c r="A234" s="149" t="s">
        <v>440</v>
      </c>
      <c r="B234" s="161" t="s">
        <v>440</v>
      </c>
      <c r="C234" s="35"/>
      <c r="D234" s="10"/>
      <c r="E234" s="13"/>
      <c r="F234" s="12"/>
      <c r="G234" s="12"/>
      <c r="H234" s="12"/>
      <c r="I234" s="23"/>
      <c r="J234" s="12"/>
      <c r="K234" s="12"/>
      <c r="L234" s="12"/>
      <c r="M234" s="12"/>
      <c r="N234" s="12"/>
      <c r="O234" s="12"/>
    </row>
    <row r="235" spans="1:16" s="9" customFormat="1" ht="15.95" customHeight="1" x14ac:dyDescent="0.25">
      <c r="A235" s="149" t="s">
        <v>440</v>
      </c>
      <c r="B235" s="161" t="s">
        <v>440</v>
      </c>
      <c r="C235" s="72" t="s">
        <v>689</v>
      </c>
      <c r="D235" s="12"/>
      <c r="E235" s="12"/>
      <c r="F235" s="12"/>
      <c r="G235" s="12"/>
      <c r="H235" s="12"/>
      <c r="I235" s="451" t="s">
        <v>1518</v>
      </c>
      <c r="J235" s="452"/>
      <c r="K235" s="452"/>
      <c r="L235" s="452"/>
      <c r="M235" s="452"/>
      <c r="N235" s="452"/>
      <c r="O235" s="452"/>
      <c r="P235" s="453"/>
    </row>
    <row r="236" spans="1:16" s="9" customFormat="1" ht="15.95" customHeight="1" x14ac:dyDescent="0.25">
      <c r="A236" s="149" t="s">
        <v>440</v>
      </c>
      <c r="B236" s="161" t="s">
        <v>440</v>
      </c>
      <c r="C236" s="35"/>
      <c r="D236" s="12"/>
      <c r="E236" s="12"/>
      <c r="F236" s="12"/>
      <c r="G236" s="12"/>
      <c r="H236" s="12"/>
      <c r="I236" s="445" t="s">
        <v>1519</v>
      </c>
      <c r="J236" s="429"/>
      <c r="K236" s="429"/>
      <c r="L236" s="429"/>
      <c r="M236" s="429"/>
      <c r="N236" s="429"/>
      <c r="O236" s="429"/>
      <c r="P236" s="446"/>
    </row>
    <row r="237" spans="1:16" s="9" customFormat="1" ht="15.95" customHeight="1" x14ac:dyDescent="0.25">
      <c r="A237" s="149" t="s">
        <v>440</v>
      </c>
      <c r="B237" s="161" t="s">
        <v>440</v>
      </c>
      <c r="C237" s="35"/>
      <c r="D237" s="12"/>
      <c r="E237" s="12"/>
      <c r="F237" s="12"/>
      <c r="G237" s="12"/>
      <c r="H237" s="12"/>
      <c r="I237" s="445" t="s">
        <v>1520</v>
      </c>
      <c r="J237" s="429"/>
      <c r="K237" s="429"/>
      <c r="L237" s="429"/>
      <c r="M237" s="429"/>
      <c r="N237" s="429"/>
      <c r="O237" s="429"/>
      <c r="P237" s="446"/>
    </row>
    <row r="238" spans="1:16" s="9" customFormat="1" ht="15.95" customHeight="1" x14ac:dyDescent="0.25">
      <c r="A238" s="149" t="s">
        <v>440</v>
      </c>
      <c r="B238" s="161" t="s">
        <v>440</v>
      </c>
      <c r="C238" s="35"/>
      <c r="D238" s="12"/>
      <c r="E238" s="12"/>
      <c r="F238" s="12"/>
      <c r="G238" s="12"/>
      <c r="H238" s="12"/>
      <c r="I238" s="454" t="s">
        <v>1521</v>
      </c>
      <c r="J238" s="455"/>
      <c r="K238" s="455"/>
      <c r="L238" s="455"/>
      <c r="M238" s="455"/>
      <c r="N238" s="455"/>
      <c r="O238" s="455"/>
      <c r="P238" s="456"/>
    </row>
    <row r="239" spans="1:16" s="9" customFormat="1" ht="15.95" customHeight="1" x14ac:dyDescent="0.25">
      <c r="A239" s="149" t="s">
        <v>440</v>
      </c>
      <c r="B239" s="161" t="s">
        <v>440</v>
      </c>
      <c r="C239" s="35"/>
      <c r="D239" s="12"/>
      <c r="E239" s="12"/>
      <c r="F239" s="12"/>
      <c r="G239" s="12"/>
      <c r="H239" s="12"/>
      <c r="I239" s="445"/>
      <c r="J239" s="429"/>
      <c r="K239" s="429"/>
      <c r="L239" s="429"/>
      <c r="M239" s="429"/>
      <c r="N239" s="429"/>
      <c r="O239" s="429"/>
      <c r="P239" s="446"/>
    </row>
    <row r="240" spans="1:16" s="9" customFormat="1" ht="15.95" customHeight="1" x14ac:dyDescent="0.25">
      <c r="A240" s="149" t="s">
        <v>440</v>
      </c>
      <c r="B240" s="161" t="s">
        <v>440</v>
      </c>
      <c r="C240" s="35"/>
      <c r="D240" s="12"/>
      <c r="E240" s="12"/>
      <c r="F240" s="12"/>
      <c r="G240" s="12"/>
      <c r="H240" s="12"/>
      <c r="I240" s="454"/>
      <c r="J240" s="455"/>
      <c r="K240" s="455"/>
      <c r="L240" s="455"/>
      <c r="M240" s="455"/>
      <c r="N240" s="455"/>
      <c r="O240" s="455"/>
      <c r="P240" s="456"/>
    </row>
    <row r="241" spans="1:20" s="9" customFormat="1" ht="0.95" customHeight="1" x14ac:dyDescent="0.25">
      <c r="A241" s="149" t="s">
        <v>526</v>
      </c>
      <c r="B241" s="161" t="s">
        <v>526</v>
      </c>
      <c r="C241" s="12"/>
      <c r="D241" s="12"/>
      <c r="E241" s="12"/>
      <c r="F241" s="12"/>
      <c r="G241" s="12"/>
      <c r="H241" s="12"/>
      <c r="I241" s="442" t="str">
        <f>I235&amp;HTMLBreak&amp;I237&amp;HTMLBreak&amp;I238&amp;HTMLBreak&amp;I239&amp;HTMLBreak&amp;I240</f>
        <v>Conseguimos alcançar eficiências no processo de imobilização através de:&lt;br /&gt;* Análise crítica de tempos de imobilização por tipo de intervenção.&lt;br /&gt;* Controlo de qualidade das intervenções (Auditorias regulares).&lt;br /&gt;&lt;br /&gt;</v>
      </c>
      <c r="J241" s="443"/>
      <c r="K241" s="443"/>
      <c r="L241" s="443"/>
      <c r="M241" s="443"/>
      <c r="N241" s="443"/>
      <c r="O241" s="443"/>
      <c r="P241" s="444"/>
    </row>
    <row r="242" spans="1:20" s="9" customFormat="1" ht="3.95" customHeight="1" x14ac:dyDescent="0.25">
      <c r="A242" s="149" t="s">
        <v>440</v>
      </c>
      <c r="B242" s="161" t="s">
        <v>440</v>
      </c>
      <c r="C242" s="35"/>
      <c r="D242" s="10"/>
      <c r="E242" s="13"/>
      <c r="F242" s="12"/>
      <c r="G242" s="12"/>
      <c r="H242" s="12"/>
      <c r="I242" s="23"/>
      <c r="J242" s="12"/>
      <c r="K242" s="12"/>
      <c r="L242" s="12"/>
      <c r="M242" s="12"/>
      <c r="N242" s="12"/>
      <c r="O242" s="12"/>
    </row>
    <row r="243" spans="1:20" s="9" customFormat="1" ht="15.95" customHeight="1" x14ac:dyDescent="0.25">
      <c r="A243" s="149" t="s">
        <v>457</v>
      </c>
      <c r="B243" s="161" t="s">
        <v>440</v>
      </c>
      <c r="C243" s="35" t="s">
        <v>770</v>
      </c>
      <c r="D243" s="10"/>
      <c r="E243" s="13"/>
      <c r="F243" s="12"/>
      <c r="G243" s="12"/>
      <c r="H243" s="12"/>
      <c r="I243" s="29"/>
      <c r="J243" s="12"/>
      <c r="K243" s="12"/>
      <c r="L243" s="12"/>
      <c r="M243" s="12"/>
      <c r="N243" s="12"/>
      <c r="O243" s="12"/>
    </row>
    <row r="244" spans="1:20" s="9" customFormat="1" ht="3.95" customHeight="1" x14ac:dyDescent="0.25">
      <c r="A244" s="149" t="s">
        <v>440</v>
      </c>
      <c r="B244" s="161" t="s">
        <v>440</v>
      </c>
      <c r="C244" s="35"/>
      <c r="D244" s="10"/>
      <c r="E244" s="13"/>
      <c r="F244" s="12"/>
      <c r="G244" s="12"/>
      <c r="H244" s="12"/>
      <c r="I244" s="23"/>
      <c r="J244" s="12"/>
      <c r="K244" s="12"/>
      <c r="L244" s="12"/>
      <c r="M244" s="12"/>
      <c r="N244" s="12"/>
      <c r="O244" s="12"/>
    </row>
    <row r="245" spans="1:20" s="9" customFormat="1" ht="15.95" customHeight="1" x14ac:dyDescent="0.25">
      <c r="A245" s="149" t="s">
        <v>440</v>
      </c>
      <c r="B245" s="161" t="s">
        <v>440</v>
      </c>
      <c r="C245" s="36" t="str">
        <f>"Model car "&amp; B245</f>
        <v>Model car x</v>
      </c>
      <c r="D245" s="30" t="str">
        <f t="shared" ref="D245:D276" si="3">D135</f>
        <v>OPELCORSA D1.3 CDTi Enjoy 88g</v>
      </c>
      <c r="E245" s="13"/>
      <c r="F245" s="12"/>
      <c r="G245" s="12"/>
      <c r="H245" s="12"/>
      <c r="I245" s="406">
        <v>0.42</v>
      </c>
      <c r="J245" s="51" t="str">
        <f>J54</f>
        <v>OPELCORSA D</v>
      </c>
      <c r="K245" s="12"/>
      <c r="L245" s="12"/>
      <c r="M245" s="12"/>
      <c r="N245" s="12"/>
      <c r="O245" s="12"/>
      <c r="T245" s="25">
        <f>IF(ISERROR(VLOOKUP($J245,DowntimeEntriesData,'Vehicle Data'!$H$9,FALSE)),0,VLOOKUP($J245,DowntimeEntriesData,'Vehicle Data'!$H$9,FALSE))</f>
        <v>0</v>
      </c>
    </row>
    <row r="246" spans="1:20" s="9" customFormat="1" ht="3.95" hidden="1" customHeight="1" x14ac:dyDescent="0.25">
      <c r="A246" s="149" t="s">
        <v>440</v>
      </c>
      <c r="B246" s="161" t="s">
        <v>440</v>
      </c>
      <c r="C246" s="36"/>
      <c r="D246" s="30">
        <f t="shared" si="3"/>
        <v>0</v>
      </c>
      <c r="E246" s="13"/>
      <c r="F246" s="12"/>
      <c r="G246" s="12"/>
      <c r="H246" s="12"/>
      <c r="I246" s="23"/>
      <c r="J246" s="51">
        <f t="shared" ref="J246:J303" si="4">J55</f>
        <v>0</v>
      </c>
      <c r="K246" s="12"/>
      <c r="L246" s="12"/>
      <c r="M246" s="12"/>
      <c r="N246" s="12"/>
      <c r="O246" s="12"/>
      <c r="T246" s="23"/>
    </row>
    <row r="247" spans="1:20" s="9" customFormat="1" ht="15.95" customHeight="1" x14ac:dyDescent="0.25">
      <c r="A247" s="149" t="s">
        <v>440</v>
      </c>
      <c r="B247" s="161" t="s">
        <v>440</v>
      </c>
      <c r="C247" s="36" t="str">
        <f>"Model car "&amp; B247</f>
        <v>Model car x</v>
      </c>
      <c r="D247" s="30" t="str">
        <f t="shared" si="3"/>
        <v>VWPOLO (6C1)1.4 TDi Trendline</v>
      </c>
      <c r="E247" s="13"/>
      <c r="F247" s="12"/>
      <c r="G247" s="12"/>
      <c r="H247" s="12"/>
      <c r="I247" s="407">
        <v>0.42</v>
      </c>
      <c r="J247" s="51" t="str">
        <f t="shared" si="4"/>
        <v>VWPOLO (6C1)</v>
      </c>
      <c r="K247" s="12"/>
      <c r="L247" s="12"/>
      <c r="M247" s="12"/>
      <c r="N247" s="12"/>
      <c r="O247" s="12"/>
      <c r="T247" s="25">
        <f>IF(ISERROR(VLOOKUP($J247,DowntimeEntriesData,'Vehicle Data'!$H$9,FALSE)),0,VLOOKUP($J247,DowntimeEntriesData,'Vehicle Data'!$H$9,FALSE))</f>
        <v>0</v>
      </c>
    </row>
    <row r="248" spans="1:20" s="9" customFormat="1" ht="3.95" hidden="1" customHeight="1" x14ac:dyDescent="0.25">
      <c r="A248" s="149" t="s">
        <v>440</v>
      </c>
      <c r="B248" s="161" t="s">
        <v>440</v>
      </c>
      <c r="C248" s="36"/>
      <c r="D248" s="30">
        <f t="shared" si="3"/>
        <v>0</v>
      </c>
      <c r="E248" s="13"/>
      <c r="F248" s="12"/>
      <c r="G248" s="12"/>
      <c r="H248" s="12"/>
      <c r="I248" s="23"/>
      <c r="J248" s="51">
        <f t="shared" si="4"/>
        <v>0</v>
      </c>
      <c r="K248" s="12"/>
      <c r="L248" s="12"/>
      <c r="M248" s="12"/>
      <c r="N248" s="12"/>
      <c r="O248" s="12"/>
      <c r="T248" s="23"/>
    </row>
    <row r="249" spans="1:20" s="9" customFormat="1" ht="15.95" customHeight="1" x14ac:dyDescent="0.25">
      <c r="A249" s="149" t="s">
        <v>440</v>
      </c>
      <c r="B249" s="161" t="s">
        <v>440</v>
      </c>
      <c r="C249" s="36" t="str">
        <f>"Model car "&amp; B249</f>
        <v>Model car x</v>
      </c>
      <c r="D249" s="30" t="str">
        <f t="shared" si="3"/>
        <v>SEATIBIZA ST (6J)1.2 TDi Style</v>
      </c>
      <c r="E249" s="13"/>
      <c r="F249" s="12"/>
      <c r="G249" s="12"/>
      <c r="H249" s="12"/>
      <c r="I249" s="407">
        <v>0.42</v>
      </c>
      <c r="J249" s="51" t="str">
        <f t="shared" si="4"/>
        <v>SEATIBIZA ST (6J)</v>
      </c>
      <c r="K249" s="12"/>
      <c r="L249" s="12"/>
      <c r="M249" s="12"/>
      <c r="N249" s="12"/>
      <c r="O249" s="12"/>
      <c r="T249" s="25">
        <f>IF(ISERROR(VLOOKUP($J249,DowntimeEntriesData,'Vehicle Data'!$H$9,FALSE)),0,VLOOKUP($J249,DowntimeEntriesData,'Vehicle Data'!$H$9,FALSE))</f>
        <v>0</v>
      </c>
    </row>
    <row r="250" spans="1:20" s="9" customFormat="1" ht="3.95" hidden="1" customHeight="1" x14ac:dyDescent="0.25">
      <c r="A250" s="149" t="s">
        <v>440</v>
      </c>
      <c r="B250" s="161" t="s">
        <v>440</v>
      </c>
      <c r="C250" s="16"/>
      <c r="D250" s="30">
        <f t="shared" si="3"/>
        <v>0</v>
      </c>
      <c r="E250" s="13"/>
      <c r="F250" s="12"/>
      <c r="G250" s="12"/>
      <c r="H250" s="12"/>
      <c r="I250" s="23"/>
      <c r="J250" s="51">
        <f t="shared" si="4"/>
        <v>0</v>
      </c>
      <c r="K250" s="12"/>
      <c r="L250" s="12"/>
      <c r="M250" s="12"/>
      <c r="N250" s="12"/>
      <c r="O250" s="12"/>
      <c r="T250" s="23"/>
    </row>
    <row r="251" spans="1:20" s="9" customFormat="1" ht="15.95" customHeight="1" x14ac:dyDescent="0.25">
      <c r="A251" s="149" t="s">
        <v>440</v>
      </c>
      <c r="B251" s="161" t="s">
        <v>440</v>
      </c>
      <c r="C251" s="36" t="str">
        <f>"Model car "&amp; B251</f>
        <v>Model car x</v>
      </c>
      <c r="D251" s="30" t="str">
        <f t="shared" si="3"/>
        <v>SEATLEON ST (5F)1.6 TDi Style Ecomotive</v>
      </c>
      <c r="E251" s="13"/>
      <c r="F251" s="12"/>
      <c r="G251" s="12"/>
      <c r="H251" s="12"/>
      <c r="I251" s="407">
        <v>0.42</v>
      </c>
      <c r="J251" s="51" t="str">
        <f t="shared" si="4"/>
        <v>SEATLEON ST (5F)</v>
      </c>
      <c r="K251" s="12"/>
      <c r="L251" s="12"/>
      <c r="M251" s="12"/>
      <c r="N251" s="12"/>
      <c r="O251" s="12"/>
      <c r="T251" s="25">
        <f>IF(ISERROR(VLOOKUP($J251,DowntimeEntriesData,'Vehicle Data'!$H$9,FALSE)),0,VLOOKUP($J251,DowntimeEntriesData,'Vehicle Data'!$H$9,FALSE))</f>
        <v>0</v>
      </c>
    </row>
    <row r="252" spans="1:20" s="9" customFormat="1" ht="3.95" hidden="1" customHeight="1" x14ac:dyDescent="0.25">
      <c r="A252" s="149" t="s">
        <v>440</v>
      </c>
      <c r="B252" s="161" t="s">
        <v>440</v>
      </c>
      <c r="C252" s="36"/>
      <c r="D252" s="30">
        <f t="shared" si="3"/>
        <v>0</v>
      </c>
      <c r="E252" s="13"/>
      <c r="F252" s="12"/>
      <c r="G252" s="12"/>
      <c r="H252" s="12"/>
      <c r="I252" s="23"/>
      <c r="J252" s="51">
        <f t="shared" si="4"/>
        <v>0</v>
      </c>
      <c r="K252" s="12"/>
      <c r="L252" s="12"/>
      <c r="M252" s="12"/>
      <c r="N252" s="12"/>
      <c r="O252" s="12"/>
      <c r="T252" s="23"/>
    </row>
    <row r="253" spans="1:20" s="9" customFormat="1" ht="20.100000000000001" customHeight="1" x14ac:dyDescent="0.25">
      <c r="A253" s="149" t="s">
        <v>440</v>
      </c>
      <c r="B253" s="161" t="s">
        <v>440</v>
      </c>
      <c r="C253" s="36" t="str">
        <f>"Model car "&amp; B253</f>
        <v>Model car x</v>
      </c>
      <c r="D253" s="30" t="str">
        <f t="shared" si="3"/>
        <v>FORDFOCUS STATION1.6 TDCi Titanium Best</v>
      </c>
      <c r="E253" s="13"/>
      <c r="F253" s="12"/>
      <c r="G253" s="12"/>
      <c r="H253" s="12"/>
      <c r="I253" s="407">
        <v>0.42</v>
      </c>
      <c r="J253" s="51" t="str">
        <f t="shared" si="4"/>
        <v>FORDFOCUS STATION</v>
      </c>
      <c r="K253" s="12"/>
      <c r="L253" s="12"/>
      <c r="M253" s="12"/>
      <c r="N253" s="12"/>
      <c r="O253" s="12"/>
      <c r="T253" s="25">
        <f>IF(ISERROR(VLOOKUP($J253,DowntimeEntriesData,'Vehicle Data'!$H$9,FALSE)),0,VLOOKUP($J253,DowntimeEntriesData,'Vehicle Data'!$H$9,FALSE))</f>
        <v>0</v>
      </c>
    </row>
    <row r="254" spans="1:20" s="9" customFormat="1" ht="3.95" hidden="1" customHeight="1" x14ac:dyDescent="0.25">
      <c r="A254" s="149" t="s">
        <v>440</v>
      </c>
      <c r="B254" s="161" t="s">
        <v>440</v>
      </c>
      <c r="C254" s="36"/>
      <c r="D254" s="30">
        <f t="shared" si="3"/>
        <v>0</v>
      </c>
      <c r="E254" s="13"/>
      <c r="F254" s="12"/>
      <c r="G254" s="12"/>
      <c r="H254" s="12"/>
      <c r="I254" s="23"/>
      <c r="J254" s="51">
        <f t="shared" si="4"/>
        <v>0</v>
      </c>
      <c r="K254" s="12"/>
      <c r="L254" s="12"/>
      <c r="M254" s="12"/>
      <c r="N254" s="12"/>
      <c r="O254" s="12"/>
      <c r="T254" s="23"/>
    </row>
    <row r="255" spans="1:20" s="9" customFormat="1" ht="20.100000000000001" customHeight="1" x14ac:dyDescent="0.25">
      <c r="A255" s="149" t="s">
        <v>440</v>
      </c>
      <c r="B255" s="161" t="s">
        <v>440</v>
      </c>
      <c r="C255" s="36" t="str">
        <f>"Model car "&amp; B255</f>
        <v>Model car x</v>
      </c>
      <c r="D255" s="30" t="str">
        <f t="shared" si="3"/>
        <v>VWGOLF VII VARIAN1.6 TDi Confortline</v>
      </c>
      <c r="E255" s="13"/>
      <c r="F255" s="12"/>
      <c r="G255" s="12"/>
      <c r="H255" s="12"/>
      <c r="I255" s="407">
        <v>0.42</v>
      </c>
      <c r="J255" s="51" t="str">
        <f t="shared" si="4"/>
        <v>VWGOLF VII VARIAN</v>
      </c>
      <c r="K255" s="12"/>
      <c r="L255" s="12"/>
      <c r="M255" s="12"/>
      <c r="N255" s="12"/>
      <c r="O255" s="12"/>
      <c r="T255" s="25">
        <f>IF(ISERROR(VLOOKUP($J255,DowntimeEntriesData,'Vehicle Data'!$H$9,FALSE)),0,VLOOKUP($J255,DowntimeEntriesData,'Vehicle Data'!$H$9,FALSE))</f>
        <v>0</v>
      </c>
    </row>
    <row r="256" spans="1:20" s="9" customFormat="1" ht="3.95" hidden="1" customHeight="1" x14ac:dyDescent="0.25">
      <c r="A256" s="149" t="s">
        <v>440</v>
      </c>
      <c r="B256" s="161" t="s">
        <v>440</v>
      </c>
      <c r="C256" s="16"/>
      <c r="D256" s="30">
        <f t="shared" si="3"/>
        <v>0</v>
      </c>
      <c r="E256" s="13"/>
      <c r="F256" s="12"/>
      <c r="G256" s="12"/>
      <c r="H256" s="12"/>
      <c r="I256" s="23"/>
      <c r="J256" s="51">
        <f t="shared" si="4"/>
        <v>0</v>
      </c>
      <c r="K256" s="12"/>
      <c r="L256" s="12"/>
      <c r="M256" s="12"/>
      <c r="N256" s="12"/>
      <c r="O256" s="12"/>
      <c r="T256" s="23"/>
    </row>
    <row r="257" spans="1:20" s="9" customFormat="1" ht="20.100000000000001" customHeight="1" x14ac:dyDescent="0.25">
      <c r="A257" s="149" t="s">
        <v>440</v>
      </c>
      <c r="B257" s="161" t="s">
        <v>440</v>
      </c>
      <c r="C257" s="36" t="str">
        <f>"Model car "&amp; B257</f>
        <v>Model car x</v>
      </c>
      <c r="D257" s="30" t="str">
        <f t="shared" si="3"/>
        <v>BMWSERIE-1 (F20)116 d EfficientDynamics</v>
      </c>
      <c r="E257" s="13"/>
      <c r="F257" s="12"/>
      <c r="G257" s="12"/>
      <c r="H257" s="12"/>
      <c r="I257" s="407">
        <v>0.42</v>
      </c>
      <c r="J257" s="51" t="str">
        <f t="shared" si="4"/>
        <v>BMWSERIE-1 (F20)</v>
      </c>
      <c r="K257" s="12"/>
      <c r="L257" s="12"/>
      <c r="M257" s="12"/>
      <c r="N257" s="12"/>
      <c r="O257" s="12"/>
      <c r="T257" s="25">
        <f>IF(ISERROR(VLOOKUP($J257,DowntimeEntriesData,'Vehicle Data'!$H$9,FALSE)),0,VLOOKUP($J257,DowntimeEntriesData,'Vehicle Data'!$H$9,FALSE))</f>
        <v>0</v>
      </c>
    </row>
    <row r="258" spans="1:20" s="9" customFormat="1" ht="3.95" hidden="1" customHeight="1" x14ac:dyDescent="0.25">
      <c r="A258" s="149" t="s">
        <v>440</v>
      </c>
      <c r="B258" s="161" t="s">
        <v>440</v>
      </c>
      <c r="C258" s="36"/>
      <c r="D258" s="30">
        <f t="shared" si="3"/>
        <v>0</v>
      </c>
      <c r="E258" s="13"/>
      <c r="F258" s="12"/>
      <c r="G258" s="12"/>
      <c r="H258" s="12"/>
      <c r="I258" s="23"/>
      <c r="J258" s="51">
        <f t="shared" si="4"/>
        <v>0</v>
      </c>
      <c r="K258" s="12"/>
      <c r="L258" s="12"/>
      <c r="M258" s="12"/>
      <c r="N258" s="12"/>
      <c r="O258" s="12"/>
      <c r="T258" s="23"/>
    </row>
    <row r="259" spans="1:20" s="9" customFormat="1" ht="20.100000000000001" customHeight="1" x14ac:dyDescent="0.25">
      <c r="A259" s="149" t="s">
        <v>440</v>
      </c>
      <c r="B259" s="161" t="s">
        <v>440</v>
      </c>
      <c r="C259" s="36" t="str">
        <f>"Model car "&amp; B259</f>
        <v>Model car x</v>
      </c>
      <c r="D259" s="30" t="str">
        <f t="shared" si="3"/>
        <v>AUDIA3 SPORTBACK (81.6 TDi Business Line Attracti</v>
      </c>
      <c r="E259" s="13"/>
      <c r="F259" s="12"/>
      <c r="G259" s="12"/>
      <c r="H259" s="12"/>
      <c r="I259" s="407">
        <v>0.42</v>
      </c>
      <c r="J259" s="51" t="str">
        <f t="shared" si="4"/>
        <v>AUDIA3 SPORTBACK (8</v>
      </c>
      <c r="K259" s="12"/>
      <c r="L259" s="12"/>
      <c r="M259" s="12"/>
      <c r="N259" s="12"/>
      <c r="O259" s="12"/>
      <c r="T259" s="25">
        <f>IF(ISERROR(VLOOKUP($J259,DowntimeEntriesData,'Vehicle Data'!$H$9,FALSE)),0,VLOOKUP($J259,DowntimeEntriesData,'Vehicle Data'!$H$9,FALSE))</f>
        <v>0</v>
      </c>
    </row>
    <row r="260" spans="1:20" s="9" customFormat="1" ht="3.95" hidden="1" customHeight="1" x14ac:dyDescent="0.25">
      <c r="A260" s="149" t="s">
        <v>440</v>
      </c>
      <c r="B260" s="161" t="s">
        <v>440</v>
      </c>
      <c r="C260" s="36"/>
      <c r="D260" s="30">
        <f t="shared" si="3"/>
        <v>0</v>
      </c>
      <c r="E260" s="13"/>
      <c r="F260" s="12"/>
      <c r="G260" s="12"/>
      <c r="H260" s="12"/>
      <c r="I260" s="23"/>
      <c r="J260" s="51">
        <f t="shared" si="4"/>
        <v>0</v>
      </c>
      <c r="K260" s="12"/>
      <c r="L260" s="12"/>
      <c r="M260" s="12"/>
      <c r="N260" s="12"/>
      <c r="O260" s="12"/>
      <c r="T260" s="23"/>
    </row>
    <row r="261" spans="1:20" s="9" customFormat="1" ht="20.100000000000001" customHeight="1" x14ac:dyDescent="0.25">
      <c r="A261" s="149" t="s">
        <v>440</v>
      </c>
      <c r="B261" s="161" t="s">
        <v>440</v>
      </c>
      <c r="C261" s="36" t="str">
        <f>"Model car "&amp; B261</f>
        <v>Model car x</v>
      </c>
      <c r="D261" s="30" t="str">
        <f t="shared" si="3"/>
        <v>CITROENC5 TOURER1.6 HDi Séduction 120g</v>
      </c>
      <c r="E261" s="13"/>
      <c r="F261" s="12"/>
      <c r="G261" s="12"/>
      <c r="H261" s="12"/>
      <c r="I261" s="407">
        <v>0.42</v>
      </c>
      <c r="J261" s="51" t="str">
        <f t="shared" si="4"/>
        <v>CITROENC5 TOURER</v>
      </c>
      <c r="K261" s="12"/>
      <c r="L261" s="12"/>
      <c r="M261" s="12"/>
      <c r="N261" s="12"/>
      <c r="O261" s="12"/>
      <c r="T261" s="25">
        <f>IF(ISERROR(VLOOKUP($J261,DowntimeEntriesData,'Vehicle Data'!$H$9,FALSE)),0,VLOOKUP($J261,DowntimeEntriesData,'Vehicle Data'!$H$9,FALSE))</f>
        <v>0</v>
      </c>
    </row>
    <row r="262" spans="1:20" s="9" customFormat="1" ht="3.95" hidden="1" customHeight="1" x14ac:dyDescent="0.25">
      <c r="A262" s="149" t="s">
        <v>440</v>
      </c>
      <c r="B262" s="161" t="s">
        <v>440</v>
      </c>
      <c r="C262" s="16"/>
      <c r="D262" s="30">
        <f t="shared" si="3"/>
        <v>0</v>
      </c>
      <c r="E262" s="13"/>
      <c r="F262" s="12"/>
      <c r="G262" s="12"/>
      <c r="H262" s="12"/>
      <c r="I262" s="23"/>
      <c r="J262" s="51">
        <f t="shared" si="4"/>
        <v>0</v>
      </c>
      <c r="K262" s="12"/>
      <c r="L262" s="12"/>
      <c r="M262" s="12"/>
      <c r="N262" s="12"/>
      <c r="O262" s="12"/>
      <c r="T262" s="23"/>
    </row>
    <row r="263" spans="1:20" s="9" customFormat="1" ht="20.100000000000001" customHeight="1" x14ac:dyDescent="0.25">
      <c r="A263" s="149" t="s">
        <v>440</v>
      </c>
      <c r="B263" s="161" t="s">
        <v>440</v>
      </c>
      <c r="C263" s="36" t="str">
        <f>"Model car "&amp; B263</f>
        <v>Model car x</v>
      </c>
      <c r="D263" s="30" t="str">
        <f t="shared" si="3"/>
        <v>VWPASSAT VARIANT1.6 TDi Confortline Navig</v>
      </c>
      <c r="E263" s="13"/>
      <c r="F263" s="12"/>
      <c r="G263" s="12"/>
      <c r="H263" s="12"/>
      <c r="I263" s="407">
        <v>0.42</v>
      </c>
      <c r="J263" s="51" t="str">
        <f t="shared" si="4"/>
        <v>VWPASSAT VARIANT</v>
      </c>
      <c r="K263" s="12"/>
      <c r="L263" s="12"/>
      <c r="M263" s="12"/>
      <c r="N263" s="12"/>
      <c r="O263" s="12"/>
      <c r="T263" s="25">
        <f>IF(ISERROR(VLOOKUP($J263,DowntimeEntriesData,'Vehicle Data'!$H$9,FALSE)),0,VLOOKUP($J263,DowntimeEntriesData,'Vehicle Data'!$H$9,FALSE))</f>
        <v>0</v>
      </c>
    </row>
    <row r="264" spans="1:20" s="9" customFormat="1" ht="3.95" hidden="1" customHeight="1" x14ac:dyDescent="0.25">
      <c r="A264" s="149" t="s">
        <v>440</v>
      </c>
      <c r="B264" s="161" t="s">
        <v>440</v>
      </c>
      <c r="C264" s="16"/>
      <c r="D264" s="30">
        <f t="shared" si="3"/>
        <v>0</v>
      </c>
      <c r="E264" s="13"/>
      <c r="F264" s="12"/>
      <c r="G264" s="12"/>
      <c r="H264" s="12"/>
      <c r="I264" s="23"/>
      <c r="J264" s="51">
        <f t="shared" si="4"/>
        <v>0</v>
      </c>
      <c r="K264" s="12"/>
      <c r="L264" s="12"/>
      <c r="M264" s="12"/>
      <c r="N264" s="12"/>
      <c r="O264" s="12"/>
      <c r="T264" s="23"/>
    </row>
    <row r="265" spans="1:20" s="9" customFormat="1" ht="20.100000000000001" customHeight="1" x14ac:dyDescent="0.25">
      <c r="A265" s="149" t="s">
        <v>440</v>
      </c>
      <c r="B265" s="161" t="s">
        <v>440</v>
      </c>
      <c r="C265" s="36" t="str">
        <f>"Model car "&amp; B265</f>
        <v>Model car x</v>
      </c>
      <c r="D265" s="30" t="str">
        <f t="shared" si="3"/>
        <v>VWPASSAT VARIANT2.0 TDi Confortline Navig</v>
      </c>
      <c r="E265" s="13"/>
      <c r="F265" s="12"/>
      <c r="G265" s="12"/>
      <c r="H265" s="12"/>
      <c r="I265" s="407">
        <v>0.42</v>
      </c>
      <c r="J265" s="51" t="str">
        <f t="shared" si="4"/>
        <v>VWPASSAT VARIANT</v>
      </c>
      <c r="K265" s="12"/>
      <c r="L265" s="12"/>
      <c r="M265" s="12"/>
      <c r="N265" s="12"/>
      <c r="O265" s="12"/>
      <c r="T265" s="25">
        <f>IF(ISERROR(VLOOKUP($J265,DowntimeEntriesData,'Vehicle Data'!$H$9,FALSE)),0,VLOOKUP($J265,DowntimeEntriesData,'Vehicle Data'!$H$9,FALSE))</f>
        <v>0</v>
      </c>
    </row>
    <row r="266" spans="1:20" s="9" customFormat="1" ht="3.95" hidden="1" customHeight="1" x14ac:dyDescent="0.25">
      <c r="A266" s="149" t="s">
        <v>440</v>
      </c>
      <c r="B266" s="161" t="s">
        <v>440</v>
      </c>
      <c r="C266" s="36"/>
      <c r="D266" s="30">
        <f t="shared" si="3"/>
        <v>0</v>
      </c>
      <c r="E266" s="13"/>
      <c r="F266" s="12"/>
      <c r="G266" s="12"/>
      <c r="H266" s="12"/>
      <c r="I266" s="23"/>
      <c r="J266" s="51">
        <f t="shared" si="4"/>
        <v>0</v>
      </c>
      <c r="K266" s="12"/>
      <c r="L266" s="12"/>
      <c r="M266" s="12"/>
      <c r="N266" s="12"/>
      <c r="O266" s="12"/>
      <c r="T266" s="23"/>
    </row>
    <row r="267" spans="1:20" s="9" customFormat="1" ht="20.100000000000001" customHeight="1" x14ac:dyDescent="0.25">
      <c r="A267" s="149" t="s">
        <v>440</v>
      </c>
      <c r="B267" s="161" t="s">
        <v>440</v>
      </c>
      <c r="C267" s="36" t="str">
        <f>"Model car "&amp; B267</f>
        <v>Model car x</v>
      </c>
      <c r="D267" s="30" t="str">
        <f t="shared" si="3"/>
        <v>OPELINSIGNIA SPORTS2.0 CDTi Executive S/S</v>
      </c>
      <c r="E267" s="13"/>
      <c r="F267" s="12"/>
      <c r="G267" s="12"/>
      <c r="H267" s="12"/>
      <c r="I267" s="407">
        <v>0.42</v>
      </c>
      <c r="J267" s="51" t="str">
        <f t="shared" si="4"/>
        <v>OPELINSIGNIA SPORTS</v>
      </c>
      <c r="K267" s="12"/>
      <c r="L267" s="12"/>
      <c r="M267" s="12"/>
      <c r="N267" s="12"/>
      <c r="O267" s="12"/>
      <c r="T267" s="25">
        <f>IF(ISERROR(VLOOKUP($J267,DowntimeEntriesData,'Vehicle Data'!$H$9,FALSE)),0,VLOOKUP($J267,DowntimeEntriesData,'Vehicle Data'!$H$9,FALSE))</f>
        <v>0</v>
      </c>
    </row>
    <row r="268" spans="1:20" s="9" customFormat="1" ht="3.95" hidden="1" customHeight="1" x14ac:dyDescent="0.25">
      <c r="A268" s="149" t="s">
        <v>440</v>
      </c>
      <c r="B268" s="161" t="s">
        <v>440</v>
      </c>
      <c r="C268" s="36"/>
      <c r="D268" s="30">
        <f t="shared" si="3"/>
        <v>0</v>
      </c>
      <c r="E268" s="13"/>
      <c r="F268" s="12"/>
      <c r="G268" s="12"/>
      <c r="H268" s="12"/>
      <c r="I268" s="23"/>
      <c r="J268" s="51">
        <f t="shared" si="4"/>
        <v>0</v>
      </c>
      <c r="K268" s="12"/>
      <c r="L268" s="12"/>
      <c r="M268" s="12"/>
      <c r="N268" s="12"/>
      <c r="O268" s="12"/>
      <c r="T268" s="23"/>
    </row>
    <row r="269" spans="1:20" s="9" customFormat="1" ht="20.100000000000001" customHeight="1" x14ac:dyDescent="0.25">
      <c r="A269" s="149" t="s">
        <v>440</v>
      </c>
      <c r="B269" s="161" t="s">
        <v>440</v>
      </c>
      <c r="C269" s="36" t="str">
        <f>"Model car "&amp; B269</f>
        <v>Model car x</v>
      </c>
      <c r="D269" s="30" t="str">
        <f t="shared" si="3"/>
        <v>SEATALHAMBRA (710)2.0 TDi Style Eco.</v>
      </c>
      <c r="E269" s="13"/>
      <c r="F269" s="12"/>
      <c r="G269" s="12"/>
      <c r="H269" s="12"/>
      <c r="I269" s="407">
        <v>0.42</v>
      </c>
      <c r="J269" s="51" t="str">
        <f t="shared" si="4"/>
        <v>SEATALHAMBRA (710)</v>
      </c>
      <c r="K269" s="12"/>
      <c r="L269" s="12"/>
      <c r="M269" s="12"/>
      <c r="N269" s="12"/>
      <c r="O269" s="12"/>
      <c r="T269" s="25">
        <f>IF(ISERROR(VLOOKUP($J269,DowntimeEntriesData,'Vehicle Data'!$H$9,FALSE)),0,VLOOKUP($J269,DowntimeEntriesData,'Vehicle Data'!$H$9,FALSE))</f>
        <v>0</v>
      </c>
    </row>
    <row r="270" spans="1:20" s="9" customFormat="1" ht="3.95" hidden="1" customHeight="1" x14ac:dyDescent="0.25">
      <c r="A270" s="149" t="s">
        <v>440</v>
      </c>
      <c r="B270" s="161" t="s">
        <v>440</v>
      </c>
      <c r="C270" s="16"/>
      <c r="D270" s="30">
        <f t="shared" si="3"/>
        <v>0</v>
      </c>
      <c r="E270" s="13"/>
      <c r="F270" s="12"/>
      <c r="G270" s="12"/>
      <c r="H270" s="12"/>
      <c r="I270" s="23"/>
      <c r="J270" s="51">
        <f t="shared" si="4"/>
        <v>0</v>
      </c>
      <c r="K270" s="12"/>
      <c r="L270" s="12"/>
      <c r="M270" s="12"/>
      <c r="N270" s="12"/>
      <c r="O270" s="12"/>
      <c r="T270" s="23"/>
    </row>
    <row r="271" spans="1:20" s="9" customFormat="1" ht="20.100000000000001" customHeight="1" x14ac:dyDescent="0.25">
      <c r="A271" s="149" t="s">
        <v>440</v>
      </c>
      <c r="B271" s="161" t="s">
        <v>440</v>
      </c>
      <c r="C271" s="36" t="str">
        <f>"Model car "&amp; B271</f>
        <v>Model car x</v>
      </c>
      <c r="D271" s="30" t="str">
        <f t="shared" si="3"/>
        <v>BMWSERIE-3 TOURING320 d Touring</v>
      </c>
      <c r="E271" s="13"/>
      <c r="F271" s="12"/>
      <c r="G271" s="12"/>
      <c r="H271" s="12"/>
      <c r="I271" s="407">
        <v>0.42</v>
      </c>
      <c r="J271" s="51" t="str">
        <f t="shared" si="4"/>
        <v>BMWSERIE-3 TOURING</v>
      </c>
      <c r="K271" s="12"/>
      <c r="L271" s="12"/>
      <c r="M271" s="12"/>
      <c r="N271" s="12"/>
      <c r="O271" s="12"/>
      <c r="T271" s="25">
        <f>IF(ISERROR(VLOOKUP($J271,DowntimeEntriesData,'Vehicle Data'!$H$9,FALSE)),0,VLOOKUP($J271,DowntimeEntriesData,'Vehicle Data'!$H$9,FALSE))</f>
        <v>0</v>
      </c>
    </row>
    <row r="272" spans="1:20" s="9" customFormat="1" ht="3.95" hidden="1" customHeight="1" x14ac:dyDescent="0.25">
      <c r="A272" s="149" t="s">
        <v>440</v>
      </c>
      <c r="B272" s="161" t="s">
        <v>440</v>
      </c>
      <c r="C272" s="36"/>
      <c r="D272" s="30">
        <f t="shared" si="3"/>
        <v>0</v>
      </c>
      <c r="E272" s="13"/>
      <c r="F272" s="12"/>
      <c r="G272" s="12"/>
      <c r="H272" s="12"/>
      <c r="I272" s="23"/>
      <c r="J272" s="51">
        <f t="shared" si="4"/>
        <v>0</v>
      </c>
      <c r="K272" s="12"/>
      <c r="L272" s="12"/>
      <c r="M272" s="12"/>
      <c r="N272" s="12"/>
      <c r="O272" s="12"/>
      <c r="T272" s="23"/>
    </row>
    <row r="273" spans="1:20" s="9" customFormat="1" ht="20.100000000000001" customHeight="1" x14ac:dyDescent="0.25">
      <c r="A273" s="149" t="s">
        <v>440</v>
      </c>
      <c r="B273" s="161" t="s">
        <v>440</v>
      </c>
      <c r="C273" s="36" t="str">
        <f>"Model car "&amp; B273</f>
        <v>Model car x</v>
      </c>
      <c r="D273" s="30" t="str">
        <f t="shared" si="3"/>
        <v>MERCEDESCLASSE C (W205)220 BlueTEC Exclusive</v>
      </c>
      <c r="E273" s="13"/>
      <c r="F273" s="12"/>
      <c r="G273" s="12"/>
      <c r="H273" s="12"/>
      <c r="I273" s="407">
        <v>0.42</v>
      </c>
      <c r="J273" s="51" t="str">
        <f t="shared" si="4"/>
        <v>MERCEDESCLASSE C (W205)</v>
      </c>
      <c r="K273" s="12"/>
      <c r="L273" s="12"/>
      <c r="M273" s="12"/>
      <c r="N273" s="12"/>
      <c r="O273" s="12"/>
      <c r="T273" s="25">
        <f>IF(ISERROR(VLOOKUP($J273,DowntimeEntriesData,'Vehicle Data'!$H$9,FALSE)),0,VLOOKUP($J273,DowntimeEntriesData,'Vehicle Data'!$H$9,FALSE))</f>
        <v>0</v>
      </c>
    </row>
    <row r="274" spans="1:20" s="9" customFormat="1" ht="3.95" hidden="1" customHeight="1" x14ac:dyDescent="0.25">
      <c r="A274" s="149" t="s">
        <v>440</v>
      </c>
      <c r="B274" s="161" t="s">
        <v>440</v>
      </c>
      <c r="C274" s="36"/>
      <c r="D274" s="30">
        <f t="shared" si="3"/>
        <v>0</v>
      </c>
      <c r="E274" s="13"/>
      <c r="F274" s="12"/>
      <c r="G274" s="12"/>
      <c r="H274" s="12"/>
      <c r="I274" s="23"/>
      <c r="J274" s="51">
        <f t="shared" si="4"/>
        <v>0</v>
      </c>
      <c r="K274" s="12"/>
      <c r="L274" s="12"/>
      <c r="M274" s="12"/>
      <c r="N274" s="12"/>
      <c r="O274" s="12"/>
      <c r="T274" s="23"/>
    </row>
    <row r="275" spans="1:20" s="9" customFormat="1" ht="20.100000000000001" customHeight="1" x14ac:dyDescent="0.25">
      <c r="A275" s="149" t="s">
        <v>440</v>
      </c>
      <c r="B275" s="161" t="s">
        <v>440</v>
      </c>
      <c r="C275" s="36" t="str">
        <f>"Model car "&amp; B275</f>
        <v>Model car x</v>
      </c>
      <c r="D275" s="30" t="str">
        <f t="shared" si="3"/>
        <v>BMWSERIE-5 TOURING520 d</v>
      </c>
      <c r="E275" s="13"/>
      <c r="F275" s="12"/>
      <c r="G275" s="12"/>
      <c r="H275" s="12"/>
      <c r="I275" s="407">
        <v>0.42</v>
      </c>
      <c r="J275" s="51" t="str">
        <f t="shared" si="4"/>
        <v>BMWSERIE-5 TOURING</v>
      </c>
      <c r="K275" s="12"/>
      <c r="L275" s="12"/>
      <c r="M275" s="12"/>
      <c r="N275" s="12"/>
      <c r="O275" s="12"/>
      <c r="T275" s="25">
        <f>IF(ISERROR(VLOOKUP($J275,DowntimeEntriesData,'Vehicle Data'!$H$9,FALSE)),0,VLOOKUP($J275,DowntimeEntriesData,'Vehicle Data'!$H$9,FALSE))</f>
        <v>0</v>
      </c>
    </row>
    <row r="276" spans="1:20" s="9" customFormat="1" ht="3.95" hidden="1" customHeight="1" x14ac:dyDescent="0.25">
      <c r="A276" s="149" t="s">
        <v>440</v>
      </c>
      <c r="B276" s="161" t="s">
        <v>440</v>
      </c>
      <c r="C276" s="16"/>
      <c r="D276" s="30">
        <f t="shared" si="3"/>
        <v>0</v>
      </c>
      <c r="E276" s="13"/>
      <c r="F276" s="12"/>
      <c r="G276" s="12"/>
      <c r="H276" s="12"/>
      <c r="I276" s="23"/>
      <c r="J276" s="51">
        <f t="shared" si="4"/>
        <v>0</v>
      </c>
      <c r="K276" s="12"/>
      <c r="L276" s="12"/>
      <c r="M276" s="12"/>
      <c r="N276" s="12"/>
      <c r="O276" s="12"/>
      <c r="T276" s="23"/>
    </row>
    <row r="277" spans="1:20" s="9" customFormat="1" ht="20.100000000000001" customHeight="1" x14ac:dyDescent="0.25">
      <c r="A277" s="149" t="s">
        <v>440</v>
      </c>
      <c r="B277" s="161" t="s">
        <v>440</v>
      </c>
      <c r="C277" s="36" t="str">
        <f>"Model car "&amp; B277</f>
        <v>Model car x</v>
      </c>
      <c r="D277" s="30" t="str">
        <f t="shared" ref="D277:D303" si="5">D167</f>
        <v>AUDIA6 AVANT (C7)2.0 TDi Business Line</v>
      </c>
      <c r="E277" s="13"/>
      <c r="F277" s="12"/>
      <c r="G277" s="12"/>
      <c r="H277" s="12"/>
      <c r="I277" s="407">
        <v>0.42</v>
      </c>
      <c r="J277" s="51" t="str">
        <f t="shared" si="4"/>
        <v>AUDIA6 AVANT (C7)</v>
      </c>
      <c r="K277" s="12"/>
      <c r="L277" s="12"/>
      <c r="M277" s="12"/>
      <c r="N277" s="12"/>
      <c r="O277" s="12"/>
      <c r="T277" s="25">
        <f>IF(ISERROR(VLOOKUP($J277,DowntimeEntriesData,'Vehicle Data'!$H$9,FALSE)),0,VLOOKUP($J277,DowntimeEntriesData,'Vehicle Data'!$H$9,FALSE))</f>
        <v>0</v>
      </c>
    </row>
    <row r="278" spans="1:20" s="9" customFormat="1" ht="3.95" hidden="1" customHeight="1" x14ac:dyDescent="0.25">
      <c r="A278" s="149" t="s">
        <v>440</v>
      </c>
      <c r="B278" s="161" t="s">
        <v>440</v>
      </c>
      <c r="C278" s="36"/>
      <c r="D278" s="30">
        <f t="shared" si="5"/>
        <v>0</v>
      </c>
      <c r="E278" s="13"/>
      <c r="F278" s="12"/>
      <c r="G278" s="12"/>
      <c r="H278" s="12"/>
      <c r="I278" s="23"/>
      <c r="J278" s="51">
        <f t="shared" si="4"/>
        <v>0</v>
      </c>
      <c r="K278" s="12"/>
      <c r="L278" s="12"/>
      <c r="M278" s="12"/>
      <c r="N278" s="12"/>
      <c r="O278" s="12"/>
      <c r="T278" s="23"/>
    </row>
    <row r="279" spans="1:20" s="9" customFormat="1" ht="20.100000000000001" customHeight="1" x14ac:dyDescent="0.25">
      <c r="A279" s="149" t="s">
        <v>440</v>
      </c>
      <c r="B279" s="161" t="s">
        <v>440</v>
      </c>
      <c r="C279" s="36" t="str">
        <f>"Model car "&amp; B279</f>
        <v>Model car x</v>
      </c>
      <c r="D279" s="30" t="str">
        <f t="shared" si="5"/>
        <v>OPELCORSA D VAN1.3 CDTi</v>
      </c>
      <c r="E279" s="13"/>
      <c r="F279" s="12"/>
      <c r="G279" s="12"/>
      <c r="H279" s="12"/>
      <c r="I279" s="407">
        <v>0.42</v>
      </c>
      <c r="J279" s="51" t="str">
        <f t="shared" si="4"/>
        <v>OPELCORSA D VAN</v>
      </c>
      <c r="K279" s="12"/>
      <c r="L279" s="12"/>
      <c r="M279" s="12"/>
      <c r="N279" s="12"/>
      <c r="O279" s="12"/>
      <c r="T279" s="25">
        <f>IF(ISERROR(VLOOKUP($J279,DowntimeEntriesData,'Vehicle Data'!$H$9,FALSE)),0,VLOOKUP($J279,DowntimeEntriesData,'Vehicle Data'!$H$9,FALSE))</f>
        <v>0</v>
      </c>
    </row>
    <row r="280" spans="1:20" s="9" customFormat="1" ht="3.95" hidden="1" customHeight="1" x14ac:dyDescent="0.25">
      <c r="A280" s="149" t="s">
        <v>440</v>
      </c>
      <c r="B280" s="161" t="s">
        <v>440</v>
      </c>
      <c r="C280" s="36"/>
      <c r="D280" s="30">
        <f t="shared" si="5"/>
        <v>0</v>
      </c>
      <c r="E280" s="13"/>
      <c r="F280" s="12"/>
      <c r="G280" s="12"/>
      <c r="H280" s="12"/>
      <c r="I280" s="23"/>
      <c r="J280" s="51">
        <f t="shared" si="4"/>
        <v>0</v>
      </c>
      <c r="K280" s="12"/>
      <c r="L280" s="12"/>
      <c r="M280" s="12"/>
      <c r="N280" s="12"/>
      <c r="O280" s="12"/>
      <c r="T280" s="23"/>
    </row>
    <row r="281" spans="1:20" s="9" customFormat="1" ht="20.100000000000001" customHeight="1" x14ac:dyDescent="0.25">
      <c r="A281" s="149" t="s">
        <v>440</v>
      </c>
      <c r="B281" s="161" t="s">
        <v>440</v>
      </c>
      <c r="C281" s="36" t="str">
        <f>"Model car "&amp; B281</f>
        <v>Model car x</v>
      </c>
      <c r="D281" s="30" t="str">
        <f t="shared" si="5"/>
        <v>PEUGEOTBIPPER1.3 HDi Pack CD Clim</v>
      </c>
      <c r="E281" s="13"/>
      <c r="F281" s="12"/>
      <c r="G281" s="12"/>
      <c r="H281" s="12"/>
      <c r="I281" s="407">
        <v>0.42</v>
      </c>
      <c r="J281" s="51" t="str">
        <f t="shared" si="4"/>
        <v>PEUGEOTBIPPER</v>
      </c>
      <c r="K281" s="12"/>
      <c r="L281" s="12"/>
      <c r="M281" s="12"/>
      <c r="N281" s="12"/>
      <c r="O281" s="12"/>
      <c r="T281" s="25">
        <f>IF(ISERROR(VLOOKUP($J281,DowntimeEntriesData,'Vehicle Data'!$H$9,FALSE)),0,VLOOKUP($J281,DowntimeEntriesData,'Vehicle Data'!$H$9,FALSE))</f>
        <v>1</v>
      </c>
    </row>
    <row r="282" spans="1:20" s="9" customFormat="1" ht="3.95" hidden="1" customHeight="1" x14ac:dyDescent="0.25">
      <c r="A282" s="149" t="s">
        <v>440</v>
      </c>
      <c r="B282" s="161" t="s">
        <v>440</v>
      </c>
      <c r="C282" s="16"/>
      <c r="D282" s="30">
        <f t="shared" si="5"/>
        <v>0</v>
      </c>
      <c r="E282" s="13"/>
      <c r="F282" s="12"/>
      <c r="G282" s="12"/>
      <c r="H282" s="12"/>
      <c r="I282" s="23"/>
      <c r="J282" s="51">
        <f t="shared" si="4"/>
        <v>0</v>
      </c>
      <c r="K282" s="12"/>
      <c r="L282" s="12"/>
      <c r="M282" s="12"/>
      <c r="N282" s="12"/>
      <c r="O282" s="12"/>
      <c r="T282" s="23"/>
    </row>
    <row r="283" spans="1:20" s="9" customFormat="1" ht="20.100000000000001" customHeight="1" x14ac:dyDescent="0.25">
      <c r="A283" s="149" t="s">
        <v>440</v>
      </c>
      <c r="B283" s="161" t="s">
        <v>440</v>
      </c>
      <c r="C283" s="36" t="str">
        <f>"Model car "&amp; B283</f>
        <v>Model car x</v>
      </c>
      <c r="D283" s="30" t="str">
        <f t="shared" si="5"/>
        <v>CITROENBERLINGO VAN1.6 HDi 625</v>
      </c>
      <c r="E283" s="13"/>
      <c r="F283" s="12"/>
      <c r="G283" s="12"/>
      <c r="H283" s="12"/>
      <c r="I283" s="407">
        <v>0.42</v>
      </c>
      <c r="J283" s="51" t="str">
        <f t="shared" si="4"/>
        <v>CITROENBERLINGO VAN</v>
      </c>
      <c r="K283" s="12"/>
      <c r="L283" s="12"/>
      <c r="M283" s="12"/>
      <c r="N283" s="12"/>
      <c r="O283" s="12"/>
      <c r="T283" s="25">
        <f>IF(ISERROR(VLOOKUP($J283,DowntimeEntriesData,'Vehicle Data'!$H$9,FALSE)),0,VLOOKUP($J283,DowntimeEntriesData,'Vehicle Data'!$H$9,FALSE))</f>
        <v>0</v>
      </c>
    </row>
    <row r="284" spans="1:20" s="9" customFormat="1" ht="3.95" hidden="1" customHeight="1" x14ac:dyDescent="0.25">
      <c r="A284" s="149" t="s">
        <v>440</v>
      </c>
      <c r="B284" s="161" t="s">
        <v>440</v>
      </c>
      <c r="C284" s="16"/>
      <c r="D284" s="30">
        <f t="shared" si="5"/>
        <v>0</v>
      </c>
      <c r="E284" s="13"/>
      <c r="F284" s="12"/>
      <c r="G284" s="12"/>
      <c r="H284" s="12"/>
      <c r="I284" s="23"/>
      <c r="J284" s="51">
        <f t="shared" si="4"/>
        <v>0</v>
      </c>
      <c r="K284" s="12"/>
      <c r="L284" s="12"/>
      <c r="M284" s="12"/>
      <c r="N284" s="12"/>
      <c r="O284" s="12"/>
      <c r="T284" s="23"/>
    </row>
    <row r="285" spans="1:20" s="9" customFormat="1" ht="20.100000000000001" customHeight="1" x14ac:dyDescent="0.25">
      <c r="A285" s="149" t="s">
        <v>440</v>
      </c>
      <c r="B285" s="161" t="s">
        <v>440</v>
      </c>
      <c r="C285" s="36" t="str">
        <f>"Model car "&amp; B285</f>
        <v>Model car x</v>
      </c>
      <c r="D285" s="30" t="str">
        <f t="shared" si="5"/>
        <v>FORDTRANSIT (V363)310 L3 2.2 TDCi H2 Ambiente</v>
      </c>
      <c r="E285" s="13"/>
      <c r="F285" s="12"/>
      <c r="G285" s="12"/>
      <c r="H285" s="12"/>
      <c r="I285" s="407">
        <v>0.42</v>
      </c>
      <c r="J285" s="51" t="str">
        <f t="shared" si="4"/>
        <v>FORDTRANSIT (V363)</v>
      </c>
      <c r="K285" s="12"/>
      <c r="L285" s="12"/>
      <c r="M285" s="12"/>
      <c r="N285" s="12"/>
      <c r="O285" s="12"/>
      <c r="T285" s="25">
        <f>IF(ISERROR(VLOOKUP($J285,DowntimeEntriesData,'Vehicle Data'!$H$9,FALSE)),0,VLOOKUP($J285,DowntimeEntriesData,'Vehicle Data'!$H$9,FALSE))</f>
        <v>0</v>
      </c>
    </row>
    <row r="286" spans="1:20" s="9" customFormat="1" ht="3.95" hidden="1" customHeight="1" x14ac:dyDescent="0.25">
      <c r="A286" s="149" t="s">
        <v>440</v>
      </c>
      <c r="B286" s="161" t="s">
        <v>440</v>
      </c>
      <c r="C286" s="36"/>
      <c r="D286" s="30">
        <f t="shared" si="5"/>
        <v>0</v>
      </c>
      <c r="E286" s="13"/>
      <c r="F286" s="12"/>
      <c r="G286" s="12"/>
      <c r="H286" s="12"/>
      <c r="I286" s="23"/>
      <c r="J286" s="51">
        <f t="shared" si="4"/>
        <v>0</v>
      </c>
      <c r="K286" s="12"/>
      <c r="L286" s="12"/>
      <c r="M286" s="12"/>
      <c r="N286" s="12"/>
      <c r="O286" s="12"/>
      <c r="T286" s="23"/>
    </row>
    <row r="287" spans="1:20" s="9" customFormat="1" ht="20.100000000000001" customHeight="1" x14ac:dyDescent="0.25">
      <c r="A287" s="149" t="s">
        <v>440</v>
      </c>
      <c r="B287" s="161" t="s">
        <v>440</v>
      </c>
      <c r="C287" s="36" t="str">
        <f>"Model car "&amp; B287</f>
        <v>Model car x</v>
      </c>
      <c r="D287" s="30" t="str">
        <f t="shared" si="5"/>
        <v>VWAMAROK2.0 TDi CD Extra AC CM 2WD</v>
      </c>
      <c r="E287" s="13"/>
      <c r="F287" s="12"/>
      <c r="G287" s="12"/>
      <c r="H287" s="12"/>
      <c r="I287" s="407">
        <v>0.42</v>
      </c>
      <c r="J287" s="51" t="str">
        <f t="shared" si="4"/>
        <v>VWAMAROK</v>
      </c>
      <c r="K287" s="12"/>
      <c r="L287" s="12"/>
      <c r="M287" s="12"/>
      <c r="N287" s="12"/>
      <c r="O287" s="12"/>
      <c r="T287" s="25">
        <f>IF(ISERROR(VLOOKUP($J287,DowntimeEntriesData,'Vehicle Data'!$H$9,FALSE)),0,VLOOKUP($J287,DowntimeEntriesData,'Vehicle Data'!$H$9,FALSE))</f>
        <v>0</v>
      </c>
    </row>
    <row r="288" spans="1:20" s="9" customFormat="1" ht="3.95" hidden="1" customHeight="1" x14ac:dyDescent="0.25">
      <c r="A288" s="149" t="s">
        <v>440</v>
      </c>
      <c r="B288" s="161" t="s">
        <v>440</v>
      </c>
      <c r="C288" s="36"/>
      <c r="D288" s="30">
        <f t="shared" si="5"/>
        <v>0</v>
      </c>
      <c r="E288" s="13"/>
      <c r="F288" s="12"/>
      <c r="G288" s="12"/>
      <c r="H288" s="12"/>
      <c r="I288" s="23"/>
      <c r="J288" s="51">
        <f t="shared" si="4"/>
        <v>0</v>
      </c>
      <c r="K288" s="12"/>
      <c r="L288" s="12"/>
      <c r="M288" s="12"/>
      <c r="N288" s="12"/>
      <c r="O288" s="12"/>
      <c r="T288" s="23"/>
    </row>
    <row r="289" spans="1:20" s="9" customFormat="1" ht="20.100000000000001" customHeight="1" x14ac:dyDescent="0.25">
      <c r="A289" s="149" t="s">
        <v>440</v>
      </c>
      <c r="B289" s="161" t="s">
        <v>440</v>
      </c>
      <c r="C289" s="36" t="str">
        <f>"Model car "&amp; B289</f>
        <v>Model car x</v>
      </c>
      <c r="D289" s="30" t="str">
        <f t="shared" si="5"/>
        <v/>
      </c>
      <c r="E289" s="13"/>
      <c r="F289" s="12"/>
      <c r="G289" s="12"/>
      <c r="H289" s="12"/>
      <c r="I289" s="25">
        <f>IF(ISERROR(VLOOKUP($J289,DowntimeEntriesData,'Vehicle Data'!$H$9,FALSE)),0,VLOOKUP($J289,DowntimeEntriesData,'Vehicle Data'!$H$9,FALSE))</f>
        <v>0</v>
      </c>
      <c r="J289" s="51" t="str">
        <f t="shared" si="4"/>
        <v/>
      </c>
      <c r="K289" s="12"/>
      <c r="L289" s="12"/>
      <c r="M289" s="12"/>
      <c r="N289" s="12"/>
      <c r="O289" s="12"/>
      <c r="T289" s="25">
        <f>IF(ISERROR(VLOOKUP($J289,DowntimeEntriesData,'Vehicle Data'!$H$9,FALSE)),0,VLOOKUP($J289,DowntimeEntriesData,'Vehicle Data'!$H$9,FALSE))</f>
        <v>0</v>
      </c>
    </row>
    <row r="290" spans="1:20" s="9" customFormat="1" ht="3.95" hidden="1" customHeight="1" x14ac:dyDescent="0.25">
      <c r="A290" s="149" t="s">
        <v>440</v>
      </c>
      <c r="B290" s="161" t="s">
        <v>440</v>
      </c>
      <c r="C290" s="16"/>
      <c r="D290" s="30">
        <f t="shared" si="5"/>
        <v>0</v>
      </c>
      <c r="E290" s="13"/>
      <c r="F290" s="12"/>
      <c r="G290" s="12"/>
      <c r="H290" s="12"/>
      <c r="I290" s="23"/>
      <c r="J290" s="51">
        <f t="shared" si="4"/>
        <v>0</v>
      </c>
      <c r="K290" s="12"/>
      <c r="L290" s="12"/>
      <c r="M290" s="12"/>
      <c r="N290" s="12"/>
      <c r="O290" s="12"/>
      <c r="T290" s="23"/>
    </row>
    <row r="291" spans="1:20" s="9" customFormat="1" ht="20.100000000000001" hidden="1" customHeight="1" x14ac:dyDescent="0.25">
      <c r="A291" s="149" t="s">
        <v>440</v>
      </c>
      <c r="B291" s="161" t="s">
        <v>440</v>
      </c>
      <c r="C291" s="36" t="str">
        <f>"Model car "&amp; B291</f>
        <v>Model car x</v>
      </c>
      <c r="D291" s="30">
        <f t="shared" si="5"/>
        <v>0</v>
      </c>
      <c r="E291" s="13"/>
      <c r="F291" s="12"/>
      <c r="G291" s="12"/>
      <c r="H291" s="12"/>
      <c r="I291" s="25">
        <f>IF(ISERROR(VLOOKUP($J291,DowntimeEntriesData,'Vehicle Data'!$H$9,FALSE)),0,VLOOKUP($J291,DowntimeEntriesData,'Vehicle Data'!$H$9,FALSE))</f>
        <v>0</v>
      </c>
      <c r="J291" s="51">
        <f t="shared" si="4"/>
        <v>0</v>
      </c>
      <c r="K291" s="12"/>
      <c r="L291" s="12"/>
      <c r="M291" s="12"/>
      <c r="N291" s="12"/>
      <c r="O291" s="12"/>
      <c r="T291" s="25">
        <f>IF(ISERROR(VLOOKUP($J291,DowntimeEntriesData,'Vehicle Data'!$H$9,FALSE)),0,VLOOKUP($J291,DowntimeEntriesData,'Vehicle Data'!$H$9,FALSE))</f>
        <v>0</v>
      </c>
    </row>
    <row r="292" spans="1:20" s="9" customFormat="1" ht="3.95" hidden="1" customHeight="1" x14ac:dyDescent="0.25">
      <c r="A292" s="149" t="s">
        <v>440</v>
      </c>
      <c r="B292" s="161" t="s">
        <v>440</v>
      </c>
      <c r="C292" s="36"/>
      <c r="D292" s="30">
        <f t="shared" si="5"/>
        <v>0</v>
      </c>
      <c r="E292" s="13"/>
      <c r="F292" s="12"/>
      <c r="G292" s="12"/>
      <c r="H292" s="12"/>
      <c r="I292" s="23"/>
      <c r="J292" s="51">
        <f t="shared" si="4"/>
        <v>0</v>
      </c>
      <c r="K292" s="12"/>
      <c r="L292" s="12"/>
      <c r="M292" s="12"/>
      <c r="N292" s="12"/>
      <c r="O292" s="12"/>
      <c r="T292" s="23"/>
    </row>
    <row r="293" spans="1:20" s="9" customFormat="1" ht="20.100000000000001" hidden="1" customHeight="1" x14ac:dyDescent="0.25">
      <c r="A293" s="149" t="s">
        <v>440</v>
      </c>
      <c r="B293" s="161" t="s">
        <v>440</v>
      </c>
      <c r="C293" s="36" t="str">
        <f>"Model car "&amp; B293</f>
        <v>Model car x</v>
      </c>
      <c r="D293" s="30">
        <f t="shared" si="5"/>
        <v>0</v>
      </c>
      <c r="E293" s="13"/>
      <c r="F293" s="12"/>
      <c r="G293" s="12"/>
      <c r="H293" s="12"/>
      <c r="I293" s="25">
        <f>IF(ISERROR(VLOOKUP($J293,DowntimeEntriesData,'Vehicle Data'!$H$9,FALSE)),0,VLOOKUP($J293,DowntimeEntriesData,'Vehicle Data'!$H$9,FALSE))</f>
        <v>0</v>
      </c>
      <c r="J293" s="51">
        <f t="shared" si="4"/>
        <v>0</v>
      </c>
      <c r="K293" s="12"/>
      <c r="L293" s="12"/>
      <c r="M293" s="12"/>
      <c r="N293" s="12"/>
      <c r="O293" s="12"/>
      <c r="T293" s="25">
        <f>IF(ISERROR(VLOOKUP($J293,DowntimeEntriesData,'Vehicle Data'!$H$9,FALSE)),0,VLOOKUP($J293,DowntimeEntriesData,'Vehicle Data'!$H$9,FALSE))</f>
        <v>0</v>
      </c>
    </row>
    <row r="294" spans="1:20" s="9" customFormat="1" ht="3.95" hidden="1" customHeight="1" x14ac:dyDescent="0.25">
      <c r="A294" s="149" t="s">
        <v>440</v>
      </c>
      <c r="B294" s="161" t="s">
        <v>440</v>
      </c>
      <c r="C294" s="36"/>
      <c r="D294" s="30">
        <f t="shared" si="5"/>
        <v>0</v>
      </c>
      <c r="E294" s="13"/>
      <c r="F294" s="12"/>
      <c r="G294" s="12"/>
      <c r="H294" s="12"/>
      <c r="I294" s="23"/>
      <c r="J294" s="51">
        <f t="shared" si="4"/>
        <v>0</v>
      </c>
      <c r="K294" s="12"/>
      <c r="L294" s="12"/>
      <c r="M294" s="12"/>
      <c r="N294" s="12"/>
      <c r="O294" s="12"/>
      <c r="T294" s="23"/>
    </row>
    <row r="295" spans="1:20" s="9" customFormat="1" ht="20.100000000000001" hidden="1" customHeight="1" x14ac:dyDescent="0.25">
      <c r="A295" s="149" t="s">
        <v>440</v>
      </c>
      <c r="B295" s="161" t="s">
        <v>440</v>
      </c>
      <c r="C295" s="36" t="str">
        <f>"Model car "&amp; B295</f>
        <v>Model car x</v>
      </c>
      <c r="D295" s="30">
        <f t="shared" si="5"/>
        <v>0</v>
      </c>
      <c r="E295" s="13"/>
      <c r="F295" s="12"/>
      <c r="G295" s="12"/>
      <c r="H295" s="12"/>
      <c r="I295" s="25">
        <f>IF(ISERROR(VLOOKUP($J295,DowntimeEntriesData,'Vehicle Data'!$H$9,FALSE)),0,VLOOKUP($J295,DowntimeEntriesData,'Vehicle Data'!$H$9,FALSE))</f>
        <v>0</v>
      </c>
      <c r="J295" s="51">
        <f t="shared" si="4"/>
        <v>0</v>
      </c>
      <c r="K295" s="12"/>
      <c r="L295" s="12"/>
      <c r="M295" s="12"/>
      <c r="N295" s="12"/>
      <c r="O295" s="12"/>
      <c r="T295" s="25">
        <f>IF(ISERROR(VLOOKUP($J295,DowntimeEntriesData,'Vehicle Data'!$H$9,FALSE)),0,VLOOKUP($J295,DowntimeEntriesData,'Vehicle Data'!$H$9,FALSE))</f>
        <v>0</v>
      </c>
    </row>
    <row r="296" spans="1:20" s="9" customFormat="1" ht="3.95" hidden="1" customHeight="1" x14ac:dyDescent="0.25">
      <c r="A296" s="149" t="s">
        <v>440</v>
      </c>
      <c r="B296" s="161" t="s">
        <v>440</v>
      </c>
      <c r="C296" s="16"/>
      <c r="D296" s="30">
        <f t="shared" si="5"/>
        <v>0</v>
      </c>
      <c r="E296" s="13"/>
      <c r="F296" s="12"/>
      <c r="G296" s="12"/>
      <c r="H296" s="12"/>
      <c r="I296" s="23"/>
      <c r="J296" s="51">
        <f t="shared" si="4"/>
        <v>0</v>
      </c>
      <c r="K296" s="12"/>
      <c r="L296" s="12"/>
      <c r="M296" s="12"/>
      <c r="N296" s="12"/>
      <c r="O296" s="12"/>
      <c r="T296" s="23"/>
    </row>
    <row r="297" spans="1:20" s="9" customFormat="1" ht="20.100000000000001" hidden="1" customHeight="1" x14ac:dyDescent="0.25">
      <c r="A297" s="149" t="s">
        <v>440</v>
      </c>
      <c r="B297" s="161" t="s">
        <v>440</v>
      </c>
      <c r="C297" s="36" t="str">
        <f>"Model car "&amp; B297</f>
        <v>Model car x</v>
      </c>
      <c r="D297" s="30">
        <f t="shared" si="5"/>
        <v>0</v>
      </c>
      <c r="E297" s="13"/>
      <c r="F297" s="12"/>
      <c r="G297" s="12"/>
      <c r="H297" s="12"/>
      <c r="I297" s="25">
        <f>IF(ISERROR(VLOOKUP($J297,DowntimeEntriesData,'Vehicle Data'!$H$9,FALSE)),0,VLOOKUP($J297,DowntimeEntriesData,'Vehicle Data'!$H$9,FALSE))</f>
        <v>0</v>
      </c>
      <c r="J297" s="51">
        <f t="shared" si="4"/>
        <v>0</v>
      </c>
      <c r="K297" s="12"/>
      <c r="L297" s="12"/>
      <c r="M297" s="12"/>
      <c r="N297" s="12"/>
      <c r="O297" s="12"/>
      <c r="T297" s="25">
        <f>IF(ISERROR(VLOOKUP($J297,DowntimeEntriesData,'Vehicle Data'!$H$9,FALSE)),0,VLOOKUP($J297,DowntimeEntriesData,'Vehicle Data'!$H$9,FALSE))</f>
        <v>0</v>
      </c>
    </row>
    <row r="298" spans="1:20" s="9" customFormat="1" ht="3.95" hidden="1" customHeight="1" x14ac:dyDescent="0.25">
      <c r="A298" s="149" t="s">
        <v>440</v>
      </c>
      <c r="B298" s="161" t="s">
        <v>440</v>
      </c>
      <c r="C298" s="36"/>
      <c r="D298" s="30">
        <f t="shared" si="5"/>
        <v>0</v>
      </c>
      <c r="E298" s="13"/>
      <c r="F298" s="12"/>
      <c r="G298" s="12"/>
      <c r="H298" s="12"/>
      <c r="I298" s="23"/>
      <c r="J298" s="51">
        <f t="shared" si="4"/>
        <v>0</v>
      </c>
      <c r="K298" s="12"/>
      <c r="L298" s="12"/>
      <c r="M298" s="12"/>
      <c r="N298" s="12"/>
      <c r="O298" s="12"/>
      <c r="T298" s="23"/>
    </row>
    <row r="299" spans="1:20" s="9" customFormat="1" ht="20.100000000000001" hidden="1" customHeight="1" x14ac:dyDescent="0.25">
      <c r="A299" s="149" t="s">
        <v>440</v>
      </c>
      <c r="B299" s="161" t="s">
        <v>440</v>
      </c>
      <c r="C299" s="36" t="str">
        <f>"Model car "&amp; B299</f>
        <v>Model car x</v>
      </c>
      <c r="D299" s="30">
        <f t="shared" si="5"/>
        <v>0</v>
      </c>
      <c r="E299" s="13"/>
      <c r="F299" s="12"/>
      <c r="G299" s="12"/>
      <c r="H299" s="12"/>
      <c r="I299" s="25">
        <f>IF(ISERROR(VLOOKUP($J299,DowntimeEntriesData,'Vehicle Data'!$H$9,FALSE)),0,VLOOKUP($J299,DowntimeEntriesData,'Vehicle Data'!$H$9,FALSE))</f>
        <v>0</v>
      </c>
      <c r="J299" s="51">
        <f t="shared" si="4"/>
        <v>0</v>
      </c>
      <c r="K299" s="12"/>
      <c r="L299" s="12"/>
      <c r="M299" s="12"/>
      <c r="N299" s="12"/>
      <c r="O299" s="12"/>
      <c r="T299" s="25">
        <f>IF(ISERROR(VLOOKUP($J299,DowntimeEntriesData,'Vehicle Data'!$H$9,FALSE)),0,VLOOKUP($J299,DowntimeEntriesData,'Vehicle Data'!$H$9,FALSE))</f>
        <v>0</v>
      </c>
    </row>
    <row r="300" spans="1:20" s="9" customFormat="1" ht="3.95" hidden="1" customHeight="1" x14ac:dyDescent="0.25">
      <c r="A300" s="149" t="s">
        <v>440</v>
      </c>
      <c r="B300" s="161" t="s">
        <v>440</v>
      </c>
      <c r="C300" s="36"/>
      <c r="D300" s="30">
        <f t="shared" si="5"/>
        <v>0</v>
      </c>
      <c r="E300" s="13"/>
      <c r="F300" s="12"/>
      <c r="G300" s="12"/>
      <c r="H300" s="12"/>
      <c r="I300" s="23"/>
      <c r="J300" s="51">
        <f t="shared" si="4"/>
        <v>0</v>
      </c>
      <c r="K300" s="12"/>
      <c r="L300" s="12"/>
      <c r="M300" s="12"/>
      <c r="N300" s="12"/>
      <c r="O300" s="12"/>
      <c r="T300" s="23"/>
    </row>
    <row r="301" spans="1:20" s="9" customFormat="1" ht="20.100000000000001" hidden="1" customHeight="1" x14ac:dyDescent="0.25">
      <c r="A301" s="149" t="s">
        <v>440</v>
      </c>
      <c r="B301" s="161" t="s">
        <v>440</v>
      </c>
      <c r="C301" s="36" t="str">
        <f>"Model car "&amp; B301</f>
        <v>Model car x</v>
      </c>
      <c r="D301" s="30">
        <f t="shared" si="5"/>
        <v>0</v>
      </c>
      <c r="E301" s="13"/>
      <c r="F301" s="12"/>
      <c r="G301" s="12"/>
      <c r="H301" s="12"/>
      <c r="I301" s="25">
        <f>IF(ISERROR(VLOOKUP($J301,DowntimeEntriesData,'Vehicle Data'!$H$9,FALSE)),0,VLOOKUP($J301,DowntimeEntriesData,'Vehicle Data'!$H$9,FALSE))</f>
        <v>0</v>
      </c>
      <c r="J301" s="51">
        <f t="shared" si="4"/>
        <v>0</v>
      </c>
      <c r="K301" s="12"/>
      <c r="L301" s="12"/>
      <c r="M301" s="12"/>
      <c r="N301" s="12"/>
      <c r="O301" s="12"/>
      <c r="T301" s="25">
        <f>IF(ISERROR(VLOOKUP($J301,DowntimeEntriesData,'Vehicle Data'!$H$9,FALSE)),0,VLOOKUP($J301,DowntimeEntriesData,'Vehicle Data'!$H$9,FALSE))</f>
        <v>0</v>
      </c>
    </row>
    <row r="302" spans="1:20" s="9" customFormat="1" ht="3.95" hidden="1" customHeight="1" x14ac:dyDescent="0.25">
      <c r="A302" s="149" t="s">
        <v>440</v>
      </c>
      <c r="B302" s="161" t="s">
        <v>440</v>
      </c>
      <c r="C302" s="16"/>
      <c r="D302" s="30">
        <f t="shared" si="5"/>
        <v>0</v>
      </c>
      <c r="E302" s="13"/>
      <c r="F302" s="12"/>
      <c r="G302" s="12"/>
      <c r="H302" s="12"/>
      <c r="I302" s="23"/>
      <c r="J302" s="51">
        <f t="shared" si="4"/>
        <v>0</v>
      </c>
      <c r="K302" s="12"/>
      <c r="L302" s="12"/>
      <c r="M302" s="12"/>
      <c r="N302" s="12"/>
      <c r="O302" s="12"/>
      <c r="T302" s="23"/>
    </row>
    <row r="303" spans="1:20" s="9" customFormat="1" ht="20.100000000000001" hidden="1" customHeight="1" x14ac:dyDescent="0.25">
      <c r="A303" s="149" t="s">
        <v>440</v>
      </c>
      <c r="B303" s="161" t="s">
        <v>440</v>
      </c>
      <c r="C303" s="36" t="str">
        <f>"Model car "&amp; B303</f>
        <v>Model car x</v>
      </c>
      <c r="D303" s="30">
        <f t="shared" si="5"/>
        <v>0</v>
      </c>
      <c r="E303" s="13"/>
      <c r="F303" s="12"/>
      <c r="G303" s="12"/>
      <c r="H303" s="12"/>
      <c r="I303" s="25">
        <f>IF(ISERROR(VLOOKUP($J303,DowntimeEntriesData,'Vehicle Data'!$H$9,FALSE)),0,VLOOKUP($J303,DowntimeEntriesData,'Vehicle Data'!$H$9,FALSE))</f>
        <v>0</v>
      </c>
      <c r="J303" s="51">
        <f t="shared" si="4"/>
        <v>0</v>
      </c>
      <c r="K303" s="12"/>
      <c r="L303" s="12"/>
      <c r="M303" s="12"/>
      <c r="N303" s="12"/>
      <c r="O303" s="12"/>
      <c r="T303" s="25">
        <f>IF(ISERROR(VLOOKUP($J303,DowntimeEntriesData,'Vehicle Data'!$H$9,FALSE)),0,VLOOKUP($J303,DowntimeEntriesData,'Vehicle Data'!$H$9,FALSE))</f>
        <v>0</v>
      </c>
    </row>
    <row r="304" spans="1:20" s="9" customFormat="1" ht="3.95" customHeight="1" x14ac:dyDescent="0.25">
      <c r="A304" s="149"/>
      <c r="B304" s="161"/>
      <c r="C304" s="16"/>
      <c r="D304" s="10"/>
      <c r="E304" s="13"/>
      <c r="F304" s="12"/>
      <c r="G304" s="12"/>
      <c r="H304" s="12"/>
      <c r="I304" s="23"/>
      <c r="J304" s="12"/>
      <c r="K304" s="12"/>
      <c r="L304" s="12"/>
      <c r="M304" s="12"/>
      <c r="N304" s="12"/>
      <c r="O304" s="12"/>
    </row>
    <row r="305" spans="1:20" s="9" customFormat="1" ht="15.95" customHeight="1" x14ac:dyDescent="0.25">
      <c r="A305" s="149" t="s">
        <v>458</v>
      </c>
      <c r="B305" s="161" t="s">
        <v>440</v>
      </c>
      <c r="C305" s="35" t="s">
        <v>771</v>
      </c>
      <c r="D305" s="10"/>
      <c r="E305" s="13"/>
      <c r="F305" s="12"/>
      <c r="G305" s="12"/>
      <c r="H305" s="12"/>
      <c r="I305" s="407">
        <v>4.8</v>
      </c>
      <c r="J305" s="12"/>
      <c r="K305" s="12"/>
      <c r="L305" s="12"/>
      <c r="M305" s="12"/>
      <c r="N305" s="12"/>
      <c r="O305" s="12"/>
    </row>
    <row r="306" spans="1:20" s="9" customFormat="1" ht="3.95" customHeight="1" x14ac:dyDescent="0.25">
      <c r="A306" s="149" t="s">
        <v>440</v>
      </c>
      <c r="B306" s="161" t="s">
        <v>440</v>
      </c>
      <c r="C306" s="35"/>
      <c r="D306" s="10"/>
      <c r="E306" s="13"/>
      <c r="F306" s="12"/>
      <c r="G306" s="12"/>
      <c r="H306" s="12"/>
      <c r="I306" s="23"/>
      <c r="J306" s="12"/>
      <c r="K306" s="12"/>
      <c r="L306" s="12"/>
      <c r="M306" s="12"/>
      <c r="N306" s="12"/>
      <c r="O306" s="12"/>
    </row>
    <row r="307" spans="1:20" s="9" customFormat="1" ht="15.95" customHeight="1" x14ac:dyDescent="0.25">
      <c r="A307" s="149" t="s">
        <v>459</v>
      </c>
      <c r="B307" s="161" t="s">
        <v>440</v>
      </c>
      <c r="C307" s="35" t="s">
        <v>772</v>
      </c>
      <c r="D307" s="10"/>
      <c r="E307" s="13"/>
      <c r="F307" s="12"/>
      <c r="G307" s="12"/>
      <c r="H307" s="12"/>
      <c r="I307" s="26">
        <v>0.5</v>
      </c>
      <c r="J307" s="12"/>
      <c r="K307" s="12"/>
      <c r="L307" s="12"/>
      <c r="M307" s="12"/>
      <c r="N307" s="12"/>
      <c r="O307" s="12"/>
    </row>
    <row r="308" spans="1:20" s="9" customFormat="1" ht="3.95" customHeight="1" x14ac:dyDescent="0.25">
      <c r="A308" s="149" t="s">
        <v>440</v>
      </c>
      <c r="B308" s="161" t="s">
        <v>440</v>
      </c>
      <c r="C308" s="35"/>
      <c r="D308" s="10"/>
      <c r="E308" s="13"/>
      <c r="F308" s="12"/>
      <c r="G308" s="12"/>
      <c r="H308" s="12"/>
      <c r="I308" s="23"/>
      <c r="J308" s="12"/>
      <c r="K308" s="12"/>
      <c r="L308" s="12"/>
      <c r="M308" s="12"/>
      <c r="N308" s="12"/>
      <c r="O308" s="12"/>
    </row>
    <row r="309" spans="1:20" s="9" customFormat="1" ht="15.95" customHeight="1" x14ac:dyDescent="0.25">
      <c r="A309" s="149" t="s">
        <v>460</v>
      </c>
      <c r="B309" s="161" t="s">
        <v>440</v>
      </c>
      <c r="C309" s="35" t="s">
        <v>773</v>
      </c>
      <c r="D309" s="10"/>
      <c r="E309" s="13"/>
      <c r="F309" s="12"/>
      <c r="G309" s="12"/>
      <c r="H309" s="12"/>
      <c r="I309" s="405">
        <v>40000</v>
      </c>
      <c r="J309" s="12"/>
      <c r="K309" s="12"/>
      <c r="L309" s="12"/>
      <c r="M309" s="12"/>
      <c r="N309" s="12"/>
      <c r="O309" s="12"/>
    </row>
    <row r="310" spans="1:20" s="9" customFormat="1" ht="3.95" customHeight="1" x14ac:dyDescent="0.25">
      <c r="A310" s="149" t="s">
        <v>440</v>
      </c>
      <c r="B310" s="161" t="s">
        <v>440</v>
      </c>
      <c r="C310" s="35"/>
      <c r="D310" s="10"/>
      <c r="E310" s="13"/>
      <c r="F310" s="12"/>
      <c r="G310" s="12"/>
      <c r="H310" s="12"/>
      <c r="I310" s="23"/>
      <c r="J310" s="12"/>
      <c r="K310" s="12"/>
      <c r="L310" s="12"/>
      <c r="M310" s="12"/>
      <c r="N310" s="12"/>
      <c r="O310" s="12"/>
    </row>
    <row r="311" spans="1:20" s="9" customFormat="1" ht="15.95" customHeight="1" x14ac:dyDescent="0.25">
      <c r="A311" s="149" t="s">
        <v>557</v>
      </c>
      <c r="B311" s="161" t="s">
        <v>440</v>
      </c>
      <c r="C311" s="35" t="s">
        <v>556</v>
      </c>
      <c r="D311" s="10"/>
      <c r="E311" s="13"/>
      <c r="F311" s="12"/>
      <c r="G311" s="12"/>
      <c r="H311" s="12"/>
      <c r="I311" s="313"/>
      <c r="J311" s="12"/>
      <c r="K311" s="12"/>
      <c r="L311" s="12"/>
      <c r="M311" s="12"/>
      <c r="N311" s="12"/>
      <c r="O311" s="12"/>
    </row>
    <row r="312" spans="1:20" s="9" customFormat="1" ht="3.95" customHeight="1" x14ac:dyDescent="0.25">
      <c r="A312" s="149" t="s">
        <v>440</v>
      </c>
      <c r="B312" s="161" t="s">
        <v>440</v>
      </c>
      <c r="C312" s="35"/>
      <c r="D312" s="10"/>
      <c r="E312" s="13"/>
      <c r="F312" s="12"/>
      <c r="G312" s="12"/>
      <c r="H312" s="12"/>
      <c r="I312" s="23"/>
      <c r="J312" s="12"/>
      <c r="K312" s="12"/>
      <c r="L312" s="12"/>
      <c r="M312" s="12"/>
      <c r="N312" s="12"/>
      <c r="O312" s="12"/>
    </row>
    <row r="313" spans="1:20" s="9" customFormat="1" ht="15.95" customHeight="1" x14ac:dyDescent="0.25">
      <c r="A313" s="149" t="s">
        <v>440</v>
      </c>
      <c r="B313" s="161" t="s">
        <v>440</v>
      </c>
      <c r="C313" s="36" t="str">
        <f>"Model car "&amp; B313</f>
        <v>Model car x</v>
      </c>
      <c r="D313" s="30" t="str">
        <f>D245</f>
        <v>OPELCORSA D1.3 CDTi Enjoy 88g</v>
      </c>
      <c r="E313" s="13"/>
      <c r="F313" s="12"/>
      <c r="G313" s="12"/>
      <c r="H313" s="12"/>
      <c r="I313" s="405">
        <v>30000</v>
      </c>
      <c r="J313" s="51" t="str">
        <f>J54</f>
        <v>OPELCORSA D</v>
      </c>
      <c r="K313" s="12"/>
      <c r="L313" s="12"/>
      <c r="M313" s="12"/>
      <c r="N313" s="12"/>
      <c r="O313" s="12"/>
      <c r="T313" s="27">
        <f>IF(ISERROR(VLOOKUP($J313,DowntimeEntriesData,'Vehicle Data'!$I$9,FALSE)),0,VLOOKUP($J313,DowntimeEntriesData,'Vehicle Data'!$I$9,FALSE))</f>
        <v>0</v>
      </c>
    </row>
    <row r="314" spans="1:20" s="9" customFormat="1" ht="3.95" hidden="1" customHeight="1" x14ac:dyDescent="0.25">
      <c r="A314" s="149" t="s">
        <v>440</v>
      </c>
      <c r="B314" s="161" t="s">
        <v>440</v>
      </c>
      <c r="C314" s="36"/>
      <c r="D314" s="30">
        <f t="shared" ref="D314:D371" si="6">D246</f>
        <v>0</v>
      </c>
      <c r="E314" s="13"/>
      <c r="F314" s="12"/>
      <c r="G314" s="12"/>
      <c r="H314" s="12"/>
      <c r="I314" s="23"/>
      <c r="J314" s="51">
        <f t="shared" ref="J314:J371" si="7">J55</f>
        <v>0</v>
      </c>
      <c r="K314" s="12"/>
      <c r="L314" s="12"/>
      <c r="M314" s="12"/>
      <c r="N314" s="12"/>
      <c r="O314" s="12"/>
      <c r="T314" s="23"/>
    </row>
    <row r="315" spans="1:20" s="9" customFormat="1" ht="15.95" customHeight="1" x14ac:dyDescent="0.25">
      <c r="A315" s="149" t="s">
        <v>440</v>
      </c>
      <c r="B315" s="161" t="s">
        <v>440</v>
      </c>
      <c r="C315" s="36" t="str">
        <f>"Model car "&amp; B315</f>
        <v>Model car x</v>
      </c>
      <c r="D315" s="30" t="str">
        <f t="shared" si="6"/>
        <v>VWPOLO (6C1)1.4 TDi Trendline</v>
      </c>
      <c r="E315" s="13"/>
      <c r="F315" s="12"/>
      <c r="G315" s="12"/>
      <c r="H315" s="12"/>
      <c r="I315" s="405">
        <v>30000</v>
      </c>
      <c r="J315" s="51" t="str">
        <f t="shared" si="7"/>
        <v>VWPOLO (6C1)</v>
      </c>
      <c r="K315" s="12"/>
      <c r="L315" s="12"/>
      <c r="M315" s="12"/>
      <c r="N315" s="12"/>
      <c r="O315" s="12"/>
      <c r="T315" s="27">
        <f>IF(ISERROR(VLOOKUP($J315,DowntimeEntriesData,'Vehicle Data'!$I$9,FALSE)),0,VLOOKUP($J315,DowntimeEntriesData,'Vehicle Data'!$I$9,FALSE))</f>
        <v>0</v>
      </c>
    </row>
    <row r="316" spans="1:20" s="9" customFormat="1" ht="3.95" hidden="1" customHeight="1" x14ac:dyDescent="0.25">
      <c r="A316" s="149" t="s">
        <v>440</v>
      </c>
      <c r="B316" s="161" t="s">
        <v>440</v>
      </c>
      <c r="C316" s="36"/>
      <c r="D316" s="30">
        <f t="shared" si="6"/>
        <v>0</v>
      </c>
      <c r="E316" s="13"/>
      <c r="F316" s="12"/>
      <c r="G316" s="12"/>
      <c r="H316" s="12"/>
      <c r="I316" s="23"/>
      <c r="J316" s="51">
        <f t="shared" si="7"/>
        <v>0</v>
      </c>
      <c r="K316" s="12"/>
      <c r="L316" s="12"/>
      <c r="M316" s="12"/>
      <c r="N316" s="12"/>
      <c r="O316" s="12"/>
      <c r="T316" s="23"/>
    </row>
    <row r="317" spans="1:20" s="9" customFormat="1" ht="15.95" customHeight="1" x14ac:dyDescent="0.25">
      <c r="A317" s="149" t="s">
        <v>440</v>
      </c>
      <c r="B317" s="161" t="s">
        <v>440</v>
      </c>
      <c r="C317" s="36" t="str">
        <f>"Model car "&amp; B317</f>
        <v>Model car x</v>
      </c>
      <c r="D317" s="30" t="str">
        <f t="shared" si="6"/>
        <v>SEATIBIZA ST (6J)1.2 TDi Style</v>
      </c>
      <c r="E317" s="13"/>
      <c r="F317" s="12"/>
      <c r="G317" s="12"/>
      <c r="H317" s="12"/>
      <c r="I317" s="405">
        <v>15000</v>
      </c>
      <c r="J317" s="51" t="str">
        <f t="shared" si="7"/>
        <v>SEATIBIZA ST (6J)</v>
      </c>
      <c r="K317" s="12"/>
      <c r="L317" s="12"/>
      <c r="M317" s="12"/>
      <c r="N317" s="12"/>
      <c r="O317" s="12"/>
      <c r="T317" s="27">
        <f>IF(ISERROR(VLOOKUP($J317,DowntimeEntriesData,'Vehicle Data'!$I$9,FALSE)),0,VLOOKUP($J317,DowntimeEntriesData,'Vehicle Data'!$I$9,FALSE))</f>
        <v>0</v>
      </c>
    </row>
    <row r="318" spans="1:20" s="9" customFormat="1" ht="3.95" hidden="1" customHeight="1" x14ac:dyDescent="0.25">
      <c r="A318" s="149" t="s">
        <v>440</v>
      </c>
      <c r="B318" s="161" t="s">
        <v>440</v>
      </c>
      <c r="C318" s="16"/>
      <c r="D318" s="30">
        <f t="shared" si="6"/>
        <v>0</v>
      </c>
      <c r="E318" s="13"/>
      <c r="F318" s="12"/>
      <c r="G318" s="12"/>
      <c r="H318" s="12"/>
      <c r="I318" s="23"/>
      <c r="J318" s="51">
        <f t="shared" si="7"/>
        <v>0</v>
      </c>
      <c r="K318" s="12"/>
      <c r="L318" s="12"/>
      <c r="M318" s="12"/>
      <c r="N318" s="12"/>
      <c r="O318" s="12"/>
      <c r="T318" s="23"/>
    </row>
    <row r="319" spans="1:20" s="9" customFormat="1" ht="15.95" customHeight="1" x14ac:dyDescent="0.25">
      <c r="A319" s="149" t="s">
        <v>440</v>
      </c>
      <c r="B319" s="161" t="s">
        <v>440</v>
      </c>
      <c r="C319" s="36" t="str">
        <f>"Model car "&amp; B319</f>
        <v>Model car x</v>
      </c>
      <c r="D319" s="30" t="str">
        <f t="shared" si="6"/>
        <v>SEATLEON ST (5F)1.6 TDi Style Ecomotive</v>
      </c>
      <c r="E319" s="13"/>
      <c r="F319" s="12"/>
      <c r="G319" s="12"/>
      <c r="H319" s="12"/>
      <c r="I319" s="405">
        <v>15000</v>
      </c>
      <c r="J319" s="51" t="str">
        <f t="shared" si="7"/>
        <v>SEATLEON ST (5F)</v>
      </c>
      <c r="K319" s="12"/>
      <c r="L319" s="12"/>
      <c r="M319" s="12"/>
      <c r="N319" s="12"/>
      <c r="O319" s="12"/>
      <c r="T319" s="27">
        <f>IF(ISERROR(VLOOKUP($J319,DowntimeEntriesData,'Vehicle Data'!$I$9,FALSE)),0,VLOOKUP($J319,DowntimeEntriesData,'Vehicle Data'!$I$9,FALSE))</f>
        <v>0</v>
      </c>
    </row>
    <row r="320" spans="1:20" s="9" customFormat="1" ht="3.95" hidden="1" customHeight="1" x14ac:dyDescent="0.25">
      <c r="A320" s="149" t="s">
        <v>440</v>
      </c>
      <c r="B320" s="161" t="s">
        <v>440</v>
      </c>
      <c r="C320" s="36"/>
      <c r="D320" s="30">
        <f t="shared" si="6"/>
        <v>0</v>
      </c>
      <c r="E320" s="13"/>
      <c r="F320" s="12"/>
      <c r="G320" s="12"/>
      <c r="H320" s="12"/>
      <c r="I320" s="23"/>
      <c r="J320" s="51">
        <f t="shared" si="7"/>
        <v>0</v>
      </c>
      <c r="K320" s="12"/>
      <c r="L320" s="12"/>
      <c r="M320" s="12"/>
      <c r="N320" s="12"/>
      <c r="O320" s="12"/>
      <c r="T320" s="23"/>
    </row>
    <row r="321" spans="1:20" s="9" customFormat="1" ht="20.100000000000001" customHeight="1" x14ac:dyDescent="0.25">
      <c r="A321" s="149" t="s">
        <v>440</v>
      </c>
      <c r="B321" s="161" t="s">
        <v>440</v>
      </c>
      <c r="C321" s="36" t="str">
        <f>"Model car "&amp; B321</f>
        <v>Model car x</v>
      </c>
      <c r="D321" s="30" t="str">
        <f t="shared" si="6"/>
        <v>FORDFOCUS STATION1.6 TDCi Titanium Best</v>
      </c>
      <c r="E321" s="13"/>
      <c r="F321" s="12"/>
      <c r="G321" s="12"/>
      <c r="H321" s="12"/>
      <c r="I321" s="405">
        <v>20000</v>
      </c>
      <c r="J321" s="51" t="str">
        <f t="shared" si="7"/>
        <v>FORDFOCUS STATION</v>
      </c>
      <c r="K321" s="12"/>
      <c r="L321" s="12"/>
      <c r="M321" s="12"/>
      <c r="N321" s="12"/>
      <c r="O321" s="12"/>
      <c r="T321" s="27">
        <f>IF(ISERROR(VLOOKUP($J321,DowntimeEntriesData,'Vehicle Data'!$I$9,FALSE)),0,VLOOKUP($J321,DowntimeEntriesData,'Vehicle Data'!$I$9,FALSE))</f>
        <v>0</v>
      </c>
    </row>
    <row r="322" spans="1:20" s="9" customFormat="1" ht="3.95" hidden="1" customHeight="1" x14ac:dyDescent="0.25">
      <c r="A322" s="149" t="s">
        <v>440</v>
      </c>
      <c r="B322" s="161" t="s">
        <v>440</v>
      </c>
      <c r="C322" s="36"/>
      <c r="D322" s="30">
        <f t="shared" si="6"/>
        <v>0</v>
      </c>
      <c r="E322" s="13"/>
      <c r="F322" s="12"/>
      <c r="G322" s="12"/>
      <c r="H322" s="12"/>
      <c r="I322" s="23"/>
      <c r="J322" s="51">
        <f t="shared" si="7"/>
        <v>0</v>
      </c>
      <c r="K322" s="12"/>
      <c r="L322" s="12"/>
      <c r="M322" s="12"/>
      <c r="N322" s="12"/>
      <c r="O322" s="12"/>
      <c r="T322" s="23"/>
    </row>
    <row r="323" spans="1:20" s="9" customFormat="1" ht="20.100000000000001" customHeight="1" x14ac:dyDescent="0.25">
      <c r="A323" s="149" t="s">
        <v>440</v>
      </c>
      <c r="B323" s="161" t="s">
        <v>440</v>
      </c>
      <c r="C323" s="36" t="str">
        <f>"Model car "&amp; B323</f>
        <v>Model car x</v>
      </c>
      <c r="D323" s="30" t="str">
        <f t="shared" si="6"/>
        <v>VWGOLF VII VARIAN1.6 TDi Confortline</v>
      </c>
      <c r="E323" s="13"/>
      <c r="F323" s="12"/>
      <c r="G323" s="12"/>
      <c r="H323" s="12"/>
      <c r="I323" s="405">
        <v>30000</v>
      </c>
      <c r="J323" s="51" t="str">
        <f t="shared" si="7"/>
        <v>VWGOLF VII VARIAN</v>
      </c>
      <c r="K323" s="12"/>
      <c r="L323" s="12"/>
      <c r="M323" s="12"/>
      <c r="N323" s="12"/>
      <c r="O323" s="12"/>
      <c r="T323" s="27">
        <f>IF(ISERROR(VLOOKUP($J323,DowntimeEntriesData,'Vehicle Data'!$I$9,FALSE)),0,VLOOKUP($J323,DowntimeEntriesData,'Vehicle Data'!$I$9,FALSE))</f>
        <v>0</v>
      </c>
    </row>
    <row r="324" spans="1:20" s="9" customFormat="1" ht="3.95" hidden="1" customHeight="1" x14ac:dyDescent="0.25">
      <c r="A324" s="149" t="s">
        <v>440</v>
      </c>
      <c r="B324" s="161" t="s">
        <v>440</v>
      </c>
      <c r="C324" s="16"/>
      <c r="D324" s="30">
        <f t="shared" si="6"/>
        <v>0</v>
      </c>
      <c r="E324" s="13"/>
      <c r="F324" s="12"/>
      <c r="G324" s="12"/>
      <c r="H324" s="12"/>
      <c r="I324" s="23"/>
      <c r="J324" s="51">
        <f t="shared" si="7"/>
        <v>0</v>
      </c>
      <c r="K324" s="12"/>
      <c r="L324" s="12"/>
      <c r="M324" s="12"/>
      <c r="N324" s="12"/>
      <c r="O324" s="12"/>
      <c r="T324" s="23"/>
    </row>
    <row r="325" spans="1:20" s="9" customFormat="1" ht="20.100000000000001" customHeight="1" x14ac:dyDescent="0.25">
      <c r="A325" s="149" t="s">
        <v>440</v>
      </c>
      <c r="B325" s="161" t="s">
        <v>440</v>
      </c>
      <c r="C325" s="36" t="str">
        <f>"Model car "&amp; B325</f>
        <v>Model car x</v>
      </c>
      <c r="D325" s="30" t="str">
        <f t="shared" si="6"/>
        <v>BMWSERIE-1 (F20)116 d EfficientDynamics</v>
      </c>
      <c r="E325" s="13"/>
      <c r="F325" s="12"/>
      <c r="G325" s="12"/>
      <c r="H325" s="12"/>
      <c r="I325" s="405">
        <v>20000</v>
      </c>
      <c r="J325" s="51" t="str">
        <f t="shared" si="7"/>
        <v>BMWSERIE-1 (F20)</v>
      </c>
      <c r="K325" s="12"/>
      <c r="L325" s="12"/>
      <c r="M325" s="12"/>
      <c r="N325" s="12"/>
      <c r="O325" s="12"/>
      <c r="T325" s="27">
        <f>IF(ISERROR(VLOOKUP($J325,DowntimeEntriesData,'Vehicle Data'!$I$9,FALSE)),0,VLOOKUP($J325,DowntimeEntriesData,'Vehicle Data'!$I$9,FALSE))</f>
        <v>0</v>
      </c>
    </row>
    <row r="326" spans="1:20" s="9" customFormat="1" ht="3.95" hidden="1" customHeight="1" x14ac:dyDescent="0.25">
      <c r="A326" s="149" t="s">
        <v>440</v>
      </c>
      <c r="B326" s="161" t="s">
        <v>440</v>
      </c>
      <c r="C326" s="36"/>
      <c r="D326" s="30">
        <f t="shared" si="6"/>
        <v>0</v>
      </c>
      <c r="E326" s="13"/>
      <c r="F326" s="12"/>
      <c r="G326" s="12"/>
      <c r="H326" s="12"/>
      <c r="I326" s="23"/>
      <c r="J326" s="51">
        <f t="shared" si="7"/>
        <v>0</v>
      </c>
      <c r="K326" s="12"/>
      <c r="L326" s="12"/>
      <c r="M326" s="12"/>
      <c r="N326" s="12"/>
      <c r="O326" s="12"/>
      <c r="T326" s="23"/>
    </row>
    <row r="327" spans="1:20" s="9" customFormat="1" ht="20.100000000000001" customHeight="1" x14ac:dyDescent="0.25">
      <c r="A327" s="149" t="s">
        <v>440</v>
      </c>
      <c r="B327" s="161" t="s">
        <v>440</v>
      </c>
      <c r="C327" s="36" t="str">
        <f>"Model car "&amp; B327</f>
        <v>Model car x</v>
      </c>
      <c r="D327" s="30" t="str">
        <f t="shared" si="6"/>
        <v>AUDIA3 SPORTBACK (81.6 TDi Business Line Attracti</v>
      </c>
      <c r="E327" s="13"/>
      <c r="F327" s="12"/>
      <c r="G327" s="12"/>
      <c r="H327" s="12"/>
      <c r="I327" s="405">
        <v>30000</v>
      </c>
      <c r="J327" s="51" t="str">
        <f t="shared" si="7"/>
        <v>AUDIA3 SPORTBACK (8</v>
      </c>
      <c r="K327" s="12"/>
      <c r="L327" s="12"/>
      <c r="M327" s="12"/>
      <c r="N327" s="12"/>
      <c r="O327" s="12"/>
      <c r="T327" s="27">
        <f>IF(ISERROR(VLOOKUP($J327,DowntimeEntriesData,'Vehicle Data'!$I$9,FALSE)),0,VLOOKUP($J327,DowntimeEntriesData,'Vehicle Data'!$I$9,FALSE))</f>
        <v>0</v>
      </c>
    </row>
    <row r="328" spans="1:20" s="9" customFormat="1" ht="3.95" hidden="1" customHeight="1" x14ac:dyDescent="0.25">
      <c r="A328" s="149" t="s">
        <v>440</v>
      </c>
      <c r="B328" s="161" t="s">
        <v>440</v>
      </c>
      <c r="C328" s="36"/>
      <c r="D328" s="30">
        <f t="shared" si="6"/>
        <v>0</v>
      </c>
      <c r="E328" s="13"/>
      <c r="F328" s="12"/>
      <c r="G328" s="12"/>
      <c r="H328" s="12"/>
      <c r="I328" s="23"/>
      <c r="J328" s="51">
        <f t="shared" si="7"/>
        <v>0</v>
      </c>
      <c r="K328" s="12"/>
      <c r="L328" s="12"/>
      <c r="M328" s="12"/>
      <c r="N328" s="12"/>
      <c r="O328" s="12"/>
      <c r="T328" s="23"/>
    </row>
    <row r="329" spans="1:20" s="9" customFormat="1" ht="20.100000000000001" customHeight="1" x14ac:dyDescent="0.25">
      <c r="A329" s="149" t="s">
        <v>440</v>
      </c>
      <c r="B329" s="161" t="s">
        <v>440</v>
      </c>
      <c r="C329" s="36" t="str">
        <f>"Model car "&amp; B329</f>
        <v>Model car x</v>
      </c>
      <c r="D329" s="30" t="str">
        <f t="shared" si="6"/>
        <v>CITROENC5 TOURER1.6 HDi Séduction 120g</v>
      </c>
      <c r="E329" s="13"/>
      <c r="F329" s="12"/>
      <c r="G329" s="12"/>
      <c r="H329" s="12"/>
      <c r="I329" s="405">
        <v>20000</v>
      </c>
      <c r="J329" s="51" t="str">
        <f t="shared" si="7"/>
        <v>CITROENC5 TOURER</v>
      </c>
      <c r="K329" s="12"/>
      <c r="L329" s="12"/>
      <c r="M329" s="12"/>
      <c r="N329" s="12"/>
      <c r="O329" s="12"/>
      <c r="T329" s="27">
        <f>IF(ISERROR(VLOOKUP($J329,DowntimeEntriesData,'Vehicle Data'!$I$9,FALSE)),0,VLOOKUP($J329,DowntimeEntriesData,'Vehicle Data'!$I$9,FALSE))</f>
        <v>0</v>
      </c>
    </row>
    <row r="330" spans="1:20" s="9" customFormat="1" ht="3.95" hidden="1" customHeight="1" x14ac:dyDescent="0.25">
      <c r="A330" s="149" t="s">
        <v>440</v>
      </c>
      <c r="B330" s="161" t="s">
        <v>440</v>
      </c>
      <c r="C330" s="16"/>
      <c r="D330" s="30">
        <f t="shared" si="6"/>
        <v>0</v>
      </c>
      <c r="E330" s="13"/>
      <c r="F330" s="12"/>
      <c r="G330" s="12"/>
      <c r="H330" s="12"/>
      <c r="I330" s="23"/>
      <c r="J330" s="51">
        <f t="shared" si="7"/>
        <v>0</v>
      </c>
      <c r="K330" s="12"/>
      <c r="L330" s="12"/>
      <c r="M330" s="12"/>
      <c r="N330" s="12"/>
      <c r="O330" s="12"/>
      <c r="T330" s="23"/>
    </row>
    <row r="331" spans="1:20" s="9" customFormat="1" ht="20.100000000000001" customHeight="1" x14ac:dyDescent="0.25">
      <c r="A331" s="149" t="s">
        <v>440</v>
      </c>
      <c r="B331" s="161" t="s">
        <v>440</v>
      </c>
      <c r="C331" s="36" t="str">
        <f>"Model car "&amp; B331</f>
        <v>Model car x</v>
      </c>
      <c r="D331" s="30" t="str">
        <f t="shared" si="6"/>
        <v>VWPASSAT VARIANT1.6 TDi Confortline Navig</v>
      </c>
      <c r="E331" s="13"/>
      <c r="F331" s="12"/>
      <c r="G331" s="12"/>
      <c r="H331" s="12"/>
      <c r="I331" s="405">
        <v>30000</v>
      </c>
      <c r="J331" s="51" t="str">
        <f t="shared" si="7"/>
        <v>VWPASSAT VARIANT</v>
      </c>
      <c r="K331" s="12"/>
      <c r="L331" s="12"/>
      <c r="M331" s="12"/>
      <c r="N331" s="12"/>
      <c r="O331" s="12"/>
      <c r="T331" s="27">
        <f>IF(ISERROR(VLOOKUP($J331,DowntimeEntriesData,'Vehicle Data'!$I$9,FALSE)),0,VLOOKUP($J331,DowntimeEntriesData,'Vehicle Data'!$I$9,FALSE))</f>
        <v>0</v>
      </c>
    </row>
    <row r="332" spans="1:20" s="9" customFormat="1" ht="3.95" hidden="1" customHeight="1" x14ac:dyDescent="0.25">
      <c r="A332" s="149" t="s">
        <v>440</v>
      </c>
      <c r="B332" s="161" t="s">
        <v>440</v>
      </c>
      <c r="C332" s="16"/>
      <c r="D332" s="30">
        <f t="shared" si="6"/>
        <v>0</v>
      </c>
      <c r="E332" s="13"/>
      <c r="F332" s="12"/>
      <c r="G332" s="12"/>
      <c r="H332" s="12"/>
      <c r="I332" s="23"/>
      <c r="J332" s="51">
        <f t="shared" si="7"/>
        <v>0</v>
      </c>
      <c r="K332" s="12"/>
      <c r="L332" s="12"/>
      <c r="M332" s="12"/>
      <c r="N332" s="12"/>
      <c r="O332" s="12"/>
      <c r="T332" s="23"/>
    </row>
    <row r="333" spans="1:20" s="9" customFormat="1" ht="20.100000000000001" customHeight="1" x14ac:dyDescent="0.25">
      <c r="A333" s="149" t="s">
        <v>440</v>
      </c>
      <c r="B333" s="161" t="s">
        <v>440</v>
      </c>
      <c r="C333" s="36" t="str">
        <f>"Model car "&amp; B333</f>
        <v>Model car x</v>
      </c>
      <c r="D333" s="30" t="str">
        <f t="shared" si="6"/>
        <v>VWPASSAT VARIANT2.0 TDi Confortline Navig</v>
      </c>
      <c r="E333" s="13"/>
      <c r="F333" s="12"/>
      <c r="G333" s="12"/>
      <c r="H333" s="12"/>
      <c r="I333" s="405">
        <v>30000</v>
      </c>
      <c r="J333" s="51" t="str">
        <f t="shared" si="7"/>
        <v>VWPASSAT VARIANT</v>
      </c>
      <c r="K333" s="12"/>
      <c r="L333" s="12"/>
      <c r="M333" s="12"/>
      <c r="N333" s="12"/>
      <c r="O333" s="12"/>
      <c r="T333" s="27">
        <f>IF(ISERROR(VLOOKUP($J333,DowntimeEntriesData,'Vehicle Data'!$I$9,FALSE)),0,VLOOKUP($J333,DowntimeEntriesData,'Vehicle Data'!$I$9,FALSE))</f>
        <v>0</v>
      </c>
    </row>
    <row r="334" spans="1:20" s="9" customFormat="1" ht="3.95" hidden="1" customHeight="1" x14ac:dyDescent="0.25">
      <c r="A334" s="149" t="s">
        <v>440</v>
      </c>
      <c r="B334" s="161" t="s">
        <v>440</v>
      </c>
      <c r="C334" s="36"/>
      <c r="D334" s="30">
        <f t="shared" si="6"/>
        <v>0</v>
      </c>
      <c r="E334" s="13"/>
      <c r="F334" s="12"/>
      <c r="G334" s="12"/>
      <c r="H334" s="12"/>
      <c r="I334" s="23"/>
      <c r="J334" s="51">
        <f t="shared" si="7"/>
        <v>0</v>
      </c>
      <c r="K334" s="12"/>
      <c r="L334" s="12"/>
      <c r="M334" s="12"/>
      <c r="N334" s="12"/>
      <c r="O334" s="12"/>
      <c r="T334" s="23"/>
    </row>
    <row r="335" spans="1:20" s="9" customFormat="1" ht="20.100000000000001" customHeight="1" x14ac:dyDescent="0.25">
      <c r="A335" s="149" t="s">
        <v>440</v>
      </c>
      <c r="B335" s="161" t="s">
        <v>440</v>
      </c>
      <c r="C335" s="36" t="str">
        <f>"Model car "&amp; B335</f>
        <v>Model car x</v>
      </c>
      <c r="D335" s="30" t="str">
        <f t="shared" si="6"/>
        <v>OPELINSIGNIA SPORTS2.0 CDTi Executive S/S</v>
      </c>
      <c r="E335" s="13"/>
      <c r="F335" s="12"/>
      <c r="G335" s="12"/>
      <c r="H335" s="12"/>
      <c r="I335" s="405">
        <v>30000</v>
      </c>
      <c r="J335" s="51" t="str">
        <f t="shared" si="7"/>
        <v>OPELINSIGNIA SPORTS</v>
      </c>
      <c r="K335" s="12"/>
      <c r="L335" s="12"/>
      <c r="M335" s="12"/>
      <c r="N335" s="12"/>
      <c r="O335" s="12"/>
      <c r="T335" s="27">
        <f>IF(ISERROR(VLOOKUP($J335,DowntimeEntriesData,'Vehicle Data'!$I$9,FALSE)),0,VLOOKUP($J335,DowntimeEntriesData,'Vehicle Data'!$I$9,FALSE))</f>
        <v>0</v>
      </c>
    </row>
    <row r="336" spans="1:20" s="9" customFormat="1" ht="3.95" hidden="1" customHeight="1" x14ac:dyDescent="0.25">
      <c r="A336" s="149" t="s">
        <v>440</v>
      </c>
      <c r="B336" s="161" t="s">
        <v>440</v>
      </c>
      <c r="C336" s="36"/>
      <c r="D336" s="30">
        <f t="shared" si="6"/>
        <v>0</v>
      </c>
      <c r="E336" s="13"/>
      <c r="F336" s="12"/>
      <c r="G336" s="12"/>
      <c r="H336" s="12"/>
      <c r="I336" s="23"/>
      <c r="J336" s="51">
        <f t="shared" si="7"/>
        <v>0</v>
      </c>
      <c r="K336" s="12"/>
      <c r="L336" s="12"/>
      <c r="M336" s="12"/>
      <c r="N336" s="12"/>
      <c r="O336" s="12"/>
      <c r="T336" s="23"/>
    </row>
    <row r="337" spans="1:20" s="9" customFormat="1" ht="20.100000000000001" customHeight="1" x14ac:dyDescent="0.25">
      <c r="A337" s="149" t="s">
        <v>440</v>
      </c>
      <c r="B337" s="161" t="s">
        <v>440</v>
      </c>
      <c r="C337" s="36" t="str">
        <f>"Model car "&amp; B337</f>
        <v>Model car x</v>
      </c>
      <c r="D337" s="30" t="str">
        <f t="shared" si="6"/>
        <v>SEATALHAMBRA (710)2.0 TDi Style Eco.</v>
      </c>
      <c r="E337" s="13"/>
      <c r="F337" s="12"/>
      <c r="G337" s="12"/>
      <c r="H337" s="12"/>
      <c r="I337" s="405">
        <v>15000</v>
      </c>
      <c r="J337" s="51" t="str">
        <f t="shared" si="7"/>
        <v>SEATALHAMBRA (710)</v>
      </c>
      <c r="K337" s="12"/>
      <c r="L337" s="12"/>
      <c r="M337" s="12"/>
      <c r="N337" s="12"/>
      <c r="O337" s="12"/>
      <c r="T337" s="27">
        <f>IF(ISERROR(VLOOKUP($J337,DowntimeEntriesData,'Vehicle Data'!$I$9,FALSE)),0,VLOOKUP($J337,DowntimeEntriesData,'Vehicle Data'!$I$9,FALSE))</f>
        <v>0</v>
      </c>
    </row>
    <row r="338" spans="1:20" s="9" customFormat="1" ht="3.95" hidden="1" customHeight="1" x14ac:dyDescent="0.25">
      <c r="A338" s="149" t="s">
        <v>440</v>
      </c>
      <c r="B338" s="161" t="s">
        <v>440</v>
      </c>
      <c r="C338" s="16"/>
      <c r="D338" s="30">
        <f t="shared" si="6"/>
        <v>0</v>
      </c>
      <c r="E338" s="13"/>
      <c r="F338" s="12"/>
      <c r="G338" s="12"/>
      <c r="H338" s="12"/>
      <c r="I338" s="23"/>
      <c r="J338" s="51">
        <f t="shared" si="7"/>
        <v>0</v>
      </c>
      <c r="K338" s="12"/>
      <c r="L338" s="12"/>
      <c r="M338" s="12"/>
      <c r="N338" s="12"/>
      <c r="O338" s="12"/>
      <c r="T338" s="23"/>
    </row>
    <row r="339" spans="1:20" s="9" customFormat="1" ht="20.100000000000001" customHeight="1" x14ac:dyDescent="0.25">
      <c r="A339" s="149" t="s">
        <v>440</v>
      </c>
      <c r="B339" s="161" t="s">
        <v>440</v>
      </c>
      <c r="C339" s="36" t="str">
        <f>"Model car "&amp; B339</f>
        <v>Model car x</v>
      </c>
      <c r="D339" s="30" t="str">
        <f t="shared" si="6"/>
        <v>BMWSERIE-3 TOURING320 d Touring</v>
      </c>
      <c r="E339" s="13"/>
      <c r="F339" s="12"/>
      <c r="G339" s="12"/>
      <c r="H339" s="12"/>
      <c r="I339" s="405">
        <v>20000</v>
      </c>
      <c r="J339" s="51" t="str">
        <f t="shared" si="7"/>
        <v>BMWSERIE-3 TOURING</v>
      </c>
      <c r="K339" s="12"/>
      <c r="L339" s="12"/>
      <c r="M339" s="12"/>
      <c r="N339" s="12"/>
      <c r="O339" s="12"/>
      <c r="T339" s="27">
        <f>IF(ISERROR(VLOOKUP($J339,DowntimeEntriesData,'Vehicle Data'!$I$9,FALSE)),0,VLOOKUP($J339,DowntimeEntriesData,'Vehicle Data'!$I$9,FALSE))</f>
        <v>0</v>
      </c>
    </row>
    <row r="340" spans="1:20" s="9" customFormat="1" ht="3.95" hidden="1" customHeight="1" x14ac:dyDescent="0.25">
      <c r="A340" s="149" t="s">
        <v>440</v>
      </c>
      <c r="B340" s="161" t="s">
        <v>440</v>
      </c>
      <c r="C340" s="36"/>
      <c r="D340" s="30">
        <f t="shared" si="6"/>
        <v>0</v>
      </c>
      <c r="E340" s="13"/>
      <c r="F340" s="12"/>
      <c r="G340" s="12"/>
      <c r="H340" s="12"/>
      <c r="I340" s="23"/>
      <c r="J340" s="51">
        <f t="shared" si="7"/>
        <v>0</v>
      </c>
      <c r="K340" s="12"/>
      <c r="L340" s="12"/>
      <c r="M340" s="12"/>
      <c r="N340" s="12"/>
      <c r="O340" s="12"/>
      <c r="T340" s="23"/>
    </row>
    <row r="341" spans="1:20" s="9" customFormat="1" ht="20.100000000000001" customHeight="1" x14ac:dyDescent="0.25">
      <c r="A341" s="149" t="s">
        <v>440</v>
      </c>
      <c r="B341" s="161" t="s">
        <v>440</v>
      </c>
      <c r="C341" s="36" t="str">
        <f>"Model car "&amp; B341</f>
        <v>Model car x</v>
      </c>
      <c r="D341" s="30" t="str">
        <f t="shared" si="6"/>
        <v>MERCEDESCLASSE C (W205)220 BlueTEC Exclusive</v>
      </c>
      <c r="E341" s="13"/>
      <c r="F341" s="12"/>
      <c r="G341" s="12"/>
      <c r="H341" s="12"/>
      <c r="I341" s="405">
        <v>20000</v>
      </c>
      <c r="J341" s="51" t="str">
        <f t="shared" si="7"/>
        <v>MERCEDESCLASSE C (W205)</v>
      </c>
      <c r="K341" s="12"/>
      <c r="L341" s="12"/>
      <c r="M341" s="12"/>
      <c r="N341" s="12"/>
      <c r="O341" s="12"/>
      <c r="T341" s="27">
        <f>IF(ISERROR(VLOOKUP($J341,DowntimeEntriesData,'Vehicle Data'!$I$9,FALSE)),0,VLOOKUP($J341,DowntimeEntriesData,'Vehicle Data'!$I$9,FALSE))</f>
        <v>0</v>
      </c>
    </row>
    <row r="342" spans="1:20" s="9" customFormat="1" ht="3.95" hidden="1" customHeight="1" x14ac:dyDescent="0.25">
      <c r="A342" s="149" t="s">
        <v>440</v>
      </c>
      <c r="B342" s="161" t="s">
        <v>440</v>
      </c>
      <c r="C342" s="36"/>
      <c r="D342" s="30">
        <f t="shared" si="6"/>
        <v>0</v>
      </c>
      <c r="E342" s="13"/>
      <c r="F342" s="12"/>
      <c r="G342" s="12"/>
      <c r="H342" s="12"/>
      <c r="I342" s="23"/>
      <c r="J342" s="51">
        <f t="shared" si="7"/>
        <v>0</v>
      </c>
      <c r="K342" s="12"/>
      <c r="L342" s="12"/>
      <c r="M342" s="12"/>
      <c r="N342" s="12"/>
      <c r="O342" s="12"/>
      <c r="T342" s="23"/>
    </row>
    <row r="343" spans="1:20" s="9" customFormat="1" ht="20.100000000000001" customHeight="1" x14ac:dyDescent="0.25">
      <c r="A343" s="149" t="s">
        <v>440</v>
      </c>
      <c r="B343" s="161" t="s">
        <v>440</v>
      </c>
      <c r="C343" s="36" t="str">
        <f>"Model car "&amp; B343</f>
        <v>Model car x</v>
      </c>
      <c r="D343" s="30" t="str">
        <f t="shared" si="6"/>
        <v>BMWSERIE-5 TOURING520 d</v>
      </c>
      <c r="E343" s="13"/>
      <c r="F343" s="12"/>
      <c r="G343" s="12"/>
      <c r="H343" s="12"/>
      <c r="I343" s="405">
        <v>20000</v>
      </c>
      <c r="J343" s="51" t="str">
        <f t="shared" si="7"/>
        <v>BMWSERIE-5 TOURING</v>
      </c>
      <c r="K343" s="12"/>
      <c r="L343" s="12"/>
      <c r="M343" s="12"/>
      <c r="N343" s="12"/>
      <c r="O343" s="12"/>
      <c r="T343" s="27">
        <f>IF(ISERROR(VLOOKUP($J343,DowntimeEntriesData,'Vehicle Data'!$I$9,FALSE)),0,VLOOKUP($J343,DowntimeEntriesData,'Vehicle Data'!$I$9,FALSE))</f>
        <v>0</v>
      </c>
    </row>
    <row r="344" spans="1:20" s="9" customFormat="1" ht="3.95" hidden="1" customHeight="1" x14ac:dyDescent="0.25">
      <c r="A344" s="149" t="s">
        <v>440</v>
      </c>
      <c r="B344" s="161" t="s">
        <v>440</v>
      </c>
      <c r="C344" s="16"/>
      <c r="D344" s="30">
        <f t="shared" si="6"/>
        <v>0</v>
      </c>
      <c r="E344" s="13"/>
      <c r="F344" s="12"/>
      <c r="G344" s="12"/>
      <c r="H344" s="12"/>
      <c r="I344" s="23"/>
      <c r="J344" s="51">
        <f t="shared" si="7"/>
        <v>0</v>
      </c>
      <c r="K344" s="12"/>
      <c r="L344" s="12"/>
      <c r="M344" s="12"/>
      <c r="N344" s="12"/>
      <c r="O344" s="12"/>
      <c r="T344" s="23"/>
    </row>
    <row r="345" spans="1:20" s="9" customFormat="1" ht="20.100000000000001" customHeight="1" x14ac:dyDescent="0.25">
      <c r="A345" s="149" t="s">
        <v>440</v>
      </c>
      <c r="B345" s="161" t="s">
        <v>440</v>
      </c>
      <c r="C345" s="36" t="str">
        <f>"Model car "&amp; B345</f>
        <v>Model car x</v>
      </c>
      <c r="D345" s="30" t="str">
        <f t="shared" si="6"/>
        <v>AUDIA6 AVANT (C7)2.0 TDi Business Line</v>
      </c>
      <c r="E345" s="13"/>
      <c r="F345" s="12"/>
      <c r="G345" s="12"/>
      <c r="H345" s="12"/>
      <c r="I345" s="405">
        <v>30000</v>
      </c>
      <c r="J345" s="51" t="str">
        <f t="shared" si="7"/>
        <v>AUDIA6 AVANT (C7)</v>
      </c>
      <c r="K345" s="12"/>
      <c r="L345" s="12"/>
      <c r="M345" s="12"/>
      <c r="N345" s="12"/>
      <c r="O345" s="12"/>
      <c r="T345" s="27">
        <f>IF(ISERROR(VLOOKUP($J345,DowntimeEntriesData,'Vehicle Data'!$I$9,FALSE)),0,VLOOKUP($J345,DowntimeEntriesData,'Vehicle Data'!$I$9,FALSE))</f>
        <v>0</v>
      </c>
    </row>
    <row r="346" spans="1:20" s="9" customFormat="1" ht="3.95" hidden="1" customHeight="1" x14ac:dyDescent="0.25">
      <c r="A346" s="149" t="s">
        <v>440</v>
      </c>
      <c r="B346" s="161" t="s">
        <v>440</v>
      </c>
      <c r="C346" s="36"/>
      <c r="D346" s="30">
        <f t="shared" si="6"/>
        <v>0</v>
      </c>
      <c r="E346" s="13"/>
      <c r="F346" s="12"/>
      <c r="G346" s="12"/>
      <c r="H346" s="12"/>
      <c r="I346" s="23"/>
      <c r="J346" s="51">
        <f t="shared" si="7"/>
        <v>0</v>
      </c>
      <c r="K346" s="12"/>
      <c r="L346" s="12"/>
      <c r="M346" s="12"/>
      <c r="N346" s="12"/>
      <c r="O346" s="12"/>
      <c r="T346" s="23"/>
    </row>
    <row r="347" spans="1:20" s="9" customFormat="1" ht="20.100000000000001" customHeight="1" x14ac:dyDescent="0.25">
      <c r="A347" s="149" t="s">
        <v>440</v>
      </c>
      <c r="B347" s="161" t="s">
        <v>440</v>
      </c>
      <c r="C347" s="36" t="str">
        <f>"Model car "&amp; B347</f>
        <v>Model car x</v>
      </c>
      <c r="D347" s="30" t="str">
        <f t="shared" si="6"/>
        <v>OPELCORSA D VAN1.3 CDTi</v>
      </c>
      <c r="E347" s="13"/>
      <c r="F347" s="12"/>
      <c r="G347" s="12"/>
      <c r="H347" s="12"/>
      <c r="I347" s="405">
        <v>30000</v>
      </c>
      <c r="J347" s="51" t="str">
        <f t="shared" si="7"/>
        <v>OPELCORSA D VAN</v>
      </c>
      <c r="K347" s="12"/>
      <c r="L347" s="12"/>
      <c r="M347" s="12"/>
      <c r="N347" s="12"/>
      <c r="O347" s="12"/>
      <c r="T347" s="27">
        <f>IF(ISERROR(VLOOKUP($J347,DowntimeEntriesData,'Vehicle Data'!$I$9,FALSE)),0,VLOOKUP($J347,DowntimeEntriesData,'Vehicle Data'!$I$9,FALSE))</f>
        <v>0</v>
      </c>
    </row>
    <row r="348" spans="1:20" s="9" customFormat="1" ht="3.95" hidden="1" customHeight="1" x14ac:dyDescent="0.25">
      <c r="A348" s="149" t="s">
        <v>440</v>
      </c>
      <c r="B348" s="161" t="s">
        <v>440</v>
      </c>
      <c r="C348" s="36"/>
      <c r="D348" s="30">
        <f t="shared" si="6"/>
        <v>0</v>
      </c>
      <c r="E348" s="13"/>
      <c r="F348" s="12"/>
      <c r="G348" s="12"/>
      <c r="H348" s="12"/>
      <c r="I348" s="23"/>
      <c r="J348" s="51">
        <f t="shared" si="7"/>
        <v>0</v>
      </c>
      <c r="K348" s="12"/>
      <c r="L348" s="12"/>
      <c r="M348" s="12"/>
      <c r="N348" s="12"/>
      <c r="O348" s="12"/>
      <c r="T348" s="23"/>
    </row>
    <row r="349" spans="1:20" s="9" customFormat="1" ht="20.100000000000001" customHeight="1" x14ac:dyDescent="0.25">
      <c r="A349" s="149" t="s">
        <v>440</v>
      </c>
      <c r="B349" s="161" t="s">
        <v>440</v>
      </c>
      <c r="C349" s="36" t="str">
        <f>"Model car "&amp; B349</f>
        <v>Model car x</v>
      </c>
      <c r="D349" s="30" t="str">
        <f t="shared" si="6"/>
        <v>PEUGEOTBIPPER1.3 HDi Pack CD Clim</v>
      </c>
      <c r="E349" s="13"/>
      <c r="F349" s="12"/>
      <c r="G349" s="12"/>
      <c r="H349" s="12"/>
      <c r="I349" s="405">
        <v>15000</v>
      </c>
      <c r="J349" s="51" t="str">
        <f t="shared" si="7"/>
        <v>PEUGEOTBIPPER</v>
      </c>
      <c r="K349" s="12"/>
      <c r="L349" s="12"/>
      <c r="M349" s="12"/>
      <c r="N349" s="12"/>
      <c r="O349" s="12"/>
      <c r="T349" s="27">
        <f>IF(ISERROR(VLOOKUP($J349,DowntimeEntriesData,'Vehicle Data'!$I$9,FALSE)),0,VLOOKUP($J349,DowntimeEntriesData,'Vehicle Data'!$I$9,FALSE))</f>
        <v>30000</v>
      </c>
    </row>
    <row r="350" spans="1:20" s="9" customFormat="1" ht="3.95" hidden="1" customHeight="1" x14ac:dyDescent="0.25">
      <c r="A350" s="149" t="s">
        <v>440</v>
      </c>
      <c r="B350" s="161" t="s">
        <v>440</v>
      </c>
      <c r="C350" s="16"/>
      <c r="D350" s="30">
        <f t="shared" si="6"/>
        <v>0</v>
      </c>
      <c r="E350" s="13"/>
      <c r="F350" s="12"/>
      <c r="G350" s="12"/>
      <c r="H350" s="12"/>
      <c r="I350" s="23"/>
      <c r="J350" s="51">
        <f t="shared" si="7"/>
        <v>0</v>
      </c>
      <c r="K350" s="12"/>
      <c r="L350" s="12"/>
      <c r="M350" s="12"/>
      <c r="N350" s="12"/>
      <c r="O350" s="12"/>
      <c r="T350" s="23"/>
    </row>
    <row r="351" spans="1:20" s="9" customFormat="1" ht="20.100000000000001" customHeight="1" x14ac:dyDescent="0.25">
      <c r="A351" s="149" t="s">
        <v>440</v>
      </c>
      <c r="B351" s="161" t="s">
        <v>440</v>
      </c>
      <c r="C351" s="36" t="str">
        <f>"Model car "&amp; B351</f>
        <v>Model car x</v>
      </c>
      <c r="D351" s="30" t="str">
        <f t="shared" si="6"/>
        <v>CITROENBERLINGO VAN1.6 HDi 625</v>
      </c>
      <c r="E351" s="13"/>
      <c r="F351" s="12"/>
      <c r="G351" s="12"/>
      <c r="H351" s="12"/>
      <c r="I351" s="405">
        <v>15000</v>
      </c>
      <c r="J351" s="51" t="str">
        <f t="shared" si="7"/>
        <v>CITROENBERLINGO VAN</v>
      </c>
      <c r="K351" s="12"/>
      <c r="L351" s="12"/>
      <c r="M351" s="12"/>
      <c r="N351" s="12"/>
      <c r="O351" s="12"/>
      <c r="T351" s="27">
        <f>IF(ISERROR(VLOOKUP($J351,DowntimeEntriesData,'Vehicle Data'!$I$9,FALSE)),0,VLOOKUP($J351,DowntimeEntriesData,'Vehicle Data'!$I$9,FALSE))</f>
        <v>0</v>
      </c>
    </row>
    <row r="352" spans="1:20" s="9" customFormat="1" ht="3.95" hidden="1" customHeight="1" x14ac:dyDescent="0.25">
      <c r="A352" s="149" t="s">
        <v>440</v>
      </c>
      <c r="B352" s="161" t="s">
        <v>440</v>
      </c>
      <c r="C352" s="16"/>
      <c r="D352" s="30">
        <f t="shared" si="6"/>
        <v>0</v>
      </c>
      <c r="E352" s="13"/>
      <c r="F352" s="12"/>
      <c r="G352" s="12"/>
      <c r="H352" s="12"/>
      <c r="I352" s="23"/>
      <c r="J352" s="51">
        <f t="shared" si="7"/>
        <v>0</v>
      </c>
      <c r="K352" s="12"/>
      <c r="L352" s="12"/>
      <c r="M352" s="12"/>
      <c r="N352" s="12"/>
      <c r="O352" s="12"/>
      <c r="T352" s="23"/>
    </row>
    <row r="353" spans="1:20" s="9" customFormat="1" ht="20.100000000000001" customHeight="1" x14ac:dyDescent="0.25">
      <c r="A353" s="149" t="s">
        <v>440</v>
      </c>
      <c r="B353" s="161" t="s">
        <v>440</v>
      </c>
      <c r="C353" s="36" t="str">
        <f>"Model car "&amp; B353</f>
        <v>Model car x</v>
      </c>
      <c r="D353" s="30" t="str">
        <f t="shared" si="6"/>
        <v>FORDTRANSIT (V363)310 L3 2.2 TDCi H2 Ambiente</v>
      </c>
      <c r="E353" s="13"/>
      <c r="F353" s="12"/>
      <c r="G353" s="12"/>
      <c r="H353" s="12"/>
      <c r="I353" s="405">
        <v>25000</v>
      </c>
      <c r="J353" s="51" t="str">
        <f t="shared" si="7"/>
        <v>FORDTRANSIT (V363)</v>
      </c>
      <c r="K353" s="12"/>
      <c r="L353" s="12"/>
      <c r="M353" s="12"/>
      <c r="N353" s="12"/>
      <c r="O353" s="12"/>
      <c r="T353" s="27">
        <f>IF(ISERROR(VLOOKUP($J353,DowntimeEntriesData,'Vehicle Data'!$I$9,FALSE)),0,VLOOKUP($J353,DowntimeEntriesData,'Vehicle Data'!$I$9,FALSE))</f>
        <v>0</v>
      </c>
    </row>
    <row r="354" spans="1:20" s="9" customFormat="1" ht="3.95" hidden="1" customHeight="1" x14ac:dyDescent="0.25">
      <c r="A354" s="149" t="s">
        <v>440</v>
      </c>
      <c r="B354" s="161" t="s">
        <v>440</v>
      </c>
      <c r="C354" s="36"/>
      <c r="D354" s="30">
        <f t="shared" si="6"/>
        <v>0</v>
      </c>
      <c r="E354" s="13"/>
      <c r="F354" s="12"/>
      <c r="G354" s="12"/>
      <c r="H354" s="12"/>
      <c r="I354" s="23"/>
      <c r="J354" s="51">
        <f t="shared" si="7"/>
        <v>0</v>
      </c>
      <c r="K354" s="12"/>
      <c r="L354" s="12"/>
      <c r="M354" s="12"/>
      <c r="N354" s="12"/>
      <c r="O354" s="12"/>
      <c r="T354" s="23"/>
    </row>
    <row r="355" spans="1:20" s="9" customFormat="1" ht="20.100000000000001" customHeight="1" x14ac:dyDescent="0.25">
      <c r="A355" s="149" t="s">
        <v>440</v>
      </c>
      <c r="B355" s="161" t="s">
        <v>440</v>
      </c>
      <c r="C355" s="36" t="str">
        <f>"Model car "&amp; B355</f>
        <v>Model car x</v>
      </c>
      <c r="D355" s="30" t="str">
        <f t="shared" si="6"/>
        <v>VWAMAROK2.0 TDi CD Extra AC CM 2WD</v>
      </c>
      <c r="E355" s="13"/>
      <c r="F355" s="12"/>
      <c r="G355" s="12"/>
      <c r="H355" s="12"/>
      <c r="I355" s="405">
        <v>40000</v>
      </c>
      <c r="J355" s="51" t="str">
        <f t="shared" si="7"/>
        <v>VWAMAROK</v>
      </c>
      <c r="K355" s="12"/>
      <c r="L355" s="12"/>
      <c r="M355" s="12"/>
      <c r="N355" s="12"/>
      <c r="O355" s="12"/>
      <c r="T355" s="27">
        <f>IF(ISERROR(VLOOKUP($J355,DowntimeEntriesData,'Vehicle Data'!$I$9,FALSE)),0,VLOOKUP($J355,DowntimeEntriesData,'Vehicle Data'!$I$9,FALSE))</f>
        <v>0</v>
      </c>
    </row>
    <row r="356" spans="1:20" s="9" customFormat="1" ht="3.95" hidden="1" customHeight="1" x14ac:dyDescent="0.25">
      <c r="A356" s="149" t="s">
        <v>440</v>
      </c>
      <c r="B356" s="161" t="s">
        <v>440</v>
      </c>
      <c r="C356" s="36"/>
      <c r="D356" s="30">
        <f t="shared" si="6"/>
        <v>0</v>
      </c>
      <c r="E356" s="13"/>
      <c r="F356" s="12"/>
      <c r="G356" s="12"/>
      <c r="H356" s="12"/>
      <c r="I356" s="23"/>
      <c r="J356" s="51">
        <f t="shared" si="7"/>
        <v>0</v>
      </c>
      <c r="K356" s="12"/>
      <c r="L356" s="12"/>
      <c r="M356" s="12"/>
      <c r="N356" s="12"/>
      <c r="O356" s="12"/>
      <c r="T356" s="23"/>
    </row>
    <row r="357" spans="1:20" s="9" customFormat="1" ht="20.100000000000001" customHeight="1" x14ac:dyDescent="0.25">
      <c r="A357" s="149" t="s">
        <v>440</v>
      </c>
      <c r="B357" s="161" t="s">
        <v>440</v>
      </c>
      <c r="C357" s="36" t="str">
        <f>"Model car "&amp; B357</f>
        <v>Model car x</v>
      </c>
      <c r="D357" s="30" t="str">
        <f t="shared" si="6"/>
        <v/>
      </c>
      <c r="E357" s="13"/>
      <c r="F357" s="12"/>
      <c r="G357" s="12"/>
      <c r="H357" s="12"/>
      <c r="I357" s="27">
        <f>IF(ISERROR(VLOOKUP($J357,DowntimeEntriesData,'Vehicle Data'!$I$9,FALSE)),0,VLOOKUP($J357,DowntimeEntriesData,'Vehicle Data'!$I$9,FALSE))</f>
        <v>0</v>
      </c>
      <c r="J357" s="51" t="str">
        <f t="shared" si="7"/>
        <v/>
      </c>
      <c r="K357" s="12"/>
      <c r="L357" s="12"/>
      <c r="M357" s="12"/>
      <c r="N357" s="12"/>
      <c r="O357" s="12"/>
      <c r="T357" s="27">
        <f>IF(ISERROR(VLOOKUP($J357,DowntimeEntriesData,'Vehicle Data'!$I$9,FALSE)),0,VLOOKUP($J357,DowntimeEntriesData,'Vehicle Data'!$I$9,FALSE))</f>
        <v>0</v>
      </c>
    </row>
    <row r="358" spans="1:20" s="9" customFormat="1" ht="3.95" hidden="1" customHeight="1" x14ac:dyDescent="0.25">
      <c r="A358" s="149" t="s">
        <v>440</v>
      </c>
      <c r="B358" s="161" t="s">
        <v>440</v>
      </c>
      <c r="C358" s="16"/>
      <c r="D358" s="30">
        <f t="shared" si="6"/>
        <v>0</v>
      </c>
      <c r="E358" s="13"/>
      <c r="F358" s="12"/>
      <c r="G358" s="12"/>
      <c r="H358" s="12"/>
      <c r="I358" s="23"/>
      <c r="J358" s="51">
        <f t="shared" si="7"/>
        <v>0</v>
      </c>
      <c r="K358" s="12"/>
      <c r="L358" s="12"/>
      <c r="M358" s="12"/>
      <c r="N358" s="12"/>
      <c r="O358" s="12"/>
      <c r="T358" s="23"/>
    </row>
    <row r="359" spans="1:20" s="9" customFormat="1" ht="20.100000000000001" hidden="1" customHeight="1" x14ac:dyDescent="0.25">
      <c r="A359" s="149" t="s">
        <v>440</v>
      </c>
      <c r="B359" s="161" t="s">
        <v>440</v>
      </c>
      <c r="C359" s="36" t="str">
        <f>"Model car "&amp; B359</f>
        <v>Model car x</v>
      </c>
      <c r="D359" s="30">
        <f t="shared" si="6"/>
        <v>0</v>
      </c>
      <c r="E359" s="13"/>
      <c r="F359" s="12"/>
      <c r="G359" s="12"/>
      <c r="H359" s="12"/>
      <c r="I359" s="27">
        <f>IF(ISERROR(VLOOKUP($J359,DowntimeEntriesData,'Vehicle Data'!$I$9,FALSE)),0,VLOOKUP($J359,DowntimeEntriesData,'Vehicle Data'!$I$9,FALSE))</f>
        <v>0</v>
      </c>
      <c r="J359" s="51">
        <f t="shared" si="7"/>
        <v>0</v>
      </c>
      <c r="K359" s="12"/>
      <c r="L359" s="12"/>
      <c r="M359" s="12"/>
      <c r="N359" s="12"/>
      <c r="O359" s="12"/>
      <c r="T359" s="27">
        <f>IF(ISERROR(VLOOKUP($J359,DowntimeEntriesData,'Vehicle Data'!$I$9,FALSE)),0,VLOOKUP($J359,DowntimeEntriesData,'Vehicle Data'!$I$9,FALSE))</f>
        <v>0</v>
      </c>
    </row>
    <row r="360" spans="1:20" s="9" customFormat="1" ht="3.95" hidden="1" customHeight="1" x14ac:dyDescent="0.25">
      <c r="A360" s="149" t="s">
        <v>440</v>
      </c>
      <c r="B360" s="161" t="s">
        <v>440</v>
      </c>
      <c r="C360" s="36"/>
      <c r="D360" s="30">
        <f t="shared" si="6"/>
        <v>0</v>
      </c>
      <c r="E360" s="13"/>
      <c r="F360" s="12"/>
      <c r="G360" s="12"/>
      <c r="H360" s="12"/>
      <c r="I360" s="23"/>
      <c r="J360" s="51">
        <f t="shared" si="7"/>
        <v>0</v>
      </c>
      <c r="K360" s="12"/>
      <c r="L360" s="12"/>
      <c r="M360" s="12"/>
      <c r="N360" s="12"/>
      <c r="O360" s="12"/>
      <c r="T360" s="23"/>
    </row>
    <row r="361" spans="1:20" s="9" customFormat="1" ht="20.100000000000001" hidden="1" customHeight="1" x14ac:dyDescent="0.25">
      <c r="A361" s="149" t="s">
        <v>440</v>
      </c>
      <c r="B361" s="161" t="s">
        <v>440</v>
      </c>
      <c r="C361" s="36" t="str">
        <f>"Model car "&amp; B361</f>
        <v>Model car x</v>
      </c>
      <c r="D361" s="30">
        <f t="shared" si="6"/>
        <v>0</v>
      </c>
      <c r="E361" s="13"/>
      <c r="F361" s="12"/>
      <c r="G361" s="12"/>
      <c r="H361" s="12"/>
      <c r="I361" s="27">
        <f>IF(ISERROR(VLOOKUP($J361,DowntimeEntriesData,'Vehicle Data'!$I$9,FALSE)),0,VLOOKUP($J361,DowntimeEntriesData,'Vehicle Data'!$I$9,FALSE))</f>
        <v>0</v>
      </c>
      <c r="J361" s="51">
        <f t="shared" si="7"/>
        <v>0</v>
      </c>
      <c r="K361" s="12"/>
      <c r="L361" s="12"/>
      <c r="M361" s="12"/>
      <c r="N361" s="12"/>
      <c r="O361" s="12"/>
      <c r="T361" s="27">
        <f>IF(ISERROR(VLOOKUP($J361,DowntimeEntriesData,'Vehicle Data'!$I$9,FALSE)),0,VLOOKUP($J361,DowntimeEntriesData,'Vehicle Data'!$I$9,FALSE))</f>
        <v>0</v>
      </c>
    </row>
    <row r="362" spans="1:20" s="9" customFormat="1" ht="3.95" hidden="1" customHeight="1" x14ac:dyDescent="0.25">
      <c r="A362" s="149" t="s">
        <v>440</v>
      </c>
      <c r="B362" s="161" t="s">
        <v>440</v>
      </c>
      <c r="C362" s="36"/>
      <c r="D362" s="30">
        <f t="shared" si="6"/>
        <v>0</v>
      </c>
      <c r="E362" s="13"/>
      <c r="F362" s="12"/>
      <c r="G362" s="12"/>
      <c r="H362" s="12"/>
      <c r="I362" s="23"/>
      <c r="J362" s="51">
        <f t="shared" si="7"/>
        <v>0</v>
      </c>
      <c r="K362" s="12"/>
      <c r="L362" s="12"/>
      <c r="M362" s="12"/>
      <c r="N362" s="12"/>
      <c r="O362" s="12"/>
      <c r="T362" s="23"/>
    </row>
    <row r="363" spans="1:20" s="9" customFormat="1" ht="20.100000000000001" hidden="1" customHeight="1" x14ac:dyDescent="0.25">
      <c r="A363" s="149" t="s">
        <v>440</v>
      </c>
      <c r="B363" s="161" t="s">
        <v>440</v>
      </c>
      <c r="C363" s="36" t="str">
        <f>"Model car "&amp; B363</f>
        <v>Model car x</v>
      </c>
      <c r="D363" s="30">
        <f t="shared" si="6"/>
        <v>0</v>
      </c>
      <c r="E363" s="13"/>
      <c r="F363" s="12"/>
      <c r="G363" s="12"/>
      <c r="H363" s="12"/>
      <c r="I363" s="27">
        <f>IF(ISERROR(VLOOKUP($J363,DowntimeEntriesData,'Vehicle Data'!$I$9,FALSE)),0,VLOOKUP($J363,DowntimeEntriesData,'Vehicle Data'!$I$9,FALSE))</f>
        <v>0</v>
      </c>
      <c r="J363" s="51">
        <f t="shared" si="7"/>
        <v>0</v>
      </c>
      <c r="K363" s="12"/>
      <c r="L363" s="12"/>
      <c r="M363" s="12"/>
      <c r="N363" s="12"/>
      <c r="O363" s="12"/>
      <c r="T363" s="27">
        <f>IF(ISERROR(VLOOKUP($J363,DowntimeEntriesData,'Vehicle Data'!$I$9,FALSE)),0,VLOOKUP($J363,DowntimeEntriesData,'Vehicle Data'!$I$9,FALSE))</f>
        <v>0</v>
      </c>
    </row>
    <row r="364" spans="1:20" s="9" customFormat="1" ht="3.95" hidden="1" customHeight="1" x14ac:dyDescent="0.25">
      <c r="A364" s="149" t="s">
        <v>440</v>
      </c>
      <c r="B364" s="161" t="s">
        <v>440</v>
      </c>
      <c r="C364" s="16"/>
      <c r="D364" s="30">
        <f t="shared" si="6"/>
        <v>0</v>
      </c>
      <c r="E364" s="13"/>
      <c r="F364" s="12"/>
      <c r="G364" s="12"/>
      <c r="H364" s="12"/>
      <c r="I364" s="23"/>
      <c r="J364" s="51">
        <f t="shared" si="7"/>
        <v>0</v>
      </c>
      <c r="K364" s="12"/>
      <c r="L364" s="12"/>
      <c r="M364" s="12"/>
      <c r="N364" s="12"/>
      <c r="O364" s="12"/>
      <c r="T364" s="23"/>
    </row>
    <row r="365" spans="1:20" s="9" customFormat="1" ht="20.100000000000001" hidden="1" customHeight="1" x14ac:dyDescent="0.25">
      <c r="A365" s="149" t="s">
        <v>440</v>
      </c>
      <c r="B365" s="161" t="s">
        <v>440</v>
      </c>
      <c r="C365" s="36" t="str">
        <f>"Model car "&amp; B365</f>
        <v>Model car x</v>
      </c>
      <c r="D365" s="30">
        <f t="shared" si="6"/>
        <v>0</v>
      </c>
      <c r="E365" s="13"/>
      <c r="F365" s="12"/>
      <c r="G365" s="12"/>
      <c r="H365" s="12"/>
      <c r="I365" s="27">
        <f>IF(ISERROR(VLOOKUP($J365,DowntimeEntriesData,'Vehicle Data'!$I$9,FALSE)),0,VLOOKUP($J365,DowntimeEntriesData,'Vehicle Data'!$I$9,FALSE))</f>
        <v>0</v>
      </c>
      <c r="J365" s="51">
        <f t="shared" si="7"/>
        <v>0</v>
      </c>
      <c r="K365" s="12"/>
      <c r="L365" s="12"/>
      <c r="M365" s="12"/>
      <c r="N365" s="12"/>
      <c r="O365" s="12"/>
      <c r="T365" s="27">
        <f>IF(ISERROR(VLOOKUP($J365,DowntimeEntriesData,'Vehicle Data'!$I$9,FALSE)),0,VLOOKUP($J365,DowntimeEntriesData,'Vehicle Data'!$I$9,FALSE))</f>
        <v>0</v>
      </c>
    </row>
    <row r="366" spans="1:20" s="9" customFormat="1" ht="3.95" hidden="1" customHeight="1" x14ac:dyDescent="0.25">
      <c r="A366" s="149" t="s">
        <v>440</v>
      </c>
      <c r="B366" s="161" t="s">
        <v>440</v>
      </c>
      <c r="C366" s="36"/>
      <c r="D366" s="30">
        <f t="shared" si="6"/>
        <v>0</v>
      </c>
      <c r="E366" s="13"/>
      <c r="F366" s="12"/>
      <c r="G366" s="12"/>
      <c r="H366" s="12"/>
      <c r="I366" s="23"/>
      <c r="J366" s="51">
        <f t="shared" si="7"/>
        <v>0</v>
      </c>
      <c r="K366" s="12"/>
      <c r="L366" s="12"/>
      <c r="M366" s="12"/>
      <c r="N366" s="12"/>
      <c r="O366" s="12"/>
      <c r="T366" s="23"/>
    </row>
    <row r="367" spans="1:20" s="9" customFormat="1" ht="20.100000000000001" hidden="1" customHeight="1" x14ac:dyDescent="0.25">
      <c r="A367" s="149" t="s">
        <v>440</v>
      </c>
      <c r="B367" s="161" t="s">
        <v>440</v>
      </c>
      <c r="C367" s="36" t="str">
        <f>"Model car "&amp; B367</f>
        <v>Model car x</v>
      </c>
      <c r="D367" s="30">
        <f t="shared" si="6"/>
        <v>0</v>
      </c>
      <c r="E367" s="13"/>
      <c r="F367" s="12"/>
      <c r="G367" s="12"/>
      <c r="H367" s="12"/>
      <c r="I367" s="27">
        <f>IF(ISERROR(VLOOKUP($J367,DowntimeEntriesData,'Vehicle Data'!$I$9,FALSE)),0,VLOOKUP($J367,DowntimeEntriesData,'Vehicle Data'!$I$9,FALSE))</f>
        <v>0</v>
      </c>
      <c r="J367" s="51">
        <f t="shared" si="7"/>
        <v>0</v>
      </c>
      <c r="K367" s="12"/>
      <c r="L367" s="12"/>
      <c r="M367" s="12"/>
      <c r="N367" s="12"/>
      <c r="O367" s="12"/>
      <c r="T367" s="27">
        <f>IF(ISERROR(VLOOKUP($J367,DowntimeEntriesData,'Vehicle Data'!$I$9,FALSE)),0,VLOOKUP($J367,DowntimeEntriesData,'Vehicle Data'!$I$9,FALSE))</f>
        <v>0</v>
      </c>
    </row>
    <row r="368" spans="1:20" s="9" customFormat="1" ht="3.95" hidden="1" customHeight="1" x14ac:dyDescent="0.25">
      <c r="A368" s="149" t="s">
        <v>440</v>
      </c>
      <c r="B368" s="161" t="s">
        <v>440</v>
      </c>
      <c r="C368" s="36"/>
      <c r="D368" s="30">
        <f t="shared" si="6"/>
        <v>0</v>
      </c>
      <c r="E368" s="13"/>
      <c r="F368" s="12"/>
      <c r="G368" s="12"/>
      <c r="H368" s="12"/>
      <c r="I368" s="23"/>
      <c r="J368" s="51">
        <f t="shared" si="7"/>
        <v>0</v>
      </c>
      <c r="K368" s="12"/>
      <c r="L368" s="12"/>
      <c r="M368" s="12"/>
      <c r="N368" s="12"/>
      <c r="O368" s="12"/>
      <c r="T368" s="23"/>
    </row>
    <row r="369" spans="1:20" s="9" customFormat="1" ht="20.100000000000001" hidden="1" customHeight="1" x14ac:dyDescent="0.25">
      <c r="A369" s="149" t="s">
        <v>440</v>
      </c>
      <c r="B369" s="161" t="s">
        <v>440</v>
      </c>
      <c r="C369" s="36" t="str">
        <f>"Model car "&amp; B369</f>
        <v>Model car x</v>
      </c>
      <c r="D369" s="30">
        <f t="shared" si="6"/>
        <v>0</v>
      </c>
      <c r="E369" s="13"/>
      <c r="F369" s="12"/>
      <c r="G369" s="12"/>
      <c r="H369" s="12"/>
      <c r="I369" s="27">
        <f>IF(ISERROR(VLOOKUP($J369,DowntimeEntriesData,'Vehicle Data'!$I$9,FALSE)),0,VLOOKUP($J369,DowntimeEntriesData,'Vehicle Data'!$I$9,FALSE))</f>
        <v>0</v>
      </c>
      <c r="J369" s="51">
        <f t="shared" si="7"/>
        <v>0</v>
      </c>
      <c r="K369" s="12"/>
      <c r="L369" s="12"/>
      <c r="M369" s="12"/>
      <c r="N369" s="12"/>
      <c r="O369" s="12"/>
      <c r="T369" s="27">
        <f>IF(ISERROR(VLOOKUP($J369,DowntimeEntriesData,'Vehicle Data'!$I$9,FALSE)),0,VLOOKUP($J369,DowntimeEntriesData,'Vehicle Data'!$I$9,FALSE))</f>
        <v>0</v>
      </c>
    </row>
    <row r="370" spans="1:20" s="9" customFormat="1" ht="3.95" hidden="1" customHeight="1" x14ac:dyDescent="0.25">
      <c r="A370" s="149" t="s">
        <v>440</v>
      </c>
      <c r="B370" s="161" t="s">
        <v>440</v>
      </c>
      <c r="C370" s="16"/>
      <c r="D370" s="30">
        <f t="shared" si="6"/>
        <v>0</v>
      </c>
      <c r="E370" s="13"/>
      <c r="F370" s="12"/>
      <c r="G370" s="12"/>
      <c r="H370" s="12"/>
      <c r="I370" s="23"/>
      <c r="J370" s="51">
        <f t="shared" si="7"/>
        <v>0</v>
      </c>
      <c r="K370" s="12"/>
      <c r="L370" s="12"/>
      <c r="M370" s="12"/>
      <c r="N370" s="12"/>
      <c r="O370" s="12"/>
      <c r="T370" s="23"/>
    </row>
    <row r="371" spans="1:20" s="9" customFormat="1" ht="20.100000000000001" hidden="1" customHeight="1" x14ac:dyDescent="0.25">
      <c r="A371" s="149" t="s">
        <v>440</v>
      </c>
      <c r="B371" s="161" t="s">
        <v>440</v>
      </c>
      <c r="C371" s="36" t="str">
        <f>"Model car "&amp; B371</f>
        <v>Model car x</v>
      </c>
      <c r="D371" s="30">
        <f t="shared" si="6"/>
        <v>0</v>
      </c>
      <c r="E371" s="13"/>
      <c r="F371" s="12"/>
      <c r="G371" s="12"/>
      <c r="H371" s="12"/>
      <c r="I371" s="27">
        <f>IF(ISERROR(VLOOKUP($J371,DowntimeEntriesData,'Vehicle Data'!$I$9,FALSE)),0,VLOOKUP($J371,DowntimeEntriesData,'Vehicle Data'!$I$9,FALSE))</f>
        <v>0</v>
      </c>
      <c r="J371" s="51">
        <f t="shared" si="7"/>
        <v>0</v>
      </c>
      <c r="K371" s="12"/>
      <c r="L371" s="12"/>
      <c r="M371" s="12"/>
      <c r="N371" s="12"/>
      <c r="O371" s="12"/>
      <c r="T371" s="27">
        <f>IF(ISERROR(VLOOKUP($J371,DowntimeEntriesData,'Vehicle Data'!$I$9,FALSE)),0,VLOOKUP($J371,DowntimeEntriesData,'Vehicle Data'!$I$9,FALSE))</f>
        <v>0</v>
      </c>
    </row>
    <row r="372" spans="1:20" s="9" customFormat="1" ht="3.95" customHeight="1" x14ac:dyDescent="0.25">
      <c r="A372" s="149" t="s">
        <v>440</v>
      </c>
      <c r="B372" s="161" t="s">
        <v>440</v>
      </c>
      <c r="C372" s="35"/>
      <c r="D372" s="10"/>
      <c r="E372" s="13"/>
      <c r="F372" s="12"/>
      <c r="G372" s="12"/>
      <c r="H372" s="12"/>
      <c r="I372" s="23"/>
      <c r="J372" s="12"/>
      <c r="K372" s="12"/>
      <c r="L372" s="12"/>
      <c r="M372" s="12"/>
      <c r="N372" s="12"/>
      <c r="O372" s="12"/>
    </row>
    <row r="373" spans="1:20" s="9" customFormat="1" ht="15.95" customHeight="1" x14ac:dyDescent="0.25">
      <c r="A373" s="149" t="s">
        <v>1378</v>
      </c>
      <c r="B373" s="161" t="s">
        <v>440</v>
      </c>
      <c r="C373" s="35" t="s">
        <v>1377</v>
      </c>
      <c r="D373" s="10"/>
      <c r="E373" s="13"/>
      <c r="F373" s="12"/>
      <c r="G373" s="12"/>
      <c r="H373" s="12"/>
      <c r="I373" s="313"/>
      <c r="J373" s="12"/>
      <c r="K373" s="12"/>
      <c r="L373" s="12"/>
      <c r="M373" s="12"/>
      <c r="N373" s="12"/>
      <c r="O373" s="12"/>
    </row>
    <row r="374" spans="1:20" s="9" customFormat="1" ht="3.95" customHeight="1" x14ac:dyDescent="0.25">
      <c r="A374" s="149" t="s">
        <v>440</v>
      </c>
      <c r="B374" s="161" t="s">
        <v>440</v>
      </c>
      <c r="C374" s="35"/>
      <c r="D374" s="10"/>
      <c r="E374" s="13"/>
      <c r="F374" s="12"/>
      <c r="G374" s="12"/>
      <c r="H374" s="12"/>
      <c r="I374" s="23"/>
      <c r="J374" s="12"/>
      <c r="K374" s="12"/>
      <c r="L374" s="12"/>
      <c r="M374" s="12"/>
      <c r="N374" s="12"/>
      <c r="O374" s="12"/>
    </row>
    <row r="375" spans="1:20" s="9" customFormat="1" ht="15.95" customHeight="1" x14ac:dyDescent="0.25">
      <c r="A375" s="149" t="s">
        <v>440</v>
      </c>
      <c r="B375" s="161" t="s">
        <v>440</v>
      </c>
      <c r="C375" s="36" t="str">
        <f>"Model car "&amp; B375</f>
        <v>Model car x</v>
      </c>
      <c r="D375" s="30" t="str">
        <f>D54</f>
        <v>OPELCORSA D1.3 CDTi Enjoy 88g</v>
      </c>
      <c r="E375" s="13"/>
      <c r="F375" s="12"/>
      <c r="G375" s="12"/>
      <c r="H375" s="12"/>
      <c r="I375" s="404">
        <v>1</v>
      </c>
      <c r="J375" s="51" t="str">
        <f>J54</f>
        <v>OPELCORSA D</v>
      </c>
      <c r="K375" s="12"/>
      <c r="L375" s="12"/>
      <c r="M375" s="12"/>
      <c r="N375" s="12"/>
      <c r="O375" s="12"/>
      <c r="T375" s="27">
        <f>IF(ISERROR(VLOOKUP($J375,DowntimeEntriesData,'Vehicle Data'!$J$9,FALSE)),0,VLOOKUP($J375,DowntimeEntriesData,'Vehicle Data'!$J$9,FALSE))</f>
        <v>0</v>
      </c>
    </row>
    <row r="376" spans="1:20" s="9" customFormat="1" ht="3.95" hidden="1" customHeight="1" x14ac:dyDescent="0.25">
      <c r="A376" s="149" t="s">
        <v>440</v>
      </c>
      <c r="B376" s="161" t="s">
        <v>440</v>
      </c>
      <c r="C376" s="36"/>
      <c r="D376" s="30">
        <f t="shared" ref="D376:D433" si="8">D55</f>
        <v>0</v>
      </c>
      <c r="E376" s="13"/>
      <c r="F376" s="12"/>
      <c r="G376" s="12"/>
      <c r="H376" s="12"/>
      <c r="I376" s="23"/>
      <c r="J376" s="51">
        <f t="shared" ref="J376:J433" si="9">J55</f>
        <v>0</v>
      </c>
      <c r="K376" s="12"/>
      <c r="L376" s="12"/>
      <c r="M376" s="12"/>
      <c r="N376" s="12"/>
      <c r="O376" s="12"/>
      <c r="T376" s="23"/>
    </row>
    <row r="377" spans="1:20" s="9" customFormat="1" ht="15.95" customHeight="1" x14ac:dyDescent="0.25">
      <c r="A377" s="149" t="s">
        <v>440</v>
      </c>
      <c r="B377" s="161" t="s">
        <v>440</v>
      </c>
      <c r="C377" s="36" t="str">
        <f>"Model car "&amp; B377</f>
        <v>Model car x</v>
      </c>
      <c r="D377" s="30" t="str">
        <f t="shared" si="8"/>
        <v>VWPOLO (6C1)1.4 TDi Trendline</v>
      </c>
      <c r="E377" s="13"/>
      <c r="F377" s="12"/>
      <c r="G377" s="12"/>
      <c r="H377" s="12"/>
      <c r="I377" s="404">
        <v>1</v>
      </c>
      <c r="J377" s="51" t="str">
        <f t="shared" si="9"/>
        <v>VWPOLO (6C1)</v>
      </c>
      <c r="K377" s="12"/>
      <c r="L377" s="12"/>
      <c r="M377" s="12"/>
      <c r="N377" s="12"/>
      <c r="O377" s="12"/>
      <c r="T377" s="27">
        <f>IF(ISERROR(VLOOKUP($J377,DowntimeEntriesData,'Vehicle Data'!$J$9,FALSE)),0,VLOOKUP($J377,DowntimeEntriesData,'Vehicle Data'!$J$9,FALSE))</f>
        <v>0</v>
      </c>
    </row>
    <row r="378" spans="1:20" s="9" customFormat="1" ht="3.95" hidden="1" customHeight="1" x14ac:dyDescent="0.25">
      <c r="A378" s="149" t="s">
        <v>440</v>
      </c>
      <c r="B378" s="161" t="s">
        <v>440</v>
      </c>
      <c r="C378" s="36"/>
      <c r="D378" s="30">
        <f t="shared" si="8"/>
        <v>0</v>
      </c>
      <c r="E378" s="13"/>
      <c r="F378" s="12"/>
      <c r="G378" s="12"/>
      <c r="H378" s="12"/>
      <c r="I378" s="23"/>
      <c r="J378" s="51">
        <f t="shared" si="9"/>
        <v>0</v>
      </c>
      <c r="K378" s="12"/>
      <c r="L378" s="12"/>
      <c r="M378" s="12"/>
      <c r="N378" s="12"/>
      <c r="O378" s="12"/>
      <c r="T378" s="23"/>
    </row>
    <row r="379" spans="1:20" s="9" customFormat="1" ht="15.95" customHeight="1" x14ac:dyDescent="0.25">
      <c r="A379" s="149" t="s">
        <v>440</v>
      </c>
      <c r="B379" s="161" t="s">
        <v>440</v>
      </c>
      <c r="C379" s="36" t="str">
        <f>"Model car "&amp; B379</f>
        <v>Model car x</v>
      </c>
      <c r="D379" s="30" t="str">
        <f t="shared" si="8"/>
        <v>SEATIBIZA ST (6J)1.2 TDi Style</v>
      </c>
      <c r="E379" s="13"/>
      <c r="F379" s="12"/>
      <c r="G379" s="12"/>
      <c r="H379" s="12"/>
      <c r="I379" s="404">
        <v>1</v>
      </c>
      <c r="J379" s="51" t="str">
        <f t="shared" si="9"/>
        <v>SEATIBIZA ST (6J)</v>
      </c>
      <c r="K379" s="12"/>
      <c r="L379" s="12"/>
      <c r="M379" s="12"/>
      <c r="N379" s="12"/>
      <c r="O379" s="12"/>
      <c r="T379" s="27">
        <f>IF(ISERROR(VLOOKUP($J379,DowntimeEntriesData,'Vehicle Data'!$J$9,FALSE)),0,VLOOKUP($J379,DowntimeEntriesData,'Vehicle Data'!$J$9,FALSE))</f>
        <v>0</v>
      </c>
    </row>
    <row r="380" spans="1:20" s="9" customFormat="1" ht="3.95" hidden="1" customHeight="1" x14ac:dyDescent="0.25">
      <c r="A380" s="149" t="s">
        <v>440</v>
      </c>
      <c r="B380" s="161" t="s">
        <v>440</v>
      </c>
      <c r="C380" s="16"/>
      <c r="D380" s="30">
        <f t="shared" si="8"/>
        <v>0</v>
      </c>
      <c r="E380" s="13"/>
      <c r="F380" s="12"/>
      <c r="G380" s="12"/>
      <c r="H380" s="12"/>
      <c r="I380" s="23"/>
      <c r="J380" s="51">
        <f t="shared" si="9"/>
        <v>0</v>
      </c>
      <c r="K380" s="12"/>
      <c r="L380" s="12"/>
      <c r="M380" s="12"/>
      <c r="N380" s="12"/>
      <c r="O380" s="12"/>
      <c r="T380" s="23"/>
    </row>
    <row r="381" spans="1:20" s="9" customFormat="1" ht="15.95" customHeight="1" x14ac:dyDescent="0.25">
      <c r="A381" s="149" t="s">
        <v>440</v>
      </c>
      <c r="B381" s="161" t="s">
        <v>440</v>
      </c>
      <c r="C381" s="36" t="str">
        <f>"Model car "&amp; B381</f>
        <v>Model car x</v>
      </c>
      <c r="D381" s="30" t="str">
        <f t="shared" si="8"/>
        <v>SEATLEON ST (5F)1.6 TDi Style Ecomotive</v>
      </c>
      <c r="E381" s="13"/>
      <c r="F381" s="12"/>
      <c r="G381" s="12"/>
      <c r="H381" s="12"/>
      <c r="I381" s="404">
        <v>1</v>
      </c>
      <c r="J381" s="51" t="str">
        <f t="shared" si="9"/>
        <v>SEATLEON ST (5F)</v>
      </c>
      <c r="K381" s="12"/>
      <c r="L381" s="12"/>
      <c r="M381" s="12"/>
      <c r="N381" s="12"/>
      <c r="O381" s="12"/>
      <c r="T381" s="27">
        <f>IF(ISERROR(VLOOKUP($J381,DowntimeEntriesData,'Vehicle Data'!$J$9,FALSE)),0,VLOOKUP($J381,DowntimeEntriesData,'Vehicle Data'!$J$9,FALSE))</f>
        <v>0</v>
      </c>
    </row>
    <row r="382" spans="1:20" s="9" customFormat="1" ht="3.95" hidden="1" customHeight="1" x14ac:dyDescent="0.25">
      <c r="A382" s="149" t="s">
        <v>440</v>
      </c>
      <c r="B382" s="161" t="s">
        <v>440</v>
      </c>
      <c r="C382" s="36"/>
      <c r="D382" s="30">
        <f t="shared" si="8"/>
        <v>0</v>
      </c>
      <c r="E382" s="13"/>
      <c r="F382" s="12"/>
      <c r="G382" s="12"/>
      <c r="H382" s="12"/>
      <c r="I382" s="23"/>
      <c r="J382" s="51">
        <f t="shared" si="9"/>
        <v>0</v>
      </c>
      <c r="K382" s="12"/>
      <c r="L382" s="12"/>
      <c r="M382" s="12"/>
      <c r="N382" s="12"/>
      <c r="O382" s="12"/>
      <c r="T382" s="23"/>
    </row>
    <row r="383" spans="1:20" s="9" customFormat="1" ht="20.100000000000001" customHeight="1" x14ac:dyDescent="0.25">
      <c r="A383" s="149" t="s">
        <v>440</v>
      </c>
      <c r="B383" s="161" t="s">
        <v>440</v>
      </c>
      <c r="C383" s="36" t="str">
        <f>"Model car "&amp; B383</f>
        <v>Model car x</v>
      </c>
      <c r="D383" s="30" t="str">
        <f t="shared" si="8"/>
        <v>FORDFOCUS STATION1.6 TDCi Titanium Best</v>
      </c>
      <c r="E383" s="13"/>
      <c r="F383" s="12"/>
      <c r="G383" s="12"/>
      <c r="H383" s="12"/>
      <c r="I383" s="404">
        <v>1</v>
      </c>
      <c r="J383" s="51" t="str">
        <f t="shared" si="9"/>
        <v>FORDFOCUS STATION</v>
      </c>
      <c r="K383" s="12"/>
      <c r="L383" s="12"/>
      <c r="M383" s="12"/>
      <c r="N383" s="12"/>
      <c r="O383" s="12"/>
      <c r="T383" s="27">
        <f>IF(ISERROR(VLOOKUP($J383,DowntimeEntriesData,'Vehicle Data'!$J$9,FALSE)),0,VLOOKUP($J383,DowntimeEntriesData,'Vehicle Data'!$J$9,FALSE))</f>
        <v>0</v>
      </c>
    </row>
    <row r="384" spans="1:20" s="9" customFormat="1" ht="3.95" hidden="1" customHeight="1" x14ac:dyDescent="0.25">
      <c r="A384" s="149" t="s">
        <v>440</v>
      </c>
      <c r="B384" s="161" t="s">
        <v>440</v>
      </c>
      <c r="C384" s="36"/>
      <c r="D384" s="30">
        <f t="shared" si="8"/>
        <v>0</v>
      </c>
      <c r="E384" s="13"/>
      <c r="F384" s="12"/>
      <c r="G384" s="12"/>
      <c r="H384" s="12"/>
      <c r="I384" s="23"/>
      <c r="J384" s="51">
        <f t="shared" si="9"/>
        <v>0</v>
      </c>
      <c r="K384" s="12"/>
      <c r="L384" s="12"/>
      <c r="M384" s="12"/>
      <c r="N384" s="12"/>
      <c r="O384" s="12"/>
      <c r="T384" s="23"/>
    </row>
    <row r="385" spans="1:20" s="9" customFormat="1" ht="20.100000000000001" customHeight="1" x14ac:dyDescent="0.25">
      <c r="A385" s="149" t="s">
        <v>440</v>
      </c>
      <c r="B385" s="161" t="s">
        <v>440</v>
      </c>
      <c r="C385" s="36" t="str">
        <f>"Model car "&amp; B385</f>
        <v>Model car x</v>
      </c>
      <c r="D385" s="30" t="str">
        <f t="shared" si="8"/>
        <v>VWGOLF VII VARIAN1.6 TDi Confortline</v>
      </c>
      <c r="E385" s="13"/>
      <c r="F385" s="12"/>
      <c r="G385" s="12"/>
      <c r="H385" s="12"/>
      <c r="I385" s="404">
        <v>1</v>
      </c>
      <c r="J385" s="51" t="str">
        <f t="shared" si="9"/>
        <v>VWGOLF VII VARIAN</v>
      </c>
      <c r="K385" s="12"/>
      <c r="L385" s="12"/>
      <c r="M385" s="12"/>
      <c r="N385" s="12"/>
      <c r="O385" s="12"/>
      <c r="T385" s="27">
        <f>IF(ISERROR(VLOOKUP($J385,DowntimeEntriesData,'Vehicle Data'!$J$9,FALSE)),0,VLOOKUP($J385,DowntimeEntriesData,'Vehicle Data'!$J$9,FALSE))</f>
        <v>0</v>
      </c>
    </row>
    <row r="386" spans="1:20" s="9" customFormat="1" ht="3.95" hidden="1" customHeight="1" x14ac:dyDescent="0.25">
      <c r="A386" s="149" t="s">
        <v>440</v>
      </c>
      <c r="B386" s="161" t="s">
        <v>440</v>
      </c>
      <c r="C386" s="16"/>
      <c r="D386" s="30">
        <f t="shared" si="8"/>
        <v>0</v>
      </c>
      <c r="E386" s="13"/>
      <c r="F386" s="12"/>
      <c r="G386" s="12"/>
      <c r="H386" s="12"/>
      <c r="I386" s="23"/>
      <c r="J386" s="51">
        <f t="shared" si="9"/>
        <v>0</v>
      </c>
      <c r="K386" s="12"/>
      <c r="L386" s="12"/>
      <c r="M386" s="12"/>
      <c r="N386" s="12"/>
      <c r="O386" s="12"/>
      <c r="T386" s="23"/>
    </row>
    <row r="387" spans="1:20" s="9" customFormat="1" ht="20.100000000000001" customHeight="1" x14ac:dyDescent="0.25">
      <c r="A387" s="149" t="s">
        <v>440</v>
      </c>
      <c r="B387" s="161" t="s">
        <v>440</v>
      </c>
      <c r="C387" s="36" t="str">
        <f>"Model car "&amp; B387</f>
        <v>Model car x</v>
      </c>
      <c r="D387" s="30" t="str">
        <f t="shared" si="8"/>
        <v>BMWSERIE-1 (F20)116 d EfficientDynamics</v>
      </c>
      <c r="E387" s="13"/>
      <c r="F387" s="12"/>
      <c r="G387" s="12"/>
      <c r="H387" s="12"/>
      <c r="I387" s="404">
        <v>1</v>
      </c>
      <c r="J387" s="51" t="str">
        <f t="shared" si="9"/>
        <v>BMWSERIE-1 (F20)</v>
      </c>
      <c r="K387" s="12"/>
      <c r="L387" s="12"/>
      <c r="M387" s="12"/>
      <c r="N387" s="12"/>
      <c r="O387" s="12"/>
      <c r="T387" s="27">
        <f>IF(ISERROR(VLOOKUP($J387,DowntimeEntriesData,'Vehicle Data'!$J$9,FALSE)),0,VLOOKUP($J387,DowntimeEntriesData,'Vehicle Data'!$J$9,FALSE))</f>
        <v>0</v>
      </c>
    </row>
    <row r="388" spans="1:20" s="9" customFormat="1" ht="3.95" hidden="1" customHeight="1" x14ac:dyDescent="0.25">
      <c r="A388" s="149" t="s">
        <v>440</v>
      </c>
      <c r="B388" s="161" t="s">
        <v>440</v>
      </c>
      <c r="C388" s="36"/>
      <c r="D388" s="30">
        <f t="shared" si="8"/>
        <v>0</v>
      </c>
      <c r="E388" s="13"/>
      <c r="F388" s="12"/>
      <c r="G388" s="12"/>
      <c r="H388" s="12"/>
      <c r="I388" s="23"/>
      <c r="J388" s="51">
        <f t="shared" si="9"/>
        <v>0</v>
      </c>
      <c r="K388" s="12"/>
      <c r="L388" s="12"/>
      <c r="M388" s="12"/>
      <c r="N388" s="12"/>
      <c r="O388" s="12"/>
      <c r="T388" s="23"/>
    </row>
    <row r="389" spans="1:20" s="9" customFormat="1" ht="20.100000000000001" customHeight="1" x14ac:dyDescent="0.25">
      <c r="A389" s="149" t="s">
        <v>440</v>
      </c>
      <c r="B389" s="161" t="s">
        <v>440</v>
      </c>
      <c r="C389" s="36" t="str">
        <f>"Model car "&amp; B389</f>
        <v>Model car x</v>
      </c>
      <c r="D389" s="30" t="str">
        <f t="shared" si="8"/>
        <v>AUDIA3 SPORTBACK (81.6 TDi Business Line Attracti</v>
      </c>
      <c r="E389" s="13"/>
      <c r="F389" s="12"/>
      <c r="G389" s="12"/>
      <c r="H389" s="12"/>
      <c r="I389" s="404">
        <v>1</v>
      </c>
      <c r="J389" s="51" t="str">
        <f t="shared" si="9"/>
        <v>AUDIA3 SPORTBACK (8</v>
      </c>
      <c r="K389" s="12"/>
      <c r="L389" s="12"/>
      <c r="M389" s="12"/>
      <c r="N389" s="12"/>
      <c r="O389" s="12"/>
      <c r="T389" s="27">
        <f>IF(ISERROR(VLOOKUP($J389,DowntimeEntriesData,'Vehicle Data'!$J$9,FALSE)),0,VLOOKUP($J389,DowntimeEntriesData,'Vehicle Data'!$J$9,FALSE))</f>
        <v>0</v>
      </c>
    </row>
    <row r="390" spans="1:20" s="9" customFormat="1" ht="3.95" hidden="1" customHeight="1" x14ac:dyDescent="0.25">
      <c r="A390" s="149" t="s">
        <v>440</v>
      </c>
      <c r="B390" s="161" t="s">
        <v>440</v>
      </c>
      <c r="C390" s="36"/>
      <c r="D390" s="30">
        <f t="shared" si="8"/>
        <v>0</v>
      </c>
      <c r="E390" s="13"/>
      <c r="F390" s="12"/>
      <c r="G390" s="12"/>
      <c r="H390" s="12"/>
      <c r="I390" s="23"/>
      <c r="J390" s="51">
        <f t="shared" si="9"/>
        <v>0</v>
      </c>
      <c r="K390" s="12"/>
      <c r="L390" s="12"/>
      <c r="M390" s="12"/>
      <c r="N390" s="12"/>
      <c r="O390" s="12"/>
      <c r="T390" s="23"/>
    </row>
    <row r="391" spans="1:20" s="9" customFormat="1" ht="20.100000000000001" customHeight="1" x14ac:dyDescent="0.25">
      <c r="A391" s="149" t="s">
        <v>440</v>
      </c>
      <c r="B391" s="161" t="s">
        <v>440</v>
      </c>
      <c r="C391" s="36" t="str">
        <f>"Model car "&amp; B391</f>
        <v>Model car x</v>
      </c>
      <c r="D391" s="30" t="str">
        <f t="shared" si="8"/>
        <v>CITROENC5 TOURER1.6 HDi Séduction 120g</v>
      </c>
      <c r="E391" s="13"/>
      <c r="F391" s="12"/>
      <c r="G391" s="12"/>
      <c r="H391" s="12"/>
      <c r="I391" s="404">
        <v>1</v>
      </c>
      <c r="J391" s="51" t="str">
        <f t="shared" si="9"/>
        <v>CITROENC5 TOURER</v>
      </c>
      <c r="K391" s="12"/>
      <c r="L391" s="12"/>
      <c r="M391" s="12"/>
      <c r="N391" s="12"/>
      <c r="O391" s="12"/>
      <c r="T391" s="27">
        <f>IF(ISERROR(VLOOKUP($J391,DowntimeEntriesData,'Vehicle Data'!$J$9,FALSE)),0,VLOOKUP($J391,DowntimeEntriesData,'Vehicle Data'!$J$9,FALSE))</f>
        <v>0</v>
      </c>
    </row>
    <row r="392" spans="1:20" s="9" customFormat="1" ht="3.95" hidden="1" customHeight="1" x14ac:dyDescent="0.25">
      <c r="A392" s="149" t="s">
        <v>440</v>
      </c>
      <c r="B392" s="161" t="s">
        <v>440</v>
      </c>
      <c r="C392" s="16"/>
      <c r="D392" s="30">
        <f t="shared" si="8"/>
        <v>0</v>
      </c>
      <c r="E392" s="13"/>
      <c r="F392" s="12"/>
      <c r="G392" s="12"/>
      <c r="H392" s="12"/>
      <c r="I392" s="23"/>
      <c r="J392" s="51">
        <f t="shared" si="9"/>
        <v>0</v>
      </c>
      <c r="K392" s="12"/>
      <c r="L392" s="12"/>
      <c r="M392" s="12"/>
      <c r="N392" s="12"/>
      <c r="O392" s="12"/>
      <c r="T392" s="23"/>
    </row>
    <row r="393" spans="1:20" s="9" customFormat="1" ht="20.100000000000001" customHeight="1" x14ac:dyDescent="0.25">
      <c r="A393" s="149" t="s">
        <v>440</v>
      </c>
      <c r="B393" s="161" t="s">
        <v>440</v>
      </c>
      <c r="C393" s="36" t="str">
        <f>"Model car "&amp; B393</f>
        <v>Model car x</v>
      </c>
      <c r="D393" s="30" t="str">
        <f t="shared" si="8"/>
        <v>VWPASSAT VARIANT1.6 TDi Confortline Navig</v>
      </c>
      <c r="E393" s="13"/>
      <c r="F393" s="12"/>
      <c r="G393" s="12"/>
      <c r="H393" s="12"/>
      <c r="I393" s="404">
        <v>1</v>
      </c>
      <c r="J393" s="51" t="str">
        <f t="shared" si="9"/>
        <v>VWPASSAT VARIANT</v>
      </c>
      <c r="K393" s="12"/>
      <c r="L393" s="12"/>
      <c r="M393" s="12"/>
      <c r="N393" s="12"/>
      <c r="O393" s="12"/>
      <c r="T393" s="27">
        <f>IF(ISERROR(VLOOKUP($J393,DowntimeEntriesData,'Vehicle Data'!$J$9,FALSE)),0,VLOOKUP($J393,DowntimeEntriesData,'Vehicle Data'!$J$9,FALSE))</f>
        <v>0</v>
      </c>
    </row>
    <row r="394" spans="1:20" s="9" customFormat="1" ht="3.95" hidden="1" customHeight="1" x14ac:dyDescent="0.25">
      <c r="A394" s="149" t="s">
        <v>440</v>
      </c>
      <c r="B394" s="161" t="s">
        <v>440</v>
      </c>
      <c r="C394" s="16"/>
      <c r="D394" s="30">
        <f t="shared" si="8"/>
        <v>0</v>
      </c>
      <c r="E394" s="13"/>
      <c r="F394" s="12"/>
      <c r="G394" s="12"/>
      <c r="H394" s="12"/>
      <c r="I394" s="23"/>
      <c r="J394" s="51">
        <f t="shared" si="9"/>
        <v>0</v>
      </c>
      <c r="K394" s="12"/>
      <c r="L394" s="12"/>
      <c r="M394" s="12"/>
      <c r="N394" s="12"/>
      <c r="O394" s="12"/>
      <c r="T394" s="23"/>
    </row>
    <row r="395" spans="1:20" s="9" customFormat="1" ht="20.100000000000001" customHeight="1" x14ac:dyDescent="0.25">
      <c r="A395" s="149" t="s">
        <v>440</v>
      </c>
      <c r="B395" s="161" t="s">
        <v>440</v>
      </c>
      <c r="C395" s="36" t="str">
        <f>"Model car "&amp; B395</f>
        <v>Model car x</v>
      </c>
      <c r="D395" s="30" t="str">
        <f t="shared" si="8"/>
        <v>VWPASSAT VARIANT2.0 TDi Confortline Navig</v>
      </c>
      <c r="E395" s="13"/>
      <c r="F395" s="12"/>
      <c r="G395" s="12"/>
      <c r="H395" s="12"/>
      <c r="I395" s="404">
        <v>1</v>
      </c>
      <c r="J395" s="51" t="str">
        <f t="shared" si="9"/>
        <v>VWPASSAT VARIANT</v>
      </c>
      <c r="K395" s="12"/>
      <c r="L395" s="12"/>
      <c r="M395" s="12"/>
      <c r="N395" s="12"/>
      <c r="O395" s="12"/>
      <c r="T395" s="27">
        <f>IF(ISERROR(VLOOKUP($J395,DowntimeEntriesData,'Vehicle Data'!$J$9,FALSE)),0,VLOOKUP($J395,DowntimeEntriesData,'Vehicle Data'!$J$9,FALSE))</f>
        <v>0</v>
      </c>
    </row>
    <row r="396" spans="1:20" s="9" customFormat="1" ht="3.95" hidden="1" customHeight="1" x14ac:dyDescent="0.25">
      <c r="A396" s="149" t="s">
        <v>440</v>
      </c>
      <c r="B396" s="161" t="s">
        <v>440</v>
      </c>
      <c r="C396" s="36"/>
      <c r="D396" s="30">
        <f t="shared" si="8"/>
        <v>0</v>
      </c>
      <c r="E396" s="13"/>
      <c r="F396" s="12"/>
      <c r="G396" s="12"/>
      <c r="H396" s="12"/>
      <c r="I396" s="23"/>
      <c r="J396" s="51">
        <f t="shared" si="9"/>
        <v>0</v>
      </c>
      <c r="K396" s="12"/>
      <c r="L396" s="12"/>
      <c r="M396" s="12"/>
      <c r="N396" s="12"/>
      <c r="O396" s="12"/>
      <c r="T396" s="23"/>
    </row>
    <row r="397" spans="1:20" s="9" customFormat="1" ht="20.100000000000001" customHeight="1" x14ac:dyDescent="0.25">
      <c r="A397" s="149" t="s">
        <v>440</v>
      </c>
      <c r="B397" s="161" t="s">
        <v>440</v>
      </c>
      <c r="C397" s="36" t="str">
        <f>"Model car "&amp; B397</f>
        <v>Model car x</v>
      </c>
      <c r="D397" s="30" t="str">
        <f t="shared" si="8"/>
        <v>OPELINSIGNIA SPORTS2.0 CDTi Executive S/S</v>
      </c>
      <c r="E397" s="13"/>
      <c r="F397" s="12"/>
      <c r="G397" s="12"/>
      <c r="H397" s="12"/>
      <c r="I397" s="404">
        <v>1</v>
      </c>
      <c r="J397" s="51" t="str">
        <f t="shared" si="9"/>
        <v>OPELINSIGNIA SPORTS</v>
      </c>
      <c r="K397" s="12"/>
      <c r="L397" s="12"/>
      <c r="M397" s="12"/>
      <c r="N397" s="12"/>
      <c r="O397" s="12"/>
      <c r="T397" s="27">
        <f>IF(ISERROR(VLOOKUP($J397,DowntimeEntriesData,'Vehicle Data'!$J$9,FALSE)),0,VLOOKUP($J397,DowntimeEntriesData,'Vehicle Data'!$J$9,FALSE))</f>
        <v>0</v>
      </c>
    </row>
    <row r="398" spans="1:20" s="9" customFormat="1" ht="3.95" hidden="1" customHeight="1" x14ac:dyDescent="0.25">
      <c r="A398" s="149" t="s">
        <v>440</v>
      </c>
      <c r="B398" s="161" t="s">
        <v>440</v>
      </c>
      <c r="C398" s="36"/>
      <c r="D398" s="30">
        <f t="shared" si="8"/>
        <v>0</v>
      </c>
      <c r="E398" s="13"/>
      <c r="F398" s="12"/>
      <c r="G398" s="12"/>
      <c r="H398" s="12"/>
      <c r="I398" s="23"/>
      <c r="J398" s="51">
        <f t="shared" si="9"/>
        <v>0</v>
      </c>
      <c r="K398" s="12"/>
      <c r="L398" s="12"/>
      <c r="M398" s="12"/>
      <c r="N398" s="12"/>
      <c r="O398" s="12"/>
      <c r="T398" s="23"/>
    </row>
    <row r="399" spans="1:20" s="9" customFormat="1" ht="20.100000000000001" customHeight="1" x14ac:dyDescent="0.25">
      <c r="A399" s="149" t="s">
        <v>440</v>
      </c>
      <c r="B399" s="161" t="s">
        <v>440</v>
      </c>
      <c r="C399" s="36" t="str">
        <f>"Model car "&amp; B399</f>
        <v>Model car x</v>
      </c>
      <c r="D399" s="30" t="str">
        <f t="shared" si="8"/>
        <v>SEATALHAMBRA (710)2.0 TDi Style Eco.</v>
      </c>
      <c r="E399" s="13"/>
      <c r="F399" s="12"/>
      <c r="G399" s="12"/>
      <c r="H399" s="12"/>
      <c r="I399" s="404">
        <v>1</v>
      </c>
      <c r="J399" s="51" t="str">
        <f t="shared" si="9"/>
        <v>SEATALHAMBRA (710)</v>
      </c>
      <c r="K399" s="12"/>
      <c r="L399" s="12"/>
      <c r="M399" s="12"/>
      <c r="N399" s="12"/>
      <c r="O399" s="12"/>
      <c r="T399" s="27">
        <f>IF(ISERROR(VLOOKUP($J399,DowntimeEntriesData,'Vehicle Data'!$J$9,FALSE)),0,VLOOKUP($J399,DowntimeEntriesData,'Vehicle Data'!$J$9,FALSE))</f>
        <v>0</v>
      </c>
    </row>
    <row r="400" spans="1:20" s="9" customFormat="1" ht="3.95" hidden="1" customHeight="1" x14ac:dyDescent="0.25">
      <c r="A400" s="149" t="s">
        <v>440</v>
      </c>
      <c r="B400" s="161" t="s">
        <v>440</v>
      </c>
      <c r="C400" s="16"/>
      <c r="D400" s="30">
        <f t="shared" si="8"/>
        <v>0</v>
      </c>
      <c r="E400" s="13"/>
      <c r="F400" s="12"/>
      <c r="G400" s="12"/>
      <c r="H400" s="12"/>
      <c r="I400" s="23"/>
      <c r="J400" s="51">
        <f t="shared" si="9"/>
        <v>0</v>
      </c>
      <c r="K400" s="12"/>
      <c r="L400" s="12"/>
      <c r="M400" s="12"/>
      <c r="N400" s="12"/>
      <c r="O400" s="12"/>
      <c r="T400" s="23"/>
    </row>
    <row r="401" spans="1:20" s="9" customFormat="1" ht="20.100000000000001" customHeight="1" x14ac:dyDescent="0.25">
      <c r="A401" s="149" t="s">
        <v>440</v>
      </c>
      <c r="B401" s="161" t="s">
        <v>440</v>
      </c>
      <c r="C401" s="36" t="str">
        <f>"Model car "&amp; B401</f>
        <v>Model car x</v>
      </c>
      <c r="D401" s="30" t="str">
        <f t="shared" si="8"/>
        <v>BMWSERIE-3 TOURING320 d Touring</v>
      </c>
      <c r="E401" s="13"/>
      <c r="F401" s="12"/>
      <c r="G401" s="12"/>
      <c r="H401" s="12"/>
      <c r="I401" s="404">
        <v>1</v>
      </c>
      <c r="J401" s="51" t="str">
        <f t="shared" si="9"/>
        <v>BMWSERIE-3 TOURING</v>
      </c>
      <c r="K401" s="12"/>
      <c r="L401" s="12"/>
      <c r="M401" s="12"/>
      <c r="N401" s="12"/>
      <c r="O401" s="12"/>
      <c r="T401" s="27">
        <f>IF(ISERROR(VLOOKUP($J401,DowntimeEntriesData,'Vehicle Data'!$J$9,FALSE)),0,VLOOKUP($J401,DowntimeEntriesData,'Vehicle Data'!$J$9,FALSE))</f>
        <v>0</v>
      </c>
    </row>
    <row r="402" spans="1:20" s="9" customFormat="1" ht="3.95" hidden="1" customHeight="1" x14ac:dyDescent="0.25">
      <c r="A402" s="149" t="s">
        <v>440</v>
      </c>
      <c r="B402" s="161" t="s">
        <v>440</v>
      </c>
      <c r="C402" s="36"/>
      <c r="D402" s="30">
        <f t="shared" si="8"/>
        <v>0</v>
      </c>
      <c r="E402" s="13"/>
      <c r="F402" s="12"/>
      <c r="G402" s="12"/>
      <c r="H402" s="12"/>
      <c r="I402" s="23"/>
      <c r="J402" s="51">
        <f t="shared" si="9"/>
        <v>0</v>
      </c>
      <c r="K402" s="12"/>
      <c r="L402" s="12"/>
      <c r="M402" s="12"/>
      <c r="N402" s="12"/>
      <c r="O402" s="12"/>
      <c r="T402" s="23"/>
    </row>
    <row r="403" spans="1:20" s="9" customFormat="1" ht="20.100000000000001" customHeight="1" x14ac:dyDescent="0.25">
      <c r="A403" s="149" t="s">
        <v>440</v>
      </c>
      <c r="B403" s="161" t="s">
        <v>440</v>
      </c>
      <c r="C403" s="36" t="str">
        <f>"Model car "&amp; B403</f>
        <v>Model car x</v>
      </c>
      <c r="D403" s="30" t="str">
        <f t="shared" si="8"/>
        <v>MERCEDESCLASSE C (W205)220 BlueTEC Exclusive</v>
      </c>
      <c r="E403" s="13"/>
      <c r="F403" s="12"/>
      <c r="G403" s="12"/>
      <c r="H403" s="12"/>
      <c r="I403" s="404">
        <v>1</v>
      </c>
      <c r="J403" s="51" t="str">
        <f t="shared" si="9"/>
        <v>MERCEDESCLASSE C (W205)</v>
      </c>
      <c r="K403" s="12"/>
      <c r="L403" s="12"/>
      <c r="M403" s="12"/>
      <c r="N403" s="12"/>
      <c r="O403" s="12"/>
      <c r="T403" s="27">
        <f>IF(ISERROR(VLOOKUP($J403,DowntimeEntriesData,'Vehicle Data'!$J$9,FALSE)),0,VLOOKUP($J403,DowntimeEntriesData,'Vehicle Data'!$J$9,FALSE))</f>
        <v>0</v>
      </c>
    </row>
    <row r="404" spans="1:20" s="9" customFormat="1" ht="3.95" hidden="1" customHeight="1" x14ac:dyDescent="0.25">
      <c r="A404" s="149" t="s">
        <v>440</v>
      </c>
      <c r="B404" s="161" t="s">
        <v>440</v>
      </c>
      <c r="C404" s="36"/>
      <c r="D404" s="30">
        <f t="shared" si="8"/>
        <v>0</v>
      </c>
      <c r="E404" s="13"/>
      <c r="F404" s="12"/>
      <c r="G404" s="12"/>
      <c r="H404" s="12"/>
      <c r="I404" s="23"/>
      <c r="J404" s="51">
        <f t="shared" si="9"/>
        <v>0</v>
      </c>
      <c r="K404" s="12"/>
      <c r="L404" s="12"/>
      <c r="M404" s="12"/>
      <c r="N404" s="12"/>
      <c r="O404" s="12"/>
      <c r="T404" s="23"/>
    </row>
    <row r="405" spans="1:20" s="9" customFormat="1" ht="20.100000000000001" customHeight="1" x14ac:dyDescent="0.25">
      <c r="A405" s="149" t="s">
        <v>440</v>
      </c>
      <c r="B405" s="161" t="s">
        <v>440</v>
      </c>
      <c r="C405" s="36" t="str">
        <f>"Model car "&amp; B405</f>
        <v>Model car x</v>
      </c>
      <c r="D405" s="30" t="str">
        <f t="shared" si="8"/>
        <v>BMWSERIE-5 TOURING520 d</v>
      </c>
      <c r="E405" s="13"/>
      <c r="F405" s="12"/>
      <c r="G405" s="12"/>
      <c r="H405" s="12"/>
      <c r="I405" s="404">
        <v>1</v>
      </c>
      <c r="J405" s="51" t="str">
        <f t="shared" si="9"/>
        <v>BMWSERIE-5 TOURING</v>
      </c>
      <c r="K405" s="12"/>
      <c r="L405" s="12"/>
      <c r="M405" s="12"/>
      <c r="N405" s="12"/>
      <c r="O405" s="12"/>
      <c r="T405" s="27">
        <f>IF(ISERROR(VLOOKUP($J405,DowntimeEntriesData,'Vehicle Data'!$J$9,FALSE)),0,VLOOKUP($J405,DowntimeEntriesData,'Vehicle Data'!$J$9,FALSE))</f>
        <v>0</v>
      </c>
    </row>
    <row r="406" spans="1:20" s="9" customFormat="1" ht="3.95" hidden="1" customHeight="1" x14ac:dyDescent="0.25">
      <c r="A406" s="149" t="s">
        <v>440</v>
      </c>
      <c r="B406" s="161" t="s">
        <v>440</v>
      </c>
      <c r="C406" s="16"/>
      <c r="D406" s="30">
        <f t="shared" si="8"/>
        <v>0</v>
      </c>
      <c r="E406" s="13"/>
      <c r="F406" s="12"/>
      <c r="G406" s="12"/>
      <c r="H406" s="12"/>
      <c r="I406" s="23"/>
      <c r="J406" s="51">
        <f t="shared" si="9"/>
        <v>0</v>
      </c>
      <c r="K406" s="12"/>
      <c r="L406" s="12"/>
      <c r="M406" s="12"/>
      <c r="N406" s="12"/>
      <c r="O406" s="12"/>
      <c r="T406" s="23"/>
    </row>
    <row r="407" spans="1:20" s="9" customFormat="1" ht="20.100000000000001" customHeight="1" x14ac:dyDescent="0.25">
      <c r="A407" s="149" t="s">
        <v>440</v>
      </c>
      <c r="B407" s="161" t="s">
        <v>440</v>
      </c>
      <c r="C407" s="36" t="str">
        <f>"Model car "&amp; B407</f>
        <v>Model car x</v>
      </c>
      <c r="D407" s="30" t="str">
        <f t="shared" si="8"/>
        <v>AUDIA6 AVANT (C7)2.0 TDi Business Line</v>
      </c>
      <c r="E407" s="13"/>
      <c r="F407" s="12"/>
      <c r="G407" s="12"/>
      <c r="H407" s="12"/>
      <c r="I407" s="404">
        <v>1</v>
      </c>
      <c r="J407" s="51" t="str">
        <f t="shared" si="9"/>
        <v>AUDIA6 AVANT (C7)</v>
      </c>
      <c r="K407" s="12"/>
      <c r="L407" s="12"/>
      <c r="M407" s="12"/>
      <c r="N407" s="12"/>
      <c r="O407" s="12"/>
      <c r="T407" s="27">
        <f>IF(ISERROR(VLOOKUP($J407,DowntimeEntriesData,'Vehicle Data'!$J$9,FALSE)),0,VLOOKUP($J407,DowntimeEntriesData,'Vehicle Data'!$J$9,FALSE))</f>
        <v>0</v>
      </c>
    </row>
    <row r="408" spans="1:20" s="9" customFormat="1" ht="3.95" hidden="1" customHeight="1" x14ac:dyDescent="0.25">
      <c r="A408" s="149" t="s">
        <v>440</v>
      </c>
      <c r="B408" s="161" t="s">
        <v>440</v>
      </c>
      <c r="C408" s="36"/>
      <c r="D408" s="30">
        <f t="shared" si="8"/>
        <v>0</v>
      </c>
      <c r="E408" s="13"/>
      <c r="F408" s="12"/>
      <c r="G408" s="12"/>
      <c r="H408" s="12"/>
      <c r="I408" s="23"/>
      <c r="J408" s="51">
        <f t="shared" si="9"/>
        <v>0</v>
      </c>
      <c r="K408" s="12"/>
      <c r="L408" s="12"/>
      <c r="M408" s="12"/>
      <c r="N408" s="12"/>
      <c r="O408" s="12"/>
      <c r="T408" s="23"/>
    </row>
    <row r="409" spans="1:20" s="9" customFormat="1" ht="20.100000000000001" customHeight="1" x14ac:dyDescent="0.25">
      <c r="A409" s="149" t="s">
        <v>440</v>
      </c>
      <c r="B409" s="161" t="s">
        <v>440</v>
      </c>
      <c r="C409" s="36" t="str">
        <f>"Model car "&amp; B409</f>
        <v>Model car x</v>
      </c>
      <c r="D409" s="30" t="str">
        <f t="shared" si="8"/>
        <v>OPELCORSA D VAN1.3 CDTi</v>
      </c>
      <c r="E409" s="13"/>
      <c r="F409" s="12"/>
      <c r="G409" s="12"/>
      <c r="H409" s="12"/>
      <c r="I409" s="404">
        <v>1</v>
      </c>
      <c r="J409" s="51" t="str">
        <f t="shared" si="9"/>
        <v>OPELCORSA D VAN</v>
      </c>
      <c r="K409" s="12"/>
      <c r="L409" s="12"/>
      <c r="M409" s="12"/>
      <c r="N409" s="12"/>
      <c r="O409" s="12"/>
      <c r="T409" s="27">
        <f>IF(ISERROR(VLOOKUP($J409,DowntimeEntriesData,'Vehicle Data'!$J$9,FALSE)),0,VLOOKUP($J409,DowntimeEntriesData,'Vehicle Data'!$J$9,FALSE))</f>
        <v>0</v>
      </c>
    </row>
    <row r="410" spans="1:20" s="9" customFormat="1" ht="3.95" hidden="1" customHeight="1" x14ac:dyDescent="0.25">
      <c r="A410" s="149" t="s">
        <v>440</v>
      </c>
      <c r="B410" s="161" t="s">
        <v>440</v>
      </c>
      <c r="C410" s="36"/>
      <c r="D410" s="30">
        <f t="shared" si="8"/>
        <v>0</v>
      </c>
      <c r="E410" s="13"/>
      <c r="F410" s="12"/>
      <c r="G410" s="12"/>
      <c r="H410" s="12"/>
      <c r="I410" s="23"/>
      <c r="J410" s="51">
        <f t="shared" si="9"/>
        <v>0</v>
      </c>
      <c r="K410" s="12"/>
      <c r="L410" s="12"/>
      <c r="M410" s="12"/>
      <c r="N410" s="12"/>
      <c r="O410" s="12"/>
      <c r="T410" s="23"/>
    </row>
    <row r="411" spans="1:20" s="9" customFormat="1" ht="20.100000000000001" customHeight="1" x14ac:dyDescent="0.25">
      <c r="A411" s="149" t="s">
        <v>440</v>
      </c>
      <c r="B411" s="161" t="s">
        <v>440</v>
      </c>
      <c r="C411" s="36" t="str">
        <f>"Model car "&amp; B411</f>
        <v>Model car x</v>
      </c>
      <c r="D411" s="30" t="str">
        <f t="shared" si="8"/>
        <v>PEUGEOTBIPPER1.3 HDi Pack CD Clim</v>
      </c>
      <c r="E411" s="13"/>
      <c r="F411" s="12"/>
      <c r="G411" s="12"/>
      <c r="H411" s="12"/>
      <c r="I411" s="404">
        <v>1</v>
      </c>
      <c r="J411" s="51" t="str">
        <f t="shared" si="9"/>
        <v>PEUGEOTBIPPER</v>
      </c>
      <c r="K411" s="12"/>
      <c r="L411" s="12"/>
      <c r="M411" s="12"/>
      <c r="N411" s="12"/>
      <c r="O411" s="12"/>
      <c r="T411" s="27">
        <f>IF(ISERROR(VLOOKUP($J411,DowntimeEntriesData,'Vehicle Data'!$J$9,FALSE)),0,VLOOKUP($J411,DowntimeEntriesData,'Vehicle Data'!$J$9,FALSE))</f>
        <v>1</v>
      </c>
    </row>
    <row r="412" spans="1:20" s="9" customFormat="1" ht="3.95" hidden="1" customHeight="1" x14ac:dyDescent="0.25">
      <c r="A412" s="149" t="s">
        <v>440</v>
      </c>
      <c r="B412" s="161" t="s">
        <v>440</v>
      </c>
      <c r="C412" s="16"/>
      <c r="D412" s="30">
        <f t="shared" si="8"/>
        <v>0</v>
      </c>
      <c r="E412" s="13"/>
      <c r="F412" s="12"/>
      <c r="G412" s="12"/>
      <c r="H412" s="12"/>
      <c r="I412" s="23"/>
      <c r="J412" s="51">
        <f t="shared" si="9"/>
        <v>0</v>
      </c>
      <c r="K412" s="12"/>
      <c r="L412" s="12"/>
      <c r="M412" s="12"/>
      <c r="N412" s="12"/>
      <c r="O412" s="12"/>
      <c r="T412" s="23"/>
    </row>
    <row r="413" spans="1:20" s="9" customFormat="1" ht="20.100000000000001" customHeight="1" x14ac:dyDescent="0.25">
      <c r="A413" s="149" t="s">
        <v>440</v>
      </c>
      <c r="B413" s="161" t="s">
        <v>440</v>
      </c>
      <c r="C413" s="36" t="str">
        <f>"Model car "&amp; B413</f>
        <v>Model car x</v>
      </c>
      <c r="D413" s="30" t="str">
        <f t="shared" si="8"/>
        <v>CITROENBERLINGO VAN1.6 HDi 625</v>
      </c>
      <c r="E413" s="13"/>
      <c r="F413" s="12"/>
      <c r="G413" s="12"/>
      <c r="H413" s="12"/>
      <c r="I413" s="404">
        <v>1</v>
      </c>
      <c r="J413" s="51" t="str">
        <f t="shared" si="9"/>
        <v>CITROENBERLINGO VAN</v>
      </c>
      <c r="K413" s="12"/>
      <c r="L413" s="12"/>
      <c r="M413" s="12"/>
      <c r="N413" s="12"/>
      <c r="O413" s="12"/>
      <c r="T413" s="27">
        <f>IF(ISERROR(VLOOKUP($J413,DowntimeEntriesData,'Vehicle Data'!$J$9,FALSE)),0,VLOOKUP($J413,DowntimeEntriesData,'Vehicle Data'!$J$9,FALSE))</f>
        <v>0</v>
      </c>
    </row>
    <row r="414" spans="1:20" s="9" customFormat="1" ht="3.95" hidden="1" customHeight="1" x14ac:dyDescent="0.25">
      <c r="A414" s="149" t="s">
        <v>440</v>
      </c>
      <c r="B414" s="161" t="s">
        <v>440</v>
      </c>
      <c r="C414" s="16"/>
      <c r="D414" s="30">
        <f t="shared" si="8"/>
        <v>0</v>
      </c>
      <c r="E414" s="13"/>
      <c r="F414" s="12"/>
      <c r="G414" s="12"/>
      <c r="H414" s="12"/>
      <c r="I414" s="23"/>
      <c r="J414" s="51">
        <f t="shared" si="9"/>
        <v>0</v>
      </c>
      <c r="K414" s="12"/>
      <c r="L414" s="12"/>
      <c r="M414" s="12"/>
      <c r="N414" s="12"/>
      <c r="O414" s="12"/>
      <c r="T414" s="23"/>
    </row>
    <row r="415" spans="1:20" s="9" customFormat="1" ht="20.100000000000001" customHeight="1" x14ac:dyDescent="0.25">
      <c r="A415" s="149" t="s">
        <v>440</v>
      </c>
      <c r="B415" s="161" t="s">
        <v>440</v>
      </c>
      <c r="C415" s="36" t="str">
        <f>"Model car "&amp; B415</f>
        <v>Model car x</v>
      </c>
      <c r="D415" s="30" t="str">
        <f t="shared" si="8"/>
        <v>FORDTRANSIT (V363)310 L3 2.2 TDCi H2 Ambiente</v>
      </c>
      <c r="E415" s="13"/>
      <c r="F415" s="12"/>
      <c r="G415" s="12"/>
      <c r="H415" s="12"/>
      <c r="I415" s="404">
        <v>1</v>
      </c>
      <c r="J415" s="51" t="str">
        <f t="shared" si="9"/>
        <v>FORDTRANSIT (V363)</v>
      </c>
      <c r="K415" s="12"/>
      <c r="L415" s="12"/>
      <c r="M415" s="12"/>
      <c r="N415" s="12"/>
      <c r="O415" s="12"/>
      <c r="T415" s="27">
        <f>IF(ISERROR(VLOOKUP($J415,DowntimeEntriesData,'Vehicle Data'!$J$9,FALSE)),0,VLOOKUP($J415,DowntimeEntriesData,'Vehicle Data'!$J$9,FALSE))</f>
        <v>0</v>
      </c>
    </row>
    <row r="416" spans="1:20" s="9" customFormat="1" ht="3.95" hidden="1" customHeight="1" x14ac:dyDescent="0.25">
      <c r="A416" s="149" t="s">
        <v>440</v>
      </c>
      <c r="B416" s="161" t="s">
        <v>440</v>
      </c>
      <c r="C416" s="36"/>
      <c r="D416" s="30">
        <f t="shared" si="8"/>
        <v>0</v>
      </c>
      <c r="E416" s="13"/>
      <c r="F416" s="12"/>
      <c r="G416" s="12"/>
      <c r="H416" s="12"/>
      <c r="I416" s="23"/>
      <c r="J416" s="51">
        <f t="shared" si="9"/>
        <v>0</v>
      </c>
      <c r="K416" s="12"/>
      <c r="L416" s="12"/>
      <c r="M416" s="12"/>
      <c r="N416" s="12"/>
      <c r="O416" s="12"/>
      <c r="T416" s="23"/>
    </row>
    <row r="417" spans="1:20" s="9" customFormat="1" ht="20.100000000000001" customHeight="1" x14ac:dyDescent="0.25">
      <c r="A417" s="149" t="s">
        <v>440</v>
      </c>
      <c r="B417" s="161" t="s">
        <v>440</v>
      </c>
      <c r="C417" s="36" t="str">
        <f>"Model car "&amp; B417</f>
        <v>Model car x</v>
      </c>
      <c r="D417" s="30" t="str">
        <f t="shared" si="8"/>
        <v>VWAMAROK2.0 TDi CD Extra AC CM 2WD</v>
      </c>
      <c r="E417" s="13"/>
      <c r="F417" s="12"/>
      <c r="G417" s="12"/>
      <c r="H417" s="12"/>
      <c r="I417" s="404">
        <v>1</v>
      </c>
      <c r="J417" s="51" t="str">
        <f t="shared" si="9"/>
        <v>VWAMAROK</v>
      </c>
      <c r="K417" s="12"/>
      <c r="L417" s="12"/>
      <c r="M417" s="12"/>
      <c r="N417" s="12"/>
      <c r="O417" s="12"/>
      <c r="T417" s="27">
        <f>IF(ISERROR(VLOOKUP($J417,DowntimeEntriesData,'Vehicle Data'!$J$9,FALSE)),0,VLOOKUP($J417,DowntimeEntriesData,'Vehicle Data'!$J$9,FALSE))</f>
        <v>0</v>
      </c>
    </row>
    <row r="418" spans="1:20" s="9" customFormat="1" ht="3.95" hidden="1" customHeight="1" x14ac:dyDescent="0.25">
      <c r="A418" s="149" t="s">
        <v>440</v>
      </c>
      <c r="B418" s="161" t="s">
        <v>440</v>
      </c>
      <c r="C418" s="36"/>
      <c r="D418" s="30">
        <f t="shared" si="8"/>
        <v>0</v>
      </c>
      <c r="E418" s="13"/>
      <c r="F418" s="12"/>
      <c r="G418" s="12"/>
      <c r="H418" s="12"/>
      <c r="I418" s="23"/>
      <c r="J418" s="51">
        <f t="shared" si="9"/>
        <v>0</v>
      </c>
      <c r="K418" s="12"/>
      <c r="L418" s="12"/>
      <c r="M418" s="12"/>
      <c r="N418" s="12"/>
      <c r="O418" s="12"/>
      <c r="T418" s="23"/>
    </row>
    <row r="419" spans="1:20" s="9" customFormat="1" ht="20.100000000000001" customHeight="1" x14ac:dyDescent="0.25">
      <c r="A419" s="149" t="s">
        <v>440</v>
      </c>
      <c r="B419" s="161" t="s">
        <v>440</v>
      </c>
      <c r="C419" s="36" t="str">
        <f>"Model car "&amp; B419</f>
        <v>Model car x</v>
      </c>
      <c r="D419" s="30" t="str">
        <f t="shared" si="8"/>
        <v/>
      </c>
      <c r="E419" s="13"/>
      <c r="F419" s="12"/>
      <c r="G419" s="12"/>
      <c r="H419" s="12"/>
      <c r="I419" s="27">
        <f>IF(ISERROR(VLOOKUP($J419,DowntimeEntriesData,'Vehicle Data'!$J$9,FALSE)),0,VLOOKUP($J419,DowntimeEntriesData,'Vehicle Data'!$J$9,FALSE))</f>
        <v>0</v>
      </c>
      <c r="J419" s="51" t="str">
        <f t="shared" si="9"/>
        <v/>
      </c>
      <c r="K419" s="12"/>
      <c r="L419" s="12"/>
      <c r="M419" s="12"/>
      <c r="N419" s="12"/>
      <c r="O419" s="12"/>
      <c r="T419" s="27">
        <f>IF(ISERROR(VLOOKUP($J419,DowntimeEntriesData,'Vehicle Data'!$J$9,FALSE)),0,VLOOKUP($J419,DowntimeEntriesData,'Vehicle Data'!$J$9,FALSE))</f>
        <v>0</v>
      </c>
    </row>
    <row r="420" spans="1:20" s="9" customFormat="1" ht="3.95" hidden="1" customHeight="1" x14ac:dyDescent="0.25">
      <c r="A420" s="149" t="s">
        <v>440</v>
      </c>
      <c r="B420" s="161" t="s">
        <v>440</v>
      </c>
      <c r="C420" s="16"/>
      <c r="D420" s="30">
        <f t="shared" si="8"/>
        <v>0</v>
      </c>
      <c r="E420" s="13"/>
      <c r="F420" s="12"/>
      <c r="G420" s="12"/>
      <c r="H420" s="12"/>
      <c r="I420" s="23"/>
      <c r="J420" s="51">
        <f t="shared" si="9"/>
        <v>0</v>
      </c>
      <c r="K420" s="12"/>
      <c r="L420" s="12"/>
      <c r="M420" s="12"/>
      <c r="N420" s="12"/>
      <c r="O420" s="12"/>
      <c r="T420" s="23"/>
    </row>
    <row r="421" spans="1:20" s="9" customFormat="1" ht="20.100000000000001" hidden="1" customHeight="1" x14ac:dyDescent="0.25">
      <c r="A421" s="149" t="s">
        <v>440</v>
      </c>
      <c r="B421" s="161" t="s">
        <v>440</v>
      </c>
      <c r="C421" s="36" t="str">
        <f>"Model car "&amp; B421</f>
        <v>Model car x</v>
      </c>
      <c r="D421" s="30">
        <f t="shared" si="8"/>
        <v>0</v>
      </c>
      <c r="E421" s="13"/>
      <c r="F421" s="12"/>
      <c r="G421" s="12"/>
      <c r="H421" s="12"/>
      <c r="I421" s="27">
        <f>IF(ISERROR(VLOOKUP($J421,DowntimeEntriesData,'Vehicle Data'!$J$9,FALSE)),0,VLOOKUP($J421,DowntimeEntriesData,'Vehicle Data'!$J$9,FALSE))</f>
        <v>0</v>
      </c>
      <c r="J421" s="51">
        <f t="shared" si="9"/>
        <v>0</v>
      </c>
      <c r="K421" s="12"/>
      <c r="L421" s="12"/>
      <c r="M421" s="12"/>
      <c r="N421" s="12"/>
      <c r="O421" s="12"/>
      <c r="T421" s="27">
        <f>IF(ISERROR(VLOOKUP($J421,DowntimeEntriesData,'Vehicle Data'!$J$9,FALSE)),0,VLOOKUP($J421,DowntimeEntriesData,'Vehicle Data'!$J$9,FALSE))</f>
        <v>0</v>
      </c>
    </row>
    <row r="422" spans="1:20" s="9" customFormat="1" ht="3.95" hidden="1" customHeight="1" x14ac:dyDescent="0.25">
      <c r="A422" s="149" t="s">
        <v>440</v>
      </c>
      <c r="B422" s="161" t="s">
        <v>440</v>
      </c>
      <c r="C422" s="36"/>
      <c r="D422" s="30">
        <f t="shared" si="8"/>
        <v>0</v>
      </c>
      <c r="E422" s="13"/>
      <c r="F422" s="12"/>
      <c r="G422" s="12"/>
      <c r="H422" s="12"/>
      <c r="I422" s="23"/>
      <c r="J422" s="51">
        <f t="shared" si="9"/>
        <v>0</v>
      </c>
      <c r="K422" s="12"/>
      <c r="L422" s="12"/>
      <c r="M422" s="12"/>
      <c r="N422" s="12"/>
      <c r="O422" s="12"/>
      <c r="T422" s="23"/>
    </row>
    <row r="423" spans="1:20" s="9" customFormat="1" ht="20.100000000000001" hidden="1" customHeight="1" x14ac:dyDescent="0.25">
      <c r="A423" s="149" t="s">
        <v>440</v>
      </c>
      <c r="B423" s="161" t="s">
        <v>440</v>
      </c>
      <c r="C423" s="36" t="str">
        <f>"Model car "&amp; B423</f>
        <v>Model car x</v>
      </c>
      <c r="D423" s="30">
        <f t="shared" si="8"/>
        <v>0</v>
      </c>
      <c r="E423" s="13"/>
      <c r="F423" s="12"/>
      <c r="G423" s="12"/>
      <c r="H423" s="12"/>
      <c r="I423" s="27">
        <f>IF(ISERROR(VLOOKUP($J423,DowntimeEntriesData,'Vehicle Data'!$J$9,FALSE)),0,VLOOKUP($J423,DowntimeEntriesData,'Vehicle Data'!$J$9,FALSE))</f>
        <v>0</v>
      </c>
      <c r="J423" s="51">
        <f t="shared" si="9"/>
        <v>0</v>
      </c>
      <c r="K423" s="12"/>
      <c r="L423" s="12"/>
      <c r="M423" s="12"/>
      <c r="N423" s="12"/>
      <c r="O423" s="12"/>
      <c r="T423" s="27">
        <f>IF(ISERROR(VLOOKUP($J423,DowntimeEntriesData,'Vehicle Data'!$J$9,FALSE)),0,VLOOKUP($J423,DowntimeEntriesData,'Vehicle Data'!$J$9,FALSE))</f>
        <v>0</v>
      </c>
    </row>
    <row r="424" spans="1:20" s="9" customFormat="1" ht="3.95" hidden="1" customHeight="1" x14ac:dyDescent="0.25">
      <c r="A424" s="149" t="s">
        <v>440</v>
      </c>
      <c r="B424" s="161" t="s">
        <v>440</v>
      </c>
      <c r="C424" s="36"/>
      <c r="D424" s="30">
        <f t="shared" si="8"/>
        <v>0</v>
      </c>
      <c r="E424" s="13"/>
      <c r="F424" s="12"/>
      <c r="G424" s="12"/>
      <c r="H424" s="12"/>
      <c r="I424" s="23"/>
      <c r="J424" s="51">
        <f t="shared" si="9"/>
        <v>0</v>
      </c>
      <c r="K424" s="12"/>
      <c r="L424" s="12"/>
      <c r="M424" s="12"/>
      <c r="N424" s="12"/>
      <c r="O424" s="12"/>
      <c r="T424" s="23"/>
    </row>
    <row r="425" spans="1:20" s="9" customFormat="1" ht="20.100000000000001" hidden="1" customHeight="1" x14ac:dyDescent="0.25">
      <c r="A425" s="149" t="s">
        <v>440</v>
      </c>
      <c r="B425" s="161" t="s">
        <v>440</v>
      </c>
      <c r="C425" s="36" t="str">
        <f>"Model car "&amp; B425</f>
        <v>Model car x</v>
      </c>
      <c r="D425" s="30">
        <f t="shared" si="8"/>
        <v>0</v>
      </c>
      <c r="E425" s="13"/>
      <c r="F425" s="12"/>
      <c r="G425" s="12"/>
      <c r="H425" s="12"/>
      <c r="I425" s="27">
        <f>IF(ISERROR(VLOOKUP($J425,DowntimeEntriesData,'Vehicle Data'!$J$9,FALSE)),0,VLOOKUP($J425,DowntimeEntriesData,'Vehicle Data'!$J$9,FALSE))</f>
        <v>0</v>
      </c>
      <c r="J425" s="51">
        <f t="shared" si="9"/>
        <v>0</v>
      </c>
      <c r="K425" s="12"/>
      <c r="L425" s="12"/>
      <c r="M425" s="12"/>
      <c r="N425" s="12"/>
      <c r="O425" s="12"/>
      <c r="T425" s="27">
        <f>IF(ISERROR(VLOOKUP($J425,DowntimeEntriesData,'Vehicle Data'!$J$9,FALSE)),0,VLOOKUP($J425,DowntimeEntriesData,'Vehicle Data'!$J$9,FALSE))</f>
        <v>0</v>
      </c>
    </row>
    <row r="426" spans="1:20" s="9" customFormat="1" ht="3.95" hidden="1" customHeight="1" x14ac:dyDescent="0.25">
      <c r="A426" s="149" t="s">
        <v>440</v>
      </c>
      <c r="B426" s="161" t="s">
        <v>440</v>
      </c>
      <c r="C426" s="16"/>
      <c r="D426" s="30">
        <f t="shared" si="8"/>
        <v>0</v>
      </c>
      <c r="E426" s="13"/>
      <c r="F426" s="12"/>
      <c r="G426" s="12"/>
      <c r="H426" s="12"/>
      <c r="I426" s="23"/>
      <c r="J426" s="51">
        <f t="shared" si="9"/>
        <v>0</v>
      </c>
      <c r="K426" s="12"/>
      <c r="L426" s="12"/>
      <c r="M426" s="12"/>
      <c r="N426" s="12"/>
      <c r="O426" s="12"/>
      <c r="T426" s="23"/>
    </row>
    <row r="427" spans="1:20" s="9" customFormat="1" ht="20.100000000000001" hidden="1" customHeight="1" x14ac:dyDescent="0.25">
      <c r="A427" s="149" t="s">
        <v>440</v>
      </c>
      <c r="B427" s="161" t="s">
        <v>440</v>
      </c>
      <c r="C427" s="36" t="str">
        <f>"Model car "&amp; B427</f>
        <v>Model car x</v>
      </c>
      <c r="D427" s="30">
        <f t="shared" si="8"/>
        <v>0</v>
      </c>
      <c r="E427" s="13"/>
      <c r="F427" s="12"/>
      <c r="G427" s="12"/>
      <c r="H427" s="12"/>
      <c r="I427" s="27">
        <f>IF(ISERROR(VLOOKUP($J427,DowntimeEntriesData,'Vehicle Data'!$J$9,FALSE)),0,VLOOKUP($J427,DowntimeEntriesData,'Vehicle Data'!$J$9,FALSE))</f>
        <v>0</v>
      </c>
      <c r="J427" s="51">
        <f t="shared" si="9"/>
        <v>0</v>
      </c>
      <c r="K427" s="12"/>
      <c r="L427" s="12"/>
      <c r="M427" s="12"/>
      <c r="N427" s="12"/>
      <c r="O427" s="12"/>
      <c r="T427" s="27">
        <f>IF(ISERROR(VLOOKUP($J427,DowntimeEntriesData,'Vehicle Data'!$J$9,FALSE)),0,VLOOKUP($J427,DowntimeEntriesData,'Vehicle Data'!$J$9,FALSE))</f>
        <v>0</v>
      </c>
    </row>
    <row r="428" spans="1:20" s="9" customFormat="1" ht="3.95" hidden="1" customHeight="1" x14ac:dyDescent="0.25">
      <c r="A428" s="149" t="s">
        <v>440</v>
      </c>
      <c r="B428" s="161" t="s">
        <v>440</v>
      </c>
      <c r="C428" s="36"/>
      <c r="D428" s="30">
        <f t="shared" si="8"/>
        <v>0</v>
      </c>
      <c r="E428" s="13"/>
      <c r="F428" s="12"/>
      <c r="G428" s="12"/>
      <c r="H428" s="12"/>
      <c r="I428" s="23"/>
      <c r="J428" s="51">
        <f t="shared" si="9"/>
        <v>0</v>
      </c>
      <c r="K428" s="12"/>
      <c r="L428" s="12"/>
      <c r="M428" s="12"/>
      <c r="N428" s="12"/>
      <c r="O428" s="12"/>
      <c r="T428" s="23"/>
    </row>
    <row r="429" spans="1:20" s="9" customFormat="1" ht="20.100000000000001" hidden="1" customHeight="1" x14ac:dyDescent="0.25">
      <c r="A429" s="149" t="s">
        <v>440</v>
      </c>
      <c r="B429" s="161" t="s">
        <v>440</v>
      </c>
      <c r="C429" s="36" t="str">
        <f>"Model car "&amp; B429</f>
        <v>Model car x</v>
      </c>
      <c r="D429" s="30">
        <f t="shared" si="8"/>
        <v>0</v>
      </c>
      <c r="E429" s="13"/>
      <c r="F429" s="12"/>
      <c r="G429" s="12"/>
      <c r="H429" s="12"/>
      <c r="I429" s="27">
        <f>IF(ISERROR(VLOOKUP($J429,DowntimeEntriesData,'Vehicle Data'!$J$9,FALSE)),0,VLOOKUP($J429,DowntimeEntriesData,'Vehicle Data'!$J$9,FALSE))</f>
        <v>0</v>
      </c>
      <c r="J429" s="51">
        <f t="shared" si="9"/>
        <v>0</v>
      </c>
      <c r="K429" s="12"/>
      <c r="L429" s="12"/>
      <c r="M429" s="12"/>
      <c r="N429" s="12"/>
      <c r="O429" s="12"/>
      <c r="T429" s="27">
        <f>IF(ISERROR(VLOOKUP($J429,DowntimeEntriesData,'Vehicle Data'!$J$9,FALSE)),0,VLOOKUP($J429,DowntimeEntriesData,'Vehicle Data'!$J$9,FALSE))</f>
        <v>0</v>
      </c>
    </row>
    <row r="430" spans="1:20" s="9" customFormat="1" ht="3.95" hidden="1" customHeight="1" x14ac:dyDescent="0.25">
      <c r="A430" s="149" t="s">
        <v>440</v>
      </c>
      <c r="B430" s="161" t="s">
        <v>440</v>
      </c>
      <c r="C430" s="36"/>
      <c r="D430" s="30">
        <f t="shared" si="8"/>
        <v>0</v>
      </c>
      <c r="E430" s="13"/>
      <c r="F430" s="12"/>
      <c r="G430" s="12"/>
      <c r="H430" s="12"/>
      <c r="I430" s="23"/>
      <c r="J430" s="51">
        <f t="shared" si="9"/>
        <v>0</v>
      </c>
      <c r="K430" s="12"/>
      <c r="L430" s="12"/>
      <c r="M430" s="12"/>
      <c r="N430" s="12"/>
      <c r="O430" s="12"/>
      <c r="T430" s="23"/>
    </row>
    <row r="431" spans="1:20" s="9" customFormat="1" ht="20.100000000000001" hidden="1" customHeight="1" x14ac:dyDescent="0.25">
      <c r="A431" s="149" t="s">
        <v>440</v>
      </c>
      <c r="B431" s="161" t="s">
        <v>440</v>
      </c>
      <c r="C431" s="36" t="str">
        <f>"Model car "&amp; B431</f>
        <v>Model car x</v>
      </c>
      <c r="D431" s="30">
        <f t="shared" si="8"/>
        <v>0</v>
      </c>
      <c r="E431" s="13"/>
      <c r="F431" s="12"/>
      <c r="G431" s="12"/>
      <c r="H431" s="12"/>
      <c r="I431" s="27">
        <f>IF(ISERROR(VLOOKUP($J431,DowntimeEntriesData,'Vehicle Data'!$J$9,FALSE)),0,VLOOKUP($J431,DowntimeEntriesData,'Vehicle Data'!$J$9,FALSE))</f>
        <v>0</v>
      </c>
      <c r="J431" s="51">
        <f t="shared" si="9"/>
        <v>0</v>
      </c>
      <c r="K431" s="12"/>
      <c r="L431" s="12"/>
      <c r="M431" s="12"/>
      <c r="N431" s="12"/>
      <c r="O431" s="12"/>
      <c r="T431" s="27">
        <f>IF(ISERROR(VLOOKUP($J431,DowntimeEntriesData,'Vehicle Data'!$J$9,FALSE)),0,VLOOKUP($J431,DowntimeEntriesData,'Vehicle Data'!$J$9,FALSE))</f>
        <v>0</v>
      </c>
    </row>
    <row r="432" spans="1:20" s="9" customFormat="1" ht="3.95" hidden="1" customHeight="1" x14ac:dyDescent="0.25">
      <c r="A432" s="149" t="s">
        <v>440</v>
      </c>
      <c r="B432" s="161" t="s">
        <v>440</v>
      </c>
      <c r="C432" s="16"/>
      <c r="D432" s="30">
        <f t="shared" si="8"/>
        <v>0</v>
      </c>
      <c r="E432" s="13"/>
      <c r="F432" s="12"/>
      <c r="G432" s="12"/>
      <c r="H432" s="12"/>
      <c r="I432" s="23"/>
      <c r="J432" s="51">
        <f t="shared" si="9"/>
        <v>0</v>
      </c>
      <c r="K432" s="12"/>
      <c r="L432" s="12"/>
      <c r="M432" s="12"/>
      <c r="N432" s="12"/>
      <c r="O432" s="12"/>
      <c r="T432" s="23"/>
    </row>
    <row r="433" spans="1:20" s="9" customFormat="1" ht="20.100000000000001" hidden="1" customHeight="1" x14ac:dyDescent="0.25">
      <c r="A433" s="149" t="s">
        <v>440</v>
      </c>
      <c r="B433" s="161" t="s">
        <v>440</v>
      </c>
      <c r="C433" s="36" t="str">
        <f>"Model car "&amp; B433</f>
        <v>Model car x</v>
      </c>
      <c r="D433" s="30">
        <f t="shared" si="8"/>
        <v>0</v>
      </c>
      <c r="E433" s="13"/>
      <c r="F433" s="12"/>
      <c r="G433" s="12"/>
      <c r="H433" s="12"/>
      <c r="I433" s="27">
        <f>IF(ISERROR(VLOOKUP($J433,DowntimeEntriesData,'Vehicle Data'!$J$9,FALSE)),0,VLOOKUP($J433,DowntimeEntriesData,'Vehicle Data'!$J$9,FALSE))</f>
        <v>0</v>
      </c>
      <c r="J433" s="51">
        <f t="shared" si="9"/>
        <v>0</v>
      </c>
      <c r="K433" s="12"/>
      <c r="L433" s="12"/>
      <c r="M433" s="12"/>
      <c r="N433" s="12"/>
      <c r="O433" s="12"/>
      <c r="T433" s="27">
        <f>IF(ISERROR(VLOOKUP($J433,DowntimeEntriesData,'Vehicle Data'!$J$9,FALSE)),0,VLOOKUP($J433,DowntimeEntriesData,'Vehicle Data'!$J$9,FALSE))</f>
        <v>0</v>
      </c>
    </row>
    <row r="434" spans="1:20" s="9" customFormat="1" ht="3.95" customHeight="1" x14ac:dyDescent="0.25">
      <c r="A434" s="149"/>
      <c r="B434" s="161"/>
      <c r="C434" s="16"/>
      <c r="D434" s="10"/>
      <c r="E434" s="13"/>
      <c r="F434" s="12"/>
      <c r="G434" s="12"/>
      <c r="H434" s="12"/>
      <c r="I434" s="23"/>
      <c r="J434" s="12"/>
      <c r="K434" s="12"/>
      <c r="L434" s="12"/>
      <c r="M434" s="12"/>
      <c r="N434" s="12"/>
      <c r="O434" s="12"/>
    </row>
    <row r="435" spans="1:20" s="9" customFormat="1" ht="15.95" customHeight="1" x14ac:dyDescent="0.25">
      <c r="A435" s="149" t="s">
        <v>560</v>
      </c>
      <c r="B435" s="161" t="s">
        <v>440</v>
      </c>
      <c r="C435" s="35" t="s">
        <v>774</v>
      </c>
      <c r="D435" s="10"/>
      <c r="E435" s="13"/>
      <c r="F435" s="12"/>
      <c r="G435" s="12"/>
      <c r="H435" s="12"/>
      <c r="I435" s="313"/>
      <c r="J435" s="12"/>
      <c r="K435" s="12"/>
      <c r="L435" s="12"/>
      <c r="M435" s="12"/>
      <c r="N435" s="12"/>
      <c r="O435" s="12"/>
    </row>
    <row r="436" spans="1:20" s="9" customFormat="1" ht="3.95" customHeight="1" x14ac:dyDescent="0.25">
      <c r="A436" s="149" t="s">
        <v>440</v>
      </c>
      <c r="B436" s="161" t="s">
        <v>440</v>
      </c>
      <c r="C436" s="35"/>
      <c r="D436" s="10"/>
      <c r="E436" s="13"/>
      <c r="F436" s="12"/>
      <c r="G436" s="12"/>
      <c r="H436" s="12"/>
      <c r="I436" s="23"/>
      <c r="J436" s="12"/>
      <c r="K436" s="12"/>
      <c r="L436" s="12"/>
      <c r="M436" s="12"/>
      <c r="N436" s="12"/>
      <c r="O436" s="12"/>
    </row>
    <row r="437" spans="1:20" s="9" customFormat="1" ht="15.95" customHeight="1" x14ac:dyDescent="0.25">
      <c r="A437" s="149" t="s">
        <v>440</v>
      </c>
      <c r="B437" s="161" t="s">
        <v>440</v>
      </c>
      <c r="C437" s="36" t="str">
        <f>"Model car "&amp; B437</f>
        <v>Model car x</v>
      </c>
      <c r="D437" s="30" t="str">
        <f t="shared" ref="D437:D468" si="10">D313</f>
        <v>OPELCORSA D1.3 CDTi Enjoy 88g</v>
      </c>
      <c r="E437" s="13"/>
      <c r="F437" s="12"/>
      <c r="G437" s="12"/>
      <c r="H437" s="12"/>
      <c r="I437" s="390">
        <v>2</v>
      </c>
      <c r="J437" s="51" t="str">
        <f t="shared" ref="J437:J468" si="11">J54</f>
        <v>OPELCORSA D</v>
      </c>
      <c r="K437" s="12"/>
      <c r="L437" s="12"/>
      <c r="M437" s="12"/>
      <c r="N437" s="12"/>
      <c r="O437" s="12"/>
    </row>
    <row r="438" spans="1:20" s="9" customFormat="1" ht="3.95" hidden="1" customHeight="1" x14ac:dyDescent="0.25">
      <c r="A438" s="149" t="s">
        <v>440</v>
      </c>
      <c r="B438" s="161" t="s">
        <v>440</v>
      </c>
      <c r="C438" s="36"/>
      <c r="D438" s="30">
        <f t="shared" si="10"/>
        <v>0</v>
      </c>
      <c r="E438" s="13"/>
      <c r="F438" s="12"/>
      <c r="G438" s="12"/>
      <c r="H438" s="12"/>
      <c r="I438" s="23"/>
      <c r="J438" s="51">
        <f t="shared" si="11"/>
        <v>0</v>
      </c>
      <c r="K438" s="12"/>
      <c r="L438" s="12"/>
      <c r="M438" s="12"/>
      <c r="N438" s="12"/>
      <c r="O438" s="12"/>
    </row>
    <row r="439" spans="1:20" s="9" customFormat="1" ht="15.95" customHeight="1" x14ac:dyDescent="0.25">
      <c r="A439" s="149" t="s">
        <v>440</v>
      </c>
      <c r="B439" s="161" t="s">
        <v>440</v>
      </c>
      <c r="C439" s="36" t="str">
        <f>"Model car "&amp; B439</f>
        <v>Model car x</v>
      </c>
      <c r="D439" s="30" t="str">
        <f t="shared" si="10"/>
        <v>VWPOLO (6C1)1.4 TDi Trendline</v>
      </c>
      <c r="E439" s="13"/>
      <c r="F439" s="12"/>
      <c r="G439" s="12"/>
      <c r="H439" s="12"/>
      <c r="I439" s="390">
        <v>2</v>
      </c>
      <c r="J439" s="51" t="str">
        <f t="shared" si="11"/>
        <v>VWPOLO (6C1)</v>
      </c>
      <c r="K439" s="12"/>
      <c r="L439" s="12"/>
      <c r="M439" s="12"/>
      <c r="N439" s="12"/>
      <c r="O439" s="12"/>
    </row>
    <row r="440" spans="1:20" s="9" customFormat="1" ht="3.95" hidden="1" customHeight="1" x14ac:dyDescent="0.25">
      <c r="A440" s="149" t="s">
        <v>440</v>
      </c>
      <c r="B440" s="161" t="s">
        <v>440</v>
      </c>
      <c r="C440" s="36"/>
      <c r="D440" s="30">
        <f t="shared" si="10"/>
        <v>0</v>
      </c>
      <c r="E440" s="13"/>
      <c r="F440" s="12"/>
      <c r="G440" s="12"/>
      <c r="H440" s="12"/>
      <c r="I440" s="23"/>
      <c r="J440" s="51">
        <f t="shared" si="11"/>
        <v>0</v>
      </c>
      <c r="K440" s="12"/>
      <c r="L440" s="12"/>
      <c r="M440" s="12"/>
      <c r="N440" s="12"/>
      <c r="O440" s="12"/>
    </row>
    <row r="441" spans="1:20" s="9" customFormat="1" ht="15.95" customHeight="1" x14ac:dyDescent="0.25">
      <c r="A441" s="149" t="s">
        <v>440</v>
      </c>
      <c r="B441" s="161" t="s">
        <v>440</v>
      </c>
      <c r="C441" s="36" t="str">
        <f>"Model car "&amp; B441</f>
        <v>Model car x</v>
      </c>
      <c r="D441" s="30" t="str">
        <f t="shared" si="10"/>
        <v>SEATIBIZA ST (6J)1.2 TDi Style</v>
      </c>
      <c r="E441" s="13"/>
      <c r="F441" s="12"/>
      <c r="G441" s="12"/>
      <c r="H441" s="12"/>
      <c r="I441" s="390">
        <v>2</v>
      </c>
      <c r="J441" s="51" t="str">
        <f t="shared" si="11"/>
        <v>SEATIBIZA ST (6J)</v>
      </c>
      <c r="K441" s="12"/>
      <c r="L441" s="12"/>
      <c r="M441" s="12"/>
      <c r="N441" s="12"/>
      <c r="O441" s="12"/>
    </row>
    <row r="442" spans="1:20" s="9" customFormat="1" ht="3.95" hidden="1" customHeight="1" x14ac:dyDescent="0.25">
      <c r="A442" s="149" t="s">
        <v>440</v>
      </c>
      <c r="B442" s="161" t="s">
        <v>440</v>
      </c>
      <c r="C442" s="16"/>
      <c r="D442" s="30">
        <f t="shared" si="10"/>
        <v>0</v>
      </c>
      <c r="E442" s="13"/>
      <c r="F442" s="12"/>
      <c r="G442" s="12"/>
      <c r="H442" s="12"/>
      <c r="I442" s="23"/>
      <c r="J442" s="51">
        <f t="shared" si="11"/>
        <v>0</v>
      </c>
      <c r="K442" s="12"/>
      <c r="L442" s="12"/>
      <c r="M442" s="12"/>
      <c r="N442" s="12"/>
      <c r="O442" s="12"/>
    </row>
    <row r="443" spans="1:20" s="9" customFormat="1" ht="15.95" customHeight="1" x14ac:dyDescent="0.25">
      <c r="A443" s="149" t="s">
        <v>440</v>
      </c>
      <c r="B443" s="161" t="s">
        <v>440</v>
      </c>
      <c r="C443" s="36" t="str">
        <f>"Model car "&amp; B443</f>
        <v>Model car x</v>
      </c>
      <c r="D443" s="30" t="str">
        <f t="shared" si="10"/>
        <v>SEATLEON ST (5F)1.6 TDi Style Ecomotive</v>
      </c>
      <c r="E443" s="13"/>
      <c r="F443" s="12"/>
      <c r="G443" s="12"/>
      <c r="H443" s="12"/>
      <c r="I443" s="390">
        <v>2</v>
      </c>
      <c r="J443" s="51" t="str">
        <f t="shared" si="11"/>
        <v>SEATLEON ST (5F)</v>
      </c>
      <c r="K443" s="12"/>
      <c r="L443" s="12"/>
      <c r="M443" s="12"/>
      <c r="N443" s="12"/>
      <c r="O443" s="12"/>
    </row>
    <row r="444" spans="1:20" s="9" customFormat="1" ht="3.95" hidden="1" customHeight="1" x14ac:dyDescent="0.25">
      <c r="A444" s="149" t="s">
        <v>440</v>
      </c>
      <c r="B444" s="161" t="s">
        <v>440</v>
      </c>
      <c r="C444" s="36"/>
      <c r="D444" s="30">
        <f t="shared" si="10"/>
        <v>0</v>
      </c>
      <c r="E444" s="13"/>
      <c r="F444" s="12"/>
      <c r="G444" s="12"/>
      <c r="H444" s="12"/>
      <c r="I444" s="23"/>
      <c r="J444" s="51">
        <f t="shared" si="11"/>
        <v>0</v>
      </c>
      <c r="K444" s="12"/>
      <c r="L444" s="12"/>
      <c r="M444" s="12"/>
      <c r="N444" s="12"/>
      <c r="O444" s="12"/>
    </row>
    <row r="445" spans="1:20" s="9" customFormat="1" ht="20.100000000000001" customHeight="1" x14ac:dyDescent="0.25">
      <c r="A445" s="149" t="s">
        <v>440</v>
      </c>
      <c r="B445" s="161" t="s">
        <v>440</v>
      </c>
      <c r="C445" s="36" t="str">
        <f>"Model car "&amp; B445</f>
        <v>Model car x</v>
      </c>
      <c r="D445" s="30" t="str">
        <f t="shared" si="10"/>
        <v>FORDFOCUS STATION1.6 TDCi Titanium Best</v>
      </c>
      <c r="E445" s="13"/>
      <c r="F445" s="12"/>
      <c r="G445" s="12"/>
      <c r="H445" s="12"/>
      <c r="I445" s="390">
        <v>2</v>
      </c>
      <c r="J445" s="51" t="str">
        <f t="shared" si="11"/>
        <v>FORDFOCUS STATION</v>
      </c>
      <c r="K445" s="12"/>
      <c r="L445" s="12"/>
      <c r="M445" s="12"/>
      <c r="N445" s="12"/>
      <c r="O445" s="12"/>
    </row>
    <row r="446" spans="1:20" s="9" customFormat="1" ht="3.95" hidden="1" customHeight="1" x14ac:dyDescent="0.25">
      <c r="A446" s="149" t="s">
        <v>440</v>
      </c>
      <c r="B446" s="161" t="s">
        <v>440</v>
      </c>
      <c r="C446" s="36"/>
      <c r="D446" s="30">
        <f t="shared" si="10"/>
        <v>0</v>
      </c>
      <c r="E446" s="13"/>
      <c r="F446" s="12"/>
      <c r="G446" s="12"/>
      <c r="H446" s="12"/>
      <c r="I446" s="23"/>
      <c r="J446" s="51">
        <f t="shared" si="11"/>
        <v>0</v>
      </c>
      <c r="K446" s="12"/>
      <c r="L446" s="12"/>
      <c r="M446" s="12"/>
      <c r="N446" s="12"/>
      <c r="O446" s="12"/>
    </row>
    <row r="447" spans="1:20" s="9" customFormat="1" ht="20.100000000000001" customHeight="1" x14ac:dyDescent="0.25">
      <c r="A447" s="149" t="s">
        <v>440</v>
      </c>
      <c r="B447" s="161" t="s">
        <v>440</v>
      </c>
      <c r="C447" s="36" t="str">
        <f>"Model car "&amp; B447</f>
        <v>Model car x</v>
      </c>
      <c r="D447" s="30" t="str">
        <f t="shared" si="10"/>
        <v>VWGOLF VII VARIAN1.6 TDi Confortline</v>
      </c>
      <c r="E447" s="13"/>
      <c r="F447" s="12"/>
      <c r="G447" s="12"/>
      <c r="H447" s="12"/>
      <c r="I447" s="390">
        <v>2</v>
      </c>
      <c r="J447" s="51" t="str">
        <f t="shared" si="11"/>
        <v>VWGOLF VII VARIAN</v>
      </c>
      <c r="K447" s="12"/>
      <c r="L447" s="12"/>
      <c r="M447" s="12"/>
      <c r="N447" s="12"/>
      <c r="O447" s="12"/>
    </row>
    <row r="448" spans="1:20" s="9" customFormat="1" ht="3.95" hidden="1" customHeight="1" x14ac:dyDescent="0.25">
      <c r="A448" s="149" t="s">
        <v>440</v>
      </c>
      <c r="B448" s="161" t="s">
        <v>440</v>
      </c>
      <c r="C448" s="16"/>
      <c r="D448" s="30">
        <f t="shared" si="10"/>
        <v>0</v>
      </c>
      <c r="E448" s="13"/>
      <c r="F448" s="12"/>
      <c r="G448" s="12"/>
      <c r="H448" s="12"/>
      <c r="I448" s="23"/>
      <c r="J448" s="51">
        <f t="shared" si="11"/>
        <v>0</v>
      </c>
      <c r="K448" s="12"/>
      <c r="L448" s="12"/>
      <c r="M448" s="12"/>
      <c r="N448" s="12"/>
      <c r="O448" s="12"/>
    </row>
    <row r="449" spans="1:15" s="9" customFormat="1" ht="20.100000000000001" customHeight="1" x14ac:dyDescent="0.25">
      <c r="A449" s="149" t="s">
        <v>440</v>
      </c>
      <c r="B449" s="161" t="s">
        <v>440</v>
      </c>
      <c r="C449" s="36" t="str">
        <f>"Model car "&amp; B449</f>
        <v>Model car x</v>
      </c>
      <c r="D449" s="30" t="str">
        <f t="shared" si="10"/>
        <v>BMWSERIE-1 (F20)116 d EfficientDynamics</v>
      </c>
      <c r="E449" s="13"/>
      <c r="F449" s="12"/>
      <c r="G449" s="12"/>
      <c r="H449" s="12"/>
      <c r="I449" s="390">
        <v>2</v>
      </c>
      <c r="J449" s="51" t="str">
        <f t="shared" si="11"/>
        <v>BMWSERIE-1 (F20)</v>
      </c>
      <c r="K449" s="12"/>
      <c r="L449" s="12"/>
      <c r="M449" s="12"/>
      <c r="N449" s="12"/>
      <c r="O449" s="12"/>
    </row>
    <row r="450" spans="1:15" s="9" customFormat="1" ht="3.95" hidden="1" customHeight="1" x14ac:dyDescent="0.25">
      <c r="A450" s="149" t="s">
        <v>440</v>
      </c>
      <c r="B450" s="161" t="s">
        <v>440</v>
      </c>
      <c r="C450" s="36"/>
      <c r="D450" s="30">
        <f t="shared" si="10"/>
        <v>0</v>
      </c>
      <c r="E450" s="13"/>
      <c r="F450" s="12"/>
      <c r="G450" s="12"/>
      <c r="H450" s="12"/>
      <c r="I450" s="23"/>
      <c r="J450" s="51">
        <f t="shared" si="11"/>
        <v>0</v>
      </c>
      <c r="K450" s="12"/>
      <c r="L450" s="12"/>
      <c r="M450" s="12"/>
      <c r="N450" s="12"/>
      <c r="O450" s="12"/>
    </row>
    <row r="451" spans="1:15" s="9" customFormat="1" ht="20.100000000000001" customHeight="1" x14ac:dyDescent="0.25">
      <c r="A451" s="149" t="s">
        <v>440</v>
      </c>
      <c r="B451" s="161" t="s">
        <v>440</v>
      </c>
      <c r="C451" s="36" t="str">
        <f>"Model car "&amp; B451</f>
        <v>Model car x</v>
      </c>
      <c r="D451" s="30" t="str">
        <f t="shared" si="10"/>
        <v>AUDIA3 SPORTBACK (81.6 TDi Business Line Attracti</v>
      </c>
      <c r="E451" s="13"/>
      <c r="F451" s="12"/>
      <c r="G451" s="12"/>
      <c r="H451" s="12"/>
      <c r="I451" s="390">
        <v>2</v>
      </c>
      <c r="J451" s="51" t="str">
        <f t="shared" si="11"/>
        <v>AUDIA3 SPORTBACK (8</v>
      </c>
      <c r="K451" s="12"/>
      <c r="L451" s="12"/>
      <c r="M451" s="12"/>
      <c r="N451" s="12"/>
      <c r="O451" s="12"/>
    </row>
    <row r="452" spans="1:15" s="9" customFormat="1" ht="3.95" hidden="1" customHeight="1" x14ac:dyDescent="0.25">
      <c r="A452" s="149" t="s">
        <v>440</v>
      </c>
      <c r="B452" s="161" t="s">
        <v>440</v>
      </c>
      <c r="C452" s="36"/>
      <c r="D452" s="30">
        <f t="shared" si="10"/>
        <v>0</v>
      </c>
      <c r="E452" s="13"/>
      <c r="F452" s="12"/>
      <c r="G452" s="12"/>
      <c r="H452" s="12"/>
      <c r="I452" s="23"/>
      <c r="J452" s="51">
        <f t="shared" si="11"/>
        <v>0</v>
      </c>
      <c r="K452" s="12"/>
      <c r="L452" s="12"/>
      <c r="M452" s="12"/>
      <c r="N452" s="12"/>
      <c r="O452" s="12"/>
    </row>
    <row r="453" spans="1:15" s="9" customFormat="1" ht="20.100000000000001" customHeight="1" x14ac:dyDescent="0.25">
      <c r="A453" s="149" t="s">
        <v>440</v>
      </c>
      <c r="B453" s="161" t="s">
        <v>440</v>
      </c>
      <c r="C453" s="36" t="str">
        <f>"Model car "&amp; B453</f>
        <v>Model car x</v>
      </c>
      <c r="D453" s="30" t="str">
        <f t="shared" si="10"/>
        <v>CITROENC5 TOURER1.6 HDi Séduction 120g</v>
      </c>
      <c r="E453" s="13"/>
      <c r="F453" s="12"/>
      <c r="G453" s="12"/>
      <c r="H453" s="12"/>
      <c r="I453" s="390">
        <v>2</v>
      </c>
      <c r="J453" s="51" t="str">
        <f t="shared" si="11"/>
        <v>CITROENC5 TOURER</v>
      </c>
      <c r="K453" s="12"/>
      <c r="L453" s="12"/>
      <c r="M453" s="12"/>
      <c r="N453" s="12"/>
      <c r="O453" s="12"/>
    </row>
    <row r="454" spans="1:15" s="9" customFormat="1" ht="3.95" hidden="1" customHeight="1" x14ac:dyDescent="0.25">
      <c r="A454" s="149" t="s">
        <v>440</v>
      </c>
      <c r="B454" s="161" t="s">
        <v>440</v>
      </c>
      <c r="C454" s="16"/>
      <c r="D454" s="30">
        <f t="shared" si="10"/>
        <v>0</v>
      </c>
      <c r="E454" s="13"/>
      <c r="F454" s="12"/>
      <c r="G454" s="12"/>
      <c r="H454" s="12"/>
      <c r="I454" s="23"/>
      <c r="J454" s="51">
        <f t="shared" si="11"/>
        <v>0</v>
      </c>
      <c r="K454" s="12"/>
      <c r="L454" s="12"/>
      <c r="M454" s="12"/>
      <c r="N454" s="12"/>
      <c r="O454" s="12"/>
    </row>
    <row r="455" spans="1:15" s="9" customFormat="1" ht="20.100000000000001" customHeight="1" x14ac:dyDescent="0.25">
      <c r="A455" s="149" t="s">
        <v>440</v>
      </c>
      <c r="B455" s="161" t="s">
        <v>440</v>
      </c>
      <c r="C455" s="36" t="str">
        <f>"Model car "&amp; B455</f>
        <v>Model car x</v>
      </c>
      <c r="D455" s="30" t="str">
        <f t="shared" si="10"/>
        <v>VWPASSAT VARIANT1.6 TDi Confortline Navig</v>
      </c>
      <c r="E455" s="13"/>
      <c r="F455" s="12"/>
      <c r="G455" s="12"/>
      <c r="H455" s="12"/>
      <c r="I455" s="25">
        <v>2</v>
      </c>
      <c r="J455" s="51" t="str">
        <f t="shared" si="11"/>
        <v>VWPASSAT VARIANT</v>
      </c>
      <c r="K455" s="12"/>
      <c r="L455" s="12"/>
      <c r="M455" s="12"/>
      <c r="N455" s="12"/>
      <c r="O455" s="12"/>
    </row>
    <row r="456" spans="1:15" s="9" customFormat="1" ht="3.95" hidden="1" customHeight="1" x14ac:dyDescent="0.25">
      <c r="A456" s="149" t="s">
        <v>440</v>
      </c>
      <c r="B456" s="161" t="s">
        <v>440</v>
      </c>
      <c r="C456" s="16"/>
      <c r="D456" s="30">
        <f t="shared" si="10"/>
        <v>0</v>
      </c>
      <c r="E456" s="13"/>
      <c r="F456" s="12"/>
      <c r="G456" s="12"/>
      <c r="H456" s="12"/>
      <c r="I456" s="23"/>
      <c r="J456" s="51">
        <f t="shared" si="11"/>
        <v>0</v>
      </c>
      <c r="K456" s="12"/>
      <c r="L456" s="12"/>
      <c r="M456" s="12"/>
      <c r="N456" s="12"/>
      <c r="O456" s="12"/>
    </row>
    <row r="457" spans="1:15" s="9" customFormat="1" ht="20.100000000000001" customHeight="1" x14ac:dyDescent="0.25">
      <c r="A457" s="149" t="s">
        <v>440</v>
      </c>
      <c r="B457" s="161" t="s">
        <v>440</v>
      </c>
      <c r="C457" s="36" t="str">
        <f>"Model car "&amp; B457</f>
        <v>Model car x</v>
      </c>
      <c r="D457" s="30" t="str">
        <f t="shared" si="10"/>
        <v>VWPASSAT VARIANT2.0 TDi Confortline Navig</v>
      </c>
      <c r="E457" s="13"/>
      <c r="F457" s="12"/>
      <c r="G457" s="12"/>
      <c r="H457" s="12"/>
      <c r="I457" s="25">
        <v>2</v>
      </c>
      <c r="J457" s="51" t="str">
        <f t="shared" si="11"/>
        <v>VWPASSAT VARIANT</v>
      </c>
      <c r="K457" s="12"/>
      <c r="L457" s="12"/>
      <c r="M457" s="12"/>
      <c r="N457" s="12"/>
      <c r="O457" s="12"/>
    </row>
    <row r="458" spans="1:15" s="9" customFormat="1" ht="3.95" hidden="1" customHeight="1" x14ac:dyDescent="0.25">
      <c r="A458" s="149" t="s">
        <v>440</v>
      </c>
      <c r="B458" s="161" t="s">
        <v>440</v>
      </c>
      <c r="C458" s="36"/>
      <c r="D458" s="30">
        <f t="shared" si="10"/>
        <v>0</v>
      </c>
      <c r="E458" s="13"/>
      <c r="F458" s="12"/>
      <c r="G458" s="12"/>
      <c r="H458" s="12"/>
      <c r="I458" s="23"/>
      <c r="J458" s="51">
        <f t="shared" si="11"/>
        <v>0</v>
      </c>
      <c r="K458" s="12"/>
      <c r="L458" s="12"/>
      <c r="M458" s="12"/>
      <c r="N458" s="12"/>
      <c r="O458" s="12"/>
    </row>
    <row r="459" spans="1:15" s="9" customFormat="1" ht="20.100000000000001" customHeight="1" x14ac:dyDescent="0.25">
      <c r="A459" s="149" t="s">
        <v>440</v>
      </c>
      <c r="B459" s="161" t="s">
        <v>440</v>
      </c>
      <c r="C459" s="36" t="str">
        <f>"Model car "&amp; B459</f>
        <v>Model car x</v>
      </c>
      <c r="D459" s="30" t="str">
        <f t="shared" si="10"/>
        <v>OPELINSIGNIA SPORTS2.0 CDTi Executive S/S</v>
      </c>
      <c r="E459" s="13"/>
      <c r="F459" s="12"/>
      <c r="G459" s="12"/>
      <c r="H459" s="12"/>
      <c r="I459" s="25">
        <v>2</v>
      </c>
      <c r="J459" s="51" t="str">
        <f t="shared" si="11"/>
        <v>OPELINSIGNIA SPORTS</v>
      </c>
      <c r="K459" s="12"/>
      <c r="L459" s="12"/>
      <c r="M459" s="12"/>
      <c r="N459" s="12"/>
      <c r="O459" s="12"/>
    </row>
    <row r="460" spans="1:15" s="9" customFormat="1" ht="3.95" hidden="1" customHeight="1" x14ac:dyDescent="0.25">
      <c r="A460" s="149" t="s">
        <v>440</v>
      </c>
      <c r="B460" s="161" t="s">
        <v>440</v>
      </c>
      <c r="C460" s="36"/>
      <c r="D460" s="30">
        <f t="shared" si="10"/>
        <v>0</v>
      </c>
      <c r="E460" s="13"/>
      <c r="F460" s="12"/>
      <c r="G460" s="12"/>
      <c r="H460" s="12"/>
      <c r="I460" s="23"/>
      <c r="J460" s="51">
        <f t="shared" si="11"/>
        <v>0</v>
      </c>
      <c r="K460" s="12"/>
      <c r="L460" s="12"/>
      <c r="M460" s="12"/>
      <c r="N460" s="12"/>
      <c r="O460" s="12"/>
    </row>
    <row r="461" spans="1:15" s="9" customFormat="1" ht="20.100000000000001" customHeight="1" x14ac:dyDescent="0.25">
      <c r="A461" s="149" t="s">
        <v>440</v>
      </c>
      <c r="B461" s="161" t="s">
        <v>440</v>
      </c>
      <c r="C461" s="36" t="str">
        <f>"Model car "&amp; B461</f>
        <v>Model car x</v>
      </c>
      <c r="D461" s="30" t="str">
        <f t="shared" si="10"/>
        <v>SEATALHAMBRA (710)2.0 TDi Style Eco.</v>
      </c>
      <c r="E461" s="13"/>
      <c r="F461" s="12"/>
      <c r="G461" s="12"/>
      <c r="H461" s="12"/>
      <c r="I461" s="25">
        <v>2</v>
      </c>
      <c r="J461" s="51" t="str">
        <f t="shared" si="11"/>
        <v>SEATALHAMBRA (710)</v>
      </c>
      <c r="K461" s="12"/>
      <c r="L461" s="12"/>
      <c r="M461" s="12"/>
      <c r="N461" s="12"/>
      <c r="O461" s="12"/>
    </row>
    <row r="462" spans="1:15" s="9" customFormat="1" ht="3.95" hidden="1" customHeight="1" x14ac:dyDescent="0.25">
      <c r="A462" s="149" t="s">
        <v>440</v>
      </c>
      <c r="B462" s="161" t="s">
        <v>440</v>
      </c>
      <c r="C462" s="16"/>
      <c r="D462" s="30">
        <f t="shared" si="10"/>
        <v>0</v>
      </c>
      <c r="E462" s="13"/>
      <c r="F462" s="12"/>
      <c r="G462" s="12"/>
      <c r="H462" s="12"/>
      <c r="I462" s="23"/>
      <c r="J462" s="51">
        <f t="shared" si="11"/>
        <v>0</v>
      </c>
      <c r="K462" s="12"/>
      <c r="L462" s="12"/>
      <c r="M462" s="12"/>
      <c r="N462" s="12"/>
      <c r="O462" s="12"/>
    </row>
    <row r="463" spans="1:15" s="9" customFormat="1" ht="20.100000000000001" customHeight="1" x14ac:dyDescent="0.25">
      <c r="A463" s="149" t="s">
        <v>440</v>
      </c>
      <c r="B463" s="161" t="s">
        <v>440</v>
      </c>
      <c r="C463" s="36" t="str">
        <f>"Model car "&amp; B463</f>
        <v>Model car x</v>
      </c>
      <c r="D463" s="30" t="str">
        <f t="shared" si="10"/>
        <v>BMWSERIE-3 TOURING320 d Touring</v>
      </c>
      <c r="E463" s="13"/>
      <c r="F463" s="12"/>
      <c r="G463" s="12"/>
      <c r="H463" s="12"/>
      <c r="I463" s="25">
        <v>2</v>
      </c>
      <c r="J463" s="51" t="str">
        <f t="shared" si="11"/>
        <v>BMWSERIE-3 TOURING</v>
      </c>
      <c r="K463" s="12"/>
      <c r="L463" s="12"/>
      <c r="M463" s="12"/>
      <c r="N463" s="12"/>
      <c r="O463" s="12"/>
    </row>
    <row r="464" spans="1:15" s="9" customFormat="1" ht="3.95" hidden="1" customHeight="1" x14ac:dyDescent="0.25">
      <c r="A464" s="149" t="s">
        <v>440</v>
      </c>
      <c r="B464" s="161" t="s">
        <v>440</v>
      </c>
      <c r="C464" s="36"/>
      <c r="D464" s="30">
        <f t="shared" si="10"/>
        <v>0</v>
      </c>
      <c r="E464" s="13"/>
      <c r="F464" s="12"/>
      <c r="G464" s="12"/>
      <c r="H464" s="12"/>
      <c r="I464" s="23"/>
      <c r="J464" s="51">
        <f t="shared" si="11"/>
        <v>0</v>
      </c>
      <c r="K464" s="12"/>
      <c r="L464" s="12"/>
      <c r="M464" s="12"/>
      <c r="N464" s="12"/>
      <c r="O464" s="12"/>
    </row>
    <row r="465" spans="1:15" s="9" customFormat="1" ht="20.100000000000001" customHeight="1" x14ac:dyDescent="0.25">
      <c r="A465" s="149" t="s">
        <v>440</v>
      </c>
      <c r="B465" s="161" t="s">
        <v>440</v>
      </c>
      <c r="C465" s="36" t="str">
        <f>"Model car "&amp; B465</f>
        <v>Model car x</v>
      </c>
      <c r="D465" s="30" t="str">
        <f t="shared" si="10"/>
        <v>MERCEDESCLASSE C (W205)220 BlueTEC Exclusive</v>
      </c>
      <c r="E465" s="13"/>
      <c r="F465" s="12"/>
      <c r="G465" s="12"/>
      <c r="H465" s="12"/>
      <c r="I465" s="25">
        <v>2</v>
      </c>
      <c r="J465" s="51" t="str">
        <f t="shared" si="11"/>
        <v>MERCEDESCLASSE C (W205)</v>
      </c>
      <c r="K465" s="12"/>
      <c r="L465" s="12"/>
      <c r="M465" s="12"/>
      <c r="N465" s="12"/>
      <c r="O465" s="12"/>
    </row>
    <row r="466" spans="1:15" s="9" customFormat="1" ht="3.95" hidden="1" customHeight="1" x14ac:dyDescent="0.25">
      <c r="A466" s="149" t="s">
        <v>440</v>
      </c>
      <c r="B466" s="161" t="s">
        <v>440</v>
      </c>
      <c r="C466" s="36"/>
      <c r="D466" s="30">
        <f t="shared" si="10"/>
        <v>0</v>
      </c>
      <c r="E466" s="13"/>
      <c r="F466" s="12"/>
      <c r="G466" s="12"/>
      <c r="H466" s="12"/>
      <c r="I466" s="23"/>
      <c r="J466" s="51">
        <f t="shared" si="11"/>
        <v>0</v>
      </c>
      <c r="K466" s="12"/>
      <c r="L466" s="12"/>
      <c r="M466" s="12"/>
      <c r="N466" s="12"/>
      <c r="O466" s="12"/>
    </row>
    <row r="467" spans="1:15" s="9" customFormat="1" ht="20.100000000000001" customHeight="1" x14ac:dyDescent="0.25">
      <c r="A467" s="149" t="s">
        <v>440</v>
      </c>
      <c r="B467" s="161" t="s">
        <v>440</v>
      </c>
      <c r="C467" s="36" t="str">
        <f>"Model car "&amp; B467</f>
        <v>Model car x</v>
      </c>
      <c r="D467" s="30" t="str">
        <f t="shared" si="10"/>
        <v>BMWSERIE-5 TOURING520 d</v>
      </c>
      <c r="E467" s="13"/>
      <c r="F467" s="12"/>
      <c r="G467" s="12"/>
      <c r="H467" s="12"/>
      <c r="I467" s="25">
        <v>2</v>
      </c>
      <c r="J467" s="51" t="str">
        <f t="shared" si="11"/>
        <v>BMWSERIE-5 TOURING</v>
      </c>
      <c r="K467" s="12"/>
      <c r="L467" s="12"/>
      <c r="M467" s="12"/>
      <c r="N467" s="12"/>
      <c r="O467" s="12"/>
    </row>
    <row r="468" spans="1:15" s="9" customFormat="1" ht="3.95" hidden="1" customHeight="1" x14ac:dyDescent="0.25">
      <c r="A468" s="149" t="s">
        <v>440</v>
      </c>
      <c r="B468" s="161" t="s">
        <v>440</v>
      </c>
      <c r="C468" s="16"/>
      <c r="D468" s="30">
        <f t="shared" si="10"/>
        <v>0</v>
      </c>
      <c r="E468" s="13"/>
      <c r="F468" s="12"/>
      <c r="G468" s="12"/>
      <c r="H468" s="12"/>
      <c r="I468" s="23"/>
      <c r="J468" s="51">
        <f t="shared" si="11"/>
        <v>0</v>
      </c>
      <c r="K468" s="12"/>
      <c r="L468" s="12"/>
      <c r="M468" s="12"/>
      <c r="N468" s="12"/>
      <c r="O468" s="12"/>
    </row>
    <row r="469" spans="1:15" s="9" customFormat="1" ht="20.100000000000001" customHeight="1" x14ac:dyDescent="0.25">
      <c r="A469" s="149" t="s">
        <v>440</v>
      </c>
      <c r="B469" s="161" t="s">
        <v>440</v>
      </c>
      <c r="C469" s="36" t="str">
        <f>"Model car "&amp; B469</f>
        <v>Model car x</v>
      </c>
      <c r="D469" s="30" t="str">
        <f t="shared" ref="D469:D495" si="12">D345</f>
        <v>AUDIA6 AVANT (C7)2.0 TDi Business Line</v>
      </c>
      <c r="E469" s="13"/>
      <c r="F469" s="12"/>
      <c r="G469" s="12"/>
      <c r="H469" s="12"/>
      <c r="I469" s="25">
        <v>2</v>
      </c>
      <c r="J469" s="51" t="str">
        <f t="shared" ref="J469:J495" si="13">J86</f>
        <v>AUDIA6 AVANT (C7)</v>
      </c>
      <c r="K469" s="12"/>
      <c r="L469" s="12"/>
      <c r="M469" s="12"/>
      <c r="N469" s="12"/>
      <c r="O469" s="12"/>
    </row>
    <row r="470" spans="1:15" s="9" customFormat="1" ht="3.95" hidden="1" customHeight="1" x14ac:dyDescent="0.25">
      <c r="A470" s="149" t="s">
        <v>440</v>
      </c>
      <c r="B470" s="161" t="s">
        <v>440</v>
      </c>
      <c r="C470" s="36"/>
      <c r="D470" s="30">
        <f t="shared" si="12"/>
        <v>0</v>
      </c>
      <c r="E470" s="13"/>
      <c r="F470" s="12"/>
      <c r="G470" s="12"/>
      <c r="H470" s="12"/>
      <c r="I470" s="23"/>
      <c r="J470" s="51">
        <f t="shared" si="13"/>
        <v>0</v>
      </c>
      <c r="K470" s="12"/>
      <c r="L470" s="12"/>
      <c r="M470" s="12"/>
      <c r="N470" s="12"/>
      <c r="O470" s="12"/>
    </row>
    <row r="471" spans="1:15" s="9" customFormat="1" ht="20.100000000000001" customHeight="1" x14ac:dyDescent="0.25">
      <c r="A471" s="149" t="s">
        <v>440</v>
      </c>
      <c r="B471" s="161" t="s">
        <v>440</v>
      </c>
      <c r="C471" s="36" t="str">
        <f>"Model car "&amp; B471</f>
        <v>Model car x</v>
      </c>
      <c r="D471" s="30" t="str">
        <f t="shared" si="12"/>
        <v>OPELCORSA D VAN1.3 CDTi</v>
      </c>
      <c r="E471" s="13"/>
      <c r="F471" s="12"/>
      <c r="G471" s="12"/>
      <c r="H471" s="12"/>
      <c r="I471" s="25">
        <v>2</v>
      </c>
      <c r="J471" s="51" t="str">
        <f t="shared" si="13"/>
        <v>OPELCORSA D VAN</v>
      </c>
      <c r="K471" s="12"/>
      <c r="L471" s="12"/>
      <c r="M471" s="12"/>
      <c r="N471" s="12"/>
      <c r="O471" s="12"/>
    </row>
    <row r="472" spans="1:15" s="9" customFormat="1" ht="3.95" hidden="1" customHeight="1" x14ac:dyDescent="0.25">
      <c r="A472" s="149" t="s">
        <v>440</v>
      </c>
      <c r="B472" s="161" t="s">
        <v>440</v>
      </c>
      <c r="C472" s="36"/>
      <c r="D472" s="30">
        <f t="shared" si="12"/>
        <v>0</v>
      </c>
      <c r="E472" s="13"/>
      <c r="F472" s="12"/>
      <c r="G472" s="12"/>
      <c r="H472" s="12"/>
      <c r="I472" s="23"/>
      <c r="J472" s="51">
        <f t="shared" si="13"/>
        <v>0</v>
      </c>
      <c r="K472" s="12"/>
      <c r="L472" s="12"/>
      <c r="M472" s="12"/>
      <c r="N472" s="12"/>
      <c r="O472" s="12"/>
    </row>
    <row r="473" spans="1:15" s="9" customFormat="1" ht="20.100000000000001" customHeight="1" x14ac:dyDescent="0.25">
      <c r="A473" s="149" t="s">
        <v>440</v>
      </c>
      <c r="B473" s="161" t="s">
        <v>440</v>
      </c>
      <c r="C473" s="36" t="str">
        <f>"Model car "&amp; B473</f>
        <v>Model car x</v>
      </c>
      <c r="D473" s="30" t="str">
        <f t="shared" si="12"/>
        <v>PEUGEOTBIPPER1.3 HDi Pack CD Clim</v>
      </c>
      <c r="E473" s="13"/>
      <c r="F473" s="12"/>
      <c r="G473" s="12"/>
      <c r="H473" s="12"/>
      <c r="I473" s="25">
        <v>2</v>
      </c>
      <c r="J473" s="51" t="str">
        <f t="shared" si="13"/>
        <v>PEUGEOTBIPPER</v>
      </c>
      <c r="K473" s="12"/>
      <c r="L473" s="12"/>
      <c r="M473" s="12"/>
      <c r="N473" s="12"/>
      <c r="O473" s="12"/>
    </row>
    <row r="474" spans="1:15" s="9" customFormat="1" ht="3.95" hidden="1" customHeight="1" x14ac:dyDescent="0.25">
      <c r="A474" s="149" t="s">
        <v>440</v>
      </c>
      <c r="B474" s="161" t="s">
        <v>440</v>
      </c>
      <c r="C474" s="16"/>
      <c r="D474" s="30">
        <f t="shared" si="12"/>
        <v>0</v>
      </c>
      <c r="E474" s="13"/>
      <c r="F474" s="12"/>
      <c r="G474" s="12"/>
      <c r="H474" s="12"/>
      <c r="I474" s="23"/>
      <c r="J474" s="51">
        <f t="shared" si="13"/>
        <v>0</v>
      </c>
      <c r="K474" s="12"/>
      <c r="L474" s="12"/>
      <c r="M474" s="12"/>
      <c r="N474" s="12"/>
      <c r="O474" s="12"/>
    </row>
    <row r="475" spans="1:15" s="9" customFormat="1" ht="20.100000000000001" customHeight="1" x14ac:dyDescent="0.25">
      <c r="A475" s="149" t="s">
        <v>440</v>
      </c>
      <c r="B475" s="161" t="s">
        <v>440</v>
      </c>
      <c r="C475" s="36" t="str">
        <f>"Model car "&amp; B475</f>
        <v>Model car x</v>
      </c>
      <c r="D475" s="30" t="str">
        <f t="shared" si="12"/>
        <v>CITROENBERLINGO VAN1.6 HDi 625</v>
      </c>
      <c r="E475" s="13"/>
      <c r="F475" s="12"/>
      <c r="G475" s="12"/>
      <c r="H475" s="12"/>
      <c r="I475" s="25">
        <v>2</v>
      </c>
      <c r="J475" s="51" t="str">
        <f t="shared" si="13"/>
        <v>CITROENBERLINGO VAN</v>
      </c>
      <c r="K475" s="12"/>
      <c r="L475" s="12"/>
      <c r="M475" s="12"/>
      <c r="N475" s="12"/>
      <c r="O475" s="12"/>
    </row>
    <row r="476" spans="1:15" s="9" customFormat="1" ht="3.95" hidden="1" customHeight="1" x14ac:dyDescent="0.25">
      <c r="A476" s="149" t="s">
        <v>440</v>
      </c>
      <c r="B476" s="161" t="s">
        <v>440</v>
      </c>
      <c r="C476" s="16"/>
      <c r="D476" s="30">
        <f t="shared" si="12"/>
        <v>0</v>
      </c>
      <c r="E476" s="13"/>
      <c r="F476" s="12"/>
      <c r="G476" s="12"/>
      <c r="H476" s="12"/>
      <c r="I476" s="23"/>
      <c r="J476" s="51">
        <f t="shared" si="13"/>
        <v>0</v>
      </c>
      <c r="K476" s="12"/>
      <c r="L476" s="12"/>
      <c r="M476" s="12"/>
      <c r="N476" s="12"/>
      <c r="O476" s="12"/>
    </row>
    <row r="477" spans="1:15" s="9" customFormat="1" ht="20.100000000000001" customHeight="1" x14ac:dyDescent="0.25">
      <c r="A477" s="149" t="s">
        <v>440</v>
      </c>
      <c r="B477" s="161" t="s">
        <v>440</v>
      </c>
      <c r="C477" s="36" t="str">
        <f>"Model car "&amp; B477</f>
        <v>Model car x</v>
      </c>
      <c r="D477" s="30" t="str">
        <f t="shared" si="12"/>
        <v>FORDTRANSIT (V363)310 L3 2.2 TDCi H2 Ambiente</v>
      </c>
      <c r="E477" s="13"/>
      <c r="F477" s="12"/>
      <c r="G477" s="12"/>
      <c r="H477" s="12"/>
      <c r="I477" s="25">
        <v>2</v>
      </c>
      <c r="J477" s="51" t="str">
        <f t="shared" si="13"/>
        <v>FORDTRANSIT (V363)</v>
      </c>
      <c r="K477" s="12"/>
      <c r="L477" s="12"/>
      <c r="M477" s="12"/>
      <c r="N477" s="12"/>
      <c r="O477" s="12"/>
    </row>
    <row r="478" spans="1:15" s="9" customFormat="1" ht="3.95" hidden="1" customHeight="1" x14ac:dyDescent="0.25">
      <c r="A478" s="149" t="s">
        <v>440</v>
      </c>
      <c r="B478" s="161" t="s">
        <v>440</v>
      </c>
      <c r="C478" s="36"/>
      <c r="D478" s="30">
        <f t="shared" si="12"/>
        <v>0</v>
      </c>
      <c r="E478" s="13"/>
      <c r="F478" s="12"/>
      <c r="G478" s="12"/>
      <c r="H478" s="12"/>
      <c r="I478" s="23"/>
      <c r="J478" s="51">
        <f t="shared" si="13"/>
        <v>0</v>
      </c>
      <c r="K478" s="12"/>
      <c r="L478" s="12"/>
      <c r="M478" s="12"/>
      <c r="N478" s="12"/>
      <c r="O478" s="12"/>
    </row>
    <row r="479" spans="1:15" s="9" customFormat="1" ht="20.100000000000001" customHeight="1" x14ac:dyDescent="0.25">
      <c r="A479" s="149" t="s">
        <v>440</v>
      </c>
      <c r="B479" s="161" t="s">
        <v>440</v>
      </c>
      <c r="C479" s="36" t="str">
        <f>"Model car "&amp; B479</f>
        <v>Model car x</v>
      </c>
      <c r="D479" s="30" t="str">
        <f t="shared" si="12"/>
        <v>VWAMAROK2.0 TDi CD Extra AC CM 2WD</v>
      </c>
      <c r="E479" s="13"/>
      <c r="F479" s="12"/>
      <c r="G479" s="12"/>
      <c r="H479" s="12"/>
      <c r="I479" s="25">
        <v>2</v>
      </c>
      <c r="J479" s="51" t="str">
        <f t="shared" si="13"/>
        <v>VWAMAROK</v>
      </c>
      <c r="K479" s="12"/>
      <c r="L479" s="12"/>
      <c r="M479" s="12"/>
      <c r="N479" s="12"/>
      <c r="O479" s="12"/>
    </row>
    <row r="480" spans="1:15" s="9" customFormat="1" ht="3.95" hidden="1" customHeight="1" x14ac:dyDescent="0.25">
      <c r="A480" s="149" t="s">
        <v>440</v>
      </c>
      <c r="B480" s="161" t="s">
        <v>440</v>
      </c>
      <c r="C480" s="36"/>
      <c r="D480" s="30">
        <f t="shared" si="12"/>
        <v>0</v>
      </c>
      <c r="E480" s="13"/>
      <c r="F480" s="12"/>
      <c r="G480" s="12"/>
      <c r="H480" s="12"/>
      <c r="I480" s="23"/>
      <c r="J480" s="51">
        <f t="shared" si="13"/>
        <v>0</v>
      </c>
      <c r="K480" s="12"/>
      <c r="L480" s="12"/>
      <c r="M480" s="12"/>
      <c r="N480" s="12"/>
      <c r="O480" s="12"/>
    </row>
    <row r="481" spans="1:15" s="9" customFormat="1" ht="20.100000000000001" customHeight="1" x14ac:dyDescent="0.25">
      <c r="A481" s="149" t="s">
        <v>440</v>
      </c>
      <c r="B481" s="161" t="s">
        <v>440</v>
      </c>
      <c r="C481" s="36" t="str">
        <f>"Model car "&amp; B481</f>
        <v>Model car x</v>
      </c>
      <c r="D481" s="30" t="str">
        <f t="shared" si="12"/>
        <v/>
      </c>
      <c r="E481" s="13"/>
      <c r="F481" s="12"/>
      <c r="G481" s="12"/>
      <c r="H481" s="12"/>
      <c r="I481" s="25"/>
      <c r="J481" s="51" t="str">
        <f t="shared" si="13"/>
        <v/>
      </c>
      <c r="K481" s="12"/>
      <c r="L481" s="12"/>
      <c r="M481" s="12"/>
      <c r="N481" s="12"/>
      <c r="O481" s="12"/>
    </row>
    <row r="482" spans="1:15" s="9" customFormat="1" ht="3.95" hidden="1" customHeight="1" x14ac:dyDescent="0.25">
      <c r="A482" s="149" t="s">
        <v>440</v>
      </c>
      <c r="B482" s="161" t="s">
        <v>440</v>
      </c>
      <c r="C482" s="16"/>
      <c r="D482" s="30">
        <f t="shared" si="12"/>
        <v>0</v>
      </c>
      <c r="E482" s="13"/>
      <c r="F482" s="12"/>
      <c r="G482" s="12"/>
      <c r="H482" s="12"/>
      <c r="I482" s="23"/>
      <c r="J482" s="51">
        <f t="shared" si="13"/>
        <v>0</v>
      </c>
      <c r="K482" s="12"/>
      <c r="L482" s="12"/>
      <c r="M482" s="12"/>
      <c r="N482" s="12"/>
      <c r="O482" s="12"/>
    </row>
    <row r="483" spans="1:15" s="9" customFormat="1" ht="20.100000000000001" hidden="1" customHeight="1" x14ac:dyDescent="0.25">
      <c r="A483" s="149" t="s">
        <v>440</v>
      </c>
      <c r="B483" s="161" t="s">
        <v>440</v>
      </c>
      <c r="C483" s="36" t="str">
        <f>"Model car "&amp; B483</f>
        <v>Model car x</v>
      </c>
      <c r="D483" s="30">
        <f t="shared" si="12"/>
        <v>0</v>
      </c>
      <c r="E483" s="13"/>
      <c r="F483" s="12"/>
      <c r="G483" s="12"/>
      <c r="H483" s="12"/>
      <c r="I483" s="25"/>
      <c r="J483" s="51">
        <f t="shared" si="13"/>
        <v>0</v>
      </c>
      <c r="K483" s="12"/>
      <c r="L483" s="12"/>
      <c r="M483" s="12"/>
      <c r="N483" s="12"/>
      <c r="O483" s="12"/>
    </row>
    <row r="484" spans="1:15" s="9" customFormat="1" ht="3.95" hidden="1" customHeight="1" x14ac:dyDescent="0.25">
      <c r="A484" s="149" t="s">
        <v>440</v>
      </c>
      <c r="B484" s="161" t="s">
        <v>440</v>
      </c>
      <c r="C484" s="36"/>
      <c r="D484" s="30">
        <f t="shared" si="12"/>
        <v>0</v>
      </c>
      <c r="E484" s="13"/>
      <c r="F484" s="12"/>
      <c r="G484" s="12"/>
      <c r="H484" s="12"/>
      <c r="I484" s="23"/>
      <c r="J484" s="51">
        <f t="shared" si="13"/>
        <v>0</v>
      </c>
      <c r="K484" s="12"/>
      <c r="L484" s="12"/>
      <c r="M484" s="12"/>
      <c r="N484" s="12"/>
      <c r="O484" s="12"/>
    </row>
    <row r="485" spans="1:15" s="9" customFormat="1" ht="20.100000000000001" hidden="1" customHeight="1" x14ac:dyDescent="0.25">
      <c r="A485" s="149" t="s">
        <v>440</v>
      </c>
      <c r="B485" s="161" t="s">
        <v>440</v>
      </c>
      <c r="C485" s="36" t="str">
        <f>"Model car "&amp; B485</f>
        <v>Model car x</v>
      </c>
      <c r="D485" s="30">
        <f t="shared" si="12"/>
        <v>0</v>
      </c>
      <c r="E485" s="13"/>
      <c r="F485" s="12"/>
      <c r="G485" s="12"/>
      <c r="H485" s="12"/>
      <c r="I485" s="25"/>
      <c r="J485" s="51">
        <f t="shared" si="13"/>
        <v>0</v>
      </c>
      <c r="K485" s="12"/>
      <c r="L485" s="12"/>
      <c r="M485" s="12"/>
      <c r="N485" s="12"/>
      <c r="O485" s="12"/>
    </row>
    <row r="486" spans="1:15" s="9" customFormat="1" ht="3.95" hidden="1" customHeight="1" x14ac:dyDescent="0.25">
      <c r="A486" s="149" t="s">
        <v>440</v>
      </c>
      <c r="B486" s="161" t="s">
        <v>440</v>
      </c>
      <c r="C486" s="36"/>
      <c r="D486" s="30">
        <f t="shared" si="12"/>
        <v>0</v>
      </c>
      <c r="E486" s="13"/>
      <c r="F486" s="12"/>
      <c r="G486" s="12"/>
      <c r="H486" s="12"/>
      <c r="I486" s="23"/>
      <c r="J486" s="51">
        <f t="shared" si="13"/>
        <v>0</v>
      </c>
      <c r="K486" s="12"/>
      <c r="L486" s="12"/>
      <c r="M486" s="12"/>
      <c r="N486" s="12"/>
      <c r="O486" s="12"/>
    </row>
    <row r="487" spans="1:15" s="9" customFormat="1" ht="20.100000000000001" hidden="1" customHeight="1" x14ac:dyDescent="0.25">
      <c r="A487" s="149" t="s">
        <v>440</v>
      </c>
      <c r="B487" s="161" t="s">
        <v>440</v>
      </c>
      <c r="C487" s="36" t="str">
        <f>"Model car "&amp; B487</f>
        <v>Model car x</v>
      </c>
      <c r="D487" s="30">
        <f t="shared" si="12"/>
        <v>0</v>
      </c>
      <c r="E487" s="13"/>
      <c r="F487" s="12"/>
      <c r="G487" s="12"/>
      <c r="H487" s="12"/>
      <c r="I487" s="25"/>
      <c r="J487" s="51">
        <f t="shared" si="13"/>
        <v>0</v>
      </c>
      <c r="K487" s="12"/>
      <c r="L487" s="12"/>
      <c r="M487" s="12"/>
      <c r="N487" s="12"/>
      <c r="O487" s="12"/>
    </row>
    <row r="488" spans="1:15" s="9" customFormat="1" ht="3.95" hidden="1" customHeight="1" x14ac:dyDescent="0.25">
      <c r="A488" s="149" t="s">
        <v>440</v>
      </c>
      <c r="B488" s="161" t="s">
        <v>440</v>
      </c>
      <c r="C488" s="16"/>
      <c r="D488" s="30">
        <f t="shared" si="12"/>
        <v>0</v>
      </c>
      <c r="E488" s="13"/>
      <c r="F488" s="12"/>
      <c r="G488" s="12"/>
      <c r="H488" s="12"/>
      <c r="I488" s="23"/>
      <c r="J488" s="51">
        <f t="shared" si="13"/>
        <v>0</v>
      </c>
      <c r="K488" s="12"/>
      <c r="L488" s="12"/>
      <c r="M488" s="12"/>
      <c r="N488" s="12"/>
      <c r="O488" s="12"/>
    </row>
    <row r="489" spans="1:15" s="9" customFormat="1" ht="20.100000000000001" hidden="1" customHeight="1" x14ac:dyDescent="0.25">
      <c r="A489" s="149" t="s">
        <v>440</v>
      </c>
      <c r="B489" s="161" t="s">
        <v>440</v>
      </c>
      <c r="C489" s="36" t="str">
        <f>"Model car "&amp; B489</f>
        <v>Model car x</v>
      </c>
      <c r="D489" s="30">
        <f t="shared" si="12"/>
        <v>0</v>
      </c>
      <c r="E489" s="13"/>
      <c r="F489" s="12"/>
      <c r="G489" s="12"/>
      <c r="H489" s="12"/>
      <c r="I489" s="25"/>
      <c r="J489" s="51">
        <f t="shared" si="13"/>
        <v>0</v>
      </c>
      <c r="K489" s="12"/>
      <c r="L489" s="12"/>
      <c r="M489" s="12"/>
      <c r="N489" s="12"/>
      <c r="O489" s="12"/>
    </row>
    <row r="490" spans="1:15" s="9" customFormat="1" ht="3.95" hidden="1" customHeight="1" x14ac:dyDescent="0.25">
      <c r="A490" s="149" t="s">
        <v>440</v>
      </c>
      <c r="B490" s="161" t="s">
        <v>440</v>
      </c>
      <c r="C490" s="36"/>
      <c r="D490" s="30">
        <f t="shared" si="12"/>
        <v>0</v>
      </c>
      <c r="E490" s="13"/>
      <c r="F490" s="12"/>
      <c r="G490" s="12"/>
      <c r="H490" s="12"/>
      <c r="I490" s="23"/>
      <c r="J490" s="51">
        <f t="shared" si="13"/>
        <v>0</v>
      </c>
      <c r="K490" s="12"/>
      <c r="L490" s="12"/>
      <c r="M490" s="12"/>
      <c r="N490" s="12"/>
      <c r="O490" s="12"/>
    </row>
    <row r="491" spans="1:15" s="9" customFormat="1" ht="20.100000000000001" hidden="1" customHeight="1" x14ac:dyDescent="0.25">
      <c r="A491" s="149" t="s">
        <v>440</v>
      </c>
      <c r="B491" s="161" t="s">
        <v>440</v>
      </c>
      <c r="C491" s="36" t="str">
        <f>"Model car "&amp; B491</f>
        <v>Model car x</v>
      </c>
      <c r="D491" s="30">
        <f t="shared" si="12"/>
        <v>0</v>
      </c>
      <c r="E491" s="13"/>
      <c r="F491" s="12"/>
      <c r="G491" s="12"/>
      <c r="H491" s="12"/>
      <c r="I491" s="25"/>
      <c r="J491" s="51">
        <f t="shared" si="13"/>
        <v>0</v>
      </c>
      <c r="K491" s="12"/>
      <c r="L491" s="12"/>
      <c r="M491" s="12"/>
      <c r="N491" s="12"/>
      <c r="O491" s="12"/>
    </row>
    <row r="492" spans="1:15" s="9" customFormat="1" ht="3.95" hidden="1" customHeight="1" x14ac:dyDescent="0.25">
      <c r="A492" s="149" t="s">
        <v>440</v>
      </c>
      <c r="B492" s="161" t="s">
        <v>440</v>
      </c>
      <c r="C492" s="36"/>
      <c r="D492" s="30">
        <f t="shared" si="12"/>
        <v>0</v>
      </c>
      <c r="E492" s="13"/>
      <c r="F492" s="12"/>
      <c r="G492" s="12"/>
      <c r="H492" s="12"/>
      <c r="I492" s="23"/>
      <c r="J492" s="51">
        <f t="shared" si="13"/>
        <v>0</v>
      </c>
      <c r="K492" s="12"/>
      <c r="L492" s="12"/>
      <c r="M492" s="12"/>
      <c r="N492" s="12"/>
      <c r="O492" s="12"/>
    </row>
    <row r="493" spans="1:15" s="9" customFormat="1" ht="20.100000000000001" hidden="1" customHeight="1" x14ac:dyDescent="0.25">
      <c r="A493" s="149" t="s">
        <v>440</v>
      </c>
      <c r="B493" s="161" t="s">
        <v>440</v>
      </c>
      <c r="C493" s="36" t="str">
        <f>"Model car "&amp; B493</f>
        <v>Model car x</v>
      </c>
      <c r="D493" s="30">
        <f t="shared" si="12"/>
        <v>0</v>
      </c>
      <c r="E493" s="13"/>
      <c r="F493" s="12"/>
      <c r="G493" s="12"/>
      <c r="H493" s="12"/>
      <c r="I493" s="25"/>
      <c r="J493" s="51">
        <f t="shared" si="13"/>
        <v>0</v>
      </c>
      <c r="K493" s="12"/>
      <c r="L493" s="12"/>
      <c r="M493" s="12"/>
      <c r="N493" s="12"/>
      <c r="O493" s="12"/>
    </row>
    <row r="494" spans="1:15" s="9" customFormat="1" ht="3.95" hidden="1" customHeight="1" x14ac:dyDescent="0.25">
      <c r="A494" s="149" t="s">
        <v>440</v>
      </c>
      <c r="B494" s="161" t="s">
        <v>440</v>
      </c>
      <c r="C494" s="16"/>
      <c r="D494" s="30">
        <f t="shared" si="12"/>
        <v>0</v>
      </c>
      <c r="E494" s="13"/>
      <c r="F494" s="12"/>
      <c r="G494" s="12"/>
      <c r="H494" s="12"/>
      <c r="I494" s="23"/>
      <c r="J494" s="51">
        <f t="shared" si="13"/>
        <v>0</v>
      </c>
      <c r="K494" s="12"/>
      <c r="L494" s="12"/>
      <c r="M494" s="12"/>
      <c r="N494" s="12"/>
      <c r="O494" s="12"/>
    </row>
    <row r="495" spans="1:15" s="9" customFormat="1" ht="20.100000000000001" hidden="1" customHeight="1" x14ac:dyDescent="0.25">
      <c r="A495" s="149" t="s">
        <v>440</v>
      </c>
      <c r="B495" s="161" t="s">
        <v>440</v>
      </c>
      <c r="C495" s="36" t="str">
        <f>"Model car "&amp; B495</f>
        <v>Model car x</v>
      </c>
      <c r="D495" s="30">
        <f t="shared" si="12"/>
        <v>0</v>
      </c>
      <c r="E495" s="13"/>
      <c r="F495" s="12"/>
      <c r="G495" s="12"/>
      <c r="H495" s="12"/>
      <c r="I495" s="25"/>
      <c r="J495" s="51">
        <f t="shared" si="13"/>
        <v>0</v>
      </c>
      <c r="K495" s="12"/>
      <c r="L495" s="12"/>
      <c r="M495" s="12"/>
      <c r="N495" s="12"/>
      <c r="O495" s="12"/>
    </row>
    <row r="496" spans="1:15" s="9" customFormat="1" ht="3.95" customHeight="1" x14ac:dyDescent="0.25">
      <c r="A496" s="149"/>
      <c r="B496" s="161"/>
      <c r="C496" s="16"/>
      <c r="D496" s="10"/>
      <c r="E496" s="13"/>
      <c r="F496" s="12"/>
      <c r="G496" s="12"/>
      <c r="H496" s="12"/>
      <c r="I496" s="23"/>
      <c r="J496" s="12"/>
      <c r="K496" s="12"/>
      <c r="L496" s="12"/>
      <c r="M496" s="12"/>
      <c r="N496" s="12"/>
      <c r="O496" s="12"/>
    </row>
    <row r="497" spans="1:20" s="9" customFormat="1" ht="15.95" customHeight="1" x14ac:dyDescent="0.25">
      <c r="A497" s="149" t="s">
        <v>559</v>
      </c>
      <c r="B497" s="161" t="s">
        <v>440</v>
      </c>
      <c r="C497" s="35" t="s">
        <v>558</v>
      </c>
      <c r="D497" s="10"/>
      <c r="E497" s="13"/>
      <c r="F497" s="12"/>
      <c r="G497" s="12"/>
      <c r="H497" s="12"/>
      <c r="I497" s="313"/>
      <c r="J497" s="12"/>
      <c r="K497" s="12"/>
      <c r="L497" s="12"/>
      <c r="M497" s="12"/>
      <c r="N497" s="12"/>
      <c r="O497" s="12"/>
    </row>
    <row r="498" spans="1:20" s="9" customFormat="1" ht="3.95" customHeight="1" x14ac:dyDescent="0.25">
      <c r="A498" s="149" t="s">
        <v>440</v>
      </c>
      <c r="B498" s="161" t="s">
        <v>440</v>
      </c>
      <c r="C498" s="35"/>
      <c r="D498" s="10"/>
      <c r="E498" s="13"/>
      <c r="F498" s="12"/>
      <c r="G498" s="12"/>
      <c r="H498" s="12"/>
      <c r="I498" s="23"/>
      <c r="J498" s="12"/>
      <c r="K498" s="12"/>
      <c r="L498" s="12"/>
      <c r="M498" s="12"/>
      <c r="N498" s="12"/>
      <c r="O498" s="12"/>
    </row>
    <row r="499" spans="1:20" s="9" customFormat="1" ht="15.95" customHeight="1" x14ac:dyDescent="0.25">
      <c r="A499" s="149" t="s">
        <v>440</v>
      </c>
      <c r="B499" s="161" t="s">
        <v>440</v>
      </c>
      <c r="C499" s="36" t="str">
        <f>"Model car "&amp; B499</f>
        <v>Model car x</v>
      </c>
      <c r="D499" s="30" t="str">
        <f>D437</f>
        <v>OPELCORSA D1.3 CDTi Enjoy 88g</v>
      </c>
      <c r="E499" s="13"/>
      <c r="F499" s="12"/>
      <c r="G499" s="12"/>
      <c r="H499" s="12"/>
      <c r="I499" s="410">
        <v>3.7898213570794773E-5</v>
      </c>
      <c r="J499" s="51" t="str">
        <f t="shared" ref="J499:J530" si="14">J54</f>
        <v>OPELCORSA D</v>
      </c>
      <c r="K499" s="12"/>
      <c r="L499" s="12"/>
      <c r="M499" s="12"/>
      <c r="N499" s="12"/>
      <c r="O499" s="12"/>
      <c r="T499" s="53">
        <f>IF(ISERROR(VLOOKUP($J499,DowntimeEntriesData,'Vehicle Data'!$M$9,FALSE)),0,VLOOKUP($J499,DowntimeEntriesData,'Vehicle Data'!$M$9,FALSE))</f>
        <v>0</v>
      </c>
    </row>
    <row r="500" spans="1:20" s="9" customFormat="1" ht="3.95" hidden="1" customHeight="1" x14ac:dyDescent="0.25">
      <c r="A500" s="149" t="s">
        <v>440</v>
      </c>
      <c r="B500" s="161" t="s">
        <v>440</v>
      </c>
      <c r="C500" s="36"/>
      <c r="D500" s="30">
        <f t="shared" ref="D500:D557" si="15">D438</f>
        <v>0</v>
      </c>
      <c r="E500" s="13"/>
      <c r="F500" s="12"/>
      <c r="G500" s="12"/>
      <c r="H500" s="12"/>
      <c r="I500" s="23"/>
      <c r="J500" s="51">
        <f t="shared" si="14"/>
        <v>0</v>
      </c>
      <c r="K500" s="12"/>
      <c r="L500" s="12"/>
      <c r="M500" s="12"/>
      <c r="N500" s="12"/>
      <c r="O500" s="12"/>
      <c r="T500" s="23"/>
    </row>
    <row r="501" spans="1:20" s="9" customFormat="1" ht="15.95" customHeight="1" x14ac:dyDescent="0.25">
      <c r="A501" s="149" t="s">
        <v>440</v>
      </c>
      <c r="B501" s="161" t="s">
        <v>440</v>
      </c>
      <c r="C501" s="36" t="str">
        <f>"Model car "&amp; B501</f>
        <v>Model car x</v>
      </c>
      <c r="D501" s="30" t="str">
        <f t="shared" si="15"/>
        <v>VWPOLO (6C1)1.4 TDi Trendline</v>
      </c>
      <c r="E501" s="13"/>
      <c r="F501" s="12"/>
      <c r="G501" s="12"/>
      <c r="H501" s="12"/>
      <c r="I501" s="410">
        <v>2.839614002400692E-5</v>
      </c>
      <c r="J501" s="51" t="str">
        <f t="shared" si="14"/>
        <v>VWPOLO (6C1)</v>
      </c>
      <c r="K501" s="12"/>
      <c r="L501" s="12"/>
      <c r="M501" s="12"/>
      <c r="N501" s="12"/>
      <c r="O501" s="12"/>
      <c r="T501" s="53">
        <f>IF(ISERROR(VLOOKUP($J501,DowntimeEntriesData,'Vehicle Data'!$M$9,FALSE)),0,VLOOKUP($J501,DowntimeEntriesData,'Vehicle Data'!$M$9,FALSE))</f>
        <v>0</v>
      </c>
    </row>
    <row r="502" spans="1:20" s="9" customFormat="1" ht="3.95" hidden="1" customHeight="1" x14ac:dyDescent="0.25">
      <c r="A502" s="149" t="s">
        <v>440</v>
      </c>
      <c r="B502" s="161" t="s">
        <v>440</v>
      </c>
      <c r="C502" s="36"/>
      <c r="D502" s="30">
        <f t="shared" si="15"/>
        <v>0</v>
      </c>
      <c r="E502" s="13"/>
      <c r="F502" s="12"/>
      <c r="G502" s="12"/>
      <c r="H502" s="12"/>
      <c r="I502" s="23"/>
      <c r="J502" s="51">
        <f t="shared" si="14"/>
        <v>0</v>
      </c>
      <c r="K502" s="12"/>
      <c r="L502" s="12"/>
      <c r="M502" s="12"/>
      <c r="N502" s="12"/>
      <c r="O502" s="12"/>
      <c r="T502" s="23"/>
    </row>
    <row r="503" spans="1:20" s="9" customFormat="1" ht="15.95" customHeight="1" x14ac:dyDescent="0.25">
      <c r="A503" s="149" t="s">
        <v>440</v>
      </c>
      <c r="B503" s="161" t="s">
        <v>440</v>
      </c>
      <c r="C503" s="36" t="str">
        <f>"Model car "&amp; B503</f>
        <v>Model car x</v>
      </c>
      <c r="D503" s="30" t="str">
        <f t="shared" si="15"/>
        <v>SEATIBIZA ST (6J)1.2 TDi Style</v>
      </c>
      <c r="E503" s="13"/>
      <c r="F503" s="12"/>
      <c r="G503" s="12"/>
      <c r="H503" s="12"/>
      <c r="I503" s="410">
        <v>1.844E-5</v>
      </c>
      <c r="J503" s="51" t="str">
        <f t="shared" si="14"/>
        <v>SEATIBIZA ST (6J)</v>
      </c>
      <c r="K503" s="12"/>
      <c r="L503" s="12"/>
      <c r="M503" s="12"/>
      <c r="N503" s="12"/>
      <c r="O503" s="12"/>
      <c r="T503" s="53">
        <f>IF(ISERROR(VLOOKUP($J503,DowntimeEntriesData,'Vehicle Data'!$M$9,FALSE)),0,VLOOKUP($J503,DowntimeEntriesData,'Vehicle Data'!$M$9,FALSE))</f>
        <v>0</v>
      </c>
    </row>
    <row r="504" spans="1:20" s="9" customFormat="1" ht="3.95" hidden="1" customHeight="1" x14ac:dyDescent="0.25">
      <c r="A504" s="149" t="s">
        <v>440</v>
      </c>
      <c r="B504" s="161" t="s">
        <v>440</v>
      </c>
      <c r="C504" s="16"/>
      <c r="D504" s="30">
        <f t="shared" si="15"/>
        <v>0</v>
      </c>
      <c r="E504" s="13"/>
      <c r="F504" s="12"/>
      <c r="G504" s="12"/>
      <c r="H504" s="12"/>
      <c r="I504" s="23"/>
      <c r="J504" s="51">
        <f t="shared" si="14"/>
        <v>0</v>
      </c>
      <c r="K504" s="12"/>
      <c r="L504" s="12"/>
      <c r="M504" s="12"/>
      <c r="N504" s="12"/>
      <c r="O504" s="12"/>
      <c r="T504" s="23"/>
    </row>
    <row r="505" spans="1:20" s="9" customFormat="1" ht="15.95" customHeight="1" x14ac:dyDescent="0.25">
      <c r="A505" s="149" t="s">
        <v>440</v>
      </c>
      <c r="B505" s="161" t="s">
        <v>440</v>
      </c>
      <c r="C505" s="36" t="str">
        <f>"Model car "&amp; B505</f>
        <v>Model car x</v>
      </c>
      <c r="D505" s="30" t="str">
        <f t="shared" si="15"/>
        <v>SEATLEON ST (5F)1.6 TDi Style Ecomotive</v>
      </c>
      <c r="E505" s="13"/>
      <c r="F505" s="12"/>
      <c r="G505" s="12"/>
      <c r="H505" s="12"/>
      <c r="I505" s="410">
        <v>2.101E-5</v>
      </c>
      <c r="J505" s="51" t="str">
        <f t="shared" si="14"/>
        <v>SEATLEON ST (5F)</v>
      </c>
      <c r="K505" s="12"/>
      <c r="L505" s="12"/>
      <c r="M505" s="12"/>
      <c r="N505" s="12"/>
      <c r="O505" s="12"/>
      <c r="T505" s="53">
        <f>IF(ISERROR(VLOOKUP($J505,DowntimeEntriesData,'Vehicle Data'!$M$9,FALSE)),0,VLOOKUP($J505,DowntimeEntriesData,'Vehicle Data'!$M$9,FALSE))</f>
        <v>0</v>
      </c>
    </row>
    <row r="506" spans="1:20" s="9" customFormat="1" ht="3.95" hidden="1" customHeight="1" x14ac:dyDescent="0.25">
      <c r="A506" s="149" t="s">
        <v>440</v>
      </c>
      <c r="B506" s="161" t="s">
        <v>440</v>
      </c>
      <c r="C506" s="36"/>
      <c r="D506" s="30">
        <f t="shared" si="15"/>
        <v>0</v>
      </c>
      <c r="E506" s="13"/>
      <c r="F506" s="12"/>
      <c r="G506" s="12"/>
      <c r="H506" s="12"/>
      <c r="I506" s="23"/>
      <c r="J506" s="51">
        <f t="shared" si="14"/>
        <v>0</v>
      </c>
      <c r="K506" s="12"/>
      <c r="L506" s="12"/>
      <c r="M506" s="12"/>
      <c r="N506" s="12"/>
      <c r="O506" s="12"/>
      <c r="T506" s="23"/>
    </row>
    <row r="507" spans="1:20" s="9" customFormat="1" ht="20.100000000000001" customHeight="1" x14ac:dyDescent="0.25">
      <c r="A507" s="149" t="s">
        <v>440</v>
      </c>
      <c r="B507" s="161" t="s">
        <v>440</v>
      </c>
      <c r="C507" s="36" t="str">
        <f>"Model car "&amp; B507</f>
        <v>Model car x</v>
      </c>
      <c r="D507" s="30" t="str">
        <f t="shared" si="15"/>
        <v>FORDFOCUS STATION1.6 TDCi Titanium Best</v>
      </c>
      <c r="E507" s="13"/>
      <c r="F507" s="12"/>
      <c r="G507" s="12"/>
      <c r="H507" s="12"/>
      <c r="I507" s="410">
        <v>2.355E-5</v>
      </c>
      <c r="J507" s="51" t="str">
        <f t="shared" si="14"/>
        <v>FORDFOCUS STATION</v>
      </c>
      <c r="K507" s="12"/>
      <c r="L507" s="12"/>
      <c r="M507" s="12"/>
      <c r="N507" s="12"/>
      <c r="O507" s="12"/>
      <c r="T507" s="53">
        <f>IF(ISERROR(VLOOKUP($J507,DowntimeEntriesData,'Vehicle Data'!$M$9,FALSE)),0,VLOOKUP($J507,DowntimeEntriesData,'Vehicle Data'!$M$9,FALSE))</f>
        <v>0</v>
      </c>
    </row>
    <row r="508" spans="1:20" s="9" customFormat="1" ht="3.95" hidden="1" customHeight="1" x14ac:dyDescent="0.25">
      <c r="A508" s="149" t="s">
        <v>440</v>
      </c>
      <c r="B508" s="161" t="s">
        <v>440</v>
      </c>
      <c r="C508" s="36"/>
      <c r="D508" s="30">
        <f t="shared" si="15"/>
        <v>0</v>
      </c>
      <c r="E508" s="13"/>
      <c r="F508" s="12"/>
      <c r="G508" s="12"/>
      <c r="H508" s="12"/>
      <c r="I508" s="23"/>
      <c r="J508" s="51">
        <f t="shared" si="14"/>
        <v>0</v>
      </c>
      <c r="K508" s="12"/>
      <c r="L508" s="12"/>
      <c r="M508" s="12"/>
      <c r="N508" s="12"/>
      <c r="O508" s="12"/>
      <c r="T508" s="23"/>
    </row>
    <row r="509" spans="1:20" s="9" customFormat="1" ht="20.100000000000001" customHeight="1" x14ac:dyDescent="0.25">
      <c r="A509" s="149" t="s">
        <v>440</v>
      </c>
      <c r="B509" s="161" t="s">
        <v>440</v>
      </c>
      <c r="C509" s="36" t="str">
        <f>"Model car "&amp; B509</f>
        <v>Model car x</v>
      </c>
      <c r="D509" s="30" t="str">
        <f t="shared" si="15"/>
        <v>VWGOLF VII VARIAN1.6 TDi Confortline</v>
      </c>
      <c r="E509" s="13"/>
      <c r="F509" s="12"/>
      <c r="G509" s="12"/>
      <c r="H509" s="12"/>
      <c r="I509" s="410">
        <v>2.2410000000000001E-5</v>
      </c>
      <c r="J509" s="51" t="str">
        <f t="shared" si="14"/>
        <v>VWGOLF VII VARIAN</v>
      </c>
      <c r="K509" s="12"/>
      <c r="L509" s="12"/>
      <c r="M509" s="12"/>
      <c r="N509" s="12"/>
      <c r="O509" s="12"/>
      <c r="T509" s="53">
        <f>IF(ISERROR(VLOOKUP($J509,DowntimeEntriesData,'Vehicle Data'!$M$9,FALSE)),0,VLOOKUP($J509,DowntimeEntriesData,'Vehicle Data'!$M$9,FALSE))</f>
        <v>0</v>
      </c>
    </row>
    <row r="510" spans="1:20" s="9" customFormat="1" ht="3.95" hidden="1" customHeight="1" x14ac:dyDescent="0.25">
      <c r="A510" s="149" t="s">
        <v>440</v>
      </c>
      <c r="B510" s="161" t="s">
        <v>440</v>
      </c>
      <c r="C510" s="16"/>
      <c r="D510" s="30">
        <f t="shared" si="15"/>
        <v>0</v>
      </c>
      <c r="E510" s="13"/>
      <c r="F510" s="12"/>
      <c r="G510" s="12"/>
      <c r="H510" s="12"/>
      <c r="I510" s="23"/>
      <c r="J510" s="51">
        <f t="shared" si="14"/>
        <v>0</v>
      </c>
      <c r="K510" s="12"/>
      <c r="L510" s="12"/>
      <c r="M510" s="12"/>
      <c r="N510" s="12"/>
      <c r="O510" s="12"/>
      <c r="T510" s="23"/>
    </row>
    <row r="511" spans="1:20" s="9" customFormat="1" ht="20.100000000000001" customHeight="1" x14ac:dyDescent="0.25">
      <c r="A511" s="149" t="s">
        <v>440</v>
      </c>
      <c r="B511" s="161" t="s">
        <v>440</v>
      </c>
      <c r="C511" s="36" t="str">
        <f>"Model car "&amp; B511</f>
        <v>Model car x</v>
      </c>
      <c r="D511" s="30" t="str">
        <f t="shared" si="15"/>
        <v>BMWSERIE-1 (F20)116 d EfficientDynamics</v>
      </c>
      <c r="E511" s="13"/>
      <c r="F511" s="12"/>
      <c r="G511" s="12"/>
      <c r="H511" s="12"/>
      <c r="I511" s="410">
        <v>1.783E-5</v>
      </c>
      <c r="J511" s="51" t="str">
        <f t="shared" si="14"/>
        <v>BMWSERIE-1 (F20)</v>
      </c>
      <c r="K511" s="12"/>
      <c r="L511" s="12"/>
      <c r="M511" s="12"/>
      <c r="N511" s="12"/>
      <c r="O511" s="12"/>
      <c r="T511" s="53">
        <f>IF(ISERROR(VLOOKUP($J511,DowntimeEntriesData,'Vehicle Data'!$M$9,FALSE)),0,VLOOKUP($J511,DowntimeEntriesData,'Vehicle Data'!$M$9,FALSE))</f>
        <v>0</v>
      </c>
    </row>
    <row r="512" spans="1:20" s="9" customFormat="1" ht="3.95" hidden="1" customHeight="1" x14ac:dyDescent="0.25">
      <c r="A512" s="149" t="s">
        <v>440</v>
      </c>
      <c r="B512" s="161" t="s">
        <v>440</v>
      </c>
      <c r="C512" s="36"/>
      <c r="D512" s="30">
        <f t="shared" si="15"/>
        <v>0</v>
      </c>
      <c r="E512" s="13"/>
      <c r="F512" s="12"/>
      <c r="G512" s="12"/>
      <c r="H512" s="12"/>
      <c r="I512" s="23"/>
      <c r="J512" s="51">
        <f t="shared" si="14"/>
        <v>0</v>
      </c>
      <c r="K512" s="12"/>
      <c r="L512" s="12"/>
      <c r="M512" s="12"/>
      <c r="N512" s="12"/>
      <c r="O512" s="12"/>
      <c r="T512" s="23"/>
    </row>
    <row r="513" spans="1:20" s="9" customFormat="1" ht="20.100000000000001" customHeight="1" x14ac:dyDescent="0.25">
      <c r="A513" s="149" t="s">
        <v>440</v>
      </c>
      <c r="B513" s="161" t="s">
        <v>440</v>
      </c>
      <c r="C513" s="36" t="str">
        <f>"Model car "&amp; B513</f>
        <v>Model car x</v>
      </c>
      <c r="D513" s="30" t="str">
        <f t="shared" si="15"/>
        <v>AUDIA3 SPORTBACK (81.6 TDi Business Line Attracti</v>
      </c>
      <c r="E513" s="13"/>
      <c r="F513" s="12"/>
      <c r="G513" s="12"/>
      <c r="H513" s="12"/>
      <c r="I513" s="410">
        <v>1.7450000000000001E-5</v>
      </c>
      <c r="J513" s="51" t="str">
        <f t="shared" si="14"/>
        <v>AUDIA3 SPORTBACK (8</v>
      </c>
      <c r="K513" s="12"/>
      <c r="L513" s="12"/>
      <c r="M513" s="12"/>
      <c r="N513" s="12"/>
      <c r="O513" s="12"/>
      <c r="T513" s="53">
        <f>IF(ISERROR(VLOOKUP($J513,DowntimeEntriesData,'Vehicle Data'!$M$9,FALSE)),0,VLOOKUP($J513,DowntimeEntriesData,'Vehicle Data'!$M$9,FALSE))</f>
        <v>0</v>
      </c>
    </row>
    <row r="514" spans="1:20" s="9" customFormat="1" ht="3.95" hidden="1" customHeight="1" x14ac:dyDescent="0.25">
      <c r="A514" s="149" t="s">
        <v>440</v>
      </c>
      <c r="B514" s="161" t="s">
        <v>440</v>
      </c>
      <c r="C514" s="36"/>
      <c r="D514" s="30">
        <f t="shared" si="15"/>
        <v>0</v>
      </c>
      <c r="E514" s="13"/>
      <c r="F514" s="12"/>
      <c r="G514" s="12"/>
      <c r="H514" s="12"/>
      <c r="I514" s="23"/>
      <c r="J514" s="51">
        <f t="shared" si="14"/>
        <v>0</v>
      </c>
      <c r="K514" s="12"/>
      <c r="L514" s="12"/>
      <c r="M514" s="12"/>
      <c r="N514" s="12"/>
      <c r="O514" s="12"/>
      <c r="T514" s="23"/>
    </row>
    <row r="515" spans="1:20" s="9" customFormat="1" ht="20.100000000000001" customHeight="1" x14ac:dyDescent="0.25">
      <c r="A515" s="149" t="s">
        <v>440</v>
      </c>
      <c r="B515" s="161" t="s">
        <v>440</v>
      </c>
      <c r="C515" s="36" t="str">
        <f>"Model car "&amp; B515</f>
        <v>Model car x</v>
      </c>
      <c r="D515" s="30" t="str">
        <f t="shared" si="15"/>
        <v>CITROENC5 TOURER1.6 HDi Séduction 120g</v>
      </c>
      <c r="E515" s="13"/>
      <c r="F515" s="12"/>
      <c r="G515" s="12"/>
      <c r="H515" s="12"/>
      <c r="I515" s="410">
        <v>3.095E-5</v>
      </c>
      <c r="J515" s="51" t="str">
        <f t="shared" si="14"/>
        <v>CITROENC5 TOURER</v>
      </c>
      <c r="K515" s="12"/>
      <c r="L515" s="12"/>
      <c r="M515" s="12"/>
      <c r="N515" s="12"/>
      <c r="O515" s="12"/>
      <c r="T515" s="53">
        <f>IF(ISERROR(VLOOKUP($J515,DowntimeEntriesData,'Vehicle Data'!$M$9,FALSE)),0,VLOOKUP($J515,DowntimeEntriesData,'Vehicle Data'!$M$9,FALSE))</f>
        <v>0</v>
      </c>
    </row>
    <row r="516" spans="1:20" s="9" customFormat="1" ht="3.95" hidden="1" customHeight="1" x14ac:dyDescent="0.25">
      <c r="A516" s="149" t="s">
        <v>440</v>
      </c>
      <c r="B516" s="161" t="s">
        <v>440</v>
      </c>
      <c r="C516" s="16"/>
      <c r="D516" s="30">
        <f t="shared" si="15"/>
        <v>0</v>
      </c>
      <c r="E516" s="13"/>
      <c r="F516" s="12"/>
      <c r="G516" s="12"/>
      <c r="H516" s="12"/>
      <c r="I516" s="23"/>
      <c r="J516" s="51">
        <f t="shared" si="14"/>
        <v>0</v>
      </c>
      <c r="K516" s="12"/>
      <c r="L516" s="12"/>
      <c r="M516" s="12"/>
      <c r="N516" s="12"/>
      <c r="O516" s="12"/>
      <c r="T516" s="23"/>
    </row>
    <row r="517" spans="1:20" s="9" customFormat="1" ht="20.100000000000001" customHeight="1" x14ac:dyDescent="0.25">
      <c r="A517" s="149" t="s">
        <v>440</v>
      </c>
      <c r="B517" s="161" t="s">
        <v>440</v>
      </c>
      <c r="C517" s="36" t="str">
        <f>"Model car "&amp; B517</f>
        <v>Model car x</v>
      </c>
      <c r="D517" s="30" t="str">
        <f t="shared" si="15"/>
        <v>VWPASSAT VARIANT1.6 TDi Confortline Navig</v>
      </c>
      <c r="E517" s="13"/>
      <c r="F517" s="12"/>
      <c r="G517" s="12"/>
      <c r="H517" s="12"/>
      <c r="I517" s="410">
        <v>2.5449999999999999E-5</v>
      </c>
      <c r="J517" s="51" t="str">
        <f t="shared" si="14"/>
        <v>VWPASSAT VARIANT</v>
      </c>
      <c r="K517" s="12"/>
      <c r="L517" s="12"/>
      <c r="M517" s="12"/>
      <c r="N517" s="12"/>
      <c r="O517" s="12"/>
      <c r="T517" s="53">
        <f>IF(ISERROR(VLOOKUP($J517,DowntimeEntriesData,'Vehicle Data'!$M$9,FALSE)),0,VLOOKUP($J517,DowntimeEntriesData,'Vehicle Data'!$M$9,FALSE))</f>
        <v>0</v>
      </c>
    </row>
    <row r="518" spans="1:20" s="9" customFormat="1" ht="3.95" hidden="1" customHeight="1" x14ac:dyDescent="0.25">
      <c r="A518" s="149" t="s">
        <v>440</v>
      </c>
      <c r="B518" s="161" t="s">
        <v>440</v>
      </c>
      <c r="C518" s="16"/>
      <c r="D518" s="30">
        <f t="shared" si="15"/>
        <v>0</v>
      </c>
      <c r="E518" s="13"/>
      <c r="F518" s="12"/>
      <c r="G518" s="12"/>
      <c r="H518" s="12"/>
      <c r="I518" s="23"/>
      <c r="J518" s="51">
        <f t="shared" si="14"/>
        <v>0</v>
      </c>
      <c r="K518" s="12"/>
      <c r="L518" s="12"/>
      <c r="M518" s="12"/>
      <c r="N518" s="12"/>
      <c r="O518" s="12"/>
      <c r="T518" s="23"/>
    </row>
    <row r="519" spans="1:20" s="9" customFormat="1" ht="20.100000000000001" customHeight="1" x14ac:dyDescent="0.25">
      <c r="A519" s="149" t="s">
        <v>440</v>
      </c>
      <c r="B519" s="161" t="s">
        <v>440</v>
      </c>
      <c r="C519" s="36" t="str">
        <f>"Model car "&amp; B519</f>
        <v>Model car x</v>
      </c>
      <c r="D519" s="30" t="str">
        <f t="shared" si="15"/>
        <v>VWPASSAT VARIANT2.0 TDi Confortline Navig</v>
      </c>
      <c r="E519" s="13"/>
      <c r="F519" s="12"/>
      <c r="G519" s="12"/>
      <c r="H519" s="12"/>
      <c r="I519" s="410">
        <v>2.5449999999999999E-5</v>
      </c>
      <c r="J519" s="51" t="str">
        <f t="shared" si="14"/>
        <v>VWPASSAT VARIANT</v>
      </c>
      <c r="K519" s="12"/>
      <c r="L519" s="12"/>
      <c r="M519" s="12"/>
      <c r="N519" s="12"/>
      <c r="O519" s="12"/>
      <c r="T519" s="53">
        <f>IF(ISERROR(VLOOKUP($J519,DowntimeEntriesData,'Vehicle Data'!$M$9,FALSE)),0,VLOOKUP($J519,DowntimeEntriesData,'Vehicle Data'!$M$9,FALSE))</f>
        <v>0</v>
      </c>
    </row>
    <row r="520" spans="1:20" s="9" customFormat="1" ht="3.95" hidden="1" customHeight="1" x14ac:dyDescent="0.25">
      <c r="A520" s="149" t="s">
        <v>440</v>
      </c>
      <c r="B520" s="161" t="s">
        <v>440</v>
      </c>
      <c r="C520" s="36"/>
      <c r="D520" s="30">
        <f t="shared" si="15"/>
        <v>0</v>
      </c>
      <c r="E520" s="13"/>
      <c r="F520" s="12"/>
      <c r="G520" s="12"/>
      <c r="H520" s="12"/>
      <c r="I520" s="23"/>
      <c r="J520" s="51">
        <f t="shared" si="14"/>
        <v>0</v>
      </c>
      <c r="K520" s="12"/>
      <c r="L520" s="12"/>
      <c r="M520" s="12"/>
      <c r="N520" s="12"/>
      <c r="O520" s="12"/>
      <c r="T520" s="23"/>
    </row>
    <row r="521" spans="1:20" s="9" customFormat="1" ht="20.100000000000001" customHeight="1" x14ac:dyDescent="0.25">
      <c r="A521" s="149" t="s">
        <v>440</v>
      </c>
      <c r="B521" s="161" t="s">
        <v>440</v>
      </c>
      <c r="C521" s="36" t="str">
        <f>"Model car "&amp; B521</f>
        <v>Model car x</v>
      </c>
      <c r="D521" s="30" t="str">
        <f t="shared" si="15"/>
        <v>OPELINSIGNIA SPORTS2.0 CDTi Executive S/S</v>
      </c>
      <c r="E521" s="13"/>
      <c r="F521" s="12"/>
      <c r="G521" s="12"/>
      <c r="H521" s="12"/>
      <c r="I521" s="410">
        <v>1.224E-5</v>
      </c>
      <c r="J521" s="51" t="str">
        <f t="shared" si="14"/>
        <v>OPELINSIGNIA SPORTS</v>
      </c>
      <c r="K521" s="12"/>
      <c r="L521" s="12"/>
      <c r="M521" s="12"/>
      <c r="N521" s="12"/>
      <c r="O521" s="12"/>
      <c r="T521" s="53">
        <f>IF(ISERROR(VLOOKUP($J521,DowntimeEntriesData,'Vehicle Data'!$M$9,FALSE)),0,VLOOKUP($J521,DowntimeEntriesData,'Vehicle Data'!$M$9,FALSE))</f>
        <v>0</v>
      </c>
    </row>
    <row r="522" spans="1:20" s="9" customFormat="1" ht="3.95" hidden="1" customHeight="1" x14ac:dyDescent="0.25">
      <c r="A522" s="149" t="s">
        <v>440</v>
      </c>
      <c r="B522" s="161" t="s">
        <v>440</v>
      </c>
      <c r="C522" s="36"/>
      <c r="D522" s="30">
        <f t="shared" si="15"/>
        <v>0</v>
      </c>
      <c r="E522" s="13"/>
      <c r="F522" s="12"/>
      <c r="G522" s="12"/>
      <c r="H522" s="12"/>
      <c r="I522" s="23"/>
      <c r="J522" s="51">
        <f t="shared" si="14"/>
        <v>0</v>
      </c>
      <c r="K522" s="12"/>
      <c r="L522" s="12"/>
      <c r="M522" s="12"/>
      <c r="N522" s="12"/>
      <c r="O522" s="12"/>
      <c r="T522" s="23"/>
    </row>
    <row r="523" spans="1:20" s="9" customFormat="1" ht="20.100000000000001" customHeight="1" x14ac:dyDescent="0.25">
      <c r="A523" s="149" t="s">
        <v>440</v>
      </c>
      <c r="B523" s="161" t="s">
        <v>440</v>
      </c>
      <c r="C523" s="36" t="str">
        <f>"Model car "&amp; B523</f>
        <v>Model car x</v>
      </c>
      <c r="D523" s="30" t="str">
        <f t="shared" si="15"/>
        <v>SEATALHAMBRA (710)2.0 TDi Style Eco.</v>
      </c>
      <c r="E523" s="13"/>
      <c r="F523" s="12"/>
      <c r="G523" s="12"/>
      <c r="H523" s="12"/>
      <c r="I523" s="410">
        <v>1.7810000000000001E-5</v>
      </c>
      <c r="J523" s="51" t="str">
        <f t="shared" si="14"/>
        <v>SEATALHAMBRA (710)</v>
      </c>
      <c r="K523" s="12"/>
      <c r="L523" s="12"/>
      <c r="M523" s="12"/>
      <c r="N523" s="12"/>
      <c r="O523" s="12"/>
      <c r="T523" s="53">
        <f>IF(ISERROR(VLOOKUP($J523,DowntimeEntriesData,'Vehicle Data'!$M$9,FALSE)),0,VLOOKUP($J523,DowntimeEntriesData,'Vehicle Data'!$M$9,FALSE))</f>
        <v>0</v>
      </c>
    </row>
    <row r="524" spans="1:20" s="9" customFormat="1" ht="3.95" hidden="1" customHeight="1" x14ac:dyDescent="0.25">
      <c r="A524" s="149" t="s">
        <v>440</v>
      </c>
      <c r="B524" s="161" t="s">
        <v>440</v>
      </c>
      <c r="C524" s="16"/>
      <c r="D524" s="30">
        <f t="shared" si="15"/>
        <v>0</v>
      </c>
      <c r="E524" s="13"/>
      <c r="F524" s="12"/>
      <c r="G524" s="12"/>
      <c r="H524" s="12"/>
      <c r="I524" s="23"/>
      <c r="J524" s="51">
        <f t="shared" si="14"/>
        <v>0</v>
      </c>
      <c r="K524" s="12"/>
      <c r="L524" s="12"/>
      <c r="M524" s="12"/>
      <c r="N524" s="12"/>
      <c r="O524" s="12"/>
      <c r="T524" s="23"/>
    </row>
    <row r="525" spans="1:20" s="9" customFormat="1" ht="20.100000000000001" customHeight="1" x14ac:dyDescent="0.25">
      <c r="A525" s="149" t="s">
        <v>440</v>
      </c>
      <c r="B525" s="161" t="s">
        <v>440</v>
      </c>
      <c r="C525" s="36" t="str">
        <f>"Model car "&amp; B525</f>
        <v>Model car x</v>
      </c>
      <c r="D525" s="30" t="str">
        <f t="shared" si="15"/>
        <v>BMWSERIE-3 TOURING320 d Touring</v>
      </c>
      <c r="E525" s="13"/>
      <c r="F525" s="12"/>
      <c r="G525" s="12"/>
      <c r="H525" s="12"/>
      <c r="I525" s="410">
        <v>1.999E-5</v>
      </c>
      <c r="J525" s="51" t="str">
        <f t="shared" si="14"/>
        <v>BMWSERIE-3 TOURING</v>
      </c>
      <c r="K525" s="12"/>
      <c r="L525" s="12"/>
      <c r="M525" s="12"/>
      <c r="N525" s="12"/>
      <c r="O525" s="12"/>
      <c r="T525" s="53">
        <f>IF(ISERROR(VLOOKUP($J525,DowntimeEntriesData,'Vehicle Data'!$M$9,FALSE)),0,VLOOKUP($J525,DowntimeEntriesData,'Vehicle Data'!$M$9,FALSE))</f>
        <v>0</v>
      </c>
    </row>
    <row r="526" spans="1:20" s="9" customFormat="1" ht="3.95" hidden="1" customHeight="1" x14ac:dyDescent="0.25">
      <c r="A526" s="149" t="s">
        <v>440</v>
      </c>
      <c r="B526" s="161" t="s">
        <v>440</v>
      </c>
      <c r="C526" s="36"/>
      <c r="D526" s="30">
        <f t="shared" si="15"/>
        <v>0</v>
      </c>
      <c r="E526" s="13"/>
      <c r="F526" s="12"/>
      <c r="G526" s="12"/>
      <c r="H526" s="12"/>
      <c r="I526" s="23"/>
      <c r="J526" s="51">
        <f t="shared" si="14"/>
        <v>0</v>
      </c>
      <c r="K526" s="12"/>
      <c r="L526" s="12"/>
      <c r="M526" s="12"/>
      <c r="N526" s="12"/>
      <c r="O526" s="12"/>
      <c r="T526" s="23"/>
    </row>
    <row r="527" spans="1:20" s="9" customFormat="1" ht="20.100000000000001" customHeight="1" x14ac:dyDescent="0.25">
      <c r="A527" s="149" t="s">
        <v>440</v>
      </c>
      <c r="B527" s="161" t="s">
        <v>440</v>
      </c>
      <c r="C527" s="36" t="str">
        <f>"Model car "&amp; B527</f>
        <v>Model car x</v>
      </c>
      <c r="D527" s="30" t="str">
        <f t="shared" si="15"/>
        <v>MERCEDESCLASSE C (W205)220 BlueTEC Exclusive</v>
      </c>
      <c r="E527" s="13"/>
      <c r="F527" s="12"/>
      <c r="G527" s="12"/>
      <c r="H527" s="12"/>
      <c r="I527" s="410">
        <v>1.8349999999999999E-5</v>
      </c>
      <c r="J527" s="51" t="str">
        <f t="shared" si="14"/>
        <v>MERCEDESCLASSE C (W205)</v>
      </c>
      <c r="K527" s="12"/>
      <c r="L527" s="12"/>
      <c r="M527" s="12"/>
      <c r="N527" s="12"/>
      <c r="O527" s="12"/>
      <c r="T527" s="53">
        <f>IF(ISERROR(VLOOKUP($J527,DowntimeEntriesData,'Vehicle Data'!$M$9,FALSE)),0,VLOOKUP($J527,DowntimeEntriesData,'Vehicle Data'!$M$9,FALSE))</f>
        <v>0</v>
      </c>
    </row>
    <row r="528" spans="1:20" s="9" customFormat="1" ht="3.95" hidden="1" customHeight="1" x14ac:dyDescent="0.25">
      <c r="A528" s="149" t="s">
        <v>440</v>
      </c>
      <c r="B528" s="161" t="s">
        <v>440</v>
      </c>
      <c r="C528" s="36"/>
      <c r="D528" s="30">
        <f t="shared" si="15"/>
        <v>0</v>
      </c>
      <c r="E528" s="13"/>
      <c r="F528" s="12"/>
      <c r="G528" s="12"/>
      <c r="H528" s="12"/>
      <c r="I528" s="23"/>
      <c r="J528" s="51">
        <f t="shared" si="14"/>
        <v>0</v>
      </c>
      <c r="K528" s="12"/>
      <c r="L528" s="12"/>
      <c r="M528" s="12"/>
      <c r="N528" s="12"/>
      <c r="O528" s="12"/>
      <c r="T528" s="23"/>
    </row>
    <row r="529" spans="1:20" s="9" customFormat="1" ht="20.100000000000001" customHeight="1" x14ac:dyDescent="0.25">
      <c r="A529" s="149" t="s">
        <v>440</v>
      </c>
      <c r="B529" s="161" t="s">
        <v>440</v>
      </c>
      <c r="C529" s="36" t="str">
        <f>"Model car "&amp; B529</f>
        <v>Model car x</v>
      </c>
      <c r="D529" s="30" t="str">
        <f t="shared" si="15"/>
        <v>BMWSERIE-5 TOURING520 d</v>
      </c>
      <c r="E529" s="13"/>
      <c r="F529" s="12"/>
      <c r="G529" s="12"/>
      <c r="H529" s="12"/>
      <c r="I529" s="410">
        <v>2.783E-5</v>
      </c>
      <c r="J529" s="51" t="str">
        <f t="shared" si="14"/>
        <v>BMWSERIE-5 TOURING</v>
      </c>
      <c r="K529" s="12"/>
      <c r="L529" s="12"/>
      <c r="M529" s="12"/>
      <c r="N529" s="12"/>
      <c r="O529" s="12"/>
      <c r="T529" s="53">
        <f>IF(ISERROR(VLOOKUP($J529,DowntimeEntriesData,'Vehicle Data'!$M$9,FALSE)),0,VLOOKUP($J529,DowntimeEntriesData,'Vehicle Data'!$M$9,FALSE))</f>
        <v>0</v>
      </c>
    </row>
    <row r="530" spans="1:20" s="9" customFormat="1" ht="3.95" hidden="1" customHeight="1" x14ac:dyDescent="0.25">
      <c r="A530" s="149" t="s">
        <v>440</v>
      </c>
      <c r="B530" s="161" t="s">
        <v>440</v>
      </c>
      <c r="C530" s="16"/>
      <c r="D530" s="30">
        <f t="shared" si="15"/>
        <v>0</v>
      </c>
      <c r="E530" s="13"/>
      <c r="F530" s="12"/>
      <c r="G530" s="12"/>
      <c r="H530" s="12"/>
      <c r="I530" s="23"/>
      <c r="J530" s="51">
        <f t="shared" si="14"/>
        <v>0</v>
      </c>
      <c r="K530" s="12"/>
      <c r="L530" s="12"/>
      <c r="M530" s="12"/>
      <c r="N530" s="12"/>
      <c r="O530" s="12"/>
      <c r="T530" s="23"/>
    </row>
    <row r="531" spans="1:20" s="9" customFormat="1" ht="20.100000000000001" customHeight="1" x14ac:dyDescent="0.25">
      <c r="A531" s="149" t="s">
        <v>440</v>
      </c>
      <c r="B531" s="161" t="s">
        <v>440</v>
      </c>
      <c r="C531" s="36" t="str">
        <f>"Model car "&amp; B531</f>
        <v>Model car x</v>
      </c>
      <c r="D531" s="30" t="str">
        <f t="shared" si="15"/>
        <v>AUDIA6 AVANT (C7)2.0 TDi Business Line</v>
      </c>
      <c r="E531" s="13"/>
      <c r="F531" s="12"/>
      <c r="G531" s="12"/>
      <c r="H531" s="12"/>
      <c r="I531" s="410">
        <v>2.6190000000000002E-5</v>
      </c>
      <c r="J531" s="51" t="str">
        <f t="shared" ref="J531:J557" si="16">J86</f>
        <v>AUDIA6 AVANT (C7)</v>
      </c>
      <c r="K531" s="12"/>
      <c r="L531" s="12"/>
      <c r="M531" s="12"/>
      <c r="N531" s="12"/>
      <c r="O531" s="12"/>
      <c r="T531" s="53">
        <f>IF(ISERROR(VLOOKUP($J531,DowntimeEntriesData,'Vehicle Data'!$M$9,FALSE)),0,VLOOKUP($J531,DowntimeEntriesData,'Vehicle Data'!$M$9,FALSE))</f>
        <v>0</v>
      </c>
    </row>
    <row r="532" spans="1:20" s="9" customFormat="1" ht="3.95" hidden="1" customHeight="1" x14ac:dyDescent="0.25">
      <c r="A532" s="149" t="s">
        <v>440</v>
      </c>
      <c r="B532" s="161" t="s">
        <v>440</v>
      </c>
      <c r="C532" s="36"/>
      <c r="D532" s="30">
        <f t="shared" si="15"/>
        <v>0</v>
      </c>
      <c r="E532" s="13"/>
      <c r="F532" s="12"/>
      <c r="G532" s="12"/>
      <c r="H532" s="12"/>
      <c r="I532" s="23"/>
      <c r="J532" s="51">
        <f t="shared" si="16"/>
        <v>0</v>
      </c>
      <c r="K532" s="12"/>
      <c r="L532" s="12"/>
      <c r="M532" s="12"/>
      <c r="N532" s="12"/>
      <c r="O532" s="12"/>
      <c r="T532" s="23"/>
    </row>
    <row r="533" spans="1:20" s="9" customFormat="1" ht="20.100000000000001" customHeight="1" x14ac:dyDescent="0.25">
      <c r="A533" s="149" t="s">
        <v>440</v>
      </c>
      <c r="B533" s="161" t="s">
        <v>440</v>
      </c>
      <c r="C533" s="36" t="str">
        <f>"Model car "&amp; B533</f>
        <v>Model car x</v>
      </c>
      <c r="D533" s="30" t="str">
        <f t="shared" si="15"/>
        <v>OPELCORSA D VAN1.3 CDTi</v>
      </c>
      <c r="E533" s="13"/>
      <c r="F533" s="12"/>
      <c r="G533" s="12"/>
      <c r="H533" s="12"/>
      <c r="I533" s="410">
        <v>2.8229999999999999E-5</v>
      </c>
      <c r="J533" s="51" t="str">
        <f t="shared" si="16"/>
        <v>OPELCORSA D VAN</v>
      </c>
      <c r="K533" s="12"/>
      <c r="L533" s="12"/>
      <c r="M533" s="12"/>
      <c r="N533" s="12"/>
      <c r="O533" s="12"/>
      <c r="T533" s="53">
        <f>IF(ISERROR(VLOOKUP($J533,DowntimeEntriesData,'Vehicle Data'!$M$9,FALSE)),0,VLOOKUP($J533,DowntimeEntriesData,'Vehicle Data'!$M$9,FALSE))</f>
        <v>0</v>
      </c>
    </row>
    <row r="534" spans="1:20" s="9" customFormat="1" ht="3.95" hidden="1" customHeight="1" x14ac:dyDescent="0.25">
      <c r="A534" s="149" t="s">
        <v>440</v>
      </c>
      <c r="B534" s="161" t="s">
        <v>440</v>
      </c>
      <c r="C534" s="36"/>
      <c r="D534" s="30">
        <f t="shared" si="15"/>
        <v>0</v>
      </c>
      <c r="E534" s="13"/>
      <c r="F534" s="12"/>
      <c r="G534" s="12"/>
      <c r="H534" s="12"/>
      <c r="I534" s="23"/>
      <c r="J534" s="51">
        <f t="shared" si="16"/>
        <v>0</v>
      </c>
      <c r="K534" s="12"/>
      <c r="L534" s="12"/>
      <c r="M534" s="12"/>
      <c r="N534" s="12"/>
      <c r="O534" s="12"/>
      <c r="T534" s="23"/>
    </row>
    <row r="535" spans="1:20" s="9" customFormat="1" ht="20.100000000000001" customHeight="1" x14ac:dyDescent="0.25">
      <c r="A535" s="149" t="s">
        <v>440</v>
      </c>
      <c r="B535" s="161" t="s">
        <v>440</v>
      </c>
      <c r="C535" s="36" t="str">
        <f>"Model car "&amp; B535</f>
        <v>Model car x</v>
      </c>
      <c r="D535" s="30" t="str">
        <f t="shared" si="15"/>
        <v>PEUGEOTBIPPER1.3 HDi Pack CD Clim</v>
      </c>
      <c r="E535" s="13"/>
      <c r="F535" s="12"/>
      <c r="G535" s="12"/>
      <c r="H535" s="12"/>
      <c r="I535" s="410">
        <v>6.8700000000000003E-6</v>
      </c>
      <c r="J535" s="51" t="str">
        <f t="shared" si="16"/>
        <v>PEUGEOTBIPPER</v>
      </c>
      <c r="K535" s="12"/>
      <c r="L535" s="12"/>
      <c r="M535" s="12"/>
      <c r="N535" s="12"/>
      <c r="O535" s="12"/>
      <c r="T535" s="53">
        <f>IF(ISERROR(VLOOKUP($J535,DowntimeEntriesData,'Vehicle Data'!$M$9,FALSE)),0,VLOOKUP($J535,DowntimeEntriesData,'Vehicle Data'!$M$9,FALSE))</f>
        <v>6.87002E-6</v>
      </c>
    </row>
    <row r="536" spans="1:20" s="9" customFormat="1" ht="3.95" hidden="1" customHeight="1" x14ac:dyDescent="0.25">
      <c r="A536" s="149" t="s">
        <v>440</v>
      </c>
      <c r="B536" s="161" t="s">
        <v>440</v>
      </c>
      <c r="C536" s="16"/>
      <c r="D536" s="30">
        <f t="shared" si="15"/>
        <v>0</v>
      </c>
      <c r="E536" s="13"/>
      <c r="F536" s="12"/>
      <c r="G536" s="12"/>
      <c r="H536" s="12"/>
      <c r="I536" s="23"/>
      <c r="J536" s="51">
        <f t="shared" si="16"/>
        <v>0</v>
      </c>
      <c r="K536" s="12"/>
      <c r="L536" s="12"/>
      <c r="M536" s="12"/>
      <c r="N536" s="12"/>
      <c r="O536" s="12"/>
      <c r="T536" s="23"/>
    </row>
    <row r="537" spans="1:20" s="9" customFormat="1" ht="20.100000000000001" customHeight="1" x14ac:dyDescent="0.25">
      <c r="A537" s="149" t="s">
        <v>440</v>
      </c>
      <c r="B537" s="161" t="s">
        <v>440</v>
      </c>
      <c r="C537" s="36" t="str">
        <f>"Model car "&amp; B537</f>
        <v>Model car x</v>
      </c>
      <c r="D537" s="30" t="str">
        <f t="shared" si="15"/>
        <v>CITROENBERLINGO VAN1.6 HDi 625</v>
      </c>
      <c r="E537" s="13"/>
      <c r="F537" s="12"/>
      <c r="G537" s="12"/>
      <c r="H537" s="12"/>
      <c r="I537" s="410">
        <v>2.9260000000000001E-5</v>
      </c>
      <c r="J537" s="51" t="str">
        <f t="shared" si="16"/>
        <v>CITROENBERLINGO VAN</v>
      </c>
      <c r="K537" s="12"/>
      <c r="L537" s="12"/>
      <c r="M537" s="12"/>
      <c r="N537" s="12"/>
      <c r="O537" s="12"/>
      <c r="T537" s="53">
        <f>IF(ISERROR(VLOOKUP($J537,DowntimeEntriesData,'Vehicle Data'!$M$9,FALSE)),0,VLOOKUP($J537,DowntimeEntriesData,'Vehicle Data'!$M$9,FALSE))</f>
        <v>0</v>
      </c>
    </row>
    <row r="538" spans="1:20" s="9" customFormat="1" ht="3.95" hidden="1" customHeight="1" x14ac:dyDescent="0.25">
      <c r="A538" s="149" t="s">
        <v>440</v>
      </c>
      <c r="B538" s="161" t="s">
        <v>440</v>
      </c>
      <c r="C538" s="16"/>
      <c r="D538" s="30">
        <f t="shared" si="15"/>
        <v>0</v>
      </c>
      <c r="E538" s="13"/>
      <c r="F538" s="12"/>
      <c r="G538" s="12"/>
      <c r="H538" s="12"/>
      <c r="I538" s="23"/>
      <c r="J538" s="51">
        <f t="shared" si="16"/>
        <v>0</v>
      </c>
      <c r="K538" s="12"/>
      <c r="L538" s="12"/>
      <c r="M538" s="12"/>
      <c r="N538" s="12"/>
      <c r="O538" s="12"/>
      <c r="T538" s="23"/>
    </row>
    <row r="539" spans="1:20" s="9" customFormat="1" ht="20.100000000000001" customHeight="1" x14ac:dyDescent="0.25">
      <c r="A539" s="149" t="s">
        <v>440</v>
      </c>
      <c r="B539" s="161" t="s">
        <v>440</v>
      </c>
      <c r="C539" s="36" t="str">
        <f>"Model car "&amp; B539</f>
        <v>Model car x</v>
      </c>
      <c r="D539" s="30" t="str">
        <f t="shared" si="15"/>
        <v>FORDTRANSIT (V363)310 L3 2.2 TDCi H2 Ambiente</v>
      </c>
      <c r="E539" s="13"/>
      <c r="F539" s="12"/>
      <c r="G539" s="12"/>
      <c r="H539" s="12"/>
      <c r="I539" s="410">
        <v>3.0849999999999998E-5</v>
      </c>
      <c r="J539" s="51" t="str">
        <f t="shared" si="16"/>
        <v>FORDTRANSIT (V363)</v>
      </c>
      <c r="K539" s="12"/>
      <c r="L539" s="12"/>
      <c r="M539" s="12"/>
      <c r="N539" s="12"/>
      <c r="O539" s="12"/>
      <c r="T539" s="53">
        <f>IF(ISERROR(VLOOKUP($J539,DowntimeEntriesData,'Vehicle Data'!$M$9,FALSE)),0,VLOOKUP($J539,DowntimeEntriesData,'Vehicle Data'!$M$9,FALSE))</f>
        <v>0</v>
      </c>
    </row>
    <row r="540" spans="1:20" s="9" customFormat="1" ht="3.95" hidden="1" customHeight="1" x14ac:dyDescent="0.25">
      <c r="A540" s="149" t="s">
        <v>440</v>
      </c>
      <c r="B540" s="161" t="s">
        <v>440</v>
      </c>
      <c r="C540" s="36"/>
      <c r="D540" s="30">
        <f t="shared" si="15"/>
        <v>0</v>
      </c>
      <c r="E540" s="13"/>
      <c r="F540" s="12"/>
      <c r="G540" s="12"/>
      <c r="H540" s="12"/>
      <c r="I540" s="23"/>
      <c r="J540" s="51">
        <f t="shared" si="16"/>
        <v>0</v>
      </c>
      <c r="K540" s="12"/>
      <c r="L540" s="12"/>
      <c r="M540" s="12"/>
      <c r="N540" s="12"/>
      <c r="O540" s="12"/>
      <c r="T540" s="23"/>
    </row>
    <row r="541" spans="1:20" s="9" customFormat="1" ht="20.100000000000001" customHeight="1" x14ac:dyDescent="0.25">
      <c r="A541" s="149" t="s">
        <v>440</v>
      </c>
      <c r="B541" s="161" t="s">
        <v>440</v>
      </c>
      <c r="C541" s="36" t="str">
        <f>"Model car "&amp; B541</f>
        <v>Model car x</v>
      </c>
      <c r="D541" s="30" t="str">
        <f t="shared" si="15"/>
        <v>VWAMAROK2.0 TDi CD Extra AC CM 2WD</v>
      </c>
      <c r="E541" s="13"/>
      <c r="F541" s="12"/>
      <c r="G541" s="12"/>
      <c r="H541" s="12"/>
      <c r="I541" s="410">
        <v>2.4879999999999999E-5</v>
      </c>
      <c r="J541" s="51" t="str">
        <f t="shared" si="16"/>
        <v>VWAMAROK</v>
      </c>
      <c r="K541" s="12"/>
      <c r="L541" s="12"/>
      <c r="M541" s="12"/>
      <c r="N541" s="12"/>
      <c r="O541" s="12"/>
      <c r="T541" s="53">
        <f>IF(ISERROR(VLOOKUP($J541,DowntimeEntriesData,'Vehicle Data'!$M$9,FALSE)),0,VLOOKUP($J541,DowntimeEntriesData,'Vehicle Data'!$M$9,FALSE))</f>
        <v>0</v>
      </c>
    </row>
    <row r="542" spans="1:20" s="9" customFormat="1" ht="3.95" hidden="1" customHeight="1" x14ac:dyDescent="0.25">
      <c r="A542" s="149" t="s">
        <v>440</v>
      </c>
      <c r="B542" s="161" t="s">
        <v>440</v>
      </c>
      <c r="C542" s="36"/>
      <c r="D542" s="30">
        <f t="shared" si="15"/>
        <v>0</v>
      </c>
      <c r="E542" s="13"/>
      <c r="F542" s="12"/>
      <c r="G542" s="12"/>
      <c r="H542" s="12"/>
      <c r="I542" s="23"/>
      <c r="J542" s="51">
        <f t="shared" si="16"/>
        <v>0</v>
      </c>
      <c r="K542" s="12"/>
      <c r="L542" s="12"/>
      <c r="M542" s="12"/>
      <c r="N542" s="12"/>
      <c r="O542" s="12"/>
      <c r="T542" s="23"/>
    </row>
    <row r="543" spans="1:20" s="9" customFormat="1" ht="20.100000000000001" customHeight="1" x14ac:dyDescent="0.25">
      <c r="A543" s="149" t="s">
        <v>440</v>
      </c>
      <c r="B543" s="161" t="s">
        <v>440</v>
      </c>
      <c r="C543" s="36" t="str">
        <f>"Model car "&amp; B543</f>
        <v>Model car x</v>
      </c>
      <c r="D543" s="30" t="str">
        <f t="shared" si="15"/>
        <v/>
      </c>
      <c r="E543" s="13"/>
      <c r="F543" s="12"/>
      <c r="G543" s="12"/>
      <c r="H543" s="12"/>
      <c r="I543" s="53">
        <f>IF(ISERROR(VLOOKUP($J543,DowntimeEntriesData,'Vehicle Data'!$M$9,FALSE)),0,VLOOKUP($J543,DowntimeEntriesData,'Vehicle Data'!$M$9,FALSE))</f>
        <v>0</v>
      </c>
      <c r="J543" s="51" t="str">
        <f t="shared" si="16"/>
        <v/>
      </c>
      <c r="K543" s="12"/>
      <c r="L543" s="12"/>
      <c r="M543" s="12"/>
      <c r="N543" s="12"/>
      <c r="O543" s="12"/>
      <c r="T543" s="53">
        <f>IF(ISERROR(VLOOKUP($J543,DowntimeEntriesData,'Vehicle Data'!$M$9,FALSE)),0,VLOOKUP($J543,DowntimeEntriesData,'Vehicle Data'!$M$9,FALSE))</f>
        <v>0</v>
      </c>
    </row>
    <row r="544" spans="1:20" s="9" customFormat="1" ht="3.95" hidden="1" customHeight="1" x14ac:dyDescent="0.25">
      <c r="A544" s="149" t="s">
        <v>440</v>
      </c>
      <c r="B544" s="161" t="s">
        <v>440</v>
      </c>
      <c r="C544" s="16"/>
      <c r="D544" s="30">
        <f t="shared" si="15"/>
        <v>0</v>
      </c>
      <c r="E544" s="13"/>
      <c r="F544" s="12"/>
      <c r="G544" s="12"/>
      <c r="H544" s="12"/>
      <c r="I544" s="23"/>
      <c r="J544" s="51">
        <f t="shared" si="16"/>
        <v>0</v>
      </c>
      <c r="K544" s="12"/>
      <c r="L544" s="12"/>
      <c r="M544" s="12"/>
      <c r="N544" s="12"/>
      <c r="O544" s="12"/>
      <c r="T544" s="23"/>
    </row>
    <row r="545" spans="1:20" s="9" customFormat="1" ht="20.100000000000001" hidden="1" customHeight="1" x14ac:dyDescent="0.25">
      <c r="A545" s="149" t="s">
        <v>440</v>
      </c>
      <c r="B545" s="161" t="s">
        <v>440</v>
      </c>
      <c r="C545" s="36" t="str">
        <f>"Model car "&amp; B545</f>
        <v>Model car x</v>
      </c>
      <c r="D545" s="30">
        <f t="shared" si="15"/>
        <v>0</v>
      </c>
      <c r="E545" s="13"/>
      <c r="F545" s="12"/>
      <c r="G545" s="12"/>
      <c r="H545" s="12"/>
      <c r="I545" s="53">
        <f>IF(ISERROR(VLOOKUP($J545,DowntimeEntriesData,'Vehicle Data'!$M$9,FALSE)),0,VLOOKUP($J545,DowntimeEntriesData,'Vehicle Data'!$M$9,FALSE))</f>
        <v>0</v>
      </c>
      <c r="J545" s="51">
        <f t="shared" si="16"/>
        <v>0</v>
      </c>
      <c r="K545" s="12"/>
      <c r="L545" s="12"/>
      <c r="M545" s="12"/>
      <c r="N545" s="12"/>
      <c r="O545" s="12"/>
      <c r="T545" s="53">
        <f>IF(ISERROR(VLOOKUP($J545,DowntimeEntriesData,'Vehicle Data'!$M$9,FALSE)),0,VLOOKUP($J545,DowntimeEntriesData,'Vehicle Data'!$M$9,FALSE))</f>
        <v>0</v>
      </c>
    </row>
    <row r="546" spans="1:20" s="9" customFormat="1" ht="3.95" hidden="1" customHeight="1" x14ac:dyDescent="0.25">
      <c r="A546" s="149" t="s">
        <v>440</v>
      </c>
      <c r="B546" s="161" t="s">
        <v>440</v>
      </c>
      <c r="C546" s="36"/>
      <c r="D546" s="30">
        <f t="shared" si="15"/>
        <v>0</v>
      </c>
      <c r="E546" s="13"/>
      <c r="F546" s="12"/>
      <c r="G546" s="12"/>
      <c r="H546" s="12"/>
      <c r="I546" s="23"/>
      <c r="J546" s="51">
        <f t="shared" si="16"/>
        <v>0</v>
      </c>
      <c r="K546" s="12"/>
      <c r="L546" s="12"/>
      <c r="M546" s="12"/>
      <c r="N546" s="12"/>
      <c r="O546" s="12"/>
      <c r="T546" s="23"/>
    </row>
    <row r="547" spans="1:20" s="9" customFormat="1" ht="20.100000000000001" hidden="1" customHeight="1" x14ac:dyDescent="0.25">
      <c r="A547" s="149" t="s">
        <v>440</v>
      </c>
      <c r="B547" s="161" t="s">
        <v>440</v>
      </c>
      <c r="C547" s="36" t="str">
        <f>"Model car "&amp; B547</f>
        <v>Model car x</v>
      </c>
      <c r="D547" s="30">
        <f t="shared" si="15"/>
        <v>0</v>
      </c>
      <c r="E547" s="13"/>
      <c r="F547" s="12"/>
      <c r="G547" s="12"/>
      <c r="H547" s="12"/>
      <c r="I547" s="53">
        <f>IF(ISERROR(VLOOKUP($J547,DowntimeEntriesData,'Vehicle Data'!$M$9,FALSE)),0,VLOOKUP($J547,DowntimeEntriesData,'Vehicle Data'!$M$9,FALSE))</f>
        <v>0</v>
      </c>
      <c r="J547" s="51">
        <f t="shared" si="16"/>
        <v>0</v>
      </c>
      <c r="K547" s="12"/>
      <c r="L547" s="12"/>
      <c r="M547" s="12"/>
      <c r="N547" s="12"/>
      <c r="O547" s="12"/>
      <c r="T547" s="53">
        <f>IF(ISERROR(VLOOKUP($J547,DowntimeEntriesData,'Vehicle Data'!$M$9,FALSE)),0,VLOOKUP($J547,DowntimeEntriesData,'Vehicle Data'!$M$9,FALSE))</f>
        <v>0</v>
      </c>
    </row>
    <row r="548" spans="1:20" s="9" customFormat="1" ht="3.95" hidden="1" customHeight="1" x14ac:dyDescent="0.25">
      <c r="A548" s="149" t="s">
        <v>440</v>
      </c>
      <c r="B548" s="161" t="s">
        <v>440</v>
      </c>
      <c r="C548" s="36"/>
      <c r="D548" s="30">
        <f t="shared" si="15"/>
        <v>0</v>
      </c>
      <c r="E548" s="13"/>
      <c r="F548" s="12"/>
      <c r="G548" s="12"/>
      <c r="H548" s="12"/>
      <c r="I548" s="23"/>
      <c r="J548" s="51">
        <f t="shared" si="16"/>
        <v>0</v>
      </c>
      <c r="K548" s="12"/>
      <c r="L548" s="12"/>
      <c r="M548" s="12"/>
      <c r="N548" s="12"/>
      <c r="O548" s="12"/>
      <c r="T548" s="23"/>
    </row>
    <row r="549" spans="1:20" s="9" customFormat="1" ht="20.100000000000001" hidden="1" customHeight="1" x14ac:dyDescent="0.25">
      <c r="A549" s="149" t="s">
        <v>440</v>
      </c>
      <c r="B549" s="161" t="s">
        <v>440</v>
      </c>
      <c r="C549" s="36" t="str">
        <f>"Model car "&amp; B549</f>
        <v>Model car x</v>
      </c>
      <c r="D549" s="30">
        <f t="shared" si="15"/>
        <v>0</v>
      </c>
      <c r="E549" s="13"/>
      <c r="F549" s="12"/>
      <c r="G549" s="12"/>
      <c r="H549" s="12"/>
      <c r="I549" s="53">
        <f>IF(ISERROR(VLOOKUP($J549,DowntimeEntriesData,'Vehicle Data'!$M$9,FALSE)),0,VLOOKUP($J549,DowntimeEntriesData,'Vehicle Data'!$M$9,FALSE))</f>
        <v>0</v>
      </c>
      <c r="J549" s="51">
        <f t="shared" si="16"/>
        <v>0</v>
      </c>
      <c r="K549" s="12"/>
      <c r="L549" s="12"/>
      <c r="M549" s="12"/>
      <c r="N549" s="12"/>
      <c r="O549" s="12"/>
      <c r="T549" s="53">
        <f>IF(ISERROR(VLOOKUP($J549,DowntimeEntriesData,'Vehicle Data'!$M$9,FALSE)),0,VLOOKUP($J549,DowntimeEntriesData,'Vehicle Data'!$M$9,FALSE))</f>
        <v>0</v>
      </c>
    </row>
    <row r="550" spans="1:20" s="9" customFormat="1" ht="3.95" hidden="1" customHeight="1" x14ac:dyDescent="0.25">
      <c r="A550" s="149" t="s">
        <v>440</v>
      </c>
      <c r="B550" s="161" t="s">
        <v>440</v>
      </c>
      <c r="C550" s="16"/>
      <c r="D550" s="30">
        <f t="shared" si="15"/>
        <v>0</v>
      </c>
      <c r="E550" s="13"/>
      <c r="F550" s="12"/>
      <c r="G550" s="12"/>
      <c r="H550" s="12"/>
      <c r="I550" s="23"/>
      <c r="J550" s="51">
        <f t="shared" si="16"/>
        <v>0</v>
      </c>
      <c r="K550" s="12"/>
      <c r="L550" s="12"/>
      <c r="M550" s="12"/>
      <c r="N550" s="12"/>
      <c r="O550" s="12"/>
      <c r="T550" s="23"/>
    </row>
    <row r="551" spans="1:20" s="9" customFormat="1" ht="20.100000000000001" hidden="1" customHeight="1" x14ac:dyDescent="0.25">
      <c r="A551" s="149" t="s">
        <v>440</v>
      </c>
      <c r="B551" s="161" t="s">
        <v>440</v>
      </c>
      <c r="C551" s="36" t="str">
        <f>"Model car "&amp; B551</f>
        <v>Model car x</v>
      </c>
      <c r="D551" s="30">
        <f t="shared" si="15"/>
        <v>0</v>
      </c>
      <c r="E551" s="13"/>
      <c r="F551" s="12"/>
      <c r="G551" s="12"/>
      <c r="H551" s="12"/>
      <c r="I551" s="53">
        <f>IF(ISERROR(VLOOKUP($J551,DowntimeEntriesData,'Vehicle Data'!$M$9,FALSE)),0,VLOOKUP($J551,DowntimeEntriesData,'Vehicle Data'!$M$9,FALSE))</f>
        <v>0</v>
      </c>
      <c r="J551" s="51">
        <f t="shared" si="16"/>
        <v>0</v>
      </c>
      <c r="K551" s="12"/>
      <c r="L551" s="12"/>
      <c r="M551" s="12"/>
      <c r="N551" s="12"/>
      <c r="O551" s="12"/>
      <c r="T551" s="53">
        <f>IF(ISERROR(VLOOKUP($J551,DowntimeEntriesData,'Vehicle Data'!$M$9,FALSE)),0,VLOOKUP($J551,DowntimeEntriesData,'Vehicle Data'!$M$9,FALSE))</f>
        <v>0</v>
      </c>
    </row>
    <row r="552" spans="1:20" s="9" customFormat="1" ht="3.95" hidden="1" customHeight="1" x14ac:dyDescent="0.25">
      <c r="A552" s="149" t="s">
        <v>440</v>
      </c>
      <c r="B552" s="161" t="s">
        <v>440</v>
      </c>
      <c r="C552" s="36"/>
      <c r="D552" s="30">
        <f t="shared" si="15"/>
        <v>0</v>
      </c>
      <c r="E552" s="13"/>
      <c r="F552" s="12"/>
      <c r="G552" s="12"/>
      <c r="H552" s="12"/>
      <c r="I552" s="23"/>
      <c r="J552" s="51">
        <f t="shared" si="16"/>
        <v>0</v>
      </c>
      <c r="K552" s="12"/>
      <c r="L552" s="12"/>
      <c r="M552" s="12"/>
      <c r="N552" s="12"/>
      <c r="O552" s="12"/>
      <c r="T552" s="23"/>
    </row>
    <row r="553" spans="1:20" s="9" customFormat="1" ht="20.100000000000001" hidden="1" customHeight="1" x14ac:dyDescent="0.25">
      <c r="A553" s="149" t="s">
        <v>440</v>
      </c>
      <c r="B553" s="161" t="s">
        <v>440</v>
      </c>
      <c r="C553" s="36" t="str">
        <f>"Model car "&amp; B553</f>
        <v>Model car x</v>
      </c>
      <c r="D553" s="30">
        <f t="shared" si="15"/>
        <v>0</v>
      </c>
      <c r="E553" s="13"/>
      <c r="F553" s="12"/>
      <c r="G553" s="12"/>
      <c r="H553" s="12"/>
      <c r="I553" s="53">
        <f>IF(ISERROR(VLOOKUP($J553,DowntimeEntriesData,'Vehicle Data'!$M$9,FALSE)),0,VLOOKUP($J553,DowntimeEntriesData,'Vehicle Data'!$M$9,FALSE))</f>
        <v>0</v>
      </c>
      <c r="J553" s="51">
        <f t="shared" si="16"/>
        <v>0</v>
      </c>
      <c r="K553" s="12"/>
      <c r="L553" s="12"/>
      <c r="M553" s="12"/>
      <c r="N553" s="12"/>
      <c r="O553" s="12"/>
      <c r="T553" s="53">
        <f>IF(ISERROR(VLOOKUP($J553,DowntimeEntriesData,'Vehicle Data'!$M$9,FALSE)),0,VLOOKUP($J553,DowntimeEntriesData,'Vehicle Data'!$M$9,FALSE))</f>
        <v>0</v>
      </c>
    </row>
    <row r="554" spans="1:20" s="9" customFormat="1" ht="3.95" hidden="1" customHeight="1" x14ac:dyDescent="0.25">
      <c r="A554" s="149" t="s">
        <v>440</v>
      </c>
      <c r="B554" s="161" t="s">
        <v>440</v>
      </c>
      <c r="C554" s="36"/>
      <c r="D554" s="30">
        <f t="shared" si="15"/>
        <v>0</v>
      </c>
      <c r="E554" s="13"/>
      <c r="F554" s="12"/>
      <c r="G554" s="12"/>
      <c r="H554" s="12"/>
      <c r="I554" s="23"/>
      <c r="J554" s="51">
        <f t="shared" si="16"/>
        <v>0</v>
      </c>
      <c r="K554" s="12"/>
      <c r="L554" s="12"/>
      <c r="M554" s="12"/>
      <c r="N554" s="12"/>
      <c r="O554" s="12"/>
      <c r="T554" s="23"/>
    </row>
    <row r="555" spans="1:20" s="9" customFormat="1" ht="20.100000000000001" hidden="1" customHeight="1" x14ac:dyDescent="0.25">
      <c r="A555" s="149" t="s">
        <v>440</v>
      </c>
      <c r="B555" s="161" t="s">
        <v>440</v>
      </c>
      <c r="C555" s="36" t="str">
        <f>"Model car "&amp; B555</f>
        <v>Model car x</v>
      </c>
      <c r="D555" s="30">
        <f t="shared" si="15"/>
        <v>0</v>
      </c>
      <c r="E555" s="13"/>
      <c r="F555" s="12"/>
      <c r="G555" s="12"/>
      <c r="H555" s="12"/>
      <c r="I555" s="53">
        <f>IF(ISERROR(VLOOKUP($J555,DowntimeEntriesData,'Vehicle Data'!$M$9,FALSE)),0,VLOOKUP($J555,DowntimeEntriesData,'Vehicle Data'!$M$9,FALSE))</f>
        <v>0</v>
      </c>
      <c r="J555" s="51">
        <f t="shared" si="16"/>
        <v>0</v>
      </c>
      <c r="K555" s="12"/>
      <c r="L555" s="12"/>
      <c r="M555" s="12"/>
      <c r="N555" s="12"/>
      <c r="O555" s="12"/>
      <c r="T555" s="53">
        <f>IF(ISERROR(VLOOKUP($J555,DowntimeEntriesData,'Vehicle Data'!$M$9,FALSE)),0,VLOOKUP($J555,DowntimeEntriesData,'Vehicle Data'!$M$9,FALSE))</f>
        <v>0</v>
      </c>
    </row>
    <row r="556" spans="1:20" s="9" customFormat="1" ht="3.95" hidden="1" customHeight="1" x14ac:dyDescent="0.25">
      <c r="A556" s="149" t="s">
        <v>440</v>
      </c>
      <c r="B556" s="161" t="s">
        <v>440</v>
      </c>
      <c r="C556" s="16"/>
      <c r="D556" s="30">
        <f t="shared" si="15"/>
        <v>0</v>
      </c>
      <c r="E556" s="13"/>
      <c r="F556" s="12"/>
      <c r="G556" s="12"/>
      <c r="H556" s="12"/>
      <c r="I556" s="23"/>
      <c r="J556" s="51">
        <f t="shared" si="16"/>
        <v>0</v>
      </c>
      <c r="K556" s="12"/>
      <c r="L556" s="12"/>
      <c r="M556" s="12"/>
      <c r="N556" s="12"/>
      <c r="O556" s="12"/>
      <c r="T556" s="23"/>
    </row>
    <row r="557" spans="1:20" s="9" customFormat="1" ht="20.100000000000001" hidden="1" customHeight="1" x14ac:dyDescent="0.25">
      <c r="A557" s="149" t="s">
        <v>440</v>
      </c>
      <c r="B557" s="161" t="s">
        <v>440</v>
      </c>
      <c r="C557" s="36" t="str">
        <f>"Model car "&amp; B557</f>
        <v>Model car x</v>
      </c>
      <c r="D557" s="30">
        <f t="shared" si="15"/>
        <v>0</v>
      </c>
      <c r="E557" s="13"/>
      <c r="F557" s="12"/>
      <c r="G557" s="12"/>
      <c r="H557" s="12"/>
      <c r="I557" s="53">
        <f>IF(ISERROR(VLOOKUP($J557,DowntimeEntriesData,'Vehicle Data'!$M$9,FALSE)),0,VLOOKUP($J557,DowntimeEntriesData,'Vehicle Data'!$M$9,FALSE))</f>
        <v>0</v>
      </c>
      <c r="J557" s="51">
        <f t="shared" si="16"/>
        <v>0</v>
      </c>
      <c r="K557" s="12"/>
      <c r="L557" s="12"/>
      <c r="M557" s="12"/>
      <c r="N557" s="12"/>
      <c r="O557" s="12"/>
      <c r="T557" s="53">
        <f>IF(ISERROR(VLOOKUP($J557,DowntimeEntriesData,'Vehicle Data'!$M$9,FALSE)),0,VLOOKUP($J557,DowntimeEntriesData,'Vehicle Data'!$M$9,FALSE))</f>
        <v>0</v>
      </c>
    </row>
    <row r="558" spans="1:20" s="9" customFormat="1" ht="15.95" customHeight="1" x14ac:dyDescent="0.25">
      <c r="A558" s="149" t="s">
        <v>562</v>
      </c>
      <c r="B558" s="161" t="s">
        <v>440</v>
      </c>
      <c r="C558" s="35" t="s">
        <v>561</v>
      </c>
      <c r="D558" s="10"/>
      <c r="E558" s="13"/>
      <c r="F558" s="12"/>
      <c r="G558" s="12"/>
      <c r="H558" s="12"/>
      <c r="I558" s="313"/>
      <c r="J558" s="12"/>
      <c r="K558" s="12"/>
      <c r="L558" s="12"/>
      <c r="M558" s="12"/>
      <c r="N558" s="12"/>
      <c r="O558" s="12"/>
    </row>
    <row r="559" spans="1:20" s="9" customFormat="1" ht="3.95" customHeight="1" x14ac:dyDescent="0.25">
      <c r="A559" s="149" t="s">
        <v>440</v>
      </c>
      <c r="B559" s="161" t="s">
        <v>440</v>
      </c>
      <c r="C559" s="35"/>
      <c r="D559" s="10"/>
      <c r="E559" s="13"/>
      <c r="F559" s="12"/>
      <c r="G559" s="12"/>
      <c r="H559" s="12"/>
      <c r="I559" s="23"/>
      <c r="J559" s="12"/>
      <c r="K559" s="12"/>
      <c r="L559" s="12"/>
      <c r="M559" s="12"/>
      <c r="N559" s="12"/>
      <c r="O559" s="12"/>
    </row>
    <row r="560" spans="1:20" s="9" customFormat="1" ht="15.95" customHeight="1" x14ac:dyDescent="0.25">
      <c r="A560" s="149" t="s">
        <v>440</v>
      </c>
      <c r="B560" s="161" t="s">
        <v>440</v>
      </c>
      <c r="C560" s="36" t="str">
        <f>"Model car "&amp; B560</f>
        <v>Model car x</v>
      </c>
      <c r="D560" s="30" t="str">
        <f>D499</f>
        <v>OPELCORSA D1.3 CDTi Enjoy 88g</v>
      </c>
      <c r="E560" s="13"/>
      <c r="F560" s="12"/>
      <c r="G560" s="12"/>
      <c r="H560" s="12"/>
      <c r="I560" s="417">
        <v>-0.74704621100514967</v>
      </c>
      <c r="J560" s="51" t="str">
        <f t="shared" ref="J560:J591" si="17">J54</f>
        <v>OPELCORSA D</v>
      </c>
      <c r="K560" s="320"/>
      <c r="L560" s="12"/>
      <c r="M560" s="12"/>
      <c r="N560" s="12"/>
      <c r="O560" s="12"/>
      <c r="T560" s="53">
        <f>IF(ISERROR(VLOOKUP($J560,DowntimeEntriesData,'Vehicle Data'!$N$9,FALSE)),0,VLOOKUP($J560,DowntimeEntriesData,'Vehicle Data'!$N$9,FALSE))</f>
        <v>0</v>
      </c>
    </row>
    <row r="561" spans="1:20" s="9" customFormat="1" ht="3.95" hidden="1" customHeight="1" x14ac:dyDescent="0.25">
      <c r="A561" s="149" t="s">
        <v>440</v>
      </c>
      <c r="B561" s="161" t="s">
        <v>440</v>
      </c>
      <c r="C561" s="36"/>
      <c r="D561" s="30">
        <f t="shared" ref="D561:D618" si="18">D500</f>
        <v>0</v>
      </c>
      <c r="E561" s="13"/>
      <c r="F561" s="12"/>
      <c r="G561" s="12"/>
      <c r="H561" s="12"/>
      <c r="I561" s="23"/>
      <c r="J561" s="51">
        <f t="shared" si="17"/>
        <v>0</v>
      </c>
      <c r="K561" s="12"/>
      <c r="L561" s="12"/>
      <c r="M561" s="12"/>
      <c r="N561" s="12"/>
      <c r="O561" s="12"/>
      <c r="T561" s="23"/>
    </row>
    <row r="562" spans="1:20" s="9" customFormat="1" ht="15.95" customHeight="1" x14ac:dyDescent="0.25">
      <c r="A562" s="149" t="s">
        <v>440</v>
      </c>
      <c r="B562" s="161" t="s">
        <v>440</v>
      </c>
      <c r="C562" s="36" t="str">
        <f>"Model car "&amp; B562</f>
        <v>Model car x</v>
      </c>
      <c r="D562" s="30" t="str">
        <f t="shared" si="18"/>
        <v>VWPOLO (6C1)1.4 TDi Trendline</v>
      </c>
      <c r="E562" s="13"/>
      <c r="F562" s="12"/>
      <c r="G562" s="12"/>
      <c r="H562" s="12"/>
      <c r="I562" s="417">
        <v>-0.48799356901888991</v>
      </c>
      <c r="J562" s="51" t="str">
        <f t="shared" si="17"/>
        <v>VWPOLO (6C1)</v>
      </c>
      <c r="K562" s="12"/>
      <c r="L562" s="12"/>
      <c r="M562" s="12"/>
      <c r="N562" s="12"/>
      <c r="O562" s="12"/>
      <c r="T562" s="53">
        <f>IF(ISERROR(VLOOKUP($J562,DowntimeEntriesData,'Vehicle Data'!$N$9,FALSE)),0,VLOOKUP($J562,DowntimeEntriesData,'Vehicle Data'!$N$9,FALSE))</f>
        <v>0</v>
      </c>
    </row>
    <row r="563" spans="1:20" s="9" customFormat="1" ht="3.95" hidden="1" customHeight="1" x14ac:dyDescent="0.25">
      <c r="A563" s="149" t="s">
        <v>440</v>
      </c>
      <c r="B563" s="161" t="s">
        <v>440</v>
      </c>
      <c r="C563" s="36"/>
      <c r="D563" s="30">
        <f t="shared" si="18"/>
        <v>0</v>
      </c>
      <c r="E563" s="13"/>
      <c r="F563" s="12"/>
      <c r="G563" s="12"/>
      <c r="H563" s="12"/>
      <c r="I563" s="23"/>
      <c r="J563" s="51">
        <f t="shared" si="17"/>
        <v>0</v>
      </c>
      <c r="K563" s="12"/>
      <c r="L563" s="12"/>
      <c r="M563" s="12"/>
      <c r="N563" s="12"/>
      <c r="O563" s="12"/>
      <c r="T563" s="23"/>
    </row>
    <row r="564" spans="1:20" s="9" customFormat="1" ht="15.95" customHeight="1" x14ac:dyDescent="0.25">
      <c r="A564" s="149" t="s">
        <v>440</v>
      </c>
      <c r="B564" s="161" t="s">
        <v>440</v>
      </c>
      <c r="C564" s="36" t="str">
        <f>"Model car "&amp; B564</f>
        <v>Model car x</v>
      </c>
      <c r="D564" s="30" t="str">
        <f t="shared" si="18"/>
        <v>SEATIBIZA ST (6J)1.2 TDi Style</v>
      </c>
      <c r="E564" s="13"/>
      <c r="F564" s="12"/>
      <c r="G564" s="12"/>
      <c r="H564" s="12"/>
      <c r="I564" s="417">
        <v>-0.34715321949818634</v>
      </c>
      <c r="J564" s="51" t="str">
        <f t="shared" si="17"/>
        <v>SEATIBIZA ST (6J)</v>
      </c>
      <c r="K564" s="12"/>
      <c r="L564" s="12"/>
      <c r="M564" s="12"/>
      <c r="N564" s="12"/>
      <c r="O564" s="12"/>
      <c r="T564" s="53">
        <f>IF(ISERROR(VLOOKUP($J564,DowntimeEntriesData,'Vehicle Data'!$N$9,FALSE)),0,VLOOKUP($J564,DowntimeEntriesData,'Vehicle Data'!$N$9,FALSE))</f>
        <v>0</v>
      </c>
    </row>
    <row r="565" spans="1:20" s="9" customFormat="1" ht="3.95" hidden="1" customHeight="1" x14ac:dyDescent="0.25">
      <c r="A565" s="149" t="s">
        <v>440</v>
      </c>
      <c r="B565" s="161" t="s">
        <v>440</v>
      </c>
      <c r="C565" s="16"/>
      <c r="D565" s="30">
        <f t="shared" si="18"/>
        <v>0</v>
      </c>
      <c r="E565" s="13"/>
      <c r="F565" s="12"/>
      <c r="G565" s="12"/>
      <c r="H565" s="12"/>
      <c r="I565" s="23"/>
      <c r="J565" s="51">
        <f t="shared" si="17"/>
        <v>0</v>
      </c>
      <c r="K565" s="12"/>
      <c r="L565" s="12"/>
      <c r="M565" s="12"/>
      <c r="N565" s="12"/>
      <c r="O565" s="12"/>
      <c r="T565" s="23"/>
    </row>
    <row r="566" spans="1:20" s="9" customFormat="1" ht="15.95" customHeight="1" x14ac:dyDescent="0.25">
      <c r="A566" s="149" t="s">
        <v>440</v>
      </c>
      <c r="B566" s="161" t="s">
        <v>440</v>
      </c>
      <c r="C566" s="36" t="str">
        <f>"Model car "&amp; B566</f>
        <v>Model car x</v>
      </c>
      <c r="D566" s="30" t="str">
        <f t="shared" si="18"/>
        <v>SEATLEON ST (5F)1.6 TDi Style Ecomotive</v>
      </c>
      <c r="E566" s="13"/>
      <c r="F566" s="12"/>
      <c r="G566" s="12"/>
      <c r="H566" s="12"/>
      <c r="I566" s="417">
        <v>-0.39784047226477248</v>
      </c>
      <c r="J566" s="51" t="str">
        <f t="shared" si="17"/>
        <v>SEATLEON ST (5F)</v>
      </c>
      <c r="K566" s="12"/>
      <c r="L566" s="12"/>
      <c r="M566" s="12"/>
      <c r="N566" s="12"/>
      <c r="O566" s="12"/>
      <c r="T566" s="53">
        <f>IF(ISERROR(VLOOKUP($J566,DowntimeEntriesData,'Vehicle Data'!$N$9,FALSE)),0,VLOOKUP($J566,DowntimeEntriesData,'Vehicle Data'!$N$9,FALSE))</f>
        <v>0</v>
      </c>
    </row>
    <row r="567" spans="1:20" s="9" customFormat="1" ht="3.95" hidden="1" customHeight="1" x14ac:dyDescent="0.25">
      <c r="A567" s="149" t="s">
        <v>440</v>
      </c>
      <c r="B567" s="161" t="s">
        <v>440</v>
      </c>
      <c r="C567" s="36"/>
      <c r="D567" s="30">
        <f t="shared" si="18"/>
        <v>0</v>
      </c>
      <c r="E567" s="13"/>
      <c r="F567" s="12"/>
      <c r="G567" s="12"/>
      <c r="H567" s="12"/>
      <c r="I567" s="23"/>
      <c r="J567" s="51">
        <f t="shared" si="17"/>
        <v>0</v>
      </c>
      <c r="K567" s="12"/>
      <c r="L567" s="12"/>
      <c r="M567" s="12"/>
      <c r="N567" s="12"/>
      <c r="O567" s="12"/>
      <c r="T567" s="23"/>
    </row>
    <row r="568" spans="1:20" s="9" customFormat="1" ht="20.100000000000001" customHeight="1" x14ac:dyDescent="0.25">
      <c r="A568" s="149" t="s">
        <v>440</v>
      </c>
      <c r="B568" s="161" t="s">
        <v>440</v>
      </c>
      <c r="C568" s="36" t="str">
        <f>"Model car "&amp; B568</f>
        <v>Model car x</v>
      </c>
      <c r="D568" s="30" t="str">
        <f t="shared" si="18"/>
        <v>FORDFOCUS STATION1.6 TDCi Titanium Best</v>
      </c>
      <c r="E568" s="13"/>
      <c r="F568" s="12"/>
      <c r="G568" s="12"/>
      <c r="H568" s="12"/>
      <c r="I568" s="417">
        <v>-0.446934180933235</v>
      </c>
      <c r="J568" s="51" t="str">
        <f t="shared" si="17"/>
        <v>FORDFOCUS STATION</v>
      </c>
      <c r="K568" s="12"/>
      <c r="L568" s="12"/>
      <c r="M568" s="12"/>
      <c r="N568" s="12"/>
      <c r="O568" s="12"/>
      <c r="T568" s="53">
        <f>IF(ISERROR(VLOOKUP($J568,DowntimeEntriesData,'Vehicle Data'!$N$9,FALSE)),0,VLOOKUP($J568,DowntimeEntriesData,'Vehicle Data'!$N$9,FALSE))</f>
        <v>0</v>
      </c>
    </row>
    <row r="569" spans="1:20" s="9" customFormat="1" ht="3.95" hidden="1" customHeight="1" x14ac:dyDescent="0.25">
      <c r="A569" s="149" t="s">
        <v>440</v>
      </c>
      <c r="B569" s="161" t="s">
        <v>440</v>
      </c>
      <c r="C569" s="36"/>
      <c r="D569" s="30">
        <f t="shared" si="18"/>
        <v>0</v>
      </c>
      <c r="E569" s="13"/>
      <c r="F569" s="12"/>
      <c r="G569" s="12"/>
      <c r="H569" s="12"/>
      <c r="I569" s="23"/>
      <c r="J569" s="51">
        <f t="shared" si="17"/>
        <v>0</v>
      </c>
      <c r="K569" s="12"/>
      <c r="L569" s="12"/>
      <c r="M569" s="12"/>
      <c r="N569" s="12"/>
      <c r="O569" s="12"/>
      <c r="T569" s="23"/>
    </row>
    <row r="570" spans="1:20" s="9" customFormat="1" ht="20.100000000000001" customHeight="1" x14ac:dyDescent="0.25">
      <c r="A570" s="149" t="s">
        <v>440</v>
      </c>
      <c r="B570" s="161" t="s">
        <v>440</v>
      </c>
      <c r="C570" s="36" t="str">
        <f>"Model car "&amp; B570</f>
        <v>Model car x</v>
      </c>
      <c r="D570" s="30" t="str">
        <f t="shared" si="18"/>
        <v>VWGOLF VII VARIAN1.6 TDi Confortline</v>
      </c>
      <c r="E570" s="13"/>
      <c r="F570" s="12"/>
      <c r="G570" s="12"/>
      <c r="H570" s="12"/>
      <c r="I570" s="417">
        <v>-0.39286855157087763</v>
      </c>
      <c r="J570" s="51" t="str">
        <f t="shared" si="17"/>
        <v>VWGOLF VII VARIAN</v>
      </c>
      <c r="K570" s="12"/>
      <c r="L570" s="12"/>
      <c r="M570" s="12"/>
      <c r="N570" s="12"/>
      <c r="O570" s="12"/>
      <c r="T570" s="53">
        <f>IF(ISERROR(VLOOKUP($J570,DowntimeEntriesData,'Vehicle Data'!$N$9,FALSE)),0,VLOOKUP($J570,DowntimeEntriesData,'Vehicle Data'!$N$9,FALSE))</f>
        <v>0</v>
      </c>
    </row>
    <row r="571" spans="1:20" s="9" customFormat="1" ht="3.95" hidden="1" customHeight="1" x14ac:dyDescent="0.25">
      <c r="A571" s="149" t="s">
        <v>440</v>
      </c>
      <c r="B571" s="161" t="s">
        <v>440</v>
      </c>
      <c r="C571" s="16"/>
      <c r="D571" s="30">
        <f t="shared" si="18"/>
        <v>0</v>
      </c>
      <c r="E571" s="13"/>
      <c r="F571" s="12"/>
      <c r="G571" s="12"/>
      <c r="H571" s="12"/>
      <c r="I571" s="23"/>
      <c r="J571" s="51">
        <f t="shared" si="17"/>
        <v>0</v>
      </c>
      <c r="K571" s="12"/>
      <c r="L571" s="12"/>
      <c r="M571" s="12"/>
      <c r="N571" s="12"/>
      <c r="O571" s="12"/>
      <c r="T571" s="23"/>
    </row>
    <row r="572" spans="1:20" s="9" customFormat="1" ht="20.100000000000001" customHeight="1" x14ac:dyDescent="0.25">
      <c r="A572" s="149" t="s">
        <v>440</v>
      </c>
      <c r="B572" s="161" t="s">
        <v>440</v>
      </c>
      <c r="C572" s="36" t="str">
        <f>"Model car "&amp; B572</f>
        <v>Model car x</v>
      </c>
      <c r="D572" s="30" t="str">
        <f t="shared" si="18"/>
        <v>BMWSERIE-1 (F20)116 d EfficientDynamics</v>
      </c>
      <c r="E572" s="13"/>
      <c r="F572" s="12"/>
      <c r="G572" s="12"/>
      <c r="H572" s="12"/>
      <c r="I572" s="417">
        <v>-0.19074676310352823</v>
      </c>
      <c r="J572" s="51" t="str">
        <f t="shared" si="17"/>
        <v>BMWSERIE-1 (F20)</v>
      </c>
      <c r="K572" s="12"/>
      <c r="L572" s="12"/>
      <c r="M572" s="12"/>
      <c r="N572" s="12"/>
      <c r="O572" s="12"/>
      <c r="T572" s="53">
        <f>IF(ISERROR(VLOOKUP($J572,DowntimeEntriesData,'Vehicle Data'!$N$9,FALSE)),0,VLOOKUP($J572,DowntimeEntriesData,'Vehicle Data'!$N$9,FALSE))</f>
        <v>0</v>
      </c>
    </row>
    <row r="573" spans="1:20" s="9" customFormat="1" ht="3.95" hidden="1" customHeight="1" x14ac:dyDescent="0.25">
      <c r="A573" s="149" t="s">
        <v>440</v>
      </c>
      <c r="B573" s="161" t="s">
        <v>440</v>
      </c>
      <c r="C573" s="36"/>
      <c r="D573" s="30">
        <f t="shared" si="18"/>
        <v>0</v>
      </c>
      <c r="E573" s="13"/>
      <c r="F573" s="12"/>
      <c r="G573" s="12"/>
      <c r="H573" s="12"/>
      <c r="I573" s="23"/>
      <c r="J573" s="51">
        <f t="shared" si="17"/>
        <v>0</v>
      </c>
      <c r="K573" s="12"/>
      <c r="L573" s="12"/>
      <c r="M573" s="12"/>
      <c r="N573" s="12"/>
      <c r="O573" s="12"/>
      <c r="T573" s="23"/>
    </row>
    <row r="574" spans="1:20" s="9" customFormat="1" ht="20.100000000000001" customHeight="1" x14ac:dyDescent="0.25">
      <c r="A574" s="149" t="s">
        <v>440</v>
      </c>
      <c r="B574" s="161" t="s">
        <v>440</v>
      </c>
      <c r="C574" s="36" t="str">
        <f>"Model car "&amp; B574</f>
        <v>Model car x</v>
      </c>
      <c r="D574" s="30" t="str">
        <f t="shared" si="18"/>
        <v>AUDIA3 SPORTBACK (81.6 TDi Business Line Attracti</v>
      </c>
      <c r="E574" s="13"/>
      <c r="F574" s="12"/>
      <c r="G574" s="12"/>
      <c r="H574" s="12"/>
      <c r="I574" s="417">
        <v>-0.146561353811831</v>
      </c>
      <c r="J574" s="51" t="str">
        <f t="shared" si="17"/>
        <v>AUDIA3 SPORTBACK (8</v>
      </c>
      <c r="K574" s="12"/>
      <c r="L574" s="12"/>
      <c r="M574" s="12"/>
      <c r="N574" s="12"/>
      <c r="O574" s="12"/>
      <c r="T574" s="53">
        <f>IF(ISERROR(VLOOKUP($J574,DowntimeEntriesData,'Vehicle Data'!$N$9,FALSE)),0,VLOOKUP($J574,DowntimeEntriesData,'Vehicle Data'!$N$9,FALSE))</f>
        <v>0</v>
      </c>
    </row>
    <row r="575" spans="1:20" s="9" customFormat="1" ht="3.95" hidden="1" customHeight="1" x14ac:dyDescent="0.25">
      <c r="A575" s="149" t="s">
        <v>440</v>
      </c>
      <c r="B575" s="161" t="s">
        <v>440</v>
      </c>
      <c r="C575" s="36"/>
      <c r="D575" s="30">
        <f t="shared" si="18"/>
        <v>0</v>
      </c>
      <c r="E575" s="13"/>
      <c r="F575" s="12"/>
      <c r="G575" s="12"/>
      <c r="H575" s="12"/>
      <c r="I575" s="23"/>
      <c r="J575" s="51">
        <f t="shared" si="17"/>
        <v>0</v>
      </c>
      <c r="K575" s="12"/>
      <c r="L575" s="12"/>
      <c r="M575" s="12"/>
      <c r="N575" s="12"/>
      <c r="O575" s="12"/>
      <c r="T575" s="23"/>
    </row>
    <row r="576" spans="1:20" s="9" customFormat="1" ht="20.100000000000001" customHeight="1" x14ac:dyDescent="0.25">
      <c r="A576" s="149" t="s">
        <v>440</v>
      </c>
      <c r="B576" s="161" t="s">
        <v>440</v>
      </c>
      <c r="C576" s="36" t="str">
        <f>"Model car "&amp; B576</f>
        <v>Model car x</v>
      </c>
      <c r="D576" s="30" t="str">
        <f t="shared" si="18"/>
        <v>CITROENC5 TOURER1.6 HDi Séduction 120g</v>
      </c>
      <c r="E576" s="13"/>
      <c r="F576" s="12"/>
      <c r="G576" s="12"/>
      <c r="H576" s="12"/>
      <c r="I576" s="417">
        <v>-0.71289137748563025</v>
      </c>
      <c r="J576" s="51" t="str">
        <f t="shared" si="17"/>
        <v>CITROENC5 TOURER</v>
      </c>
      <c r="K576" s="12"/>
      <c r="L576" s="12"/>
      <c r="M576" s="12"/>
      <c r="N576" s="12"/>
      <c r="O576" s="12"/>
      <c r="T576" s="53">
        <f>IF(ISERROR(VLOOKUP($J576,DowntimeEntriesData,'Vehicle Data'!$N$9,FALSE)),0,VLOOKUP($J576,DowntimeEntriesData,'Vehicle Data'!$N$9,FALSE))</f>
        <v>0</v>
      </c>
    </row>
    <row r="577" spans="1:20" s="9" customFormat="1" ht="3.95" hidden="1" customHeight="1" x14ac:dyDescent="0.25">
      <c r="A577" s="149" t="s">
        <v>440</v>
      </c>
      <c r="B577" s="161" t="s">
        <v>440</v>
      </c>
      <c r="C577" s="16"/>
      <c r="D577" s="30">
        <f t="shared" si="18"/>
        <v>0</v>
      </c>
      <c r="E577" s="13"/>
      <c r="F577" s="12"/>
      <c r="G577" s="12"/>
      <c r="H577" s="12"/>
      <c r="I577" s="23"/>
      <c r="J577" s="51">
        <f t="shared" si="17"/>
        <v>0</v>
      </c>
      <c r="K577" s="12"/>
      <c r="L577" s="12"/>
      <c r="M577" s="12"/>
      <c r="N577" s="12"/>
      <c r="O577" s="12"/>
      <c r="T577" s="23"/>
    </row>
    <row r="578" spans="1:20" s="9" customFormat="1" ht="20.100000000000001" customHeight="1" x14ac:dyDescent="0.25">
      <c r="A578" s="149" t="s">
        <v>440</v>
      </c>
      <c r="B578" s="161" t="s">
        <v>440</v>
      </c>
      <c r="C578" s="36" t="str">
        <f>"Model car "&amp; B578</f>
        <v>Model car x</v>
      </c>
      <c r="D578" s="30" t="str">
        <f t="shared" si="18"/>
        <v>VWPASSAT VARIANT1.6 TDi Confortline Navig</v>
      </c>
      <c r="E578" s="13"/>
      <c r="F578" s="12"/>
      <c r="G578" s="12"/>
      <c r="H578" s="12"/>
      <c r="I578" s="417">
        <v>-0.47458154784373008</v>
      </c>
      <c r="J578" s="51" t="str">
        <f t="shared" si="17"/>
        <v>VWPASSAT VARIANT</v>
      </c>
      <c r="K578" s="12"/>
      <c r="L578" s="12"/>
      <c r="M578" s="12"/>
      <c r="N578" s="12"/>
      <c r="O578" s="12"/>
      <c r="T578" s="53">
        <f>IF(ISERROR(VLOOKUP($J578,DowntimeEntriesData,'Vehicle Data'!$N$9,FALSE)),0,VLOOKUP($J578,DowntimeEntriesData,'Vehicle Data'!$N$9,FALSE))</f>
        <v>0</v>
      </c>
    </row>
    <row r="579" spans="1:20" s="9" customFormat="1" ht="3.95" hidden="1" customHeight="1" x14ac:dyDescent="0.25">
      <c r="A579" s="149" t="s">
        <v>440</v>
      </c>
      <c r="B579" s="161" t="s">
        <v>440</v>
      </c>
      <c r="C579" s="16"/>
      <c r="D579" s="30">
        <f t="shared" si="18"/>
        <v>0</v>
      </c>
      <c r="E579" s="13"/>
      <c r="F579" s="12"/>
      <c r="G579" s="12"/>
      <c r="H579" s="12"/>
      <c r="I579" s="23"/>
      <c r="J579" s="51">
        <f t="shared" si="17"/>
        <v>0</v>
      </c>
      <c r="K579" s="12"/>
      <c r="L579" s="12"/>
      <c r="M579" s="12"/>
      <c r="N579" s="12"/>
      <c r="O579" s="12"/>
      <c r="T579" s="23"/>
    </row>
    <row r="580" spans="1:20" s="9" customFormat="1" ht="20.100000000000001" customHeight="1" x14ac:dyDescent="0.25">
      <c r="A580" s="149" t="s">
        <v>440</v>
      </c>
      <c r="B580" s="161" t="s">
        <v>440</v>
      </c>
      <c r="C580" s="36" t="str">
        <f>"Model car "&amp; B580</f>
        <v>Model car x</v>
      </c>
      <c r="D580" s="30" t="str">
        <f t="shared" si="18"/>
        <v>VWPASSAT VARIANT2.0 TDi Confortline Navig</v>
      </c>
      <c r="E580" s="13"/>
      <c r="F580" s="12"/>
      <c r="G580" s="12"/>
      <c r="H580" s="12"/>
      <c r="I580" s="417">
        <v>-0.47458154784373008</v>
      </c>
      <c r="J580" s="51" t="str">
        <f t="shared" si="17"/>
        <v>VWPASSAT VARIANT</v>
      </c>
      <c r="K580" s="12"/>
      <c r="L580" s="12"/>
      <c r="M580" s="12"/>
      <c r="N580" s="12"/>
      <c r="O580" s="12"/>
      <c r="T580" s="53">
        <f>IF(ISERROR(VLOOKUP($J580,DowntimeEntriesData,'Vehicle Data'!$N$9,FALSE)),0,VLOOKUP($J580,DowntimeEntriesData,'Vehicle Data'!$N$9,FALSE))</f>
        <v>0</v>
      </c>
    </row>
    <row r="581" spans="1:20" s="9" customFormat="1" ht="3.95" hidden="1" customHeight="1" x14ac:dyDescent="0.25">
      <c r="A581" s="149" t="s">
        <v>440</v>
      </c>
      <c r="B581" s="161" t="s">
        <v>440</v>
      </c>
      <c r="C581" s="36"/>
      <c r="D581" s="30">
        <f t="shared" si="18"/>
        <v>0</v>
      </c>
      <c r="E581" s="13"/>
      <c r="F581" s="12"/>
      <c r="G581" s="12"/>
      <c r="H581" s="12"/>
      <c r="I581" s="23"/>
      <c r="J581" s="51">
        <f t="shared" si="17"/>
        <v>0</v>
      </c>
      <c r="K581" s="12"/>
      <c r="L581" s="12"/>
      <c r="M581" s="12"/>
      <c r="N581" s="12"/>
      <c r="O581" s="12"/>
      <c r="T581" s="23"/>
    </row>
    <row r="582" spans="1:20" s="9" customFormat="1" ht="20.100000000000001" customHeight="1" x14ac:dyDescent="0.25">
      <c r="A582" s="149" t="s">
        <v>440</v>
      </c>
      <c r="B582" s="161" t="s">
        <v>440</v>
      </c>
      <c r="C582" s="36" t="str">
        <f>"Model car "&amp; B582</f>
        <v>Model car x</v>
      </c>
      <c r="D582" s="30" t="str">
        <f t="shared" si="18"/>
        <v>OPELINSIGNIA SPORTS2.0 CDTi Executive S/S</v>
      </c>
      <c r="E582" s="13"/>
      <c r="F582" s="12"/>
      <c r="G582" s="12"/>
      <c r="H582" s="12"/>
      <c r="I582" s="417">
        <v>-0.15560537894651399</v>
      </c>
      <c r="J582" s="51" t="str">
        <f t="shared" si="17"/>
        <v>OPELINSIGNIA SPORTS</v>
      </c>
      <c r="K582" s="12"/>
      <c r="L582" s="12"/>
      <c r="M582" s="12"/>
      <c r="N582" s="12"/>
      <c r="O582" s="12"/>
      <c r="T582" s="53">
        <f>IF(ISERROR(VLOOKUP($J582,DowntimeEntriesData,'Vehicle Data'!$N$9,FALSE)),0,VLOOKUP($J582,DowntimeEntriesData,'Vehicle Data'!$N$9,FALSE))</f>
        <v>0</v>
      </c>
    </row>
    <row r="583" spans="1:20" s="9" customFormat="1" ht="3.95" hidden="1" customHeight="1" x14ac:dyDescent="0.25">
      <c r="A583" s="149" t="s">
        <v>440</v>
      </c>
      <c r="B583" s="161" t="s">
        <v>440</v>
      </c>
      <c r="C583" s="36"/>
      <c r="D583" s="30">
        <f t="shared" si="18"/>
        <v>0</v>
      </c>
      <c r="E583" s="13"/>
      <c r="F583" s="12"/>
      <c r="G583" s="12"/>
      <c r="H583" s="12"/>
      <c r="I583" s="23"/>
      <c r="J583" s="51">
        <f t="shared" si="17"/>
        <v>0</v>
      </c>
      <c r="K583" s="12"/>
      <c r="L583" s="12"/>
      <c r="M583" s="12"/>
      <c r="N583" s="12"/>
      <c r="O583" s="12"/>
      <c r="T583" s="23"/>
    </row>
    <row r="584" spans="1:20" s="9" customFormat="1" ht="20.100000000000001" customHeight="1" x14ac:dyDescent="0.25">
      <c r="A584" s="149" t="s">
        <v>440</v>
      </c>
      <c r="B584" s="161" t="s">
        <v>440</v>
      </c>
      <c r="C584" s="36" t="str">
        <f>"Model car "&amp; B584</f>
        <v>Model car x</v>
      </c>
      <c r="D584" s="30" t="str">
        <f t="shared" si="18"/>
        <v>SEATALHAMBRA (710)2.0 TDi Style Eco.</v>
      </c>
      <c r="E584" s="13"/>
      <c r="F584" s="12"/>
      <c r="G584" s="12"/>
      <c r="H584" s="12"/>
      <c r="I584" s="417">
        <v>-0.35385455190072246</v>
      </c>
      <c r="J584" s="51" t="str">
        <f t="shared" si="17"/>
        <v>SEATALHAMBRA (710)</v>
      </c>
      <c r="K584" s="12"/>
      <c r="L584" s="12"/>
      <c r="M584" s="12"/>
      <c r="N584" s="12"/>
      <c r="O584" s="12"/>
      <c r="T584" s="53">
        <f>IF(ISERROR(VLOOKUP($J584,DowntimeEntriesData,'Vehicle Data'!$N$9,FALSE)),0,VLOOKUP($J584,DowntimeEntriesData,'Vehicle Data'!$N$9,FALSE))</f>
        <v>0</v>
      </c>
    </row>
    <row r="585" spans="1:20" s="9" customFormat="1" ht="3.95" hidden="1" customHeight="1" x14ac:dyDescent="0.25">
      <c r="A585" s="149" t="s">
        <v>440</v>
      </c>
      <c r="B585" s="161" t="s">
        <v>440</v>
      </c>
      <c r="C585" s="16"/>
      <c r="D585" s="30">
        <f t="shared" si="18"/>
        <v>0</v>
      </c>
      <c r="E585" s="13"/>
      <c r="F585" s="12"/>
      <c r="G585" s="12"/>
      <c r="H585" s="12"/>
      <c r="I585" s="23"/>
      <c r="J585" s="51">
        <f t="shared" si="17"/>
        <v>0</v>
      </c>
      <c r="K585" s="12"/>
      <c r="L585" s="12"/>
      <c r="M585" s="12"/>
      <c r="N585" s="12"/>
      <c r="O585" s="12"/>
      <c r="T585" s="23"/>
    </row>
    <row r="586" spans="1:20" s="9" customFormat="1" ht="20.100000000000001" customHeight="1" x14ac:dyDescent="0.25">
      <c r="A586" s="149" t="s">
        <v>440</v>
      </c>
      <c r="B586" s="161" t="s">
        <v>440</v>
      </c>
      <c r="C586" s="36" t="str">
        <f>"Model car "&amp; B586</f>
        <v>Model car x</v>
      </c>
      <c r="D586" s="30" t="str">
        <f t="shared" si="18"/>
        <v>BMWSERIE-3 TOURING320 d Touring</v>
      </c>
      <c r="E586" s="13"/>
      <c r="F586" s="12"/>
      <c r="G586" s="12"/>
      <c r="H586" s="12"/>
      <c r="I586" s="417">
        <v>-0.21637409686490505</v>
      </c>
      <c r="J586" s="51" t="str">
        <f t="shared" si="17"/>
        <v>BMWSERIE-3 TOURING</v>
      </c>
      <c r="K586" s="12"/>
      <c r="L586" s="12"/>
      <c r="M586" s="12"/>
      <c r="N586" s="12"/>
      <c r="O586" s="12"/>
      <c r="T586" s="53">
        <f>IF(ISERROR(VLOOKUP($J586,DowntimeEntriesData,'Vehicle Data'!$N$9,FALSE)),0,VLOOKUP($J586,DowntimeEntriesData,'Vehicle Data'!$N$9,FALSE))</f>
        <v>0</v>
      </c>
    </row>
    <row r="587" spans="1:20" s="9" customFormat="1" ht="3.95" hidden="1" customHeight="1" x14ac:dyDescent="0.25">
      <c r="A587" s="149" t="s">
        <v>440</v>
      </c>
      <c r="B587" s="161" t="s">
        <v>440</v>
      </c>
      <c r="C587" s="36"/>
      <c r="D587" s="30">
        <f t="shared" si="18"/>
        <v>0</v>
      </c>
      <c r="E587" s="13"/>
      <c r="F587" s="12"/>
      <c r="G587" s="12"/>
      <c r="H587" s="12"/>
      <c r="I587" s="23"/>
      <c r="J587" s="51">
        <f t="shared" si="17"/>
        <v>0</v>
      </c>
      <c r="K587" s="12"/>
      <c r="L587" s="12"/>
      <c r="M587" s="12"/>
      <c r="N587" s="12"/>
      <c r="O587" s="12"/>
      <c r="T587" s="23"/>
    </row>
    <row r="588" spans="1:20" s="9" customFormat="1" ht="20.100000000000001" customHeight="1" x14ac:dyDescent="0.25">
      <c r="A588" s="149" t="s">
        <v>440</v>
      </c>
      <c r="B588" s="161" t="s">
        <v>440</v>
      </c>
      <c r="C588" s="36" t="str">
        <f>"Model car "&amp; B588</f>
        <v>Model car x</v>
      </c>
      <c r="D588" s="30" t="str">
        <f t="shared" si="18"/>
        <v>MERCEDESCLASSE C (W205)220 BlueTEC Exclusive</v>
      </c>
      <c r="E588" s="13"/>
      <c r="F588" s="12"/>
      <c r="G588" s="12"/>
      <c r="H588" s="12"/>
      <c r="I588" s="417">
        <v>-0.21173932544184149</v>
      </c>
      <c r="J588" s="51" t="str">
        <f t="shared" si="17"/>
        <v>MERCEDESCLASSE C (W205)</v>
      </c>
      <c r="K588" s="12"/>
      <c r="L588" s="12"/>
      <c r="M588" s="12"/>
      <c r="N588" s="12"/>
      <c r="O588" s="12"/>
      <c r="T588" s="53">
        <f>IF(ISERROR(VLOOKUP($J588,DowntimeEntriesData,'Vehicle Data'!$N$9,FALSE)),0,VLOOKUP($J588,DowntimeEntriesData,'Vehicle Data'!$N$9,FALSE))</f>
        <v>0</v>
      </c>
    </row>
    <row r="589" spans="1:20" s="9" customFormat="1" ht="3.95" hidden="1" customHeight="1" x14ac:dyDescent="0.25">
      <c r="A589" s="149" t="s">
        <v>440</v>
      </c>
      <c r="B589" s="161" t="s">
        <v>440</v>
      </c>
      <c r="C589" s="36"/>
      <c r="D589" s="30">
        <f t="shared" si="18"/>
        <v>0</v>
      </c>
      <c r="E589" s="13"/>
      <c r="F589" s="12"/>
      <c r="G589" s="12"/>
      <c r="H589" s="12"/>
      <c r="I589" s="23"/>
      <c r="J589" s="51">
        <f t="shared" si="17"/>
        <v>0</v>
      </c>
      <c r="K589" s="12"/>
      <c r="L589" s="12"/>
      <c r="M589" s="12"/>
      <c r="N589" s="12"/>
      <c r="O589" s="12"/>
      <c r="T589" s="23"/>
    </row>
    <row r="590" spans="1:20" s="9" customFormat="1" ht="20.100000000000001" customHeight="1" x14ac:dyDescent="0.25">
      <c r="A590" s="149" t="s">
        <v>440</v>
      </c>
      <c r="B590" s="161" t="s">
        <v>440</v>
      </c>
      <c r="C590" s="36" t="str">
        <f>"Model car "&amp; B590</f>
        <v>Model car x</v>
      </c>
      <c r="D590" s="30" t="str">
        <f t="shared" si="18"/>
        <v>BMWSERIE-5 TOURING520 d</v>
      </c>
      <c r="E590" s="13"/>
      <c r="F590" s="12"/>
      <c r="G590" s="12"/>
      <c r="H590" s="12"/>
      <c r="I590" s="417">
        <v>-0.186182832811149</v>
      </c>
      <c r="J590" s="51" t="str">
        <f t="shared" si="17"/>
        <v>BMWSERIE-5 TOURING</v>
      </c>
      <c r="K590" s="12"/>
      <c r="L590" s="12"/>
      <c r="M590" s="12"/>
      <c r="N590" s="12"/>
      <c r="O590" s="12"/>
      <c r="T590" s="53">
        <f>IF(ISERROR(VLOOKUP($J590,DowntimeEntriesData,'Vehicle Data'!$N$9,FALSE)),0,VLOOKUP($J590,DowntimeEntriesData,'Vehicle Data'!$N$9,FALSE))</f>
        <v>0</v>
      </c>
    </row>
    <row r="591" spans="1:20" s="9" customFormat="1" ht="3.95" hidden="1" customHeight="1" x14ac:dyDescent="0.25">
      <c r="A591" s="149" t="s">
        <v>440</v>
      </c>
      <c r="B591" s="161" t="s">
        <v>440</v>
      </c>
      <c r="C591" s="16"/>
      <c r="D591" s="30">
        <f t="shared" si="18"/>
        <v>0</v>
      </c>
      <c r="E591" s="13"/>
      <c r="F591" s="12"/>
      <c r="G591" s="12"/>
      <c r="H591" s="12"/>
      <c r="I591" s="23"/>
      <c r="J591" s="51">
        <f t="shared" si="17"/>
        <v>0</v>
      </c>
      <c r="K591" s="12"/>
      <c r="L591" s="12"/>
      <c r="M591" s="12"/>
      <c r="N591" s="12"/>
      <c r="O591" s="12"/>
      <c r="T591" s="23"/>
    </row>
    <row r="592" spans="1:20" s="9" customFormat="1" ht="20.100000000000001" customHeight="1" x14ac:dyDescent="0.25">
      <c r="A592" s="149" t="s">
        <v>440</v>
      </c>
      <c r="B592" s="161" t="s">
        <v>440</v>
      </c>
      <c r="C592" s="36" t="str">
        <f>"Model car "&amp; B592</f>
        <v>Model car x</v>
      </c>
      <c r="D592" s="30" t="str">
        <f t="shared" si="18"/>
        <v>AUDIA6 AVANT (C7)2.0 TDi Business Line</v>
      </c>
      <c r="E592" s="13"/>
      <c r="F592" s="12"/>
      <c r="G592" s="12"/>
      <c r="H592" s="12"/>
      <c r="I592" s="417">
        <v>-0.2740509860247613</v>
      </c>
      <c r="J592" s="51" t="str">
        <f t="shared" ref="J592:J618" si="19">J86</f>
        <v>AUDIA6 AVANT (C7)</v>
      </c>
      <c r="K592" s="12"/>
      <c r="L592" s="12"/>
      <c r="M592" s="12"/>
      <c r="N592" s="12"/>
      <c r="O592" s="12"/>
      <c r="T592" s="53">
        <f>IF(ISERROR(VLOOKUP($J592,DowntimeEntriesData,'Vehicle Data'!$N$9,FALSE)),0,VLOOKUP($J592,DowntimeEntriesData,'Vehicle Data'!$N$9,FALSE))</f>
        <v>0</v>
      </c>
    </row>
    <row r="593" spans="1:20" s="9" customFormat="1" ht="3.95" hidden="1" customHeight="1" x14ac:dyDescent="0.25">
      <c r="A593" s="149" t="s">
        <v>440</v>
      </c>
      <c r="B593" s="161" t="s">
        <v>440</v>
      </c>
      <c r="C593" s="36"/>
      <c r="D593" s="30">
        <f t="shared" si="18"/>
        <v>0</v>
      </c>
      <c r="E593" s="13"/>
      <c r="F593" s="12"/>
      <c r="G593" s="12"/>
      <c r="H593" s="12"/>
      <c r="I593" s="23"/>
      <c r="J593" s="51">
        <f t="shared" si="19"/>
        <v>0</v>
      </c>
      <c r="K593" s="12"/>
      <c r="L593" s="12"/>
      <c r="M593" s="12"/>
      <c r="N593" s="12"/>
      <c r="O593" s="12"/>
      <c r="T593" s="23"/>
    </row>
    <row r="594" spans="1:20" s="9" customFormat="1" ht="20.100000000000001" customHeight="1" x14ac:dyDescent="0.25">
      <c r="A594" s="149" t="s">
        <v>440</v>
      </c>
      <c r="B594" s="161" t="s">
        <v>440</v>
      </c>
      <c r="C594" s="36" t="str">
        <f>"Model car "&amp; B594</f>
        <v>Model car x</v>
      </c>
      <c r="D594" s="30" t="str">
        <f t="shared" si="18"/>
        <v>OPELCORSA D VAN1.3 CDTi</v>
      </c>
      <c r="E594" s="13"/>
      <c r="F594" s="12"/>
      <c r="G594" s="12"/>
      <c r="H594" s="12"/>
      <c r="I594" s="417">
        <v>-0.55584247280302823</v>
      </c>
      <c r="J594" s="51" t="str">
        <f t="shared" si="19"/>
        <v>OPELCORSA D VAN</v>
      </c>
      <c r="K594" s="12"/>
      <c r="L594" s="12"/>
      <c r="M594" s="12"/>
      <c r="N594" s="12"/>
      <c r="O594" s="12"/>
      <c r="T594" s="53">
        <f>IF(ISERROR(VLOOKUP($J594,DowntimeEntriesData,'Vehicle Data'!$N$9,FALSE)),0,VLOOKUP($J594,DowntimeEntriesData,'Vehicle Data'!$N$9,FALSE))</f>
        <v>0</v>
      </c>
    </row>
    <row r="595" spans="1:20" s="9" customFormat="1" ht="3.95" hidden="1" customHeight="1" x14ac:dyDescent="0.25">
      <c r="A595" s="149" t="s">
        <v>440</v>
      </c>
      <c r="B595" s="161" t="s">
        <v>440</v>
      </c>
      <c r="C595" s="36"/>
      <c r="D595" s="30">
        <f t="shared" si="18"/>
        <v>0</v>
      </c>
      <c r="E595" s="13"/>
      <c r="F595" s="12"/>
      <c r="G595" s="12"/>
      <c r="H595" s="12"/>
      <c r="I595" s="23"/>
      <c r="J595" s="51">
        <f t="shared" si="19"/>
        <v>0</v>
      </c>
      <c r="K595" s="12"/>
      <c r="L595" s="12"/>
      <c r="M595" s="12"/>
      <c r="N595" s="12"/>
      <c r="O595" s="12"/>
      <c r="T595" s="23"/>
    </row>
    <row r="596" spans="1:20" s="9" customFormat="1" ht="20.100000000000001" customHeight="1" x14ac:dyDescent="0.25">
      <c r="A596" s="149" t="s">
        <v>440</v>
      </c>
      <c r="B596" s="161" t="s">
        <v>440</v>
      </c>
      <c r="C596" s="36" t="str">
        <f>"Model car "&amp; B596</f>
        <v>Model car x</v>
      </c>
      <c r="D596" s="30" t="str">
        <f t="shared" si="18"/>
        <v>PEUGEOTBIPPER1.3 HDi Pack CD Clim</v>
      </c>
      <c r="E596" s="13"/>
      <c r="F596" s="12"/>
      <c r="G596" s="12"/>
      <c r="H596" s="12"/>
      <c r="I596" s="417">
        <v>0.11826553628327091</v>
      </c>
      <c r="J596" s="51" t="str">
        <f t="shared" si="19"/>
        <v>PEUGEOTBIPPER</v>
      </c>
      <c r="K596" s="12"/>
      <c r="L596" s="12"/>
      <c r="M596" s="12"/>
      <c r="N596" s="12"/>
      <c r="O596" s="12"/>
      <c r="T596" s="53">
        <f>IF(ISERROR(VLOOKUP($J596,DowntimeEntriesData,'Vehicle Data'!$N$9,FALSE)),0,VLOOKUP($J596,DowntimeEntriesData,'Vehicle Data'!$N$9,FALSE))</f>
        <v>0.118265536</v>
      </c>
    </row>
    <row r="597" spans="1:20" s="9" customFormat="1" ht="3.95" hidden="1" customHeight="1" x14ac:dyDescent="0.25">
      <c r="A597" s="149" t="s">
        <v>440</v>
      </c>
      <c r="B597" s="161" t="s">
        <v>440</v>
      </c>
      <c r="C597" s="16"/>
      <c r="D597" s="30">
        <f t="shared" si="18"/>
        <v>0</v>
      </c>
      <c r="E597" s="13"/>
      <c r="F597" s="12"/>
      <c r="G597" s="12"/>
      <c r="H597" s="12"/>
      <c r="I597" s="23"/>
      <c r="J597" s="51">
        <f t="shared" si="19"/>
        <v>0</v>
      </c>
      <c r="K597" s="12"/>
      <c r="L597" s="12"/>
      <c r="M597" s="12"/>
      <c r="N597" s="12"/>
      <c r="O597" s="12"/>
      <c r="T597" s="23"/>
    </row>
    <row r="598" spans="1:20" s="9" customFormat="1" ht="20.100000000000001" customHeight="1" x14ac:dyDescent="0.25">
      <c r="A598" s="149" t="s">
        <v>440</v>
      </c>
      <c r="B598" s="161" t="s">
        <v>440</v>
      </c>
      <c r="C598" s="36" t="str">
        <f>"Model car "&amp; B598</f>
        <v>Model car x</v>
      </c>
      <c r="D598" s="30" t="str">
        <f t="shared" si="18"/>
        <v>CITROENBERLINGO VAN1.6 HDi 625</v>
      </c>
      <c r="E598" s="13"/>
      <c r="F598" s="12"/>
      <c r="G598" s="12"/>
      <c r="H598" s="12"/>
      <c r="I598" s="417">
        <v>-0.21364296447712516</v>
      </c>
      <c r="J598" s="51" t="str">
        <f t="shared" si="19"/>
        <v>CITROENBERLINGO VAN</v>
      </c>
      <c r="K598" s="12"/>
      <c r="L598" s="12"/>
      <c r="M598" s="12"/>
      <c r="N598" s="12"/>
      <c r="O598" s="12"/>
      <c r="T598" s="53">
        <f>IF(ISERROR(VLOOKUP($J598,DowntimeEntriesData,'Vehicle Data'!$N$9,FALSE)),0,VLOOKUP($J598,DowntimeEntriesData,'Vehicle Data'!$N$9,FALSE))</f>
        <v>0</v>
      </c>
    </row>
    <row r="599" spans="1:20" s="9" customFormat="1" ht="3.95" hidden="1" customHeight="1" x14ac:dyDescent="0.25">
      <c r="A599" s="149" t="s">
        <v>440</v>
      </c>
      <c r="B599" s="161" t="s">
        <v>440</v>
      </c>
      <c r="C599" s="16"/>
      <c r="D599" s="30">
        <f t="shared" si="18"/>
        <v>0</v>
      </c>
      <c r="E599" s="13"/>
      <c r="F599" s="12"/>
      <c r="G599" s="12"/>
      <c r="H599" s="12"/>
      <c r="I599" s="23"/>
      <c r="J599" s="51">
        <f t="shared" si="19"/>
        <v>0</v>
      </c>
      <c r="K599" s="12"/>
      <c r="L599" s="12"/>
      <c r="M599" s="12"/>
      <c r="N599" s="12"/>
      <c r="O599" s="12"/>
      <c r="T599" s="23"/>
    </row>
    <row r="600" spans="1:20" s="9" customFormat="1" ht="20.100000000000001" customHeight="1" x14ac:dyDescent="0.25">
      <c r="A600" s="149" t="s">
        <v>440</v>
      </c>
      <c r="B600" s="161" t="s">
        <v>440</v>
      </c>
      <c r="C600" s="36" t="str">
        <f>"Model car "&amp; B600</f>
        <v>Model car x</v>
      </c>
      <c r="D600" s="30" t="str">
        <f t="shared" si="18"/>
        <v>FORDTRANSIT (V363)310 L3 2.2 TDCi H2 Ambiente</v>
      </c>
      <c r="E600" s="13"/>
      <c r="F600" s="12"/>
      <c r="G600" s="12"/>
      <c r="H600" s="12"/>
      <c r="I600" s="417">
        <v>9.4592637274319324E-2</v>
      </c>
      <c r="J600" s="51" t="str">
        <f t="shared" si="19"/>
        <v>FORDTRANSIT (V363)</v>
      </c>
      <c r="K600" s="12"/>
      <c r="L600" s="12"/>
      <c r="M600" s="12"/>
      <c r="N600" s="12"/>
      <c r="O600" s="12"/>
      <c r="T600" s="53">
        <f>IF(ISERROR(VLOOKUP($J600,DowntimeEntriesData,'Vehicle Data'!$N$9,FALSE)),0,VLOOKUP($J600,DowntimeEntriesData,'Vehicle Data'!$N$9,FALSE))</f>
        <v>0</v>
      </c>
    </row>
    <row r="601" spans="1:20" s="9" customFormat="1" ht="3.95" hidden="1" customHeight="1" x14ac:dyDescent="0.25">
      <c r="A601" s="149" t="s">
        <v>440</v>
      </c>
      <c r="B601" s="161" t="s">
        <v>440</v>
      </c>
      <c r="C601" s="36"/>
      <c r="D601" s="30">
        <f t="shared" si="18"/>
        <v>0</v>
      </c>
      <c r="E601" s="13"/>
      <c r="F601" s="12"/>
      <c r="G601" s="12"/>
      <c r="H601" s="12"/>
      <c r="I601" s="23"/>
      <c r="J601" s="51">
        <f t="shared" si="19"/>
        <v>0</v>
      </c>
      <c r="K601" s="12"/>
      <c r="L601" s="12"/>
      <c r="M601" s="12"/>
      <c r="N601" s="12"/>
      <c r="O601" s="12"/>
      <c r="T601" s="23"/>
    </row>
    <row r="602" spans="1:20" s="9" customFormat="1" ht="20.100000000000001" customHeight="1" x14ac:dyDescent="0.25">
      <c r="A602" s="149" t="s">
        <v>440</v>
      </c>
      <c r="B602" s="161" t="s">
        <v>440</v>
      </c>
      <c r="C602" s="36" t="str">
        <f>"Model car "&amp; B602</f>
        <v>Model car x</v>
      </c>
      <c r="D602" s="30" t="str">
        <f t="shared" si="18"/>
        <v>VWAMAROK2.0 TDi CD Extra AC CM 2WD</v>
      </c>
      <c r="E602" s="13"/>
      <c r="F602" s="12"/>
      <c r="G602" s="12"/>
      <c r="H602" s="12"/>
      <c r="I602" s="417">
        <v>-0.43258987646787683</v>
      </c>
      <c r="J602" s="51" t="str">
        <f t="shared" si="19"/>
        <v>VWAMAROK</v>
      </c>
      <c r="K602" s="12"/>
      <c r="L602" s="12"/>
      <c r="M602" s="12"/>
      <c r="N602" s="12"/>
      <c r="O602" s="12"/>
      <c r="T602" s="53">
        <f>IF(ISERROR(VLOOKUP($J602,DowntimeEntriesData,'Vehicle Data'!$N$9,FALSE)),0,VLOOKUP($J602,DowntimeEntriesData,'Vehicle Data'!$N$9,FALSE))</f>
        <v>0</v>
      </c>
    </row>
    <row r="603" spans="1:20" s="9" customFormat="1" ht="3.95" hidden="1" customHeight="1" x14ac:dyDescent="0.25">
      <c r="A603" s="149" t="s">
        <v>440</v>
      </c>
      <c r="B603" s="161" t="s">
        <v>440</v>
      </c>
      <c r="C603" s="36"/>
      <c r="D603" s="30">
        <f t="shared" si="18"/>
        <v>0</v>
      </c>
      <c r="E603" s="13"/>
      <c r="F603" s="12"/>
      <c r="G603" s="12"/>
      <c r="H603" s="12"/>
      <c r="I603" s="23"/>
      <c r="J603" s="51">
        <f t="shared" si="19"/>
        <v>0</v>
      </c>
      <c r="K603" s="12"/>
      <c r="L603" s="12"/>
      <c r="M603" s="12"/>
      <c r="N603" s="12"/>
      <c r="O603" s="12"/>
      <c r="T603" s="23"/>
    </row>
    <row r="604" spans="1:20" s="9" customFormat="1" ht="20.100000000000001" customHeight="1" x14ac:dyDescent="0.25">
      <c r="A604" s="149" t="s">
        <v>440</v>
      </c>
      <c r="B604" s="161" t="s">
        <v>440</v>
      </c>
      <c r="C604" s="36" t="str">
        <f>"Model car "&amp; B604</f>
        <v>Model car x</v>
      </c>
      <c r="D604" s="30" t="str">
        <f t="shared" si="18"/>
        <v/>
      </c>
      <c r="E604" s="13"/>
      <c r="F604" s="12"/>
      <c r="G604" s="12"/>
      <c r="H604" s="12"/>
      <c r="I604" s="53">
        <f>IF(ISERROR(VLOOKUP($J604,DowntimeEntriesData,'Vehicle Data'!$N$9,FALSE)),0,VLOOKUP($J604,DowntimeEntriesData,'Vehicle Data'!$N$9,FALSE))</f>
        <v>0</v>
      </c>
      <c r="J604" s="51" t="str">
        <f t="shared" si="19"/>
        <v/>
      </c>
      <c r="K604" s="12"/>
      <c r="L604" s="12"/>
      <c r="M604" s="12"/>
      <c r="N604" s="12"/>
      <c r="O604" s="12"/>
      <c r="T604" s="53">
        <f>IF(ISERROR(VLOOKUP($J604,DowntimeEntriesData,'Vehicle Data'!$N$9,FALSE)),0,VLOOKUP($J604,DowntimeEntriesData,'Vehicle Data'!$N$9,FALSE))</f>
        <v>0</v>
      </c>
    </row>
    <row r="605" spans="1:20" s="9" customFormat="1" ht="3.95" hidden="1" customHeight="1" x14ac:dyDescent="0.25">
      <c r="A605" s="149" t="s">
        <v>440</v>
      </c>
      <c r="B605" s="161" t="s">
        <v>440</v>
      </c>
      <c r="C605" s="16"/>
      <c r="D605" s="30">
        <f t="shared" si="18"/>
        <v>0</v>
      </c>
      <c r="E605" s="13"/>
      <c r="F605" s="12"/>
      <c r="G605" s="12"/>
      <c r="H605" s="12"/>
      <c r="I605" s="23"/>
      <c r="J605" s="51">
        <f t="shared" si="19"/>
        <v>0</v>
      </c>
      <c r="K605" s="12"/>
      <c r="L605" s="12"/>
      <c r="M605" s="12"/>
      <c r="N605" s="12"/>
      <c r="O605" s="12"/>
      <c r="T605" s="23"/>
    </row>
    <row r="606" spans="1:20" s="9" customFormat="1" ht="20.100000000000001" hidden="1" customHeight="1" x14ac:dyDescent="0.25">
      <c r="A606" s="149" t="s">
        <v>440</v>
      </c>
      <c r="B606" s="161" t="s">
        <v>440</v>
      </c>
      <c r="C606" s="36" t="str">
        <f>"Model car "&amp; B606</f>
        <v>Model car x</v>
      </c>
      <c r="D606" s="30">
        <f t="shared" si="18"/>
        <v>0</v>
      </c>
      <c r="E606" s="13"/>
      <c r="F606" s="12"/>
      <c r="G606" s="12"/>
      <c r="H606" s="12"/>
      <c r="I606" s="53">
        <f>IF(ISERROR(VLOOKUP($J606,DowntimeEntriesData,'Vehicle Data'!$N$9,FALSE)),0,VLOOKUP($J606,DowntimeEntriesData,'Vehicle Data'!$N$9,FALSE))</f>
        <v>0</v>
      </c>
      <c r="J606" s="51">
        <f t="shared" si="19"/>
        <v>0</v>
      </c>
      <c r="K606" s="12"/>
      <c r="L606" s="12"/>
      <c r="M606" s="12"/>
      <c r="N606" s="12"/>
      <c r="O606" s="12"/>
      <c r="T606" s="53">
        <f>IF(ISERROR(VLOOKUP($J606,DowntimeEntriesData,'Vehicle Data'!$N$9,FALSE)),0,VLOOKUP($J606,DowntimeEntriesData,'Vehicle Data'!$N$9,FALSE))</f>
        <v>0</v>
      </c>
    </row>
    <row r="607" spans="1:20" s="9" customFormat="1" ht="3.95" hidden="1" customHeight="1" x14ac:dyDescent="0.25">
      <c r="A607" s="149" t="s">
        <v>440</v>
      </c>
      <c r="B607" s="161" t="s">
        <v>440</v>
      </c>
      <c r="C607" s="36"/>
      <c r="D607" s="30">
        <f t="shared" si="18"/>
        <v>0</v>
      </c>
      <c r="E607" s="13"/>
      <c r="F607" s="12"/>
      <c r="G607" s="12"/>
      <c r="H607" s="12"/>
      <c r="I607" s="23"/>
      <c r="J607" s="51">
        <f t="shared" si="19"/>
        <v>0</v>
      </c>
      <c r="K607" s="12"/>
      <c r="L607" s="12"/>
      <c r="M607" s="12"/>
      <c r="N607" s="12"/>
      <c r="O607" s="12"/>
      <c r="T607" s="23"/>
    </row>
    <row r="608" spans="1:20" s="9" customFormat="1" ht="20.100000000000001" hidden="1" customHeight="1" x14ac:dyDescent="0.25">
      <c r="A608" s="149" t="s">
        <v>440</v>
      </c>
      <c r="B608" s="161" t="s">
        <v>440</v>
      </c>
      <c r="C608" s="36" t="str">
        <f>"Model car "&amp; B608</f>
        <v>Model car x</v>
      </c>
      <c r="D608" s="30">
        <f t="shared" si="18"/>
        <v>0</v>
      </c>
      <c r="E608" s="13"/>
      <c r="F608" s="12"/>
      <c r="G608" s="12"/>
      <c r="H608" s="12"/>
      <c r="I608" s="53">
        <f>IF(ISERROR(VLOOKUP($J608,DowntimeEntriesData,'Vehicle Data'!$N$9,FALSE)),0,VLOOKUP($J608,DowntimeEntriesData,'Vehicle Data'!$N$9,FALSE))</f>
        <v>0</v>
      </c>
      <c r="J608" s="51">
        <f t="shared" si="19"/>
        <v>0</v>
      </c>
      <c r="K608" s="12"/>
      <c r="L608" s="12"/>
      <c r="M608" s="12"/>
      <c r="N608" s="12"/>
      <c r="O608" s="12"/>
      <c r="T608" s="53">
        <f>IF(ISERROR(VLOOKUP($J608,DowntimeEntriesData,'Vehicle Data'!$N$9,FALSE)),0,VLOOKUP($J608,DowntimeEntriesData,'Vehicle Data'!$N$9,FALSE))</f>
        <v>0</v>
      </c>
    </row>
    <row r="609" spans="1:20" s="9" customFormat="1" ht="3.95" hidden="1" customHeight="1" x14ac:dyDescent="0.25">
      <c r="A609" s="149" t="s">
        <v>440</v>
      </c>
      <c r="B609" s="161" t="s">
        <v>440</v>
      </c>
      <c r="C609" s="36"/>
      <c r="D609" s="30">
        <f t="shared" si="18"/>
        <v>0</v>
      </c>
      <c r="E609" s="13"/>
      <c r="F609" s="12"/>
      <c r="G609" s="12"/>
      <c r="H609" s="12"/>
      <c r="I609" s="23"/>
      <c r="J609" s="51">
        <f t="shared" si="19"/>
        <v>0</v>
      </c>
      <c r="K609" s="12"/>
      <c r="L609" s="12"/>
      <c r="M609" s="12"/>
      <c r="N609" s="12"/>
      <c r="O609" s="12"/>
      <c r="T609" s="23"/>
    </row>
    <row r="610" spans="1:20" s="9" customFormat="1" ht="20.100000000000001" hidden="1" customHeight="1" x14ac:dyDescent="0.25">
      <c r="A610" s="149" t="s">
        <v>440</v>
      </c>
      <c r="B610" s="161" t="s">
        <v>440</v>
      </c>
      <c r="C610" s="36" t="str">
        <f>"Model car "&amp; B610</f>
        <v>Model car x</v>
      </c>
      <c r="D610" s="30">
        <f t="shared" si="18"/>
        <v>0</v>
      </c>
      <c r="E610" s="13"/>
      <c r="F610" s="12"/>
      <c r="G610" s="12"/>
      <c r="H610" s="12"/>
      <c r="I610" s="53">
        <f>IF(ISERROR(VLOOKUP($J610,DowntimeEntriesData,'Vehicle Data'!$N$9,FALSE)),0,VLOOKUP($J610,DowntimeEntriesData,'Vehicle Data'!$N$9,FALSE))</f>
        <v>0</v>
      </c>
      <c r="J610" s="51">
        <f t="shared" si="19"/>
        <v>0</v>
      </c>
      <c r="K610" s="12"/>
      <c r="L610" s="12"/>
      <c r="M610" s="12"/>
      <c r="N610" s="12"/>
      <c r="O610" s="12"/>
      <c r="T610" s="53">
        <f>IF(ISERROR(VLOOKUP($J610,DowntimeEntriesData,'Vehicle Data'!$N$9,FALSE)),0,VLOOKUP($J610,DowntimeEntriesData,'Vehicle Data'!$N$9,FALSE))</f>
        <v>0</v>
      </c>
    </row>
    <row r="611" spans="1:20" s="9" customFormat="1" ht="3.95" hidden="1" customHeight="1" x14ac:dyDescent="0.25">
      <c r="A611" s="149" t="s">
        <v>440</v>
      </c>
      <c r="B611" s="161" t="s">
        <v>440</v>
      </c>
      <c r="C611" s="16"/>
      <c r="D611" s="30">
        <f t="shared" si="18"/>
        <v>0</v>
      </c>
      <c r="E611" s="13"/>
      <c r="F611" s="12"/>
      <c r="G611" s="12"/>
      <c r="H611" s="12"/>
      <c r="I611" s="23"/>
      <c r="J611" s="51">
        <f t="shared" si="19"/>
        <v>0</v>
      </c>
      <c r="K611" s="12"/>
      <c r="L611" s="12"/>
      <c r="M611" s="12"/>
      <c r="N611" s="12"/>
      <c r="O611" s="12"/>
      <c r="T611" s="23"/>
    </row>
    <row r="612" spans="1:20" s="9" customFormat="1" ht="20.100000000000001" hidden="1" customHeight="1" x14ac:dyDescent="0.25">
      <c r="A612" s="149" t="s">
        <v>440</v>
      </c>
      <c r="B612" s="161" t="s">
        <v>440</v>
      </c>
      <c r="C612" s="36" t="str">
        <f>"Model car "&amp; B612</f>
        <v>Model car x</v>
      </c>
      <c r="D612" s="30">
        <f t="shared" si="18"/>
        <v>0</v>
      </c>
      <c r="E612" s="13"/>
      <c r="F612" s="12"/>
      <c r="G612" s="12"/>
      <c r="H612" s="12"/>
      <c r="I612" s="53">
        <f>IF(ISERROR(VLOOKUP($J612,DowntimeEntriesData,'Vehicle Data'!$N$9,FALSE)),0,VLOOKUP($J612,DowntimeEntriesData,'Vehicle Data'!$N$9,FALSE))</f>
        <v>0</v>
      </c>
      <c r="J612" s="51">
        <f t="shared" si="19"/>
        <v>0</v>
      </c>
      <c r="K612" s="12"/>
      <c r="L612" s="12"/>
      <c r="M612" s="12"/>
      <c r="N612" s="12"/>
      <c r="O612" s="12"/>
      <c r="T612" s="53">
        <f>IF(ISERROR(VLOOKUP($J612,DowntimeEntriesData,'Vehicle Data'!$N$9,FALSE)),0,VLOOKUP($J612,DowntimeEntriesData,'Vehicle Data'!$N$9,FALSE))</f>
        <v>0</v>
      </c>
    </row>
    <row r="613" spans="1:20" s="9" customFormat="1" ht="3.95" hidden="1" customHeight="1" x14ac:dyDescent="0.25">
      <c r="A613" s="149" t="s">
        <v>440</v>
      </c>
      <c r="B613" s="161" t="s">
        <v>440</v>
      </c>
      <c r="C613" s="36"/>
      <c r="D613" s="30">
        <f t="shared" si="18"/>
        <v>0</v>
      </c>
      <c r="E613" s="13"/>
      <c r="F613" s="12"/>
      <c r="G613" s="12"/>
      <c r="H613" s="12"/>
      <c r="I613" s="23"/>
      <c r="J613" s="51">
        <f t="shared" si="19"/>
        <v>0</v>
      </c>
      <c r="K613" s="12"/>
      <c r="L613" s="12"/>
      <c r="M613" s="12"/>
      <c r="N613" s="12"/>
      <c r="O613" s="12"/>
      <c r="T613" s="23"/>
    </row>
    <row r="614" spans="1:20" s="9" customFormat="1" ht="20.100000000000001" hidden="1" customHeight="1" x14ac:dyDescent="0.25">
      <c r="A614" s="149" t="s">
        <v>440</v>
      </c>
      <c r="B614" s="161" t="s">
        <v>440</v>
      </c>
      <c r="C614" s="36" t="str">
        <f>"Model car "&amp; B614</f>
        <v>Model car x</v>
      </c>
      <c r="D614" s="30">
        <f t="shared" si="18"/>
        <v>0</v>
      </c>
      <c r="E614" s="13"/>
      <c r="F614" s="12"/>
      <c r="G614" s="12"/>
      <c r="H614" s="12"/>
      <c r="I614" s="53">
        <f>IF(ISERROR(VLOOKUP($J614,DowntimeEntriesData,'Vehicle Data'!$N$9,FALSE)),0,VLOOKUP($J614,DowntimeEntriesData,'Vehicle Data'!$N$9,FALSE))</f>
        <v>0</v>
      </c>
      <c r="J614" s="51">
        <f t="shared" si="19"/>
        <v>0</v>
      </c>
      <c r="K614" s="12"/>
      <c r="L614" s="12"/>
      <c r="M614" s="12"/>
      <c r="N614" s="12"/>
      <c r="O614" s="12"/>
      <c r="T614" s="53">
        <f>IF(ISERROR(VLOOKUP($J614,DowntimeEntriesData,'Vehicle Data'!$N$9,FALSE)),0,VLOOKUP($J614,DowntimeEntriesData,'Vehicle Data'!$N$9,FALSE))</f>
        <v>0</v>
      </c>
    </row>
    <row r="615" spans="1:20" s="9" customFormat="1" ht="3.95" hidden="1" customHeight="1" x14ac:dyDescent="0.25">
      <c r="A615" s="149" t="s">
        <v>440</v>
      </c>
      <c r="B615" s="161" t="s">
        <v>440</v>
      </c>
      <c r="C615" s="36"/>
      <c r="D615" s="30">
        <f t="shared" si="18"/>
        <v>0</v>
      </c>
      <c r="E615" s="13"/>
      <c r="F615" s="12"/>
      <c r="G615" s="12"/>
      <c r="H615" s="12"/>
      <c r="I615" s="23"/>
      <c r="J615" s="51">
        <f t="shared" si="19"/>
        <v>0</v>
      </c>
      <c r="K615" s="12"/>
      <c r="L615" s="12"/>
      <c r="M615" s="12"/>
      <c r="N615" s="12"/>
      <c r="O615" s="12"/>
      <c r="T615" s="23"/>
    </row>
    <row r="616" spans="1:20" s="9" customFormat="1" ht="20.100000000000001" hidden="1" customHeight="1" x14ac:dyDescent="0.25">
      <c r="A616" s="149" t="s">
        <v>440</v>
      </c>
      <c r="B616" s="161" t="s">
        <v>440</v>
      </c>
      <c r="C616" s="36" t="str">
        <f>"Model car "&amp; B616</f>
        <v>Model car x</v>
      </c>
      <c r="D616" s="30">
        <f t="shared" si="18"/>
        <v>0</v>
      </c>
      <c r="E616" s="13"/>
      <c r="F616" s="12"/>
      <c r="G616" s="12"/>
      <c r="H616" s="12"/>
      <c r="I616" s="53">
        <f>IF(ISERROR(VLOOKUP($J616,DowntimeEntriesData,'Vehicle Data'!$N$9,FALSE)),0,VLOOKUP($J616,DowntimeEntriesData,'Vehicle Data'!$N$9,FALSE))</f>
        <v>0</v>
      </c>
      <c r="J616" s="51">
        <f t="shared" si="19"/>
        <v>0</v>
      </c>
      <c r="K616" s="12"/>
      <c r="L616" s="12"/>
      <c r="M616" s="12"/>
      <c r="N616" s="12"/>
      <c r="O616" s="12"/>
      <c r="T616" s="53">
        <f>IF(ISERROR(VLOOKUP($J616,DowntimeEntriesData,'Vehicle Data'!$N$9,FALSE)),0,VLOOKUP($J616,DowntimeEntriesData,'Vehicle Data'!$N$9,FALSE))</f>
        <v>0</v>
      </c>
    </row>
    <row r="617" spans="1:20" s="9" customFormat="1" ht="3.95" hidden="1" customHeight="1" x14ac:dyDescent="0.25">
      <c r="A617" s="149" t="s">
        <v>440</v>
      </c>
      <c r="B617" s="161" t="s">
        <v>440</v>
      </c>
      <c r="C617" s="16"/>
      <c r="D617" s="30">
        <f t="shared" si="18"/>
        <v>0</v>
      </c>
      <c r="E617" s="13"/>
      <c r="F617" s="12"/>
      <c r="G617" s="12"/>
      <c r="H617" s="12"/>
      <c r="I617" s="23"/>
      <c r="J617" s="51">
        <f t="shared" si="19"/>
        <v>0</v>
      </c>
      <c r="K617" s="12"/>
      <c r="L617" s="12"/>
      <c r="M617" s="12"/>
      <c r="N617" s="12"/>
      <c r="O617" s="12"/>
      <c r="T617" s="23"/>
    </row>
    <row r="618" spans="1:20" s="9" customFormat="1" ht="20.100000000000001" hidden="1" customHeight="1" x14ac:dyDescent="0.25">
      <c r="A618" s="149" t="s">
        <v>440</v>
      </c>
      <c r="B618" s="161" t="s">
        <v>440</v>
      </c>
      <c r="C618" s="36" t="str">
        <f>"Model car "&amp; B618</f>
        <v>Model car x</v>
      </c>
      <c r="D618" s="30">
        <f t="shared" si="18"/>
        <v>0</v>
      </c>
      <c r="E618" s="13"/>
      <c r="F618" s="12"/>
      <c r="G618" s="12"/>
      <c r="H618" s="12"/>
      <c r="I618" s="53">
        <f>IF(ISERROR(VLOOKUP($J618,DowntimeEntriesData,'Vehicle Data'!$N$9,FALSE)),0,VLOOKUP($J618,DowntimeEntriesData,'Vehicle Data'!$N$9,FALSE))</f>
        <v>0</v>
      </c>
      <c r="J618" s="51">
        <f t="shared" si="19"/>
        <v>0</v>
      </c>
      <c r="K618" s="12"/>
      <c r="L618" s="12"/>
      <c r="M618" s="12"/>
      <c r="N618" s="12"/>
      <c r="O618" s="12"/>
      <c r="T618" s="53">
        <f>IF(ISERROR(VLOOKUP($J618,DowntimeEntriesData,'Vehicle Data'!$N$9,FALSE)),0,VLOOKUP($J618,DowntimeEntriesData,'Vehicle Data'!$N$9,FALSE))</f>
        <v>0</v>
      </c>
    </row>
    <row r="619" spans="1:20" s="9" customFormat="1" ht="3.95" customHeight="1" x14ac:dyDescent="0.25">
      <c r="A619" s="149" t="s">
        <v>440</v>
      </c>
      <c r="B619" s="161" t="s">
        <v>440</v>
      </c>
      <c r="C619" s="35"/>
      <c r="D619" s="10"/>
      <c r="E619" s="13"/>
      <c r="F619" s="12"/>
      <c r="G619" s="12"/>
      <c r="H619" s="12"/>
      <c r="I619" s="23"/>
      <c r="J619" s="12"/>
      <c r="K619" s="12"/>
      <c r="L619" s="12"/>
      <c r="M619" s="12"/>
      <c r="N619" s="12"/>
      <c r="O619" s="12"/>
    </row>
    <row r="620" spans="1:20" s="9" customFormat="1" ht="15.95" customHeight="1" x14ac:dyDescent="0.25">
      <c r="A620" s="149" t="s">
        <v>568</v>
      </c>
      <c r="B620" s="161" t="s">
        <v>440</v>
      </c>
      <c r="C620" s="35" t="s">
        <v>563</v>
      </c>
      <c r="D620" s="10"/>
      <c r="E620" s="13"/>
      <c r="F620" s="12"/>
      <c r="G620" s="12"/>
      <c r="H620" s="12"/>
      <c r="I620" s="380">
        <v>50</v>
      </c>
      <c r="J620" s="12"/>
      <c r="K620" s="12"/>
      <c r="L620" s="12"/>
      <c r="M620" s="12"/>
      <c r="N620" s="12"/>
      <c r="O620" s="12"/>
    </row>
    <row r="621" spans="1:20" s="9" customFormat="1" ht="3.95" customHeight="1" x14ac:dyDescent="0.25">
      <c r="A621" s="149" t="s">
        <v>440</v>
      </c>
      <c r="B621" s="161" t="s">
        <v>440</v>
      </c>
      <c r="C621" s="35"/>
      <c r="D621" s="10"/>
      <c r="E621" s="13"/>
      <c r="F621" s="12"/>
      <c r="G621" s="12"/>
      <c r="H621" s="12"/>
      <c r="I621" s="23"/>
      <c r="J621" s="12"/>
      <c r="K621" s="12"/>
      <c r="L621" s="12"/>
      <c r="M621" s="12"/>
      <c r="N621" s="12"/>
      <c r="O621" s="12"/>
    </row>
    <row r="622" spans="1:20" s="9" customFormat="1" ht="15.95" customHeight="1" x14ac:dyDescent="0.25">
      <c r="A622" s="149" t="s">
        <v>440</v>
      </c>
      <c r="B622" s="161" t="s">
        <v>440</v>
      </c>
      <c r="C622" s="36" t="str">
        <f>"Model car "&amp; B622</f>
        <v>Model car x</v>
      </c>
      <c r="D622" s="30" t="str">
        <f>D54</f>
        <v>OPELCORSA D1.3 CDTi Enjoy 88g</v>
      </c>
      <c r="E622" s="13"/>
      <c r="F622" s="12"/>
      <c r="G622" s="12"/>
      <c r="H622" s="12"/>
      <c r="I622" s="28">
        <v>41.13</v>
      </c>
      <c r="J622" s="51" t="str">
        <f>J54</f>
        <v>OPELCORSA D</v>
      </c>
      <c r="K622" s="12" t="str">
        <f>SelCurrency</f>
        <v>EUR</v>
      </c>
      <c r="L622" s="12"/>
      <c r="M622" s="12"/>
      <c r="N622" s="12"/>
      <c r="O622" s="12"/>
      <c r="T622" s="28">
        <f>IF(ISERROR(VLOOKUP($J622,DowntimeEntriesData,'Vehicle Data'!$G$9,FALSE)),0,VLOOKUP($J622,DowntimeEntriesData,'Vehicle Data'!$G$9,FALSE))</f>
        <v>0</v>
      </c>
    </row>
    <row r="623" spans="1:20" s="9" customFormat="1" ht="3.95" hidden="1" customHeight="1" x14ac:dyDescent="0.25">
      <c r="A623" s="149" t="s">
        <v>440</v>
      </c>
      <c r="B623" s="161" t="s">
        <v>440</v>
      </c>
      <c r="C623" s="36"/>
      <c r="D623" s="30">
        <f t="shared" ref="D623:D680" si="20">D55</f>
        <v>0</v>
      </c>
      <c r="E623" s="13"/>
      <c r="F623" s="12"/>
      <c r="G623" s="12"/>
      <c r="H623" s="12"/>
      <c r="I623" s="379"/>
      <c r="J623" s="51">
        <f t="shared" ref="J623:J680" si="21">J55</f>
        <v>0</v>
      </c>
      <c r="K623" s="12"/>
      <c r="L623" s="12"/>
      <c r="M623" s="12"/>
      <c r="N623" s="12"/>
      <c r="O623" s="12"/>
      <c r="T623" s="379"/>
    </row>
    <row r="624" spans="1:20" s="9" customFormat="1" ht="15.95" customHeight="1" x14ac:dyDescent="0.25">
      <c r="A624" s="149" t="s">
        <v>440</v>
      </c>
      <c r="B624" s="161" t="s">
        <v>440</v>
      </c>
      <c r="C624" s="36" t="str">
        <f>"Model car "&amp; B624</f>
        <v>Model car x</v>
      </c>
      <c r="D624" s="30" t="str">
        <f t="shared" si="20"/>
        <v>VWPOLO (6C1)1.4 TDi Trendline</v>
      </c>
      <c r="E624" s="13"/>
      <c r="F624" s="12"/>
      <c r="G624" s="12"/>
      <c r="H624" s="12"/>
      <c r="I624" s="28">
        <v>41.13</v>
      </c>
      <c r="J624" s="51" t="str">
        <f t="shared" si="21"/>
        <v>VWPOLO (6C1)</v>
      </c>
      <c r="K624" s="12" t="str">
        <f>SelCurrency</f>
        <v>EUR</v>
      </c>
      <c r="L624" s="12"/>
      <c r="M624" s="12"/>
      <c r="N624" s="12"/>
      <c r="O624" s="12"/>
      <c r="T624" s="28">
        <f>IF(ISERROR(VLOOKUP($J624,DowntimeEntriesData,'Vehicle Data'!$G$9,FALSE)),0,VLOOKUP($J624,DowntimeEntriesData,'Vehicle Data'!$G$9,FALSE))</f>
        <v>0</v>
      </c>
    </row>
    <row r="625" spans="1:20" s="9" customFormat="1" ht="3.95" hidden="1" customHeight="1" x14ac:dyDescent="0.25">
      <c r="A625" s="149" t="s">
        <v>440</v>
      </c>
      <c r="B625" s="161" t="s">
        <v>440</v>
      </c>
      <c r="C625" s="36"/>
      <c r="D625" s="30">
        <f t="shared" si="20"/>
        <v>0</v>
      </c>
      <c r="E625" s="13"/>
      <c r="F625" s="12"/>
      <c r="G625" s="12"/>
      <c r="H625" s="12"/>
      <c r="I625" s="379"/>
      <c r="J625" s="51">
        <f t="shared" si="21"/>
        <v>0</v>
      </c>
      <c r="K625" s="12"/>
      <c r="L625" s="12"/>
      <c r="M625" s="12"/>
      <c r="N625" s="12"/>
      <c r="O625" s="12"/>
      <c r="T625" s="379"/>
    </row>
    <row r="626" spans="1:20" s="9" customFormat="1" ht="15.95" customHeight="1" x14ac:dyDescent="0.25">
      <c r="A626" s="149" t="s">
        <v>440</v>
      </c>
      <c r="B626" s="161" t="s">
        <v>440</v>
      </c>
      <c r="C626" s="36" t="str">
        <f>"Model car "&amp; B626</f>
        <v>Model car x</v>
      </c>
      <c r="D626" s="30" t="str">
        <f t="shared" si="20"/>
        <v>SEATIBIZA ST (6J)1.2 TDi Style</v>
      </c>
      <c r="E626" s="13"/>
      <c r="F626" s="12"/>
      <c r="G626" s="12"/>
      <c r="H626" s="12"/>
      <c r="I626" s="28">
        <v>41.13</v>
      </c>
      <c r="J626" s="51" t="str">
        <f t="shared" si="21"/>
        <v>SEATIBIZA ST (6J)</v>
      </c>
      <c r="K626" s="12" t="str">
        <f>SelCurrency</f>
        <v>EUR</v>
      </c>
      <c r="L626" s="12"/>
      <c r="M626" s="12"/>
      <c r="N626" s="12"/>
      <c r="O626" s="12"/>
      <c r="T626" s="28">
        <f>IF(ISERROR(VLOOKUP($J626,DowntimeEntriesData,'Vehicle Data'!$G$9,FALSE)),0,VLOOKUP($J626,DowntimeEntriesData,'Vehicle Data'!$G$9,FALSE))</f>
        <v>0</v>
      </c>
    </row>
    <row r="627" spans="1:20" s="9" customFormat="1" ht="3.95" hidden="1" customHeight="1" x14ac:dyDescent="0.25">
      <c r="A627" s="149" t="s">
        <v>440</v>
      </c>
      <c r="B627" s="161" t="s">
        <v>440</v>
      </c>
      <c r="C627" s="16"/>
      <c r="D627" s="30">
        <f t="shared" si="20"/>
        <v>0</v>
      </c>
      <c r="E627" s="13"/>
      <c r="F627" s="12"/>
      <c r="G627" s="12"/>
      <c r="H627" s="12"/>
      <c r="I627" s="379"/>
      <c r="J627" s="51">
        <f t="shared" si="21"/>
        <v>0</v>
      </c>
      <c r="K627" s="12"/>
      <c r="L627" s="12"/>
      <c r="M627" s="12"/>
      <c r="N627" s="12"/>
      <c r="O627" s="12"/>
      <c r="T627" s="379"/>
    </row>
    <row r="628" spans="1:20" s="9" customFormat="1" ht="15.95" customHeight="1" x14ac:dyDescent="0.25">
      <c r="A628" s="149" t="s">
        <v>440</v>
      </c>
      <c r="B628" s="161" t="s">
        <v>440</v>
      </c>
      <c r="C628" s="36" t="str">
        <f>"Model car "&amp; B628</f>
        <v>Model car x</v>
      </c>
      <c r="D628" s="30" t="str">
        <f t="shared" si="20"/>
        <v>SEATLEON ST (5F)1.6 TDi Style Ecomotive</v>
      </c>
      <c r="E628" s="13"/>
      <c r="F628" s="12"/>
      <c r="G628" s="12"/>
      <c r="H628" s="12"/>
      <c r="I628" s="28">
        <v>41.13</v>
      </c>
      <c r="J628" s="51" t="str">
        <f t="shared" si="21"/>
        <v>SEATLEON ST (5F)</v>
      </c>
      <c r="K628" s="12" t="str">
        <f>SelCurrency</f>
        <v>EUR</v>
      </c>
      <c r="L628" s="12"/>
      <c r="M628" s="12"/>
      <c r="N628" s="12"/>
      <c r="O628" s="12"/>
      <c r="T628" s="28">
        <f>IF(ISERROR(VLOOKUP($J628,DowntimeEntriesData,'Vehicle Data'!$G$9,FALSE)),0,VLOOKUP($J628,DowntimeEntriesData,'Vehicle Data'!$G$9,FALSE))</f>
        <v>0</v>
      </c>
    </row>
    <row r="629" spans="1:20" s="9" customFormat="1" ht="3.95" hidden="1" customHeight="1" x14ac:dyDescent="0.25">
      <c r="A629" s="149" t="s">
        <v>440</v>
      </c>
      <c r="B629" s="161" t="s">
        <v>440</v>
      </c>
      <c r="C629" s="36"/>
      <c r="D629" s="30">
        <f t="shared" si="20"/>
        <v>0</v>
      </c>
      <c r="E629" s="13"/>
      <c r="F629" s="12"/>
      <c r="G629" s="12"/>
      <c r="H629" s="12"/>
      <c r="I629" s="379"/>
      <c r="J629" s="51">
        <f t="shared" si="21"/>
        <v>0</v>
      </c>
      <c r="K629" s="12"/>
      <c r="L629" s="12"/>
      <c r="M629" s="12"/>
      <c r="N629" s="12"/>
      <c r="O629" s="12"/>
      <c r="T629" s="379"/>
    </row>
    <row r="630" spans="1:20" s="9" customFormat="1" ht="20.100000000000001" customHeight="1" x14ac:dyDescent="0.25">
      <c r="A630" s="149" t="s">
        <v>440</v>
      </c>
      <c r="B630" s="161" t="s">
        <v>440</v>
      </c>
      <c r="C630" s="36" t="str">
        <f>"Model car "&amp; B630</f>
        <v>Model car x</v>
      </c>
      <c r="D630" s="30" t="str">
        <f t="shared" si="20"/>
        <v>FORDFOCUS STATION1.6 TDCi Titanium Best</v>
      </c>
      <c r="E630" s="13"/>
      <c r="F630" s="12"/>
      <c r="G630" s="12"/>
      <c r="H630" s="12"/>
      <c r="I630" s="28">
        <v>41.13</v>
      </c>
      <c r="J630" s="51" t="str">
        <f t="shared" si="21"/>
        <v>FORDFOCUS STATION</v>
      </c>
      <c r="K630" s="12" t="str">
        <f>SelCurrency</f>
        <v>EUR</v>
      </c>
      <c r="L630" s="12"/>
      <c r="M630" s="12"/>
      <c r="N630" s="12"/>
      <c r="O630" s="12"/>
      <c r="T630" s="28">
        <f>IF(ISERROR(VLOOKUP($J630,DowntimeEntriesData,'Vehicle Data'!$G$9,FALSE)),0,VLOOKUP($J630,DowntimeEntriesData,'Vehicle Data'!$G$9,FALSE))</f>
        <v>0</v>
      </c>
    </row>
    <row r="631" spans="1:20" s="9" customFormat="1" ht="3.95" hidden="1" customHeight="1" x14ac:dyDescent="0.25">
      <c r="A631" s="149" t="s">
        <v>440</v>
      </c>
      <c r="B631" s="161" t="s">
        <v>440</v>
      </c>
      <c r="C631" s="36"/>
      <c r="D631" s="30">
        <f t="shared" si="20"/>
        <v>0</v>
      </c>
      <c r="E631" s="13"/>
      <c r="F631" s="12"/>
      <c r="G631" s="12"/>
      <c r="H631" s="12"/>
      <c r="I631" s="379"/>
      <c r="J631" s="51">
        <f t="shared" si="21"/>
        <v>0</v>
      </c>
      <c r="K631" s="12"/>
      <c r="L631" s="12"/>
      <c r="M631" s="12"/>
      <c r="N631" s="12"/>
      <c r="O631" s="12"/>
      <c r="T631" s="379"/>
    </row>
    <row r="632" spans="1:20" s="9" customFormat="1" ht="20.100000000000001" customHeight="1" x14ac:dyDescent="0.25">
      <c r="A632" s="149" t="s">
        <v>440</v>
      </c>
      <c r="B632" s="161" t="s">
        <v>440</v>
      </c>
      <c r="C632" s="36" t="str">
        <f>"Model car "&amp; B632</f>
        <v>Model car x</v>
      </c>
      <c r="D632" s="30" t="str">
        <f t="shared" si="20"/>
        <v>VWGOLF VII VARIAN1.6 TDi Confortline</v>
      </c>
      <c r="E632" s="13"/>
      <c r="F632" s="12"/>
      <c r="G632" s="12"/>
      <c r="H632" s="12"/>
      <c r="I632" s="28">
        <v>41.13</v>
      </c>
      <c r="J632" s="51" t="str">
        <f t="shared" si="21"/>
        <v>VWGOLF VII VARIAN</v>
      </c>
      <c r="K632" s="12" t="str">
        <f>SelCurrency</f>
        <v>EUR</v>
      </c>
      <c r="L632" s="12"/>
      <c r="M632" s="12"/>
      <c r="N632" s="12"/>
      <c r="O632" s="12"/>
      <c r="T632" s="28">
        <f>IF(ISERROR(VLOOKUP($J632,DowntimeEntriesData,'Vehicle Data'!$G$9,FALSE)),0,VLOOKUP($J632,DowntimeEntriesData,'Vehicle Data'!$G$9,FALSE))</f>
        <v>0</v>
      </c>
    </row>
    <row r="633" spans="1:20" s="9" customFormat="1" ht="3.95" hidden="1" customHeight="1" x14ac:dyDescent="0.25">
      <c r="A633" s="149" t="s">
        <v>440</v>
      </c>
      <c r="B633" s="161" t="s">
        <v>440</v>
      </c>
      <c r="C633" s="16"/>
      <c r="D633" s="30">
        <f t="shared" si="20"/>
        <v>0</v>
      </c>
      <c r="E633" s="13"/>
      <c r="F633" s="12"/>
      <c r="G633" s="12"/>
      <c r="H633" s="12"/>
      <c r="I633" s="379"/>
      <c r="J633" s="51">
        <f t="shared" si="21"/>
        <v>0</v>
      </c>
      <c r="K633" s="12"/>
      <c r="L633" s="12"/>
      <c r="M633" s="12"/>
      <c r="N633" s="12"/>
      <c r="O633" s="12"/>
      <c r="T633" s="379"/>
    </row>
    <row r="634" spans="1:20" s="9" customFormat="1" ht="20.100000000000001" customHeight="1" x14ac:dyDescent="0.25">
      <c r="A634" s="149" t="s">
        <v>440</v>
      </c>
      <c r="B634" s="161" t="s">
        <v>440</v>
      </c>
      <c r="C634" s="36" t="str">
        <f>"Model car "&amp; B634</f>
        <v>Model car x</v>
      </c>
      <c r="D634" s="30" t="str">
        <f t="shared" si="20"/>
        <v>BMWSERIE-1 (F20)116 d EfficientDynamics</v>
      </c>
      <c r="E634" s="13"/>
      <c r="F634" s="12"/>
      <c r="G634" s="12"/>
      <c r="H634" s="12"/>
      <c r="I634" s="28">
        <v>41.13</v>
      </c>
      <c r="J634" s="51" t="str">
        <f t="shared" si="21"/>
        <v>BMWSERIE-1 (F20)</v>
      </c>
      <c r="K634" s="12" t="str">
        <f>SelCurrency</f>
        <v>EUR</v>
      </c>
      <c r="L634" s="12"/>
      <c r="M634" s="12"/>
      <c r="N634" s="12"/>
      <c r="O634" s="12"/>
      <c r="T634" s="28">
        <f>IF(ISERROR(VLOOKUP($J634,DowntimeEntriesData,'Vehicle Data'!$G$9,FALSE)),0,VLOOKUP($J634,DowntimeEntriesData,'Vehicle Data'!$G$9,FALSE))</f>
        <v>0</v>
      </c>
    </row>
    <row r="635" spans="1:20" s="9" customFormat="1" ht="3.95" hidden="1" customHeight="1" x14ac:dyDescent="0.25">
      <c r="A635" s="149" t="s">
        <v>440</v>
      </c>
      <c r="B635" s="161" t="s">
        <v>440</v>
      </c>
      <c r="C635" s="36"/>
      <c r="D635" s="30">
        <f t="shared" si="20"/>
        <v>0</v>
      </c>
      <c r="E635" s="13"/>
      <c r="F635" s="12"/>
      <c r="G635" s="12"/>
      <c r="H635" s="12"/>
      <c r="I635" s="379"/>
      <c r="J635" s="51">
        <f t="shared" si="21"/>
        <v>0</v>
      </c>
      <c r="K635" s="12"/>
      <c r="L635" s="12"/>
      <c r="M635" s="12"/>
      <c r="N635" s="12"/>
      <c r="O635" s="12"/>
      <c r="T635" s="379"/>
    </row>
    <row r="636" spans="1:20" s="9" customFormat="1" ht="20.100000000000001" customHeight="1" x14ac:dyDescent="0.25">
      <c r="A636" s="149" t="s">
        <v>440</v>
      </c>
      <c r="B636" s="161" t="s">
        <v>440</v>
      </c>
      <c r="C636" s="36" t="str">
        <f>"Model car "&amp; B636</f>
        <v>Model car x</v>
      </c>
      <c r="D636" s="30" t="str">
        <f t="shared" si="20"/>
        <v>AUDIA3 SPORTBACK (81.6 TDi Business Line Attracti</v>
      </c>
      <c r="E636" s="13"/>
      <c r="F636" s="12"/>
      <c r="G636" s="12"/>
      <c r="H636" s="12"/>
      <c r="I636" s="28">
        <v>41.13</v>
      </c>
      <c r="J636" s="51" t="str">
        <f t="shared" si="21"/>
        <v>AUDIA3 SPORTBACK (8</v>
      </c>
      <c r="K636" s="12" t="str">
        <f>SelCurrency</f>
        <v>EUR</v>
      </c>
      <c r="L636" s="12"/>
      <c r="M636" s="12"/>
      <c r="N636" s="12"/>
      <c r="O636" s="12"/>
      <c r="T636" s="28">
        <f>IF(ISERROR(VLOOKUP($J636,DowntimeEntriesData,'Vehicle Data'!$G$9,FALSE)),0,VLOOKUP($J636,DowntimeEntriesData,'Vehicle Data'!$G$9,FALSE))</f>
        <v>0</v>
      </c>
    </row>
    <row r="637" spans="1:20" s="9" customFormat="1" ht="3.95" hidden="1" customHeight="1" x14ac:dyDescent="0.25">
      <c r="A637" s="149" t="s">
        <v>440</v>
      </c>
      <c r="B637" s="161" t="s">
        <v>440</v>
      </c>
      <c r="C637" s="36"/>
      <c r="D637" s="30">
        <f t="shared" si="20"/>
        <v>0</v>
      </c>
      <c r="E637" s="13"/>
      <c r="F637" s="12"/>
      <c r="G637" s="12"/>
      <c r="H637" s="12"/>
      <c r="I637" s="379"/>
      <c r="J637" s="51">
        <f t="shared" si="21"/>
        <v>0</v>
      </c>
      <c r="K637" s="12"/>
      <c r="L637" s="12"/>
      <c r="M637" s="12"/>
      <c r="N637" s="12"/>
      <c r="O637" s="12"/>
      <c r="T637" s="379"/>
    </row>
    <row r="638" spans="1:20" s="9" customFormat="1" ht="20.100000000000001" customHeight="1" x14ac:dyDescent="0.25">
      <c r="A638" s="149" t="s">
        <v>440</v>
      </c>
      <c r="B638" s="161" t="s">
        <v>440</v>
      </c>
      <c r="C638" s="36" t="str">
        <f>"Model car "&amp; B638</f>
        <v>Model car x</v>
      </c>
      <c r="D638" s="30" t="str">
        <f t="shared" si="20"/>
        <v>CITROENC5 TOURER1.6 HDi Séduction 120g</v>
      </c>
      <c r="E638" s="13"/>
      <c r="F638" s="12"/>
      <c r="G638" s="12"/>
      <c r="H638" s="12"/>
      <c r="I638" s="28">
        <v>41.13</v>
      </c>
      <c r="J638" s="51" t="str">
        <f t="shared" si="21"/>
        <v>CITROENC5 TOURER</v>
      </c>
      <c r="K638" s="12" t="str">
        <f>SelCurrency</f>
        <v>EUR</v>
      </c>
      <c r="L638" s="12"/>
      <c r="M638" s="12"/>
      <c r="N638" s="12"/>
      <c r="O638" s="12"/>
      <c r="T638" s="28">
        <f>IF(ISERROR(VLOOKUP($J638,DowntimeEntriesData,'Vehicle Data'!$G$9,FALSE)),0,VLOOKUP($J638,DowntimeEntriesData,'Vehicle Data'!$G$9,FALSE))</f>
        <v>0</v>
      </c>
    </row>
    <row r="639" spans="1:20" s="9" customFormat="1" ht="3.95" hidden="1" customHeight="1" x14ac:dyDescent="0.25">
      <c r="A639" s="149" t="s">
        <v>440</v>
      </c>
      <c r="B639" s="161" t="s">
        <v>440</v>
      </c>
      <c r="C639" s="16"/>
      <c r="D639" s="30">
        <f t="shared" si="20"/>
        <v>0</v>
      </c>
      <c r="E639" s="13"/>
      <c r="F639" s="12"/>
      <c r="G639" s="12"/>
      <c r="H639" s="12"/>
      <c r="I639" s="379"/>
      <c r="J639" s="51">
        <f t="shared" si="21"/>
        <v>0</v>
      </c>
      <c r="K639" s="12"/>
      <c r="L639" s="12"/>
      <c r="M639" s="12"/>
      <c r="N639" s="12"/>
      <c r="O639" s="12"/>
      <c r="T639" s="379"/>
    </row>
    <row r="640" spans="1:20" s="9" customFormat="1" ht="20.100000000000001" customHeight="1" x14ac:dyDescent="0.25">
      <c r="A640" s="149" t="s">
        <v>440</v>
      </c>
      <c r="B640" s="161" t="s">
        <v>440</v>
      </c>
      <c r="C640" s="36" t="str">
        <f>"Model car "&amp; B640</f>
        <v>Model car x</v>
      </c>
      <c r="D640" s="30" t="str">
        <f t="shared" si="20"/>
        <v>VWPASSAT VARIANT1.6 TDi Confortline Navig</v>
      </c>
      <c r="E640" s="13"/>
      <c r="F640" s="12"/>
      <c r="G640" s="12"/>
      <c r="H640" s="12"/>
      <c r="I640" s="28">
        <v>41.13</v>
      </c>
      <c r="J640" s="51" t="str">
        <f t="shared" si="21"/>
        <v>VWPASSAT VARIANT</v>
      </c>
      <c r="K640" s="12" t="str">
        <f>SelCurrency</f>
        <v>EUR</v>
      </c>
      <c r="L640" s="12"/>
      <c r="M640" s="12"/>
      <c r="N640" s="12"/>
      <c r="O640" s="12"/>
      <c r="T640" s="28">
        <f>IF(ISERROR(VLOOKUP($J640,DowntimeEntriesData,'Vehicle Data'!$G$9,FALSE)),0,VLOOKUP($J640,DowntimeEntriesData,'Vehicle Data'!$G$9,FALSE))</f>
        <v>0</v>
      </c>
    </row>
    <row r="641" spans="1:20" s="9" customFormat="1" ht="3.95" hidden="1" customHeight="1" x14ac:dyDescent="0.25">
      <c r="A641" s="149" t="s">
        <v>440</v>
      </c>
      <c r="B641" s="161" t="s">
        <v>440</v>
      </c>
      <c r="C641" s="16"/>
      <c r="D641" s="30">
        <f t="shared" si="20"/>
        <v>0</v>
      </c>
      <c r="E641" s="13"/>
      <c r="F641" s="12"/>
      <c r="G641" s="12"/>
      <c r="H641" s="12"/>
      <c r="I641" s="379"/>
      <c r="J641" s="51">
        <f t="shared" si="21"/>
        <v>0</v>
      </c>
      <c r="K641" s="12"/>
      <c r="L641" s="12"/>
      <c r="M641" s="12"/>
      <c r="N641" s="12"/>
      <c r="O641" s="12"/>
      <c r="T641" s="379"/>
    </row>
    <row r="642" spans="1:20" s="9" customFormat="1" ht="20.100000000000001" customHeight="1" x14ac:dyDescent="0.25">
      <c r="A642" s="149" t="s">
        <v>440</v>
      </c>
      <c r="B642" s="161" t="s">
        <v>440</v>
      </c>
      <c r="C642" s="36" t="str">
        <f>"Model car "&amp; B642</f>
        <v>Model car x</v>
      </c>
      <c r="D642" s="30" t="str">
        <f t="shared" si="20"/>
        <v>VWPASSAT VARIANT2.0 TDi Confortline Navig</v>
      </c>
      <c r="E642" s="13"/>
      <c r="F642" s="12"/>
      <c r="G642" s="12"/>
      <c r="H642" s="12"/>
      <c r="I642" s="28">
        <v>41.13</v>
      </c>
      <c r="J642" s="51" t="str">
        <f t="shared" si="21"/>
        <v>VWPASSAT VARIANT</v>
      </c>
      <c r="K642" s="12" t="str">
        <f>SelCurrency</f>
        <v>EUR</v>
      </c>
      <c r="L642" s="12"/>
      <c r="M642" s="12"/>
      <c r="N642" s="12"/>
      <c r="O642" s="12"/>
      <c r="T642" s="28">
        <f>IF(ISERROR(VLOOKUP($J642,DowntimeEntriesData,'Vehicle Data'!$G$9,FALSE)),0,VLOOKUP($J642,DowntimeEntriesData,'Vehicle Data'!$G$9,FALSE))</f>
        <v>0</v>
      </c>
    </row>
    <row r="643" spans="1:20" s="9" customFormat="1" ht="3.95" hidden="1" customHeight="1" x14ac:dyDescent="0.25">
      <c r="A643" s="149" t="s">
        <v>440</v>
      </c>
      <c r="B643" s="161" t="s">
        <v>440</v>
      </c>
      <c r="C643" s="36"/>
      <c r="D643" s="30">
        <f t="shared" si="20"/>
        <v>0</v>
      </c>
      <c r="E643" s="13"/>
      <c r="F643" s="12"/>
      <c r="G643" s="12"/>
      <c r="H643" s="12"/>
      <c r="I643" s="379"/>
      <c r="J643" s="51">
        <f t="shared" si="21"/>
        <v>0</v>
      </c>
      <c r="K643" s="12"/>
      <c r="L643" s="12"/>
      <c r="M643" s="12"/>
      <c r="N643" s="12"/>
      <c r="O643" s="12"/>
      <c r="T643" s="379"/>
    </row>
    <row r="644" spans="1:20" s="9" customFormat="1" ht="20.100000000000001" customHeight="1" x14ac:dyDescent="0.25">
      <c r="A644" s="149" t="s">
        <v>440</v>
      </c>
      <c r="B644" s="161" t="s">
        <v>440</v>
      </c>
      <c r="C644" s="36" t="str">
        <f>"Model car "&amp; B644</f>
        <v>Model car x</v>
      </c>
      <c r="D644" s="30" t="str">
        <f t="shared" si="20"/>
        <v>OPELINSIGNIA SPORTS2.0 CDTi Executive S/S</v>
      </c>
      <c r="E644" s="13"/>
      <c r="F644" s="12"/>
      <c r="G644" s="12"/>
      <c r="H644" s="12"/>
      <c r="I644" s="28">
        <v>41.13</v>
      </c>
      <c r="J644" s="51" t="str">
        <f t="shared" si="21"/>
        <v>OPELINSIGNIA SPORTS</v>
      </c>
      <c r="K644" s="12" t="str">
        <f>SelCurrency</f>
        <v>EUR</v>
      </c>
      <c r="L644" s="12"/>
      <c r="M644" s="12"/>
      <c r="N644" s="12"/>
      <c r="O644" s="12"/>
      <c r="T644" s="28">
        <f>IF(ISERROR(VLOOKUP($J644,DowntimeEntriesData,'Vehicle Data'!$G$9,FALSE)),0,VLOOKUP($J644,DowntimeEntriesData,'Vehicle Data'!$G$9,FALSE))</f>
        <v>0</v>
      </c>
    </row>
    <row r="645" spans="1:20" s="9" customFormat="1" ht="3.95" hidden="1" customHeight="1" x14ac:dyDescent="0.25">
      <c r="A645" s="149" t="s">
        <v>440</v>
      </c>
      <c r="B645" s="161" t="s">
        <v>440</v>
      </c>
      <c r="C645" s="36"/>
      <c r="D645" s="30">
        <f t="shared" si="20"/>
        <v>0</v>
      </c>
      <c r="E645" s="13"/>
      <c r="F645" s="12"/>
      <c r="G645" s="12"/>
      <c r="H645" s="12"/>
      <c r="I645" s="379"/>
      <c r="J645" s="51">
        <f t="shared" si="21"/>
        <v>0</v>
      </c>
      <c r="K645" s="12"/>
      <c r="L645" s="12"/>
      <c r="M645" s="12"/>
      <c r="N645" s="12"/>
      <c r="O645" s="12"/>
      <c r="T645" s="379"/>
    </row>
    <row r="646" spans="1:20" s="9" customFormat="1" ht="20.100000000000001" customHeight="1" x14ac:dyDescent="0.25">
      <c r="A646" s="149" t="s">
        <v>440</v>
      </c>
      <c r="B646" s="161" t="s">
        <v>440</v>
      </c>
      <c r="C646" s="36" t="str">
        <f>"Model car "&amp; B646</f>
        <v>Model car x</v>
      </c>
      <c r="D646" s="30" t="str">
        <f t="shared" si="20"/>
        <v>SEATALHAMBRA (710)2.0 TDi Style Eco.</v>
      </c>
      <c r="E646" s="13"/>
      <c r="F646" s="12"/>
      <c r="G646" s="12"/>
      <c r="H646" s="12"/>
      <c r="I646" s="28">
        <v>41.13</v>
      </c>
      <c r="J646" s="51" t="str">
        <f t="shared" si="21"/>
        <v>SEATALHAMBRA (710)</v>
      </c>
      <c r="K646" s="12" t="str">
        <f>SelCurrency</f>
        <v>EUR</v>
      </c>
      <c r="L646" s="12"/>
      <c r="M646" s="12"/>
      <c r="N646" s="12"/>
      <c r="O646" s="12"/>
      <c r="T646" s="28">
        <f>IF(ISERROR(VLOOKUP($J646,DowntimeEntriesData,'Vehicle Data'!$G$9,FALSE)),0,VLOOKUP($J646,DowntimeEntriesData,'Vehicle Data'!$G$9,FALSE))</f>
        <v>0</v>
      </c>
    </row>
    <row r="647" spans="1:20" s="9" customFormat="1" ht="3.95" hidden="1" customHeight="1" x14ac:dyDescent="0.25">
      <c r="A647" s="149" t="s">
        <v>440</v>
      </c>
      <c r="B647" s="161" t="s">
        <v>440</v>
      </c>
      <c r="C647" s="16"/>
      <c r="D647" s="30">
        <f t="shared" si="20"/>
        <v>0</v>
      </c>
      <c r="E647" s="13"/>
      <c r="F647" s="12"/>
      <c r="G647" s="12"/>
      <c r="H647" s="12"/>
      <c r="I647" s="379"/>
      <c r="J647" s="51">
        <f t="shared" si="21"/>
        <v>0</v>
      </c>
      <c r="K647" s="12"/>
      <c r="L647" s="12"/>
      <c r="M647" s="12"/>
      <c r="N647" s="12"/>
      <c r="O647" s="12"/>
      <c r="T647" s="379"/>
    </row>
    <row r="648" spans="1:20" s="9" customFormat="1" ht="20.100000000000001" customHeight="1" x14ac:dyDescent="0.25">
      <c r="A648" s="149" t="s">
        <v>440</v>
      </c>
      <c r="B648" s="161" t="s">
        <v>440</v>
      </c>
      <c r="C648" s="36" t="str">
        <f>"Model car "&amp; B648</f>
        <v>Model car x</v>
      </c>
      <c r="D648" s="30" t="str">
        <f t="shared" si="20"/>
        <v>BMWSERIE-3 TOURING320 d Touring</v>
      </c>
      <c r="E648" s="13"/>
      <c r="F648" s="12"/>
      <c r="G648" s="12"/>
      <c r="H648" s="12"/>
      <c r="I648" s="28">
        <v>41.13</v>
      </c>
      <c r="J648" s="51" t="str">
        <f t="shared" si="21"/>
        <v>BMWSERIE-3 TOURING</v>
      </c>
      <c r="K648" s="12" t="str">
        <f>SelCurrency</f>
        <v>EUR</v>
      </c>
      <c r="L648" s="12"/>
      <c r="M648" s="12"/>
      <c r="N648" s="12"/>
      <c r="O648" s="12"/>
      <c r="T648" s="28">
        <f>IF(ISERROR(VLOOKUP($J648,DowntimeEntriesData,'Vehicle Data'!$G$9,FALSE)),0,VLOOKUP($J648,DowntimeEntriesData,'Vehicle Data'!$G$9,FALSE))</f>
        <v>0</v>
      </c>
    </row>
    <row r="649" spans="1:20" s="9" customFormat="1" ht="3.95" hidden="1" customHeight="1" x14ac:dyDescent="0.25">
      <c r="A649" s="149" t="s">
        <v>440</v>
      </c>
      <c r="B649" s="161" t="s">
        <v>440</v>
      </c>
      <c r="C649" s="36"/>
      <c r="D649" s="30">
        <f t="shared" si="20"/>
        <v>0</v>
      </c>
      <c r="E649" s="13"/>
      <c r="F649" s="12"/>
      <c r="G649" s="12"/>
      <c r="H649" s="12"/>
      <c r="I649" s="379"/>
      <c r="J649" s="51">
        <f t="shared" si="21"/>
        <v>0</v>
      </c>
      <c r="K649" s="12"/>
      <c r="L649" s="12"/>
      <c r="M649" s="12"/>
      <c r="N649" s="12"/>
      <c r="O649" s="12"/>
      <c r="T649" s="379"/>
    </row>
    <row r="650" spans="1:20" s="9" customFormat="1" ht="20.100000000000001" customHeight="1" x14ac:dyDescent="0.25">
      <c r="A650" s="149" t="s">
        <v>440</v>
      </c>
      <c r="B650" s="161" t="s">
        <v>440</v>
      </c>
      <c r="C650" s="36" t="str">
        <f>"Model car "&amp; B650</f>
        <v>Model car x</v>
      </c>
      <c r="D650" s="30" t="str">
        <f t="shared" si="20"/>
        <v>MERCEDESCLASSE C (W205)220 BlueTEC Exclusive</v>
      </c>
      <c r="E650" s="13"/>
      <c r="F650" s="12"/>
      <c r="G650" s="12"/>
      <c r="H650" s="12"/>
      <c r="I650" s="28">
        <v>41.13</v>
      </c>
      <c r="J650" s="51" t="str">
        <f t="shared" si="21"/>
        <v>MERCEDESCLASSE C (W205)</v>
      </c>
      <c r="K650" s="12" t="str">
        <f>SelCurrency</f>
        <v>EUR</v>
      </c>
      <c r="L650" s="12"/>
      <c r="M650" s="12"/>
      <c r="N650" s="12"/>
      <c r="O650" s="12"/>
      <c r="T650" s="28">
        <f>IF(ISERROR(VLOOKUP($J650,DowntimeEntriesData,'Vehicle Data'!$G$9,FALSE)),0,VLOOKUP($J650,DowntimeEntriesData,'Vehicle Data'!$G$9,FALSE))</f>
        <v>0</v>
      </c>
    </row>
    <row r="651" spans="1:20" s="9" customFormat="1" ht="3.95" hidden="1" customHeight="1" x14ac:dyDescent="0.25">
      <c r="A651" s="149" t="s">
        <v>440</v>
      </c>
      <c r="B651" s="161" t="s">
        <v>440</v>
      </c>
      <c r="C651" s="36"/>
      <c r="D651" s="30">
        <f t="shared" si="20"/>
        <v>0</v>
      </c>
      <c r="E651" s="13"/>
      <c r="F651" s="12"/>
      <c r="G651" s="12"/>
      <c r="H651" s="12"/>
      <c r="I651" s="379"/>
      <c r="J651" s="51">
        <f t="shared" si="21"/>
        <v>0</v>
      </c>
      <c r="K651" s="12"/>
      <c r="L651" s="12"/>
      <c r="M651" s="12"/>
      <c r="N651" s="12"/>
      <c r="O651" s="12"/>
      <c r="T651" s="379"/>
    </row>
    <row r="652" spans="1:20" s="9" customFormat="1" ht="20.100000000000001" customHeight="1" x14ac:dyDescent="0.25">
      <c r="A652" s="149" t="s">
        <v>440</v>
      </c>
      <c r="B652" s="161" t="s">
        <v>440</v>
      </c>
      <c r="C652" s="36" t="str">
        <f>"Model car "&amp; B652</f>
        <v>Model car x</v>
      </c>
      <c r="D652" s="30" t="str">
        <f t="shared" si="20"/>
        <v>BMWSERIE-5 TOURING520 d</v>
      </c>
      <c r="E652" s="13"/>
      <c r="F652" s="12"/>
      <c r="G652" s="12"/>
      <c r="H652" s="12"/>
      <c r="I652" s="28">
        <v>41.13</v>
      </c>
      <c r="J652" s="51" t="str">
        <f t="shared" si="21"/>
        <v>BMWSERIE-5 TOURING</v>
      </c>
      <c r="K652" s="12" t="str">
        <f>SelCurrency</f>
        <v>EUR</v>
      </c>
      <c r="L652" s="12"/>
      <c r="M652" s="12"/>
      <c r="N652" s="12"/>
      <c r="O652" s="12"/>
      <c r="T652" s="28">
        <f>IF(ISERROR(VLOOKUP($J652,DowntimeEntriesData,'Vehicle Data'!$G$9,FALSE)),0,VLOOKUP($J652,DowntimeEntriesData,'Vehicle Data'!$G$9,FALSE))</f>
        <v>0</v>
      </c>
    </row>
    <row r="653" spans="1:20" s="9" customFormat="1" ht="3.95" hidden="1" customHeight="1" x14ac:dyDescent="0.25">
      <c r="A653" s="149" t="s">
        <v>440</v>
      </c>
      <c r="B653" s="161" t="s">
        <v>440</v>
      </c>
      <c r="C653" s="16"/>
      <c r="D653" s="30">
        <f t="shared" si="20"/>
        <v>0</v>
      </c>
      <c r="E653" s="13"/>
      <c r="F653" s="12"/>
      <c r="G653" s="12"/>
      <c r="H653" s="12"/>
      <c r="I653" s="379"/>
      <c r="J653" s="51">
        <f t="shared" si="21"/>
        <v>0</v>
      </c>
      <c r="K653" s="12"/>
      <c r="L653" s="12"/>
      <c r="M653" s="12"/>
      <c r="N653" s="12"/>
      <c r="O653" s="12"/>
      <c r="T653" s="379"/>
    </row>
    <row r="654" spans="1:20" s="9" customFormat="1" ht="20.100000000000001" customHeight="1" x14ac:dyDescent="0.25">
      <c r="A654" s="149" t="s">
        <v>440</v>
      </c>
      <c r="B654" s="161" t="s">
        <v>440</v>
      </c>
      <c r="C654" s="36" t="str">
        <f>"Model car "&amp; B654</f>
        <v>Model car x</v>
      </c>
      <c r="D654" s="30" t="str">
        <f t="shared" si="20"/>
        <v>AUDIA6 AVANT (C7)2.0 TDi Business Line</v>
      </c>
      <c r="E654" s="13"/>
      <c r="F654" s="12"/>
      <c r="G654" s="12"/>
      <c r="H654" s="12"/>
      <c r="I654" s="28">
        <v>41.13</v>
      </c>
      <c r="J654" s="51" t="str">
        <f t="shared" si="21"/>
        <v>AUDIA6 AVANT (C7)</v>
      </c>
      <c r="K654" s="12" t="str">
        <f>SelCurrency</f>
        <v>EUR</v>
      </c>
      <c r="L654" s="12"/>
      <c r="M654" s="12"/>
      <c r="N654" s="12"/>
      <c r="O654" s="12"/>
      <c r="T654" s="28">
        <f>IF(ISERROR(VLOOKUP($J654,DowntimeEntriesData,'Vehicle Data'!$G$9,FALSE)),0,VLOOKUP($J654,DowntimeEntriesData,'Vehicle Data'!$G$9,FALSE))</f>
        <v>0</v>
      </c>
    </row>
    <row r="655" spans="1:20" s="9" customFormat="1" ht="3.95" hidden="1" customHeight="1" x14ac:dyDescent="0.25">
      <c r="A655" s="149" t="s">
        <v>440</v>
      </c>
      <c r="B655" s="161" t="s">
        <v>440</v>
      </c>
      <c r="C655" s="36"/>
      <c r="D655" s="30">
        <f t="shared" si="20"/>
        <v>0</v>
      </c>
      <c r="E655" s="13"/>
      <c r="F655" s="12"/>
      <c r="G655" s="12"/>
      <c r="H655" s="12"/>
      <c r="I655" s="379"/>
      <c r="J655" s="51">
        <f t="shared" si="21"/>
        <v>0</v>
      </c>
      <c r="K655" s="12"/>
      <c r="L655" s="12"/>
      <c r="M655" s="12"/>
      <c r="N655" s="12"/>
      <c r="O655" s="12"/>
      <c r="T655" s="379"/>
    </row>
    <row r="656" spans="1:20" s="9" customFormat="1" ht="20.100000000000001" customHeight="1" x14ac:dyDescent="0.25">
      <c r="A656" s="149" t="s">
        <v>440</v>
      </c>
      <c r="B656" s="161" t="s">
        <v>440</v>
      </c>
      <c r="C656" s="36" t="str">
        <f>"Model car "&amp; B656</f>
        <v>Model car x</v>
      </c>
      <c r="D656" s="30" t="str">
        <f t="shared" si="20"/>
        <v>OPELCORSA D VAN1.3 CDTi</v>
      </c>
      <c r="E656" s="13"/>
      <c r="F656" s="12"/>
      <c r="G656" s="12"/>
      <c r="H656" s="12"/>
      <c r="I656" s="28">
        <v>41.13</v>
      </c>
      <c r="J656" s="51" t="str">
        <f t="shared" si="21"/>
        <v>OPELCORSA D VAN</v>
      </c>
      <c r="K656" s="12" t="str">
        <f>SelCurrency</f>
        <v>EUR</v>
      </c>
      <c r="L656" s="12"/>
      <c r="M656" s="12"/>
      <c r="N656" s="12"/>
      <c r="O656" s="12"/>
      <c r="T656" s="28">
        <f>IF(ISERROR(VLOOKUP($J656,DowntimeEntriesData,'Vehicle Data'!$G$9,FALSE)),0,VLOOKUP($J656,DowntimeEntriesData,'Vehicle Data'!$G$9,FALSE))</f>
        <v>0</v>
      </c>
    </row>
    <row r="657" spans="1:20" s="9" customFormat="1" ht="3.95" hidden="1" customHeight="1" x14ac:dyDescent="0.25">
      <c r="A657" s="149" t="s">
        <v>440</v>
      </c>
      <c r="B657" s="161" t="s">
        <v>440</v>
      </c>
      <c r="C657" s="36"/>
      <c r="D657" s="30">
        <f t="shared" si="20"/>
        <v>0</v>
      </c>
      <c r="E657" s="13"/>
      <c r="F657" s="12"/>
      <c r="G657" s="12"/>
      <c r="H657" s="12"/>
      <c r="I657" s="379"/>
      <c r="J657" s="51">
        <f t="shared" si="21"/>
        <v>0</v>
      </c>
      <c r="K657" s="12"/>
      <c r="L657" s="12"/>
      <c r="M657" s="12"/>
      <c r="N657" s="12"/>
      <c r="O657" s="12"/>
      <c r="T657" s="379"/>
    </row>
    <row r="658" spans="1:20" s="9" customFormat="1" ht="20.100000000000001" customHeight="1" x14ac:dyDescent="0.25">
      <c r="A658" s="149" t="s">
        <v>440</v>
      </c>
      <c r="B658" s="161" t="s">
        <v>440</v>
      </c>
      <c r="C658" s="36" t="str">
        <f>"Model car "&amp; B658</f>
        <v>Model car x</v>
      </c>
      <c r="D658" s="30" t="str">
        <f t="shared" si="20"/>
        <v>PEUGEOTBIPPER1.3 HDi Pack CD Clim</v>
      </c>
      <c r="E658" s="13"/>
      <c r="F658" s="12"/>
      <c r="G658" s="12"/>
      <c r="H658" s="12"/>
      <c r="I658" s="28">
        <v>41.13</v>
      </c>
      <c r="J658" s="51" t="str">
        <f t="shared" si="21"/>
        <v>PEUGEOTBIPPER</v>
      </c>
      <c r="K658" s="12" t="str">
        <f>SelCurrency</f>
        <v>EUR</v>
      </c>
      <c r="L658" s="12"/>
      <c r="M658" s="12"/>
      <c r="N658" s="12"/>
      <c r="O658" s="12"/>
      <c r="T658" s="28">
        <f>IF(ISERROR(VLOOKUP($J658,DowntimeEntriesData,'Vehicle Data'!$G$9,FALSE)),0,VLOOKUP($J658,DowntimeEntriesData,'Vehicle Data'!$G$9,FALSE))</f>
        <v>91</v>
      </c>
    </row>
    <row r="659" spans="1:20" s="9" customFormat="1" ht="3.95" hidden="1" customHeight="1" x14ac:dyDescent="0.25">
      <c r="A659" s="149" t="s">
        <v>440</v>
      </c>
      <c r="B659" s="161" t="s">
        <v>440</v>
      </c>
      <c r="C659" s="16"/>
      <c r="D659" s="30">
        <f t="shared" si="20"/>
        <v>0</v>
      </c>
      <c r="E659" s="13"/>
      <c r="F659" s="12"/>
      <c r="G659" s="12"/>
      <c r="H659" s="12"/>
      <c r="I659" s="379"/>
      <c r="J659" s="51">
        <f t="shared" si="21"/>
        <v>0</v>
      </c>
      <c r="K659" s="12"/>
      <c r="L659" s="12"/>
      <c r="M659" s="12"/>
      <c r="N659" s="12"/>
      <c r="O659" s="12"/>
      <c r="T659" s="379"/>
    </row>
    <row r="660" spans="1:20" s="9" customFormat="1" ht="20.100000000000001" customHeight="1" x14ac:dyDescent="0.25">
      <c r="A660" s="149" t="s">
        <v>440</v>
      </c>
      <c r="B660" s="161" t="s">
        <v>440</v>
      </c>
      <c r="C660" s="36" t="str">
        <f>"Model car "&amp; B660</f>
        <v>Model car x</v>
      </c>
      <c r="D660" s="30" t="str">
        <f t="shared" si="20"/>
        <v>CITROENBERLINGO VAN1.6 HDi 625</v>
      </c>
      <c r="E660" s="13"/>
      <c r="F660" s="12"/>
      <c r="G660" s="12"/>
      <c r="H660" s="12"/>
      <c r="I660" s="28">
        <v>41.13</v>
      </c>
      <c r="J660" s="51" t="str">
        <f t="shared" si="21"/>
        <v>CITROENBERLINGO VAN</v>
      </c>
      <c r="K660" s="12" t="str">
        <f>SelCurrency</f>
        <v>EUR</v>
      </c>
      <c r="L660" s="12"/>
      <c r="M660" s="12"/>
      <c r="N660" s="12"/>
      <c r="O660" s="12"/>
      <c r="T660" s="28">
        <f>IF(ISERROR(VLOOKUP($J660,DowntimeEntriesData,'Vehicle Data'!$G$9,FALSE)),0,VLOOKUP($J660,DowntimeEntriesData,'Vehicle Data'!$G$9,FALSE))</f>
        <v>0</v>
      </c>
    </row>
    <row r="661" spans="1:20" s="9" customFormat="1" ht="3.95" hidden="1" customHeight="1" x14ac:dyDescent="0.25">
      <c r="A661" s="149" t="s">
        <v>440</v>
      </c>
      <c r="B661" s="161" t="s">
        <v>440</v>
      </c>
      <c r="C661" s="16"/>
      <c r="D661" s="30">
        <f t="shared" si="20"/>
        <v>0</v>
      </c>
      <c r="E661" s="13"/>
      <c r="F661" s="12"/>
      <c r="G661" s="12"/>
      <c r="H661" s="12"/>
      <c r="I661" s="379"/>
      <c r="J661" s="51">
        <f t="shared" si="21"/>
        <v>0</v>
      </c>
      <c r="K661" s="12"/>
      <c r="L661" s="12"/>
      <c r="M661" s="12"/>
      <c r="N661" s="12"/>
      <c r="O661" s="12"/>
      <c r="T661" s="379"/>
    </row>
    <row r="662" spans="1:20" s="9" customFormat="1" ht="20.100000000000001" customHeight="1" x14ac:dyDescent="0.25">
      <c r="A662" s="149" t="s">
        <v>440</v>
      </c>
      <c r="B662" s="161" t="s">
        <v>440</v>
      </c>
      <c r="C662" s="36" t="str">
        <f>"Model car "&amp; B662</f>
        <v>Model car x</v>
      </c>
      <c r="D662" s="30" t="str">
        <f t="shared" si="20"/>
        <v>FORDTRANSIT (V363)310 L3 2.2 TDCi H2 Ambiente</v>
      </c>
      <c r="E662" s="13"/>
      <c r="F662" s="12"/>
      <c r="G662" s="12"/>
      <c r="H662" s="12"/>
      <c r="I662" s="28">
        <v>41.13</v>
      </c>
      <c r="J662" s="51" t="str">
        <f t="shared" si="21"/>
        <v>FORDTRANSIT (V363)</v>
      </c>
      <c r="K662" s="12" t="str">
        <f>SelCurrency</f>
        <v>EUR</v>
      </c>
      <c r="L662" s="12"/>
      <c r="M662" s="12"/>
      <c r="N662" s="12"/>
      <c r="O662" s="12"/>
      <c r="T662" s="28">
        <f>IF(ISERROR(VLOOKUP($J662,DowntimeEntriesData,'Vehicle Data'!$G$9,FALSE)),0,VLOOKUP($J662,DowntimeEntriesData,'Vehicle Data'!$G$9,FALSE))</f>
        <v>0</v>
      </c>
    </row>
    <row r="663" spans="1:20" s="9" customFormat="1" ht="3.95" hidden="1" customHeight="1" x14ac:dyDescent="0.25">
      <c r="A663" s="149" t="s">
        <v>440</v>
      </c>
      <c r="B663" s="161" t="s">
        <v>440</v>
      </c>
      <c r="C663" s="36"/>
      <c r="D663" s="30">
        <f t="shared" si="20"/>
        <v>0</v>
      </c>
      <c r="E663" s="13"/>
      <c r="F663" s="12"/>
      <c r="G663" s="12"/>
      <c r="H663" s="12"/>
      <c r="I663" s="379"/>
      <c r="J663" s="51">
        <f t="shared" si="21"/>
        <v>0</v>
      </c>
      <c r="K663" s="12"/>
      <c r="L663" s="12"/>
      <c r="M663" s="12"/>
      <c r="N663" s="12"/>
      <c r="O663" s="12"/>
      <c r="T663" s="379"/>
    </row>
    <row r="664" spans="1:20" s="9" customFormat="1" ht="20.100000000000001" customHeight="1" x14ac:dyDescent="0.25">
      <c r="A664" s="149" t="s">
        <v>440</v>
      </c>
      <c r="B664" s="161" t="s">
        <v>440</v>
      </c>
      <c r="C664" s="36" t="str">
        <f>"Model car "&amp; B664</f>
        <v>Model car x</v>
      </c>
      <c r="D664" s="30" t="str">
        <f t="shared" si="20"/>
        <v>VWAMAROK2.0 TDi CD Extra AC CM 2WD</v>
      </c>
      <c r="E664" s="13"/>
      <c r="F664" s="12"/>
      <c r="G664" s="12"/>
      <c r="H664" s="12"/>
      <c r="I664" s="28">
        <v>41.13</v>
      </c>
      <c r="J664" s="51" t="str">
        <f t="shared" si="21"/>
        <v>VWAMAROK</v>
      </c>
      <c r="K664" s="12" t="str">
        <f>SelCurrency</f>
        <v>EUR</v>
      </c>
      <c r="L664" s="12"/>
      <c r="M664" s="12"/>
      <c r="N664" s="12"/>
      <c r="O664" s="12"/>
      <c r="T664" s="28">
        <f>IF(ISERROR(VLOOKUP($J664,DowntimeEntriesData,'Vehicle Data'!$G$9,FALSE)),0,VLOOKUP($J664,DowntimeEntriesData,'Vehicle Data'!$G$9,FALSE))</f>
        <v>0</v>
      </c>
    </row>
    <row r="665" spans="1:20" s="9" customFormat="1" ht="3.95" hidden="1" customHeight="1" x14ac:dyDescent="0.25">
      <c r="A665" s="149" t="s">
        <v>440</v>
      </c>
      <c r="B665" s="161" t="s">
        <v>440</v>
      </c>
      <c r="C665" s="36"/>
      <c r="D665" s="30">
        <f t="shared" si="20"/>
        <v>0</v>
      </c>
      <c r="E665" s="13"/>
      <c r="F665" s="12"/>
      <c r="G665" s="12"/>
      <c r="H665" s="12"/>
      <c r="I665" s="379"/>
      <c r="J665" s="51">
        <f t="shared" si="21"/>
        <v>0</v>
      </c>
      <c r="K665" s="12"/>
      <c r="L665" s="12"/>
      <c r="M665" s="12"/>
      <c r="N665" s="12"/>
      <c r="O665" s="12"/>
      <c r="T665" s="379"/>
    </row>
    <row r="666" spans="1:20" s="9" customFormat="1" ht="20.100000000000001" customHeight="1" x14ac:dyDescent="0.25">
      <c r="A666" s="149" t="s">
        <v>440</v>
      </c>
      <c r="B666" s="161" t="s">
        <v>440</v>
      </c>
      <c r="C666" s="36" t="str">
        <f>"Model car "&amp; B666</f>
        <v>Model car x</v>
      </c>
      <c r="D666" s="30" t="str">
        <f t="shared" si="20"/>
        <v/>
      </c>
      <c r="E666" s="13"/>
      <c r="F666" s="12"/>
      <c r="G666" s="12"/>
      <c r="H666" s="12"/>
      <c r="I666" s="28">
        <f>IF(ISERROR(VLOOKUP($J666,DowntimeEntriesData,'Vehicle Data'!$G$9,FALSE)),0,VLOOKUP($J666,DowntimeEntriesData,'Vehicle Data'!$G$9,FALSE))</f>
        <v>0</v>
      </c>
      <c r="J666" s="51" t="str">
        <f t="shared" si="21"/>
        <v/>
      </c>
      <c r="K666" s="12" t="str">
        <f>SelCurrency</f>
        <v>EUR</v>
      </c>
      <c r="L666" s="12"/>
      <c r="M666" s="12"/>
      <c r="N666" s="12"/>
      <c r="O666" s="12"/>
      <c r="T666" s="28">
        <f>IF(ISERROR(VLOOKUP($J666,DowntimeEntriesData,'Vehicle Data'!$G$9,FALSE)),0,VLOOKUP($J666,DowntimeEntriesData,'Vehicle Data'!$G$9,FALSE))</f>
        <v>0</v>
      </c>
    </row>
    <row r="667" spans="1:20" s="9" customFormat="1" ht="3.95" hidden="1" customHeight="1" x14ac:dyDescent="0.25">
      <c r="A667" s="149" t="s">
        <v>440</v>
      </c>
      <c r="B667" s="161" t="s">
        <v>440</v>
      </c>
      <c r="C667" s="16"/>
      <c r="D667" s="30">
        <f t="shared" si="20"/>
        <v>0</v>
      </c>
      <c r="E667" s="13"/>
      <c r="F667" s="12"/>
      <c r="G667" s="12"/>
      <c r="H667" s="12"/>
      <c r="I667" s="379"/>
      <c r="J667" s="51">
        <f t="shared" si="21"/>
        <v>0</v>
      </c>
      <c r="K667" s="12"/>
      <c r="L667" s="12"/>
      <c r="M667" s="12"/>
      <c r="N667" s="12"/>
      <c r="O667" s="12"/>
      <c r="T667" s="379"/>
    </row>
    <row r="668" spans="1:20" s="9" customFormat="1" ht="20.100000000000001" hidden="1" customHeight="1" x14ac:dyDescent="0.25">
      <c r="A668" s="149" t="s">
        <v>440</v>
      </c>
      <c r="B668" s="161" t="s">
        <v>440</v>
      </c>
      <c r="C668" s="36" t="str">
        <f>"Model car "&amp; B668</f>
        <v>Model car x</v>
      </c>
      <c r="D668" s="30">
        <f t="shared" si="20"/>
        <v>0</v>
      </c>
      <c r="E668" s="13"/>
      <c r="F668" s="12"/>
      <c r="G668" s="12"/>
      <c r="H668" s="12"/>
      <c r="I668" s="28">
        <f>IF(ISERROR(VLOOKUP($J668,DowntimeEntriesData,'Vehicle Data'!$G$9,FALSE)),0,VLOOKUP($J668,DowntimeEntriesData,'Vehicle Data'!$G$9,FALSE))</f>
        <v>0</v>
      </c>
      <c r="J668" s="51">
        <f t="shared" si="21"/>
        <v>0</v>
      </c>
      <c r="K668" s="12" t="str">
        <f>SelCurrency</f>
        <v>EUR</v>
      </c>
      <c r="L668" s="12"/>
      <c r="M668" s="12"/>
      <c r="N668" s="12"/>
      <c r="O668" s="12"/>
      <c r="T668" s="28">
        <f>IF(ISERROR(VLOOKUP($J668,DowntimeEntriesData,'Vehicle Data'!$G$9,FALSE)),0,VLOOKUP($J668,DowntimeEntriesData,'Vehicle Data'!$G$9,FALSE))</f>
        <v>0</v>
      </c>
    </row>
    <row r="669" spans="1:20" s="9" customFormat="1" ht="3.95" hidden="1" customHeight="1" x14ac:dyDescent="0.25">
      <c r="A669" s="149" t="s">
        <v>440</v>
      </c>
      <c r="B669" s="161" t="s">
        <v>440</v>
      </c>
      <c r="C669" s="36"/>
      <c r="D669" s="30">
        <f t="shared" si="20"/>
        <v>0</v>
      </c>
      <c r="E669" s="13"/>
      <c r="F669" s="12"/>
      <c r="G669" s="12"/>
      <c r="H669" s="12"/>
      <c r="I669" s="379"/>
      <c r="J669" s="51">
        <f t="shared" si="21"/>
        <v>0</v>
      </c>
      <c r="K669" s="12"/>
      <c r="L669" s="12"/>
      <c r="M669" s="12"/>
      <c r="N669" s="12"/>
      <c r="O669" s="12"/>
      <c r="T669" s="379"/>
    </row>
    <row r="670" spans="1:20" s="9" customFormat="1" ht="20.100000000000001" hidden="1" customHeight="1" x14ac:dyDescent="0.25">
      <c r="A670" s="149" t="s">
        <v>440</v>
      </c>
      <c r="B670" s="161" t="s">
        <v>440</v>
      </c>
      <c r="C670" s="36" t="str">
        <f>"Model car "&amp; B670</f>
        <v>Model car x</v>
      </c>
      <c r="D670" s="30">
        <f t="shared" si="20"/>
        <v>0</v>
      </c>
      <c r="E670" s="13"/>
      <c r="F670" s="12"/>
      <c r="G670" s="12"/>
      <c r="H670" s="12"/>
      <c r="I670" s="28">
        <f>IF(ISERROR(VLOOKUP($J670,DowntimeEntriesData,'Vehicle Data'!$G$9,FALSE)),0,VLOOKUP($J670,DowntimeEntriesData,'Vehicle Data'!$G$9,FALSE))</f>
        <v>0</v>
      </c>
      <c r="J670" s="51">
        <f t="shared" si="21"/>
        <v>0</v>
      </c>
      <c r="K670" s="12" t="str">
        <f>SelCurrency</f>
        <v>EUR</v>
      </c>
      <c r="L670" s="12"/>
      <c r="M670" s="12"/>
      <c r="N670" s="12"/>
      <c r="O670" s="12"/>
      <c r="T670" s="28">
        <f>IF(ISERROR(VLOOKUP($J670,DowntimeEntriesData,'Vehicle Data'!$G$9,FALSE)),0,VLOOKUP($J670,DowntimeEntriesData,'Vehicle Data'!$G$9,FALSE))</f>
        <v>0</v>
      </c>
    </row>
    <row r="671" spans="1:20" s="9" customFormat="1" ht="3.95" hidden="1" customHeight="1" x14ac:dyDescent="0.25">
      <c r="A671" s="149" t="s">
        <v>440</v>
      </c>
      <c r="B671" s="161" t="s">
        <v>440</v>
      </c>
      <c r="C671" s="36"/>
      <c r="D671" s="30">
        <f t="shared" si="20"/>
        <v>0</v>
      </c>
      <c r="E671" s="13"/>
      <c r="F671" s="12"/>
      <c r="G671" s="12"/>
      <c r="H671" s="12"/>
      <c r="I671" s="379"/>
      <c r="J671" s="51">
        <f t="shared" si="21"/>
        <v>0</v>
      </c>
      <c r="K671" s="12"/>
      <c r="L671" s="12"/>
      <c r="M671" s="12"/>
      <c r="N671" s="12"/>
      <c r="O671" s="12"/>
      <c r="T671" s="379"/>
    </row>
    <row r="672" spans="1:20" s="9" customFormat="1" ht="20.100000000000001" hidden="1" customHeight="1" x14ac:dyDescent="0.25">
      <c r="A672" s="149" t="s">
        <v>440</v>
      </c>
      <c r="B672" s="161" t="s">
        <v>440</v>
      </c>
      <c r="C672" s="36" t="str">
        <f>"Model car "&amp; B672</f>
        <v>Model car x</v>
      </c>
      <c r="D672" s="30">
        <f t="shared" si="20"/>
        <v>0</v>
      </c>
      <c r="E672" s="13"/>
      <c r="F672" s="12"/>
      <c r="G672" s="12"/>
      <c r="H672" s="12"/>
      <c r="I672" s="28">
        <f>IF(ISERROR(VLOOKUP($J672,DowntimeEntriesData,'Vehicle Data'!$G$9,FALSE)),0,VLOOKUP($J672,DowntimeEntriesData,'Vehicle Data'!$G$9,FALSE))</f>
        <v>0</v>
      </c>
      <c r="J672" s="51">
        <f t="shared" si="21"/>
        <v>0</v>
      </c>
      <c r="K672" s="12" t="str">
        <f>SelCurrency</f>
        <v>EUR</v>
      </c>
      <c r="L672" s="12"/>
      <c r="M672" s="12"/>
      <c r="N672" s="12"/>
      <c r="O672" s="12"/>
      <c r="T672" s="28">
        <f>IF(ISERROR(VLOOKUP($J672,DowntimeEntriesData,'Vehicle Data'!$G$9,FALSE)),0,VLOOKUP($J672,DowntimeEntriesData,'Vehicle Data'!$G$9,FALSE))</f>
        <v>0</v>
      </c>
    </row>
    <row r="673" spans="1:20" s="9" customFormat="1" ht="3.95" hidden="1" customHeight="1" x14ac:dyDescent="0.25">
      <c r="A673" s="149" t="s">
        <v>440</v>
      </c>
      <c r="B673" s="161" t="s">
        <v>440</v>
      </c>
      <c r="C673" s="16"/>
      <c r="D673" s="30">
        <f t="shared" si="20"/>
        <v>0</v>
      </c>
      <c r="E673" s="13"/>
      <c r="F673" s="12"/>
      <c r="G673" s="12"/>
      <c r="H673" s="12"/>
      <c r="I673" s="379"/>
      <c r="J673" s="51">
        <f t="shared" si="21"/>
        <v>0</v>
      </c>
      <c r="K673" s="12"/>
      <c r="L673" s="12"/>
      <c r="M673" s="12"/>
      <c r="N673" s="12"/>
      <c r="O673" s="12"/>
      <c r="T673" s="379"/>
    </row>
    <row r="674" spans="1:20" s="9" customFormat="1" ht="20.100000000000001" hidden="1" customHeight="1" x14ac:dyDescent="0.25">
      <c r="A674" s="149" t="s">
        <v>440</v>
      </c>
      <c r="B674" s="161" t="s">
        <v>440</v>
      </c>
      <c r="C674" s="36" t="str">
        <f>"Model car "&amp; B674</f>
        <v>Model car x</v>
      </c>
      <c r="D674" s="30">
        <f t="shared" si="20"/>
        <v>0</v>
      </c>
      <c r="E674" s="13"/>
      <c r="F674" s="12"/>
      <c r="G674" s="12"/>
      <c r="H674" s="12"/>
      <c r="I674" s="28">
        <f>IF(ISERROR(VLOOKUP($J674,DowntimeEntriesData,'Vehicle Data'!$G$9,FALSE)),0,VLOOKUP($J674,DowntimeEntriesData,'Vehicle Data'!$G$9,FALSE))</f>
        <v>0</v>
      </c>
      <c r="J674" s="51">
        <f t="shared" si="21"/>
        <v>0</v>
      </c>
      <c r="K674" s="12" t="str">
        <f>SelCurrency</f>
        <v>EUR</v>
      </c>
      <c r="L674" s="12"/>
      <c r="M674" s="12"/>
      <c r="N674" s="12"/>
      <c r="O674" s="12"/>
      <c r="T674" s="28">
        <f>IF(ISERROR(VLOOKUP($J674,DowntimeEntriesData,'Vehicle Data'!$G$9,FALSE)),0,VLOOKUP($J674,DowntimeEntriesData,'Vehicle Data'!$G$9,FALSE))</f>
        <v>0</v>
      </c>
    </row>
    <row r="675" spans="1:20" s="9" customFormat="1" ht="3.95" hidden="1" customHeight="1" x14ac:dyDescent="0.25">
      <c r="A675" s="149" t="s">
        <v>440</v>
      </c>
      <c r="B675" s="161" t="s">
        <v>440</v>
      </c>
      <c r="C675" s="36"/>
      <c r="D675" s="30">
        <f t="shared" si="20"/>
        <v>0</v>
      </c>
      <c r="E675" s="13"/>
      <c r="F675" s="12"/>
      <c r="G675" s="12"/>
      <c r="H675" s="12"/>
      <c r="I675" s="379"/>
      <c r="J675" s="51">
        <f t="shared" si="21"/>
        <v>0</v>
      </c>
      <c r="K675" s="12"/>
      <c r="L675" s="12"/>
      <c r="M675" s="12"/>
      <c r="N675" s="12"/>
      <c r="O675" s="12"/>
      <c r="T675" s="379"/>
    </row>
    <row r="676" spans="1:20" s="9" customFormat="1" ht="20.100000000000001" hidden="1" customHeight="1" x14ac:dyDescent="0.25">
      <c r="A676" s="149" t="s">
        <v>440</v>
      </c>
      <c r="B676" s="161" t="s">
        <v>440</v>
      </c>
      <c r="C676" s="36" t="str">
        <f>"Model car "&amp; B676</f>
        <v>Model car x</v>
      </c>
      <c r="D676" s="30">
        <f t="shared" si="20"/>
        <v>0</v>
      </c>
      <c r="E676" s="13"/>
      <c r="F676" s="12"/>
      <c r="G676" s="12"/>
      <c r="H676" s="12"/>
      <c r="I676" s="28">
        <f>IF(ISERROR(VLOOKUP($J676,DowntimeEntriesData,'Vehicle Data'!$G$9,FALSE)),0,VLOOKUP($J676,DowntimeEntriesData,'Vehicle Data'!$G$9,FALSE))</f>
        <v>0</v>
      </c>
      <c r="J676" s="51">
        <f t="shared" si="21"/>
        <v>0</v>
      </c>
      <c r="K676" s="12" t="str">
        <f>SelCurrency</f>
        <v>EUR</v>
      </c>
      <c r="L676" s="12"/>
      <c r="M676" s="12"/>
      <c r="N676" s="12"/>
      <c r="O676" s="12"/>
      <c r="T676" s="28">
        <f>IF(ISERROR(VLOOKUP($J676,DowntimeEntriesData,'Vehicle Data'!$G$9,FALSE)),0,VLOOKUP($J676,DowntimeEntriesData,'Vehicle Data'!$G$9,FALSE))</f>
        <v>0</v>
      </c>
    </row>
    <row r="677" spans="1:20" s="9" customFormat="1" ht="3.95" hidden="1" customHeight="1" x14ac:dyDescent="0.25">
      <c r="A677" s="149" t="s">
        <v>440</v>
      </c>
      <c r="B677" s="161" t="s">
        <v>440</v>
      </c>
      <c r="C677" s="36"/>
      <c r="D677" s="30">
        <f t="shared" si="20"/>
        <v>0</v>
      </c>
      <c r="E677" s="13"/>
      <c r="F677" s="12"/>
      <c r="G677" s="12"/>
      <c r="H677" s="12"/>
      <c r="I677" s="379"/>
      <c r="J677" s="51">
        <f t="shared" si="21"/>
        <v>0</v>
      </c>
      <c r="K677" s="12"/>
      <c r="L677" s="12"/>
      <c r="M677" s="12"/>
      <c r="N677" s="12"/>
      <c r="O677" s="12"/>
      <c r="T677" s="379"/>
    </row>
    <row r="678" spans="1:20" s="9" customFormat="1" ht="20.100000000000001" hidden="1" customHeight="1" x14ac:dyDescent="0.25">
      <c r="A678" s="149" t="s">
        <v>440</v>
      </c>
      <c r="B678" s="161" t="s">
        <v>440</v>
      </c>
      <c r="C678" s="36" t="str">
        <f>"Model car "&amp; B678</f>
        <v>Model car x</v>
      </c>
      <c r="D678" s="30">
        <f t="shared" si="20"/>
        <v>0</v>
      </c>
      <c r="E678" s="13"/>
      <c r="F678" s="12"/>
      <c r="G678" s="12"/>
      <c r="H678" s="12"/>
      <c r="I678" s="28">
        <f>IF(ISERROR(VLOOKUP($J678,DowntimeEntriesData,'Vehicle Data'!$G$9,FALSE)),0,VLOOKUP($J678,DowntimeEntriesData,'Vehicle Data'!$G$9,FALSE))</f>
        <v>0</v>
      </c>
      <c r="J678" s="51">
        <f t="shared" si="21"/>
        <v>0</v>
      </c>
      <c r="K678" s="12" t="str">
        <f>SelCurrency</f>
        <v>EUR</v>
      </c>
      <c r="L678" s="12"/>
      <c r="M678" s="12"/>
      <c r="N678" s="12"/>
      <c r="O678" s="12"/>
      <c r="T678" s="28">
        <f>IF(ISERROR(VLOOKUP($J678,DowntimeEntriesData,'Vehicle Data'!$G$9,FALSE)),0,VLOOKUP($J678,DowntimeEntriesData,'Vehicle Data'!$G$9,FALSE))</f>
        <v>0</v>
      </c>
    </row>
    <row r="679" spans="1:20" s="9" customFormat="1" ht="3.95" hidden="1" customHeight="1" x14ac:dyDescent="0.25">
      <c r="A679" s="149" t="s">
        <v>440</v>
      </c>
      <c r="B679" s="161" t="s">
        <v>440</v>
      </c>
      <c r="C679" s="16"/>
      <c r="D679" s="30">
        <f t="shared" si="20"/>
        <v>0</v>
      </c>
      <c r="E679" s="13"/>
      <c r="F679" s="12"/>
      <c r="G679" s="12"/>
      <c r="H679" s="12"/>
      <c r="I679" s="379"/>
      <c r="J679" s="51">
        <f t="shared" si="21"/>
        <v>0</v>
      </c>
      <c r="K679" s="12"/>
      <c r="L679" s="12"/>
      <c r="M679" s="12"/>
      <c r="N679" s="12"/>
      <c r="O679" s="12"/>
      <c r="T679" s="379"/>
    </row>
    <row r="680" spans="1:20" s="9" customFormat="1" ht="20.100000000000001" hidden="1" customHeight="1" x14ac:dyDescent="0.25">
      <c r="A680" s="149" t="s">
        <v>440</v>
      </c>
      <c r="B680" s="161" t="s">
        <v>440</v>
      </c>
      <c r="C680" s="36" t="str">
        <f>"Model car "&amp; B680</f>
        <v>Model car x</v>
      </c>
      <c r="D680" s="30">
        <f t="shared" si="20"/>
        <v>0</v>
      </c>
      <c r="E680" s="13"/>
      <c r="F680" s="12"/>
      <c r="G680" s="12"/>
      <c r="H680" s="12"/>
      <c r="I680" s="28">
        <f>IF(ISERROR(VLOOKUP($J680,DowntimeEntriesData,'Vehicle Data'!$G$9,FALSE)),0,VLOOKUP($J680,DowntimeEntriesData,'Vehicle Data'!$G$9,FALSE))</f>
        <v>0</v>
      </c>
      <c r="J680" s="51">
        <f t="shared" si="21"/>
        <v>0</v>
      </c>
      <c r="K680" s="12" t="str">
        <f>SelCurrency</f>
        <v>EUR</v>
      </c>
      <c r="L680" s="12"/>
      <c r="M680" s="12"/>
      <c r="N680" s="12"/>
      <c r="O680" s="12"/>
      <c r="T680" s="28">
        <f>IF(ISERROR(VLOOKUP($J680,DowntimeEntriesData,'Vehicle Data'!$G$9,FALSE)),0,VLOOKUP($J680,DowntimeEntriesData,'Vehicle Data'!$G$9,FALSE))</f>
        <v>0</v>
      </c>
    </row>
    <row r="681" spans="1:20" s="9" customFormat="1" ht="3.95" customHeight="1" x14ac:dyDescent="0.25">
      <c r="A681" s="149" t="s">
        <v>440</v>
      </c>
      <c r="B681" s="161" t="s">
        <v>440</v>
      </c>
      <c r="C681" s="35"/>
      <c r="D681" s="10"/>
      <c r="E681" s="13"/>
      <c r="F681" s="12"/>
      <c r="G681" s="12"/>
      <c r="H681" s="12"/>
      <c r="I681" s="23"/>
      <c r="J681" s="12"/>
      <c r="K681" s="12"/>
      <c r="L681" s="12"/>
      <c r="M681" s="12"/>
      <c r="N681" s="12"/>
      <c r="O681" s="12"/>
    </row>
    <row r="682" spans="1:20" s="9" customFormat="1" ht="15.95" customHeight="1" x14ac:dyDescent="0.25">
      <c r="A682" s="149" t="s">
        <v>565</v>
      </c>
      <c r="B682" s="161" t="s">
        <v>440</v>
      </c>
      <c r="C682" s="35" t="s">
        <v>564</v>
      </c>
      <c r="D682" s="10"/>
      <c r="E682" s="13"/>
      <c r="F682" s="12"/>
      <c r="G682" s="12"/>
      <c r="H682" s="12"/>
      <c r="I682" s="22">
        <v>0.1</v>
      </c>
      <c r="J682" s="12"/>
      <c r="K682" s="12"/>
      <c r="L682" s="12"/>
      <c r="M682" s="12"/>
      <c r="N682" s="12"/>
      <c r="O682" s="12"/>
    </row>
    <row r="683" spans="1:20" s="9" customFormat="1" x14ac:dyDescent="0.25">
      <c r="A683" s="149" t="s">
        <v>440</v>
      </c>
      <c r="B683" s="161" t="s">
        <v>440</v>
      </c>
      <c r="C683" s="35"/>
      <c r="D683" s="10"/>
      <c r="E683" s="13"/>
      <c r="F683" s="12"/>
      <c r="G683" s="12"/>
      <c r="H683" s="12"/>
      <c r="I683" s="23"/>
      <c r="J683" s="12"/>
      <c r="K683" s="12"/>
      <c r="L683" s="12"/>
      <c r="M683" s="12"/>
      <c r="N683" s="12"/>
      <c r="O683" s="12"/>
    </row>
    <row r="684" spans="1:20" s="9" customFormat="1" ht="15.95" customHeight="1" x14ac:dyDescent="0.25">
      <c r="A684" s="149" t="s">
        <v>567</v>
      </c>
      <c r="B684" s="161" t="s">
        <v>440</v>
      </c>
      <c r="C684" s="321" t="s">
        <v>566</v>
      </c>
      <c r="D684" s="10"/>
      <c r="E684" s="13"/>
      <c r="F684" s="12"/>
      <c r="G684" s="12"/>
      <c r="H684" s="12"/>
      <c r="I684" s="326">
        <v>7.4999999999999997E-2</v>
      </c>
      <c r="J684" s="12"/>
      <c r="K684" s="12"/>
      <c r="L684" s="12"/>
      <c r="M684" s="12"/>
      <c r="N684" s="12"/>
      <c r="O684" s="12"/>
    </row>
    <row r="685" spans="1:20" s="9" customFormat="1" ht="20.100000000000001" customHeight="1" x14ac:dyDescent="0.25">
      <c r="A685" s="149"/>
      <c r="B685" s="161"/>
      <c r="C685" s="10"/>
      <c r="D685" s="10"/>
      <c r="E685" s="12"/>
      <c r="F685" s="12"/>
      <c r="G685" s="12"/>
      <c r="H685" s="12"/>
      <c r="I685" s="10"/>
      <c r="J685" s="12"/>
      <c r="K685" s="12"/>
      <c r="L685" s="12"/>
      <c r="M685" s="12"/>
      <c r="N685" s="12"/>
      <c r="O685" s="12"/>
    </row>
    <row r="686" spans="1:20" s="9" customFormat="1" ht="3.95" customHeight="1" x14ac:dyDescent="0.25">
      <c r="A686" s="149"/>
      <c r="B686" s="161"/>
      <c r="C686" s="35"/>
      <c r="D686" s="10"/>
      <c r="E686" s="13"/>
      <c r="F686" s="12"/>
      <c r="G686" s="12"/>
      <c r="H686" s="12"/>
      <c r="I686" s="23"/>
      <c r="J686" s="12"/>
      <c r="K686" s="12"/>
      <c r="L686" s="12"/>
      <c r="M686" s="12"/>
      <c r="N686" s="12"/>
      <c r="O686" s="12"/>
    </row>
    <row r="687" spans="1:20" s="9" customFormat="1" ht="20.100000000000001" customHeight="1" x14ac:dyDescent="0.3">
      <c r="A687" s="149" t="s">
        <v>476</v>
      </c>
      <c r="B687" s="161" t="s">
        <v>476</v>
      </c>
      <c r="C687" s="89" t="str">
        <f>I689</f>
        <v>CUSTOS DE GESTÃO</v>
      </c>
      <c r="D687" s="86"/>
      <c r="E687" s="86"/>
      <c r="F687" s="87"/>
      <c r="G687" s="88"/>
      <c r="H687" s="96"/>
      <c r="I687" s="447" t="s">
        <v>438</v>
      </c>
      <c r="J687" s="447"/>
      <c r="K687" s="447"/>
      <c r="L687" s="447"/>
      <c r="M687" s="447"/>
      <c r="N687" s="447"/>
      <c r="O687" s="447"/>
      <c r="P687" s="447"/>
      <c r="Q687" s="96"/>
    </row>
    <row r="688" spans="1:20" s="9" customFormat="1" ht="9.9499999999999993" customHeight="1" x14ac:dyDescent="0.25">
      <c r="A688" s="149" t="s">
        <v>440</v>
      </c>
      <c r="B688" s="161" t="s">
        <v>440</v>
      </c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</row>
    <row r="689" spans="1:16" s="9" customFormat="1" ht="20.100000000000001" customHeight="1" x14ac:dyDescent="0.25">
      <c r="A689" s="149" t="s">
        <v>433</v>
      </c>
      <c r="B689" s="161" t="s">
        <v>433</v>
      </c>
      <c r="C689" s="72" t="s">
        <v>433</v>
      </c>
      <c r="D689" s="12"/>
      <c r="E689" s="12"/>
      <c r="F689" s="12"/>
      <c r="G689" s="12"/>
      <c r="H689" s="12"/>
      <c r="I689" s="426" t="s">
        <v>1426</v>
      </c>
      <c r="J689" s="427"/>
      <c r="K689" s="428"/>
      <c r="L689" s="12"/>
      <c r="M689" s="12"/>
      <c r="N689" s="12"/>
      <c r="O689" s="12"/>
    </row>
    <row r="690" spans="1:16" s="9" customFormat="1" ht="3.95" customHeight="1" x14ac:dyDescent="0.25">
      <c r="A690" s="149" t="s">
        <v>440</v>
      </c>
      <c r="B690" s="161" t="s">
        <v>440</v>
      </c>
      <c r="C690" s="35"/>
      <c r="D690" s="10"/>
      <c r="E690" s="13"/>
      <c r="F690" s="12"/>
      <c r="G690" s="12"/>
      <c r="H690" s="12"/>
      <c r="I690" s="23"/>
      <c r="J690" s="12"/>
      <c r="K690" s="12"/>
      <c r="L690" s="12"/>
      <c r="M690" s="12"/>
      <c r="N690" s="12"/>
      <c r="O690" s="12"/>
    </row>
    <row r="691" spans="1:16" s="9" customFormat="1" ht="20.100000000000001" customHeight="1" x14ac:dyDescent="0.25">
      <c r="A691" s="149" t="s">
        <v>695</v>
      </c>
      <c r="B691" s="161" t="s">
        <v>695</v>
      </c>
      <c r="C691" s="35" t="s">
        <v>694</v>
      </c>
      <c r="D691" s="12"/>
      <c r="E691" s="12"/>
      <c r="F691" s="12"/>
      <c r="G691" s="12"/>
      <c r="H691" s="12"/>
      <c r="I691" s="93" t="s">
        <v>620</v>
      </c>
      <c r="J691" s="12"/>
      <c r="K691" s="12"/>
      <c r="L691" s="12"/>
      <c r="M691" s="12"/>
      <c r="N691" s="12"/>
      <c r="O691" s="12"/>
    </row>
    <row r="692" spans="1:16" s="9" customFormat="1" ht="3.95" customHeight="1" x14ac:dyDescent="0.25">
      <c r="A692" s="149" t="s">
        <v>440</v>
      </c>
      <c r="B692" s="161" t="s">
        <v>440</v>
      </c>
      <c r="C692" s="35"/>
      <c r="D692" s="10"/>
      <c r="E692" s="13"/>
      <c r="F692" s="12"/>
      <c r="G692" s="12"/>
      <c r="H692" s="12"/>
      <c r="I692" s="23"/>
      <c r="J692" s="12"/>
      <c r="K692" s="12"/>
      <c r="L692" s="12"/>
      <c r="M692" s="12"/>
      <c r="N692" s="12"/>
      <c r="O692" s="12"/>
    </row>
    <row r="693" spans="1:16" s="9" customFormat="1" ht="78" customHeight="1" x14ac:dyDescent="0.25">
      <c r="A693" s="149" t="s">
        <v>440</v>
      </c>
      <c r="B693" s="161" t="s">
        <v>440</v>
      </c>
      <c r="C693" s="72" t="s">
        <v>688</v>
      </c>
      <c r="D693" s="12"/>
      <c r="E693" s="12"/>
      <c r="F693" s="12"/>
      <c r="G693" s="12"/>
      <c r="H693" s="12"/>
      <c r="I693" s="451" t="s">
        <v>1522</v>
      </c>
      <c r="J693" s="452"/>
      <c r="K693" s="452"/>
      <c r="L693" s="452"/>
      <c r="M693" s="452"/>
      <c r="N693" s="452"/>
      <c r="O693" s="452"/>
      <c r="P693" s="453"/>
    </row>
    <row r="694" spans="1:16" s="9" customFormat="1" ht="31.5" customHeight="1" x14ac:dyDescent="0.25">
      <c r="A694" s="149" t="s">
        <v>440</v>
      </c>
      <c r="B694" s="161" t="s">
        <v>440</v>
      </c>
      <c r="C694" s="35"/>
      <c r="D694" s="12"/>
      <c r="E694" s="12"/>
      <c r="F694" s="12"/>
      <c r="G694" s="12"/>
      <c r="H694" s="12"/>
      <c r="I694" s="457" t="s">
        <v>1523</v>
      </c>
      <c r="J694" s="458"/>
      <c r="K694" s="458"/>
      <c r="L694" s="458"/>
      <c r="M694" s="458"/>
      <c r="N694" s="458"/>
      <c r="O694" s="458"/>
      <c r="P694" s="459"/>
    </row>
    <row r="695" spans="1:16" s="9" customFormat="1" ht="35.25" customHeight="1" x14ac:dyDescent="0.25">
      <c r="A695" s="149" t="s">
        <v>440</v>
      </c>
      <c r="B695" s="161" t="s">
        <v>440</v>
      </c>
      <c r="C695" s="35"/>
      <c r="D695" s="12"/>
      <c r="E695" s="12"/>
      <c r="F695" s="12"/>
      <c r="G695" s="12"/>
      <c r="H695" s="12"/>
      <c r="I695" s="448" t="s">
        <v>1507</v>
      </c>
      <c r="J695" s="449"/>
      <c r="K695" s="449"/>
      <c r="L695" s="449"/>
      <c r="M695" s="449"/>
      <c r="N695" s="449"/>
      <c r="O695" s="449"/>
      <c r="P695" s="450"/>
    </row>
    <row r="696" spans="1:16" s="9" customFormat="1" ht="0.95" customHeight="1" x14ac:dyDescent="0.25">
      <c r="A696" s="149" t="s">
        <v>525</v>
      </c>
      <c r="B696" s="161" t="s">
        <v>525</v>
      </c>
      <c r="C696" s="12"/>
      <c r="D696" s="12" t="s">
        <v>809</v>
      </c>
      <c r="E696" s="12"/>
      <c r="F696" s="12"/>
      <c r="G696" s="12"/>
      <c r="H696" s="12"/>
      <c r="I696" s="442" t="str">
        <f>I693&amp;HTMLBreak&amp;I694&amp;HTMLBreak&amp;I695</f>
        <v>A gestão de um veículo é um grande consumidor de recursos, seja por via do acompanhamento de processos (reparações; sinistros; avarias; etc.), ou pela necessidade de gestão de facturas de vários fornecedores e venda do veículo usado.&lt;br /&gt;O custo mensal é calculado simplesmente multiplicando a previsão de horas despendidas com estas tarefas por um custo médio por hora.&lt;br /&gt;Estimamos que, durante o prazo seleccionado, irá despender com este veículo:</v>
      </c>
      <c r="J696" s="443"/>
      <c r="K696" s="443"/>
      <c r="L696" s="443"/>
      <c r="M696" s="443"/>
      <c r="N696" s="443"/>
      <c r="O696" s="443"/>
      <c r="P696" s="444"/>
    </row>
    <row r="697" spans="1:16" s="9" customFormat="1" ht="3.95" customHeight="1" x14ac:dyDescent="0.25">
      <c r="A697" s="149" t="s">
        <v>440</v>
      </c>
      <c r="B697" s="161" t="s">
        <v>440</v>
      </c>
      <c r="C697" s="35"/>
      <c r="D697" s="10"/>
      <c r="E697" s="13"/>
      <c r="F697" s="12"/>
      <c r="G697" s="12"/>
      <c r="H697" s="12"/>
      <c r="I697" s="23"/>
      <c r="J697" s="12"/>
      <c r="K697" s="12"/>
      <c r="L697" s="12"/>
      <c r="M697" s="12"/>
      <c r="N697" s="12"/>
      <c r="O697" s="12"/>
    </row>
    <row r="698" spans="1:16" s="9" customFormat="1" ht="15.95" customHeight="1" x14ac:dyDescent="0.25">
      <c r="A698" s="149" t="s">
        <v>440</v>
      </c>
      <c r="B698" s="161" t="s">
        <v>440</v>
      </c>
      <c r="C698" s="72" t="s">
        <v>689</v>
      </c>
      <c r="D698" s="12"/>
      <c r="E698" s="12"/>
      <c r="F698" s="12"/>
      <c r="G698" s="12"/>
      <c r="H698" s="12"/>
      <c r="I698" s="451" t="s">
        <v>1525</v>
      </c>
      <c r="J698" s="452"/>
      <c r="K698" s="452"/>
      <c r="L698" s="452"/>
      <c r="M698" s="452"/>
      <c r="N698" s="452"/>
      <c r="O698" s="452"/>
      <c r="P698" s="453"/>
    </row>
    <row r="699" spans="1:16" s="9" customFormat="1" ht="15.95" customHeight="1" x14ac:dyDescent="0.25">
      <c r="A699" s="149" t="s">
        <v>440</v>
      </c>
      <c r="B699" s="161" t="s">
        <v>440</v>
      </c>
      <c r="C699" s="35"/>
      <c r="D699" s="12"/>
      <c r="E699" s="12"/>
      <c r="F699" s="12"/>
      <c r="G699" s="12"/>
      <c r="H699" s="12"/>
      <c r="I699" s="445"/>
      <c r="J699" s="429"/>
      <c r="K699" s="429"/>
      <c r="L699" s="429"/>
      <c r="M699" s="429"/>
      <c r="N699" s="429"/>
      <c r="O699" s="429"/>
      <c r="P699" s="446"/>
    </row>
    <row r="700" spans="1:16" s="9" customFormat="1" ht="15.95" customHeight="1" x14ac:dyDescent="0.25">
      <c r="A700" s="149" t="s">
        <v>440</v>
      </c>
      <c r="B700" s="161" t="s">
        <v>440</v>
      </c>
      <c r="C700" s="35"/>
      <c r="D700" s="12"/>
      <c r="E700" s="12"/>
      <c r="F700" s="12"/>
      <c r="G700" s="12"/>
      <c r="H700" s="12"/>
      <c r="I700" s="445"/>
      <c r="J700" s="429"/>
      <c r="K700" s="429"/>
      <c r="L700" s="429"/>
      <c r="M700" s="429"/>
      <c r="N700" s="429"/>
      <c r="O700" s="429"/>
      <c r="P700" s="446"/>
    </row>
    <row r="701" spans="1:16" s="9" customFormat="1" ht="15.95" customHeight="1" x14ac:dyDescent="0.25">
      <c r="A701" s="149" t="s">
        <v>440</v>
      </c>
      <c r="B701" s="161" t="s">
        <v>440</v>
      </c>
      <c r="C701" s="35"/>
      <c r="D701" s="12"/>
      <c r="E701" s="12"/>
      <c r="F701" s="12"/>
      <c r="G701" s="12"/>
      <c r="H701" s="12"/>
      <c r="I701" s="445"/>
      <c r="J701" s="429"/>
      <c r="K701" s="429"/>
      <c r="L701" s="429"/>
      <c r="M701" s="429"/>
      <c r="N701" s="429"/>
      <c r="O701" s="429"/>
      <c r="P701" s="446"/>
    </row>
    <row r="702" spans="1:16" s="9" customFormat="1" ht="15.95" customHeight="1" x14ac:dyDescent="0.25">
      <c r="A702" s="149" t="s">
        <v>440</v>
      </c>
      <c r="B702" s="161" t="s">
        <v>440</v>
      </c>
      <c r="C702" s="35"/>
      <c r="D702" s="12"/>
      <c r="E702" s="12"/>
      <c r="F702" s="12"/>
      <c r="G702" s="12"/>
      <c r="H702" s="12"/>
      <c r="I702" s="445"/>
      <c r="J702" s="429"/>
      <c r="K702" s="429"/>
      <c r="L702" s="429"/>
      <c r="M702" s="429"/>
      <c r="N702" s="429"/>
      <c r="O702" s="429"/>
      <c r="P702" s="446"/>
    </row>
    <row r="703" spans="1:16" s="9" customFormat="1" ht="15.95" customHeight="1" x14ac:dyDescent="0.25">
      <c r="A703" s="149" t="s">
        <v>440</v>
      </c>
      <c r="B703" s="161" t="s">
        <v>440</v>
      </c>
      <c r="C703" s="35"/>
      <c r="D703" s="12"/>
      <c r="E703" s="12"/>
      <c r="F703" s="12"/>
      <c r="G703" s="12"/>
      <c r="H703" s="12"/>
      <c r="I703" s="445"/>
      <c r="J703" s="429"/>
      <c r="K703" s="429"/>
      <c r="L703" s="429"/>
      <c r="M703" s="429"/>
      <c r="N703" s="429"/>
      <c r="O703" s="429"/>
      <c r="P703" s="446"/>
    </row>
    <row r="704" spans="1:16" s="9" customFormat="1" ht="15.95" customHeight="1" x14ac:dyDescent="0.25">
      <c r="A704" s="149" t="s">
        <v>440</v>
      </c>
      <c r="B704" s="161" t="s">
        <v>440</v>
      </c>
      <c r="C704" s="35"/>
      <c r="D704" s="12"/>
      <c r="E704" s="12"/>
      <c r="F704" s="12"/>
      <c r="G704" s="12"/>
      <c r="H704" s="12"/>
      <c r="I704" s="454"/>
      <c r="J704" s="455"/>
      <c r="K704" s="455"/>
      <c r="L704" s="455"/>
      <c r="M704" s="455"/>
      <c r="N704" s="455"/>
      <c r="O704" s="455"/>
      <c r="P704" s="456"/>
    </row>
    <row r="705" spans="1:16" s="9" customFormat="1" ht="0.95" customHeight="1" x14ac:dyDescent="0.25">
      <c r="A705" s="149" t="s">
        <v>526</v>
      </c>
      <c r="B705" s="161" t="s">
        <v>526</v>
      </c>
      <c r="C705" s="12"/>
      <c r="D705" s="12"/>
      <c r="E705" s="12"/>
      <c r="F705" s="12"/>
      <c r="G705" s="12"/>
      <c r="H705" s="12"/>
      <c r="I705" s="442" t="str">
        <f>I698&amp;HTMLBreak&amp;I699&amp;HTMLBreak&amp;I700&amp;HTMLBreak&amp;I701&amp;HTMLBreak&amp;I702&amp;HTMLBreak&amp;I703&amp;HTMLBreak&amp;I704</f>
        <v>A renda mensal LeasePlan inclui todos os serviços anteriormente identificados, permitindo assim que rentabilize o seu tempo para outras tarefas do seu negócio&lt;br /&gt;&lt;br /&gt;&lt;br /&gt;&lt;br /&gt;&lt;br /&gt;&lt;br /&gt;</v>
      </c>
      <c r="J705" s="443"/>
      <c r="K705" s="443"/>
      <c r="L705" s="443"/>
      <c r="M705" s="443"/>
      <c r="N705" s="443"/>
      <c r="O705" s="443"/>
      <c r="P705" s="444"/>
    </row>
    <row r="706" spans="1:16" s="9" customFormat="1" ht="3.95" customHeight="1" x14ac:dyDescent="0.25">
      <c r="A706" s="149" t="s">
        <v>440</v>
      </c>
      <c r="B706" s="161" t="s">
        <v>440</v>
      </c>
      <c r="C706" s="35"/>
      <c r="D706" s="10"/>
      <c r="E706" s="13"/>
      <c r="F706" s="12"/>
      <c r="G706" s="12"/>
      <c r="H706" s="12"/>
      <c r="I706" s="23"/>
      <c r="J706" s="12"/>
      <c r="K706" s="12"/>
      <c r="L706" s="12"/>
      <c r="M706" s="12"/>
      <c r="N706" s="12"/>
      <c r="O706" s="12"/>
    </row>
    <row r="707" spans="1:16" s="9" customFormat="1" ht="15.75" customHeight="1" x14ac:dyDescent="0.25">
      <c r="A707" s="149" t="s">
        <v>440</v>
      </c>
      <c r="B707" s="161" t="s">
        <v>440</v>
      </c>
      <c r="C707" s="12"/>
      <c r="D707" s="12"/>
      <c r="E707" s="12"/>
      <c r="F707" s="12"/>
      <c r="G707" s="12"/>
      <c r="H707" s="12"/>
      <c r="I707" s="94" t="s">
        <v>581</v>
      </c>
      <c r="J707" s="94"/>
      <c r="K707" s="94" t="str">
        <f>" Cost per service ("&amp; SelCurrency &amp; ")"</f>
        <v xml:space="preserve"> Cost per service (EUR)</v>
      </c>
      <c r="N707" s="12"/>
      <c r="O707" s="12"/>
    </row>
    <row r="708" spans="1:16" s="9" customFormat="1" ht="3.95" customHeight="1" x14ac:dyDescent="0.25">
      <c r="A708" s="149" t="s">
        <v>440</v>
      </c>
      <c r="B708" s="161" t="s">
        <v>440</v>
      </c>
      <c r="C708" s="35"/>
      <c r="D708" s="10"/>
      <c r="E708" s="13"/>
      <c r="F708" s="12"/>
      <c r="G708" s="12"/>
      <c r="H708" s="12"/>
      <c r="I708" s="23"/>
      <c r="J708" s="12"/>
      <c r="K708" s="23"/>
      <c r="N708" s="12"/>
      <c r="O708" s="12"/>
    </row>
    <row r="709" spans="1:16" s="9" customFormat="1" ht="15.95" customHeight="1" x14ac:dyDescent="0.25">
      <c r="A709" s="149" t="s">
        <v>461</v>
      </c>
      <c r="B709" s="161" t="s">
        <v>440</v>
      </c>
      <c r="C709" s="35" t="s">
        <v>342</v>
      </c>
      <c r="D709" s="10"/>
      <c r="E709" s="13"/>
      <c r="F709" s="12"/>
      <c r="G709" s="12"/>
      <c r="H709" s="12"/>
      <c r="I709" s="409">
        <v>21.2</v>
      </c>
      <c r="J709" s="12"/>
      <c r="K709" s="26">
        <v>9.98</v>
      </c>
      <c r="M709" s="12"/>
      <c r="N709" s="12"/>
      <c r="O709" s="12"/>
    </row>
    <row r="710" spans="1:16" s="9" customFormat="1" ht="3.95" customHeight="1" x14ac:dyDescent="0.25">
      <c r="A710" s="149" t="s">
        <v>440</v>
      </c>
      <c r="B710" s="161" t="s">
        <v>440</v>
      </c>
      <c r="C710" s="35"/>
      <c r="D710" s="10"/>
      <c r="E710" s="13"/>
      <c r="F710" s="12"/>
      <c r="G710" s="12"/>
      <c r="H710" s="12"/>
      <c r="I710" s="23"/>
      <c r="J710" s="12"/>
      <c r="K710" s="23"/>
      <c r="N710" s="12"/>
      <c r="O710" s="12"/>
    </row>
    <row r="711" spans="1:16" s="9" customFormat="1" ht="15.95" customHeight="1" x14ac:dyDescent="0.25">
      <c r="A711" s="149" t="s">
        <v>462</v>
      </c>
      <c r="B711" s="161" t="s">
        <v>440</v>
      </c>
      <c r="C711" s="35" t="s">
        <v>343</v>
      </c>
      <c r="D711" s="10"/>
      <c r="E711" s="13"/>
      <c r="F711" s="12"/>
      <c r="G711" s="12"/>
      <c r="H711" s="12"/>
      <c r="I711" s="409">
        <v>0.5</v>
      </c>
      <c r="J711" s="12"/>
      <c r="K711" s="26">
        <v>9.98</v>
      </c>
      <c r="M711" s="12"/>
      <c r="N711" s="12"/>
      <c r="O711" s="12"/>
    </row>
    <row r="712" spans="1:16" s="9" customFormat="1" ht="3.95" customHeight="1" x14ac:dyDescent="0.25">
      <c r="A712" s="149" t="s">
        <v>440</v>
      </c>
      <c r="B712" s="161" t="s">
        <v>440</v>
      </c>
      <c r="C712" s="35"/>
      <c r="D712" s="10"/>
      <c r="E712" s="13"/>
      <c r="F712" s="12"/>
      <c r="G712" s="12"/>
      <c r="H712" s="12"/>
      <c r="I712" s="23"/>
      <c r="J712" s="12"/>
      <c r="K712" s="23"/>
      <c r="N712" s="12"/>
      <c r="O712" s="12"/>
    </row>
    <row r="713" spans="1:16" s="9" customFormat="1" ht="15.95" customHeight="1" x14ac:dyDescent="0.25">
      <c r="A713" s="149" t="s">
        <v>463</v>
      </c>
      <c r="B713" s="161" t="s">
        <v>440</v>
      </c>
      <c r="C713" s="35" t="s">
        <v>344</v>
      </c>
      <c r="D713" s="10"/>
      <c r="E713" s="13"/>
      <c r="F713" s="12"/>
      <c r="G713" s="12"/>
      <c r="H713" s="12"/>
      <c r="I713" s="409">
        <v>0.4</v>
      </c>
      <c r="J713" s="12"/>
      <c r="K713" s="26">
        <v>9.98</v>
      </c>
      <c r="M713" s="12"/>
      <c r="N713" s="12"/>
      <c r="O713" s="12"/>
    </row>
    <row r="714" spans="1:16" s="9" customFormat="1" ht="3.95" customHeight="1" x14ac:dyDescent="0.25">
      <c r="A714" s="149" t="s">
        <v>440</v>
      </c>
      <c r="B714" s="161" t="s">
        <v>440</v>
      </c>
      <c r="C714" s="35"/>
      <c r="D714" s="10"/>
      <c r="E714" s="13"/>
      <c r="F714" s="12"/>
      <c r="G714" s="12"/>
      <c r="H714" s="12"/>
      <c r="I714" s="23"/>
      <c r="J714" s="12"/>
      <c r="K714" s="23"/>
      <c r="N714" s="12"/>
      <c r="O714" s="12"/>
    </row>
    <row r="715" spans="1:16" s="9" customFormat="1" ht="15.95" customHeight="1" x14ac:dyDescent="0.25">
      <c r="A715" s="149" t="s">
        <v>464</v>
      </c>
      <c r="B715" s="161" t="s">
        <v>440</v>
      </c>
      <c r="C715" s="35" t="s">
        <v>345</v>
      </c>
      <c r="D715" s="10"/>
      <c r="E715" s="13"/>
      <c r="F715" s="12"/>
      <c r="G715" s="12"/>
      <c r="H715" s="12"/>
      <c r="I715" s="409">
        <v>2.9</v>
      </c>
      <c r="J715" s="12"/>
      <c r="K715" s="26">
        <v>9.98</v>
      </c>
      <c r="M715" s="12"/>
      <c r="N715" s="12"/>
      <c r="O715" s="12"/>
    </row>
    <row r="716" spans="1:16" s="9" customFormat="1" ht="3.95" customHeight="1" x14ac:dyDescent="0.25">
      <c r="A716" s="149" t="s">
        <v>440</v>
      </c>
      <c r="B716" s="161" t="s">
        <v>440</v>
      </c>
      <c r="C716" s="35"/>
      <c r="D716" s="10"/>
      <c r="E716" s="13"/>
      <c r="F716" s="12"/>
      <c r="G716" s="12"/>
      <c r="H716" s="12"/>
      <c r="I716" s="23"/>
      <c r="J716" s="12"/>
      <c r="K716" s="59"/>
      <c r="N716" s="12"/>
      <c r="O716" s="12"/>
    </row>
    <row r="717" spans="1:16" s="9" customFormat="1" ht="15.95" customHeight="1" x14ac:dyDescent="0.25">
      <c r="A717" s="149" t="s">
        <v>465</v>
      </c>
      <c r="B717" s="161" t="s">
        <v>440</v>
      </c>
      <c r="C717" s="35" t="s">
        <v>346</v>
      </c>
      <c r="D717" s="10"/>
      <c r="E717" s="13"/>
      <c r="F717" s="12"/>
      <c r="G717" s="12"/>
      <c r="H717" s="12"/>
      <c r="I717" s="409">
        <v>1.9</v>
      </c>
      <c r="J717" s="12"/>
      <c r="K717" s="26">
        <v>9.98</v>
      </c>
      <c r="M717" s="12"/>
      <c r="N717" s="12"/>
      <c r="O717" s="12"/>
    </row>
    <row r="718" spans="1:16" s="9" customFormat="1" ht="3.95" customHeight="1" x14ac:dyDescent="0.25">
      <c r="A718" s="149" t="s">
        <v>440</v>
      </c>
      <c r="B718" s="161" t="s">
        <v>440</v>
      </c>
      <c r="C718" s="35"/>
      <c r="D718" s="10"/>
      <c r="E718" s="13"/>
      <c r="F718" s="12"/>
      <c r="G718" s="12"/>
      <c r="H718" s="12"/>
      <c r="I718" s="23"/>
      <c r="J718" s="12"/>
      <c r="K718" s="23"/>
      <c r="N718" s="12"/>
      <c r="O718" s="12"/>
    </row>
    <row r="719" spans="1:16" s="9" customFormat="1" ht="15.95" customHeight="1" x14ac:dyDescent="0.25">
      <c r="A719" s="149" t="s">
        <v>466</v>
      </c>
      <c r="B719" s="161" t="s">
        <v>440</v>
      </c>
      <c r="C719" s="35" t="s">
        <v>347</v>
      </c>
      <c r="D719" s="10"/>
      <c r="E719" s="13"/>
      <c r="F719" s="12"/>
      <c r="G719" s="12"/>
      <c r="H719" s="12"/>
      <c r="I719" s="409">
        <v>6.1</v>
      </c>
      <c r="J719" s="12"/>
      <c r="K719" s="26">
        <v>9.98</v>
      </c>
      <c r="M719" s="12"/>
      <c r="N719" s="12"/>
      <c r="O719" s="12"/>
    </row>
    <row r="720" spans="1:16" s="9" customFormat="1" ht="3.95" customHeight="1" x14ac:dyDescent="0.25">
      <c r="A720" s="149" t="s">
        <v>440</v>
      </c>
      <c r="B720" s="161" t="s">
        <v>440</v>
      </c>
      <c r="C720" s="35"/>
      <c r="D720" s="10"/>
      <c r="E720" s="13"/>
      <c r="F720" s="12"/>
      <c r="G720" s="12"/>
      <c r="H720" s="12"/>
      <c r="I720" s="23"/>
      <c r="J720" s="12"/>
      <c r="K720" s="23"/>
      <c r="N720" s="12"/>
      <c r="O720" s="12"/>
    </row>
    <row r="721" spans="1:20" s="9" customFormat="1" ht="15.95" customHeight="1" x14ac:dyDescent="0.25">
      <c r="A721" s="149" t="s">
        <v>467</v>
      </c>
      <c r="B721" s="161" t="s">
        <v>440</v>
      </c>
      <c r="C721" s="35" t="s">
        <v>348</v>
      </c>
      <c r="D721" s="10"/>
      <c r="E721" s="13"/>
      <c r="F721" s="12"/>
      <c r="G721" s="12"/>
      <c r="H721" s="12"/>
      <c r="I721" s="409">
        <v>0.4</v>
      </c>
      <c r="J721" s="12"/>
      <c r="K721" s="26">
        <v>9.98</v>
      </c>
      <c r="M721" s="12"/>
      <c r="N721" s="12"/>
      <c r="O721" s="12"/>
    </row>
    <row r="722" spans="1:20" s="9" customFormat="1" ht="3.95" customHeight="1" x14ac:dyDescent="0.25">
      <c r="A722" s="149" t="s">
        <v>440</v>
      </c>
      <c r="B722" s="161" t="s">
        <v>440</v>
      </c>
      <c r="C722" s="35"/>
      <c r="D722" s="10"/>
      <c r="E722" s="13"/>
      <c r="F722" s="12"/>
      <c r="G722" s="12"/>
      <c r="H722" s="12"/>
      <c r="I722" s="23"/>
      <c r="J722" s="12"/>
      <c r="K722" s="23"/>
      <c r="N722" s="12"/>
      <c r="O722" s="12"/>
    </row>
    <row r="723" spans="1:20" s="9" customFormat="1" ht="15.95" customHeight="1" x14ac:dyDescent="0.25">
      <c r="A723" s="149" t="s">
        <v>582</v>
      </c>
      <c r="B723" s="161" t="s">
        <v>440</v>
      </c>
      <c r="C723" s="35" t="s">
        <v>583</v>
      </c>
      <c r="D723" s="10"/>
      <c r="E723" s="13"/>
      <c r="F723" s="12"/>
      <c r="G723" s="12"/>
      <c r="H723" s="12"/>
      <c r="I723" s="409">
        <v>0.2</v>
      </c>
      <c r="J723" s="12"/>
      <c r="K723" s="26">
        <v>9.98</v>
      </c>
      <c r="M723" s="12"/>
      <c r="N723" s="12"/>
      <c r="O723" s="12"/>
    </row>
    <row r="724" spans="1:20" s="9" customFormat="1" ht="3.95" customHeight="1" x14ac:dyDescent="0.25">
      <c r="A724" s="149" t="s">
        <v>440</v>
      </c>
      <c r="B724" s="161" t="s">
        <v>440</v>
      </c>
      <c r="C724" s="35"/>
      <c r="D724" s="10"/>
      <c r="E724" s="13"/>
      <c r="F724" s="12"/>
      <c r="G724" s="12"/>
      <c r="H724" s="12"/>
      <c r="I724" s="23"/>
      <c r="J724" s="12"/>
      <c r="K724" s="23"/>
      <c r="N724" s="12"/>
      <c r="O724" s="12"/>
    </row>
    <row r="725" spans="1:20" s="9" customFormat="1" ht="15.95" customHeight="1" x14ac:dyDescent="0.25">
      <c r="A725" s="149" t="s">
        <v>468</v>
      </c>
      <c r="B725" s="161" t="s">
        <v>440</v>
      </c>
      <c r="C725" s="35" t="s">
        <v>349</v>
      </c>
      <c r="D725" s="10"/>
      <c r="E725" s="13"/>
      <c r="F725" s="12"/>
      <c r="G725" s="12"/>
      <c r="H725" s="12"/>
      <c r="I725" s="409">
        <v>10</v>
      </c>
      <c r="J725" s="12"/>
      <c r="K725" s="26">
        <v>9.98</v>
      </c>
      <c r="M725" s="12"/>
      <c r="N725" s="12"/>
      <c r="O725" s="12"/>
    </row>
    <row r="726" spans="1:20" s="9" customFormat="1" ht="3.95" customHeight="1" x14ac:dyDescent="0.25">
      <c r="A726" s="149" t="s">
        <v>440</v>
      </c>
      <c r="B726" s="161" t="s">
        <v>440</v>
      </c>
      <c r="C726" s="35"/>
      <c r="D726" s="10"/>
      <c r="E726" s="13"/>
      <c r="F726" s="12"/>
      <c r="G726" s="12"/>
      <c r="H726" s="12"/>
      <c r="I726" s="23"/>
      <c r="J726" s="12"/>
      <c r="K726" s="12"/>
      <c r="L726" s="12"/>
      <c r="M726" s="12"/>
      <c r="N726" s="12"/>
      <c r="O726" s="12"/>
    </row>
    <row r="727" spans="1:20" s="9" customFormat="1" ht="15.95" customHeight="1" x14ac:dyDescent="0.25">
      <c r="A727" s="149" t="s">
        <v>592</v>
      </c>
      <c r="B727" s="161" t="s">
        <v>440</v>
      </c>
      <c r="C727" s="35" t="s">
        <v>591</v>
      </c>
      <c r="D727" s="10"/>
      <c r="E727" s="13"/>
      <c r="F727" s="12"/>
      <c r="G727" s="12"/>
      <c r="H727" s="12"/>
      <c r="I727" s="313"/>
      <c r="J727" s="12"/>
      <c r="K727" s="12"/>
      <c r="L727" s="12"/>
      <c r="M727" s="12"/>
      <c r="N727" s="12"/>
      <c r="O727" s="12"/>
    </row>
    <row r="728" spans="1:20" s="9" customFormat="1" ht="3.95" customHeight="1" x14ac:dyDescent="0.25">
      <c r="A728" s="149" t="s">
        <v>440</v>
      </c>
      <c r="B728" s="161" t="s">
        <v>440</v>
      </c>
      <c r="C728" s="35"/>
      <c r="D728" s="10"/>
      <c r="E728" s="13"/>
      <c r="F728" s="12"/>
      <c r="G728" s="12"/>
      <c r="H728" s="12"/>
      <c r="I728" s="23"/>
      <c r="J728" s="12"/>
      <c r="K728" s="12"/>
      <c r="L728" s="12"/>
      <c r="M728" s="12"/>
      <c r="N728" s="12"/>
      <c r="O728" s="12"/>
    </row>
    <row r="729" spans="1:20" s="9" customFormat="1" ht="15.95" customHeight="1" x14ac:dyDescent="0.25">
      <c r="A729" s="149" t="s">
        <v>440</v>
      </c>
      <c r="B729" s="161" t="s">
        <v>440</v>
      </c>
      <c r="C729" s="36" t="str">
        <f>"Model car "&amp; B729</f>
        <v>Model car x</v>
      </c>
      <c r="D729" s="30" t="str">
        <f t="shared" ref="D729:D760" si="22">D437</f>
        <v>OPELCORSA D1.3 CDTi Enjoy 88g</v>
      </c>
      <c r="E729" s="13"/>
      <c r="F729" s="12"/>
      <c r="G729" s="12"/>
      <c r="H729" s="12"/>
      <c r="I729" s="418">
        <v>1.655951702918971E-5</v>
      </c>
      <c r="J729" s="51" t="str">
        <f t="shared" ref="J729:J760" si="23">J54</f>
        <v>OPELCORSA D</v>
      </c>
      <c r="K729" s="12"/>
      <c r="L729" s="12"/>
      <c r="M729" s="12"/>
      <c r="N729" s="12"/>
      <c r="O729" s="12"/>
      <c r="T729" s="53">
        <f>IF(ISERROR(VLOOKUP($J729,DowntimeEntriesData,'Vehicle Data'!$K$9,FALSE)),0,VLOOKUP($J729,DowntimeEntriesData,'Vehicle Data'!$K$9,FALSE))</f>
        <v>0</v>
      </c>
    </row>
    <row r="730" spans="1:20" s="9" customFormat="1" ht="3.95" hidden="1" customHeight="1" x14ac:dyDescent="0.25">
      <c r="A730" s="149" t="s">
        <v>440</v>
      </c>
      <c r="B730" s="161" t="s">
        <v>440</v>
      </c>
      <c r="C730" s="36"/>
      <c r="D730" s="30">
        <f t="shared" si="22"/>
        <v>0</v>
      </c>
      <c r="E730" s="13"/>
      <c r="F730" s="12"/>
      <c r="G730" s="12"/>
      <c r="H730" s="12"/>
      <c r="I730" s="23"/>
      <c r="J730" s="51">
        <f t="shared" si="23"/>
        <v>0</v>
      </c>
      <c r="K730" s="12"/>
      <c r="L730" s="12"/>
      <c r="M730" s="12"/>
      <c r="N730" s="12"/>
      <c r="O730" s="12"/>
      <c r="T730" s="23"/>
    </row>
    <row r="731" spans="1:20" s="9" customFormat="1" ht="15.95" customHeight="1" x14ac:dyDescent="0.25">
      <c r="A731" s="149" t="s">
        <v>440</v>
      </c>
      <c r="B731" s="161" t="s">
        <v>440</v>
      </c>
      <c r="C731" s="36" t="str">
        <f>"Model car "&amp; B731</f>
        <v>Model car x</v>
      </c>
      <c r="D731" s="30" t="str">
        <f t="shared" si="22"/>
        <v>VWPOLO (6C1)1.4 TDi Trendline</v>
      </c>
      <c r="E731" s="13"/>
      <c r="F731" s="12"/>
      <c r="G731" s="12"/>
      <c r="H731" s="12"/>
      <c r="I731" s="418">
        <v>1.0588983260085923E-5</v>
      </c>
      <c r="J731" s="51" t="str">
        <f t="shared" si="23"/>
        <v>VWPOLO (6C1)</v>
      </c>
      <c r="K731" s="12"/>
      <c r="L731" s="12"/>
      <c r="M731" s="12"/>
      <c r="N731" s="12"/>
      <c r="O731" s="12"/>
      <c r="T731" s="53">
        <f>IF(ISERROR(VLOOKUP($J731,DowntimeEntriesData,'Vehicle Data'!$K$9,FALSE)),0,VLOOKUP($J731,DowntimeEntriesData,'Vehicle Data'!$K$9,FALSE))</f>
        <v>0</v>
      </c>
    </row>
    <row r="732" spans="1:20" s="9" customFormat="1" ht="3.95" hidden="1" customHeight="1" x14ac:dyDescent="0.25">
      <c r="A732" s="149" t="s">
        <v>440</v>
      </c>
      <c r="B732" s="161" t="s">
        <v>440</v>
      </c>
      <c r="C732" s="36"/>
      <c r="D732" s="30">
        <f t="shared" si="22"/>
        <v>0</v>
      </c>
      <c r="E732" s="13"/>
      <c r="F732" s="12"/>
      <c r="G732" s="12"/>
      <c r="H732" s="12"/>
      <c r="I732" s="23"/>
      <c r="J732" s="51">
        <f t="shared" si="23"/>
        <v>0</v>
      </c>
      <c r="K732" s="12"/>
      <c r="L732" s="12"/>
      <c r="M732" s="12"/>
      <c r="N732" s="12"/>
      <c r="O732" s="12"/>
      <c r="T732" s="23"/>
    </row>
    <row r="733" spans="1:20" s="9" customFormat="1" ht="15.95" customHeight="1" x14ac:dyDescent="0.25">
      <c r="A733" s="149" t="s">
        <v>440</v>
      </c>
      <c r="B733" s="161" t="s">
        <v>440</v>
      </c>
      <c r="C733" s="36" t="str">
        <f>"Model car "&amp; B733</f>
        <v>Model car x</v>
      </c>
      <c r="D733" s="30" t="str">
        <f t="shared" si="22"/>
        <v>SEATIBIZA ST (6J)1.2 TDi Style</v>
      </c>
      <c r="E733" s="13"/>
      <c r="F733" s="12"/>
      <c r="G733" s="12"/>
      <c r="H733" s="12"/>
      <c r="I733" s="418">
        <v>8.9156677778565844E-6</v>
      </c>
      <c r="J733" s="51" t="str">
        <f t="shared" si="23"/>
        <v>SEATIBIZA ST (6J)</v>
      </c>
      <c r="K733" s="12"/>
      <c r="L733" s="12"/>
      <c r="M733" s="12"/>
      <c r="N733" s="12"/>
      <c r="O733" s="12"/>
      <c r="T733" s="53">
        <f>IF(ISERROR(VLOOKUP($J733,DowntimeEntriesData,'Vehicle Data'!$K$9,FALSE)),0,VLOOKUP($J733,DowntimeEntriesData,'Vehicle Data'!$K$9,FALSE))</f>
        <v>0</v>
      </c>
    </row>
    <row r="734" spans="1:20" s="9" customFormat="1" ht="3.95" hidden="1" customHeight="1" x14ac:dyDescent="0.25">
      <c r="A734" s="149" t="s">
        <v>440</v>
      </c>
      <c r="B734" s="161" t="s">
        <v>440</v>
      </c>
      <c r="C734" s="16"/>
      <c r="D734" s="30">
        <f t="shared" si="22"/>
        <v>0</v>
      </c>
      <c r="E734" s="13"/>
      <c r="F734" s="12"/>
      <c r="G734" s="12"/>
      <c r="H734" s="12"/>
      <c r="I734" s="23"/>
      <c r="J734" s="51">
        <f t="shared" si="23"/>
        <v>0</v>
      </c>
      <c r="K734" s="12"/>
      <c r="L734" s="12"/>
      <c r="M734" s="12"/>
      <c r="N734" s="12"/>
      <c r="O734" s="12"/>
      <c r="T734" s="23"/>
    </row>
    <row r="735" spans="1:20" s="9" customFormat="1" ht="15.95" customHeight="1" x14ac:dyDescent="0.25">
      <c r="A735" s="149" t="s">
        <v>440</v>
      </c>
      <c r="B735" s="161" t="s">
        <v>440</v>
      </c>
      <c r="C735" s="36" t="str">
        <f>"Model car "&amp; B735</f>
        <v>Model car x</v>
      </c>
      <c r="D735" s="30" t="str">
        <f t="shared" si="22"/>
        <v>SEATLEON ST (5F)1.6 TDi Style Ecomotive</v>
      </c>
      <c r="E735" s="13"/>
      <c r="F735" s="12"/>
      <c r="G735" s="12"/>
      <c r="H735" s="12"/>
      <c r="I735" s="418">
        <v>1.2745195469492146E-5</v>
      </c>
      <c r="J735" s="51" t="str">
        <f t="shared" si="23"/>
        <v>SEATLEON ST (5F)</v>
      </c>
      <c r="K735" s="12"/>
      <c r="L735" s="12"/>
      <c r="M735" s="12"/>
      <c r="N735" s="12"/>
      <c r="O735" s="12"/>
      <c r="T735" s="53">
        <f>IF(ISERROR(VLOOKUP($J735,DowntimeEntriesData,'Vehicle Data'!$K$9,FALSE)),0,VLOOKUP($J735,DowntimeEntriesData,'Vehicle Data'!$K$9,FALSE))</f>
        <v>0</v>
      </c>
    </row>
    <row r="736" spans="1:20" s="9" customFormat="1" ht="3.95" hidden="1" customHeight="1" x14ac:dyDescent="0.25">
      <c r="A736" s="149" t="s">
        <v>440</v>
      </c>
      <c r="B736" s="161" t="s">
        <v>440</v>
      </c>
      <c r="C736" s="36"/>
      <c r="D736" s="30">
        <f t="shared" si="22"/>
        <v>0</v>
      </c>
      <c r="E736" s="13"/>
      <c r="F736" s="12"/>
      <c r="G736" s="12"/>
      <c r="H736" s="12"/>
      <c r="I736" s="23"/>
      <c r="J736" s="51">
        <f t="shared" si="23"/>
        <v>0</v>
      </c>
      <c r="K736" s="12"/>
      <c r="L736" s="12"/>
      <c r="M736" s="12"/>
      <c r="N736" s="12"/>
      <c r="O736" s="12"/>
      <c r="T736" s="23"/>
    </row>
    <row r="737" spans="1:20" s="9" customFormat="1" ht="20.100000000000001" customHeight="1" x14ac:dyDescent="0.25">
      <c r="A737" s="149" t="s">
        <v>440</v>
      </c>
      <c r="B737" s="161" t="s">
        <v>440</v>
      </c>
      <c r="C737" s="36" t="str">
        <f>"Model car "&amp; B737</f>
        <v>Model car x</v>
      </c>
      <c r="D737" s="30" t="str">
        <f t="shared" si="22"/>
        <v>FORDFOCUS STATION1.6 TDCi Titanium Best</v>
      </c>
      <c r="E737" s="13"/>
      <c r="F737" s="12"/>
      <c r="G737" s="12"/>
      <c r="H737" s="12"/>
      <c r="I737" s="418">
        <v>1.6844887820836444E-5</v>
      </c>
      <c r="J737" s="51" t="str">
        <f t="shared" si="23"/>
        <v>FORDFOCUS STATION</v>
      </c>
      <c r="K737" s="12"/>
      <c r="L737" s="12"/>
      <c r="M737" s="12"/>
      <c r="N737" s="12"/>
      <c r="O737" s="12"/>
      <c r="T737" s="53">
        <f>IF(ISERROR(VLOOKUP($J737,DowntimeEntriesData,'Vehicle Data'!$K$9,FALSE)),0,VLOOKUP($J737,DowntimeEntriesData,'Vehicle Data'!$K$9,FALSE))</f>
        <v>0</v>
      </c>
    </row>
    <row r="738" spans="1:20" s="9" customFormat="1" ht="3.95" hidden="1" customHeight="1" x14ac:dyDescent="0.25">
      <c r="A738" s="149" t="s">
        <v>440</v>
      </c>
      <c r="B738" s="161" t="s">
        <v>440</v>
      </c>
      <c r="C738" s="36"/>
      <c r="D738" s="30">
        <f t="shared" si="22"/>
        <v>0</v>
      </c>
      <c r="E738" s="13"/>
      <c r="F738" s="12"/>
      <c r="G738" s="12"/>
      <c r="H738" s="12"/>
      <c r="I738" s="23"/>
      <c r="J738" s="51">
        <f t="shared" si="23"/>
        <v>0</v>
      </c>
      <c r="K738" s="12"/>
      <c r="L738" s="12"/>
      <c r="M738" s="12"/>
      <c r="N738" s="12"/>
      <c r="O738" s="12"/>
      <c r="T738" s="23"/>
    </row>
    <row r="739" spans="1:20" s="9" customFormat="1" ht="20.100000000000001" customHeight="1" x14ac:dyDescent="0.25">
      <c r="A739" s="149" t="s">
        <v>440</v>
      </c>
      <c r="B739" s="161" t="s">
        <v>440</v>
      </c>
      <c r="C739" s="36" t="str">
        <f>"Model car "&amp; B739</f>
        <v>Model car x</v>
      </c>
      <c r="D739" s="30" t="str">
        <f t="shared" si="22"/>
        <v>VWGOLF VII VARIAN1.6 TDi Confortline</v>
      </c>
      <c r="E739" s="13"/>
      <c r="F739" s="12"/>
      <c r="G739" s="12"/>
      <c r="H739" s="12"/>
      <c r="I739" s="418">
        <v>1.186879945545818E-5</v>
      </c>
      <c r="J739" s="51" t="str">
        <f t="shared" si="23"/>
        <v>VWGOLF VII VARIAN</v>
      </c>
      <c r="K739" s="12"/>
      <c r="L739" s="12"/>
      <c r="M739" s="12"/>
      <c r="N739" s="12"/>
      <c r="O739" s="12"/>
      <c r="T739" s="53">
        <f>IF(ISERROR(VLOOKUP($J739,DowntimeEntriesData,'Vehicle Data'!$K$9,FALSE)),0,VLOOKUP($J739,DowntimeEntriesData,'Vehicle Data'!$K$9,FALSE))</f>
        <v>0</v>
      </c>
    </row>
    <row r="740" spans="1:20" s="9" customFormat="1" ht="3.95" hidden="1" customHeight="1" x14ac:dyDescent="0.25">
      <c r="A740" s="149" t="s">
        <v>440</v>
      </c>
      <c r="B740" s="161" t="s">
        <v>440</v>
      </c>
      <c r="C740" s="16"/>
      <c r="D740" s="30">
        <f t="shared" si="22"/>
        <v>0</v>
      </c>
      <c r="E740" s="13"/>
      <c r="F740" s="12"/>
      <c r="G740" s="12"/>
      <c r="H740" s="12"/>
      <c r="I740" s="23"/>
      <c r="J740" s="51">
        <f t="shared" si="23"/>
        <v>0</v>
      </c>
      <c r="K740" s="12"/>
      <c r="L740" s="12"/>
      <c r="M740" s="12"/>
      <c r="N740" s="12"/>
      <c r="O740" s="12"/>
      <c r="T740" s="23"/>
    </row>
    <row r="741" spans="1:20" s="9" customFormat="1" ht="20.100000000000001" customHeight="1" x14ac:dyDescent="0.25">
      <c r="A741" s="149" t="s">
        <v>440</v>
      </c>
      <c r="B741" s="161" t="s">
        <v>440</v>
      </c>
      <c r="C741" s="36" t="str">
        <f>"Model car "&amp; B741</f>
        <v>Model car x</v>
      </c>
      <c r="D741" s="30" t="str">
        <f t="shared" si="22"/>
        <v>BMWSERIE-1 (F20)116 d EfficientDynamics</v>
      </c>
      <c r="E741" s="13"/>
      <c r="F741" s="12"/>
      <c r="G741" s="12"/>
      <c r="H741" s="12"/>
      <c r="I741" s="418">
        <v>1.1942678057285543E-5</v>
      </c>
      <c r="J741" s="51" t="str">
        <f t="shared" si="23"/>
        <v>BMWSERIE-1 (F20)</v>
      </c>
      <c r="K741" s="12"/>
      <c r="L741" s="12"/>
      <c r="M741" s="12"/>
      <c r="N741" s="12"/>
      <c r="O741" s="12"/>
      <c r="T741" s="53">
        <f>IF(ISERROR(VLOOKUP($J741,DowntimeEntriesData,'Vehicle Data'!$K$9,FALSE)),0,VLOOKUP($J741,DowntimeEntriesData,'Vehicle Data'!$K$9,FALSE))</f>
        <v>0</v>
      </c>
    </row>
    <row r="742" spans="1:20" s="9" customFormat="1" ht="3.95" hidden="1" customHeight="1" x14ac:dyDescent="0.25">
      <c r="A742" s="149" t="s">
        <v>440</v>
      </c>
      <c r="B742" s="161" t="s">
        <v>440</v>
      </c>
      <c r="C742" s="36"/>
      <c r="D742" s="30">
        <f t="shared" si="22"/>
        <v>0</v>
      </c>
      <c r="E742" s="13"/>
      <c r="F742" s="12"/>
      <c r="G742" s="12"/>
      <c r="H742" s="12"/>
      <c r="I742" s="23"/>
      <c r="J742" s="51">
        <f t="shared" si="23"/>
        <v>0</v>
      </c>
      <c r="K742" s="12"/>
      <c r="L742" s="12"/>
      <c r="M742" s="12"/>
      <c r="N742" s="12"/>
      <c r="O742" s="12"/>
      <c r="T742" s="23"/>
    </row>
    <row r="743" spans="1:20" s="9" customFormat="1" ht="20.100000000000001" customHeight="1" x14ac:dyDescent="0.25">
      <c r="A743" s="149" t="s">
        <v>440</v>
      </c>
      <c r="B743" s="161" t="s">
        <v>440</v>
      </c>
      <c r="C743" s="36" t="str">
        <f>"Model car "&amp; B743</f>
        <v>Model car x</v>
      </c>
      <c r="D743" s="30" t="str">
        <f t="shared" si="22"/>
        <v>AUDIA3 SPORTBACK (81.6 TDi Business Line Attracti</v>
      </c>
      <c r="E743" s="13"/>
      <c r="F743" s="12"/>
      <c r="G743" s="12"/>
      <c r="H743" s="12"/>
      <c r="I743" s="418">
        <v>6.8568176644661966E-6</v>
      </c>
      <c r="J743" s="51" t="str">
        <f t="shared" si="23"/>
        <v>AUDIA3 SPORTBACK (8</v>
      </c>
      <c r="K743" s="12"/>
      <c r="L743" s="12"/>
      <c r="M743" s="12"/>
      <c r="N743" s="12"/>
      <c r="O743" s="12"/>
      <c r="T743" s="53">
        <f>IF(ISERROR(VLOOKUP($J743,DowntimeEntriesData,'Vehicle Data'!$K$9,FALSE)),0,VLOOKUP($J743,DowntimeEntriesData,'Vehicle Data'!$K$9,FALSE))</f>
        <v>0</v>
      </c>
    </row>
    <row r="744" spans="1:20" s="9" customFormat="1" ht="3.95" hidden="1" customHeight="1" x14ac:dyDescent="0.25">
      <c r="A744" s="149" t="s">
        <v>440</v>
      </c>
      <c r="B744" s="161" t="s">
        <v>440</v>
      </c>
      <c r="C744" s="36"/>
      <c r="D744" s="30">
        <f t="shared" si="22"/>
        <v>0</v>
      </c>
      <c r="E744" s="13"/>
      <c r="F744" s="12"/>
      <c r="G744" s="12"/>
      <c r="H744" s="12"/>
      <c r="I744" s="23"/>
      <c r="J744" s="51">
        <f t="shared" si="23"/>
        <v>0</v>
      </c>
      <c r="K744" s="12"/>
      <c r="L744" s="12"/>
      <c r="M744" s="12"/>
      <c r="N744" s="12"/>
      <c r="O744" s="12"/>
      <c r="T744" s="23"/>
    </row>
    <row r="745" spans="1:20" s="9" customFormat="1" ht="20.100000000000001" customHeight="1" x14ac:dyDescent="0.25">
      <c r="A745" s="149" t="s">
        <v>440</v>
      </c>
      <c r="B745" s="161" t="s">
        <v>440</v>
      </c>
      <c r="C745" s="36" t="str">
        <f>"Model car "&amp; B745</f>
        <v>Model car x</v>
      </c>
      <c r="D745" s="30" t="str">
        <f t="shared" si="22"/>
        <v>CITROENC5 TOURER1.6 HDi Séduction 120g</v>
      </c>
      <c r="E745" s="13"/>
      <c r="F745" s="12"/>
      <c r="G745" s="12"/>
      <c r="H745" s="12"/>
      <c r="I745" s="418">
        <v>1.915495071796668E-5</v>
      </c>
      <c r="J745" s="51" t="str">
        <f t="shared" si="23"/>
        <v>CITROENC5 TOURER</v>
      </c>
      <c r="K745" s="12"/>
      <c r="L745" s="12"/>
      <c r="M745" s="12"/>
      <c r="N745" s="12"/>
      <c r="O745" s="12"/>
      <c r="T745" s="53">
        <f>IF(ISERROR(VLOOKUP($J745,DowntimeEntriesData,'Vehicle Data'!$K$9,FALSE)),0,VLOOKUP($J745,DowntimeEntriesData,'Vehicle Data'!$K$9,FALSE))</f>
        <v>0</v>
      </c>
    </row>
    <row r="746" spans="1:20" s="9" customFormat="1" ht="3.95" hidden="1" customHeight="1" x14ac:dyDescent="0.25">
      <c r="A746" s="149" t="s">
        <v>440</v>
      </c>
      <c r="B746" s="161" t="s">
        <v>440</v>
      </c>
      <c r="C746" s="16"/>
      <c r="D746" s="30">
        <f t="shared" si="22"/>
        <v>0</v>
      </c>
      <c r="E746" s="13"/>
      <c r="F746" s="12"/>
      <c r="G746" s="12"/>
      <c r="H746" s="12"/>
      <c r="I746" s="23"/>
      <c r="J746" s="51">
        <f t="shared" si="23"/>
        <v>0</v>
      </c>
      <c r="K746" s="12"/>
      <c r="L746" s="12"/>
      <c r="M746" s="12"/>
      <c r="N746" s="12"/>
      <c r="O746" s="12"/>
      <c r="T746" s="23"/>
    </row>
    <row r="747" spans="1:20" s="9" customFormat="1" ht="20.100000000000001" customHeight="1" x14ac:dyDescent="0.25">
      <c r="A747" s="149" t="s">
        <v>440</v>
      </c>
      <c r="B747" s="161" t="s">
        <v>440</v>
      </c>
      <c r="C747" s="36" t="str">
        <f>"Model car "&amp; B747</f>
        <v>Model car x</v>
      </c>
      <c r="D747" s="30" t="str">
        <f t="shared" si="22"/>
        <v>VWPASSAT VARIANT1.6 TDi Confortline Navig</v>
      </c>
      <c r="E747" s="13"/>
      <c r="F747" s="12"/>
      <c r="G747" s="12"/>
      <c r="H747" s="12"/>
      <c r="I747" s="418">
        <v>1.2928650607921452E-5</v>
      </c>
      <c r="J747" s="51" t="str">
        <f t="shared" si="23"/>
        <v>VWPASSAT VARIANT</v>
      </c>
      <c r="K747" s="12"/>
      <c r="L747" s="12"/>
      <c r="M747" s="12"/>
      <c r="N747" s="12"/>
      <c r="O747" s="12"/>
      <c r="T747" s="53">
        <f>IF(ISERROR(VLOOKUP($J747,DowntimeEntriesData,'Vehicle Data'!$K$9,FALSE)),0,VLOOKUP($J747,DowntimeEntriesData,'Vehicle Data'!$K$9,FALSE))</f>
        <v>0</v>
      </c>
    </row>
    <row r="748" spans="1:20" s="9" customFormat="1" ht="3.95" hidden="1" customHeight="1" x14ac:dyDescent="0.25">
      <c r="A748" s="149" t="s">
        <v>440</v>
      </c>
      <c r="B748" s="161" t="s">
        <v>440</v>
      </c>
      <c r="C748" s="16"/>
      <c r="D748" s="30">
        <f t="shared" si="22"/>
        <v>0</v>
      </c>
      <c r="E748" s="13"/>
      <c r="F748" s="12"/>
      <c r="G748" s="12"/>
      <c r="H748" s="12"/>
      <c r="I748" s="23"/>
      <c r="J748" s="51">
        <f t="shared" si="23"/>
        <v>0</v>
      </c>
      <c r="K748" s="12"/>
      <c r="L748" s="12"/>
      <c r="M748" s="12"/>
      <c r="N748" s="12"/>
      <c r="O748" s="12"/>
      <c r="T748" s="23"/>
    </row>
    <row r="749" spans="1:20" s="9" customFormat="1" ht="20.100000000000001" customHeight="1" x14ac:dyDescent="0.25">
      <c r="A749" s="149" t="s">
        <v>440</v>
      </c>
      <c r="B749" s="161" t="s">
        <v>440</v>
      </c>
      <c r="C749" s="36" t="str">
        <f>"Model car "&amp; B749</f>
        <v>Model car x</v>
      </c>
      <c r="D749" s="30" t="str">
        <f t="shared" si="22"/>
        <v>VWPASSAT VARIANT2.0 TDi Confortline Navig</v>
      </c>
      <c r="E749" s="13"/>
      <c r="F749" s="12"/>
      <c r="G749" s="12"/>
      <c r="H749" s="12"/>
      <c r="I749" s="418">
        <v>1.2928650607921452E-5</v>
      </c>
      <c r="J749" s="51" t="str">
        <f t="shared" si="23"/>
        <v>VWPASSAT VARIANT</v>
      </c>
      <c r="K749" s="12"/>
      <c r="L749" s="12"/>
      <c r="M749" s="12"/>
      <c r="N749" s="12"/>
      <c r="O749" s="12"/>
      <c r="T749" s="53">
        <f>IF(ISERROR(VLOOKUP($J749,DowntimeEntriesData,'Vehicle Data'!$K$9,FALSE)),0,VLOOKUP($J749,DowntimeEntriesData,'Vehicle Data'!$K$9,FALSE))</f>
        <v>0</v>
      </c>
    </row>
    <row r="750" spans="1:20" s="9" customFormat="1" ht="3.95" hidden="1" customHeight="1" x14ac:dyDescent="0.25">
      <c r="A750" s="149" t="s">
        <v>440</v>
      </c>
      <c r="B750" s="161" t="s">
        <v>440</v>
      </c>
      <c r="C750" s="36"/>
      <c r="D750" s="30">
        <f t="shared" si="22"/>
        <v>0</v>
      </c>
      <c r="E750" s="13"/>
      <c r="F750" s="12"/>
      <c r="G750" s="12"/>
      <c r="H750" s="12"/>
      <c r="I750" s="23"/>
      <c r="J750" s="51">
        <f t="shared" si="23"/>
        <v>0</v>
      </c>
      <c r="K750" s="12"/>
      <c r="L750" s="12"/>
      <c r="M750" s="12"/>
      <c r="N750" s="12"/>
      <c r="O750" s="12"/>
      <c r="T750" s="23"/>
    </row>
    <row r="751" spans="1:20" s="9" customFormat="1" ht="20.100000000000001" customHeight="1" x14ac:dyDescent="0.25">
      <c r="A751" s="149" t="s">
        <v>440</v>
      </c>
      <c r="B751" s="161" t="s">
        <v>440</v>
      </c>
      <c r="C751" s="36" t="str">
        <f>"Model car "&amp; B751</f>
        <v>Model car x</v>
      </c>
      <c r="D751" s="30" t="str">
        <f t="shared" si="22"/>
        <v>OPELINSIGNIA SPORTS2.0 CDTi Executive S/S</v>
      </c>
      <c r="E751" s="13"/>
      <c r="F751" s="12"/>
      <c r="G751" s="12"/>
      <c r="H751" s="12"/>
      <c r="I751" s="419">
        <v>6.1232449550029898E-6</v>
      </c>
      <c r="J751" s="51" t="str">
        <f t="shared" si="23"/>
        <v>OPELINSIGNIA SPORTS</v>
      </c>
      <c r="K751" s="12"/>
      <c r="L751" s="12"/>
      <c r="M751" s="12"/>
      <c r="N751" s="12"/>
      <c r="O751" s="12"/>
      <c r="T751" s="53">
        <f>IF(ISERROR(VLOOKUP($J751,DowntimeEntriesData,'Vehicle Data'!$K$9,FALSE)),0,VLOOKUP($J751,DowntimeEntriesData,'Vehicle Data'!$K$9,FALSE))</f>
        <v>0</v>
      </c>
    </row>
    <row r="752" spans="1:20" s="9" customFormat="1" ht="3.95" hidden="1" customHeight="1" x14ac:dyDescent="0.25">
      <c r="A752" s="149" t="s">
        <v>440</v>
      </c>
      <c r="B752" s="161" t="s">
        <v>440</v>
      </c>
      <c r="C752" s="36"/>
      <c r="D752" s="30">
        <f t="shared" si="22"/>
        <v>0</v>
      </c>
      <c r="E752" s="13"/>
      <c r="F752" s="12"/>
      <c r="G752" s="12"/>
      <c r="H752" s="12"/>
      <c r="I752" s="23"/>
      <c r="J752" s="51">
        <f t="shared" si="23"/>
        <v>0</v>
      </c>
      <c r="K752" s="12"/>
      <c r="L752" s="12"/>
      <c r="M752" s="12"/>
      <c r="N752" s="12"/>
      <c r="O752" s="12"/>
      <c r="T752" s="23"/>
    </row>
    <row r="753" spans="1:20" s="9" customFormat="1" ht="20.100000000000001" customHeight="1" x14ac:dyDescent="0.25">
      <c r="A753" s="149" t="s">
        <v>440</v>
      </c>
      <c r="B753" s="161" t="s">
        <v>440</v>
      </c>
      <c r="C753" s="36" t="str">
        <f>"Model car "&amp; B753</f>
        <v>Model car x</v>
      </c>
      <c r="D753" s="30" t="str">
        <f t="shared" si="22"/>
        <v>SEATALHAMBRA (710)2.0 TDi Style Eco.</v>
      </c>
      <c r="E753" s="13"/>
      <c r="F753" s="12"/>
      <c r="G753" s="12"/>
      <c r="H753" s="12"/>
      <c r="I753" s="418">
        <v>1.0274253535882662E-5</v>
      </c>
      <c r="J753" s="51" t="str">
        <f t="shared" si="23"/>
        <v>SEATALHAMBRA (710)</v>
      </c>
      <c r="K753" s="12"/>
      <c r="L753" s="12"/>
      <c r="M753" s="12"/>
      <c r="N753" s="12"/>
      <c r="O753" s="12"/>
      <c r="T753" s="53">
        <f>IF(ISERROR(VLOOKUP($J753,DowntimeEntriesData,'Vehicle Data'!$K$9,FALSE)),0,VLOOKUP($J753,DowntimeEntriesData,'Vehicle Data'!$K$9,FALSE))</f>
        <v>0</v>
      </c>
    </row>
    <row r="754" spans="1:20" s="9" customFormat="1" ht="3.95" hidden="1" customHeight="1" x14ac:dyDescent="0.25">
      <c r="A754" s="149" t="s">
        <v>440</v>
      </c>
      <c r="B754" s="161" t="s">
        <v>440</v>
      </c>
      <c r="C754" s="16"/>
      <c r="D754" s="30">
        <f t="shared" si="22"/>
        <v>0</v>
      </c>
      <c r="E754" s="13"/>
      <c r="F754" s="12"/>
      <c r="G754" s="12"/>
      <c r="H754" s="12"/>
      <c r="I754" s="23"/>
      <c r="J754" s="51">
        <f t="shared" si="23"/>
        <v>0</v>
      </c>
      <c r="K754" s="12"/>
      <c r="L754" s="12"/>
      <c r="M754" s="12"/>
      <c r="N754" s="12"/>
      <c r="O754" s="12"/>
      <c r="T754" s="23"/>
    </row>
    <row r="755" spans="1:20" s="9" customFormat="1" ht="20.100000000000001" customHeight="1" x14ac:dyDescent="0.25">
      <c r="A755" s="149" t="s">
        <v>440</v>
      </c>
      <c r="B755" s="161" t="s">
        <v>440</v>
      </c>
      <c r="C755" s="36" t="str">
        <f>"Model car "&amp; B755</f>
        <v>Model car x</v>
      </c>
      <c r="D755" s="30" t="str">
        <f t="shared" si="22"/>
        <v>BMWSERIE-3 TOURING320 d Touring</v>
      </c>
      <c r="E755" s="13"/>
      <c r="F755" s="12"/>
      <c r="G755" s="12"/>
      <c r="H755" s="12"/>
      <c r="I755" s="418">
        <v>1.0095996592197039E-5</v>
      </c>
      <c r="J755" s="51" t="str">
        <f t="shared" si="23"/>
        <v>BMWSERIE-3 TOURING</v>
      </c>
      <c r="K755" s="12"/>
      <c r="L755" s="12"/>
      <c r="M755" s="12"/>
      <c r="N755" s="12"/>
      <c r="O755" s="12"/>
      <c r="T755" s="53">
        <f>IF(ISERROR(VLOOKUP($J755,DowntimeEntriesData,'Vehicle Data'!$K$9,FALSE)),0,VLOOKUP($J755,DowntimeEntriesData,'Vehicle Data'!$K$9,FALSE))</f>
        <v>0</v>
      </c>
    </row>
    <row r="756" spans="1:20" s="9" customFormat="1" ht="3.95" hidden="1" customHeight="1" x14ac:dyDescent="0.25">
      <c r="A756" s="149" t="s">
        <v>440</v>
      </c>
      <c r="B756" s="161" t="s">
        <v>440</v>
      </c>
      <c r="C756" s="36"/>
      <c r="D756" s="30">
        <f t="shared" si="22"/>
        <v>0</v>
      </c>
      <c r="E756" s="13"/>
      <c r="F756" s="12"/>
      <c r="G756" s="12"/>
      <c r="H756" s="12"/>
      <c r="I756" s="23"/>
      <c r="J756" s="51">
        <f t="shared" si="23"/>
        <v>0</v>
      </c>
      <c r="K756" s="12"/>
      <c r="L756" s="12"/>
      <c r="M756" s="12"/>
      <c r="N756" s="12"/>
      <c r="O756" s="12"/>
      <c r="T756" s="23"/>
    </row>
    <row r="757" spans="1:20" s="9" customFormat="1" ht="20.100000000000001" customHeight="1" x14ac:dyDescent="0.25">
      <c r="A757" s="149" t="s">
        <v>440</v>
      </c>
      <c r="B757" s="161" t="s">
        <v>440</v>
      </c>
      <c r="C757" s="36" t="str">
        <f>"Model car "&amp; B757</f>
        <v>Model car x</v>
      </c>
      <c r="D757" s="30" t="str">
        <f t="shared" si="22"/>
        <v>MERCEDESCLASSE C (W205)220 BlueTEC Exclusive</v>
      </c>
      <c r="E757" s="13"/>
      <c r="F757" s="12"/>
      <c r="G757" s="12"/>
      <c r="H757" s="12"/>
      <c r="I757" s="418">
        <v>1.1840462188427936E-5</v>
      </c>
      <c r="J757" s="51" t="str">
        <f t="shared" si="23"/>
        <v>MERCEDESCLASSE C (W205)</v>
      </c>
      <c r="K757" s="12"/>
      <c r="L757" s="12"/>
      <c r="M757" s="12"/>
      <c r="N757" s="12"/>
      <c r="O757" s="12"/>
      <c r="T757" s="53">
        <f>IF(ISERROR(VLOOKUP($J757,DowntimeEntriesData,'Vehicle Data'!$K$9,FALSE)),0,VLOOKUP($J757,DowntimeEntriesData,'Vehicle Data'!$K$9,FALSE))</f>
        <v>0</v>
      </c>
    </row>
    <row r="758" spans="1:20" s="9" customFormat="1" ht="3.95" hidden="1" customHeight="1" x14ac:dyDescent="0.25">
      <c r="A758" s="149" t="s">
        <v>440</v>
      </c>
      <c r="B758" s="161" t="s">
        <v>440</v>
      </c>
      <c r="C758" s="36"/>
      <c r="D758" s="30">
        <f t="shared" si="22"/>
        <v>0</v>
      </c>
      <c r="E758" s="13"/>
      <c r="F758" s="12"/>
      <c r="G758" s="12"/>
      <c r="H758" s="12"/>
      <c r="I758" s="23"/>
      <c r="J758" s="51">
        <f t="shared" si="23"/>
        <v>0</v>
      </c>
      <c r="K758" s="12"/>
      <c r="L758" s="12"/>
      <c r="M758" s="12"/>
      <c r="N758" s="12"/>
      <c r="O758" s="12"/>
      <c r="T758" s="23"/>
    </row>
    <row r="759" spans="1:20" s="9" customFormat="1" ht="20.100000000000001" customHeight="1" x14ac:dyDescent="0.25">
      <c r="A759" s="149" t="s">
        <v>440</v>
      </c>
      <c r="B759" s="161" t="s">
        <v>440</v>
      </c>
      <c r="C759" s="36" t="str">
        <f>"Model car "&amp; B759</f>
        <v>Model car x</v>
      </c>
      <c r="D759" s="30" t="str">
        <f t="shared" si="22"/>
        <v>BMWSERIE-5 TOURING520 d</v>
      </c>
      <c r="E759" s="13"/>
      <c r="F759" s="12"/>
      <c r="G759" s="12"/>
      <c r="H759" s="12"/>
      <c r="I759" s="418">
        <v>1.2315479941188823E-5</v>
      </c>
      <c r="J759" s="51" t="str">
        <f t="shared" si="23"/>
        <v>BMWSERIE-5 TOURING</v>
      </c>
      <c r="K759" s="12"/>
      <c r="L759" s="12"/>
      <c r="M759" s="12"/>
      <c r="N759" s="12"/>
      <c r="O759" s="12"/>
      <c r="T759" s="53">
        <f>IF(ISERROR(VLOOKUP($J759,DowntimeEntriesData,'Vehicle Data'!$K$9,FALSE)),0,VLOOKUP($J759,DowntimeEntriesData,'Vehicle Data'!$K$9,FALSE))</f>
        <v>0</v>
      </c>
    </row>
    <row r="760" spans="1:20" s="9" customFormat="1" ht="3.95" hidden="1" customHeight="1" x14ac:dyDescent="0.25">
      <c r="A760" s="149" t="s">
        <v>440</v>
      </c>
      <c r="B760" s="161" t="s">
        <v>440</v>
      </c>
      <c r="C760" s="16"/>
      <c r="D760" s="30">
        <f t="shared" si="22"/>
        <v>0</v>
      </c>
      <c r="E760" s="13"/>
      <c r="F760" s="12"/>
      <c r="G760" s="12"/>
      <c r="H760" s="12"/>
      <c r="I760" s="23"/>
      <c r="J760" s="51">
        <f t="shared" si="23"/>
        <v>0</v>
      </c>
      <c r="K760" s="12"/>
      <c r="L760" s="12"/>
      <c r="M760" s="12"/>
      <c r="N760" s="12"/>
      <c r="O760" s="12"/>
      <c r="T760" s="23"/>
    </row>
    <row r="761" spans="1:20" s="9" customFormat="1" ht="20.100000000000001" customHeight="1" x14ac:dyDescent="0.25">
      <c r="A761" s="149" t="s">
        <v>440</v>
      </c>
      <c r="B761" s="161" t="s">
        <v>440</v>
      </c>
      <c r="C761" s="36" t="str">
        <f>"Model car "&amp; B761</f>
        <v>Model car x</v>
      </c>
      <c r="D761" s="30" t="str">
        <f t="shared" ref="D761:D787" si="24">D469</f>
        <v>AUDIA6 AVANT (C7)2.0 TDi Business Line</v>
      </c>
      <c r="E761" s="13"/>
      <c r="F761" s="12"/>
      <c r="G761" s="12"/>
      <c r="H761" s="12"/>
      <c r="I761" s="418">
        <v>1.2336450960566227E-5</v>
      </c>
      <c r="J761" s="51" t="str">
        <f t="shared" ref="J761:J787" si="25">J86</f>
        <v>AUDIA6 AVANT (C7)</v>
      </c>
      <c r="K761" s="12"/>
      <c r="L761" s="12"/>
      <c r="M761" s="12"/>
      <c r="N761" s="12"/>
      <c r="O761" s="12"/>
      <c r="T761" s="53">
        <f>IF(ISERROR(VLOOKUP($J761,DowntimeEntriesData,'Vehicle Data'!$K$9,FALSE)),0,VLOOKUP($J761,DowntimeEntriesData,'Vehicle Data'!$K$9,FALSE))</f>
        <v>0</v>
      </c>
    </row>
    <row r="762" spans="1:20" s="9" customFormat="1" ht="3.95" hidden="1" customHeight="1" x14ac:dyDescent="0.25">
      <c r="A762" s="149" t="s">
        <v>440</v>
      </c>
      <c r="B762" s="161" t="s">
        <v>440</v>
      </c>
      <c r="C762" s="36"/>
      <c r="D762" s="30">
        <f t="shared" si="24"/>
        <v>0</v>
      </c>
      <c r="E762" s="13"/>
      <c r="F762" s="12"/>
      <c r="G762" s="12"/>
      <c r="H762" s="12"/>
      <c r="I762" s="23"/>
      <c r="J762" s="51">
        <f t="shared" si="25"/>
        <v>0</v>
      </c>
      <c r="K762" s="12"/>
      <c r="L762" s="12"/>
      <c r="M762" s="12"/>
      <c r="N762" s="12"/>
      <c r="O762" s="12"/>
      <c r="T762" s="23"/>
    </row>
    <row r="763" spans="1:20" s="9" customFormat="1" ht="20.100000000000001" customHeight="1" x14ac:dyDescent="0.25">
      <c r="A763" s="149" t="s">
        <v>440</v>
      </c>
      <c r="B763" s="161" t="s">
        <v>440</v>
      </c>
      <c r="C763" s="36" t="str">
        <f>"Model car "&amp; B763</f>
        <v>Model car x</v>
      </c>
      <c r="D763" s="30" t="str">
        <f t="shared" si="24"/>
        <v>OPELCORSA D VAN1.3 CDTi</v>
      </c>
      <c r="E763" s="13"/>
      <c r="F763" s="12"/>
      <c r="G763" s="12"/>
      <c r="H763" s="12"/>
      <c r="I763" s="418">
        <v>1.6696492483894059E-5</v>
      </c>
      <c r="J763" s="51" t="str">
        <f t="shared" si="25"/>
        <v>OPELCORSA D VAN</v>
      </c>
      <c r="K763" s="12"/>
      <c r="L763" s="12"/>
      <c r="M763" s="12"/>
      <c r="N763" s="12"/>
      <c r="O763" s="12"/>
      <c r="T763" s="53">
        <f>IF(ISERROR(VLOOKUP($J763,DowntimeEntriesData,'Vehicle Data'!$K$9,FALSE)),0,VLOOKUP($J763,DowntimeEntriesData,'Vehicle Data'!$K$9,FALSE))</f>
        <v>0</v>
      </c>
    </row>
    <row r="764" spans="1:20" s="9" customFormat="1" ht="3.95" hidden="1" customHeight="1" x14ac:dyDescent="0.25">
      <c r="A764" s="149" t="s">
        <v>440</v>
      </c>
      <c r="B764" s="161" t="s">
        <v>440</v>
      </c>
      <c r="C764" s="36"/>
      <c r="D764" s="30">
        <f t="shared" si="24"/>
        <v>0</v>
      </c>
      <c r="E764" s="13"/>
      <c r="F764" s="12"/>
      <c r="G764" s="12"/>
      <c r="H764" s="12"/>
      <c r="I764" s="23"/>
      <c r="J764" s="51">
        <f t="shared" si="25"/>
        <v>0</v>
      </c>
      <c r="K764" s="12"/>
      <c r="L764" s="12"/>
      <c r="M764" s="12"/>
      <c r="N764" s="12"/>
      <c r="O764" s="12"/>
      <c r="T764" s="23"/>
    </row>
    <row r="765" spans="1:20" s="9" customFormat="1" ht="20.100000000000001" customHeight="1" x14ac:dyDescent="0.25">
      <c r="A765" s="149" t="s">
        <v>440</v>
      </c>
      <c r="B765" s="161" t="s">
        <v>440</v>
      </c>
      <c r="C765" s="36" t="str">
        <f>"Model car "&amp; B765</f>
        <v>Model car x</v>
      </c>
      <c r="D765" s="30" t="str">
        <f t="shared" si="24"/>
        <v>PEUGEOTBIPPER1.3 HDi Pack CD Clim</v>
      </c>
      <c r="E765" s="13"/>
      <c r="F765" s="12"/>
      <c r="G765" s="12"/>
      <c r="H765" s="12"/>
      <c r="I765" s="418">
        <v>7.9649482164260205E-6</v>
      </c>
      <c r="J765" s="51" t="str">
        <f t="shared" si="25"/>
        <v>PEUGEOTBIPPER</v>
      </c>
      <c r="K765" s="12"/>
      <c r="L765" s="12"/>
      <c r="M765" s="12"/>
      <c r="N765" s="12"/>
      <c r="O765" s="12"/>
      <c r="T765" s="53">
        <f>IF(ISERROR(VLOOKUP($J765,DowntimeEntriesData,'Vehicle Data'!$K$9,FALSE)),0,VLOOKUP($J765,DowntimeEntriesData,'Vehicle Data'!$K$9,FALSE))</f>
        <v>7.9649500000000007E-6</v>
      </c>
    </row>
    <row r="766" spans="1:20" s="9" customFormat="1" ht="3.95" hidden="1" customHeight="1" x14ac:dyDescent="0.25">
      <c r="A766" s="149" t="s">
        <v>440</v>
      </c>
      <c r="B766" s="161" t="s">
        <v>440</v>
      </c>
      <c r="C766" s="16"/>
      <c r="D766" s="30">
        <f t="shared" si="24"/>
        <v>0</v>
      </c>
      <c r="E766" s="13"/>
      <c r="F766" s="12"/>
      <c r="G766" s="12"/>
      <c r="H766" s="12"/>
      <c r="I766" s="23"/>
      <c r="J766" s="51">
        <f t="shared" si="25"/>
        <v>0</v>
      </c>
      <c r="K766" s="12"/>
      <c r="L766" s="12"/>
      <c r="M766" s="12"/>
      <c r="N766" s="12"/>
      <c r="O766" s="12"/>
      <c r="T766" s="23"/>
    </row>
    <row r="767" spans="1:20" s="9" customFormat="1" ht="20.100000000000001" customHeight="1" x14ac:dyDescent="0.25">
      <c r="A767" s="149" t="s">
        <v>440</v>
      </c>
      <c r="B767" s="161" t="s">
        <v>440</v>
      </c>
      <c r="C767" s="36" t="str">
        <f>"Model car "&amp; B767</f>
        <v>Model car x</v>
      </c>
      <c r="D767" s="30" t="str">
        <f t="shared" si="24"/>
        <v>CITROENBERLINGO VAN1.6 HDi 625</v>
      </c>
      <c r="E767" s="13"/>
      <c r="F767" s="12"/>
      <c r="G767" s="12"/>
      <c r="H767" s="12"/>
      <c r="I767" s="418">
        <v>1.7271415993855717E-5</v>
      </c>
      <c r="J767" s="51" t="str">
        <f t="shared" si="25"/>
        <v>CITROENBERLINGO VAN</v>
      </c>
      <c r="K767" s="12"/>
      <c r="L767" s="12"/>
      <c r="M767" s="12"/>
      <c r="N767" s="12"/>
      <c r="O767" s="12"/>
      <c r="T767" s="53">
        <f>IF(ISERROR(VLOOKUP($J767,DowntimeEntriesData,'Vehicle Data'!$K$9,FALSE)),0,VLOOKUP($J767,DowntimeEntriesData,'Vehicle Data'!$K$9,FALSE))</f>
        <v>0</v>
      </c>
    </row>
    <row r="768" spans="1:20" s="9" customFormat="1" ht="3.95" hidden="1" customHeight="1" x14ac:dyDescent="0.25">
      <c r="A768" s="149" t="s">
        <v>440</v>
      </c>
      <c r="B768" s="161" t="s">
        <v>440</v>
      </c>
      <c r="C768" s="16"/>
      <c r="D768" s="30">
        <f t="shared" si="24"/>
        <v>0</v>
      </c>
      <c r="E768" s="13"/>
      <c r="F768" s="12"/>
      <c r="G768" s="12"/>
      <c r="H768" s="12"/>
      <c r="I768" s="23"/>
      <c r="J768" s="51">
        <f t="shared" si="25"/>
        <v>0</v>
      </c>
      <c r="K768" s="12"/>
      <c r="L768" s="12"/>
      <c r="M768" s="12"/>
      <c r="N768" s="12"/>
      <c r="O768" s="12"/>
      <c r="T768" s="23"/>
    </row>
    <row r="769" spans="1:20" s="9" customFormat="1" ht="20.100000000000001" customHeight="1" x14ac:dyDescent="0.25">
      <c r="A769" s="149" t="s">
        <v>440</v>
      </c>
      <c r="B769" s="161" t="s">
        <v>440</v>
      </c>
      <c r="C769" s="36" t="str">
        <f>"Model car "&amp; B769</f>
        <v>Model car x</v>
      </c>
      <c r="D769" s="30" t="str">
        <f t="shared" si="24"/>
        <v>FORDTRANSIT (V363)310 L3 2.2 TDCi H2 Ambiente</v>
      </c>
      <c r="E769" s="13"/>
      <c r="F769" s="12"/>
      <c r="G769" s="12"/>
      <c r="H769" s="12"/>
      <c r="I769" s="418">
        <v>1.5525553012967201E-5</v>
      </c>
      <c r="J769" s="51" t="str">
        <f t="shared" si="25"/>
        <v>FORDTRANSIT (V363)</v>
      </c>
      <c r="K769" s="12"/>
      <c r="L769" s="12"/>
      <c r="M769" s="12"/>
      <c r="N769" s="12"/>
      <c r="O769" s="12"/>
      <c r="T769" s="53">
        <f>IF(ISERROR(VLOOKUP($J769,DowntimeEntriesData,'Vehicle Data'!$K$9,FALSE)),0,VLOOKUP($J769,DowntimeEntriesData,'Vehicle Data'!$K$9,FALSE))</f>
        <v>0</v>
      </c>
    </row>
    <row r="770" spans="1:20" s="9" customFormat="1" ht="3.95" hidden="1" customHeight="1" x14ac:dyDescent="0.25">
      <c r="A770" s="149" t="s">
        <v>440</v>
      </c>
      <c r="B770" s="161" t="s">
        <v>440</v>
      </c>
      <c r="C770" s="36"/>
      <c r="D770" s="30">
        <f t="shared" si="24"/>
        <v>0</v>
      </c>
      <c r="E770" s="13"/>
      <c r="F770" s="12"/>
      <c r="G770" s="12"/>
      <c r="H770" s="12"/>
      <c r="I770" s="23"/>
      <c r="J770" s="51">
        <f t="shared" si="25"/>
        <v>0</v>
      </c>
      <c r="K770" s="12"/>
      <c r="L770" s="12"/>
      <c r="M770" s="12"/>
      <c r="N770" s="12"/>
      <c r="O770" s="12"/>
      <c r="T770" s="23"/>
    </row>
    <row r="771" spans="1:20" s="9" customFormat="1" ht="20.100000000000001" customHeight="1" x14ac:dyDescent="0.25">
      <c r="A771" s="149" t="s">
        <v>440</v>
      </c>
      <c r="B771" s="161" t="s">
        <v>440</v>
      </c>
      <c r="C771" s="36" t="str">
        <f>"Model car "&amp; B771</f>
        <v>Model car x</v>
      </c>
      <c r="D771" s="30" t="str">
        <f t="shared" si="24"/>
        <v>VWAMAROK2.0 TDi CD Extra AC CM 2WD</v>
      </c>
      <c r="E771" s="13"/>
      <c r="F771" s="12"/>
      <c r="G771" s="12"/>
      <c r="H771" s="12"/>
      <c r="I771" s="418">
        <v>1.6404317689926304E-5</v>
      </c>
      <c r="J771" s="51" t="str">
        <f t="shared" si="25"/>
        <v>VWAMAROK</v>
      </c>
      <c r="K771" s="12"/>
      <c r="L771" s="12"/>
      <c r="M771" s="12"/>
      <c r="N771" s="12"/>
      <c r="O771" s="12"/>
      <c r="T771" s="53">
        <f>IF(ISERROR(VLOOKUP($J771,DowntimeEntriesData,'Vehicle Data'!$K$9,FALSE)),0,VLOOKUP($J771,DowntimeEntriesData,'Vehicle Data'!$K$9,FALSE))</f>
        <v>0</v>
      </c>
    </row>
    <row r="772" spans="1:20" s="9" customFormat="1" ht="3.95" hidden="1" customHeight="1" x14ac:dyDescent="0.25">
      <c r="A772" s="149" t="s">
        <v>440</v>
      </c>
      <c r="B772" s="161" t="s">
        <v>440</v>
      </c>
      <c r="C772" s="36"/>
      <c r="D772" s="30">
        <f t="shared" si="24"/>
        <v>0</v>
      </c>
      <c r="E772" s="13"/>
      <c r="F772" s="12"/>
      <c r="G772" s="12"/>
      <c r="H772" s="12"/>
      <c r="I772" s="23"/>
      <c r="J772" s="51">
        <f t="shared" si="25"/>
        <v>0</v>
      </c>
      <c r="K772" s="12"/>
      <c r="L772" s="12"/>
      <c r="M772" s="12"/>
      <c r="N772" s="12"/>
      <c r="O772" s="12"/>
      <c r="T772" s="23"/>
    </row>
    <row r="773" spans="1:20" s="9" customFormat="1" ht="20.100000000000001" customHeight="1" x14ac:dyDescent="0.25">
      <c r="A773" s="149" t="s">
        <v>440</v>
      </c>
      <c r="B773" s="161" t="s">
        <v>440</v>
      </c>
      <c r="C773" s="36" t="str">
        <f>"Model car "&amp; B773</f>
        <v>Model car x</v>
      </c>
      <c r="D773" s="30" t="str">
        <f t="shared" si="24"/>
        <v/>
      </c>
      <c r="E773" s="13"/>
      <c r="F773" s="12"/>
      <c r="G773" s="12"/>
      <c r="H773" s="12"/>
      <c r="I773" s="53">
        <f>IF(ISERROR(VLOOKUP($J773,DowntimeEntriesData,'Vehicle Data'!$K$9,FALSE)),0,VLOOKUP($J773,DowntimeEntriesData,'Vehicle Data'!$K$9,FALSE))</f>
        <v>0</v>
      </c>
      <c r="J773" s="51" t="str">
        <f t="shared" si="25"/>
        <v/>
      </c>
      <c r="K773" s="12"/>
      <c r="L773" s="12"/>
      <c r="M773" s="12"/>
      <c r="N773" s="12"/>
      <c r="O773" s="12"/>
      <c r="T773" s="53">
        <f>IF(ISERROR(VLOOKUP($J773,DowntimeEntriesData,'Vehicle Data'!$K$9,FALSE)),0,VLOOKUP($J773,DowntimeEntriesData,'Vehicle Data'!$K$9,FALSE))</f>
        <v>0</v>
      </c>
    </row>
    <row r="774" spans="1:20" s="9" customFormat="1" ht="3.95" hidden="1" customHeight="1" x14ac:dyDescent="0.25">
      <c r="A774" s="149" t="s">
        <v>440</v>
      </c>
      <c r="B774" s="161" t="s">
        <v>440</v>
      </c>
      <c r="C774" s="16"/>
      <c r="D774" s="30">
        <f t="shared" si="24"/>
        <v>0</v>
      </c>
      <c r="E774" s="13"/>
      <c r="F774" s="12"/>
      <c r="G774" s="12"/>
      <c r="H774" s="12"/>
      <c r="I774" s="23"/>
      <c r="J774" s="51">
        <f t="shared" si="25"/>
        <v>0</v>
      </c>
      <c r="K774" s="12"/>
      <c r="L774" s="12"/>
      <c r="M774" s="12"/>
      <c r="N774" s="12"/>
      <c r="O774" s="12"/>
      <c r="T774" s="23"/>
    </row>
    <row r="775" spans="1:20" s="9" customFormat="1" ht="20.100000000000001" hidden="1" customHeight="1" x14ac:dyDescent="0.25">
      <c r="A775" s="149" t="s">
        <v>440</v>
      </c>
      <c r="B775" s="161" t="s">
        <v>440</v>
      </c>
      <c r="C775" s="36" t="str">
        <f>"Model car "&amp; B775</f>
        <v>Model car x</v>
      </c>
      <c r="D775" s="30">
        <f t="shared" si="24"/>
        <v>0</v>
      </c>
      <c r="E775" s="13"/>
      <c r="F775" s="12"/>
      <c r="G775" s="12"/>
      <c r="H775" s="12"/>
      <c r="I775" s="53">
        <f>IF(ISERROR(VLOOKUP($J775,DowntimeEntriesData,'Vehicle Data'!$K$9,FALSE)),0,VLOOKUP($J775,DowntimeEntriesData,'Vehicle Data'!$K$9,FALSE))</f>
        <v>0</v>
      </c>
      <c r="J775" s="51">
        <f t="shared" si="25"/>
        <v>0</v>
      </c>
      <c r="K775" s="12"/>
      <c r="L775" s="12"/>
      <c r="M775" s="12"/>
      <c r="N775" s="12"/>
      <c r="O775" s="12"/>
      <c r="T775" s="53">
        <f>IF(ISERROR(VLOOKUP($J775,DowntimeEntriesData,'Vehicle Data'!$K$9,FALSE)),0,VLOOKUP($J775,DowntimeEntriesData,'Vehicle Data'!$K$9,FALSE))</f>
        <v>0</v>
      </c>
    </row>
    <row r="776" spans="1:20" s="9" customFormat="1" ht="3.95" hidden="1" customHeight="1" x14ac:dyDescent="0.25">
      <c r="A776" s="149" t="s">
        <v>440</v>
      </c>
      <c r="B776" s="161" t="s">
        <v>440</v>
      </c>
      <c r="C776" s="36"/>
      <c r="D776" s="30">
        <f t="shared" si="24"/>
        <v>0</v>
      </c>
      <c r="E776" s="13"/>
      <c r="F776" s="12"/>
      <c r="G776" s="12"/>
      <c r="H776" s="12"/>
      <c r="I776" s="23"/>
      <c r="J776" s="51">
        <f t="shared" si="25"/>
        <v>0</v>
      </c>
      <c r="K776" s="12"/>
      <c r="L776" s="12"/>
      <c r="M776" s="12"/>
      <c r="N776" s="12"/>
      <c r="O776" s="12"/>
      <c r="T776" s="23"/>
    </row>
    <row r="777" spans="1:20" s="9" customFormat="1" ht="20.100000000000001" hidden="1" customHeight="1" x14ac:dyDescent="0.25">
      <c r="A777" s="149" t="s">
        <v>440</v>
      </c>
      <c r="B777" s="161" t="s">
        <v>440</v>
      </c>
      <c r="C777" s="36" t="str">
        <f>"Model car "&amp; B777</f>
        <v>Model car x</v>
      </c>
      <c r="D777" s="30">
        <f t="shared" si="24"/>
        <v>0</v>
      </c>
      <c r="E777" s="13"/>
      <c r="F777" s="12"/>
      <c r="G777" s="12"/>
      <c r="H777" s="12"/>
      <c r="I777" s="53">
        <f>IF(ISERROR(VLOOKUP($J777,DowntimeEntriesData,'Vehicle Data'!$K$9,FALSE)),0,VLOOKUP($J777,DowntimeEntriesData,'Vehicle Data'!$K$9,FALSE))</f>
        <v>0</v>
      </c>
      <c r="J777" s="51">
        <f t="shared" si="25"/>
        <v>0</v>
      </c>
      <c r="K777" s="12"/>
      <c r="L777" s="12"/>
      <c r="M777" s="12"/>
      <c r="N777" s="12"/>
      <c r="O777" s="12"/>
      <c r="T777" s="53">
        <f>IF(ISERROR(VLOOKUP($J777,DowntimeEntriesData,'Vehicle Data'!$K$9,FALSE)),0,VLOOKUP($J777,DowntimeEntriesData,'Vehicle Data'!$K$9,FALSE))</f>
        <v>0</v>
      </c>
    </row>
    <row r="778" spans="1:20" s="9" customFormat="1" ht="3.95" hidden="1" customHeight="1" x14ac:dyDescent="0.25">
      <c r="A778" s="149" t="s">
        <v>440</v>
      </c>
      <c r="B778" s="161" t="s">
        <v>440</v>
      </c>
      <c r="C778" s="36"/>
      <c r="D778" s="30">
        <f t="shared" si="24"/>
        <v>0</v>
      </c>
      <c r="E778" s="13"/>
      <c r="F778" s="12"/>
      <c r="G778" s="12"/>
      <c r="H778" s="12"/>
      <c r="I778" s="23"/>
      <c r="J778" s="51">
        <f t="shared" si="25"/>
        <v>0</v>
      </c>
      <c r="K778" s="12"/>
      <c r="L778" s="12"/>
      <c r="M778" s="12"/>
      <c r="N778" s="12"/>
      <c r="O778" s="12"/>
      <c r="T778" s="23"/>
    </row>
    <row r="779" spans="1:20" s="9" customFormat="1" ht="20.100000000000001" hidden="1" customHeight="1" x14ac:dyDescent="0.25">
      <c r="A779" s="149" t="s">
        <v>440</v>
      </c>
      <c r="B779" s="161" t="s">
        <v>440</v>
      </c>
      <c r="C779" s="36" t="str">
        <f>"Model car "&amp; B779</f>
        <v>Model car x</v>
      </c>
      <c r="D779" s="30">
        <f t="shared" si="24"/>
        <v>0</v>
      </c>
      <c r="E779" s="13"/>
      <c r="F779" s="12"/>
      <c r="G779" s="12"/>
      <c r="H779" s="12"/>
      <c r="I779" s="53">
        <f>IF(ISERROR(VLOOKUP($J779,DowntimeEntriesData,'Vehicle Data'!$K$9,FALSE)),0,VLOOKUP($J779,DowntimeEntriesData,'Vehicle Data'!$K$9,FALSE))</f>
        <v>0</v>
      </c>
      <c r="J779" s="51">
        <f t="shared" si="25"/>
        <v>0</v>
      </c>
      <c r="K779" s="12"/>
      <c r="L779" s="12"/>
      <c r="M779" s="12"/>
      <c r="N779" s="12"/>
      <c r="O779" s="12"/>
      <c r="T779" s="53">
        <f>IF(ISERROR(VLOOKUP($J779,DowntimeEntriesData,'Vehicle Data'!$K$9,FALSE)),0,VLOOKUP($J779,DowntimeEntriesData,'Vehicle Data'!$K$9,FALSE))</f>
        <v>0</v>
      </c>
    </row>
    <row r="780" spans="1:20" s="9" customFormat="1" ht="3.95" hidden="1" customHeight="1" x14ac:dyDescent="0.25">
      <c r="A780" s="149" t="s">
        <v>440</v>
      </c>
      <c r="B780" s="161" t="s">
        <v>440</v>
      </c>
      <c r="C780" s="16"/>
      <c r="D780" s="30">
        <f t="shared" si="24"/>
        <v>0</v>
      </c>
      <c r="E780" s="13"/>
      <c r="F780" s="12"/>
      <c r="G780" s="12"/>
      <c r="H780" s="12"/>
      <c r="I780" s="23"/>
      <c r="J780" s="51">
        <f t="shared" si="25"/>
        <v>0</v>
      </c>
      <c r="K780" s="12"/>
      <c r="L780" s="12"/>
      <c r="M780" s="12"/>
      <c r="N780" s="12"/>
      <c r="O780" s="12"/>
      <c r="T780" s="23"/>
    </row>
    <row r="781" spans="1:20" s="9" customFormat="1" ht="20.100000000000001" hidden="1" customHeight="1" x14ac:dyDescent="0.25">
      <c r="A781" s="149" t="s">
        <v>440</v>
      </c>
      <c r="B781" s="161" t="s">
        <v>440</v>
      </c>
      <c r="C781" s="36" t="str">
        <f>"Model car "&amp; B781</f>
        <v>Model car x</v>
      </c>
      <c r="D781" s="30">
        <f t="shared" si="24"/>
        <v>0</v>
      </c>
      <c r="E781" s="13"/>
      <c r="F781" s="12"/>
      <c r="G781" s="12"/>
      <c r="H781" s="12"/>
      <c r="I781" s="53">
        <f>IF(ISERROR(VLOOKUP($J781,DowntimeEntriesData,'Vehicle Data'!$K$9,FALSE)),0,VLOOKUP($J781,DowntimeEntriesData,'Vehicle Data'!$K$9,FALSE))</f>
        <v>0</v>
      </c>
      <c r="J781" s="51">
        <f t="shared" si="25"/>
        <v>0</v>
      </c>
      <c r="K781" s="12"/>
      <c r="L781" s="12"/>
      <c r="M781" s="12"/>
      <c r="N781" s="12"/>
      <c r="O781" s="12"/>
      <c r="T781" s="53">
        <f>IF(ISERROR(VLOOKUP($J781,DowntimeEntriesData,'Vehicle Data'!$K$9,FALSE)),0,VLOOKUP($J781,DowntimeEntriesData,'Vehicle Data'!$K$9,FALSE))</f>
        <v>0</v>
      </c>
    </row>
    <row r="782" spans="1:20" s="9" customFormat="1" ht="3.95" hidden="1" customHeight="1" x14ac:dyDescent="0.25">
      <c r="A782" s="149" t="s">
        <v>440</v>
      </c>
      <c r="B782" s="161" t="s">
        <v>440</v>
      </c>
      <c r="C782" s="36"/>
      <c r="D782" s="30">
        <f t="shared" si="24"/>
        <v>0</v>
      </c>
      <c r="E782" s="13"/>
      <c r="F782" s="12"/>
      <c r="G782" s="12"/>
      <c r="H782" s="12"/>
      <c r="I782" s="23"/>
      <c r="J782" s="51">
        <f t="shared" si="25"/>
        <v>0</v>
      </c>
      <c r="K782" s="12"/>
      <c r="L782" s="12"/>
      <c r="M782" s="12"/>
      <c r="N782" s="12"/>
      <c r="O782" s="12"/>
      <c r="T782" s="23"/>
    </row>
    <row r="783" spans="1:20" s="9" customFormat="1" ht="20.100000000000001" hidden="1" customHeight="1" x14ac:dyDescent="0.25">
      <c r="A783" s="149" t="s">
        <v>440</v>
      </c>
      <c r="B783" s="161" t="s">
        <v>440</v>
      </c>
      <c r="C783" s="36" t="str">
        <f>"Model car "&amp; B783</f>
        <v>Model car x</v>
      </c>
      <c r="D783" s="30">
        <f t="shared" si="24"/>
        <v>0</v>
      </c>
      <c r="E783" s="13"/>
      <c r="F783" s="12"/>
      <c r="G783" s="12"/>
      <c r="H783" s="12"/>
      <c r="I783" s="53">
        <f>IF(ISERROR(VLOOKUP($J783,DowntimeEntriesData,'Vehicle Data'!$K$9,FALSE)),0,VLOOKUP($J783,DowntimeEntriesData,'Vehicle Data'!$K$9,FALSE))</f>
        <v>0</v>
      </c>
      <c r="J783" s="51">
        <f t="shared" si="25"/>
        <v>0</v>
      </c>
      <c r="K783" s="12"/>
      <c r="L783" s="12"/>
      <c r="M783" s="12"/>
      <c r="N783" s="12"/>
      <c r="O783" s="12"/>
      <c r="T783" s="53">
        <f>IF(ISERROR(VLOOKUP($J783,DowntimeEntriesData,'Vehicle Data'!$K$9,FALSE)),0,VLOOKUP($J783,DowntimeEntriesData,'Vehicle Data'!$K$9,FALSE))</f>
        <v>0</v>
      </c>
    </row>
    <row r="784" spans="1:20" s="9" customFormat="1" ht="3.95" hidden="1" customHeight="1" x14ac:dyDescent="0.25">
      <c r="A784" s="149" t="s">
        <v>440</v>
      </c>
      <c r="B784" s="161" t="s">
        <v>440</v>
      </c>
      <c r="C784" s="36"/>
      <c r="D784" s="30">
        <f t="shared" si="24"/>
        <v>0</v>
      </c>
      <c r="E784" s="13"/>
      <c r="F784" s="12"/>
      <c r="G784" s="12"/>
      <c r="H784" s="12"/>
      <c r="I784" s="23"/>
      <c r="J784" s="51">
        <f t="shared" si="25"/>
        <v>0</v>
      </c>
      <c r="K784" s="12"/>
      <c r="L784" s="12"/>
      <c r="M784" s="12"/>
      <c r="N784" s="12"/>
      <c r="O784" s="12"/>
      <c r="T784" s="23"/>
    </row>
    <row r="785" spans="1:20" s="9" customFormat="1" ht="20.100000000000001" hidden="1" customHeight="1" x14ac:dyDescent="0.25">
      <c r="A785" s="149" t="s">
        <v>440</v>
      </c>
      <c r="B785" s="161" t="s">
        <v>440</v>
      </c>
      <c r="C785" s="36" t="str">
        <f>"Model car "&amp; B785</f>
        <v>Model car x</v>
      </c>
      <c r="D785" s="30">
        <f t="shared" si="24"/>
        <v>0</v>
      </c>
      <c r="E785" s="13"/>
      <c r="F785" s="12"/>
      <c r="G785" s="12"/>
      <c r="H785" s="12"/>
      <c r="I785" s="53">
        <f>IF(ISERROR(VLOOKUP($J785,DowntimeEntriesData,'Vehicle Data'!$K$9,FALSE)),0,VLOOKUP($J785,DowntimeEntriesData,'Vehicle Data'!$K$9,FALSE))</f>
        <v>0</v>
      </c>
      <c r="J785" s="51">
        <f t="shared" si="25"/>
        <v>0</v>
      </c>
      <c r="K785" s="12"/>
      <c r="L785" s="12"/>
      <c r="M785" s="12"/>
      <c r="N785" s="12"/>
      <c r="O785" s="12"/>
      <c r="T785" s="53">
        <f>IF(ISERROR(VLOOKUP($J785,DowntimeEntriesData,'Vehicle Data'!$K$9,FALSE)),0,VLOOKUP($J785,DowntimeEntriesData,'Vehicle Data'!$K$9,FALSE))</f>
        <v>0</v>
      </c>
    </row>
    <row r="786" spans="1:20" s="9" customFormat="1" ht="3.95" hidden="1" customHeight="1" x14ac:dyDescent="0.25">
      <c r="A786" s="149" t="s">
        <v>440</v>
      </c>
      <c r="B786" s="161" t="s">
        <v>440</v>
      </c>
      <c r="C786" s="16"/>
      <c r="D786" s="30">
        <f t="shared" si="24"/>
        <v>0</v>
      </c>
      <c r="E786" s="13"/>
      <c r="F786" s="12"/>
      <c r="G786" s="12"/>
      <c r="H786" s="12"/>
      <c r="I786" s="23"/>
      <c r="J786" s="51">
        <f t="shared" si="25"/>
        <v>0</v>
      </c>
      <c r="K786" s="12"/>
      <c r="L786" s="12"/>
      <c r="M786" s="12"/>
      <c r="N786" s="12"/>
      <c r="O786" s="12"/>
      <c r="T786" s="23"/>
    </row>
    <row r="787" spans="1:20" s="9" customFormat="1" ht="20.100000000000001" hidden="1" customHeight="1" x14ac:dyDescent="0.25">
      <c r="A787" s="149" t="s">
        <v>440</v>
      </c>
      <c r="B787" s="161" t="s">
        <v>440</v>
      </c>
      <c r="C787" s="36" t="str">
        <f>"Model car "&amp; B787</f>
        <v>Model car x</v>
      </c>
      <c r="D787" s="30">
        <f t="shared" si="24"/>
        <v>0</v>
      </c>
      <c r="E787" s="13"/>
      <c r="F787" s="12"/>
      <c r="G787" s="12"/>
      <c r="H787" s="12"/>
      <c r="I787" s="53">
        <f>IF(ISERROR(VLOOKUP($J787,DowntimeEntriesData,'Vehicle Data'!$K$9,FALSE)),0,VLOOKUP($J787,DowntimeEntriesData,'Vehicle Data'!$K$9,FALSE))</f>
        <v>0</v>
      </c>
      <c r="J787" s="51">
        <f t="shared" si="25"/>
        <v>0</v>
      </c>
      <c r="K787" s="12"/>
      <c r="L787" s="12"/>
      <c r="M787" s="12"/>
      <c r="N787" s="12"/>
      <c r="O787" s="12"/>
      <c r="T787" s="53">
        <f>IF(ISERROR(VLOOKUP($J787,DowntimeEntriesData,'Vehicle Data'!$K$9,FALSE)),0,VLOOKUP($J787,DowntimeEntriesData,'Vehicle Data'!$K$9,FALSE))</f>
        <v>0</v>
      </c>
    </row>
    <row r="788" spans="1:20" s="9" customFormat="1" ht="15.95" customHeight="1" x14ac:dyDescent="0.25">
      <c r="A788" s="149" t="s">
        <v>585</v>
      </c>
      <c r="B788" s="161" t="s">
        <v>440</v>
      </c>
      <c r="C788" s="35" t="s">
        <v>587</v>
      </c>
      <c r="D788" s="10"/>
      <c r="E788" s="13"/>
      <c r="F788" s="12"/>
      <c r="G788" s="12"/>
      <c r="H788" s="12"/>
      <c r="I788" s="313"/>
      <c r="J788" s="12"/>
      <c r="K788" s="12"/>
      <c r="L788" s="12"/>
      <c r="M788" s="12"/>
      <c r="N788" s="12"/>
      <c r="O788" s="12"/>
    </row>
    <row r="789" spans="1:20" s="9" customFormat="1" ht="3.95" customHeight="1" x14ac:dyDescent="0.25">
      <c r="A789" s="149" t="s">
        <v>440</v>
      </c>
      <c r="B789" s="161" t="s">
        <v>440</v>
      </c>
      <c r="C789" s="35"/>
      <c r="D789" s="10"/>
      <c r="E789" s="13"/>
      <c r="F789" s="12"/>
      <c r="G789" s="12"/>
      <c r="H789" s="12"/>
      <c r="I789" s="23"/>
      <c r="J789" s="12"/>
      <c r="K789" s="12"/>
      <c r="L789" s="12"/>
      <c r="M789" s="12"/>
      <c r="N789" s="12"/>
      <c r="O789" s="12"/>
    </row>
    <row r="790" spans="1:20" s="9" customFormat="1" ht="15.95" customHeight="1" x14ac:dyDescent="0.25">
      <c r="A790" s="149" t="s">
        <v>440</v>
      </c>
      <c r="B790" s="161" t="s">
        <v>440</v>
      </c>
      <c r="C790" s="36" t="str">
        <f>"Model car "&amp; B790</f>
        <v>Model car x</v>
      </c>
      <c r="D790" s="30" t="str">
        <f>D729</f>
        <v>OPELCORSA D1.3 CDTi Enjoy 88g</v>
      </c>
      <c r="E790" s="13"/>
      <c r="F790" s="12"/>
      <c r="G790" s="12"/>
      <c r="H790" s="12"/>
      <c r="I790" s="417">
        <v>-0.30122196314146665</v>
      </c>
      <c r="J790" s="51" t="str">
        <f t="shared" ref="J790:J821" si="26">J54</f>
        <v>OPELCORSA D</v>
      </c>
      <c r="K790" s="12"/>
      <c r="L790" s="12"/>
      <c r="M790" s="12"/>
      <c r="N790" s="12"/>
      <c r="O790" s="12"/>
      <c r="T790" s="53">
        <f>IF(ISERROR(VLOOKUP($J790,DowntimeEntriesData,'Vehicle Data'!$L$9,FALSE)),0,VLOOKUP($J790,DowntimeEntriesData,'Vehicle Data'!$L$9,FALSE))</f>
        <v>0</v>
      </c>
    </row>
    <row r="791" spans="1:20" s="9" customFormat="1" ht="3.95" hidden="1" customHeight="1" x14ac:dyDescent="0.25">
      <c r="A791" s="149" t="s">
        <v>440</v>
      </c>
      <c r="B791" s="161" t="s">
        <v>440</v>
      </c>
      <c r="C791" s="36"/>
      <c r="D791" s="30">
        <f t="shared" ref="D791:D848" si="27">D730</f>
        <v>0</v>
      </c>
      <c r="E791" s="13"/>
      <c r="F791" s="12"/>
      <c r="G791" s="12"/>
      <c r="H791" s="12"/>
      <c r="I791" s="23"/>
      <c r="J791" s="51">
        <f t="shared" si="26"/>
        <v>0</v>
      </c>
      <c r="K791" s="12"/>
      <c r="L791" s="12"/>
      <c r="M791" s="12"/>
      <c r="N791" s="12"/>
      <c r="O791" s="12"/>
      <c r="T791" s="23"/>
    </row>
    <row r="792" spans="1:20" s="9" customFormat="1" ht="15.95" customHeight="1" x14ac:dyDescent="0.25">
      <c r="A792" s="149" t="s">
        <v>440</v>
      </c>
      <c r="B792" s="161" t="s">
        <v>440</v>
      </c>
      <c r="C792" s="36" t="str">
        <f>"Model car "&amp; B792</f>
        <v>Model car x</v>
      </c>
      <c r="D792" s="30" t="str">
        <f t="shared" si="27"/>
        <v>VWPOLO (6C1)1.4 TDi Trendline</v>
      </c>
      <c r="E792" s="13"/>
      <c r="F792" s="12"/>
      <c r="G792" s="12"/>
      <c r="H792" s="12"/>
      <c r="I792" s="417">
        <v>-0.18224202920020416</v>
      </c>
      <c r="J792" s="51" t="str">
        <f t="shared" si="26"/>
        <v>VWPOLO (6C1)</v>
      </c>
      <c r="K792" s="12"/>
      <c r="L792" s="12"/>
      <c r="M792" s="12"/>
      <c r="N792" s="12"/>
      <c r="O792" s="12"/>
      <c r="T792" s="53">
        <f>IF(ISERROR(VLOOKUP($J792,DowntimeEntriesData,'Vehicle Data'!$L$9,FALSE)),0,VLOOKUP($J792,DowntimeEntriesData,'Vehicle Data'!$L$9,FALSE))</f>
        <v>0</v>
      </c>
    </row>
    <row r="793" spans="1:20" s="9" customFormat="1" ht="3.95" hidden="1" customHeight="1" x14ac:dyDescent="0.25">
      <c r="A793" s="149" t="s">
        <v>440</v>
      </c>
      <c r="B793" s="161" t="s">
        <v>440</v>
      </c>
      <c r="C793" s="36"/>
      <c r="D793" s="30">
        <f t="shared" si="27"/>
        <v>0</v>
      </c>
      <c r="E793" s="13"/>
      <c r="F793" s="12"/>
      <c r="G793" s="12"/>
      <c r="H793" s="12"/>
      <c r="I793" s="23"/>
      <c r="J793" s="51">
        <f t="shared" si="26"/>
        <v>0</v>
      </c>
      <c r="K793" s="12"/>
      <c r="L793" s="12"/>
      <c r="M793" s="12"/>
      <c r="N793" s="12"/>
      <c r="O793" s="12"/>
      <c r="T793" s="23"/>
    </row>
    <row r="794" spans="1:20" s="9" customFormat="1" ht="15.95" customHeight="1" x14ac:dyDescent="0.25">
      <c r="A794" s="149" t="s">
        <v>440</v>
      </c>
      <c r="B794" s="161" t="s">
        <v>440</v>
      </c>
      <c r="C794" s="36" t="str">
        <f>"Model car "&amp; B794</f>
        <v>Model car x</v>
      </c>
      <c r="D794" s="30" t="str">
        <f t="shared" si="27"/>
        <v>SEATIBIZA ST (6J)1.2 TDi Style</v>
      </c>
      <c r="E794" s="13"/>
      <c r="F794" s="12"/>
      <c r="G794" s="12"/>
      <c r="H794" s="12"/>
      <c r="I794" s="417">
        <v>-0.15775941556138723</v>
      </c>
      <c r="J794" s="51" t="str">
        <f t="shared" si="26"/>
        <v>SEATIBIZA ST (6J)</v>
      </c>
      <c r="K794" s="12"/>
      <c r="L794" s="12"/>
      <c r="M794" s="12"/>
      <c r="N794" s="12"/>
      <c r="O794" s="12"/>
      <c r="T794" s="53">
        <f>IF(ISERROR(VLOOKUP($J794,DowntimeEntriesData,'Vehicle Data'!$L$9,FALSE)),0,VLOOKUP($J794,DowntimeEntriesData,'Vehicle Data'!$L$9,FALSE))</f>
        <v>0</v>
      </c>
    </row>
    <row r="795" spans="1:20" s="9" customFormat="1" ht="3.95" hidden="1" customHeight="1" x14ac:dyDescent="0.25">
      <c r="A795" s="149" t="s">
        <v>440</v>
      </c>
      <c r="B795" s="161" t="s">
        <v>440</v>
      </c>
      <c r="C795" s="16"/>
      <c r="D795" s="30">
        <f t="shared" si="27"/>
        <v>0</v>
      </c>
      <c r="E795" s="13"/>
      <c r="F795" s="12"/>
      <c r="G795" s="12"/>
      <c r="H795" s="12"/>
      <c r="I795" s="23"/>
      <c r="J795" s="51">
        <f t="shared" si="26"/>
        <v>0</v>
      </c>
      <c r="K795" s="12"/>
      <c r="L795" s="12"/>
      <c r="M795" s="12"/>
      <c r="N795" s="12"/>
      <c r="O795" s="12"/>
      <c r="T795" s="23"/>
    </row>
    <row r="796" spans="1:20" s="9" customFormat="1" ht="15.95" customHeight="1" x14ac:dyDescent="0.25">
      <c r="A796" s="149" t="s">
        <v>440</v>
      </c>
      <c r="B796" s="161" t="s">
        <v>440</v>
      </c>
      <c r="C796" s="36" t="str">
        <f>"Model car "&amp; B796</f>
        <v>Model car x</v>
      </c>
      <c r="D796" s="30" t="str">
        <f t="shared" si="27"/>
        <v>SEATLEON ST (5F)1.6 TDi Style Ecomotive</v>
      </c>
      <c r="E796" s="13"/>
      <c r="F796" s="12"/>
      <c r="G796" s="12"/>
      <c r="H796" s="12"/>
      <c r="I796" s="417">
        <v>-0.24538424065278286</v>
      </c>
      <c r="J796" s="51" t="str">
        <f t="shared" si="26"/>
        <v>SEATLEON ST (5F)</v>
      </c>
      <c r="K796" s="12"/>
      <c r="L796" s="12"/>
      <c r="M796" s="12"/>
      <c r="N796" s="12"/>
      <c r="O796" s="12"/>
      <c r="T796" s="53">
        <f>IF(ISERROR(VLOOKUP($J796,DowntimeEntriesData,'Vehicle Data'!$L$9,FALSE)),0,VLOOKUP($J796,DowntimeEntriesData,'Vehicle Data'!$L$9,FALSE))</f>
        <v>0</v>
      </c>
    </row>
    <row r="797" spans="1:20" s="9" customFormat="1" ht="3.95" hidden="1" customHeight="1" x14ac:dyDescent="0.25">
      <c r="A797" s="149" t="s">
        <v>440</v>
      </c>
      <c r="B797" s="161" t="s">
        <v>440</v>
      </c>
      <c r="C797" s="36"/>
      <c r="D797" s="30">
        <f t="shared" si="27"/>
        <v>0</v>
      </c>
      <c r="E797" s="13"/>
      <c r="F797" s="12"/>
      <c r="G797" s="12"/>
      <c r="H797" s="12"/>
      <c r="I797" s="23"/>
      <c r="J797" s="51">
        <f t="shared" si="26"/>
        <v>0</v>
      </c>
      <c r="K797" s="12"/>
      <c r="L797" s="12"/>
      <c r="M797" s="12"/>
      <c r="N797" s="12"/>
      <c r="O797" s="12"/>
      <c r="T797" s="23"/>
    </row>
    <row r="798" spans="1:20" s="9" customFormat="1" ht="20.100000000000001" customHeight="1" x14ac:dyDescent="0.25">
      <c r="A798" s="149" t="s">
        <v>440</v>
      </c>
      <c r="B798" s="161" t="s">
        <v>440</v>
      </c>
      <c r="C798" s="36" t="str">
        <f>"Model car "&amp; B798</f>
        <v>Model car x</v>
      </c>
      <c r="D798" s="30" t="str">
        <f t="shared" si="27"/>
        <v>FORDFOCUS STATION1.6 TDCi Titanium Best</v>
      </c>
      <c r="E798" s="13"/>
      <c r="F798" s="12"/>
      <c r="G798" s="12"/>
      <c r="H798" s="12"/>
      <c r="I798" s="417">
        <v>-0.32167450877440973</v>
      </c>
      <c r="J798" s="51" t="str">
        <f t="shared" si="26"/>
        <v>FORDFOCUS STATION</v>
      </c>
      <c r="K798" s="12"/>
      <c r="L798" s="12"/>
      <c r="M798" s="12"/>
      <c r="N798" s="12"/>
      <c r="O798" s="12"/>
      <c r="T798" s="53">
        <f>IF(ISERROR(VLOOKUP($J798,DowntimeEntriesData,'Vehicle Data'!$L$9,FALSE)),0,VLOOKUP($J798,DowntimeEntriesData,'Vehicle Data'!$L$9,FALSE))</f>
        <v>0</v>
      </c>
    </row>
    <row r="799" spans="1:20" s="9" customFormat="1" ht="3.95" hidden="1" customHeight="1" x14ac:dyDescent="0.25">
      <c r="A799" s="149" t="s">
        <v>440</v>
      </c>
      <c r="B799" s="161" t="s">
        <v>440</v>
      </c>
      <c r="C799" s="36"/>
      <c r="D799" s="30">
        <f t="shared" si="27"/>
        <v>0</v>
      </c>
      <c r="E799" s="13"/>
      <c r="F799" s="12"/>
      <c r="G799" s="12"/>
      <c r="H799" s="12"/>
      <c r="I799" s="23"/>
      <c r="J799" s="51">
        <f t="shared" si="26"/>
        <v>0</v>
      </c>
      <c r="K799" s="12"/>
      <c r="L799" s="12"/>
      <c r="M799" s="12"/>
      <c r="N799" s="12"/>
      <c r="O799" s="12"/>
      <c r="T799" s="23"/>
    </row>
    <row r="800" spans="1:20" s="9" customFormat="1" ht="20.100000000000001" customHeight="1" x14ac:dyDescent="0.25">
      <c r="A800" s="149" t="s">
        <v>440</v>
      </c>
      <c r="B800" s="161" t="s">
        <v>440</v>
      </c>
      <c r="C800" s="36" t="str">
        <f>"Model car "&amp; B800</f>
        <v>Model car x</v>
      </c>
      <c r="D800" s="30" t="str">
        <f t="shared" si="27"/>
        <v>VWGOLF VII VARIAN1.6 TDi Confortline</v>
      </c>
      <c r="E800" s="13"/>
      <c r="F800" s="12"/>
      <c r="G800" s="12"/>
      <c r="H800" s="12"/>
      <c r="I800" s="417">
        <v>-0.20151947020618854</v>
      </c>
      <c r="J800" s="51" t="str">
        <f t="shared" si="26"/>
        <v>VWGOLF VII VARIAN</v>
      </c>
      <c r="K800" s="12"/>
      <c r="L800" s="12"/>
      <c r="M800" s="12"/>
      <c r="N800" s="12"/>
      <c r="O800" s="12"/>
      <c r="T800" s="53">
        <f>IF(ISERROR(VLOOKUP($J800,DowntimeEntriesData,'Vehicle Data'!$L$9,FALSE)),0,VLOOKUP($J800,DowntimeEntriesData,'Vehicle Data'!$L$9,FALSE))</f>
        <v>0</v>
      </c>
    </row>
    <row r="801" spans="1:20" s="9" customFormat="1" ht="3.95" hidden="1" customHeight="1" x14ac:dyDescent="0.25">
      <c r="A801" s="149" t="s">
        <v>440</v>
      </c>
      <c r="B801" s="161" t="s">
        <v>440</v>
      </c>
      <c r="C801" s="16"/>
      <c r="D801" s="30">
        <f t="shared" si="27"/>
        <v>0</v>
      </c>
      <c r="E801" s="13"/>
      <c r="F801" s="12"/>
      <c r="G801" s="12"/>
      <c r="H801" s="12"/>
      <c r="I801" s="23"/>
      <c r="J801" s="51">
        <f t="shared" si="26"/>
        <v>0</v>
      </c>
      <c r="K801" s="12"/>
      <c r="L801" s="12"/>
      <c r="M801" s="12"/>
      <c r="N801" s="12"/>
      <c r="O801" s="12"/>
      <c r="T801" s="23"/>
    </row>
    <row r="802" spans="1:20" s="9" customFormat="1" ht="20.100000000000001" customHeight="1" x14ac:dyDescent="0.25">
      <c r="A802" s="149" t="s">
        <v>440</v>
      </c>
      <c r="B802" s="161" t="s">
        <v>440</v>
      </c>
      <c r="C802" s="36" t="str">
        <f>"Model car "&amp; B802</f>
        <v>Model car x</v>
      </c>
      <c r="D802" s="30" t="str">
        <f t="shared" si="27"/>
        <v>BMWSERIE-1 (F20)116 d EfficientDynamics</v>
      </c>
      <c r="E802" s="13"/>
      <c r="F802" s="12"/>
      <c r="G802" s="12"/>
      <c r="H802" s="12"/>
      <c r="I802" s="417">
        <v>-0.14063919959912008</v>
      </c>
      <c r="J802" s="51" t="str">
        <f t="shared" si="26"/>
        <v>BMWSERIE-1 (F20)</v>
      </c>
      <c r="K802" s="12"/>
      <c r="L802" s="12"/>
      <c r="M802" s="12"/>
      <c r="N802" s="12"/>
      <c r="O802" s="12"/>
      <c r="T802" s="53">
        <f>IF(ISERROR(VLOOKUP($J802,DowntimeEntriesData,'Vehicle Data'!$L$9,FALSE)),0,VLOOKUP($J802,DowntimeEntriesData,'Vehicle Data'!$L$9,FALSE))</f>
        <v>0</v>
      </c>
    </row>
    <row r="803" spans="1:20" s="9" customFormat="1" ht="3.95" hidden="1" customHeight="1" x14ac:dyDescent="0.25">
      <c r="A803" s="149" t="s">
        <v>440</v>
      </c>
      <c r="B803" s="161" t="s">
        <v>440</v>
      </c>
      <c r="C803" s="36"/>
      <c r="D803" s="30">
        <f t="shared" si="27"/>
        <v>0</v>
      </c>
      <c r="E803" s="13"/>
      <c r="F803" s="12"/>
      <c r="G803" s="12"/>
      <c r="H803" s="12"/>
      <c r="I803" s="23"/>
      <c r="J803" s="51">
        <f t="shared" si="26"/>
        <v>0</v>
      </c>
      <c r="K803" s="12"/>
      <c r="L803" s="12"/>
      <c r="M803" s="12"/>
      <c r="N803" s="12"/>
      <c r="O803" s="12"/>
      <c r="T803" s="23"/>
    </row>
    <row r="804" spans="1:20" s="9" customFormat="1" ht="20.100000000000001" customHeight="1" x14ac:dyDescent="0.25">
      <c r="A804" s="149" t="s">
        <v>440</v>
      </c>
      <c r="B804" s="161" t="s">
        <v>440</v>
      </c>
      <c r="C804" s="36" t="str">
        <f>"Model car "&amp; B804</f>
        <v>Model car x</v>
      </c>
      <c r="D804" s="30" t="str">
        <f t="shared" si="27"/>
        <v>AUDIA3 SPORTBACK (81.6 TDi Business Line Attracti</v>
      </c>
      <c r="E804" s="13"/>
      <c r="F804" s="12"/>
      <c r="G804" s="12"/>
      <c r="H804" s="12"/>
      <c r="I804" s="417">
        <v>-6.2495257606798749E-2</v>
      </c>
      <c r="J804" s="51" t="str">
        <f t="shared" si="26"/>
        <v>AUDIA3 SPORTBACK (8</v>
      </c>
      <c r="K804" s="12"/>
      <c r="L804" s="12"/>
      <c r="M804" s="12"/>
      <c r="N804" s="12"/>
      <c r="O804" s="12"/>
      <c r="T804" s="53">
        <f>IF(ISERROR(VLOOKUP($J804,DowntimeEntriesData,'Vehicle Data'!$L$9,FALSE)),0,VLOOKUP($J804,DowntimeEntriesData,'Vehicle Data'!$L$9,FALSE))</f>
        <v>0</v>
      </c>
    </row>
    <row r="805" spans="1:20" s="9" customFormat="1" ht="3.95" hidden="1" customHeight="1" x14ac:dyDescent="0.25">
      <c r="A805" s="149" t="s">
        <v>440</v>
      </c>
      <c r="B805" s="161" t="s">
        <v>440</v>
      </c>
      <c r="C805" s="36"/>
      <c r="D805" s="30">
        <f t="shared" si="27"/>
        <v>0</v>
      </c>
      <c r="E805" s="13"/>
      <c r="F805" s="12"/>
      <c r="G805" s="12"/>
      <c r="H805" s="12"/>
      <c r="I805" s="23"/>
      <c r="J805" s="51">
        <f t="shared" si="26"/>
        <v>0</v>
      </c>
      <c r="K805" s="12"/>
      <c r="L805" s="12"/>
      <c r="M805" s="12"/>
      <c r="N805" s="12"/>
      <c r="O805" s="12"/>
      <c r="T805" s="23"/>
    </row>
    <row r="806" spans="1:20" s="9" customFormat="1" ht="20.100000000000001" customHeight="1" x14ac:dyDescent="0.25">
      <c r="A806" s="149" t="s">
        <v>440</v>
      </c>
      <c r="B806" s="161" t="s">
        <v>440</v>
      </c>
      <c r="C806" s="36" t="str">
        <f>"Model car "&amp; B806</f>
        <v>Model car x</v>
      </c>
      <c r="D806" s="30" t="str">
        <f t="shared" si="27"/>
        <v>CITROENC5 TOURER1.6 HDi Séduction 120g</v>
      </c>
      <c r="E806" s="13"/>
      <c r="F806" s="12"/>
      <c r="G806" s="12"/>
      <c r="H806" s="12"/>
      <c r="I806" s="417">
        <v>-0.37858858257867645</v>
      </c>
      <c r="J806" s="51" t="str">
        <f t="shared" si="26"/>
        <v>CITROENC5 TOURER</v>
      </c>
      <c r="K806" s="12"/>
      <c r="L806" s="12"/>
      <c r="M806" s="12"/>
      <c r="N806" s="12"/>
      <c r="O806" s="12"/>
      <c r="T806" s="53">
        <f>IF(ISERROR(VLOOKUP($J806,DowntimeEntriesData,'Vehicle Data'!$L$9,FALSE)),0,VLOOKUP($J806,DowntimeEntriesData,'Vehicle Data'!$L$9,FALSE))</f>
        <v>0</v>
      </c>
    </row>
    <row r="807" spans="1:20" s="9" customFormat="1" ht="3.95" hidden="1" customHeight="1" x14ac:dyDescent="0.25">
      <c r="A807" s="149" t="s">
        <v>440</v>
      </c>
      <c r="B807" s="161" t="s">
        <v>440</v>
      </c>
      <c r="C807" s="16"/>
      <c r="D807" s="30">
        <f t="shared" si="27"/>
        <v>0</v>
      </c>
      <c r="E807" s="13"/>
      <c r="F807" s="12"/>
      <c r="G807" s="12"/>
      <c r="H807" s="12"/>
      <c r="I807" s="23"/>
      <c r="J807" s="51">
        <f t="shared" si="26"/>
        <v>0</v>
      </c>
      <c r="K807" s="12"/>
      <c r="L807" s="12"/>
      <c r="M807" s="12"/>
      <c r="N807" s="12"/>
      <c r="O807" s="12"/>
      <c r="T807" s="23"/>
    </row>
    <row r="808" spans="1:20" s="9" customFormat="1" ht="20.100000000000001" customHeight="1" x14ac:dyDescent="0.25">
      <c r="A808" s="149" t="s">
        <v>440</v>
      </c>
      <c r="B808" s="161" t="s">
        <v>440</v>
      </c>
      <c r="C808" s="36" t="str">
        <f>"Model car "&amp; B808</f>
        <v>Model car x</v>
      </c>
      <c r="D808" s="30" t="str">
        <f t="shared" si="27"/>
        <v>VWPASSAT VARIANT1.6 TDi Confortline Navig</v>
      </c>
      <c r="E808" s="13"/>
      <c r="F808" s="12"/>
      <c r="G808" s="12"/>
      <c r="H808" s="12"/>
      <c r="I808" s="417">
        <v>-0.24182253268347609</v>
      </c>
      <c r="J808" s="51" t="str">
        <f t="shared" si="26"/>
        <v>VWPASSAT VARIANT</v>
      </c>
      <c r="K808" s="12"/>
      <c r="L808" s="12"/>
      <c r="M808" s="12"/>
      <c r="N808" s="12"/>
      <c r="O808" s="12"/>
      <c r="T808" s="53">
        <f>IF(ISERROR(VLOOKUP($J808,DowntimeEntriesData,'Vehicle Data'!$L$9,FALSE)),0,VLOOKUP($J808,DowntimeEntriesData,'Vehicle Data'!$L$9,FALSE))</f>
        <v>0</v>
      </c>
    </row>
    <row r="809" spans="1:20" s="9" customFormat="1" ht="3.95" hidden="1" customHeight="1" x14ac:dyDescent="0.25">
      <c r="A809" s="149" t="s">
        <v>440</v>
      </c>
      <c r="B809" s="161" t="s">
        <v>440</v>
      </c>
      <c r="C809" s="16"/>
      <c r="D809" s="30">
        <f t="shared" si="27"/>
        <v>0</v>
      </c>
      <c r="E809" s="13"/>
      <c r="F809" s="12"/>
      <c r="G809" s="12"/>
      <c r="H809" s="12"/>
      <c r="I809" s="23"/>
      <c r="J809" s="51">
        <f t="shared" si="26"/>
        <v>0</v>
      </c>
      <c r="K809" s="12"/>
      <c r="L809" s="12"/>
      <c r="M809" s="12"/>
      <c r="N809" s="12"/>
      <c r="O809" s="12"/>
      <c r="T809" s="23"/>
    </row>
    <row r="810" spans="1:20" s="9" customFormat="1" ht="20.100000000000001" customHeight="1" x14ac:dyDescent="0.25">
      <c r="A810" s="149" t="s">
        <v>440</v>
      </c>
      <c r="B810" s="161" t="s">
        <v>440</v>
      </c>
      <c r="C810" s="36" t="str">
        <f>"Model car "&amp; B810</f>
        <v>Model car x</v>
      </c>
      <c r="D810" s="30" t="str">
        <f t="shared" si="27"/>
        <v>VWPASSAT VARIANT2.0 TDi Confortline Navig</v>
      </c>
      <c r="E810" s="13"/>
      <c r="F810" s="12"/>
      <c r="G810" s="12"/>
      <c r="H810" s="12"/>
      <c r="I810" s="417">
        <v>-0.24182253268347609</v>
      </c>
      <c r="J810" s="51" t="str">
        <f t="shared" si="26"/>
        <v>VWPASSAT VARIANT</v>
      </c>
      <c r="K810" s="12"/>
      <c r="L810" s="12"/>
      <c r="M810" s="12"/>
      <c r="N810" s="12"/>
      <c r="O810" s="12"/>
      <c r="T810" s="53">
        <f>IF(ISERROR(VLOOKUP($J810,DowntimeEntriesData,'Vehicle Data'!$L$9,FALSE)),0,VLOOKUP($J810,DowntimeEntriesData,'Vehicle Data'!$L$9,FALSE))</f>
        <v>0</v>
      </c>
    </row>
    <row r="811" spans="1:20" s="9" customFormat="1" ht="3.95" hidden="1" customHeight="1" x14ac:dyDescent="0.25">
      <c r="A811" s="149" t="s">
        <v>440</v>
      </c>
      <c r="B811" s="161" t="s">
        <v>440</v>
      </c>
      <c r="C811" s="36"/>
      <c r="D811" s="30">
        <f t="shared" si="27"/>
        <v>0</v>
      </c>
      <c r="E811" s="13"/>
      <c r="F811" s="12"/>
      <c r="G811" s="12"/>
      <c r="H811" s="12"/>
      <c r="I811" s="23"/>
      <c r="J811" s="51">
        <f t="shared" si="26"/>
        <v>0</v>
      </c>
      <c r="K811" s="12"/>
      <c r="L811" s="12"/>
      <c r="M811" s="12"/>
      <c r="N811" s="12"/>
      <c r="O811" s="12"/>
      <c r="T811" s="23"/>
    </row>
    <row r="812" spans="1:20" s="9" customFormat="1" ht="20.100000000000001" customHeight="1" x14ac:dyDescent="0.25">
      <c r="A812" s="149" t="s">
        <v>440</v>
      </c>
      <c r="B812" s="161" t="s">
        <v>440</v>
      </c>
      <c r="C812" s="36" t="str">
        <f>"Model car "&amp; B812</f>
        <v>Model car x</v>
      </c>
      <c r="D812" s="30" t="str">
        <f t="shared" si="27"/>
        <v>OPELINSIGNIA SPORTS2.0 CDTi Executive S/S</v>
      </c>
      <c r="E812" s="13"/>
      <c r="F812" s="12"/>
      <c r="G812" s="12"/>
      <c r="H812" s="12"/>
      <c r="I812" s="417">
        <v>-4.957076459912E-2</v>
      </c>
      <c r="J812" s="51" t="str">
        <f t="shared" si="26"/>
        <v>OPELINSIGNIA SPORTS</v>
      </c>
      <c r="K812" s="12"/>
      <c r="L812" s="12"/>
      <c r="M812" s="12"/>
      <c r="N812" s="12"/>
      <c r="O812" s="12"/>
      <c r="T812" s="53">
        <f>IF(ISERROR(VLOOKUP($J812,DowntimeEntriesData,'Vehicle Data'!$L$9,FALSE)),0,VLOOKUP($J812,DowntimeEntriesData,'Vehicle Data'!$L$9,FALSE))</f>
        <v>0</v>
      </c>
    </row>
    <row r="813" spans="1:20" s="9" customFormat="1" ht="3.95" hidden="1" customHeight="1" x14ac:dyDescent="0.25">
      <c r="A813" s="149" t="s">
        <v>440</v>
      </c>
      <c r="B813" s="161" t="s">
        <v>440</v>
      </c>
      <c r="C813" s="36"/>
      <c r="D813" s="30">
        <f t="shared" si="27"/>
        <v>0</v>
      </c>
      <c r="E813" s="13"/>
      <c r="F813" s="12"/>
      <c r="G813" s="12"/>
      <c r="H813" s="12"/>
      <c r="I813" s="23"/>
      <c r="J813" s="51">
        <f t="shared" si="26"/>
        <v>0</v>
      </c>
      <c r="K813" s="12"/>
      <c r="L813" s="12"/>
      <c r="M813" s="12"/>
      <c r="N813" s="12"/>
      <c r="O813" s="12"/>
      <c r="T813" s="23"/>
    </row>
    <row r="814" spans="1:20" s="9" customFormat="1" ht="20.100000000000001" customHeight="1" x14ac:dyDescent="0.25">
      <c r="A814" s="149" t="s">
        <v>440</v>
      </c>
      <c r="B814" s="161" t="s">
        <v>440</v>
      </c>
      <c r="C814" s="36" t="str">
        <f>"Model car "&amp; B814</f>
        <v>Model car x</v>
      </c>
      <c r="D814" s="30" t="str">
        <f t="shared" si="27"/>
        <v>SEATALHAMBRA (710)2.0 TDi Style Eco.</v>
      </c>
      <c r="E814" s="13"/>
      <c r="F814" s="12"/>
      <c r="G814" s="12"/>
      <c r="H814" s="12"/>
      <c r="I814" s="417">
        <v>-0.18643050462720451</v>
      </c>
      <c r="J814" s="51" t="str">
        <f t="shared" si="26"/>
        <v>SEATALHAMBRA (710)</v>
      </c>
      <c r="K814" s="12"/>
      <c r="L814" s="12"/>
      <c r="M814" s="12"/>
      <c r="N814" s="12"/>
      <c r="O814" s="12"/>
      <c r="T814" s="53">
        <f>IF(ISERROR(VLOOKUP($J814,DowntimeEntriesData,'Vehicle Data'!$L$9,FALSE)),0,VLOOKUP($J814,DowntimeEntriesData,'Vehicle Data'!$L$9,FALSE))</f>
        <v>0</v>
      </c>
    </row>
    <row r="815" spans="1:20" s="9" customFormat="1" ht="3.95" hidden="1" customHeight="1" x14ac:dyDescent="0.25">
      <c r="A815" s="149" t="s">
        <v>440</v>
      </c>
      <c r="B815" s="161" t="s">
        <v>440</v>
      </c>
      <c r="C815" s="16"/>
      <c r="D815" s="30">
        <f t="shared" si="27"/>
        <v>0</v>
      </c>
      <c r="E815" s="13"/>
      <c r="F815" s="12"/>
      <c r="G815" s="12"/>
      <c r="H815" s="12"/>
      <c r="I815" s="23"/>
      <c r="J815" s="51">
        <f t="shared" si="26"/>
        <v>0</v>
      </c>
      <c r="K815" s="12"/>
      <c r="L815" s="12"/>
      <c r="M815" s="12"/>
      <c r="N815" s="12"/>
      <c r="O815" s="12"/>
      <c r="T815" s="23"/>
    </row>
    <row r="816" spans="1:20" s="9" customFormat="1" ht="20.100000000000001" customHeight="1" x14ac:dyDescent="0.25">
      <c r="A816" s="149" t="s">
        <v>440</v>
      </c>
      <c r="B816" s="161" t="s">
        <v>440</v>
      </c>
      <c r="C816" s="36" t="str">
        <f>"Model car "&amp; B816</f>
        <v>Model car x</v>
      </c>
      <c r="D816" s="30" t="str">
        <f t="shared" si="27"/>
        <v>BMWSERIE-3 TOURING320 d Touring</v>
      </c>
      <c r="E816" s="13"/>
      <c r="F816" s="12"/>
      <c r="G816" s="12"/>
      <c r="H816" s="12"/>
      <c r="I816" s="417">
        <v>-9.4642599058289867E-2</v>
      </c>
      <c r="J816" s="51" t="str">
        <f t="shared" si="26"/>
        <v>BMWSERIE-3 TOURING</v>
      </c>
      <c r="K816" s="12"/>
      <c r="L816" s="12"/>
      <c r="M816" s="12"/>
      <c r="N816" s="12"/>
      <c r="O816" s="12"/>
      <c r="T816" s="53">
        <f>IF(ISERROR(VLOOKUP($J816,DowntimeEntriesData,'Vehicle Data'!$L$9,FALSE)),0,VLOOKUP($J816,DowntimeEntriesData,'Vehicle Data'!$L$9,FALSE))</f>
        <v>0</v>
      </c>
    </row>
    <row r="817" spans="1:20" s="9" customFormat="1" ht="3.95" hidden="1" customHeight="1" x14ac:dyDescent="0.25">
      <c r="A817" s="149" t="s">
        <v>440</v>
      </c>
      <c r="B817" s="161" t="s">
        <v>440</v>
      </c>
      <c r="C817" s="36"/>
      <c r="D817" s="30">
        <f t="shared" si="27"/>
        <v>0</v>
      </c>
      <c r="E817" s="13"/>
      <c r="F817" s="12"/>
      <c r="G817" s="12"/>
      <c r="H817" s="12"/>
      <c r="I817" s="23"/>
      <c r="J817" s="51">
        <f t="shared" si="26"/>
        <v>0</v>
      </c>
      <c r="K817" s="12"/>
      <c r="L817" s="12"/>
      <c r="M817" s="12"/>
      <c r="N817" s="12"/>
      <c r="O817" s="12"/>
      <c r="T817" s="23"/>
    </row>
    <row r="818" spans="1:20" s="9" customFormat="1" ht="20.100000000000001" customHeight="1" x14ac:dyDescent="0.25">
      <c r="A818" s="149" t="s">
        <v>440</v>
      </c>
      <c r="B818" s="161" t="s">
        <v>440</v>
      </c>
      <c r="C818" s="36" t="str">
        <f>"Model car "&amp; B818</f>
        <v>Model car x</v>
      </c>
      <c r="D818" s="30" t="str">
        <f t="shared" si="27"/>
        <v>MERCEDESCLASSE C (W205)220 BlueTEC Exclusive</v>
      </c>
      <c r="E818" s="13"/>
      <c r="F818" s="12"/>
      <c r="G818" s="12"/>
      <c r="H818" s="12"/>
      <c r="I818" s="417">
        <v>-0.15608013506835827</v>
      </c>
      <c r="J818" s="51" t="str">
        <f t="shared" si="26"/>
        <v>MERCEDESCLASSE C (W205)</v>
      </c>
      <c r="K818" s="12"/>
      <c r="L818" s="12"/>
      <c r="M818" s="12"/>
      <c r="N818" s="12"/>
      <c r="O818" s="12"/>
      <c r="T818" s="53">
        <f>IF(ISERROR(VLOOKUP($J818,DowntimeEntriesData,'Vehicle Data'!$L$9,FALSE)),0,VLOOKUP($J818,DowntimeEntriesData,'Vehicle Data'!$L$9,FALSE))</f>
        <v>0</v>
      </c>
    </row>
    <row r="819" spans="1:20" s="9" customFormat="1" ht="3.95" hidden="1" customHeight="1" x14ac:dyDescent="0.25">
      <c r="A819" s="149" t="s">
        <v>440</v>
      </c>
      <c r="B819" s="161" t="s">
        <v>440</v>
      </c>
      <c r="C819" s="36"/>
      <c r="D819" s="30">
        <f t="shared" si="27"/>
        <v>0</v>
      </c>
      <c r="E819" s="13"/>
      <c r="F819" s="12"/>
      <c r="G819" s="12"/>
      <c r="H819" s="12"/>
      <c r="I819" s="23"/>
      <c r="J819" s="51">
        <f t="shared" si="26"/>
        <v>0</v>
      </c>
      <c r="K819" s="12"/>
      <c r="L819" s="12"/>
      <c r="M819" s="12"/>
      <c r="N819" s="12"/>
      <c r="O819" s="12"/>
      <c r="T819" s="23"/>
    </row>
    <row r="820" spans="1:20" s="9" customFormat="1" ht="20.100000000000001" customHeight="1" x14ac:dyDescent="0.25">
      <c r="A820" s="149" t="s">
        <v>440</v>
      </c>
      <c r="B820" s="161" t="s">
        <v>440</v>
      </c>
      <c r="C820" s="36" t="str">
        <f>"Model car "&amp; B820</f>
        <v>Model car x</v>
      </c>
      <c r="D820" s="30" t="str">
        <f t="shared" si="27"/>
        <v>BMWSERIE-5 TOURING520 d</v>
      </c>
      <c r="E820" s="13"/>
      <c r="F820" s="12"/>
      <c r="G820" s="12"/>
      <c r="H820" s="12"/>
      <c r="I820" s="417">
        <v>-8.513617587341582E-2</v>
      </c>
      <c r="J820" s="51" t="str">
        <f t="shared" si="26"/>
        <v>BMWSERIE-5 TOURING</v>
      </c>
      <c r="K820" s="12"/>
      <c r="L820" s="12"/>
      <c r="M820" s="12"/>
      <c r="N820" s="12"/>
      <c r="O820" s="12"/>
      <c r="T820" s="53">
        <f>IF(ISERROR(VLOOKUP($J820,DowntimeEntriesData,'Vehicle Data'!$L$9,FALSE)),0,VLOOKUP($J820,DowntimeEntriesData,'Vehicle Data'!$L$9,FALSE))</f>
        <v>0</v>
      </c>
    </row>
    <row r="821" spans="1:20" s="9" customFormat="1" ht="3.95" hidden="1" customHeight="1" x14ac:dyDescent="0.25">
      <c r="A821" s="149" t="s">
        <v>440</v>
      </c>
      <c r="B821" s="161" t="s">
        <v>440</v>
      </c>
      <c r="C821" s="16"/>
      <c r="D821" s="30">
        <f t="shared" si="27"/>
        <v>0</v>
      </c>
      <c r="E821" s="13"/>
      <c r="F821" s="12"/>
      <c r="G821" s="12"/>
      <c r="H821" s="12"/>
      <c r="I821" s="23"/>
      <c r="J821" s="51">
        <f t="shared" si="26"/>
        <v>0</v>
      </c>
      <c r="K821" s="12"/>
      <c r="L821" s="12"/>
      <c r="M821" s="12"/>
      <c r="N821" s="12"/>
      <c r="O821" s="12"/>
      <c r="T821" s="23"/>
    </row>
    <row r="822" spans="1:20" s="9" customFormat="1" ht="20.100000000000001" customHeight="1" x14ac:dyDescent="0.25">
      <c r="A822" s="149" t="s">
        <v>440</v>
      </c>
      <c r="B822" s="161" t="s">
        <v>440</v>
      </c>
      <c r="C822" s="36" t="str">
        <f>"Model car "&amp; B822</f>
        <v>Model car x</v>
      </c>
      <c r="D822" s="30" t="str">
        <f t="shared" si="27"/>
        <v>AUDIA6 AVANT (C7)2.0 TDi Business Line</v>
      </c>
      <c r="E822" s="13"/>
      <c r="F822" s="12"/>
      <c r="G822" s="12"/>
      <c r="H822" s="12"/>
      <c r="I822" s="417">
        <v>-0.12337799123693949</v>
      </c>
      <c r="J822" s="51" t="str">
        <f t="shared" ref="J822:J849" si="28">J86</f>
        <v>AUDIA6 AVANT (C7)</v>
      </c>
      <c r="K822" s="12"/>
      <c r="L822" s="12"/>
      <c r="M822" s="12"/>
      <c r="N822" s="12"/>
      <c r="O822" s="12"/>
      <c r="T822" s="53">
        <f>IF(ISERROR(VLOOKUP($J822,DowntimeEntriesData,'Vehicle Data'!$L$9,FALSE)),0,VLOOKUP($J822,DowntimeEntriesData,'Vehicle Data'!$L$9,FALSE))</f>
        <v>0</v>
      </c>
    </row>
    <row r="823" spans="1:20" s="9" customFormat="1" ht="3.95" hidden="1" customHeight="1" x14ac:dyDescent="0.25">
      <c r="A823" s="149" t="s">
        <v>440</v>
      </c>
      <c r="B823" s="161" t="s">
        <v>440</v>
      </c>
      <c r="C823" s="36"/>
      <c r="D823" s="30">
        <f t="shared" si="27"/>
        <v>0</v>
      </c>
      <c r="E823" s="13"/>
      <c r="F823" s="12"/>
      <c r="G823" s="12"/>
      <c r="H823" s="12"/>
      <c r="I823" s="23"/>
      <c r="J823" s="51">
        <f t="shared" si="28"/>
        <v>0</v>
      </c>
      <c r="K823" s="12"/>
      <c r="L823" s="12"/>
      <c r="M823" s="12"/>
      <c r="N823" s="12"/>
      <c r="O823" s="12"/>
      <c r="T823" s="23"/>
    </row>
    <row r="824" spans="1:20" s="9" customFormat="1" ht="20.100000000000001" customHeight="1" x14ac:dyDescent="0.25">
      <c r="A824" s="149" t="s">
        <v>440</v>
      </c>
      <c r="B824" s="161" t="s">
        <v>440</v>
      </c>
      <c r="C824" s="36" t="str">
        <f>"Model car "&amp; B824</f>
        <v>Model car x</v>
      </c>
      <c r="D824" s="30" t="str">
        <f t="shared" si="27"/>
        <v>OPELCORSA D VAN1.3 CDTi</v>
      </c>
      <c r="E824" s="13"/>
      <c r="F824" s="12"/>
      <c r="G824" s="12"/>
      <c r="H824" s="12"/>
      <c r="I824" s="417">
        <v>-0.30122196314146665</v>
      </c>
      <c r="J824" s="51" t="str">
        <f t="shared" si="28"/>
        <v>OPELCORSA D VAN</v>
      </c>
      <c r="K824" s="12"/>
      <c r="L824" s="12"/>
      <c r="M824" s="12"/>
      <c r="N824" s="12"/>
      <c r="O824" s="12"/>
      <c r="T824" s="53">
        <f>IF(ISERROR(VLOOKUP($J824,DowntimeEntriesData,'Vehicle Data'!$L$9,FALSE)),0,VLOOKUP($J824,DowntimeEntriesData,'Vehicle Data'!$L$9,FALSE))</f>
        <v>0</v>
      </c>
    </row>
    <row r="825" spans="1:20" s="9" customFormat="1" ht="3.95" hidden="1" customHeight="1" x14ac:dyDescent="0.25">
      <c r="A825" s="149" t="s">
        <v>440</v>
      </c>
      <c r="B825" s="161" t="s">
        <v>440</v>
      </c>
      <c r="C825" s="36"/>
      <c r="D825" s="30">
        <f t="shared" si="27"/>
        <v>0</v>
      </c>
      <c r="E825" s="13"/>
      <c r="F825" s="12"/>
      <c r="G825" s="12"/>
      <c r="H825" s="12"/>
      <c r="I825" s="23"/>
      <c r="J825" s="51">
        <f t="shared" si="28"/>
        <v>0</v>
      </c>
      <c r="K825" s="12"/>
      <c r="L825" s="12"/>
      <c r="M825" s="12"/>
      <c r="N825" s="12"/>
      <c r="O825" s="12"/>
      <c r="T825" s="23"/>
    </row>
    <row r="826" spans="1:20" s="9" customFormat="1" ht="20.100000000000001" customHeight="1" x14ac:dyDescent="0.25">
      <c r="A826" s="149" t="s">
        <v>440</v>
      </c>
      <c r="B826" s="161" t="s">
        <v>440</v>
      </c>
      <c r="C826" s="36" t="str">
        <f>"Model car "&amp; B826</f>
        <v>Model car x</v>
      </c>
      <c r="D826" s="30" t="str">
        <f t="shared" si="27"/>
        <v>PEUGEOTBIPPER1.3 HDi Pack CD Clim</v>
      </c>
      <c r="E826" s="13"/>
      <c r="F826" s="12"/>
      <c r="G826" s="12"/>
      <c r="H826" s="12"/>
      <c r="I826" s="417">
        <v>0.13205089670373732</v>
      </c>
      <c r="J826" s="51" t="str">
        <f t="shared" si="28"/>
        <v>PEUGEOTBIPPER</v>
      </c>
      <c r="K826" s="12"/>
      <c r="L826" s="12"/>
      <c r="M826" s="12"/>
      <c r="N826" s="12"/>
      <c r="O826" s="12"/>
      <c r="T826" s="53">
        <f>IF(ISERROR(VLOOKUP($J826,DowntimeEntriesData,'Vehicle Data'!$L$9,FALSE)),0,VLOOKUP($J826,DowntimeEntriesData,'Vehicle Data'!$L$9,FALSE))</f>
        <v>0.132050897</v>
      </c>
    </row>
    <row r="827" spans="1:20" s="9" customFormat="1" ht="3.95" hidden="1" customHeight="1" x14ac:dyDescent="0.25">
      <c r="A827" s="149" t="s">
        <v>440</v>
      </c>
      <c r="B827" s="161" t="s">
        <v>440</v>
      </c>
      <c r="C827" s="16"/>
      <c r="D827" s="30">
        <f t="shared" si="27"/>
        <v>0</v>
      </c>
      <c r="E827" s="13"/>
      <c r="F827" s="12"/>
      <c r="G827" s="12"/>
      <c r="H827" s="12"/>
      <c r="I827" s="23"/>
      <c r="J827" s="51">
        <f t="shared" si="28"/>
        <v>0</v>
      </c>
      <c r="K827" s="12"/>
      <c r="L827" s="12"/>
      <c r="M827" s="12"/>
      <c r="N827" s="12"/>
      <c r="O827" s="12"/>
      <c r="T827" s="23"/>
    </row>
    <row r="828" spans="1:20" s="9" customFormat="1" ht="20.100000000000001" customHeight="1" x14ac:dyDescent="0.25">
      <c r="A828" s="149" t="s">
        <v>440</v>
      </c>
      <c r="B828" s="161" t="s">
        <v>440</v>
      </c>
      <c r="C828" s="36" t="str">
        <f>"Model car "&amp; B828</f>
        <v>Model car x</v>
      </c>
      <c r="D828" s="30" t="str">
        <f t="shared" si="27"/>
        <v>CITROENBERLINGO VAN1.6 HDi 625</v>
      </c>
      <c r="E828" s="13"/>
      <c r="F828" s="12"/>
      <c r="G828" s="12"/>
      <c r="H828" s="12"/>
      <c r="I828" s="417">
        <v>-0.29006425266470581</v>
      </c>
      <c r="J828" s="51" t="str">
        <f t="shared" si="28"/>
        <v>CITROENBERLINGO VAN</v>
      </c>
      <c r="K828" s="12"/>
      <c r="L828" s="12"/>
      <c r="M828" s="12"/>
      <c r="N828" s="12"/>
      <c r="O828" s="12"/>
      <c r="T828" s="53">
        <f>IF(ISERROR(VLOOKUP($J828,DowntimeEntriesData,'Vehicle Data'!$L$9,FALSE)),0,VLOOKUP($J828,DowntimeEntriesData,'Vehicle Data'!$L$9,FALSE))</f>
        <v>0</v>
      </c>
    </row>
    <row r="829" spans="1:20" s="9" customFormat="1" ht="3.95" hidden="1" customHeight="1" x14ac:dyDescent="0.25">
      <c r="A829" s="149" t="s">
        <v>440</v>
      </c>
      <c r="B829" s="161" t="s">
        <v>440</v>
      </c>
      <c r="C829" s="16"/>
      <c r="D829" s="30">
        <f t="shared" si="27"/>
        <v>0</v>
      </c>
      <c r="E829" s="13"/>
      <c r="F829" s="12"/>
      <c r="G829" s="12"/>
      <c r="H829" s="12"/>
      <c r="I829" s="23"/>
      <c r="J829" s="51">
        <f t="shared" si="28"/>
        <v>0</v>
      </c>
      <c r="K829" s="12"/>
      <c r="L829" s="12"/>
      <c r="M829" s="12"/>
      <c r="N829" s="12"/>
      <c r="O829" s="12"/>
      <c r="T829" s="23"/>
    </row>
    <row r="830" spans="1:20" s="9" customFormat="1" ht="20.100000000000001" customHeight="1" x14ac:dyDescent="0.25">
      <c r="A830" s="149" t="s">
        <v>440</v>
      </c>
      <c r="B830" s="161" t="s">
        <v>440</v>
      </c>
      <c r="C830" s="36" t="str">
        <f>"Model car "&amp; B830</f>
        <v>Model car x</v>
      </c>
      <c r="D830" s="30" t="str">
        <f t="shared" si="27"/>
        <v>FORDTRANSIT (V363)310 L3 2.2 TDCi H2 Ambiente</v>
      </c>
      <c r="E830" s="13"/>
      <c r="F830" s="12"/>
      <c r="G830" s="12"/>
      <c r="H830" s="12"/>
      <c r="I830" s="417">
        <v>-0.14944063056191192</v>
      </c>
      <c r="J830" s="51" t="str">
        <f t="shared" si="28"/>
        <v>FORDTRANSIT (V363)</v>
      </c>
      <c r="K830" s="12"/>
      <c r="L830" s="12"/>
      <c r="M830" s="12"/>
      <c r="N830" s="12"/>
      <c r="O830" s="12"/>
      <c r="T830" s="53">
        <f>IF(ISERROR(VLOOKUP($J830,DowntimeEntriesData,'Vehicle Data'!$L$9,FALSE)),0,VLOOKUP($J830,DowntimeEntriesData,'Vehicle Data'!$L$9,FALSE))</f>
        <v>0</v>
      </c>
    </row>
    <row r="831" spans="1:20" s="9" customFormat="1" ht="3.95" hidden="1" customHeight="1" x14ac:dyDescent="0.25">
      <c r="A831" s="149" t="s">
        <v>440</v>
      </c>
      <c r="B831" s="161" t="s">
        <v>440</v>
      </c>
      <c r="C831" s="36"/>
      <c r="D831" s="30">
        <f t="shared" si="27"/>
        <v>0</v>
      </c>
      <c r="E831" s="13"/>
      <c r="F831" s="12"/>
      <c r="G831" s="12"/>
      <c r="H831" s="12"/>
      <c r="I831" s="23"/>
      <c r="J831" s="51">
        <f t="shared" si="28"/>
        <v>0</v>
      </c>
      <c r="K831" s="12"/>
      <c r="L831" s="12"/>
      <c r="M831" s="12"/>
      <c r="N831" s="12"/>
      <c r="O831" s="12"/>
      <c r="T831" s="23"/>
    </row>
    <row r="832" spans="1:20" s="9" customFormat="1" ht="20.100000000000001" customHeight="1" x14ac:dyDescent="0.25">
      <c r="A832" s="149" t="s">
        <v>440</v>
      </c>
      <c r="B832" s="161" t="s">
        <v>440</v>
      </c>
      <c r="C832" s="36" t="str">
        <f>"Model car "&amp; B832</f>
        <v>Model car x</v>
      </c>
      <c r="D832" s="30" t="str">
        <f t="shared" si="27"/>
        <v>VWAMAROK2.0 TDi CD Extra AC CM 2WD</v>
      </c>
      <c r="E832" s="13"/>
      <c r="F832" s="12"/>
      <c r="G832" s="12"/>
      <c r="H832" s="12"/>
      <c r="I832" s="417">
        <v>-0.30496424755486162</v>
      </c>
      <c r="J832" s="51" t="str">
        <f t="shared" si="28"/>
        <v>VWAMAROK</v>
      </c>
      <c r="K832" s="12"/>
      <c r="L832" s="12"/>
      <c r="M832" s="12"/>
      <c r="N832" s="12"/>
      <c r="O832" s="12"/>
      <c r="T832" s="53">
        <f>IF(ISERROR(VLOOKUP($J832,DowntimeEntriesData,'Vehicle Data'!$L$9,FALSE)),0,VLOOKUP($J832,DowntimeEntriesData,'Vehicle Data'!$L$9,FALSE))</f>
        <v>0</v>
      </c>
    </row>
    <row r="833" spans="1:20" s="9" customFormat="1" ht="3.95" hidden="1" customHeight="1" x14ac:dyDescent="0.25">
      <c r="A833" s="149" t="s">
        <v>440</v>
      </c>
      <c r="B833" s="161" t="s">
        <v>440</v>
      </c>
      <c r="C833" s="36"/>
      <c r="D833" s="30">
        <f t="shared" si="27"/>
        <v>0</v>
      </c>
      <c r="E833" s="13"/>
      <c r="F833" s="12"/>
      <c r="G833" s="12"/>
      <c r="H833" s="12"/>
      <c r="I833" s="23"/>
      <c r="J833" s="51">
        <f t="shared" si="28"/>
        <v>0</v>
      </c>
      <c r="K833" s="12"/>
      <c r="L833" s="12"/>
      <c r="M833" s="12"/>
      <c r="N833" s="12"/>
      <c r="O833" s="12"/>
      <c r="T833" s="23"/>
    </row>
    <row r="834" spans="1:20" s="9" customFormat="1" ht="20.100000000000001" customHeight="1" x14ac:dyDescent="0.25">
      <c r="A834" s="149" t="s">
        <v>440</v>
      </c>
      <c r="B834" s="161" t="s">
        <v>440</v>
      </c>
      <c r="C834" s="36" t="str">
        <f>"Model car "&amp; B834</f>
        <v>Model car x</v>
      </c>
      <c r="D834" s="30" t="str">
        <f t="shared" si="27"/>
        <v/>
      </c>
      <c r="E834" s="13"/>
      <c r="F834" s="12"/>
      <c r="G834" s="12"/>
      <c r="H834" s="12"/>
      <c r="I834" s="53">
        <f>IF(ISERROR(VLOOKUP($J834,DowntimeEntriesData,'Vehicle Data'!$L$9,FALSE)),0,VLOOKUP($J834,DowntimeEntriesData,'Vehicle Data'!$L$9,FALSE))</f>
        <v>0</v>
      </c>
      <c r="J834" s="51" t="str">
        <f t="shared" si="28"/>
        <v/>
      </c>
      <c r="K834" s="12"/>
      <c r="L834" s="12"/>
      <c r="M834" s="12"/>
      <c r="N834" s="12"/>
      <c r="O834" s="12"/>
      <c r="T834" s="53">
        <f>IF(ISERROR(VLOOKUP($J834,DowntimeEntriesData,'Vehicle Data'!$L$9,FALSE)),0,VLOOKUP($J834,DowntimeEntriesData,'Vehicle Data'!$L$9,FALSE))</f>
        <v>0</v>
      </c>
    </row>
    <row r="835" spans="1:20" s="9" customFormat="1" ht="3.95" hidden="1" customHeight="1" x14ac:dyDescent="0.25">
      <c r="A835" s="149" t="s">
        <v>440</v>
      </c>
      <c r="B835" s="161" t="s">
        <v>440</v>
      </c>
      <c r="C835" s="16"/>
      <c r="D835" s="30">
        <f t="shared" si="27"/>
        <v>0</v>
      </c>
      <c r="E835" s="13"/>
      <c r="F835" s="12"/>
      <c r="G835" s="12"/>
      <c r="H835" s="12"/>
      <c r="I835" s="23"/>
      <c r="J835" s="51">
        <f t="shared" si="28"/>
        <v>0</v>
      </c>
      <c r="K835" s="12"/>
      <c r="L835" s="12"/>
      <c r="M835" s="12"/>
      <c r="N835" s="12"/>
      <c r="O835" s="12"/>
      <c r="T835" s="23"/>
    </row>
    <row r="836" spans="1:20" s="9" customFormat="1" ht="20.100000000000001" hidden="1" customHeight="1" x14ac:dyDescent="0.25">
      <c r="A836" s="149" t="s">
        <v>440</v>
      </c>
      <c r="B836" s="161" t="s">
        <v>440</v>
      </c>
      <c r="C836" s="36" t="str">
        <f>"Model car "&amp; B836</f>
        <v>Model car x</v>
      </c>
      <c r="D836" s="30">
        <f t="shared" si="27"/>
        <v>0</v>
      </c>
      <c r="E836" s="13"/>
      <c r="F836" s="12"/>
      <c r="G836" s="12"/>
      <c r="H836" s="12"/>
      <c r="I836" s="53">
        <f>IF(ISERROR(VLOOKUP($J836,DowntimeEntriesData,'Vehicle Data'!$L$9,FALSE)),0,VLOOKUP($J836,DowntimeEntriesData,'Vehicle Data'!$L$9,FALSE))</f>
        <v>0</v>
      </c>
      <c r="J836" s="51">
        <f t="shared" si="28"/>
        <v>0</v>
      </c>
      <c r="K836" s="12"/>
      <c r="L836" s="12"/>
      <c r="M836" s="12"/>
      <c r="N836" s="12"/>
      <c r="O836" s="12"/>
      <c r="T836" s="53">
        <f>IF(ISERROR(VLOOKUP($J836,DowntimeEntriesData,'Vehicle Data'!$L$9,FALSE)),0,VLOOKUP($J836,DowntimeEntriesData,'Vehicle Data'!$L$9,FALSE))</f>
        <v>0</v>
      </c>
    </row>
    <row r="837" spans="1:20" s="9" customFormat="1" ht="3.95" hidden="1" customHeight="1" x14ac:dyDescent="0.25">
      <c r="A837" s="149" t="s">
        <v>440</v>
      </c>
      <c r="B837" s="161" t="s">
        <v>440</v>
      </c>
      <c r="C837" s="36"/>
      <c r="D837" s="30">
        <f t="shared" si="27"/>
        <v>0</v>
      </c>
      <c r="E837" s="13"/>
      <c r="F837" s="12"/>
      <c r="G837" s="12"/>
      <c r="H837" s="12"/>
      <c r="I837" s="23"/>
      <c r="J837" s="51">
        <f t="shared" si="28"/>
        <v>0</v>
      </c>
      <c r="K837" s="12"/>
      <c r="L837" s="12"/>
      <c r="M837" s="12"/>
      <c r="N837" s="12"/>
      <c r="O837" s="12"/>
      <c r="T837" s="23"/>
    </row>
    <row r="838" spans="1:20" s="9" customFormat="1" ht="20.100000000000001" hidden="1" customHeight="1" x14ac:dyDescent="0.25">
      <c r="A838" s="149" t="s">
        <v>440</v>
      </c>
      <c r="B838" s="161" t="s">
        <v>440</v>
      </c>
      <c r="C838" s="36" t="str">
        <f>"Model car "&amp; B838</f>
        <v>Model car x</v>
      </c>
      <c r="D838" s="30">
        <f t="shared" si="27"/>
        <v>0</v>
      </c>
      <c r="E838" s="13"/>
      <c r="F838" s="12"/>
      <c r="G838" s="12"/>
      <c r="H838" s="12"/>
      <c r="I838" s="53">
        <f>IF(ISERROR(VLOOKUP($J838,DowntimeEntriesData,'Vehicle Data'!$L$9,FALSE)),0,VLOOKUP($J838,DowntimeEntriesData,'Vehicle Data'!$L$9,FALSE))</f>
        <v>0</v>
      </c>
      <c r="J838" s="51">
        <f t="shared" si="28"/>
        <v>0</v>
      </c>
      <c r="K838" s="12"/>
      <c r="L838" s="12"/>
      <c r="M838" s="12"/>
      <c r="N838" s="12"/>
      <c r="O838" s="12"/>
      <c r="T838" s="53">
        <f>IF(ISERROR(VLOOKUP($J838,DowntimeEntriesData,'Vehicle Data'!$L$9,FALSE)),0,VLOOKUP($J838,DowntimeEntriesData,'Vehicle Data'!$L$9,FALSE))</f>
        <v>0</v>
      </c>
    </row>
    <row r="839" spans="1:20" s="9" customFormat="1" ht="3.95" hidden="1" customHeight="1" x14ac:dyDescent="0.25">
      <c r="A839" s="149" t="s">
        <v>440</v>
      </c>
      <c r="B839" s="161" t="s">
        <v>440</v>
      </c>
      <c r="C839" s="36"/>
      <c r="D839" s="30">
        <f t="shared" si="27"/>
        <v>0</v>
      </c>
      <c r="E839" s="13"/>
      <c r="F839" s="12"/>
      <c r="G839" s="12"/>
      <c r="H839" s="12"/>
      <c r="I839" s="23"/>
      <c r="J839" s="51">
        <f t="shared" si="28"/>
        <v>0</v>
      </c>
      <c r="K839" s="12"/>
      <c r="L839" s="12"/>
      <c r="M839" s="12"/>
      <c r="N839" s="12"/>
      <c r="O839" s="12"/>
      <c r="T839" s="23"/>
    </row>
    <row r="840" spans="1:20" s="9" customFormat="1" ht="20.100000000000001" hidden="1" customHeight="1" x14ac:dyDescent="0.25">
      <c r="A840" s="149" t="s">
        <v>440</v>
      </c>
      <c r="B840" s="161" t="s">
        <v>440</v>
      </c>
      <c r="C840" s="36" t="str">
        <f>"Model car "&amp; B840</f>
        <v>Model car x</v>
      </c>
      <c r="D840" s="30">
        <f t="shared" si="27"/>
        <v>0</v>
      </c>
      <c r="E840" s="13"/>
      <c r="F840" s="12"/>
      <c r="G840" s="12"/>
      <c r="H840" s="12"/>
      <c r="I840" s="53">
        <f>IF(ISERROR(VLOOKUP($J840,DowntimeEntriesData,'Vehicle Data'!$L$9,FALSE)),0,VLOOKUP($J840,DowntimeEntriesData,'Vehicle Data'!$L$9,FALSE))</f>
        <v>0</v>
      </c>
      <c r="J840" s="51">
        <f t="shared" si="28"/>
        <v>0</v>
      </c>
      <c r="K840" s="12"/>
      <c r="L840" s="12"/>
      <c r="M840" s="12"/>
      <c r="N840" s="12"/>
      <c r="O840" s="12"/>
      <c r="T840" s="53">
        <f>IF(ISERROR(VLOOKUP($J840,DowntimeEntriesData,'Vehicle Data'!$L$9,FALSE)),0,VLOOKUP($J840,DowntimeEntriesData,'Vehicle Data'!$L$9,FALSE))</f>
        <v>0</v>
      </c>
    </row>
    <row r="841" spans="1:20" s="9" customFormat="1" ht="3.95" hidden="1" customHeight="1" x14ac:dyDescent="0.25">
      <c r="A841" s="149" t="s">
        <v>440</v>
      </c>
      <c r="B841" s="161" t="s">
        <v>440</v>
      </c>
      <c r="C841" s="16"/>
      <c r="D841" s="30">
        <f t="shared" si="27"/>
        <v>0</v>
      </c>
      <c r="E841" s="13"/>
      <c r="F841" s="12"/>
      <c r="G841" s="12"/>
      <c r="H841" s="12"/>
      <c r="I841" s="23"/>
      <c r="J841" s="51">
        <f t="shared" si="28"/>
        <v>0</v>
      </c>
      <c r="K841" s="12"/>
      <c r="L841" s="12"/>
      <c r="M841" s="12"/>
      <c r="N841" s="12"/>
      <c r="O841" s="12"/>
      <c r="T841" s="23"/>
    </row>
    <row r="842" spans="1:20" s="9" customFormat="1" ht="20.100000000000001" hidden="1" customHeight="1" x14ac:dyDescent="0.25">
      <c r="A842" s="149" t="s">
        <v>440</v>
      </c>
      <c r="B842" s="161" t="s">
        <v>440</v>
      </c>
      <c r="C842" s="36" t="str">
        <f>"Model car "&amp; B842</f>
        <v>Model car x</v>
      </c>
      <c r="D842" s="30">
        <f t="shared" si="27"/>
        <v>0</v>
      </c>
      <c r="E842" s="13"/>
      <c r="F842" s="12"/>
      <c r="G842" s="12"/>
      <c r="H842" s="12"/>
      <c r="I842" s="53">
        <f>IF(ISERROR(VLOOKUP($J842,DowntimeEntriesData,'Vehicle Data'!$L$9,FALSE)),0,VLOOKUP($J842,DowntimeEntriesData,'Vehicle Data'!$L$9,FALSE))</f>
        <v>0</v>
      </c>
      <c r="J842" s="51">
        <f t="shared" si="28"/>
        <v>0</v>
      </c>
      <c r="K842" s="12"/>
      <c r="L842" s="12"/>
      <c r="M842" s="12"/>
      <c r="N842" s="12"/>
      <c r="O842" s="12"/>
      <c r="T842" s="53">
        <f>IF(ISERROR(VLOOKUP($J842,DowntimeEntriesData,'Vehicle Data'!$L$9,FALSE)),0,VLOOKUP($J842,DowntimeEntriesData,'Vehicle Data'!$L$9,FALSE))</f>
        <v>0</v>
      </c>
    </row>
    <row r="843" spans="1:20" s="9" customFormat="1" ht="3.95" hidden="1" customHeight="1" x14ac:dyDescent="0.25">
      <c r="A843" s="149" t="s">
        <v>440</v>
      </c>
      <c r="B843" s="161" t="s">
        <v>440</v>
      </c>
      <c r="C843" s="36"/>
      <c r="D843" s="30">
        <f t="shared" si="27"/>
        <v>0</v>
      </c>
      <c r="E843" s="13"/>
      <c r="F843" s="12"/>
      <c r="G843" s="12"/>
      <c r="H843" s="12"/>
      <c r="I843" s="23"/>
      <c r="J843" s="51">
        <f t="shared" si="28"/>
        <v>0</v>
      </c>
      <c r="K843" s="12"/>
      <c r="L843" s="12"/>
      <c r="M843" s="12"/>
      <c r="N843" s="12"/>
      <c r="O843" s="12"/>
      <c r="T843" s="23"/>
    </row>
    <row r="844" spans="1:20" s="9" customFormat="1" ht="20.100000000000001" hidden="1" customHeight="1" x14ac:dyDescent="0.25">
      <c r="A844" s="149" t="s">
        <v>440</v>
      </c>
      <c r="B844" s="161" t="s">
        <v>440</v>
      </c>
      <c r="C844" s="36" t="str">
        <f>"Model car "&amp; B844</f>
        <v>Model car x</v>
      </c>
      <c r="D844" s="30">
        <f t="shared" si="27"/>
        <v>0</v>
      </c>
      <c r="E844" s="13"/>
      <c r="F844" s="12"/>
      <c r="G844" s="12"/>
      <c r="H844" s="12"/>
      <c r="I844" s="53">
        <f>IF(ISERROR(VLOOKUP($J844,DowntimeEntriesData,'Vehicle Data'!$L$9,FALSE)),0,VLOOKUP($J844,DowntimeEntriesData,'Vehicle Data'!$L$9,FALSE))</f>
        <v>0</v>
      </c>
      <c r="J844" s="51">
        <f t="shared" si="28"/>
        <v>0</v>
      </c>
      <c r="K844" s="12"/>
      <c r="L844" s="12"/>
      <c r="M844" s="12"/>
      <c r="N844" s="12"/>
      <c r="O844" s="12"/>
      <c r="T844" s="53">
        <f>IF(ISERROR(VLOOKUP($J844,DowntimeEntriesData,'Vehicle Data'!$L$9,FALSE)),0,VLOOKUP($J844,DowntimeEntriesData,'Vehicle Data'!$L$9,FALSE))</f>
        <v>0</v>
      </c>
    </row>
    <row r="845" spans="1:20" s="9" customFormat="1" ht="3.95" hidden="1" customHeight="1" x14ac:dyDescent="0.25">
      <c r="A845" s="149" t="s">
        <v>440</v>
      </c>
      <c r="B845" s="161" t="s">
        <v>440</v>
      </c>
      <c r="C845" s="36"/>
      <c r="D845" s="30">
        <f t="shared" si="27"/>
        <v>0</v>
      </c>
      <c r="E845" s="13"/>
      <c r="F845" s="12"/>
      <c r="G845" s="12"/>
      <c r="H845" s="12"/>
      <c r="I845" s="23"/>
      <c r="J845" s="51">
        <f t="shared" si="28"/>
        <v>0</v>
      </c>
      <c r="K845" s="12"/>
      <c r="L845" s="12"/>
      <c r="M845" s="12"/>
      <c r="N845" s="12"/>
      <c r="O845" s="12"/>
      <c r="T845" s="23"/>
    </row>
    <row r="846" spans="1:20" s="9" customFormat="1" ht="20.100000000000001" hidden="1" customHeight="1" x14ac:dyDescent="0.25">
      <c r="A846" s="149" t="s">
        <v>440</v>
      </c>
      <c r="B846" s="161" t="s">
        <v>440</v>
      </c>
      <c r="C846" s="36" t="str">
        <f>"Model car "&amp; B846</f>
        <v>Model car x</v>
      </c>
      <c r="D846" s="30">
        <f t="shared" si="27"/>
        <v>0</v>
      </c>
      <c r="E846" s="13"/>
      <c r="F846" s="12"/>
      <c r="G846" s="12"/>
      <c r="H846" s="12"/>
      <c r="I846" s="53">
        <f>IF(ISERROR(VLOOKUP($J846,DowntimeEntriesData,'Vehicle Data'!$L$9,FALSE)),0,VLOOKUP($J846,DowntimeEntriesData,'Vehicle Data'!$L$9,FALSE))</f>
        <v>0</v>
      </c>
      <c r="J846" s="51">
        <f t="shared" si="28"/>
        <v>0</v>
      </c>
      <c r="K846" s="12"/>
      <c r="L846" s="12"/>
      <c r="M846" s="12"/>
      <c r="N846" s="12"/>
      <c r="O846" s="12"/>
      <c r="T846" s="53">
        <f>IF(ISERROR(VLOOKUP($J846,DowntimeEntriesData,'Vehicle Data'!$L$9,FALSE)),0,VLOOKUP($J846,DowntimeEntriesData,'Vehicle Data'!$L$9,FALSE))</f>
        <v>0</v>
      </c>
    </row>
    <row r="847" spans="1:20" s="9" customFormat="1" ht="3.95" hidden="1" customHeight="1" x14ac:dyDescent="0.25">
      <c r="A847" s="149" t="s">
        <v>440</v>
      </c>
      <c r="B847" s="161" t="s">
        <v>440</v>
      </c>
      <c r="C847" s="16"/>
      <c r="D847" s="30">
        <f t="shared" si="27"/>
        <v>0</v>
      </c>
      <c r="E847" s="13"/>
      <c r="F847" s="12"/>
      <c r="G847" s="12"/>
      <c r="H847" s="12"/>
      <c r="I847" s="23"/>
      <c r="J847" s="51">
        <f t="shared" si="28"/>
        <v>0</v>
      </c>
      <c r="K847" s="12"/>
      <c r="L847" s="12"/>
      <c r="M847" s="12"/>
      <c r="N847" s="12"/>
      <c r="O847" s="12"/>
      <c r="T847" s="23"/>
    </row>
    <row r="848" spans="1:20" s="9" customFormat="1" ht="20.100000000000001" hidden="1" customHeight="1" x14ac:dyDescent="0.25">
      <c r="A848" s="149" t="s">
        <v>440</v>
      </c>
      <c r="B848" s="161" t="s">
        <v>440</v>
      </c>
      <c r="C848" s="36" t="str">
        <f>"Model car "&amp; B848</f>
        <v>Model car x</v>
      </c>
      <c r="D848" s="30">
        <f t="shared" si="27"/>
        <v>0</v>
      </c>
      <c r="E848" s="13"/>
      <c r="F848" s="12"/>
      <c r="G848" s="12"/>
      <c r="H848" s="12"/>
      <c r="I848" s="53">
        <f>IF(ISERROR(VLOOKUP($J848,DowntimeEntriesData,'Vehicle Data'!$L$9,FALSE)),0,VLOOKUP($J848,DowntimeEntriesData,'Vehicle Data'!$L$9,FALSE))</f>
        <v>0</v>
      </c>
      <c r="J848" s="51">
        <f t="shared" si="28"/>
        <v>0</v>
      </c>
      <c r="K848" s="12"/>
      <c r="L848" s="12"/>
      <c r="M848" s="12"/>
      <c r="N848" s="12"/>
      <c r="O848" s="12"/>
      <c r="T848" s="53">
        <f>IF(ISERROR(VLOOKUP($J848,DowntimeEntriesData,'Vehicle Data'!$L$9,FALSE)),0,VLOOKUP($J848,DowntimeEntriesData,'Vehicle Data'!$L$9,FALSE))</f>
        <v>0</v>
      </c>
    </row>
    <row r="849" spans="1:20" s="9" customFormat="1" ht="3.95" customHeight="1" x14ac:dyDescent="0.25">
      <c r="A849" s="149" t="s">
        <v>440</v>
      </c>
      <c r="B849" s="161" t="s">
        <v>440</v>
      </c>
      <c r="C849" s="35"/>
      <c r="D849" s="10"/>
      <c r="E849" s="13"/>
      <c r="F849" s="12"/>
      <c r="G849" s="12"/>
      <c r="H849" s="12"/>
      <c r="I849" s="23"/>
      <c r="J849" s="51">
        <f t="shared" si="28"/>
        <v>0</v>
      </c>
      <c r="K849" s="12"/>
      <c r="L849" s="12"/>
      <c r="M849" s="12"/>
      <c r="N849" s="12"/>
      <c r="O849" s="12"/>
    </row>
    <row r="850" spans="1:20" s="9" customFormat="1" ht="15.95" customHeight="1" x14ac:dyDescent="0.25">
      <c r="A850" s="149" t="s">
        <v>593</v>
      </c>
      <c r="B850" s="161" t="s">
        <v>440</v>
      </c>
      <c r="C850" s="35" t="s">
        <v>586</v>
      </c>
      <c r="D850" s="10"/>
      <c r="E850" s="13"/>
      <c r="F850" s="12"/>
      <c r="G850" s="12"/>
      <c r="H850" s="12"/>
      <c r="I850" s="313"/>
      <c r="J850" s="12"/>
      <c r="K850" s="12"/>
      <c r="L850" s="12"/>
      <c r="M850" s="12"/>
      <c r="N850" s="12"/>
      <c r="O850" s="12"/>
    </row>
    <row r="851" spans="1:20" s="9" customFormat="1" ht="3.95" customHeight="1" x14ac:dyDescent="0.25">
      <c r="A851" s="149" t="s">
        <v>440</v>
      </c>
      <c r="B851" s="161" t="s">
        <v>440</v>
      </c>
      <c r="C851" s="35"/>
      <c r="D851" s="10"/>
      <c r="E851" s="13"/>
      <c r="F851" s="12"/>
      <c r="G851" s="12"/>
      <c r="H851" s="12"/>
      <c r="I851" s="23"/>
      <c r="J851" s="12"/>
      <c r="K851" s="12"/>
      <c r="L851" s="12"/>
      <c r="M851" s="12"/>
      <c r="N851" s="12"/>
      <c r="O851" s="12"/>
    </row>
    <row r="852" spans="1:20" s="9" customFormat="1" ht="15.95" customHeight="1" x14ac:dyDescent="0.25">
      <c r="A852" s="149" t="s">
        <v>440</v>
      </c>
      <c r="B852" s="161" t="s">
        <v>440</v>
      </c>
      <c r="C852" s="36" t="str">
        <f>"Model car "&amp; B852</f>
        <v>Model car x</v>
      </c>
      <c r="D852" s="30" t="str">
        <f t="shared" ref="D852:D883" si="29">D729</f>
        <v>OPELCORSA D1.3 CDTi Enjoy 88g</v>
      </c>
      <c r="E852" s="13"/>
      <c r="F852" s="12"/>
      <c r="G852" s="12"/>
      <c r="H852" s="12"/>
      <c r="I852" s="28">
        <v>3.8</v>
      </c>
      <c r="J852" s="51" t="str">
        <f t="shared" ref="J852:J883" si="30">J54</f>
        <v>OPELCORSA D</v>
      </c>
      <c r="K852" s="12"/>
      <c r="L852" s="12"/>
      <c r="M852" s="12"/>
      <c r="N852" s="12"/>
      <c r="O852" s="12"/>
      <c r="T852" s="28">
        <f>IF(ISERROR(VLOOKUP($J852,DowntimeEntriesData,'Vehicle Data'!$P$9,FALSE)),0,VLOOKUP($J852,DowntimeEntriesData,'Vehicle Data'!$P$9,FALSE))</f>
        <v>0</v>
      </c>
    </row>
    <row r="853" spans="1:20" s="9" customFormat="1" ht="3.95" hidden="1" customHeight="1" x14ac:dyDescent="0.25">
      <c r="A853" s="149" t="s">
        <v>440</v>
      </c>
      <c r="B853" s="161" t="s">
        <v>440</v>
      </c>
      <c r="C853" s="36"/>
      <c r="D853" s="30">
        <f t="shared" si="29"/>
        <v>0</v>
      </c>
      <c r="E853" s="13"/>
      <c r="F853" s="12"/>
      <c r="G853" s="12"/>
      <c r="H853" s="12"/>
      <c r="I853" s="23"/>
      <c r="J853" s="51">
        <f t="shared" si="30"/>
        <v>0</v>
      </c>
      <c r="K853" s="12"/>
      <c r="L853" s="12"/>
      <c r="M853" s="12"/>
      <c r="N853" s="12"/>
      <c r="O853" s="12"/>
      <c r="T853" s="23"/>
    </row>
    <row r="854" spans="1:20" s="9" customFormat="1" ht="15.95" customHeight="1" x14ac:dyDescent="0.25">
      <c r="A854" s="149" t="s">
        <v>440</v>
      </c>
      <c r="B854" s="161" t="s">
        <v>440</v>
      </c>
      <c r="C854" s="36" t="str">
        <f>"Model car "&amp; B854</f>
        <v>Model car x</v>
      </c>
      <c r="D854" s="30" t="str">
        <f t="shared" si="29"/>
        <v>VWPOLO (6C1)1.4 TDi Trendline</v>
      </c>
      <c r="E854" s="13"/>
      <c r="F854" s="12"/>
      <c r="G854" s="12"/>
      <c r="H854" s="12"/>
      <c r="I854" s="28">
        <v>4</v>
      </c>
      <c r="J854" s="51" t="str">
        <f t="shared" si="30"/>
        <v>VWPOLO (6C1)</v>
      </c>
      <c r="K854" s="12"/>
      <c r="L854" s="12"/>
      <c r="M854" s="12"/>
      <c r="N854" s="12"/>
      <c r="O854" s="12"/>
      <c r="T854" s="28">
        <f>IF(ISERROR(VLOOKUP($J854,DowntimeEntriesData,'Vehicle Data'!$P$9,FALSE)),0,VLOOKUP($J854,DowntimeEntriesData,'Vehicle Data'!$P$9,FALSE))</f>
        <v>0</v>
      </c>
    </row>
    <row r="855" spans="1:20" s="9" customFormat="1" ht="3.95" hidden="1" customHeight="1" x14ac:dyDescent="0.25">
      <c r="A855" s="149" t="s">
        <v>440</v>
      </c>
      <c r="B855" s="161" t="s">
        <v>440</v>
      </c>
      <c r="C855" s="36"/>
      <c r="D855" s="30">
        <f t="shared" si="29"/>
        <v>0</v>
      </c>
      <c r="E855" s="13"/>
      <c r="F855" s="12"/>
      <c r="G855" s="12"/>
      <c r="H855" s="12"/>
      <c r="I855" s="23"/>
      <c r="J855" s="51">
        <f t="shared" si="30"/>
        <v>0</v>
      </c>
      <c r="K855" s="12"/>
      <c r="L855" s="12"/>
      <c r="M855" s="12"/>
      <c r="N855" s="12"/>
      <c r="O855" s="12"/>
      <c r="T855" s="23"/>
    </row>
    <row r="856" spans="1:20" s="9" customFormat="1" ht="15.95" customHeight="1" x14ac:dyDescent="0.25">
      <c r="A856" s="149" t="s">
        <v>440</v>
      </c>
      <c r="B856" s="161" t="s">
        <v>440</v>
      </c>
      <c r="C856" s="36" t="str">
        <f>"Model car "&amp; B856</f>
        <v>Model car x</v>
      </c>
      <c r="D856" s="30" t="str">
        <f t="shared" si="29"/>
        <v>SEATIBIZA ST (6J)1.2 TDi Style</v>
      </c>
      <c r="E856" s="13"/>
      <c r="F856" s="12"/>
      <c r="G856" s="12"/>
      <c r="H856" s="12"/>
      <c r="I856" s="28">
        <v>4.9000000000000004</v>
      </c>
      <c r="J856" s="51" t="str">
        <f t="shared" si="30"/>
        <v>SEATIBIZA ST (6J)</v>
      </c>
      <c r="K856" s="12"/>
      <c r="L856" s="12"/>
      <c r="M856" s="12"/>
      <c r="N856" s="12"/>
      <c r="O856" s="12"/>
      <c r="T856" s="28">
        <f>IF(ISERROR(VLOOKUP($J856,DowntimeEntriesData,'Vehicle Data'!$P$9,FALSE)),0,VLOOKUP($J856,DowntimeEntriesData,'Vehicle Data'!$P$9,FALSE))</f>
        <v>0</v>
      </c>
    </row>
    <row r="857" spans="1:20" s="9" customFormat="1" ht="3.95" hidden="1" customHeight="1" x14ac:dyDescent="0.25">
      <c r="A857" s="149" t="s">
        <v>440</v>
      </c>
      <c r="B857" s="161" t="s">
        <v>440</v>
      </c>
      <c r="C857" s="16"/>
      <c r="D857" s="30">
        <f t="shared" si="29"/>
        <v>0</v>
      </c>
      <c r="E857" s="13"/>
      <c r="F857" s="12"/>
      <c r="G857" s="12"/>
      <c r="H857" s="12"/>
      <c r="I857" s="23"/>
      <c r="J857" s="51">
        <f t="shared" si="30"/>
        <v>0</v>
      </c>
      <c r="K857" s="12"/>
      <c r="L857" s="12"/>
      <c r="M857" s="12"/>
      <c r="N857" s="12"/>
      <c r="O857" s="12"/>
      <c r="T857" s="23"/>
    </row>
    <row r="858" spans="1:20" s="9" customFormat="1" ht="15.95" customHeight="1" x14ac:dyDescent="0.25">
      <c r="A858" s="149" t="s">
        <v>440</v>
      </c>
      <c r="B858" s="161" t="s">
        <v>440</v>
      </c>
      <c r="C858" s="36" t="str">
        <f>"Model car "&amp; B858</f>
        <v>Model car x</v>
      </c>
      <c r="D858" s="30" t="str">
        <f t="shared" si="29"/>
        <v>SEATLEON ST (5F)1.6 TDi Style Ecomotive</v>
      </c>
      <c r="E858" s="13"/>
      <c r="F858" s="12"/>
      <c r="G858" s="12"/>
      <c r="H858" s="12"/>
      <c r="I858" s="28">
        <v>4.5999999999999996</v>
      </c>
      <c r="J858" s="51" t="str">
        <f t="shared" si="30"/>
        <v>SEATLEON ST (5F)</v>
      </c>
      <c r="K858" s="12"/>
      <c r="L858" s="12"/>
      <c r="M858" s="12"/>
      <c r="N858" s="12"/>
      <c r="O858" s="12"/>
      <c r="T858" s="28">
        <f>IF(ISERROR(VLOOKUP($J858,DowntimeEntriesData,'Vehicle Data'!$P$9,FALSE)),0,VLOOKUP($J858,DowntimeEntriesData,'Vehicle Data'!$P$9,FALSE))</f>
        <v>0</v>
      </c>
    </row>
    <row r="859" spans="1:20" s="9" customFormat="1" ht="3.95" hidden="1" customHeight="1" x14ac:dyDescent="0.25">
      <c r="A859" s="149" t="s">
        <v>440</v>
      </c>
      <c r="B859" s="161" t="s">
        <v>440</v>
      </c>
      <c r="C859" s="36"/>
      <c r="D859" s="30">
        <f t="shared" si="29"/>
        <v>0</v>
      </c>
      <c r="E859" s="13"/>
      <c r="F859" s="12"/>
      <c r="G859" s="12"/>
      <c r="H859" s="12"/>
      <c r="I859" s="23"/>
      <c r="J859" s="51">
        <f t="shared" si="30"/>
        <v>0</v>
      </c>
      <c r="K859" s="12"/>
      <c r="L859" s="12"/>
      <c r="M859" s="12"/>
      <c r="N859" s="12"/>
      <c r="O859" s="12"/>
      <c r="T859" s="23"/>
    </row>
    <row r="860" spans="1:20" s="9" customFormat="1" ht="20.100000000000001" customHeight="1" x14ac:dyDescent="0.25">
      <c r="A860" s="149" t="s">
        <v>440</v>
      </c>
      <c r="B860" s="161" t="s">
        <v>440</v>
      </c>
      <c r="C860" s="36" t="str">
        <f>"Model car "&amp; B860</f>
        <v>Model car x</v>
      </c>
      <c r="D860" s="30" t="str">
        <f t="shared" si="29"/>
        <v>FORDFOCUS STATION1.6 TDCi Titanium Best</v>
      </c>
      <c r="E860" s="13"/>
      <c r="F860" s="12"/>
      <c r="G860" s="12"/>
      <c r="H860" s="12"/>
      <c r="I860" s="28">
        <v>5.0999999999999996</v>
      </c>
      <c r="J860" s="51" t="str">
        <f t="shared" si="30"/>
        <v>FORDFOCUS STATION</v>
      </c>
      <c r="K860" s="12"/>
      <c r="L860" s="12"/>
      <c r="M860" s="12"/>
      <c r="N860" s="12"/>
      <c r="O860" s="12"/>
      <c r="T860" s="28">
        <f>IF(ISERROR(VLOOKUP($J860,DowntimeEntriesData,'Vehicle Data'!$P$9,FALSE)),0,VLOOKUP($J860,DowntimeEntriesData,'Vehicle Data'!$P$9,FALSE))</f>
        <v>0</v>
      </c>
    </row>
    <row r="861" spans="1:20" s="9" customFormat="1" ht="3.95" hidden="1" customHeight="1" x14ac:dyDescent="0.25">
      <c r="A861" s="149" t="s">
        <v>440</v>
      </c>
      <c r="B861" s="161" t="s">
        <v>440</v>
      </c>
      <c r="C861" s="36"/>
      <c r="D861" s="30">
        <f t="shared" si="29"/>
        <v>0</v>
      </c>
      <c r="E861" s="13"/>
      <c r="F861" s="12"/>
      <c r="G861" s="12"/>
      <c r="H861" s="12"/>
      <c r="I861" s="23"/>
      <c r="J861" s="51">
        <f t="shared" si="30"/>
        <v>0</v>
      </c>
      <c r="K861" s="12"/>
      <c r="L861" s="12"/>
      <c r="M861" s="12"/>
      <c r="N861" s="12"/>
      <c r="O861" s="12"/>
      <c r="T861" s="23"/>
    </row>
    <row r="862" spans="1:20" s="9" customFormat="1" ht="20.100000000000001" customHeight="1" x14ac:dyDescent="0.25">
      <c r="A862" s="149" t="s">
        <v>440</v>
      </c>
      <c r="B862" s="161" t="s">
        <v>440</v>
      </c>
      <c r="C862" s="36" t="str">
        <f>"Model car "&amp; B862</f>
        <v>Model car x</v>
      </c>
      <c r="D862" s="30" t="str">
        <f t="shared" si="29"/>
        <v>VWGOLF VII VARIAN1.6 TDi Confortline</v>
      </c>
      <c r="E862" s="13"/>
      <c r="F862" s="12"/>
      <c r="G862" s="12"/>
      <c r="H862" s="12"/>
      <c r="I862" s="28">
        <v>4.9000000000000004</v>
      </c>
      <c r="J862" s="51" t="str">
        <f t="shared" si="30"/>
        <v>VWGOLF VII VARIAN</v>
      </c>
      <c r="K862" s="12"/>
      <c r="L862" s="12"/>
      <c r="M862" s="12"/>
      <c r="N862" s="12"/>
      <c r="O862" s="12"/>
      <c r="T862" s="28">
        <f>IF(ISERROR(VLOOKUP($J862,DowntimeEntriesData,'Vehicle Data'!$P$9,FALSE)),0,VLOOKUP($J862,DowntimeEntriesData,'Vehicle Data'!$P$9,FALSE))</f>
        <v>0</v>
      </c>
    </row>
    <row r="863" spans="1:20" s="9" customFormat="1" ht="3.95" hidden="1" customHeight="1" x14ac:dyDescent="0.25">
      <c r="A863" s="149" t="s">
        <v>440</v>
      </c>
      <c r="B863" s="161" t="s">
        <v>440</v>
      </c>
      <c r="C863" s="16"/>
      <c r="D863" s="30">
        <f t="shared" si="29"/>
        <v>0</v>
      </c>
      <c r="E863" s="13"/>
      <c r="F863" s="12"/>
      <c r="G863" s="12"/>
      <c r="H863" s="12"/>
      <c r="I863" s="23"/>
      <c r="J863" s="51">
        <f t="shared" si="30"/>
        <v>0</v>
      </c>
      <c r="K863" s="12"/>
      <c r="L863" s="12"/>
      <c r="M863" s="12"/>
      <c r="N863" s="12"/>
      <c r="O863" s="12"/>
      <c r="T863" s="23"/>
    </row>
    <row r="864" spans="1:20" s="9" customFormat="1" ht="20.100000000000001" customHeight="1" x14ac:dyDescent="0.25">
      <c r="A864" s="149" t="s">
        <v>440</v>
      </c>
      <c r="B864" s="161" t="s">
        <v>440</v>
      </c>
      <c r="C864" s="36" t="str">
        <f>"Model car "&amp; B864</f>
        <v>Model car x</v>
      </c>
      <c r="D864" s="30" t="str">
        <f t="shared" si="29"/>
        <v>BMWSERIE-1 (F20)116 d EfficientDynamics</v>
      </c>
      <c r="E864" s="13"/>
      <c r="F864" s="12"/>
      <c r="G864" s="12"/>
      <c r="H864" s="12"/>
      <c r="I864" s="28">
        <v>4.4000000000000004</v>
      </c>
      <c r="J864" s="51" t="str">
        <f t="shared" si="30"/>
        <v>BMWSERIE-1 (F20)</v>
      </c>
      <c r="K864" s="12"/>
      <c r="L864" s="12"/>
      <c r="M864" s="12"/>
      <c r="N864" s="12"/>
      <c r="O864" s="12"/>
      <c r="T864" s="28">
        <f>IF(ISERROR(VLOOKUP($J864,DowntimeEntriesData,'Vehicle Data'!$P$9,FALSE)),0,VLOOKUP($J864,DowntimeEntriesData,'Vehicle Data'!$P$9,FALSE))</f>
        <v>0</v>
      </c>
    </row>
    <row r="865" spans="1:20" s="9" customFormat="1" ht="3.95" hidden="1" customHeight="1" x14ac:dyDescent="0.25">
      <c r="A865" s="149" t="s">
        <v>440</v>
      </c>
      <c r="B865" s="161" t="s">
        <v>440</v>
      </c>
      <c r="C865" s="36"/>
      <c r="D865" s="30">
        <f t="shared" si="29"/>
        <v>0</v>
      </c>
      <c r="E865" s="13"/>
      <c r="F865" s="12"/>
      <c r="G865" s="12"/>
      <c r="H865" s="12"/>
      <c r="I865" s="23"/>
      <c r="J865" s="51">
        <f t="shared" si="30"/>
        <v>0</v>
      </c>
      <c r="K865" s="12"/>
      <c r="L865" s="12"/>
      <c r="M865" s="12"/>
      <c r="N865" s="12"/>
      <c r="O865" s="12"/>
      <c r="T865" s="23"/>
    </row>
    <row r="866" spans="1:20" s="9" customFormat="1" ht="20.100000000000001" customHeight="1" x14ac:dyDescent="0.25">
      <c r="A866" s="149" t="s">
        <v>440</v>
      </c>
      <c r="B866" s="161" t="s">
        <v>440</v>
      </c>
      <c r="C866" s="36" t="str">
        <f>"Model car "&amp; B866</f>
        <v>Model car x</v>
      </c>
      <c r="D866" s="30" t="str">
        <f t="shared" si="29"/>
        <v>AUDIA3 SPORTBACK (81.6 TDi Business Line Attracti</v>
      </c>
      <c r="E866" s="13"/>
      <c r="F866" s="12"/>
      <c r="G866" s="12"/>
      <c r="H866" s="12"/>
      <c r="I866" s="28">
        <v>4.5</v>
      </c>
      <c r="J866" s="51" t="str">
        <f t="shared" si="30"/>
        <v>AUDIA3 SPORTBACK (8</v>
      </c>
      <c r="K866" s="12"/>
      <c r="L866" s="12"/>
      <c r="M866" s="12"/>
      <c r="N866" s="12"/>
      <c r="O866" s="12"/>
      <c r="T866" s="28">
        <f>IF(ISERROR(VLOOKUP($J866,DowntimeEntriesData,'Vehicle Data'!$P$9,FALSE)),0,VLOOKUP($J866,DowntimeEntriesData,'Vehicle Data'!$P$9,FALSE))</f>
        <v>0</v>
      </c>
    </row>
    <row r="867" spans="1:20" s="9" customFormat="1" ht="3.95" hidden="1" customHeight="1" x14ac:dyDescent="0.25">
      <c r="A867" s="149" t="s">
        <v>440</v>
      </c>
      <c r="B867" s="161" t="s">
        <v>440</v>
      </c>
      <c r="C867" s="36"/>
      <c r="D867" s="30">
        <f t="shared" si="29"/>
        <v>0</v>
      </c>
      <c r="E867" s="13"/>
      <c r="F867" s="12"/>
      <c r="G867" s="12"/>
      <c r="H867" s="12"/>
      <c r="I867" s="23"/>
      <c r="J867" s="51">
        <f t="shared" si="30"/>
        <v>0</v>
      </c>
      <c r="K867" s="12"/>
      <c r="L867" s="12"/>
      <c r="M867" s="12"/>
      <c r="N867" s="12"/>
      <c r="O867" s="12"/>
      <c r="T867" s="23"/>
    </row>
    <row r="868" spans="1:20" s="9" customFormat="1" ht="20.100000000000001" customHeight="1" x14ac:dyDescent="0.25">
      <c r="A868" s="149" t="s">
        <v>440</v>
      </c>
      <c r="B868" s="161" t="s">
        <v>440</v>
      </c>
      <c r="C868" s="36" t="str">
        <f>"Model car "&amp; B868</f>
        <v>Model car x</v>
      </c>
      <c r="D868" s="30" t="str">
        <f t="shared" si="29"/>
        <v>CITROENC5 TOURER1.6 HDi Séduction 120g</v>
      </c>
      <c r="E868" s="13"/>
      <c r="F868" s="12"/>
      <c r="G868" s="12"/>
      <c r="H868" s="12"/>
      <c r="I868" s="28">
        <v>5.3</v>
      </c>
      <c r="J868" s="51" t="str">
        <f t="shared" si="30"/>
        <v>CITROENC5 TOURER</v>
      </c>
      <c r="K868" s="12"/>
      <c r="L868" s="12"/>
      <c r="M868" s="12"/>
      <c r="N868" s="12"/>
      <c r="O868" s="12"/>
      <c r="T868" s="28">
        <f>IF(ISERROR(VLOOKUP($J868,DowntimeEntriesData,'Vehicle Data'!$P$9,FALSE)),0,VLOOKUP($J868,DowntimeEntriesData,'Vehicle Data'!$P$9,FALSE))</f>
        <v>0</v>
      </c>
    </row>
    <row r="869" spans="1:20" s="9" customFormat="1" ht="3.95" hidden="1" customHeight="1" x14ac:dyDescent="0.25">
      <c r="A869" s="149" t="s">
        <v>440</v>
      </c>
      <c r="B869" s="161" t="s">
        <v>440</v>
      </c>
      <c r="C869" s="16"/>
      <c r="D869" s="30">
        <f t="shared" si="29"/>
        <v>0</v>
      </c>
      <c r="E869" s="13"/>
      <c r="F869" s="12"/>
      <c r="G869" s="12"/>
      <c r="H869" s="12"/>
      <c r="I869" s="23"/>
      <c r="J869" s="51">
        <f t="shared" si="30"/>
        <v>0</v>
      </c>
      <c r="K869" s="12"/>
      <c r="L869" s="12"/>
      <c r="M869" s="12"/>
      <c r="N869" s="12"/>
      <c r="O869" s="12"/>
      <c r="T869" s="23"/>
    </row>
    <row r="870" spans="1:20" s="9" customFormat="1" ht="20.100000000000001" customHeight="1" x14ac:dyDescent="0.25">
      <c r="A870" s="149" t="s">
        <v>440</v>
      </c>
      <c r="B870" s="161" t="s">
        <v>440</v>
      </c>
      <c r="C870" s="36" t="str">
        <f>"Model car "&amp; B870</f>
        <v>Model car x</v>
      </c>
      <c r="D870" s="30" t="str">
        <f t="shared" si="29"/>
        <v>VWPASSAT VARIANT1.6 TDi Confortline Navig</v>
      </c>
      <c r="E870" s="13"/>
      <c r="F870" s="12"/>
      <c r="G870" s="12"/>
      <c r="H870" s="12"/>
      <c r="I870" s="28">
        <v>5.3</v>
      </c>
      <c r="J870" s="51" t="str">
        <f t="shared" si="30"/>
        <v>VWPASSAT VARIANT</v>
      </c>
      <c r="K870" s="12"/>
      <c r="L870" s="12"/>
      <c r="M870" s="12"/>
      <c r="N870" s="12"/>
      <c r="O870" s="12"/>
      <c r="T870" s="28">
        <f>IF(ISERROR(VLOOKUP($J870,DowntimeEntriesData,'Vehicle Data'!$P$9,FALSE)),0,VLOOKUP($J870,DowntimeEntriesData,'Vehicle Data'!$P$9,FALSE))</f>
        <v>0</v>
      </c>
    </row>
    <row r="871" spans="1:20" s="9" customFormat="1" ht="3.95" hidden="1" customHeight="1" x14ac:dyDescent="0.25">
      <c r="A871" s="149" t="s">
        <v>440</v>
      </c>
      <c r="B871" s="161" t="s">
        <v>440</v>
      </c>
      <c r="C871" s="16"/>
      <c r="D871" s="30">
        <f t="shared" si="29"/>
        <v>0</v>
      </c>
      <c r="E871" s="13"/>
      <c r="F871" s="12"/>
      <c r="G871" s="12"/>
      <c r="H871" s="12"/>
      <c r="I871" s="23"/>
      <c r="J871" s="51">
        <f t="shared" si="30"/>
        <v>0</v>
      </c>
      <c r="K871" s="12"/>
      <c r="L871" s="12"/>
      <c r="M871" s="12"/>
      <c r="N871" s="12"/>
      <c r="O871" s="12"/>
      <c r="T871" s="23"/>
    </row>
    <row r="872" spans="1:20" s="9" customFormat="1" ht="20.100000000000001" customHeight="1" x14ac:dyDescent="0.25">
      <c r="A872" s="149" t="s">
        <v>440</v>
      </c>
      <c r="B872" s="161" t="s">
        <v>440</v>
      </c>
      <c r="C872" s="36" t="str">
        <f>"Model car "&amp; B872</f>
        <v>Model car x</v>
      </c>
      <c r="D872" s="30" t="str">
        <f t="shared" si="29"/>
        <v>VWPASSAT VARIANT2.0 TDi Confortline Navig</v>
      </c>
      <c r="E872" s="13"/>
      <c r="F872" s="12"/>
      <c r="G872" s="12"/>
      <c r="H872" s="12"/>
      <c r="I872" s="28">
        <v>5.6</v>
      </c>
      <c r="J872" s="51" t="str">
        <f t="shared" si="30"/>
        <v>VWPASSAT VARIANT</v>
      </c>
      <c r="K872" s="12"/>
      <c r="L872" s="12"/>
      <c r="M872" s="12"/>
      <c r="N872" s="12"/>
      <c r="O872" s="12"/>
      <c r="T872" s="28">
        <f>IF(ISERROR(VLOOKUP($J872,DowntimeEntriesData,'Vehicle Data'!$P$9,FALSE)),0,VLOOKUP($J872,DowntimeEntriesData,'Vehicle Data'!$P$9,FALSE))</f>
        <v>0</v>
      </c>
    </row>
    <row r="873" spans="1:20" s="9" customFormat="1" ht="3.95" hidden="1" customHeight="1" x14ac:dyDescent="0.25">
      <c r="A873" s="149" t="s">
        <v>440</v>
      </c>
      <c r="B873" s="161" t="s">
        <v>440</v>
      </c>
      <c r="C873" s="36"/>
      <c r="D873" s="30">
        <f t="shared" si="29"/>
        <v>0</v>
      </c>
      <c r="E873" s="13"/>
      <c r="F873" s="12"/>
      <c r="G873" s="12"/>
      <c r="H873" s="12"/>
      <c r="I873" s="23"/>
      <c r="J873" s="51">
        <f t="shared" si="30"/>
        <v>0</v>
      </c>
      <c r="K873" s="12"/>
      <c r="L873" s="12"/>
      <c r="M873" s="12"/>
      <c r="N873" s="12"/>
      <c r="O873" s="12"/>
      <c r="T873" s="23"/>
    </row>
    <row r="874" spans="1:20" s="9" customFormat="1" ht="20.100000000000001" customHeight="1" x14ac:dyDescent="0.25">
      <c r="A874" s="149" t="s">
        <v>440</v>
      </c>
      <c r="B874" s="161" t="s">
        <v>440</v>
      </c>
      <c r="C874" s="36" t="str">
        <f>"Model car "&amp; B874</f>
        <v>Model car x</v>
      </c>
      <c r="D874" s="30" t="str">
        <f t="shared" si="29"/>
        <v>OPELINSIGNIA SPORTS2.0 CDTi Executive S/S</v>
      </c>
      <c r="E874" s="13"/>
      <c r="F874" s="12"/>
      <c r="G874" s="12"/>
      <c r="H874" s="12"/>
      <c r="I874" s="28">
        <v>4.7</v>
      </c>
      <c r="J874" s="51" t="str">
        <f t="shared" si="30"/>
        <v>OPELINSIGNIA SPORTS</v>
      </c>
      <c r="K874" s="12"/>
      <c r="L874" s="12"/>
      <c r="M874" s="12"/>
      <c r="N874" s="12"/>
      <c r="O874" s="12"/>
      <c r="T874" s="28">
        <f>IF(ISERROR(VLOOKUP($J874,DowntimeEntriesData,'Vehicle Data'!$P$9,FALSE)),0,VLOOKUP($J874,DowntimeEntriesData,'Vehicle Data'!$P$9,FALSE))</f>
        <v>0</v>
      </c>
    </row>
    <row r="875" spans="1:20" s="9" customFormat="1" ht="3.95" hidden="1" customHeight="1" x14ac:dyDescent="0.25">
      <c r="A875" s="149" t="s">
        <v>440</v>
      </c>
      <c r="B875" s="161" t="s">
        <v>440</v>
      </c>
      <c r="C875" s="36"/>
      <c r="D875" s="30">
        <f t="shared" si="29"/>
        <v>0</v>
      </c>
      <c r="E875" s="13"/>
      <c r="F875" s="12"/>
      <c r="G875" s="12"/>
      <c r="H875" s="12"/>
      <c r="I875" s="23"/>
      <c r="J875" s="51">
        <f t="shared" si="30"/>
        <v>0</v>
      </c>
      <c r="K875" s="12"/>
      <c r="L875" s="12"/>
      <c r="M875" s="12"/>
      <c r="N875" s="12"/>
      <c r="O875" s="12"/>
      <c r="T875" s="23"/>
    </row>
    <row r="876" spans="1:20" s="9" customFormat="1" ht="20.100000000000001" customHeight="1" x14ac:dyDescent="0.25">
      <c r="A876" s="149" t="s">
        <v>440</v>
      </c>
      <c r="B876" s="161" t="s">
        <v>440</v>
      </c>
      <c r="C876" s="36" t="str">
        <f>"Model car "&amp; B876</f>
        <v>Model car x</v>
      </c>
      <c r="D876" s="30" t="str">
        <f t="shared" si="29"/>
        <v>SEATALHAMBRA (710)2.0 TDi Style Eco.</v>
      </c>
      <c r="E876" s="13"/>
      <c r="F876" s="12"/>
      <c r="G876" s="12"/>
      <c r="H876" s="12"/>
      <c r="I876" s="28">
        <v>6.9</v>
      </c>
      <c r="J876" s="51" t="str">
        <f t="shared" si="30"/>
        <v>SEATALHAMBRA (710)</v>
      </c>
      <c r="K876" s="12"/>
      <c r="L876" s="12"/>
      <c r="M876" s="12"/>
      <c r="N876" s="12"/>
      <c r="O876" s="12"/>
      <c r="T876" s="28">
        <f>IF(ISERROR(VLOOKUP($J876,DowntimeEntriesData,'Vehicle Data'!$P$9,FALSE)),0,VLOOKUP($J876,DowntimeEntriesData,'Vehicle Data'!$P$9,FALSE))</f>
        <v>0</v>
      </c>
    </row>
    <row r="877" spans="1:20" s="9" customFormat="1" ht="3.95" hidden="1" customHeight="1" x14ac:dyDescent="0.25">
      <c r="A877" s="149" t="s">
        <v>440</v>
      </c>
      <c r="B877" s="161" t="s">
        <v>440</v>
      </c>
      <c r="C877" s="16"/>
      <c r="D877" s="30">
        <f t="shared" si="29"/>
        <v>0</v>
      </c>
      <c r="E877" s="13"/>
      <c r="F877" s="12"/>
      <c r="G877" s="12"/>
      <c r="H877" s="12"/>
      <c r="I877" s="23"/>
      <c r="J877" s="51">
        <f t="shared" si="30"/>
        <v>0</v>
      </c>
      <c r="K877" s="12"/>
      <c r="L877" s="12"/>
      <c r="M877" s="12"/>
      <c r="N877" s="12"/>
      <c r="O877" s="12"/>
      <c r="T877" s="23"/>
    </row>
    <row r="878" spans="1:20" s="9" customFormat="1" ht="20.100000000000001" customHeight="1" x14ac:dyDescent="0.25">
      <c r="A878" s="149" t="s">
        <v>440</v>
      </c>
      <c r="B878" s="161" t="s">
        <v>440</v>
      </c>
      <c r="C878" s="36" t="str">
        <f>"Model car "&amp; B878</f>
        <v>Model car x</v>
      </c>
      <c r="D878" s="30" t="str">
        <f t="shared" si="29"/>
        <v>BMWSERIE-3 TOURING320 d Touring</v>
      </c>
      <c r="E878" s="13"/>
      <c r="F878" s="12"/>
      <c r="G878" s="12"/>
      <c r="H878" s="12"/>
      <c r="I878" s="28">
        <v>5.9</v>
      </c>
      <c r="J878" s="51" t="str">
        <f t="shared" si="30"/>
        <v>BMWSERIE-3 TOURING</v>
      </c>
      <c r="K878" s="12"/>
      <c r="L878" s="12"/>
      <c r="M878" s="12"/>
      <c r="N878" s="12"/>
      <c r="O878" s="12"/>
      <c r="T878" s="28">
        <f>IF(ISERROR(VLOOKUP($J878,DowntimeEntriesData,'Vehicle Data'!$P$9,FALSE)),0,VLOOKUP($J878,DowntimeEntriesData,'Vehicle Data'!$P$9,FALSE))</f>
        <v>0</v>
      </c>
    </row>
    <row r="879" spans="1:20" s="9" customFormat="1" ht="3.95" hidden="1" customHeight="1" x14ac:dyDescent="0.25">
      <c r="A879" s="149" t="s">
        <v>440</v>
      </c>
      <c r="B879" s="161" t="s">
        <v>440</v>
      </c>
      <c r="C879" s="36"/>
      <c r="D879" s="30">
        <f t="shared" si="29"/>
        <v>0</v>
      </c>
      <c r="E879" s="13"/>
      <c r="F879" s="12"/>
      <c r="G879" s="12"/>
      <c r="H879" s="12"/>
      <c r="I879" s="23"/>
      <c r="J879" s="51">
        <f t="shared" si="30"/>
        <v>0</v>
      </c>
      <c r="K879" s="12"/>
      <c r="L879" s="12"/>
      <c r="M879" s="12"/>
      <c r="N879" s="12"/>
      <c r="O879" s="12"/>
      <c r="T879" s="23"/>
    </row>
    <row r="880" spans="1:20" s="9" customFormat="1" ht="20.100000000000001" customHeight="1" x14ac:dyDescent="0.25">
      <c r="A880" s="149" t="s">
        <v>440</v>
      </c>
      <c r="B880" s="161" t="s">
        <v>440</v>
      </c>
      <c r="C880" s="36" t="str">
        <f>"Model car "&amp; B880</f>
        <v>Model car x</v>
      </c>
      <c r="D880" s="30" t="str">
        <f t="shared" si="29"/>
        <v>MERCEDESCLASSE C (W205)220 BlueTEC Exclusive</v>
      </c>
      <c r="E880" s="13"/>
      <c r="F880" s="12"/>
      <c r="G880" s="12"/>
      <c r="H880" s="12"/>
      <c r="I880" s="28">
        <v>4.8</v>
      </c>
      <c r="J880" s="51" t="str">
        <f t="shared" si="30"/>
        <v>MERCEDESCLASSE C (W205)</v>
      </c>
      <c r="K880" s="12"/>
      <c r="L880" s="12"/>
      <c r="M880" s="12"/>
      <c r="N880" s="12"/>
      <c r="O880" s="12"/>
      <c r="T880" s="28">
        <f>IF(ISERROR(VLOOKUP($J880,DowntimeEntriesData,'Vehicle Data'!$P$9,FALSE)),0,VLOOKUP($J880,DowntimeEntriesData,'Vehicle Data'!$P$9,FALSE))</f>
        <v>0</v>
      </c>
    </row>
    <row r="881" spans="1:20" s="9" customFormat="1" ht="3.95" hidden="1" customHeight="1" x14ac:dyDescent="0.25">
      <c r="A881" s="149" t="s">
        <v>440</v>
      </c>
      <c r="B881" s="161" t="s">
        <v>440</v>
      </c>
      <c r="C881" s="36"/>
      <c r="D881" s="30">
        <f t="shared" si="29"/>
        <v>0</v>
      </c>
      <c r="E881" s="13"/>
      <c r="F881" s="12"/>
      <c r="G881" s="12"/>
      <c r="H881" s="12"/>
      <c r="I881" s="23"/>
      <c r="J881" s="51">
        <f t="shared" si="30"/>
        <v>0</v>
      </c>
      <c r="K881" s="12"/>
      <c r="L881" s="12"/>
      <c r="M881" s="12"/>
      <c r="N881" s="12"/>
      <c r="O881" s="12"/>
      <c r="T881" s="23"/>
    </row>
    <row r="882" spans="1:20" s="9" customFormat="1" ht="20.100000000000001" customHeight="1" x14ac:dyDescent="0.25">
      <c r="A882" s="149" t="s">
        <v>440</v>
      </c>
      <c r="B882" s="161" t="s">
        <v>440</v>
      </c>
      <c r="C882" s="36" t="str">
        <f>"Model car "&amp; B882</f>
        <v>Model car x</v>
      </c>
      <c r="D882" s="30" t="str">
        <f t="shared" si="29"/>
        <v>BMWSERIE-5 TOURING520 d</v>
      </c>
      <c r="E882" s="13"/>
      <c r="F882" s="12"/>
      <c r="G882" s="12"/>
      <c r="H882" s="12"/>
      <c r="I882" s="28">
        <v>5.5</v>
      </c>
      <c r="J882" s="51" t="str">
        <f t="shared" si="30"/>
        <v>BMWSERIE-5 TOURING</v>
      </c>
      <c r="K882" s="12"/>
      <c r="L882" s="12"/>
      <c r="M882" s="12"/>
      <c r="N882" s="12"/>
      <c r="O882" s="12"/>
      <c r="T882" s="28">
        <f>IF(ISERROR(VLOOKUP($J882,DowntimeEntriesData,'Vehicle Data'!$P$9,FALSE)),0,VLOOKUP($J882,DowntimeEntriesData,'Vehicle Data'!$P$9,FALSE))</f>
        <v>0</v>
      </c>
    </row>
    <row r="883" spans="1:20" s="9" customFormat="1" ht="3.95" hidden="1" customHeight="1" x14ac:dyDescent="0.25">
      <c r="A883" s="149" t="s">
        <v>440</v>
      </c>
      <c r="B883" s="161" t="s">
        <v>440</v>
      </c>
      <c r="C883" s="16"/>
      <c r="D883" s="30">
        <f t="shared" si="29"/>
        <v>0</v>
      </c>
      <c r="E883" s="13"/>
      <c r="F883" s="12"/>
      <c r="G883" s="12"/>
      <c r="H883" s="12"/>
      <c r="I883" s="23"/>
      <c r="J883" s="51">
        <f t="shared" si="30"/>
        <v>0</v>
      </c>
      <c r="K883" s="12"/>
      <c r="L883" s="12"/>
      <c r="M883" s="12"/>
      <c r="N883" s="12"/>
      <c r="O883" s="12"/>
      <c r="T883" s="23"/>
    </row>
    <row r="884" spans="1:20" s="9" customFormat="1" ht="20.100000000000001" customHeight="1" x14ac:dyDescent="0.25">
      <c r="A884" s="149" t="s">
        <v>440</v>
      </c>
      <c r="B884" s="161" t="s">
        <v>440</v>
      </c>
      <c r="C884" s="36" t="str">
        <f>"Model car "&amp; B884</f>
        <v>Model car x</v>
      </c>
      <c r="D884" s="30" t="str">
        <f t="shared" ref="D884:D910" si="31">D761</f>
        <v>AUDIA6 AVANT (C7)2.0 TDi Business Line</v>
      </c>
      <c r="E884" s="13"/>
      <c r="F884" s="12"/>
      <c r="G884" s="12"/>
      <c r="H884" s="12"/>
      <c r="I884" s="28">
        <v>5.6</v>
      </c>
      <c r="J884" s="51" t="str">
        <f t="shared" ref="J884:J910" si="32">J86</f>
        <v>AUDIA6 AVANT (C7)</v>
      </c>
      <c r="K884" s="12"/>
      <c r="L884" s="12"/>
      <c r="M884" s="12"/>
      <c r="N884" s="12"/>
      <c r="O884" s="12"/>
      <c r="T884" s="28">
        <f>IF(ISERROR(VLOOKUP($J884,DowntimeEntriesData,'Vehicle Data'!$P$9,FALSE)),0,VLOOKUP($J884,DowntimeEntriesData,'Vehicle Data'!$P$9,FALSE))</f>
        <v>0</v>
      </c>
    </row>
    <row r="885" spans="1:20" s="9" customFormat="1" ht="3.95" hidden="1" customHeight="1" x14ac:dyDescent="0.25">
      <c r="A885" s="149" t="s">
        <v>440</v>
      </c>
      <c r="B885" s="161" t="s">
        <v>440</v>
      </c>
      <c r="C885" s="36"/>
      <c r="D885" s="30">
        <f t="shared" si="31"/>
        <v>0</v>
      </c>
      <c r="E885" s="13"/>
      <c r="F885" s="12"/>
      <c r="G885" s="12"/>
      <c r="H885" s="12"/>
      <c r="I885" s="23"/>
      <c r="J885" s="51">
        <f t="shared" si="32"/>
        <v>0</v>
      </c>
      <c r="K885" s="12"/>
      <c r="L885" s="12"/>
      <c r="M885" s="12"/>
      <c r="N885" s="12"/>
      <c r="O885" s="12"/>
      <c r="T885" s="23"/>
    </row>
    <row r="886" spans="1:20" s="9" customFormat="1" ht="20.100000000000001" customHeight="1" x14ac:dyDescent="0.25">
      <c r="A886" s="149" t="s">
        <v>440</v>
      </c>
      <c r="B886" s="161" t="s">
        <v>440</v>
      </c>
      <c r="C886" s="36" t="str">
        <f>"Model car "&amp; B886</f>
        <v>Model car x</v>
      </c>
      <c r="D886" s="30" t="str">
        <f t="shared" si="31"/>
        <v>OPELCORSA D VAN1.3 CDTi</v>
      </c>
      <c r="E886" s="13"/>
      <c r="F886" s="12"/>
      <c r="G886" s="12"/>
      <c r="H886" s="12"/>
      <c r="I886" s="28">
        <v>5.3</v>
      </c>
      <c r="J886" s="51" t="str">
        <f t="shared" si="32"/>
        <v>OPELCORSA D VAN</v>
      </c>
      <c r="K886" s="12"/>
      <c r="L886" s="12"/>
      <c r="M886" s="12"/>
      <c r="N886" s="12"/>
      <c r="O886" s="12"/>
      <c r="T886" s="28">
        <f>IF(ISERROR(VLOOKUP($J886,DowntimeEntriesData,'Vehicle Data'!$P$9,FALSE)),0,VLOOKUP($J886,DowntimeEntriesData,'Vehicle Data'!$P$9,FALSE))</f>
        <v>0</v>
      </c>
    </row>
    <row r="887" spans="1:20" s="9" customFormat="1" ht="3.95" hidden="1" customHeight="1" x14ac:dyDescent="0.25">
      <c r="A887" s="149" t="s">
        <v>440</v>
      </c>
      <c r="B887" s="161" t="s">
        <v>440</v>
      </c>
      <c r="C887" s="36"/>
      <c r="D887" s="30">
        <f t="shared" si="31"/>
        <v>0</v>
      </c>
      <c r="E887" s="13"/>
      <c r="F887" s="12"/>
      <c r="G887" s="12"/>
      <c r="H887" s="12"/>
      <c r="I887" s="23"/>
      <c r="J887" s="51">
        <f t="shared" si="32"/>
        <v>0</v>
      </c>
      <c r="K887" s="12"/>
      <c r="L887" s="12"/>
      <c r="M887" s="12"/>
      <c r="N887" s="12"/>
      <c r="O887" s="12"/>
      <c r="T887" s="23"/>
    </row>
    <row r="888" spans="1:20" s="9" customFormat="1" ht="20.100000000000001" customHeight="1" x14ac:dyDescent="0.25">
      <c r="A888" s="149" t="s">
        <v>440</v>
      </c>
      <c r="B888" s="161" t="s">
        <v>440</v>
      </c>
      <c r="C888" s="36" t="str">
        <f>"Model car "&amp; B888</f>
        <v>Model car x</v>
      </c>
      <c r="D888" s="30" t="str">
        <f t="shared" si="31"/>
        <v>PEUGEOTBIPPER1.3 HDi Pack CD Clim</v>
      </c>
      <c r="E888" s="13"/>
      <c r="F888" s="12"/>
      <c r="G888" s="12"/>
      <c r="H888" s="12"/>
      <c r="I888" s="28">
        <v>5.7</v>
      </c>
      <c r="J888" s="51" t="str">
        <f t="shared" si="32"/>
        <v>PEUGEOTBIPPER</v>
      </c>
      <c r="K888" s="12"/>
      <c r="L888" s="12"/>
      <c r="M888" s="12"/>
      <c r="N888" s="12"/>
      <c r="O888" s="12"/>
      <c r="T888" s="28">
        <f>IF(ISERROR(VLOOKUP($J888,DowntimeEntriesData,'Vehicle Data'!$P$9,FALSE)),0,VLOOKUP($J888,DowntimeEntriesData,'Vehicle Data'!$P$9,FALSE))</f>
        <v>7</v>
      </c>
    </row>
    <row r="889" spans="1:20" s="9" customFormat="1" ht="3.95" hidden="1" customHeight="1" x14ac:dyDescent="0.25">
      <c r="A889" s="149" t="s">
        <v>440</v>
      </c>
      <c r="B889" s="161" t="s">
        <v>440</v>
      </c>
      <c r="C889" s="16"/>
      <c r="D889" s="30">
        <f t="shared" si="31"/>
        <v>0</v>
      </c>
      <c r="E889" s="13"/>
      <c r="F889" s="12"/>
      <c r="G889" s="12"/>
      <c r="H889" s="12"/>
      <c r="I889" s="23"/>
      <c r="J889" s="51">
        <f t="shared" si="32"/>
        <v>0</v>
      </c>
      <c r="K889" s="12"/>
      <c r="L889" s="12"/>
      <c r="M889" s="12"/>
      <c r="N889" s="12"/>
      <c r="O889" s="12"/>
      <c r="T889" s="23"/>
    </row>
    <row r="890" spans="1:20" s="9" customFormat="1" ht="20.100000000000001" customHeight="1" x14ac:dyDescent="0.25">
      <c r="A890" s="149" t="s">
        <v>440</v>
      </c>
      <c r="B890" s="161" t="s">
        <v>440</v>
      </c>
      <c r="C890" s="36" t="str">
        <f>"Model car "&amp; B890</f>
        <v>Model car x</v>
      </c>
      <c r="D890" s="30" t="str">
        <f t="shared" si="31"/>
        <v>CITROENBERLINGO VAN1.6 HDi 625</v>
      </c>
      <c r="E890" s="13"/>
      <c r="F890" s="12"/>
      <c r="G890" s="12"/>
      <c r="H890" s="12"/>
      <c r="I890" s="28">
        <v>5.9</v>
      </c>
      <c r="J890" s="51" t="str">
        <f t="shared" si="32"/>
        <v>CITROENBERLINGO VAN</v>
      </c>
      <c r="K890" s="12"/>
      <c r="L890" s="12"/>
      <c r="M890" s="12"/>
      <c r="N890" s="12"/>
      <c r="O890" s="12"/>
      <c r="T890" s="28">
        <f>IF(ISERROR(VLOOKUP($J890,DowntimeEntriesData,'Vehicle Data'!$P$9,FALSE)),0,VLOOKUP($J890,DowntimeEntriesData,'Vehicle Data'!$P$9,FALSE))</f>
        <v>0</v>
      </c>
    </row>
    <row r="891" spans="1:20" s="9" customFormat="1" ht="3.95" hidden="1" customHeight="1" x14ac:dyDescent="0.25">
      <c r="A891" s="149" t="s">
        <v>440</v>
      </c>
      <c r="B891" s="161" t="s">
        <v>440</v>
      </c>
      <c r="C891" s="16"/>
      <c r="D891" s="30">
        <f t="shared" si="31"/>
        <v>0</v>
      </c>
      <c r="E891" s="13"/>
      <c r="F891" s="12"/>
      <c r="G891" s="12"/>
      <c r="H891" s="12"/>
      <c r="I891" s="23"/>
      <c r="J891" s="51">
        <f t="shared" si="32"/>
        <v>0</v>
      </c>
      <c r="K891" s="12"/>
      <c r="L891" s="12"/>
      <c r="M891" s="12"/>
      <c r="N891" s="12"/>
      <c r="O891" s="12"/>
      <c r="T891" s="23"/>
    </row>
    <row r="892" spans="1:20" s="9" customFormat="1" ht="20.100000000000001" customHeight="1" x14ac:dyDescent="0.25">
      <c r="A892" s="149" t="s">
        <v>440</v>
      </c>
      <c r="B892" s="161" t="s">
        <v>440</v>
      </c>
      <c r="C892" s="36" t="str">
        <f>"Model car "&amp; B892</f>
        <v>Model car x</v>
      </c>
      <c r="D892" s="30" t="str">
        <f t="shared" si="31"/>
        <v>FORDTRANSIT (V363)310 L3 2.2 TDCi H2 Ambiente</v>
      </c>
      <c r="E892" s="13"/>
      <c r="F892" s="12"/>
      <c r="G892" s="12"/>
      <c r="H892" s="12"/>
      <c r="I892" s="28">
        <v>7.8</v>
      </c>
      <c r="J892" s="51" t="str">
        <f t="shared" si="32"/>
        <v>FORDTRANSIT (V363)</v>
      </c>
      <c r="K892" s="12"/>
      <c r="L892" s="12"/>
      <c r="M892" s="12"/>
      <c r="N892" s="12"/>
      <c r="O892" s="12"/>
      <c r="T892" s="28">
        <f>IF(ISERROR(VLOOKUP($J892,DowntimeEntriesData,'Vehicle Data'!$P$9,FALSE)),0,VLOOKUP($J892,DowntimeEntriesData,'Vehicle Data'!$P$9,FALSE))</f>
        <v>0</v>
      </c>
    </row>
    <row r="893" spans="1:20" s="9" customFormat="1" ht="3.95" hidden="1" customHeight="1" x14ac:dyDescent="0.25">
      <c r="A893" s="149" t="s">
        <v>440</v>
      </c>
      <c r="B893" s="161" t="s">
        <v>440</v>
      </c>
      <c r="C893" s="36"/>
      <c r="D893" s="30">
        <f t="shared" si="31"/>
        <v>0</v>
      </c>
      <c r="E893" s="13"/>
      <c r="F893" s="12"/>
      <c r="G893" s="12"/>
      <c r="H893" s="12"/>
      <c r="I893" s="23"/>
      <c r="J893" s="51">
        <f t="shared" si="32"/>
        <v>0</v>
      </c>
      <c r="K893" s="12"/>
      <c r="L893" s="12"/>
      <c r="M893" s="12"/>
      <c r="N893" s="12"/>
      <c r="O893" s="12"/>
      <c r="T893" s="23"/>
    </row>
    <row r="894" spans="1:20" s="9" customFormat="1" ht="20.100000000000001" customHeight="1" x14ac:dyDescent="0.25">
      <c r="A894" s="149" t="s">
        <v>440</v>
      </c>
      <c r="B894" s="161" t="s">
        <v>440</v>
      </c>
      <c r="C894" s="36" t="str">
        <f>"Model car "&amp; B894</f>
        <v>Model car x</v>
      </c>
      <c r="D894" s="30" t="str">
        <f t="shared" si="31"/>
        <v>VWAMAROK2.0 TDi CD Extra AC CM 2WD</v>
      </c>
      <c r="E894" s="13"/>
      <c r="F894" s="12"/>
      <c r="G894" s="12"/>
      <c r="H894" s="12"/>
      <c r="I894" s="28">
        <v>9.1</v>
      </c>
      <c r="J894" s="51" t="str">
        <f t="shared" si="32"/>
        <v>VWAMAROK</v>
      </c>
      <c r="K894" s="12"/>
      <c r="L894" s="12"/>
      <c r="M894" s="12"/>
      <c r="N894" s="12"/>
      <c r="O894" s="12"/>
      <c r="T894" s="28">
        <f>IF(ISERROR(VLOOKUP($J894,DowntimeEntriesData,'Vehicle Data'!$P$9,FALSE)),0,VLOOKUP($J894,DowntimeEntriesData,'Vehicle Data'!$P$9,FALSE))</f>
        <v>0</v>
      </c>
    </row>
    <row r="895" spans="1:20" s="9" customFormat="1" ht="3.95" hidden="1" customHeight="1" x14ac:dyDescent="0.25">
      <c r="A895" s="149" t="s">
        <v>440</v>
      </c>
      <c r="B895" s="161" t="s">
        <v>440</v>
      </c>
      <c r="C895" s="36"/>
      <c r="D895" s="30">
        <f t="shared" si="31"/>
        <v>0</v>
      </c>
      <c r="E895" s="13"/>
      <c r="F895" s="12"/>
      <c r="G895" s="12"/>
      <c r="H895" s="12"/>
      <c r="I895" s="23"/>
      <c r="J895" s="51">
        <f t="shared" si="32"/>
        <v>0</v>
      </c>
      <c r="K895" s="12"/>
      <c r="L895" s="12"/>
      <c r="M895" s="12"/>
      <c r="N895" s="12"/>
      <c r="O895" s="12"/>
      <c r="T895" s="23"/>
    </row>
    <row r="896" spans="1:20" s="9" customFormat="1" ht="20.100000000000001" customHeight="1" x14ac:dyDescent="0.25">
      <c r="A896" s="149" t="s">
        <v>440</v>
      </c>
      <c r="B896" s="161" t="s">
        <v>440</v>
      </c>
      <c r="C896" s="36" t="str">
        <f>"Model car "&amp; B896</f>
        <v>Model car x</v>
      </c>
      <c r="D896" s="30" t="str">
        <f t="shared" si="31"/>
        <v/>
      </c>
      <c r="E896" s="13"/>
      <c r="F896" s="12"/>
      <c r="G896" s="12"/>
      <c r="H896" s="12"/>
      <c r="I896" s="28">
        <f>IF(ISERROR(VLOOKUP($J896,DowntimeEntriesData,'Vehicle Data'!$P$9,FALSE)),0,VLOOKUP($J896,DowntimeEntriesData,'Vehicle Data'!$P$9,FALSE))</f>
        <v>0</v>
      </c>
      <c r="J896" s="51" t="str">
        <f t="shared" si="32"/>
        <v/>
      </c>
      <c r="K896" s="12"/>
      <c r="L896" s="12"/>
      <c r="M896" s="12"/>
      <c r="N896" s="12"/>
      <c r="O896" s="12"/>
      <c r="T896" s="28">
        <f>IF(ISERROR(VLOOKUP($J896,DowntimeEntriesData,'Vehicle Data'!$P$9,FALSE)),0,VLOOKUP($J896,DowntimeEntriesData,'Vehicle Data'!$P$9,FALSE))</f>
        <v>0</v>
      </c>
    </row>
    <row r="897" spans="1:20" s="9" customFormat="1" ht="3.95" hidden="1" customHeight="1" x14ac:dyDescent="0.25">
      <c r="A897" s="149" t="s">
        <v>440</v>
      </c>
      <c r="B897" s="161" t="s">
        <v>440</v>
      </c>
      <c r="C897" s="16"/>
      <c r="D897" s="30">
        <f t="shared" si="31"/>
        <v>0</v>
      </c>
      <c r="E897" s="13"/>
      <c r="F897" s="12"/>
      <c r="G897" s="12"/>
      <c r="H897" s="12"/>
      <c r="I897" s="23"/>
      <c r="J897" s="51">
        <f t="shared" si="32"/>
        <v>0</v>
      </c>
      <c r="K897" s="12"/>
      <c r="L897" s="12"/>
      <c r="M897" s="12"/>
      <c r="N897" s="12"/>
      <c r="O897" s="12"/>
      <c r="T897" s="23"/>
    </row>
    <row r="898" spans="1:20" s="9" customFormat="1" ht="20.100000000000001" hidden="1" customHeight="1" x14ac:dyDescent="0.25">
      <c r="A898" s="149" t="s">
        <v>440</v>
      </c>
      <c r="B898" s="161" t="s">
        <v>440</v>
      </c>
      <c r="C898" s="36" t="str">
        <f>"Model car "&amp; B898</f>
        <v>Model car x</v>
      </c>
      <c r="D898" s="30">
        <f t="shared" si="31"/>
        <v>0</v>
      </c>
      <c r="E898" s="13"/>
      <c r="F898" s="12"/>
      <c r="G898" s="12"/>
      <c r="H898" s="12"/>
      <c r="I898" s="28">
        <f>IF(ISERROR(VLOOKUP($J898,DowntimeEntriesData,'Vehicle Data'!$P$9,FALSE)),0,VLOOKUP($J898,DowntimeEntriesData,'Vehicle Data'!$P$9,FALSE))</f>
        <v>0</v>
      </c>
      <c r="J898" s="51">
        <f t="shared" si="32"/>
        <v>0</v>
      </c>
      <c r="K898" s="12"/>
      <c r="L898" s="12"/>
      <c r="M898" s="12"/>
      <c r="N898" s="12"/>
      <c r="O898" s="12"/>
      <c r="T898" s="28">
        <f>IF(ISERROR(VLOOKUP($J898,DowntimeEntriesData,'Vehicle Data'!$P$9,FALSE)),0,VLOOKUP($J898,DowntimeEntriesData,'Vehicle Data'!$P$9,FALSE))</f>
        <v>0</v>
      </c>
    </row>
    <row r="899" spans="1:20" s="9" customFormat="1" ht="3.95" hidden="1" customHeight="1" x14ac:dyDescent="0.25">
      <c r="A899" s="149" t="s">
        <v>440</v>
      </c>
      <c r="B899" s="161" t="s">
        <v>440</v>
      </c>
      <c r="C899" s="36"/>
      <c r="D899" s="30">
        <f t="shared" si="31"/>
        <v>0</v>
      </c>
      <c r="E899" s="13"/>
      <c r="F899" s="12"/>
      <c r="G899" s="12"/>
      <c r="H899" s="12"/>
      <c r="I899" s="23"/>
      <c r="J899" s="51">
        <f t="shared" si="32"/>
        <v>0</v>
      </c>
      <c r="K899" s="12"/>
      <c r="L899" s="12"/>
      <c r="M899" s="12"/>
      <c r="N899" s="12"/>
      <c r="O899" s="12"/>
      <c r="T899" s="23"/>
    </row>
    <row r="900" spans="1:20" s="9" customFormat="1" ht="20.100000000000001" hidden="1" customHeight="1" x14ac:dyDescent="0.25">
      <c r="A900" s="149" t="s">
        <v>440</v>
      </c>
      <c r="B900" s="161" t="s">
        <v>440</v>
      </c>
      <c r="C900" s="36" t="str">
        <f>"Model car "&amp; B900</f>
        <v>Model car x</v>
      </c>
      <c r="D900" s="30">
        <f t="shared" si="31"/>
        <v>0</v>
      </c>
      <c r="E900" s="13"/>
      <c r="F900" s="12"/>
      <c r="G900" s="12"/>
      <c r="H900" s="12"/>
      <c r="I900" s="28">
        <f>IF(ISERROR(VLOOKUP($J900,DowntimeEntriesData,'Vehicle Data'!$P$9,FALSE)),0,VLOOKUP($J900,DowntimeEntriesData,'Vehicle Data'!$P$9,FALSE))</f>
        <v>0</v>
      </c>
      <c r="J900" s="51">
        <f t="shared" si="32"/>
        <v>0</v>
      </c>
      <c r="K900" s="12"/>
      <c r="L900" s="12"/>
      <c r="M900" s="12"/>
      <c r="N900" s="12"/>
      <c r="O900" s="12"/>
      <c r="T900" s="28">
        <f>IF(ISERROR(VLOOKUP($J900,DowntimeEntriesData,'Vehicle Data'!$P$9,FALSE)),0,VLOOKUP($J900,DowntimeEntriesData,'Vehicle Data'!$P$9,FALSE))</f>
        <v>0</v>
      </c>
    </row>
    <row r="901" spans="1:20" s="9" customFormat="1" ht="3.95" hidden="1" customHeight="1" x14ac:dyDescent="0.25">
      <c r="A901" s="149" t="s">
        <v>440</v>
      </c>
      <c r="B901" s="161" t="s">
        <v>440</v>
      </c>
      <c r="C901" s="36"/>
      <c r="D901" s="30">
        <f t="shared" si="31"/>
        <v>0</v>
      </c>
      <c r="E901" s="13"/>
      <c r="F901" s="12"/>
      <c r="G901" s="12"/>
      <c r="H901" s="12"/>
      <c r="I901" s="23"/>
      <c r="J901" s="51">
        <f t="shared" si="32"/>
        <v>0</v>
      </c>
      <c r="K901" s="12"/>
      <c r="L901" s="12"/>
      <c r="M901" s="12"/>
      <c r="N901" s="12"/>
      <c r="O901" s="12"/>
      <c r="T901" s="23"/>
    </row>
    <row r="902" spans="1:20" s="9" customFormat="1" ht="20.100000000000001" hidden="1" customHeight="1" x14ac:dyDescent="0.25">
      <c r="A902" s="149" t="s">
        <v>440</v>
      </c>
      <c r="B902" s="161" t="s">
        <v>440</v>
      </c>
      <c r="C902" s="36" t="str">
        <f>"Model car "&amp; B902</f>
        <v>Model car x</v>
      </c>
      <c r="D902" s="30">
        <f t="shared" si="31"/>
        <v>0</v>
      </c>
      <c r="E902" s="13"/>
      <c r="F902" s="12"/>
      <c r="G902" s="12"/>
      <c r="H902" s="12"/>
      <c r="I902" s="28">
        <f>IF(ISERROR(VLOOKUP($J902,DowntimeEntriesData,'Vehicle Data'!$P$9,FALSE)),0,VLOOKUP($J902,DowntimeEntriesData,'Vehicle Data'!$P$9,FALSE))</f>
        <v>0</v>
      </c>
      <c r="J902" s="51">
        <f t="shared" si="32"/>
        <v>0</v>
      </c>
      <c r="K902" s="12"/>
      <c r="L902" s="12"/>
      <c r="M902" s="12"/>
      <c r="N902" s="12"/>
      <c r="O902" s="12"/>
      <c r="T902" s="28">
        <f>IF(ISERROR(VLOOKUP($J902,DowntimeEntriesData,'Vehicle Data'!$P$9,FALSE)),0,VLOOKUP($J902,DowntimeEntriesData,'Vehicle Data'!$P$9,FALSE))</f>
        <v>0</v>
      </c>
    </row>
    <row r="903" spans="1:20" s="9" customFormat="1" ht="3.95" hidden="1" customHeight="1" x14ac:dyDescent="0.25">
      <c r="A903" s="149" t="s">
        <v>440</v>
      </c>
      <c r="B903" s="161" t="s">
        <v>440</v>
      </c>
      <c r="C903" s="16"/>
      <c r="D903" s="30">
        <f t="shared" si="31"/>
        <v>0</v>
      </c>
      <c r="E903" s="13"/>
      <c r="F903" s="12"/>
      <c r="G903" s="12"/>
      <c r="H903" s="12"/>
      <c r="I903" s="23"/>
      <c r="J903" s="51">
        <f t="shared" si="32"/>
        <v>0</v>
      </c>
      <c r="K903" s="12"/>
      <c r="L903" s="12"/>
      <c r="M903" s="12"/>
      <c r="N903" s="12"/>
      <c r="O903" s="12"/>
      <c r="T903" s="23"/>
    </row>
    <row r="904" spans="1:20" s="9" customFormat="1" ht="20.100000000000001" hidden="1" customHeight="1" x14ac:dyDescent="0.25">
      <c r="A904" s="149" t="s">
        <v>440</v>
      </c>
      <c r="B904" s="161" t="s">
        <v>440</v>
      </c>
      <c r="C904" s="36" t="str">
        <f>"Model car "&amp; B904</f>
        <v>Model car x</v>
      </c>
      <c r="D904" s="30">
        <f t="shared" si="31"/>
        <v>0</v>
      </c>
      <c r="E904" s="13"/>
      <c r="F904" s="12"/>
      <c r="G904" s="12"/>
      <c r="H904" s="12"/>
      <c r="I904" s="28">
        <f>IF(ISERROR(VLOOKUP($J904,DowntimeEntriesData,'Vehicle Data'!$P$9,FALSE)),0,VLOOKUP($J904,DowntimeEntriesData,'Vehicle Data'!$P$9,FALSE))</f>
        <v>0</v>
      </c>
      <c r="J904" s="51">
        <f t="shared" si="32"/>
        <v>0</v>
      </c>
      <c r="K904" s="12"/>
      <c r="L904" s="12"/>
      <c r="M904" s="12"/>
      <c r="N904" s="12"/>
      <c r="O904" s="12"/>
      <c r="T904" s="28">
        <f>IF(ISERROR(VLOOKUP($J904,DowntimeEntriesData,'Vehicle Data'!$P$9,FALSE)),0,VLOOKUP($J904,DowntimeEntriesData,'Vehicle Data'!$P$9,FALSE))</f>
        <v>0</v>
      </c>
    </row>
    <row r="905" spans="1:20" s="9" customFormat="1" ht="3.95" hidden="1" customHeight="1" x14ac:dyDescent="0.25">
      <c r="A905" s="149" t="s">
        <v>440</v>
      </c>
      <c r="B905" s="161" t="s">
        <v>440</v>
      </c>
      <c r="C905" s="36"/>
      <c r="D905" s="30">
        <f t="shared" si="31"/>
        <v>0</v>
      </c>
      <c r="E905" s="13"/>
      <c r="F905" s="12"/>
      <c r="G905" s="12"/>
      <c r="H905" s="12"/>
      <c r="I905" s="23"/>
      <c r="J905" s="51">
        <f t="shared" si="32"/>
        <v>0</v>
      </c>
      <c r="K905" s="12"/>
      <c r="L905" s="12"/>
      <c r="M905" s="12"/>
      <c r="N905" s="12"/>
      <c r="O905" s="12"/>
      <c r="T905" s="23"/>
    </row>
    <row r="906" spans="1:20" s="9" customFormat="1" ht="20.100000000000001" hidden="1" customHeight="1" x14ac:dyDescent="0.25">
      <c r="A906" s="149" t="s">
        <v>440</v>
      </c>
      <c r="B906" s="161" t="s">
        <v>440</v>
      </c>
      <c r="C906" s="36" t="str">
        <f>"Model car "&amp; B906</f>
        <v>Model car x</v>
      </c>
      <c r="D906" s="30">
        <f t="shared" si="31"/>
        <v>0</v>
      </c>
      <c r="E906" s="13"/>
      <c r="F906" s="12"/>
      <c r="G906" s="12"/>
      <c r="H906" s="12"/>
      <c r="I906" s="28">
        <f>IF(ISERROR(VLOOKUP($J906,DowntimeEntriesData,'Vehicle Data'!$P$9,FALSE)),0,VLOOKUP($J906,DowntimeEntriesData,'Vehicle Data'!$P$9,FALSE))</f>
        <v>0</v>
      </c>
      <c r="J906" s="51">
        <f t="shared" si="32"/>
        <v>0</v>
      </c>
      <c r="K906" s="12"/>
      <c r="L906" s="12"/>
      <c r="M906" s="12"/>
      <c r="N906" s="12"/>
      <c r="O906" s="12"/>
      <c r="T906" s="28">
        <f>IF(ISERROR(VLOOKUP($J906,DowntimeEntriesData,'Vehicle Data'!$P$9,FALSE)),0,VLOOKUP($J906,DowntimeEntriesData,'Vehicle Data'!$P$9,FALSE))</f>
        <v>0</v>
      </c>
    </row>
    <row r="907" spans="1:20" s="9" customFormat="1" ht="3.95" hidden="1" customHeight="1" x14ac:dyDescent="0.25">
      <c r="A907" s="149" t="s">
        <v>440</v>
      </c>
      <c r="B907" s="161" t="s">
        <v>440</v>
      </c>
      <c r="C907" s="36"/>
      <c r="D907" s="30">
        <f t="shared" si="31"/>
        <v>0</v>
      </c>
      <c r="E907" s="13"/>
      <c r="F907" s="12"/>
      <c r="G907" s="12"/>
      <c r="H907" s="12"/>
      <c r="I907" s="23"/>
      <c r="J907" s="51">
        <f t="shared" si="32"/>
        <v>0</v>
      </c>
      <c r="K907" s="12"/>
      <c r="L907" s="12"/>
      <c r="M907" s="12"/>
      <c r="N907" s="12"/>
      <c r="O907" s="12"/>
      <c r="T907" s="23"/>
    </row>
    <row r="908" spans="1:20" s="9" customFormat="1" ht="20.100000000000001" hidden="1" customHeight="1" x14ac:dyDescent="0.25">
      <c r="A908" s="149" t="s">
        <v>440</v>
      </c>
      <c r="B908" s="161" t="s">
        <v>440</v>
      </c>
      <c r="C908" s="36" t="str">
        <f>"Model car "&amp; B908</f>
        <v>Model car x</v>
      </c>
      <c r="D908" s="30">
        <f t="shared" si="31"/>
        <v>0</v>
      </c>
      <c r="E908" s="13"/>
      <c r="F908" s="12"/>
      <c r="G908" s="12"/>
      <c r="H908" s="12"/>
      <c r="I908" s="28">
        <f>IF(ISERROR(VLOOKUP($J908,DowntimeEntriesData,'Vehicle Data'!$P$9,FALSE)),0,VLOOKUP($J908,DowntimeEntriesData,'Vehicle Data'!$P$9,FALSE))</f>
        <v>0</v>
      </c>
      <c r="J908" s="51">
        <f t="shared" si="32"/>
        <v>0</v>
      </c>
      <c r="K908" s="12"/>
      <c r="L908" s="12"/>
      <c r="M908" s="12"/>
      <c r="N908" s="12"/>
      <c r="O908" s="12"/>
      <c r="T908" s="28">
        <f>IF(ISERROR(VLOOKUP($J908,DowntimeEntriesData,'Vehicle Data'!$P$9,FALSE)),0,VLOOKUP($J908,DowntimeEntriesData,'Vehicle Data'!$P$9,FALSE))</f>
        <v>0</v>
      </c>
    </row>
    <row r="909" spans="1:20" s="9" customFormat="1" ht="3.95" hidden="1" customHeight="1" x14ac:dyDescent="0.25">
      <c r="A909" s="149" t="s">
        <v>440</v>
      </c>
      <c r="B909" s="161" t="s">
        <v>440</v>
      </c>
      <c r="C909" s="16"/>
      <c r="D909" s="30">
        <f t="shared" si="31"/>
        <v>0</v>
      </c>
      <c r="E909" s="13"/>
      <c r="F909" s="12"/>
      <c r="G909" s="12"/>
      <c r="H909" s="12"/>
      <c r="I909" s="23"/>
      <c r="J909" s="51">
        <f t="shared" si="32"/>
        <v>0</v>
      </c>
      <c r="K909" s="12"/>
      <c r="L909" s="12"/>
      <c r="M909" s="12"/>
      <c r="N909" s="12"/>
      <c r="O909" s="12"/>
      <c r="T909" s="23"/>
    </row>
    <row r="910" spans="1:20" s="9" customFormat="1" ht="20.100000000000001" hidden="1" customHeight="1" x14ac:dyDescent="0.25">
      <c r="A910" s="149" t="s">
        <v>440</v>
      </c>
      <c r="B910" s="161" t="s">
        <v>440</v>
      </c>
      <c r="C910" s="36" t="str">
        <f>"Model car "&amp; B910</f>
        <v>Model car x</v>
      </c>
      <c r="D910" s="30">
        <f t="shared" si="31"/>
        <v>0</v>
      </c>
      <c r="E910" s="13"/>
      <c r="F910" s="12"/>
      <c r="G910" s="12"/>
      <c r="H910" s="12"/>
      <c r="I910" s="28">
        <f>IF(ISERROR(VLOOKUP($J910,DowntimeEntriesData,'Vehicle Data'!$P$9,FALSE)),0,VLOOKUP($J910,DowntimeEntriesData,'Vehicle Data'!$P$9,FALSE))</f>
        <v>0</v>
      </c>
      <c r="J910" s="51">
        <f t="shared" si="32"/>
        <v>0</v>
      </c>
      <c r="K910" s="12"/>
      <c r="L910" s="12"/>
      <c r="M910" s="12"/>
      <c r="N910" s="12"/>
      <c r="O910" s="12"/>
      <c r="T910" s="28">
        <f>IF(ISERROR(VLOOKUP($J910,DowntimeEntriesData,'Vehicle Data'!$P$9,FALSE)),0,VLOOKUP($J910,DowntimeEntriesData,'Vehicle Data'!$P$9,FALSE))</f>
        <v>0</v>
      </c>
    </row>
    <row r="911" spans="1:20" s="9" customFormat="1" ht="3.95" customHeight="1" x14ac:dyDescent="0.25">
      <c r="A911" s="149" t="s">
        <v>440</v>
      </c>
      <c r="B911" s="161" t="s">
        <v>440</v>
      </c>
      <c r="C911" s="35"/>
      <c r="D911" s="10"/>
      <c r="E911" s="13"/>
      <c r="F911" s="12"/>
      <c r="G911" s="12"/>
      <c r="H911" s="12"/>
      <c r="I911" s="23"/>
      <c r="J911" s="12"/>
      <c r="K911" s="12"/>
      <c r="L911" s="12"/>
      <c r="M911" s="12"/>
      <c r="N911" s="12"/>
      <c r="O911" s="12"/>
    </row>
    <row r="912" spans="1:20" s="9" customFormat="1" ht="15.95" customHeight="1" x14ac:dyDescent="0.25">
      <c r="A912" s="149" t="s">
        <v>589</v>
      </c>
      <c r="B912" s="161" t="s">
        <v>440</v>
      </c>
      <c r="C912" s="35" t="s">
        <v>588</v>
      </c>
      <c r="D912" s="10"/>
      <c r="E912" s="13"/>
      <c r="F912" s="12"/>
      <c r="G912" s="12"/>
      <c r="H912" s="12"/>
      <c r="I912" s="313"/>
      <c r="J912" s="12"/>
      <c r="K912" s="12"/>
      <c r="L912" s="12"/>
      <c r="M912" s="12"/>
      <c r="N912" s="12"/>
      <c r="O912" s="12"/>
    </row>
    <row r="913" spans="1:20" s="9" customFormat="1" ht="3.95" customHeight="1" x14ac:dyDescent="0.25">
      <c r="A913" s="149" t="s">
        <v>440</v>
      </c>
      <c r="B913" s="161" t="s">
        <v>440</v>
      </c>
      <c r="C913" s="35"/>
      <c r="D913" s="10"/>
      <c r="E913" s="13"/>
      <c r="F913" s="12"/>
      <c r="G913" s="12"/>
      <c r="H913" s="12"/>
      <c r="I913" s="23"/>
      <c r="J913" s="12"/>
      <c r="K913" s="12"/>
      <c r="L913" s="12"/>
      <c r="M913" s="12"/>
      <c r="N913" s="12"/>
      <c r="O913" s="12"/>
    </row>
    <row r="914" spans="1:20" s="9" customFormat="1" ht="15.95" customHeight="1" x14ac:dyDescent="0.25">
      <c r="A914" s="149" t="s">
        <v>440</v>
      </c>
      <c r="B914" s="161" t="s">
        <v>440</v>
      </c>
      <c r="C914" s="36" t="str">
        <f>"Model car "&amp; B914</f>
        <v>Model car x</v>
      </c>
      <c r="D914" s="30" t="str">
        <f>D852</f>
        <v>OPELCORSA D1.3 CDTi Enjoy 88g</v>
      </c>
      <c r="E914" s="13"/>
      <c r="F914" s="12"/>
      <c r="G914" s="12"/>
      <c r="H914" s="12"/>
      <c r="I914" s="27">
        <v>45</v>
      </c>
      <c r="J914" s="51" t="str">
        <f>J54</f>
        <v>OPELCORSA D</v>
      </c>
      <c r="K914" s="12"/>
      <c r="L914" s="12"/>
      <c r="M914" s="12"/>
      <c r="N914" s="12"/>
      <c r="O914" s="12"/>
      <c r="T914" s="27">
        <f>IF(ISERROR(VLOOKUP($J914,DowntimeEntriesData,'Vehicle Data'!$O$9,FALSE)),0,VLOOKUP($J914,DowntimeEntriesData,'Vehicle Data'!$O$9,FALSE))</f>
        <v>0</v>
      </c>
    </row>
    <row r="915" spans="1:20" s="9" customFormat="1" ht="3.95" hidden="1" customHeight="1" x14ac:dyDescent="0.25">
      <c r="A915" s="149" t="s">
        <v>440</v>
      </c>
      <c r="B915" s="161" t="s">
        <v>440</v>
      </c>
      <c r="C915" s="36"/>
      <c r="D915" s="30">
        <f t="shared" ref="D915:D973" si="33">D853</f>
        <v>0</v>
      </c>
      <c r="E915" s="13"/>
      <c r="F915" s="12"/>
      <c r="G915" s="12"/>
      <c r="H915" s="12"/>
      <c r="I915" s="23"/>
      <c r="J915" s="51">
        <f t="shared" ref="J915:J973" si="34">J55</f>
        <v>0</v>
      </c>
      <c r="K915" s="12"/>
      <c r="L915" s="12"/>
      <c r="M915" s="12"/>
      <c r="N915" s="12"/>
      <c r="O915" s="12"/>
      <c r="T915" s="23"/>
    </row>
    <row r="916" spans="1:20" s="9" customFormat="1" ht="15.95" customHeight="1" x14ac:dyDescent="0.25">
      <c r="A916" s="149" t="s">
        <v>440</v>
      </c>
      <c r="B916" s="161" t="s">
        <v>440</v>
      </c>
      <c r="C916" s="36" t="str">
        <f>"Model car "&amp; B916</f>
        <v>Model car x</v>
      </c>
      <c r="D916" s="30" t="str">
        <f t="shared" si="33"/>
        <v>VWPOLO (6C1)1.4 TDi Trendline</v>
      </c>
      <c r="E916" s="13"/>
      <c r="F916" s="12"/>
      <c r="G916" s="12"/>
      <c r="H916" s="12"/>
      <c r="I916" s="27">
        <v>45</v>
      </c>
      <c r="J916" s="51" t="str">
        <f t="shared" si="34"/>
        <v>VWPOLO (6C1)</v>
      </c>
      <c r="K916" s="12"/>
      <c r="L916" s="12"/>
      <c r="M916" s="12"/>
      <c r="N916" s="12"/>
      <c r="O916" s="12"/>
      <c r="T916" s="27">
        <f>IF(ISERROR(VLOOKUP($J916,DowntimeEntriesData,'Vehicle Data'!$O$9,FALSE)),0,VLOOKUP($J916,DowntimeEntriesData,'Vehicle Data'!$O$9,FALSE))</f>
        <v>0</v>
      </c>
    </row>
    <row r="917" spans="1:20" s="9" customFormat="1" ht="3.95" hidden="1" customHeight="1" x14ac:dyDescent="0.25">
      <c r="A917" s="149" t="s">
        <v>440</v>
      </c>
      <c r="B917" s="161" t="s">
        <v>440</v>
      </c>
      <c r="C917" s="36"/>
      <c r="D917" s="30">
        <f t="shared" si="33"/>
        <v>0</v>
      </c>
      <c r="E917" s="13"/>
      <c r="F917" s="12"/>
      <c r="G917" s="12"/>
      <c r="H917" s="12"/>
      <c r="I917" s="23"/>
      <c r="J917" s="51">
        <f t="shared" si="34"/>
        <v>0</v>
      </c>
      <c r="K917" s="12"/>
      <c r="L917" s="12"/>
      <c r="M917" s="12"/>
      <c r="N917" s="12"/>
      <c r="O917" s="12"/>
      <c r="T917" s="23"/>
    </row>
    <row r="918" spans="1:20" s="9" customFormat="1" ht="15.95" customHeight="1" x14ac:dyDescent="0.25">
      <c r="A918" s="149" t="s">
        <v>440</v>
      </c>
      <c r="B918" s="161" t="s">
        <v>440</v>
      </c>
      <c r="C918" s="36" t="str">
        <f>"Model car "&amp; B918</f>
        <v>Model car x</v>
      </c>
      <c r="D918" s="30" t="str">
        <f t="shared" si="33"/>
        <v>SEATIBIZA ST (6J)1.2 TDi Style</v>
      </c>
      <c r="E918" s="13"/>
      <c r="F918" s="12"/>
      <c r="G918" s="12"/>
      <c r="H918" s="12"/>
      <c r="I918" s="27">
        <v>45</v>
      </c>
      <c r="J918" s="51" t="str">
        <f t="shared" si="34"/>
        <v>SEATIBIZA ST (6J)</v>
      </c>
      <c r="K918" s="12"/>
      <c r="L918" s="12"/>
      <c r="M918" s="12"/>
      <c r="N918" s="12"/>
      <c r="O918" s="12"/>
      <c r="T918" s="27">
        <f>IF(ISERROR(VLOOKUP($J918,DowntimeEntriesData,'Vehicle Data'!$O$9,FALSE)),0,VLOOKUP($J918,DowntimeEntriesData,'Vehicle Data'!$O$9,FALSE))</f>
        <v>0</v>
      </c>
    </row>
    <row r="919" spans="1:20" s="9" customFormat="1" ht="3.95" hidden="1" customHeight="1" x14ac:dyDescent="0.25">
      <c r="A919" s="149" t="s">
        <v>440</v>
      </c>
      <c r="B919" s="161" t="s">
        <v>440</v>
      </c>
      <c r="C919" s="16"/>
      <c r="D919" s="30">
        <f t="shared" si="33"/>
        <v>0</v>
      </c>
      <c r="E919" s="13"/>
      <c r="F919" s="12"/>
      <c r="G919" s="12"/>
      <c r="H919" s="12"/>
      <c r="I919" s="23"/>
      <c r="J919" s="51">
        <f t="shared" si="34"/>
        <v>0</v>
      </c>
      <c r="K919" s="12"/>
      <c r="L919" s="12"/>
      <c r="M919" s="12"/>
      <c r="N919" s="12"/>
      <c r="O919" s="12"/>
      <c r="T919" s="23"/>
    </row>
    <row r="920" spans="1:20" s="9" customFormat="1" ht="15.95" customHeight="1" x14ac:dyDescent="0.25">
      <c r="A920" s="149" t="s">
        <v>440</v>
      </c>
      <c r="B920" s="161" t="s">
        <v>440</v>
      </c>
      <c r="C920" s="36" t="str">
        <f>"Model car "&amp; B920</f>
        <v>Model car x</v>
      </c>
      <c r="D920" s="30" t="str">
        <f t="shared" si="33"/>
        <v>SEATLEON ST (5F)1.6 TDi Style Ecomotive</v>
      </c>
      <c r="E920" s="13"/>
      <c r="F920" s="12"/>
      <c r="G920" s="12"/>
      <c r="H920" s="12"/>
      <c r="I920" s="27">
        <v>50</v>
      </c>
      <c r="J920" s="51" t="str">
        <f t="shared" si="34"/>
        <v>SEATLEON ST (5F)</v>
      </c>
      <c r="K920" s="12"/>
      <c r="L920" s="12"/>
      <c r="M920" s="12"/>
      <c r="N920" s="12"/>
      <c r="O920" s="12"/>
      <c r="T920" s="27">
        <f>IF(ISERROR(VLOOKUP($J920,DowntimeEntriesData,'Vehicle Data'!$O$9,FALSE)),0,VLOOKUP($J920,DowntimeEntriesData,'Vehicle Data'!$O$9,FALSE))</f>
        <v>0</v>
      </c>
    </row>
    <row r="921" spans="1:20" s="9" customFormat="1" ht="3.95" hidden="1" customHeight="1" x14ac:dyDescent="0.25">
      <c r="A921" s="149" t="s">
        <v>440</v>
      </c>
      <c r="B921" s="161" t="s">
        <v>440</v>
      </c>
      <c r="C921" s="36"/>
      <c r="D921" s="30">
        <f t="shared" si="33"/>
        <v>0</v>
      </c>
      <c r="E921" s="13"/>
      <c r="F921" s="12"/>
      <c r="G921" s="12"/>
      <c r="H921" s="12"/>
      <c r="I921" s="23"/>
      <c r="J921" s="51">
        <f t="shared" si="34"/>
        <v>0</v>
      </c>
      <c r="K921" s="12"/>
      <c r="L921" s="12"/>
      <c r="M921" s="12"/>
      <c r="N921" s="12"/>
      <c r="O921" s="12"/>
      <c r="T921" s="23"/>
    </row>
    <row r="922" spans="1:20" s="9" customFormat="1" ht="20.100000000000001" customHeight="1" x14ac:dyDescent="0.25">
      <c r="A922" s="149" t="s">
        <v>440</v>
      </c>
      <c r="B922" s="161" t="s">
        <v>440</v>
      </c>
      <c r="C922" s="36" t="str">
        <f>"Model car "&amp; B922</f>
        <v>Model car x</v>
      </c>
      <c r="D922" s="30" t="str">
        <f t="shared" si="33"/>
        <v>FORDFOCUS STATION1.6 TDCi Titanium Best</v>
      </c>
      <c r="E922" s="13"/>
      <c r="F922" s="12"/>
      <c r="G922" s="12"/>
      <c r="H922" s="12"/>
      <c r="I922" s="27">
        <v>55</v>
      </c>
      <c r="J922" s="51" t="str">
        <f t="shared" si="34"/>
        <v>FORDFOCUS STATION</v>
      </c>
      <c r="K922" s="12"/>
      <c r="L922" s="12"/>
      <c r="M922" s="12"/>
      <c r="N922" s="12"/>
      <c r="O922" s="12"/>
      <c r="T922" s="27">
        <f>IF(ISERROR(VLOOKUP($J922,DowntimeEntriesData,'Vehicle Data'!$O$9,FALSE)),0,VLOOKUP($J922,DowntimeEntriesData,'Vehicle Data'!$O$9,FALSE))</f>
        <v>0</v>
      </c>
    </row>
    <row r="923" spans="1:20" s="9" customFormat="1" ht="3.95" hidden="1" customHeight="1" x14ac:dyDescent="0.25">
      <c r="A923" s="149" t="s">
        <v>440</v>
      </c>
      <c r="B923" s="161" t="s">
        <v>440</v>
      </c>
      <c r="C923" s="36"/>
      <c r="D923" s="30">
        <f t="shared" si="33"/>
        <v>0</v>
      </c>
      <c r="E923" s="13"/>
      <c r="F923" s="12"/>
      <c r="G923" s="12"/>
      <c r="H923" s="12"/>
      <c r="I923" s="27">
        <f>IF(ISERROR(VLOOKUP($J923,DowntimeEntriesData,'Vehicle Data'!$O$9,FALSE)),0,VLOOKUP($J923,DowntimeEntriesData,'Vehicle Data'!$O$9,FALSE))</f>
        <v>0</v>
      </c>
      <c r="J923" s="51">
        <f t="shared" si="34"/>
        <v>0</v>
      </c>
      <c r="K923" s="12"/>
      <c r="L923" s="12"/>
      <c r="M923" s="12"/>
      <c r="N923" s="12"/>
      <c r="O923" s="12"/>
      <c r="T923" s="27">
        <f>IF(ISERROR(VLOOKUP($J923,DowntimeEntriesData,'Vehicle Data'!$O$9,FALSE)),0,VLOOKUP($J923,DowntimeEntriesData,'Vehicle Data'!$O$9,FALSE))</f>
        <v>0</v>
      </c>
    </row>
    <row r="924" spans="1:20" s="9" customFormat="1" ht="20.100000000000001" customHeight="1" x14ac:dyDescent="0.25">
      <c r="A924" s="149" t="s">
        <v>440</v>
      </c>
      <c r="B924" s="161" t="s">
        <v>440</v>
      </c>
      <c r="C924" s="36" t="str">
        <f>"Model car "&amp; B924</f>
        <v>Model car x</v>
      </c>
      <c r="D924" s="30" t="str">
        <f t="shared" si="33"/>
        <v>VWGOLF VII VARIAN1.6 TDi Confortline</v>
      </c>
      <c r="E924" s="13"/>
      <c r="F924" s="12"/>
      <c r="G924" s="12"/>
      <c r="H924" s="12"/>
      <c r="I924" s="27">
        <v>50</v>
      </c>
      <c r="J924" s="51" t="str">
        <f t="shared" si="34"/>
        <v>VWGOLF VII VARIAN</v>
      </c>
      <c r="K924" s="12"/>
      <c r="L924" s="12"/>
      <c r="M924" s="12"/>
      <c r="N924" s="12"/>
      <c r="O924" s="12"/>
      <c r="T924" s="27">
        <f>IF(ISERROR(VLOOKUP($J924,DowntimeEntriesData,'Vehicle Data'!$O$9,FALSE)),0,VLOOKUP($J924,DowntimeEntriesData,'Vehicle Data'!$O$9,FALSE))</f>
        <v>0</v>
      </c>
    </row>
    <row r="925" spans="1:20" s="9" customFormat="1" ht="3.95" hidden="1" customHeight="1" x14ac:dyDescent="0.25">
      <c r="A925" s="149" t="s">
        <v>440</v>
      </c>
      <c r="B925" s="161" t="s">
        <v>440</v>
      </c>
      <c r="C925" s="16"/>
      <c r="D925" s="30">
        <f t="shared" si="33"/>
        <v>0</v>
      </c>
      <c r="E925" s="13"/>
      <c r="F925" s="12"/>
      <c r="G925" s="12"/>
      <c r="H925" s="12"/>
      <c r="I925" s="23"/>
      <c r="J925" s="51">
        <f t="shared" si="34"/>
        <v>0</v>
      </c>
      <c r="K925" s="12"/>
      <c r="L925" s="12"/>
      <c r="M925" s="12"/>
      <c r="N925" s="12"/>
      <c r="O925" s="12"/>
      <c r="T925" s="23"/>
    </row>
    <row r="926" spans="1:20" s="9" customFormat="1" ht="20.100000000000001" customHeight="1" x14ac:dyDescent="0.25">
      <c r="A926" s="149" t="s">
        <v>440</v>
      </c>
      <c r="B926" s="161" t="s">
        <v>440</v>
      </c>
      <c r="C926" s="36" t="str">
        <f>"Model car "&amp; B926</f>
        <v>Model car x</v>
      </c>
      <c r="D926" s="30" t="str">
        <f t="shared" si="33"/>
        <v>BMWSERIE-1 (F20)116 d EfficientDynamics</v>
      </c>
      <c r="E926" s="13"/>
      <c r="F926" s="12"/>
      <c r="G926" s="12"/>
      <c r="H926" s="12"/>
      <c r="I926" s="27">
        <v>52</v>
      </c>
      <c r="J926" s="51" t="str">
        <f t="shared" si="34"/>
        <v>BMWSERIE-1 (F20)</v>
      </c>
      <c r="K926" s="12"/>
      <c r="L926" s="12"/>
      <c r="M926" s="12"/>
      <c r="N926" s="12"/>
      <c r="O926" s="12"/>
      <c r="T926" s="27">
        <f>IF(ISERROR(VLOOKUP($J926,DowntimeEntriesData,'Vehicle Data'!$O$9,FALSE)),0,VLOOKUP($J926,DowntimeEntriesData,'Vehicle Data'!$O$9,FALSE))</f>
        <v>0</v>
      </c>
    </row>
    <row r="927" spans="1:20" s="9" customFormat="1" ht="3.95" hidden="1" customHeight="1" x14ac:dyDescent="0.25">
      <c r="A927" s="149" t="s">
        <v>440</v>
      </c>
      <c r="B927" s="161" t="s">
        <v>440</v>
      </c>
      <c r="C927" s="36"/>
      <c r="D927" s="30">
        <f t="shared" si="33"/>
        <v>0</v>
      </c>
      <c r="E927" s="13"/>
      <c r="F927" s="12"/>
      <c r="G927" s="12"/>
      <c r="H927" s="12"/>
      <c r="I927" s="23"/>
      <c r="J927" s="51">
        <f t="shared" si="34"/>
        <v>0</v>
      </c>
      <c r="K927" s="12"/>
      <c r="L927" s="12"/>
      <c r="M927" s="12"/>
      <c r="N927" s="12"/>
      <c r="O927" s="12"/>
      <c r="T927" s="23"/>
    </row>
    <row r="928" spans="1:20" s="9" customFormat="1" ht="20.100000000000001" customHeight="1" x14ac:dyDescent="0.25">
      <c r="A928" s="149" t="s">
        <v>440</v>
      </c>
      <c r="B928" s="161" t="s">
        <v>440</v>
      </c>
      <c r="C928" s="36" t="str">
        <f>"Model car "&amp; B928</f>
        <v>Model car x</v>
      </c>
      <c r="D928" s="30" t="str">
        <f t="shared" si="33"/>
        <v>AUDIA3 SPORTBACK (81.6 TDi Business Line Attracti</v>
      </c>
      <c r="E928" s="13"/>
      <c r="F928" s="12"/>
      <c r="G928" s="12"/>
      <c r="H928" s="12"/>
      <c r="I928" s="27">
        <v>50</v>
      </c>
      <c r="J928" s="51" t="str">
        <f t="shared" si="34"/>
        <v>AUDIA3 SPORTBACK (8</v>
      </c>
      <c r="K928" s="12"/>
      <c r="L928" s="12"/>
      <c r="M928" s="12"/>
      <c r="N928" s="12"/>
      <c r="O928" s="12"/>
      <c r="T928" s="27">
        <f>IF(ISERROR(VLOOKUP($J928,DowntimeEntriesData,'Vehicle Data'!$O$9,FALSE)),0,VLOOKUP($J928,DowntimeEntriesData,'Vehicle Data'!$O$9,FALSE))</f>
        <v>0</v>
      </c>
    </row>
    <row r="929" spans="1:20" s="9" customFormat="1" ht="3.95" hidden="1" customHeight="1" x14ac:dyDescent="0.25">
      <c r="A929" s="149" t="s">
        <v>440</v>
      </c>
      <c r="B929" s="161" t="s">
        <v>440</v>
      </c>
      <c r="C929" s="36"/>
      <c r="D929" s="30">
        <f t="shared" si="33"/>
        <v>0</v>
      </c>
      <c r="E929" s="13"/>
      <c r="F929" s="12"/>
      <c r="G929" s="12"/>
      <c r="H929" s="12"/>
      <c r="I929" s="23"/>
      <c r="J929" s="51">
        <f t="shared" si="34"/>
        <v>0</v>
      </c>
      <c r="K929" s="12"/>
      <c r="L929" s="12"/>
      <c r="M929" s="12"/>
      <c r="N929" s="12"/>
      <c r="O929" s="12"/>
      <c r="T929" s="23"/>
    </row>
    <row r="930" spans="1:20" s="9" customFormat="1" ht="20.100000000000001" customHeight="1" x14ac:dyDescent="0.25">
      <c r="A930" s="149" t="s">
        <v>440</v>
      </c>
      <c r="B930" s="161" t="s">
        <v>440</v>
      </c>
      <c r="C930" s="36" t="str">
        <f>"Model car "&amp; B930</f>
        <v>Model car x</v>
      </c>
      <c r="D930" s="30" t="str">
        <f t="shared" si="33"/>
        <v>CITROENC5 TOURER1.6 HDi Séduction 120g</v>
      </c>
      <c r="E930" s="13"/>
      <c r="F930" s="12"/>
      <c r="G930" s="12"/>
      <c r="H930" s="12"/>
      <c r="I930" s="27">
        <v>71</v>
      </c>
      <c r="J930" s="51" t="str">
        <f t="shared" si="34"/>
        <v>CITROENC5 TOURER</v>
      </c>
      <c r="K930" s="12"/>
      <c r="L930" s="12"/>
      <c r="M930" s="12"/>
      <c r="N930" s="12"/>
      <c r="O930" s="12"/>
      <c r="T930" s="27">
        <f>IF(ISERROR(VLOOKUP($J930,DowntimeEntriesData,'Vehicle Data'!$O$9,FALSE)),0,VLOOKUP($J930,DowntimeEntriesData,'Vehicle Data'!$O$9,FALSE))</f>
        <v>0</v>
      </c>
    </row>
    <row r="931" spans="1:20" s="9" customFormat="1" ht="3.95" hidden="1" customHeight="1" x14ac:dyDescent="0.25">
      <c r="A931" s="149" t="s">
        <v>440</v>
      </c>
      <c r="B931" s="161" t="s">
        <v>440</v>
      </c>
      <c r="C931" s="16"/>
      <c r="D931" s="30">
        <f t="shared" si="33"/>
        <v>0</v>
      </c>
      <c r="E931" s="13"/>
      <c r="F931" s="12"/>
      <c r="G931" s="12"/>
      <c r="H931" s="12"/>
      <c r="I931" s="23"/>
      <c r="J931" s="51">
        <f t="shared" si="34"/>
        <v>0</v>
      </c>
      <c r="K931" s="12"/>
      <c r="L931" s="12"/>
      <c r="M931" s="12"/>
      <c r="N931" s="12"/>
      <c r="O931" s="12"/>
      <c r="T931" s="23"/>
    </row>
    <row r="932" spans="1:20" s="9" customFormat="1" ht="20.100000000000001" customHeight="1" x14ac:dyDescent="0.25">
      <c r="A932" s="149" t="s">
        <v>440</v>
      </c>
      <c r="B932" s="161" t="s">
        <v>440</v>
      </c>
      <c r="C932" s="36" t="str">
        <f>"Model car "&amp; B932</f>
        <v>Model car x</v>
      </c>
      <c r="D932" s="30" t="str">
        <f t="shared" si="33"/>
        <v>VWPASSAT VARIANT1.6 TDi Confortline Navig</v>
      </c>
      <c r="E932" s="13"/>
      <c r="F932" s="12"/>
      <c r="G932" s="12"/>
      <c r="H932" s="12"/>
      <c r="I932" s="27">
        <v>70</v>
      </c>
      <c r="J932" s="51" t="str">
        <f t="shared" si="34"/>
        <v>VWPASSAT VARIANT</v>
      </c>
      <c r="K932" s="12"/>
      <c r="L932" s="12"/>
      <c r="M932" s="12"/>
      <c r="N932" s="12"/>
      <c r="O932" s="12"/>
      <c r="T932" s="27">
        <f>IF(ISERROR(VLOOKUP($J932,DowntimeEntriesData,'Vehicle Data'!$O$9,FALSE)),0,VLOOKUP($J932,DowntimeEntriesData,'Vehicle Data'!$O$9,FALSE))</f>
        <v>0</v>
      </c>
    </row>
    <row r="933" spans="1:20" s="9" customFormat="1" ht="3.95" hidden="1" customHeight="1" x14ac:dyDescent="0.25">
      <c r="A933" s="149" t="s">
        <v>440</v>
      </c>
      <c r="B933" s="161" t="s">
        <v>440</v>
      </c>
      <c r="C933" s="16"/>
      <c r="D933" s="30">
        <f t="shared" si="33"/>
        <v>0</v>
      </c>
      <c r="E933" s="13"/>
      <c r="F933" s="12"/>
      <c r="G933" s="12"/>
      <c r="H933" s="12"/>
      <c r="I933" s="23"/>
      <c r="J933" s="51">
        <f t="shared" si="34"/>
        <v>0</v>
      </c>
      <c r="K933" s="12"/>
      <c r="L933" s="12"/>
      <c r="M933" s="12"/>
      <c r="N933" s="12"/>
      <c r="O933" s="12"/>
      <c r="T933" s="23"/>
    </row>
    <row r="934" spans="1:20" s="9" customFormat="1" ht="20.100000000000001" customHeight="1" x14ac:dyDescent="0.25">
      <c r="A934" s="149" t="s">
        <v>440</v>
      </c>
      <c r="B934" s="161" t="s">
        <v>440</v>
      </c>
      <c r="C934" s="36" t="str">
        <f>"Model car "&amp; B934</f>
        <v>Model car x</v>
      </c>
      <c r="D934" s="30" t="str">
        <f t="shared" si="33"/>
        <v>VWPASSAT VARIANT2.0 TDi Confortline Navig</v>
      </c>
      <c r="E934" s="13"/>
      <c r="F934" s="12"/>
      <c r="G934" s="12"/>
      <c r="H934" s="12"/>
      <c r="I934" s="27">
        <v>70</v>
      </c>
      <c r="J934" s="51" t="str">
        <f t="shared" si="34"/>
        <v>VWPASSAT VARIANT</v>
      </c>
      <c r="K934" s="12"/>
      <c r="L934" s="12"/>
      <c r="M934" s="12"/>
      <c r="N934" s="12"/>
      <c r="O934" s="12"/>
      <c r="T934" s="27">
        <f>IF(ISERROR(VLOOKUP($J934,DowntimeEntriesData,'Vehicle Data'!$O$9,FALSE)),0,VLOOKUP($J934,DowntimeEntriesData,'Vehicle Data'!$O$9,FALSE))</f>
        <v>0</v>
      </c>
    </row>
    <row r="935" spans="1:20" s="9" customFormat="1" ht="3.95" hidden="1" customHeight="1" x14ac:dyDescent="0.25">
      <c r="A935" s="149" t="s">
        <v>440</v>
      </c>
      <c r="B935" s="161" t="s">
        <v>440</v>
      </c>
      <c r="C935" s="36"/>
      <c r="D935" s="30">
        <f t="shared" si="33"/>
        <v>0</v>
      </c>
      <c r="E935" s="13"/>
      <c r="F935" s="12"/>
      <c r="G935" s="12"/>
      <c r="H935" s="12"/>
      <c r="I935" s="23"/>
      <c r="J935" s="51">
        <f t="shared" si="34"/>
        <v>0</v>
      </c>
      <c r="K935" s="12"/>
      <c r="L935" s="12"/>
      <c r="M935" s="12"/>
      <c r="N935" s="12"/>
      <c r="O935" s="12"/>
      <c r="T935" s="23"/>
    </row>
    <row r="936" spans="1:20" s="9" customFormat="1" ht="20.100000000000001" customHeight="1" x14ac:dyDescent="0.25">
      <c r="A936" s="149" t="s">
        <v>440</v>
      </c>
      <c r="B936" s="161" t="s">
        <v>440</v>
      </c>
      <c r="C936" s="36" t="str">
        <f>"Model car "&amp; B936</f>
        <v>Model car x</v>
      </c>
      <c r="D936" s="30" t="str">
        <f t="shared" si="33"/>
        <v>OPELINSIGNIA SPORTS2.0 CDTi Executive S/S</v>
      </c>
      <c r="E936" s="13"/>
      <c r="F936" s="12"/>
      <c r="G936" s="12"/>
      <c r="H936" s="12"/>
      <c r="I936" s="27">
        <v>70</v>
      </c>
      <c r="J936" s="51" t="str">
        <f t="shared" si="34"/>
        <v>OPELINSIGNIA SPORTS</v>
      </c>
      <c r="K936" s="12"/>
      <c r="L936" s="12"/>
      <c r="M936" s="12"/>
      <c r="N936" s="12"/>
      <c r="O936" s="12"/>
      <c r="T936" s="27">
        <f>IF(ISERROR(VLOOKUP($J936,DowntimeEntriesData,'Vehicle Data'!$O$9,FALSE)),0,VLOOKUP($J936,DowntimeEntriesData,'Vehicle Data'!$O$9,FALSE))</f>
        <v>0</v>
      </c>
    </row>
    <row r="937" spans="1:20" s="9" customFormat="1" ht="3.95" hidden="1" customHeight="1" x14ac:dyDescent="0.25">
      <c r="A937" s="149" t="s">
        <v>440</v>
      </c>
      <c r="B937" s="161" t="s">
        <v>440</v>
      </c>
      <c r="C937" s="36"/>
      <c r="D937" s="30">
        <f t="shared" si="33"/>
        <v>0</v>
      </c>
      <c r="E937" s="13"/>
      <c r="F937" s="12"/>
      <c r="G937" s="12"/>
      <c r="H937" s="12"/>
      <c r="I937" s="23"/>
      <c r="J937" s="51">
        <f t="shared" si="34"/>
        <v>0</v>
      </c>
      <c r="K937" s="12"/>
      <c r="L937" s="12"/>
      <c r="M937" s="12"/>
      <c r="N937" s="12"/>
      <c r="O937" s="12"/>
      <c r="T937" s="23"/>
    </row>
    <row r="938" spans="1:20" s="9" customFormat="1" ht="20.100000000000001" customHeight="1" x14ac:dyDescent="0.25">
      <c r="A938" s="149" t="s">
        <v>440</v>
      </c>
      <c r="B938" s="161" t="s">
        <v>440</v>
      </c>
      <c r="C938" s="36" t="str">
        <f>"Model car "&amp; B938</f>
        <v>Model car x</v>
      </c>
      <c r="D938" s="30" t="str">
        <f t="shared" si="33"/>
        <v>SEATALHAMBRA (710)2.0 TDi Style Eco.</v>
      </c>
      <c r="E938" s="13"/>
      <c r="F938" s="12"/>
      <c r="G938" s="12"/>
      <c r="H938" s="12"/>
      <c r="I938" s="27">
        <v>70</v>
      </c>
      <c r="J938" s="51" t="str">
        <f t="shared" si="34"/>
        <v>SEATALHAMBRA (710)</v>
      </c>
      <c r="K938" s="12"/>
      <c r="L938" s="12"/>
      <c r="M938" s="12"/>
      <c r="N938" s="12"/>
      <c r="O938" s="12"/>
      <c r="T938" s="27">
        <f>IF(ISERROR(VLOOKUP($J938,DowntimeEntriesData,'Vehicle Data'!$O$9,FALSE)),0,VLOOKUP($J938,DowntimeEntriesData,'Vehicle Data'!$O$9,FALSE))</f>
        <v>0</v>
      </c>
    </row>
    <row r="939" spans="1:20" s="9" customFormat="1" ht="3.95" hidden="1" customHeight="1" x14ac:dyDescent="0.25">
      <c r="A939" s="149" t="s">
        <v>440</v>
      </c>
      <c r="B939" s="161" t="s">
        <v>440</v>
      </c>
      <c r="C939" s="16"/>
      <c r="D939" s="30">
        <f t="shared" si="33"/>
        <v>0</v>
      </c>
      <c r="E939" s="13"/>
      <c r="F939" s="12"/>
      <c r="G939" s="12"/>
      <c r="H939" s="12"/>
      <c r="I939" s="23"/>
      <c r="J939" s="51">
        <f t="shared" si="34"/>
        <v>0</v>
      </c>
      <c r="K939" s="12"/>
      <c r="L939" s="12"/>
      <c r="M939" s="12"/>
      <c r="N939" s="12"/>
      <c r="O939" s="12"/>
      <c r="T939" s="23"/>
    </row>
    <row r="940" spans="1:20" s="9" customFormat="1" ht="20.100000000000001" customHeight="1" x14ac:dyDescent="0.25">
      <c r="A940" s="149" t="s">
        <v>440</v>
      </c>
      <c r="B940" s="161" t="s">
        <v>440</v>
      </c>
      <c r="C940" s="36" t="str">
        <f>"Model car "&amp; B940</f>
        <v>Model car x</v>
      </c>
      <c r="D940" s="30" t="str">
        <f t="shared" si="33"/>
        <v>BMWSERIE-3 TOURING320 d Touring</v>
      </c>
      <c r="E940" s="13"/>
      <c r="F940" s="12"/>
      <c r="G940" s="12"/>
      <c r="H940" s="12"/>
      <c r="I940" s="27">
        <v>57</v>
      </c>
      <c r="J940" s="51" t="str">
        <f t="shared" si="34"/>
        <v>BMWSERIE-3 TOURING</v>
      </c>
      <c r="K940" s="12"/>
      <c r="L940" s="12"/>
      <c r="M940" s="12"/>
      <c r="N940" s="12"/>
      <c r="O940" s="12"/>
      <c r="T940" s="27">
        <f>IF(ISERROR(VLOOKUP($J940,DowntimeEntriesData,'Vehicle Data'!$O$9,FALSE)),0,VLOOKUP($J940,DowntimeEntriesData,'Vehicle Data'!$O$9,FALSE))</f>
        <v>0</v>
      </c>
    </row>
    <row r="941" spans="1:20" s="9" customFormat="1" ht="3.95" hidden="1" customHeight="1" x14ac:dyDescent="0.25">
      <c r="A941" s="149" t="s">
        <v>440</v>
      </c>
      <c r="B941" s="161" t="s">
        <v>440</v>
      </c>
      <c r="C941" s="36"/>
      <c r="D941" s="30">
        <f t="shared" si="33"/>
        <v>0</v>
      </c>
      <c r="E941" s="13"/>
      <c r="F941" s="12"/>
      <c r="G941" s="12"/>
      <c r="H941" s="12"/>
      <c r="I941" s="23"/>
      <c r="J941" s="51">
        <f t="shared" si="34"/>
        <v>0</v>
      </c>
      <c r="K941" s="12"/>
      <c r="L941" s="12"/>
      <c r="M941" s="12"/>
      <c r="N941" s="12"/>
      <c r="O941" s="12"/>
      <c r="T941" s="23"/>
    </row>
    <row r="942" spans="1:20" s="9" customFormat="1" ht="20.100000000000001" customHeight="1" x14ac:dyDescent="0.25">
      <c r="A942" s="149" t="s">
        <v>440</v>
      </c>
      <c r="B942" s="161" t="s">
        <v>440</v>
      </c>
      <c r="C942" s="36" t="str">
        <f>"Model car "&amp; B942</f>
        <v>Model car x</v>
      </c>
      <c r="D942" s="30" t="str">
        <f t="shared" si="33"/>
        <v>MERCEDESCLASSE C (W205)220 BlueTEC Exclusive</v>
      </c>
      <c r="E942" s="13"/>
      <c r="F942" s="12"/>
      <c r="G942" s="12"/>
      <c r="H942" s="12"/>
      <c r="I942" s="27">
        <v>66</v>
      </c>
      <c r="J942" s="51" t="str">
        <f t="shared" si="34"/>
        <v>MERCEDESCLASSE C (W205)</v>
      </c>
      <c r="K942" s="12"/>
      <c r="L942" s="12"/>
      <c r="M942" s="12"/>
      <c r="N942" s="12"/>
      <c r="O942" s="12"/>
      <c r="T942" s="27">
        <f>IF(ISERROR(VLOOKUP($J942,DowntimeEntriesData,'Vehicle Data'!$O$9,FALSE)),0,VLOOKUP($J942,DowntimeEntriesData,'Vehicle Data'!$O$9,FALSE))</f>
        <v>0</v>
      </c>
    </row>
    <row r="943" spans="1:20" s="9" customFormat="1" ht="3.95" hidden="1" customHeight="1" x14ac:dyDescent="0.25">
      <c r="A943" s="149" t="s">
        <v>440</v>
      </c>
      <c r="B943" s="161" t="s">
        <v>440</v>
      </c>
      <c r="C943" s="36"/>
      <c r="D943" s="30">
        <f t="shared" si="33"/>
        <v>0</v>
      </c>
      <c r="E943" s="13"/>
      <c r="F943" s="12"/>
      <c r="G943" s="12"/>
      <c r="H943" s="12"/>
      <c r="I943" s="23"/>
      <c r="J943" s="51">
        <f t="shared" si="34"/>
        <v>0</v>
      </c>
      <c r="K943" s="12"/>
      <c r="L943" s="12"/>
      <c r="M943" s="12"/>
      <c r="N943" s="12"/>
      <c r="O943" s="12"/>
      <c r="T943" s="23"/>
    </row>
    <row r="944" spans="1:20" s="9" customFormat="1" ht="20.100000000000001" customHeight="1" x14ac:dyDescent="0.25">
      <c r="A944" s="149" t="s">
        <v>440</v>
      </c>
      <c r="B944" s="161" t="s">
        <v>440</v>
      </c>
      <c r="C944" s="36" t="str">
        <f>"Model car "&amp; B944</f>
        <v>Model car x</v>
      </c>
      <c r="D944" s="30" t="str">
        <f t="shared" si="33"/>
        <v>BMWSERIE-5 TOURING520 d</v>
      </c>
      <c r="E944" s="13"/>
      <c r="F944" s="12"/>
      <c r="G944" s="12"/>
      <c r="H944" s="12"/>
      <c r="I944" s="27">
        <v>70</v>
      </c>
      <c r="J944" s="51" t="str">
        <f t="shared" si="34"/>
        <v>BMWSERIE-5 TOURING</v>
      </c>
      <c r="K944" s="12"/>
      <c r="L944" s="12"/>
      <c r="M944" s="12"/>
      <c r="N944" s="12"/>
      <c r="O944" s="12"/>
      <c r="T944" s="27">
        <f>IF(ISERROR(VLOOKUP($J944,DowntimeEntriesData,'Vehicle Data'!$O$9,FALSE)),0,VLOOKUP($J944,DowntimeEntriesData,'Vehicle Data'!$O$9,FALSE))</f>
        <v>0</v>
      </c>
    </row>
    <row r="945" spans="1:20" s="9" customFormat="1" ht="3.95" hidden="1" customHeight="1" x14ac:dyDescent="0.25">
      <c r="A945" s="149" t="s">
        <v>440</v>
      </c>
      <c r="B945" s="161" t="s">
        <v>440</v>
      </c>
      <c r="C945" s="16"/>
      <c r="D945" s="30">
        <f t="shared" si="33"/>
        <v>0</v>
      </c>
      <c r="E945" s="13"/>
      <c r="F945" s="12"/>
      <c r="G945" s="12"/>
      <c r="H945" s="12"/>
      <c r="I945" s="23"/>
      <c r="J945" s="51">
        <f t="shared" si="34"/>
        <v>0</v>
      </c>
      <c r="K945" s="12"/>
      <c r="L945" s="12"/>
      <c r="M945" s="12"/>
      <c r="N945" s="12"/>
      <c r="O945" s="12"/>
      <c r="T945" s="23"/>
    </row>
    <row r="946" spans="1:20" s="9" customFormat="1" ht="20.100000000000001" customHeight="1" x14ac:dyDescent="0.25">
      <c r="A946" s="149" t="s">
        <v>440</v>
      </c>
      <c r="B946" s="161" t="s">
        <v>440</v>
      </c>
      <c r="C946" s="36" t="str">
        <f>"Model car "&amp; B946</f>
        <v>Model car x</v>
      </c>
      <c r="D946" s="30" t="str">
        <f t="shared" si="33"/>
        <v>AUDIA6 AVANT (C7)2.0 TDi Business Line</v>
      </c>
      <c r="E946" s="13"/>
      <c r="F946" s="12"/>
      <c r="G946" s="12"/>
      <c r="H946" s="12"/>
      <c r="I946" s="27">
        <v>73</v>
      </c>
      <c r="J946" s="51" t="str">
        <f t="shared" si="34"/>
        <v>AUDIA6 AVANT (C7)</v>
      </c>
      <c r="K946" s="12"/>
      <c r="L946" s="12"/>
      <c r="M946" s="12"/>
      <c r="N946" s="12"/>
      <c r="O946" s="12"/>
      <c r="T946" s="27">
        <f>IF(ISERROR(VLOOKUP($J946,DowntimeEntriesData,'Vehicle Data'!$O$9,FALSE)),0,VLOOKUP($J946,DowntimeEntriesData,'Vehicle Data'!$O$9,FALSE))</f>
        <v>0</v>
      </c>
    </row>
    <row r="947" spans="1:20" s="9" customFormat="1" ht="3.95" hidden="1" customHeight="1" x14ac:dyDescent="0.25">
      <c r="A947" s="149" t="s">
        <v>440</v>
      </c>
      <c r="B947" s="161" t="s">
        <v>440</v>
      </c>
      <c r="C947" s="36"/>
      <c r="D947" s="30">
        <f t="shared" si="33"/>
        <v>0</v>
      </c>
      <c r="E947" s="13"/>
      <c r="F947" s="12"/>
      <c r="G947" s="12"/>
      <c r="H947" s="12"/>
      <c r="I947" s="23"/>
      <c r="J947" s="51">
        <f t="shared" si="34"/>
        <v>0</v>
      </c>
      <c r="K947" s="12"/>
      <c r="L947" s="12"/>
      <c r="M947" s="12"/>
      <c r="N947" s="12"/>
      <c r="O947" s="12"/>
      <c r="T947" s="23"/>
    </row>
    <row r="948" spans="1:20" s="9" customFormat="1" ht="20.100000000000001" customHeight="1" x14ac:dyDescent="0.25">
      <c r="A948" s="149" t="s">
        <v>440</v>
      </c>
      <c r="B948" s="161" t="s">
        <v>440</v>
      </c>
      <c r="C948" s="36" t="str">
        <f>"Model car "&amp; B948</f>
        <v>Model car x</v>
      </c>
      <c r="D948" s="30" t="str">
        <f t="shared" si="33"/>
        <v>OPELCORSA D VAN1.3 CDTi</v>
      </c>
      <c r="E948" s="13"/>
      <c r="F948" s="12"/>
      <c r="G948" s="12"/>
      <c r="H948" s="12"/>
      <c r="I948" s="27">
        <v>45</v>
      </c>
      <c r="J948" s="51" t="str">
        <f t="shared" si="34"/>
        <v>OPELCORSA D VAN</v>
      </c>
      <c r="K948" s="12"/>
      <c r="L948" s="12"/>
      <c r="M948" s="12"/>
      <c r="N948" s="12"/>
      <c r="O948" s="12"/>
      <c r="T948" s="27">
        <f>IF(ISERROR(VLOOKUP($J948,DowntimeEntriesData,'Vehicle Data'!$O$9,FALSE)),0,VLOOKUP($J948,DowntimeEntriesData,'Vehicle Data'!$O$9,FALSE))</f>
        <v>0</v>
      </c>
    </row>
    <row r="949" spans="1:20" s="9" customFormat="1" ht="3.95" hidden="1" customHeight="1" x14ac:dyDescent="0.25">
      <c r="A949" s="149" t="s">
        <v>440</v>
      </c>
      <c r="B949" s="161" t="s">
        <v>440</v>
      </c>
      <c r="C949" s="36"/>
      <c r="D949" s="30">
        <f t="shared" si="33"/>
        <v>0</v>
      </c>
      <c r="E949" s="13"/>
      <c r="F949" s="12"/>
      <c r="G949" s="12"/>
      <c r="H949" s="12"/>
      <c r="I949" s="23"/>
      <c r="J949" s="51">
        <f t="shared" si="34"/>
        <v>0</v>
      </c>
      <c r="K949" s="12"/>
      <c r="L949" s="12"/>
      <c r="M949" s="12"/>
      <c r="N949" s="12"/>
      <c r="O949" s="12"/>
      <c r="T949" s="23"/>
    </row>
    <row r="950" spans="1:20" s="9" customFormat="1" ht="20.100000000000001" customHeight="1" x14ac:dyDescent="0.25">
      <c r="A950" s="149" t="s">
        <v>440</v>
      </c>
      <c r="B950" s="161" t="s">
        <v>440</v>
      </c>
      <c r="C950" s="36" t="str">
        <f>"Model car "&amp; B950</f>
        <v>Model car x</v>
      </c>
      <c r="D950" s="30" t="str">
        <f t="shared" si="33"/>
        <v>PEUGEOTBIPPER1.3 HDi Pack CD Clim</v>
      </c>
      <c r="E950" s="13"/>
      <c r="F950" s="12"/>
      <c r="G950" s="12"/>
      <c r="H950" s="12"/>
      <c r="I950" s="27">
        <v>45</v>
      </c>
      <c r="J950" s="51" t="str">
        <f t="shared" si="34"/>
        <v>PEUGEOTBIPPER</v>
      </c>
      <c r="K950" s="12"/>
      <c r="L950" s="12"/>
      <c r="M950" s="12"/>
      <c r="N950" s="12"/>
      <c r="O950" s="12"/>
      <c r="T950" s="27">
        <f>IF(ISERROR(VLOOKUP($J950,DowntimeEntriesData,'Vehicle Data'!$O$9,FALSE)),0,VLOOKUP($J950,DowntimeEntriesData,'Vehicle Data'!$O$9,FALSE))</f>
        <v>43</v>
      </c>
    </row>
    <row r="951" spans="1:20" s="9" customFormat="1" ht="3.95" hidden="1" customHeight="1" x14ac:dyDescent="0.25">
      <c r="A951" s="149" t="s">
        <v>440</v>
      </c>
      <c r="B951" s="161" t="s">
        <v>440</v>
      </c>
      <c r="C951" s="16"/>
      <c r="D951" s="30">
        <f t="shared" si="33"/>
        <v>0</v>
      </c>
      <c r="E951" s="13"/>
      <c r="F951" s="12"/>
      <c r="G951" s="12"/>
      <c r="H951" s="12"/>
      <c r="I951" s="23"/>
      <c r="J951" s="51">
        <f t="shared" si="34"/>
        <v>0</v>
      </c>
      <c r="K951" s="12"/>
      <c r="L951" s="12"/>
      <c r="M951" s="12"/>
      <c r="N951" s="12"/>
      <c r="O951" s="12"/>
      <c r="T951" s="23"/>
    </row>
    <row r="952" spans="1:20" s="9" customFormat="1" ht="20.100000000000001" customHeight="1" x14ac:dyDescent="0.25">
      <c r="A952" s="149" t="s">
        <v>440</v>
      </c>
      <c r="B952" s="161" t="s">
        <v>440</v>
      </c>
      <c r="C952" s="36" t="str">
        <f>"Model car "&amp; B952</f>
        <v>Model car x</v>
      </c>
      <c r="D952" s="30" t="str">
        <f t="shared" si="33"/>
        <v>CITROENBERLINGO VAN1.6 HDi 625</v>
      </c>
      <c r="E952" s="13"/>
      <c r="F952" s="12"/>
      <c r="G952" s="12"/>
      <c r="H952" s="12"/>
      <c r="I952" s="27">
        <v>60</v>
      </c>
      <c r="J952" s="51" t="str">
        <f t="shared" si="34"/>
        <v>CITROENBERLINGO VAN</v>
      </c>
      <c r="K952" s="12"/>
      <c r="L952" s="12"/>
      <c r="M952" s="12"/>
      <c r="N952" s="12"/>
      <c r="O952" s="12"/>
      <c r="T952" s="27">
        <f>IF(ISERROR(VLOOKUP($J952,DowntimeEntriesData,'Vehicle Data'!$O$9,FALSE)),0,VLOOKUP($J952,DowntimeEntriesData,'Vehicle Data'!$O$9,FALSE))</f>
        <v>0</v>
      </c>
    </row>
    <row r="953" spans="1:20" s="9" customFormat="1" ht="3.95" hidden="1" customHeight="1" x14ac:dyDescent="0.25">
      <c r="A953" s="149" t="s">
        <v>440</v>
      </c>
      <c r="B953" s="161" t="s">
        <v>440</v>
      </c>
      <c r="C953" s="16"/>
      <c r="D953" s="30">
        <f t="shared" si="33"/>
        <v>0</v>
      </c>
      <c r="E953" s="13"/>
      <c r="F953" s="12"/>
      <c r="G953" s="12"/>
      <c r="H953" s="12"/>
      <c r="I953" s="23"/>
      <c r="J953" s="51">
        <f t="shared" si="34"/>
        <v>0</v>
      </c>
      <c r="K953" s="12"/>
      <c r="L953" s="12"/>
      <c r="M953" s="12"/>
      <c r="N953" s="12"/>
      <c r="O953" s="12"/>
      <c r="T953" s="23"/>
    </row>
    <row r="954" spans="1:20" s="9" customFormat="1" ht="20.100000000000001" customHeight="1" x14ac:dyDescent="0.25">
      <c r="A954" s="149" t="s">
        <v>440</v>
      </c>
      <c r="B954" s="161" t="s">
        <v>440</v>
      </c>
      <c r="C954" s="36" t="str">
        <f>"Model car "&amp; B954</f>
        <v>Model car x</v>
      </c>
      <c r="D954" s="30" t="str">
        <f t="shared" si="33"/>
        <v>FORDTRANSIT (V363)310 L3 2.2 TDCi H2 Ambiente</v>
      </c>
      <c r="E954" s="13"/>
      <c r="F954" s="12"/>
      <c r="G954" s="12"/>
      <c r="H954" s="12"/>
      <c r="I954" s="27">
        <v>80</v>
      </c>
      <c r="J954" s="51" t="str">
        <f t="shared" si="34"/>
        <v>FORDTRANSIT (V363)</v>
      </c>
      <c r="K954" s="12"/>
      <c r="L954" s="12"/>
      <c r="M954" s="12"/>
      <c r="N954" s="12"/>
      <c r="O954" s="12"/>
      <c r="T954" s="27">
        <f>IF(ISERROR(VLOOKUP($J954,DowntimeEntriesData,'Vehicle Data'!$O$9,FALSE)),0,VLOOKUP($J954,DowntimeEntriesData,'Vehicle Data'!$O$9,FALSE))</f>
        <v>0</v>
      </c>
    </row>
    <row r="955" spans="1:20" s="9" customFormat="1" ht="3.95" hidden="1" customHeight="1" x14ac:dyDescent="0.25">
      <c r="A955" s="149" t="s">
        <v>440</v>
      </c>
      <c r="B955" s="161" t="s">
        <v>440</v>
      </c>
      <c r="C955" s="36"/>
      <c r="D955" s="30">
        <f t="shared" si="33"/>
        <v>0</v>
      </c>
      <c r="E955" s="13"/>
      <c r="F955" s="12"/>
      <c r="G955" s="12"/>
      <c r="H955" s="12"/>
      <c r="I955" s="23"/>
      <c r="J955" s="51">
        <f t="shared" si="34"/>
        <v>0</v>
      </c>
      <c r="K955" s="12"/>
      <c r="L955" s="12"/>
      <c r="M955" s="12"/>
      <c r="N955" s="12"/>
      <c r="O955" s="12"/>
      <c r="T955" s="23"/>
    </row>
    <row r="956" spans="1:20" s="9" customFormat="1" ht="20.100000000000001" customHeight="1" x14ac:dyDescent="0.25">
      <c r="A956" s="149" t="s">
        <v>440</v>
      </c>
      <c r="B956" s="161" t="s">
        <v>440</v>
      </c>
      <c r="C956" s="36" t="str">
        <f>"Model car "&amp; B956</f>
        <v>Model car x</v>
      </c>
      <c r="D956" s="30" t="str">
        <f t="shared" si="33"/>
        <v>VWAMAROK2.0 TDi CD Extra AC CM 2WD</v>
      </c>
      <c r="E956" s="13"/>
      <c r="F956" s="12"/>
      <c r="G956" s="12"/>
      <c r="H956" s="12"/>
      <c r="I956" s="27">
        <v>80</v>
      </c>
      <c r="J956" s="51" t="str">
        <f t="shared" si="34"/>
        <v>VWAMAROK</v>
      </c>
      <c r="K956" s="12"/>
      <c r="L956" s="12"/>
      <c r="M956" s="12"/>
      <c r="N956" s="12"/>
      <c r="O956" s="12"/>
      <c r="T956" s="27">
        <f>IF(ISERROR(VLOOKUP($J956,DowntimeEntriesData,'Vehicle Data'!$O$9,FALSE)),0,VLOOKUP($J956,DowntimeEntriesData,'Vehicle Data'!$O$9,FALSE))</f>
        <v>0</v>
      </c>
    </row>
    <row r="957" spans="1:20" s="9" customFormat="1" ht="3.95" hidden="1" customHeight="1" x14ac:dyDescent="0.25">
      <c r="A957" s="149" t="s">
        <v>440</v>
      </c>
      <c r="B957" s="161" t="s">
        <v>440</v>
      </c>
      <c r="C957" s="36"/>
      <c r="D957" s="30">
        <f t="shared" si="33"/>
        <v>0</v>
      </c>
      <c r="E957" s="13"/>
      <c r="F957" s="12"/>
      <c r="G957" s="12"/>
      <c r="H957" s="12"/>
      <c r="I957" s="23"/>
      <c r="J957" s="51">
        <f t="shared" si="34"/>
        <v>0</v>
      </c>
      <c r="K957" s="12"/>
      <c r="L957" s="12"/>
      <c r="M957" s="12"/>
      <c r="N957" s="12"/>
      <c r="O957" s="12"/>
      <c r="T957" s="23"/>
    </row>
    <row r="958" spans="1:20" s="9" customFormat="1" ht="20.100000000000001" customHeight="1" x14ac:dyDescent="0.25">
      <c r="A958" s="149" t="s">
        <v>440</v>
      </c>
      <c r="B958" s="161" t="s">
        <v>440</v>
      </c>
      <c r="C958" s="36" t="str">
        <f>"Model car "&amp; B958</f>
        <v>Model car x</v>
      </c>
      <c r="D958" s="30" t="str">
        <f t="shared" si="33"/>
        <v/>
      </c>
      <c r="E958" s="13"/>
      <c r="F958" s="12"/>
      <c r="G958" s="12"/>
      <c r="H958" s="12"/>
      <c r="I958" s="27">
        <f>IF(ISERROR(VLOOKUP($J958,DowntimeEntriesData,'Vehicle Data'!$O$9,FALSE)),0,VLOOKUP($J958,DowntimeEntriesData,'Vehicle Data'!$O$9,FALSE))</f>
        <v>0</v>
      </c>
      <c r="J958" s="51" t="str">
        <f t="shared" si="34"/>
        <v/>
      </c>
      <c r="K958" s="12"/>
      <c r="L958" s="12"/>
      <c r="M958" s="12"/>
      <c r="N958" s="12"/>
      <c r="O958" s="12"/>
      <c r="T958" s="27">
        <f>IF(ISERROR(VLOOKUP($J958,DowntimeEntriesData,'Vehicle Data'!$O$9,FALSE)),0,VLOOKUP($J958,DowntimeEntriesData,'Vehicle Data'!$O$9,FALSE))</f>
        <v>0</v>
      </c>
    </row>
    <row r="959" spans="1:20" s="9" customFormat="1" ht="3.95" hidden="1" customHeight="1" x14ac:dyDescent="0.25">
      <c r="A959" s="149" t="s">
        <v>440</v>
      </c>
      <c r="B959" s="161" t="s">
        <v>440</v>
      </c>
      <c r="C959" s="16"/>
      <c r="D959" s="30">
        <f t="shared" si="33"/>
        <v>0</v>
      </c>
      <c r="E959" s="13"/>
      <c r="F959" s="12"/>
      <c r="G959" s="12"/>
      <c r="H959" s="12"/>
      <c r="I959" s="23"/>
      <c r="J959" s="51">
        <f t="shared" si="34"/>
        <v>0</v>
      </c>
      <c r="K959" s="12"/>
      <c r="L959" s="12"/>
      <c r="M959" s="12"/>
      <c r="N959" s="12"/>
      <c r="O959" s="12"/>
      <c r="T959" s="23"/>
    </row>
    <row r="960" spans="1:20" s="9" customFormat="1" ht="20.100000000000001" hidden="1" customHeight="1" x14ac:dyDescent="0.25">
      <c r="A960" s="149" t="s">
        <v>440</v>
      </c>
      <c r="B960" s="161" t="s">
        <v>440</v>
      </c>
      <c r="C960" s="36" t="str">
        <f>"Model car "&amp; B960</f>
        <v>Model car x</v>
      </c>
      <c r="D960" s="30">
        <f t="shared" si="33"/>
        <v>0</v>
      </c>
      <c r="E960" s="13"/>
      <c r="F960" s="12"/>
      <c r="G960" s="12"/>
      <c r="H960" s="12"/>
      <c r="I960" s="27">
        <f>IF(ISERROR(VLOOKUP($J960,DowntimeEntriesData,'Vehicle Data'!$O$9,FALSE)),0,VLOOKUP($J960,DowntimeEntriesData,'Vehicle Data'!$O$9,FALSE))</f>
        <v>0</v>
      </c>
      <c r="J960" s="51">
        <f t="shared" si="34"/>
        <v>0</v>
      </c>
      <c r="K960" s="12"/>
      <c r="L960" s="12"/>
      <c r="M960" s="12"/>
      <c r="N960" s="12"/>
      <c r="O960" s="12"/>
      <c r="T960" s="27">
        <f>IF(ISERROR(VLOOKUP($J960,DowntimeEntriesData,'Vehicle Data'!$O$9,FALSE)),0,VLOOKUP($J960,DowntimeEntriesData,'Vehicle Data'!$O$9,FALSE))</f>
        <v>0</v>
      </c>
    </row>
    <row r="961" spans="1:20" s="9" customFormat="1" ht="3.95" hidden="1" customHeight="1" x14ac:dyDescent="0.25">
      <c r="A961" s="149" t="s">
        <v>440</v>
      </c>
      <c r="B961" s="161" t="s">
        <v>440</v>
      </c>
      <c r="C961" s="36"/>
      <c r="D961" s="30">
        <f t="shared" si="33"/>
        <v>0</v>
      </c>
      <c r="E961" s="13"/>
      <c r="F961" s="12"/>
      <c r="G961" s="12"/>
      <c r="H961" s="12"/>
      <c r="I961" s="23"/>
      <c r="J961" s="51">
        <f t="shared" si="34"/>
        <v>0</v>
      </c>
      <c r="K961" s="12"/>
      <c r="L961" s="12"/>
      <c r="M961" s="12"/>
      <c r="N961" s="12"/>
      <c r="O961" s="12"/>
      <c r="T961" s="23"/>
    </row>
    <row r="962" spans="1:20" s="9" customFormat="1" ht="20.100000000000001" hidden="1" customHeight="1" x14ac:dyDescent="0.25">
      <c r="A962" s="149" t="s">
        <v>440</v>
      </c>
      <c r="B962" s="161" t="s">
        <v>440</v>
      </c>
      <c r="C962" s="36" t="str">
        <f>"Model car "&amp; B962</f>
        <v>Model car x</v>
      </c>
      <c r="D962" s="30">
        <f t="shared" si="33"/>
        <v>0</v>
      </c>
      <c r="E962" s="13"/>
      <c r="F962" s="12"/>
      <c r="G962" s="12"/>
      <c r="H962" s="12"/>
      <c r="I962" s="27">
        <f>IF(ISERROR(VLOOKUP($J962,DowntimeEntriesData,'Vehicle Data'!$O$9,FALSE)),0,VLOOKUP($J962,DowntimeEntriesData,'Vehicle Data'!$O$9,FALSE))</f>
        <v>0</v>
      </c>
      <c r="J962" s="51">
        <f t="shared" si="34"/>
        <v>0</v>
      </c>
      <c r="K962" s="12"/>
      <c r="L962" s="12"/>
      <c r="M962" s="12"/>
      <c r="N962" s="12"/>
      <c r="O962" s="12"/>
      <c r="T962" s="27">
        <f>IF(ISERROR(VLOOKUP($J962,DowntimeEntriesData,'Vehicle Data'!$O$9,FALSE)),0,VLOOKUP($J962,DowntimeEntriesData,'Vehicle Data'!$O$9,FALSE))</f>
        <v>0</v>
      </c>
    </row>
    <row r="963" spans="1:20" s="9" customFormat="1" ht="3.95" hidden="1" customHeight="1" x14ac:dyDescent="0.25">
      <c r="A963" s="149" t="s">
        <v>440</v>
      </c>
      <c r="B963" s="161" t="s">
        <v>440</v>
      </c>
      <c r="C963" s="36"/>
      <c r="D963" s="30">
        <f t="shared" si="33"/>
        <v>0</v>
      </c>
      <c r="E963" s="13"/>
      <c r="F963" s="12"/>
      <c r="G963" s="12"/>
      <c r="H963" s="12"/>
      <c r="I963" s="23"/>
      <c r="J963" s="51">
        <f t="shared" si="34"/>
        <v>0</v>
      </c>
      <c r="K963" s="12"/>
      <c r="L963" s="12"/>
      <c r="M963" s="12"/>
      <c r="N963" s="12"/>
      <c r="O963" s="12"/>
      <c r="T963" s="23"/>
    </row>
    <row r="964" spans="1:20" s="9" customFormat="1" ht="20.100000000000001" hidden="1" customHeight="1" x14ac:dyDescent="0.25">
      <c r="A964" s="149" t="s">
        <v>440</v>
      </c>
      <c r="B964" s="161" t="s">
        <v>440</v>
      </c>
      <c r="C964" s="36" t="str">
        <f>"Model car "&amp; B964</f>
        <v>Model car x</v>
      </c>
      <c r="D964" s="30">
        <f t="shared" si="33"/>
        <v>0</v>
      </c>
      <c r="E964" s="13"/>
      <c r="F964" s="12"/>
      <c r="G964" s="12"/>
      <c r="H964" s="12"/>
      <c r="I964" s="27">
        <f>IF(ISERROR(VLOOKUP($J964,DowntimeEntriesData,'Vehicle Data'!$O$9,FALSE)),0,VLOOKUP($J964,DowntimeEntriesData,'Vehicle Data'!$O$9,FALSE))</f>
        <v>0</v>
      </c>
      <c r="J964" s="51">
        <f t="shared" si="34"/>
        <v>0</v>
      </c>
      <c r="K964" s="12"/>
      <c r="L964" s="12"/>
      <c r="M964" s="12"/>
      <c r="N964" s="12"/>
      <c r="O964" s="12"/>
      <c r="T964" s="27">
        <f>IF(ISERROR(VLOOKUP($J964,DowntimeEntriesData,'Vehicle Data'!$O$9,FALSE)),0,VLOOKUP($J964,DowntimeEntriesData,'Vehicle Data'!$O$9,FALSE))</f>
        <v>0</v>
      </c>
    </row>
    <row r="965" spans="1:20" s="9" customFormat="1" ht="3.95" hidden="1" customHeight="1" x14ac:dyDescent="0.25">
      <c r="A965" s="149" t="s">
        <v>440</v>
      </c>
      <c r="B965" s="161" t="s">
        <v>440</v>
      </c>
      <c r="C965" s="16"/>
      <c r="D965" s="30">
        <f t="shared" si="33"/>
        <v>0</v>
      </c>
      <c r="E965" s="13"/>
      <c r="F965" s="12"/>
      <c r="G965" s="12"/>
      <c r="H965" s="12"/>
      <c r="I965" s="23"/>
      <c r="J965" s="51">
        <f t="shared" si="34"/>
        <v>0</v>
      </c>
      <c r="K965" s="12"/>
      <c r="L965" s="12"/>
      <c r="M965" s="12"/>
      <c r="N965" s="12"/>
      <c r="O965" s="12"/>
      <c r="T965" s="23"/>
    </row>
    <row r="966" spans="1:20" s="9" customFormat="1" ht="20.100000000000001" hidden="1" customHeight="1" x14ac:dyDescent="0.25">
      <c r="A966" s="149" t="s">
        <v>440</v>
      </c>
      <c r="B966" s="161" t="s">
        <v>440</v>
      </c>
      <c r="C966" s="36" t="str">
        <f>"Model car "&amp; B966</f>
        <v>Model car x</v>
      </c>
      <c r="D966" s="30">
        <f t="shared" si="33"/>
        <v>0</v>
      </c>
      <c r="E966" s="13"/>
      <c r="F966" s="12"/>
      <c r="G966" s="12"/>
      <c r="H966" s="12"/>
      <c r="I966" s="27">
        <f>IF(ISERROR(VLOOKUP($J966,DowntimeEntriesData,'Vehicle Data'!$O$9,FALSE)),0,VLOOKUP($J966,DowntimeEntriesData,'Vehicle Data'!$O$9,FALSE))</f>
        <v>0</v>
      </c>
      <c r="J966" s="51">
        <f t="shared" si="34"/>
        <v>0</v>
      </c>
      <c r="K966" s="12"/>
      <c r="L966" s="12"/>
      <c r="M966" s="12"/>
      <c r="N966" s="12"/>
      <c r="O966" s="12"/>
      <c r="T966" s="27">
        <f>IF(ISERROR(VLOOKUP($J966,DowntimeEntriesData,'Vehicle Data'!$O$9,FALSE)),0,VLOOKUP($J966,DowntimeEntriesData,'Vehicle Data'!$O$9,FALSE))</f>
        <v>0</v>
      </c>
    </row>
    <row r="967" spans="1:20" s="9" customFormat="1" ht="3.95" hidden="1" customHeight="1" x14ac:dyDescent="0.25">
      <c r="A967" s="149" t="s">
        <v>440</v>
      </c>
      <c r="B967" s="161" t="s">
        <v>440</v>
      </c>
      <c r="C967" s="36"/>
      <c r="D967" s="30">
        <f t="shared" si="33"/>
        <v>0</v>
      </c>
      <c r="E967" s="13"/>
      <c r="F967" s="12"/>
      <c r="G967" s="12"/>
      <c r="H967" s="12"/>
      <c r="I967" s="23"/>
      <c r="J967" s="51">
        <f t="shared" si="34"/>
        <v>0</v>
      </c>
      <c r="K967" s="12"/>
      <c r="L967" s="12"/>
      <c r="M967" s="12"/>
      <c r="N967" s="12"/>
      <c r="O967" s="12"/>
      <c r="T967" s="23"/>
    </row>
    <row r="968" spans="1:20" s="9" customFormat="1" ht="20.100000000000001" hidden="1" customHeight="1" x14ac:dyDescent="0.25">
      <c r="A968" s="149" t="s">
        <v>440</v>
      </c>
      <c r="B968" s="161" t="s">
        <v>440</v>
      </c>
      <c r="C968" s="36" t="str">
        <f>"Model car "&amp; B968</f>
        <v>Model car x</v>
      </c>
      <c r="D968" s="30">
        <f t="shared" si="33"/>
        <v>0</v>
      </c>
      <c r="E968" s="13"/>
      <c r="F968" s="12"/>
      <c r="G968" s="12"/>
      <c r="H968" s="12"/>
      <c r="I968" s="27">
        <f>IF(ISERROR(VLOOKUP($J968,DowntimeEntriesData,'Vehicle Data'!$O$9,FALSE)),0,VLOOKUP($J968,DowntimeEntriesData,'Vehicle Data'!$O$9,FALSE))</f>
        <v>0</v>
      </c>
      <c r="J968" s="51">
        <f t="shared" si="34"/>
        <v>0</v>
      </c>
      <c r="K968" s="12"/>
      <c r="L968" s="12"/>
      <c r="M968" s="12"/>
      <c r="N968" s="12"/>
      <c r="O968" s="12"/>
      <c r="T968" s="27">
        <f>IF(ISERROR(VLOOKUP($J968,DowntimeEntriesData,'Vehicle Data'!$O$9,FALSE)),0,VLOOKUP($J968,DowntimeEntriesData,'Vehicle Data'!$O$9,FALSE))</f>
        <v>0</v>
      </c>
    </row>
    <row r="969" spans="1:20" s="9" customFormat="1" ht="3.95" hidden="1" customHeight="1" x14ac:dyDescent="0.25">
      <c r="A969" s="149" t="s">
        <v>440</v>
      </c>
      <c r="B969" s="161" t="s">
        <v>440</v>
      </c>
      <c r="C969" s="36"/>
      <c r="D969" s="30">
        <f t="shared" si="33"/>
        <v>0</v>
      </c>
      <c r="E969" s="13"/>
      <c r="F969" s="12"/>
      <c r="G969" s="12"/>
      <c r="H969" s="12"/>
      <c r="I969" s="23"/>
      <c r="J969" s="51">
        <f t="shared" si="34"/>
        <v>0</v>
      </c>
      <c r="K969" s="12"/>
      <c r="L969" s="12"/>
      <c r="M969" s="12"/>
      <c r="N969" s="12"/>
      <c r="O969" s="12"/>
      <c r="T969" s="23"/>
    </row>
    <row r="970" spans="1:20" s="9" customFormat="1" ht="20.100000000000001" hidden="1" customHeight="1" x14ac:dyDescent="0.25">
      <c r="A970" s="149" t="s">
        <v>440</v>
      </c>
      <c r="B970" s="161" t="s">
        <v>440</v>
      </c>
      <c r="C970" s="36" t="str">
        <f>"Model car "&amp; B970</f>
        <v>Model car x</v>
      </c>
      <c r="D970" s="30">
        <f t="shared" si="33"/>
        <v>0</v>
      </c>
      <c r="E970" s="13"/>
      <c r="F970" s="12"/>
      <c r="G970" s="12"/>
      <c r="H970" s="12"/>
      <c r="I970" s="27">
        <f>IF(ISERROR(VLOOKUP($J970,DowntimeEntriesData,'Vehicle Data'!$O$9,FALSE)),0,VLOOKUP($J970,DowntimeEntriesData,'Vehicle Data'!$O$9,FALSE))</f>
        <v>0</v>
      </c>
      <c r="J970" s="51">
        <f t="shared" si="34"/>
        <v>0</v>
      </c>
      <c r="K970" s="12"/>
      <c r="L970" s="12"/>
      <c r="M970" s="12"/>
      <c r="N970" s="12"/>
      <c r="O970" s="12"/>
      <c r="T970" s="27">
        <f>IF(ISERROR(VLOOKUP($J970,DowntimeEntriesData,'Vehicle Data'!$O$9,FALSE)),0,VLOOKUP($J970,DowntimeEntriesData,'Vehicle Data'!$O$9,FALSE))</f>
        <v>0</v>
      </c>
    </row>
    <row r="971" spans="1:20" s="9" customFormat="1" ht="3.95" hidden="1" customHeight="1" x14ac:dyDescent="0.25">
      <c r="A971" s="149" t="s">
        <v>440</v>
      </c>
      <c r="B971" s="161" t="s">
        <v>440</v>
      </c>
      <c r="C971" s="16"/>
      <c r="D971" s="30">
        <f t="shared" si="33"/>
        <v>0</v>
      </c>
      <c r="E971" s="13"/>
      <c r="F971" s="12"/>
      <c r="G971" s="12"/>
      <c r="H971" s="12"/>
      <c r="I971" s="23"/>
      <c r="J971" s="51">
        <f t="shared" si="34"/>
        <v>0</v>
      </c>
      <c r="K971" s="12"/>
      <c r="L971" s="12"/>
      <c r="M971" s="12"/>
      <c r="N971" s="12"/>
      <c r="O971" s="12"/>
      <c r="T971" s="23"/>
    </row>
    <row r="972" spans="1:20" s="9" customFormat="1" ht="20.100000000000001" hidden="1" customHeight="1" x14ac:dyDescent="0.25">
      <c r="A972" s="149" t="s">
        <v>440</v>
      </c>
      <c r="B972" s="161" t="s">
        <v>440</v>
      </c>
      <c r="C972" s="36" t="str">
        <f>"Model car "&amp; B972</f>
        <v>Model car x</v>
      </c>
      <c r="D972" s="30">
        <f t="shared" si="33"/>
        <v>0</v>
      </c>
      <c r="E972" s="13"/>
      <c r="F972" s="12"/>
      <c r="G972" s="12"/>
      <c r="H972" s="12"/>
      <c r="I972" s="27">
        <f>IF(ISERROR(VLOOKUP($J972,DowntimeEntriesData,'Vehicle Data'!$O$9,FALSE)),0,VLOOKUP($J972,DowntimeEntriesData,'Vehicle Data'!$O$9,FALSE))</f>
        <v>0</v>
      </c>
      <c r="J972" s="51">
        <f t="shared" si="34"/>
        <v>0</v>
      </c>
      <c r="K972" s="12"/>
      <c r="L972" s="12"/>
      <c r="M972" s="12"/>
      <c r="N972" s="12"/>
      <c r="O972" s="12"/>
      <c r="T972" s="27">
        <f>IF(ISERROR(VLOOKUP($J972,DowntimeEntriesData,'Vehicle Data'!$O$9,FALSE)),0,VLOOKUP($J972,DowntimeEntriesData,'Vehicle Data'!$O$9,FALSE))</f>
        <v>0</v>
      </c>
    </row>
    <row r="973" spans="1:20" s="9" customFormat="1" ht="3.95" customHeight="1" x14ac:dyDescent="0.25">
      <c r="A973" s="149" t="s">
        <v>440</v>
      </c>
      <c r="B973" s="161" t="s">
        <v>440</v>
      </c>
      <c r="C973" s="16"/>
      <c r="D973" s="30">
        <f t="shared" si="33"/>
        <v>0</v>
      </c>
      <c r="E973" s="13"/>
      <c r="F973" s="12"/>
      <c r="G973" s="12"/>
      <c r="H973" s="12"/>
      <c r="I973" s="23"/>
      <c r="J973" s="51">
        <f t="shared" si="34"/>
        <v>0</v>
      </c>
      <c r="K973" s="12"/>
      <c r="L973" s="12"/>
      <c r="M973" s="12"/>
      <c r="N973" s="12"/>
      <c r="O973" s="12"/>
    </row>
    <row r="974" spans="1:20" s="9" customFormat="1" ht="15.95" customHeight="1" x14ac:dyDescent="0.25">
      <c r="A974" s="149" t="s">
        <v>590</v>
      </c>
      <c r="B974" s="161" t="s">
        <v>440</v>
      </c>
      <c r="C974" s="35" t="s">
        <v>729</v>
      </c>
      <c r="D974" s="10"/>
      <c r="E974" s="13"/>
      <c r="F974" s="12"/>
      <c r="G974" s="12"/>
      <c r="H974" s="12"/>
      <c r="I974" s="28">
        <v>0.42</v>
      </c>
      <c r="J974" s="12"/>
      <c r="K974" s="12"/>
      <c r="L974" s="12"/>
      <c r="M974" s="12"/>
      <c r="N974" s="12"/>
      <c r="O974" s="12"/>
    </row>
    <row r="975" spans="1:20" s="9" customFormat="1" ht="20.100000000000001" customHeight="1" x14ac:dyDescent="0.25">
      <c r="A975" s="149" t="s">
        <v>440</v>
      </c>
      <c r="B975" s="161" t="s">
        <v>440</v>
      </c>
      <c r="C975" s="37"/>
      <c r="D975" s="20"/>
      <c r="E975" s="20"/>
      <c r="F975" s="20"/>
      <c r="G975" s="20"/>
      <c r="H975" s="20"/>
      <c r="I975" s="20"/>
      <c r="J975" s="20"/>
      <c r="K975" s="12"/>
      <c r="L975" s="12"/>
      <c r="M975" s="12"/>
      <c r="N975" s="12"/>
      <c r="O975" s="20"/>
    </row>
    <row r="976" spans="1:20" s="9" customFormat="1" ht="3.95" customHeight="1" x14ac:dyDescent="0.25">
      <c r="A976" s="149"/>
      <c r="B976" s="161"/>
      <c r="C976" s="35"/>
      <c r="D976" s="10"/>
      <c r="E976" s="13"/>
      <c r="F976" s="12"/>
      <c r="G976" s="12"/>
      <c r="H976" s="12"/>
      <c r="I976" s="23"/>
      <c r="J976" s="12"/>
      <c r="K976" s="12"/>
      <c r="L976" s="12"/>
      <c r="M976" s="12"/>
      <c r="N976" s="12"/>
      <c r="O976" s="12"/>
    </row>
    <row r="977" spans="1:17" s="9" customFormat="1" ht="20.100000000000001" customHeight="1" x14ac:dyDescent="0.3">
      <c r="A977" s="149" t="s">
        <v>741</v>
      </c>
      <c r="B977" s="161" t="s">
        <v>741</v>
      </c>
      <c r="C977" s="89" t="str">
        <f>I979</f>
        <v>VENDA DO VEÍCULO USADO</v>
      </c>
      <c r="D977" s="86"/>
      <c r="E977" s="86"/>
      <c r="F977" s="87"/>
      <c r="G977" s="88"/>
      <c r="H977" s="96"/>
      <c r="I977" s="447" t="s">
        <v>439</v>
      </c>
      <c r="J977" s="447"/>
      <c r="K977" s="447"/>
      <c r="L977" s="447"/>
      <c r="M977" s="447"/>
      <c r="N977" s="447"/>
      <c r="O977" s="447"/>
      <c r="P977" s="447"/>
      <c r="Q977" s="96"/>
    </row>
    <row r="978" spans="1:17" s="9" customFormat="1" ht="9.9499999999999993" customHeight="1" x14ac:dyDescent="0.25">
      <c r="A978" s="149" t="s">
        <v>440</v>
      </c>
      <c r="B978" s="161" t="s">
        <v>440</v>
      </c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</row>
    <row r="979" spans="1:17" s="9" customFormat="1" ht="20.100000000000001" customHeight="1" x14ac:dyDescent="0.25">
      <c r="A979" s="149" t="s">
        <v>433</v>
      </c>
      <c r="B979" s="161" t="s">
        <v>433</v>
      </c>
      <c r="C979" s="72" t="s">
        <v>433</v>
      </c>
      <c r="D979" s="12"/>
      <c r="E979" s="12"/>
      <c r="F979" s="12"/>
      <c r="G979" s="12"/>
      <c r="H979" s="12"/>
      <c r="I979" s="426" t="s">
        <v>1427</v>
      </c>
      <c r="J979" s="427"/>
      <c r="K979" s="428"/>
      <c r="L979" s="12"/>
      <c r="M979" s="12"/>
      <c r="N979" s="12"/>
      <c r="O979" s="12"/>
    </row>
    <row r="980" spans="1:17" s="9" customFormat="1" ht="3.95" customHeight="1" x14ac:dyDescent="0.25">
      <c r="A980" s="149" t="s">
        <v>440</v>
      </c>
      <c r="B980" s="161" t="s">
        <v>440</v>
      </c>
      <c r="C980" s="35"/>
      <c r="D980" s="10"/>
      <c r="E980" s="13"/>
      <c r="F980" s="12"/>
      <c r="G980" s="12"/>
      <c r="H980" s="12"/>
      <c r="I980" s="23"/>
      <c r="J980" s="12"/>
      <c r="K980" s="12"/>
      <c r="L980" s="12"/>
      <c r="M980" s="12"/>
      <c r="N980" s="12"/>
      <c r="O980" s="12"/>
    </row>
    <row r="981" spans="1:17" s="9" customFormat="1" ht="20.100000000000001" customHeight="1" x14ac:dyDescent="0.25">
      <c r="A981" s="149" t="s">
        <v>695</v>
      </c>
      <c r="B981" s="161" t="s">
        <v>695</v>
      </c>
      <c r="C981" s="35" t="s">
        <v>694</v>
      </c>
      <c r="D981" s="12"/>
      <c r="E981" s="12"/>
      <c r="F981" s="12"/>
      <c r="G981" s="12"/>
      <c r="H981" s="12"/>
      <c r="I981" s="93" t="s">
        <v>620</v>
      </c>
      <c r="J981" s="12"/>
      <c r="K981" s="12"/>
      <c r="L981" s="12"/>
      <c r="M981" s="12"/>
      <c r="N981" s="12"/>
      <c r="O981" s="12"/>
    </row>
    <row r="982" spans="1:17" s="9" customFormat="1" ht="3.95" customHeight="1" x14ac:dyDescent="0.25">
      <c r="A982" s="149" t="s">
        <v>440</v>
      </c>
      <c r="B982" s="161" t="s">
        <v>440</v>
      </c>
      <c r="C982" s="35"/>
      <c r="D982" s="10"/>
      <c r="E982" s="13"/>
      <c r="F982" s="12"/>
      <c r="G982" s="12"/>
      <c r="H982" s="12"/>
      <c r="I982" s="23"/>
      <c r="J982" s="12"/>
      <c r="K982" s="12"/>
      <c r="L982" s="12"/>
      <c r="M982" s="12"/>
      <c r="N982" s="12"/>
      <c r="O982" s="12"/>
    </row>
    <row r="983" spans="1:17" s="9" customFormat="1" ht="49.5" customHeight="1" x14ac:dyDescent="0.25">
      <c r="A983" s="149" t="s">
        <v>440</v>
      </c>
      <c r="B983" s="161" t="s">
        <v>440</v>
      </c>
      <c r="C983" s="72" t="s">
        <v>688</v>
      </c>
      <c r="D983" s="12"/>
      <c r="E983" s="12"/>
      <c r="F983" s="12"/>
      <c r="G983" s="12"/>
      <c r="H983" s="12"/>
      <c r="I983" s="451" t="s">
        <v>1508</v>
      </c>
      <c r="J983" s="452"/>
      <c r="K983" s="452"/>
      <c r="L983" s="452"/>
      <c r="M983" s="452"/>
      <c r="N983" s="452"/>
      <c r="O983" s="452"/>
      <c r="P983" s="453"/>
    </row>
    <row r="984" spans="1:17" s="9" customFormat="1" ht="48" customHeight="1" x14ac:dyDescent="0.25">
      <c r="A984" s="149" t="s">
        <v>440</v>
      </c>
      <c r="B984" s="161" t="s">
        <v>440</v>
      </c>
      <c r="C984" s="35"/>
      <c r="D984" s="12"/>
      <c r="E984" s="12"/>
      <c r="F984" s="12"/>
      <c r="G984" s="12"/>
      <c r="H984" s="12"/>
      <c r="I984" s="448" t="s">
        <v>1524</v>
      </c>
      <c r="J984" s="449"/>
      <c r="K984" s="449"/>
      <c r="L984" s="449"/>
      <c r="M984" s="449"/>
      <c r="N984" s="449"/>
      <c r="O984" s="449"/>
      <c r="P984" s="450"/>
    </row>
    <row r="985" spans="1:17" s="9" customFormat="1" ht="0.95" customHeight="1" x14ac:dyDescent="0.25">
      <c r="A985" s="149" t="s">
        <v>525</v>
      </c>
      <c r="B985" s="161" t="s">
        <v>525</v>
      </c>
      <c r="C985" s="12"/>
      <c r="D985" s="12"/>
      <c r="E985" s="12"/>
      <c r="F985" s="12"/>
      <c r="G985" s="12"/>
      <c r="H985" s="12"/>
      <c r="I985" s="442" t="str">
        <f>I983&amp;HTMLBreak&amp;I984</f>
        <v>Na modalidade de aquisição seleccionada, deve ser considerado o proveito existente com a venda do veículo (Estimado numa base mensal).&lt;br /&gt;O valor estimado de revenda do veículo foi calculado com base na previsão futura utilizada pela LeasePlan para apuramento dos valores de venda dos veículos usados.</v>
      </c>
      <c r="J985" s="443"/>
      <c r="K985" s="443"/>
      <c r="L985" s="443"/>
      <c r="M985" s="443"/>
      <c r="N985" s="443"/>
      <c r="O985" s="443"/>
      <c r="P985" s="444"/>
    </row>
    <row r="986" spans="1:17" s="9" customFormat="1" ht="3.95" customHeight="1" x14ac:dyDescent="0.25">
      <c r="A986" s="149" t="s">
        <v>440</v>
      </c>
      <c r="B986" s="161" t="s">
        <v>440</v>
      </c>
      <c r="C986" s="35"/>
      <c r="D986" s="10"/>
      <c r="E986" s="13"/>
      <c r="F986" s="12"/>
      <c r="G986" s="12"/>
      <c r="H986" s="12"/>
      <c r="I986" s="23"/>
      <c r="J986" s="12"/>
      <c r="K986" s="12"/>
      <c r="L986" s="12"/>
      <c r="M986" s="12"/>
      <c r="N986" s="12"/>
      <c r="O986" s="12"/>
    </row>
    <row r="987" spans="1:17" s="9" customFormat="1" ht="45" customHeight="1" x14ac:dyDescent="0.25">
      <c r="A987" s="149" t="s">
        <v>440</v>
      </c>
      <c r="B987" s="161" t="s">
        <v>440</v>
      </c>
      <c r="C987" s="72" t="s">
        <v>689</v>
      </c>
      <c r="D987" s="12"/>
      <c r="E987" s="12"/>
      <c r="F987" s="12"/>
      <c r="G987" s="12"/>
      <c r="H987" s="12"/>
      <c r="I987" s="451"/>
      <c r="J987" s="452"/>
      <c r="K987" s="452"/>
      <c r="L987" s="452"/>
      <c r="M987" s="452"/>
      <c r="N987" s="452"/>
      <c r="O987" s="452"/>
      <c r="P987" s="453"/>
    </row>
    <row r="988" spans="1:17" s="9" customFormat="1" ht="63" customHeight="1" x14ac:dyDescent="0.25">
      <c r="A988" s="149" t="s">
        <v>440</v>
      </c>
      <c r="B988" s="161" t="s">
        <v>440</v>
      </c>
      <c r="C988" s="35"/>
      <c r="D988" s="12"/>
      <c r="E988" s="12"/>
      <c r="F988" s="12"/>
      <c r="G988" s="12"/>
      <c r="H988" s="12"/>
      <c r="I988" s="448"/>
      <c r="J988" s="449"/>
      <c r="K988" s="449"/>
      <c r="L988" s="449"/>
      <c r="M988" s="449"/>
      <c r="N988" s="449"/>
      <c r="O988" s="449"/>
      <c r="P988" s="450"/>
    </row>
    <row r="989" spans="1:17" s="9" customFormat="1" ht="0.95" customHeight="1" x14ac:dyDescent="0.25">
      <c r="A989" s="149" t="s">
        <v>526</v>
      </c>
      <c r="B989" s="161" t="s">
        <v>526</v>
      </c>
      <c r="C989" s="12"/>
      <c r="D989" s="12"/>
      <c r="E989" s="12"/>
      <c r="F989" s="12"/>
      <c r="G989" s="12"/>
      <c r="H989" s="12"/>
      <c r="I989" s="442" t="str">
        <f>I987&amp;HTMLBreak&amp;I988</f>
        <v>&lt;br /&gt;</v>
      </c>
      <c r="J989" s="443"/>
      <c r="K989" s="443"/>
      <c r="L989" s="443"/>
      <c r="M989" s="443"/>
      <c r="N989" s="443"/>
      <c r="O989" s="443"/>
      <c r="P989" s="444"/>
    </row>
    <row r="990" spans="1:17" s="9" customFormat="1" ht="3.95" customHeight="1" x14ac:dyDescent="0.25">
      <c r="A990" s="149" t="s">
        <v>440</v>
      </c>
      <c r="B990" s="161" t="s">
        <v>440</v>
      </c>
      <c r="C990" s="35"/>
      <c r="D990" s="10"/>
      <c r="E990" s="13"/>
      <c r="F990" s="12"/>
      <c r="G990" s="12"/>
      <c r="H990" s="12"/>
      <c r="I990" s="23"/>
      <c r="J990" s="12"/>
      <c r="K990" s="12"/>
      <c r="L990" s="12"/>
      <c r="M990" s="12"/>
      <c r="N990" s="12"/>
      <c r="O990" s="12"/>
    </row>
    <row r="991" spans="1:17" s="9" customFormat="1" ht="15.95" customHeight="1" x14ac:dyDescent="0.25">
      <c r="A991" s="149" t="s">
        <v>469</v>
      </c>
      <c r="B991" s="161" t="s">
        <v>440</v>
      </c>
      <c r="C991" s="35" t="s">
        <v>693</v>
      </c>
      <c r="D991" s="10"/>
      <c r="E991" s="13"/>
      <c r="F991" s="12"/>
      <c r="G991" s="12"/>
      <c r="H991" s="12"/>
      <c r="I991" s="22">
        <v>0.05</v>
      </c>
      <c r="J991" s="12"/>
      <c r="K991" s="12"/>
      <c r="L991" s="12"/>
      <c r="M991" s="12"/>
      <c r="N991" s="12"/>
      <c r="O991" s="12"/>
    </row>
    <row r="992" spans="1:17" s="9" customFormat="1" ht="3.95" customHeight="1" x14ac:dyDescent="0.25">
      <c r="A992" s="149" t="s">
        <v>440</v>
      </c>
      <c r="B992" s="161" t="s">
        <v>440</v>
      </c>
      <c r="C992" s="35"/>
      <c r="D992" s="10"/>
      <c r="E992" s="13"/>
      <c r="F992" s="12"/>
      <c r="G992" s="12"/>
      <c r="H992" s="12"/>
      <c r="I992" s="23">
        <v>7.5</v>
      </c>
      <c r="J992" s="12"/>
      <c r="K992" s="12"/>
      <c r="L992" s="12"/>
      <c r="M992" s="12"/>
      <c r="N992" s="12"/>
      <c r="O992" s="12"/>
    </row>
    <row r="993" spans="1:15" s="9" customFormat="1" ht="15.95" customHeight="1" x14ac:dyDescent="0.25">
      <c r="A993" s="149" t="s">
        <v>470</v>
      </c>
      <c r="B993" s="161" t="s">
        <v>440</v>
      </c>
      <c r="C993" s="35" t="s">
        <v>426</v>
      </c>
      <c r="D993" s="10"/>
      <c r="E993" s="13"/>
      <c r="F993" s="12"/>
      <c r="G993" s="12"/>
      <c r="H993" s="12"/>
      <c r="I993" s="22">
        <v>7.0000000000000007E-2</v>
      </c>
      <c r="J993" s="12"/>
      <c r="K993" s="12"/>
      <c r="L993" s="12"/>
      <c r="M993" s="12"/>
      <c r="N993" s="12"/>
      <c r="O993" s="12"/>
    </row>
    <row r="994" spans="1:15" s="9" customFormat="1" ht="3.95" customHeight="1" x14ac:dyDescent="0.25">
      <c r="A994" s="149"/>
      <c r="B994" s="161"/>
      <c r="C994" s="35"/>
      <c r="D994" s="10"/>
      <c r="E994" s="13"/>
      <c r="F994" s="12"/>
      <c r="G994" s="12"/>
      <c r="H994" s="12"/>
      <c r="I994" s="23"/>
      <c r="J994" s="12"/>
      <c r="K994" s="12"/>
      <c r="L994" s="12"/>
      <c r="M994" s="12"/>
      <c r="N994" s="12"/>
      <c r="O994" s="12"/>
    </row>
    <row r="995" spans="1:15" s="9" customFormat="1" ht="20.100000000000001" customHeight="1" x14ac:dyDescent="0.25">
      <c r="A995" s="149"/>
      <c r="B995" s="161"/>
      <c r="C995" s="35"/>
      <c r="D995" s="10"/>
      <c r="E995" s="13"/>
      <c r="F995" s="12"/>
      <c r="G995" s="12"/>
      <c r="H995" s="12"/>
      <c r="I995" s="21"/>
      <c r="J995" s="12"/>
      <c r="K995" s="12"/>
      <c r="L995" s="12"/>
      <c r="M995" s="12"/>
      <c r="N995" s="12"/>
      <c r="O995" s="12"/>
    </row>
    <row r="996" spans="1:15" s="9" customFormat="1" ht="3.95" customHeight="1" x14ac:dyDescent="0.25">
      <c r="A996" s="149"/>
      <c r="B996" s="161"/>
      <c r="C996" s="35"/>
      <c r="D996" s="10"/>
      <c r="E996" s="13"/>
      <c r="F996" s="12"/>
      <c r="G996" s="12"/>
      <c r="H996" s="12"/>
      <c r="I996" s="23"/>
      <c r="J996" s="12"/>
      <c r="K996" s="12"/>
      <c r="L996" s="12"/>
      <c r="M996" s="12"/>
      <c r="N996" s="12"/>
      <c r="O996" s="12"/>
    </row>
    <row r="997" spans="1:15" s="9" customFormat="1" ht="15.95" customHeight="1" x14ac:dyDescent="0.25">
      <c r="A997" s="149"/>
      <c r="B997" s="161"/>
      <c r="C997" s="35"/>
      <c r="D997" s="10"/>
      <c r="E997" s="13"/>
      <c r="F997" s="12"/>
      <c r="G997" s="12"/>
      <c r="H997" s="12"/>
      <c r="I997" s="12"/>
      <c r="J997" s="12"/>
      <c r="L997" s="12"/>
      <c r="M997" s="12"/>
      <c r="N997" s="12"/>
      <c r="O997" s="12"/>
    </row>
    <row r="998" spans="1:15" s="9" customFormat="1" ht="14.1" customHeight="1" x14ac:dyDescent="0.25">
      <c r="A998" s="149"/>
      <c r="B998" s="161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</row>
    <row r="999" spans="1:15" s="9" customFormat="1" ht="14.1" customHeight="1" x14ac:dyDescent="0.25">
      <c r="A999" s="149"/>
      <c r="B999" s="161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</row>
    <row r="1000" spans="1:15" s="9" customFormat="1" ht="14.1" customHeight="1" x14ac:dyDescent="0.25">
      <c r="A1000" s="149"/>
      <c r="B1000" s="161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</row>
    <row r="1001" spans="1:15" s="9" customFormat="1" ht="14.1" customHeight="1" x14ac:dyDescent="0.25">
      <c r="A1001" s="149"/>
      <c r="B1001" s="161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</row>
    <row r="1002" spans="1:15" s="9" customFormat="1" x14ac:dyDescent="0.25">
      <c r="A1002" s="149"/>
      <c r="B1002" s="161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</row>
    <row r="1003" spans="1:15" s="9" customFormat="1" x14ac:dyDescent="0.25">
      <c r="A1003" s="149"/>
      <c r="B1003" s="161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</row>
    <row r="1004" spans="1:15" x14ac:dyDescent="0.25">
      <c r="B1004" s="161"/>
    </row>
    <row r="1005" spans="1:15" x14ac:dyDescent="0.25">
      <c r="B1005" s="161"/>
    </row>
    <row r="1006" spans="1:15" x14ac:dyDescent="0.25">
      <c r="B1006" s="161"/>
    </row>
    <row r="1007" spans="1:15" x14ac:dyDescent="0.25">
      <c r="B1007" s="161"/>
    </row>
    <row r="1008" spans="1:15" x14ac:dyDescent="0.25">
      <c r="B1008" s="161"/>
    </row>
    <row r="1009" spans="2:2" x14ac:dyDescent="0.25">
      <c r="B1009" s="161"/>
    </row>
    <row r="1010" spans="2:2" x14ac:dyDescent="0.25">
      <c r="B1010" s="161"/>
    </row>
    <row r="1011" spans="2:2" x14ac:dyDescent="0.25">
      <c r="B1011" s="161"/>
    </row>
    <row r="1012" spans="2:2" x14ac:dyDescent="0.25">
      <c r="B1012" s="161"/>
    </row>
    <row r="1013" spans="2:2" x14ac:dyDescent="0.25">
      <c r="B1013" s="161"/>
    </row>
    <row r="1014" spans="2:2" x14ac:dyDescent="0.25">
      <c r="B1014" s="161"/>
    </row>
    <row r="1015" spans="2:2" x14ac:dyDescent="0.25">
      <c r="B1015" s="161"/>
    </row>
    <row r="1016" spans="2:2" x14ac:dyDescent="0.25">
      <c r="B1016" s="161"/>
    </row>
    <row r="1017" spans="2:2" x14ac:dyDescent="0.25">
      <c r="B1017" s="161"/>
    </row>
    <row r="1018" spans="2:2" x14ac:dyDescent="0.25">
      <c r="B1018" s="161"/>
    </row>
    <row r="1019" spans="2:2" x14ac:dyDescent="0.25">
      <c r="B1019" s="161"/>
    </row>
    <row r="1020" spans="2:2" x14ac:dyDescent="0.25">
      <c r="B1020" s="161"/>
    </row>
    <row r="1021" spans="2:2" x14ac:dyDescent="0.25">
      <c r="B1021" s="161"/>
    </row>
    <row r="1022" spans="2:2" x14ac:dyDescent="0.25">
      <c r="B1022" s="161"/>
    </row>
    <row r="1023" spans="2:2" x14ac:dyDescent="0.25">
      <c r="B1023" s="161"/>
    </row>
    <row r="1024" spans="2:2" x14ac:dyDescent="0.25">
      <c r="B1024" s="161"/>
    </row>
    <row r="1025" spans="2:2" x14ac:dyDescent="0.25">
      <c r="B1025" s="161"/>
    </row>
    <row r="1026" spans="2:2" x14ac:dyDescent="0.25">
      <c r="B1026" s="161"/>
    </row>
    <row r="1027" spans="2:2" x14ac:dyDescent="0.25">
      <c r="B1027" s="161"/>
    </row>
    <row r="1028" spans="2:2" x14ac:dyDescent="0.25">
      <c r="B1028" s="161"/>
    </row>
    <row r="1029" spans="2:2" x14ac:dyDescent="0.25">
      <c r="B1029" s="161"/>
    </row>
    <row r="1030" spans="2:2" x14ac:dyDescent="0.25">
      <c r="B1030" s="161"/>
    </row>
    <row r="1031" spans="2:2" x14ac:dyDescent="0.25">
      <c r="B1031" s="161"/>
    </row>
    <row r="1032" spans="2:2" x14ac:dyDescent="0.25">
      <c r="B1032" s="161"/>
    </row>
    <row r="1033" spans="2:2" x14ac:dyDescent="0.25">
      <c r="B1033" s="161"/>
    </row>
    <row r="1034" spans="2:2" x14ac:dyDescent="0.25">
      <c r="B1034" s="161"/>
    </row>
    <row r="1035" spans="2:2" x14ac:dyDescent="0.25">
      <c r="B1035" s="161"/>
    </row>
    <row r="1036" spans="2:2" x14ac:dyDescent="0.25">
      <c r="B1036" s="161"/>
    </row>
    <row r="1037" spans="2:2" x14ac:dyDescent="0.25">
      <c r="B1037" s="161"/>
    </row>
    <row r="1038" spans="2:2" x14ac:dyDescent="0.25">
      <c r="B1038" s="161"/>
    </row>
  </sheetData>
  <sheetProtection password="98D7" sheet="1" objects="1" scenarios="1"/>
  <mergeCells count="60">
    <mergeCell ref="I703:P703"/>
    <mergeCell ref="I702:P702"/>
    <mergeCell ref="I705:P705"/>
    <mergeCell ref="I28:P28"/>
    <mergeCell ref="I26:P26"/>
    <mergeCell ref="I27:P27"/>
    <mergeCell ref="I117:P117"/>
    <mergeCell ref="I118:P118"/>
    <mergeCell ref="I111:P111"/>
    <mergeCell ref="I112:P112"/>
    <mergeCell ref="I113:P113"/>
    <mergeCell ref="I114:P114"/>
    <mergeCell ref="I987:P987"/>
    <mergeCell ref="I687:P687"/>
    <mergeCell ref="I985:P985"/>
    <mergeCell ref="I109:P109"/>
    <mergeCell ref="I232:P232"/>
    <mergeCell ref="I115:P115"/>
    <mergeCell ref="I110:P110"/>
    <mergeCell ref="I235:P235"/>
    <mergeCell ref="I230:P230"/>
    <mergeCell ref="I233:P233"/>
    <mergeCell ref="I241:P241"/>
    <mergeCell ref="I240:P240"/>
    <mergeCell ref="I704:P704"/>
    <mergeCell ref="I983:P983"/>
    <mergeCell ref="I119:P119"/>
    <mergeCell ref="I237:P237"/>
    <mergeCell ref="I984:P984"/>
    <mergeCell ref="C7:O9"/>
    <mergeCell ref="I13:K13"/>
    <mergeCell ref="I32:P32"/>
    <mergeCell ref="I33:P33"/>
    <mergeCell ref="I103:P103"/>
    <mergeCell ref="I29:P29"/>
    <mergeCell ref="I34:P34"/>
    <mergeCell ref="I17:P17"/>
    <mergeCell ref="I18:P18"/>
    <mergeCell ref="I19:P19"/>
    <mergeCell ref="I20:P20"/>
    <mergeCell ref="I31:P31"/>
    <mergeCell ref="I225:K225"/>
    <mergeCell ref="I229:P229"/>
    <mergeCell ref="I105:K105"/>
    <mergeCell ref="I989:P989"/>
    <mergeCell ref="I236:P236"/>
    <mergeCell ref="I977:P977"/>
    <mergeCell ref="I695:P695"/>
    <mergeCell ref="I698:P698"/>
    <mergeCell ref="I699:P699"/>
    <mergeCell ref="I700:P700"/>
    <mergeCell ref="I701:P701"/>
    <mergeCell ref="I239:P239"/>
    <mergeCell ref="I238:P238"/>
    <mergeCell ref="I689:K689"/>
    <mergeCell ref="I693:P693"/>
    <mergeCell ref="I694:P694"/>
    <mergeCell ref="I979:K979"/>
    <mergeCell ref="I696:P696"/>
    <mergeCell ref="I988:P988"/>
  </mergeCells>
  <dataValidations disablePrompts="1" count="1">
    <dataValidation type="list" allowBlank="1" showInputMessage="1" showErrorMessage="1" sqref="I15 I107 I227 I691 I981">
      <formula1>"Yes,No"</formula1>
    </dataValidation>
  </dataValidations>
  <pageMargins left="0.11811023622047245" right="0.11811023622047245" top="0.31496062992125984" bottom="0.31496062992125984" header="0.31496062992125984" footer="0.31496062992125984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Show3">
              <controlPr defaultSize="0" print="0" autoFill="0" autoPict="0" macro="[0]!ShowHideVehicles">
                <anchor moveWithCells="1">
                  <from>
                    <xdr:col>10</xdr:col>
                    <xdr:colOff>123825</xdr:colOff>
                    <xdr:row>242</xdr:row>
                    <xdr:rowOff>0</xdr:rowOff>
                  </from>
                  <to>
                    <xdr:col>12</xdr:col>
                    <xdr:colOff>66675</xdr:colOff>
                    <xdr:row>243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Show10">
              <controlPr defaultSize="0" print="0" autoFill="0" autoPict="0" macro="[0]!ShowHideVehicles">
                <anchor moveWithCells="1">
                  <from>
                    <xdr:col>10</xdr:col>
                    <xdr:colOff>123825</xdr:colOff>
                    <xdr:row>310</xdr:row>
                    <xdr:rowOff>0</xdr:rowOff>
                  </from>
                  <to>
                    <xdr:col>12</xdr:col>
                    <xdr:colOff>66675</xdr:colOff>
                    <xdr:row>311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Show2">
              <controlPr defaultSize="0" print="0" autoFill="0" autoPict="0" macro="[0]!ShowHideVehicles">
                <anchor moveWithCells="1">
                  <from>
                    <xdr:col>10</xdr:col>
                    <xdr:colOff>123825</xdr:colOff>
                    <xdr:row>132</xdr:row>
                    <xdr:rowOff>0</xdr:rowOff>
                  </from>
                  <to>
                    <xdr:col>12</xdr:col>
                    <xdr:colOff>66675</xdr:colOff>
                    <xdr:row>133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Show1">
              <controlPr defaultSize="0" print="0" autoFill="0" autoPict="0" macro="[0]!ShowHideVehicles">
                <anchor moveWithCells="1" sizeWithCells="1">
                  <from>
                    <xdr:col>10</xdr:col>
                    <xdr:colOff>19050</xdr:colOff>
                    <xdr:row>51</xdr:row>
                    <xdr:rowOff>19050</xdr:rowOff>
                  </from>
                  <to>
                    <xdr:col>11</xdr:col>
                    <xdr:colOff>76200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Show4">
              <controlPr defaultSize="0" print="0" autoFill="0" autoPict="0" macro="[0]!ShowHideVehicles">
                <anchor moveWithCells="1">
                  <from>
                    <xdr:col>10</xdr:col>
                    <xdr:colOff>123825</xdr:colOff>
                    <xdr:row>434</xdr:row>
                    <xdr:rowOff>19050</xdr:rowOff>
                  </from>
                  <to>
                    <xdr:col>12</xdr:col>
                    <xdr:colOff>66675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9" name="Show5">
              <controlPr defaultSize="0" print="0" autoFill="0" autoPict="0" macro="[0]!ShowHideVehicles">
                <anchor moveWithCells="1">
                  <from>
                    <xdr:col>10</xdr:col>
                    <xdr:colOff>114300</xdr:colOff>
                    <xdr:row>496</xdr:row>
                    <xdr:rowOff>19050</xdr:rowOff>
                  </from>
                  <to>
                    <xdr:col>12</xdr:col>
                    <xdr:colOff>57150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0" name="Show6">
              <controlPr defaultSize="0" print="0" autoFill="0" autoPict="0" macro="[0]!ShowHideVehicles">
                <anchor moveWithCells="1">
                  <from>
                    <xdr:col>10</xdr:col>
                    <xdr:colOff>9525</xdr:colOff>
                    <xdr:row>726</xdr:row>
                    <xdr:rowOff>19050</xdr:rowOff>
                  </from>
                  <to>
                    <xdr:col>11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1" name="Show7">
              <controlPr defaultSize="0" print="0" autoFill="0" autoPict="0" macro="[0]!ShowHideVehicles">
                <anchor moveWithCells="1">
                  <from>
                    <xdr:col>10</xdr:col>
                    <xdr:colOff>9525</xdr:colOff>
                    <xdr:row>849</xdr:row>
                    <xdr:rowOff>0</xdr:rowOff>
                  </from>
                  <to>
                    <xdr:col>11</xdr:col>
                    <xdr:colOff>0</xdr:colOff>
                    <xdr:row>850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2" name="Show8">
              <controlPr defaultSize="0" print="0" autoFill="0" autoPict="0" macro="[0]!ShowHideVehicles">
                <anchor moveWithCells="1">
                  <from>
                    <xdr:col>10</xdr:col>
                    <xdr:colOff>9525</xdr:colOff>
                    <xdr:row>911</xdr:row>
                    <xdr:rowOff>0</xdr:rowOff>
                  </from>
                  <to>
                    <xdr:col>11</xdr:col>
                    <xdr:colOff>0</xdr:colOff>
                    <xdr:row>912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3" name="Show9">
              <controlPr defaultSize="0" print="0" autoFill="0" autoPict="0" macro="[0]!ShowHideVehicles">
                <anchor moveWithCells="1">
                  <from>
                    <xdr:col>10</xdr:col>
                    <xdr:colOff>114300</xdr:colOff>
                    <xdr:row>557</xdr:row>
                    <xdr:rowOff>38100</xdr:rowOff>
                  </from>
                  <to>
                    <xdr:col>12</xdr:col>
                    <xdr:colOff>57150</xdr:colOff>
                    <xdr:row>559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Show11">
              <controlPr defaultSize="0" print="0" autoFill="0" autoPict="0" macro="[0]!ShowHideVehicles">
                <anchor moveWithCells="1">
                  <from>
                    <xdr:col>10</xdr:col>
                    <xdr:colOff>85725</xdr:colOff>
                    <xdr:row>787</xdr:row>
                    <xdr:rowOff>9525</xdr:rowOff>
                  </from>
                  <to>
                    <xdr:col>11</xdr:col>
                    <xdr:colOff>76200</xdr:colOff>
                    <xdr:row>789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Show12">
              <controlPr defaultSize="0" print="0" autoFill="0" autoPict="0" macro="[0]!ShowHideVehicles">
                <anchor moveWithCells="1">
                  <from>
                    <xdr:col>10</xdr:col>
                    <xdr:colOff>114300</xdr:colOff>
                    <xdr:row>619</xdr:row>
                    <xdr:rowOff>9525</xdr:rowOff>
                  </from>
                  <to>
                    <xdr:col>12</xdr:col>
                    <xdr:colOff>57150</xdr:colOff>
                    <xdr:row>620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6" name="Show13">
              <controlPr defaultSize="0" print="0" autoFill="0" autoPict="0" macro="[0]!ShowHideVehicles">
                <anchor moveWithCells="1">
                  <from>
                    <xdr:col>10</xdr:col>
                    <xdr:colOff>123825</xdr:colOff>
                    <xdr:row>372</xdr:row>
                    <xdr:rowOff>0</xdr:rowOff>
                  </from>
                  <to>
                    <xdr:col>12</xdr:col>
                    <xdr:colOff>66675</xdr:colOff>
                    <xdr:row>373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iloredReport">
    <pageSetUpPr autoPageBreaks="0"/>
  </sheetPr>
  <dimension ref="A1:Q168"/>
  <sheetViews>
    <sheetView showGridLines="0" showRuler="0" showWhiteSpace="0" topLeftCell="A2" workbookViewId="0"/>
  </sheetViews>
  <sheetFormatPr defaultColWidth="0" defaultRowHeight="15" zeroHeight="1" x14ac:dyDescent="0.25"/>
  <cols>
    <col min="1" max="1" width="4" style="62" customWidth="1"/>
    <col min="2" max="2" width="1.85546875" style="62" customWidth="1"/>
    <col min="3" max="3" width="14.28515625" style="62" customWidth="1"/>
    <col min="4" max="4" width="15" style="62" customWidth="1"/>
    <col min="5" max="5" width="3.140625" style="62" customWidth="1"/>
    <col min="6" max="6" width="9" style="62" customWidth="1"/>
    <col min="7" max="7" width="14.5703125" style="62" customWidth="1"/>
    <col min="8" max="8" width="1.140625" style="62" customWidth="1"/>
    <col min="9" max="9" width="12.140625" style="62" customWidth="1"/>
    <col min="10" max="10" width="1.140625" style="62" customWidth="1"/>
    <col min="11" max="11" width="6" style="62" customWidth="1"/>
    <col min="12" max="12" width="1.7109375" style="62" customWidth="1"/>
    <col min="13" max="13" width="6.140625" style="62" customWidth="1"/>
    <col min="14" max="14" width="10.28515625" style="62" customWidth="1"/>
    <col min="15" max="15" width="1.28515625" style="62" customWidth="1"/>
    <col min="16" max="16" width="1.85546875" style="62" customWidth="1"/>
    <col min="17" max="17" width="135.42578125" style="62" customWidth="1"/>
    <col min="18" max="16384" width="9.140625" style="62" hidden="1"/>
  </cols>
  <sheetData>
    <row r="1" spans="1:17" ht="0" hidden="1" customHeight="1" x14ac:dyDescent="0.25"/>
    <row r="2" spans="1:17" ht="14.1" customHeight="1" x14ac:dyDescent="0.25">
      <c r="A2" s="92"/>
      <c r="C2" s="33"/>
      <c r="D2" s="33"/>
      <c r="E2" s="34"/>
      <c r="F2" s="34"/>
      <c r="G2" s="34"/>
      <c r="H2" s="34"/>
      <c r="I2" s="34"/>
      <c r="Q2" s="92"/>
    </row>
    <row r="3" spans="1:17" ht="18" customHeight="1" x14ac:dyDescent="0.25">
      <c r="A3" s="92"/>
      <c r="C3" s="33"/>
      <c r="D3" s="33"/>
      <c r="E3" s="34"/>
      <c r="F3" s="34"/>
      <c r="G3" s="34"/>
      <c r="H3" s="34"/>
      <c r="I3" s="34"/>
      <c r="Q3" s="92"/>
    </row>
    <row r="4" spans="1:17" ht="14.1" customHeight="1" x14ac:dyDescent="0.25">
      <c r="A4" s="92"/>
      <c r="C4" s="33"/>
      <c r="D4" s="33"/>
      <c r="E4" s="34"/>
      <c r="F4" s="34"/>
      <c r="G4" s="34"/>
      <c r="H4" s="34"/>
      <c r="I4" s="34"/>
      <c r="Q4" s="92"/>
    </row>
    <row r="5" spans="1:17" ht="14.1" customHeight="1" x14ac:dyDescent="0.25">
      <c r="A5" s="92"/>
      <c r="C5" s="33"/>
      <c r="D5" s="33"/>
      <c r="E5" s="34"/>
      <c r="F5" s="34"/>
      <c r="G5" s="34"/>
      <c r="H5" s="34"/>
      <c r="I5" s="34"/>
      <c r="Q5" s="92"/>
    </row>
    <row r="6" spans="1:17" ht="9.9499999999999993" customHeight="1" x14ac:dyDescent="0.25">
      <c r="A6" s="92"/>
      <c r="Q6" s="92"/>
    </row>
    <row r="7" spans="1:17" s="10" customFormat="1" ht="13.5" customHeight="1" x14ac:dyDescent="0.25">
      <c r="A7" s="92"/>
      <c r="B7" s="62"/>
      <c r="C7" s="264"/>
      <c r="D7" s="264"/>
      <c r="E7" s="264"/>
      <c r="F7" s="264"/>
      <c r="G7" s="264"/>
      <c r="H7" s="264"/>
      <c r="I7" s="264"/>
      <c r="Q7" s="92"/>
    </row>
    <row r="8" spans="1:17" s="10" customFormat="1" ht="13.5" hidden="1" customHeight="1" x14ac:dyDescent="0.25">
      <c r="A8" s="92"/>
      <c r="B8" s="62"/>
      <c r="C8" s="264"/>
      <c r="D8" s="264"/>
      <c r="E8" s="264"/>
      <c r="F8" s="264"/>
      <c r="G8" s="264"/>
      <c r="H8" s="264"/>
      <c r="I8" s="264"/>
      <c r="Q8" s="92"/>
    </row>
    <row r="9" spans="1:17" s="10" customFormat="1" ht="13.5" hidden="1" customHeight="1" x14ac:dyDescent="0.25">
      <c r="A9" s="92"/>
      <c r="B9" s="62"/>
      <c r="C9" s="264"/>
      <c r="D9" s="264"/>
      <c r="E9" s="264"/>
      <c r="F9" s="264"/>
      <c r="G9" s="264"/>
      <c r="H9" s="264"/>
      <c r="I9" s="264"/>
      <c r="Q9" s="92"/>
    </row>
    <row r="10" spans="1:17" s="10" customFormat="1" ht="9.9499999999999993" customHeight="1" x14ac:dyDescent="0.25">
      <c r="A10" s="92"/>
      <c r="B10" s="62"/>
      <c r="C10" s="264"/>
      <c r="E10" s="264"/>
      <c r="F10" s="264"/>
      <c r="G10" s="264"/>
      <c r="H10" s="264"/>
      <c r="Q10" s="92"/>
    </row>
    <row r="11" spans="1:17" s="9" customFormat="1" ht="21" customHeight="1" x14ac:dyDescent="0.25">
      <c r="A11" s="92"/>
      <c r="B11" s="62"/>
      <c r="C11" s="265" t="str">
        <f>'Text Glossary'!G61</f>
        <v>Seleccione o seu cenário:</v>
      </c>
      <c r="D11" s="62"/>
      <c r="E11" s="62"/>
      <c r="F11" s="298">
        <v>13</v>
      </c>
      <c r="G11" s="386" t="str">
        <f ca="1">OFFSET(StartlstSelectCar,F11-1,0)</f>
        <v>SEATIBIZA ST (6J)1.2 TDi StyleTerm:48  Mileage: 25000</v>
      </c>
      <c r="H11" s="385"/>
      <c r="I11" s="385"/>
      <c r="J11" s="385"/>
      <c r="K11" s="385"/>
      <c r="L11" s="385"/>
      <c r="M11" s="385"/>
      <c r="N11" s="385"/>
      <c r="O11" s="385"/>
      <c r="P11" s="62"/>
      <c r="Q11" s="88"/>
    </row>
    <row r="12" spans="1:17" s="9" customFormat="1" ht="8.25" customHeight="1" x14ac:dyDescent="0.25">
      <c r="A12" s="92"/>
      <c r="B12" s="266"/>
      <c r="C12" s="266"/>
      <c r="D12" s="266"/>
      <c r="E12" s="266"/>
      <c r="F12" s="266"/>
      <c r="G12" s="51" t="str">
        <f ca="1">HLOOKUP(SelectedVehicle,IQFCars,5,FALSE)</f>
        <v>SEATIBIZA ST (6J)1.2 TDi Style48</v>
      </c>
      <c r="H12" s="266"/>
      <c r="I12" s="266"/>
      <c r="J12" s="266"/>
      <c r="K12" s="266"/>
      <c r="L12" s="266"/>
      <c r="M12" s="266"/>
      <c r="N12" s="266"/>
      <c r="O12" s="266"/>
      <c r="P12" s="266"/>
      <c r="Q12" s="88"/>
    </row>
    <row r="13" spans="1:17" s="9" customFormat="1" ht="15.95" customHeight="1" x14ac:dyDescent="0.25">
      <c r="A13" s="92"/>
      <c r="B13" s="267"/>
      <c r="C13" s="268" t="str">
        <f>'Text Glossary'!C77</f>
        <v>Make</v>
      </c>
      <c r="D13" s="167" t="str">
        <f ca="1">HLOOKUP('Used car sale income'!$I$13,IQFCars,17,FALSE)</f>
        <v>SEAT</v>
      </c>
      <c r="E13" s="267"/>
      <c r="F13" s="268" t="str">
        <f>'Text Glossary'!G79</f>
        <v>Modelo</v>
      </c>
      <c r="G13" s="490" t="str">
        <f ca="1">HLOOKUP('Used car sale income'!$I$13,IQFCars,18,FALSE)</f>
        <v>IBIZA ST (6J)</v>
      </c>
      <c r="H13" s="491"/>
      <c r="I13" s="492"/>
      <c r="J13" s="269"/>
      <c r="K13" s="486"/>
      <c r="L13" s="486"/>
      <c r="M13" s="486"/>
      <c r="N13" s="486"/>
      <c r="O13" s="486"/>
      <c r="P13" s="267"/>
      <c r="Q13" s="88"/>
    </row>
    <row r="14" spans="1:17" s="9" customFormat="1" ht="3.95" customHeight="1" x14ac:dyDescent="0.25">
      <c r="A14" s="92"/>
      <c r="B14" s="270"/>
      <c r="D14" s="168"/>
      <c r="E14" s="270"/>
      <c r="F14" s="271">
        <f>'Text Glossary'!G80</f>
        <v>0</v>
      </c>
      <c r="G14" s="272"/>
      <c r="H14" s="266"/>
      <c r="I14" s="266"/>
      <c r="J14" s="269"/>
      <c r="K14" s="486"/>
      <c r="L14" s="486"/>
      <c r="M14" s="486"/>
      <c r="N14" s="486"/>
      <c r="O14" s="486"/>
      <c r="P14" s="270"/>
      <c r="Q14" s="88"/>
    </row>
    <row r="15" spans="1:17" s="9" customFormat="1" ht="13.5" customHeight="1" x14ac:dyDescent="0.25">
      <c r="A15" s="92"/>
      <c r="B15" s="267"/>
      <c r="C15" s="268" t="str">
        <f>'Text Glossary'!G73</f>
        <v>Prazo (Anos)</v>
      </c>
      <c r="D15" s="167">
        <f ca="1">HLOOKUP('Used car sale income'!$I$13,IQFCars,42,FALSE)/12</f>
        <v>4</v>
      </c>
      <c r="E15" s="267"/>
      <c r="F15" s="268" t="str">
        <f>'Text Glossary'!G81</f>
        <v>Versão</v>
      </c>
      <c r="G15" s="490" t="str">
        <f ca="1">HLOOKUP('Used car sale income'!$I$13,IQFCars,19,FALSE)</f>
        <v>1.2 TDi Style</v>
      </c>
      <c r="H15" s="491"/>
      <c r="I15" s="492"/>
      <c r="J15" s="269"/>
      <c r="K15" s="486"/>
      <c r="L15" s="486"/>
      <c r="M15" s="486"/>
      <c r="N15" s="486"/>
      <c r="O15" s="486"/>
      <c r="P15" s="267"/>
      <c r="Q15" s="88"/>
    </row>
    <row r="16" spans="1:17" s="9" customFormat="1" ht="3.95" customHeight="1" x14ac:dyDescent="0.25">
      <c r="A16" s="92"/>
      <c r="B16" s="270"/>
      <c r="C16" s="271"/>
      <c r="D16" s="272"/>
      <c r="E16" s="270"/>
      <c r="F16" s="271">
        <f>'Text Glossary'!G82</f>
        <v>0</v>
      </c>
      <c r="G16" s="272"/>
      <c r="H16" s="266"/>
      <c r="I16" s="269"/>
      <c r="J16" s="269"/>
      <c r="K16" s="486"/>
      <c r="L16" s="486"/>
      <c r="M16" s="486"/>
      <c r="N16" s="486"/>
      <c r="O16" s="486"/>
      <c r="P16" s="270"/>
      <c r="Q16" s="88"/>
    </row>
    <row r="17" spans="1:17" s="9" customFormat="1" ht="14.1" customHeight="1" x14ac:dyDescent="0.25">
      <c r="A17" s="92"/>
      <c r="B17" s="267"/>
      <c r="C17" s="268" t="str">
        <f>'Text Glossary'!G75</f>
        <v>Quilometragem Anual</v>
      </c>
      <c r="D17" s="167">
        <f ca="1">HLOOKUP('Used car sale income'!$I$13,IQFCars,43,FALSE)</f>
        <v>25000</v>
      </c>
      <c r="E17" s="267"/>
      <c r="F17" s="268" t="str">
        <f>'Text Glossary'!G83</f>
        <v>Tipo de combustível</v>
      </c>
      <c r="G17" s="490" t="str">
        <f ca="1">HLOOKUP('Used car sale income'!$I$13,IQFCars,20,FALSE)</f>
        <v>Diesel</v>
      </c>
      <c r="H17" s="491"/>
      <c r="I17" s="492"/>
      <c r="J17" s="269"/>
      <c r="K17" s="486"/>
      <c r="L17" s="486"/>
      <c r="M17" s="486"/>
      <c r="N17" s="486"/>
      <c r="O17" s="486"/>
      <c r="P17" s="267"/>
      <c r="Q17" s="88"/>
    </row>
    <row r="18" spans="1:17" s="9" customFormat="1" ht="3.95" customHeight="1" x14ac:dyDescent="0.25">
      <c r="A18" s="92"/>
      <c r="B18" s="270"/>
      <c r="D18" s="164"/>
      <c r="E18" s="270"/>
      <c r="F18" s="268">
        <f>'Text Glossary'!G84</f>
        <v>0</v>
      </c>
      <c r="G18" s="272"/>
      <c r="H18" s="270"/>
      <c r="I18" s="269"/>
      <c r="J18" s="269"/>
      <c r="K18" s="486"/>
      <c r="L18" s="486"/>
      <c r="M18" s="486"/>
      <c r="N18" s="486"/>
      <c r="O18" s="486"/>
      <c r="P18" s="270"/>
      <c r="Q18" s="88"/>
    </row>
    <row r="19" spans="1:17" s="9" customFormat="1" ht="14.1" customHeight="1" x14ac:dyDescent="0.25">
      <c r="A19" s="92"/>
      <c r="B19" s="267"/>
      <c r="C19" s="268" t="str">
        <f>'Text Glossary'!G65</f>
        <v>Método de financiamento</v>
      </c>
      <c r="D19" s="305" t="str">
        <f ca="1">OFFSET(StartFinanceMethod,C21,0)</f>
        <v>LEASING</v>
      </c>
      <c r="E19" s="267"/>
      <c r="F19" s="268" t="str">
        <f>'Text Glossary'!G85</f>
        <v>Custo de aquisição</v>
      </c>
      <c r="G19" s="490">
        <f ca="1">HLOOKUP('Used car sale income'!$I$13,IQFCars,28,FALSE)</f>
        <v>14904.35</v>
      </c>
      <c r="H19" s="491"/>
      <c r="I19" s="492"/>
      <c r="J19" s="269"/>
      <c r="K19" s="486"/>
      <c r="L19" s="486"/>
      <c r="M19" s="486"/>
      <c r="N19" s="486"/>
      <c r="O19" s="486"/>
      <c r="P19" s="267"/>
      <c r="Q19" s="88"/>
    </row>
    <row r="20" spans="1:17" s="9" customFormat="1" ht="3.95" customHeight="1" x14ac:dyDescent="0.25">
      <c r="A20" s="92"/>
      <c r="B20" s="270"/>
      <c r="E20" s="270"/>
      <c r="H20" s="270"/>
      <c r="I20" s="269"/>
      <c r="J20" s="269"/>
      <c r="K20" s="269"/>
      <c r="L20" s="270"/>
      <c r="M20" s="270"/>
      <c r="N20" s="270"/>
      <c r="O20" s="270"/>
      <c r="P20" s="270"/>
      <c r="Q20" s="88"/>
    </row>
    <row r="21" spans="1:17" s="9" customFormat="1" ht="15.75" customHeight="1" x14ac:dyDescent="0.25">
      <c r="A21" s="92"/>
      <c r="B21" s="273"/>
      <c r="C21" s="306">
        <v>2</v>
      </c>
      <c r="D21" s="322" t="str">
        <f ca="1">HLOOKUP('Used car sale income'!$I$13,IQFCarsinlCalc,'IQF Data'!GX89,FALSE)</f>
        <v>Seat Ibiza ST (Simulador).png</v>
      </c>
      <c r="E21" s="128"/>
      <c r="F21" s="291"/>
      <c r="G21" s="325">
        <f ca="1">HLOOKUP('Used car sale income'!$I$13,IQFCarsinlCalc,'IQF Data'!GX232,FALSE)</f>
        <v>0.31</v>
      </c>
      <c r="H21" s="299"/>
      <c r="I21" s="325">
        <f ca="1">HLOOKUP('Used car sale income'!$I$13,IQFCarsinlCalc,'IQF Data'!GX175,FALSE)</f>
        <v>23.667580113835147</v>
      </c>
      <c r="J21" s="300"/>
      <c r="K21" s="269"/>
      <c r="L21" s="128"/>
      <c r="P21" s="274"/>
      <c r="Q21" s="88"/>
    </row>
    <row r="22" spans="1:17" s="9" customFormat="1" ht="27" customHeight="1" x14ac:dyDescent="0.25">
      <c r="A22" s="92"/>
      <c r="B22" s="270"/>
      <c r="C22" s="484" t="str">
        <f>'Text Glossary'!G91</f>
        <v>Os valores e imagens apresentados são  indicativos, estando sujeitos a alterações sem aviso prévio</v>
      </c>
      <c r="D22" s="484"/>
      <c r="E22" s="484"/>
      <c r="F22" s="392">
        <f ca="1">HLOOKUP('Used car sale income'!$I$13,IQFCarsinlCalc,'IQF Data'!GX235,FALSE)</f>
        <v>0</v>
      </c>
      <c r="G22" s="325">
        <f ca="1">IF(C21=3,'Model Assumptions'!$I$40,HLOOKUP('Used car sale income'!$I$13,IQFCarsinlCalc,'IQF Data'!GX233,FALSE))</f>
        <v>0.06</v>
      </c>
      <c r="H22" s="391"/>
      <c r="I22" s="325">
        <f ca="1">HLOOKUP('Used car sale income'!$I$13,IQFCarsinlCalc,'IQF Data'!GX202,FALSE)</f>
        <v>131.67643233956704</v>
      </c>
      <c r="J22" s="299"/>
      <c r="K22" s="128"/>
      <c r="L22" s="128"/>
      <c r="P22" s="274"/>
      <c r="Q22" s="88"/>
    </row>
    <row r="23" spans="1:17" s="9" customFormat="1" ht="3.95" customHeight="1" x14ac:dyDescent="0.25">
      <c r="A23" s="92"/>
      <c r="B23" s="270"/>
      <c r="C23" s="484"/>
      <c r="D23" s="484"/>
      <c r="E23" s="484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88"/>
    </row>
    <row r="24" spans="1:17" s="9" customFormat="1" ht="12" customHeight="1" x14ac:dyDescent="0.25">
      <c r="A24" s="92"/>
      <c r="B24" s="270"/>
      <c r="C24" s="132"/>
      <c r="D24" s="133"/>
      <c r="E24" s="134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41"/>
      <c r="Q24" s="88"/>
    </row>
    <row r="25" spans="1:17" s="9" customFormat="1" ht="9.9499999999999993" customHeight="1" x14ac:dyDescent="0.25">
      <c r="A25" s="92"/>
      <c r="B25" s="270"/>
      <c r="C25" s="129"/>
      <c r="D25" s="130"/>
      <c r="E25" s="131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88"/>
    </row>
    <row r="26" spans="1:17" s="9" customFormat="1" ht="3.95" customHeight="1" x14ac:dyDescent="0.25">
      <c r="A26" s="92"/>
      <c r="B26" s="270"/>
      <c r="C26" s="132"/>
      <c r="D26" s="133"/>
      <c r="E26" s="134"/>
      <c r="F26" s="135"/>
      <c r="G26" s="135"/>
      <c r="H26" s="135"/>
      <c r="I26" s="135"/>
      <c r="J26" s="135"/>
      <c r="K26" s="135"/>
      <c r="L26" s="128"/>
      <c r="M26" s="137"/>
      <c r="N26" s="137"/>
      <c r="O26" s="137"/>
      <c r="P26" s="128"/>
      <c r="Q26" s="88"/>
    </row>
    <row r="27" spans="1:17" s="9" customFormat="1" ht="14.1" customHeight="1" x14ac:dyDescent="0.25">
      <c r="A27" s="92"/>
      <c r="B27" s="270"/>
      <c r="C27" s="397" t="str">
        <f>'Text Glossary'!G93</f>
        <v>MÉTODO DE FINANCIAMENTO</v>
      </c>
      <c r="D27" s="133"/>
      <c r="E27" s="134"/>
      <c r="F27" s="138" t="str">
        <f>'Text Glossary'!G95</f>
        <v xml:space="preserve">CUSTO MENSAL </v>
      </c>
      <c r="G27" s="135"/>
      <c r="H27" s="135"/>
      <c r="I27" s="138" t="str">
        <f>'Text Glossary'!G97</f>
        <v>RENDA MENSAL RENTING</v>
      </c>
      <c r="J27" s="135"/>
      <c r="K27" s="135"/>
      <c r="L27" s="128"/>
      <c r="M27" s="485" t="str">
        <f>'Text Glossary'!G99</f>
        <v>POUPANÇA TOTAL</v>
      </c>
      <c r="N27" s="485"/>
      <c r="O27" s="485"/>
      <c r="P27" s="128"/>
      <c r="Q27" s="88"/>
    </row>
    <row r="28" spans="1:17" s="9" customFormat="1" ht="3.95" customHeight="1" x14ac:dyDescent="0.25">
      <c r="A28" s="92"/>
      <c r="B28" s="270"/>
      <c r="C28" s="132"/>
      <c r="D28" s="133"/>
      <c r="E28" s="134"/>
      <c r="F28" s="135"/>
      <c r="G28" s="135"/>
      <c r="H28" s="135"/>
      <c r="I28" s="135"/>
      <c r="J28" s="135"/>
      <c r="K28" s="135"/>
      <c r="L28" s="128"/>
      <c r="M28" s="137"/>
      <c r="N28" s="137"/>
      <c r="O28" s="137"/>
      <c r="P28" s="128"/>
      <c r="Q28" s="88"/>
    </row>
    <row r="29" spans="1:17" s="9" customFormat="1" ht="15.95" customHeight="1" x14ac:dyDescent="0.3">
      <c r="A29" s="92"/>
      <c r="B29" s="270"/>
      <c r="C29" s="398" t="str">
        <f ca="1">D19</f>
        <v>LEASING</v>
      </c>
      <c r="D29" s="140"/>
      <c r="E29" s="396" t="str">
        <f>SelCurrency</f>
        <v>EUR</v>
      </c>
      <c r="F29" s="488">
        <f ca="1">SUM(F40,F45,F50,F55)-F60</f>
        <v>446.2250025228513</v>
      </c>
      <c r="G29" s="488"/>
      <c r="H29" s="135"/>
      <c r="I29" s="488">
        <f ca="1">SUM(I40,I45,I50,I55)</f>
        <v>293.22000000000003</v>
      </c>
      <c r="J29" s="488"/>
      <c r="K29" s="135"/>
      <c r="L29" s="128"/>
      <c r="M29" s="489">
        <f ca="1">(F29-I29)*(D15*12)</f>
        <v>7344.240121096861</v>
      </c>
      <c r="N29" s="489"/>
      <c r="O29" s="139"/>
      <c r="P29" s="128"/>
      <c r="Q29" s="88"/>
    </row>
    <row r="30" spans="1:17" s="9" customFormat="1" ht="3.95" customHeight="1" x14ac:dyDescent="0.25">
      <c r="A30" s="92"/>
      <c r="B30" s="270"/>
      <c r="C30" s="132"/>
      <c r="D30" s="133"/>
      <c r="E30" s="134"/>
      <c r="F30" s="135"/>
      <c r="G30" s="135"/>
      <c r="H30" s="135"/>
      <c r="I30" s="135"/>
      <c r="J30" s="135"/>
      <c r="K30" s="135"/>
      <c r="L30" s="128"/>
      <c r="M30" s="137"/>
      <c r="N30" s="137"/>
      <c r="O30" s="137"/>
      <c r="P30" s="128"/>
      <c r="Q30" s="88"/>
    </row>
    <row r="31" spans="1:17" s="9" customFormat="1" ht="14.1" customHeight="1" x14ac:dyDescent="0.25">
      <c r="A31" s="92"/>
      <c r="B31" s="270"/>
      <c r="C31" s="136"/>
      <c r="D31" s="135"/>
      <c r="E31" s="135"/>
      <c r="F31" s="275" t="str">
        <f>'Text Glossary'!G101</f>
        <v>Os valores apresentados não incluem IVA</v>
      </c>
      <c r="G31" s="135"/>
      <c r="H31" s="135"/>
      <c r="I31" s="135"/>
      <c r="J31" s="135"/>
      <c r="K31" s="135"/>
      <c r="L31" s="128"/>
      <c r="M31" s="485"/>
      <c r="N31" s="485"/>
      <c r="O31" s="485"/>
      <c r="P31" s="274"/>
      <c r="Q31" s="88"/>
    </row>
    <row r="32" spans="1:17" s="9" customFormat="1" ht="3.95" customHeight="1" x14ac:dyDescent="0.25">
      <c r="A32" s="92"/>
      <c r="B32" s="270"/>
      <c r="C32" s="132"/>
      <c r="D32" s="133"/>
      <c r="E32" s="134"/>
      <c r="F32" s="135"/>
      <c r="G32" s="135"/>
      <c r="H32" s="135"/>
      <c r="I32" s="135"/>
      <c r="J32" s="135"/>
      <c r="K32" s="135"/>
      <c r="L32" s="128"/>
      <c r="M32" s="137"/>
      <c r="N32" s="137"/>
      <c r="O32" s="137"/>
      <c r="P32" s="128"/>
      <c r="Q32" s="88"/>
    </row>
    <row r="33" spans="1:17" s="9" customFormat="1" ht="9.9499999999999993" customHeight="1" x14ac:dyDescent="0.25">
      <c r="A33" s="92"/>
      <c r="B33" s="270"/>
      <c r="C33" s="129"/>
      <c r="D33" s="130"/>
      <c r="E33" s="131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88"/>
    </row>
    <row r="34" spans="1:17" s="9" customFormat="1" ht="9.9499999999999993" customHeight="1" x14ac:dyDescent="0.25">
      <c r="A34" s="92"/>
      <c r="B34" s="270"/>
      <c r="C34" s="132"/>
      <c r="D34" s="133"/>
      <c r="E34" s="134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41"/>
      <c r="Q34" s="88"/>
    </row>
    <row r="35" spans="1:17" s="9" customFormat="1" ht="3.95" customHeight="1" x14ac:dyDescent="0.25">
      <c r="A35" s="92"/>
      <c r="B35" s="270"/>
      <c r="C35" s="129"/>
      <c r="D35" s="130"/>
      <c r="E35" s="131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88"/>
    </row>
    <row r="36" spans="1:17" s="9" customFormat="1" ht="33" customHeight="1" x14ac:dyDescent="0.25">
      <c r="A36" s="92"/>
      <c r="B36" s="276"/>
      <c r="C36" s="277" t="str">
        <f>'Text Glossary'!G103</f>
        <v>DETALHE DOS CUSTOS</v>
      </c>
      <c r="D36" s="278"/>
      <c r="E36" s="278"/>
      <c r="F36" s="278"/>
      <c r="G36" s="278"/>
      <c r="H36" s="278"/>
      <c r="I36" s="278"/>
      <c r="J36" s="278"/>
      <c r="K36" s="278"/>
      <c r="L36" s="278"/>
      <c r="M36" s="278"/>
      <c r="N36" s="278"/>
      <c r="O36" s="278"/>
      <c r="P36" s="278"/>
      <c r="Q36" s="88"/>
    </row>
    <row r="37" spans="1:17" s="9" customFormat="1" ht="9.9499999999999993" customHeight="1" x14ac:dyDescent="0.25">
      <c r="A37" s="92"/>
      <c r="B37" s="270"/>
      <c r="C37" s="142"/>
      <c r="D37" s="279"/>
      <c r="E37" s="279"/>
      <c r="F37" s="279"/>
      <c r="G37" s="279"/>
      <c r="H37" s="279"/>
      <c r="I37" s="279"/>
      <c r="J37" s="279"/>
      <c r="K37" s="279"/>
      <c r="L37" s="279"/>
      <c r="M37" s="279"/>
      <c r="N37" s="279"/>
      <c r="O37" s="280"/>
      <c r="P37" s="274"/>
      <c r="Q37" s="88"/>
    </row>
    <row r="38" spans="1:17" s="9" customFormat="1" ht="14.1" customHeight="1" x14ac:dyDescent="0.25">
      <c r="A38" s="92"/>
      <c r="B38" s="270"/>
      <c r="C38" s="143" t="str">
        <f>'Model Assumptions'!I13</f>
        <v>FINANCIAMENTO</v>
      </c>
      <c r="D38" s="128"/>
      <c r="E38" s="128"/>
      <c r="F38" s="269" t="str">
        <f>'Text Glossary'!G105</f>
        <v>O SEU CUSTO MENSAL</v>
      </c>
      <c r="G38" s="128"/>
      <c r="H38" s="128"/>
      <c r="I38" s="269" t="str">
        <f>'Text Glossary'!G97</f>
        <v>RENDA MENSAL RENTING</v>
      </c>
      <c r="J38" s="128"/>
      <c r="K38" s="487" t="str">
        <f>'Text Glossary'!$G$121</f>
        <v>Veja o cálculo detalhado</v>
      </c>
      <c r="L38" s="487"/>
      <c r="M38" s="487"/>
      <c r="N38" s="487"/>
      <c r="O38" s="145"/>
      <c r="P38" s="274"/>
      <c r="Q38" s="88"/>
    </row>
    <row r="39" spans="1:17" s="9" customFormat="1" ht="3.95" customHeight="1" x14ac:dyDescent="0.25">
      <c r="A39" s="92"/>
      <c r="B39" s="278"/>
      <c r="C39" s="144"/>
      <c r="D39" s="130"/>
      <c r="E39" s="131"/>
      <c r="F39" s="128"/>
      <c r="G39" s="128"/>
      <c r="H39" s="128"/>
      <c r="I39" s="128"/>
      <c r="J39" s="128"/>
      <c r="K39" s="128"/>
      <c r="L39" s="128"/>
      <c r="M39" s="128"/>
      <c r="N39" s="128"/>
      <c r="O39" s="145"/>
      <c r="P39" s="128"/>
      <c r="Q39" s="88"/>
    </row>
    <row r="40" spans="1:17" s="9" customFormat="1" ht="15.95" customHeight="1" x14ac:dyDescent="0.3">
      <c r="A40" s="92"/>
      <c r="B40" s="278"/>
      <c r="C40" s="144"/>
      <c r="D40" s="393"/>
      <c r="E40" s="395" t="str">
        <f>SelCurrency</f>
        <v>EUR</v>
      </c>
      <c r="F40" s="481">
        <f ca="1">IF(D19=Data!D12,'Car Finance'!I95,'Car Finance'!I91)</f>
        <v>288.02108905223935</v>
      </c>
      <c r="G40" s="481"/>
      <c r="H40" s="394"/>
      <c r="I40" s="481">
        <f ca="1">'Car Finance'!I99</f>
        <v>156.93</v>
      </c>
      <c r="J40" s="481"/>
      <c r="K40" s="128"/>
      <c r="L40" s="128"/>
      <c r="M40" s="128"/>
      <c r="N40" s="128"/>
      <c r="O40" s="145"/>
      <c r="P40" s="128"/>
      <c r="Q40" s="88"/>
    </row>
    <row r="41" spans="1:17" s="9" customFormat="1" ht="15.95" customHeight="1" x14ac:dyDescent="0.3">
      <c r="A41" s="92"/>
      <c r="B41" s="278"/>
      <c r="C41" s="144"/>
      <c r="D41" s="130"/>
      <c r="E41" s="131"/>
      <c r="F41" s="190"/>
      <c r="G41" s="190"/>
      <c r="H41" s="141"/>
      <c r="I41" s="190"/>
      <c r="J41" s="190"/>
      <c r="K41" s="128"/>
      <c r="L41" s="128"/>
      <c r="M41" s="128"/>
      <c r="N41" s="128"/>
      <c r="O41" s="145"/>
      <c r="P41" s="128"/>
      <c r="Q41" s="88"/>
    </row>
    <row r="42" spans="1:17" s="9" customFormat="1" ht="15.95" customHeight="1" x14ac:dyDescent="0.25">
      <c r="A42" s="92"/>
      <c r="B42" s="278"/>
      <c r="C42" s="144"/>
      <c r="D42" s="130"/>
      <c r="E42" s="131"/>
      <c r="F42" s="128"/>
      <c r="G42" s="128"/>
      <c r="H42" s="128"/>
      <c r="I42" s="128"/>
      <c r="J42" s="128"/>
      <c r="K42" s="128"/>
      <c r="L42" s="128"/>
      <c r="M42" s="128"/>
      <c r="N42" s="128"/>
      <c r="O42" s="145"/>
      <c r="P42" s="128"/>
      <c r="Q42" s="88"/>
    </row>
    <row r="43" spans="1:17" s="9" customFormat="1" ht="14.1" customHeight="1" x14ac:dyDescent="0.25">
      <c r="A43" s="92"/>
      <c r="B43" s="270"/>
      <c r="C43" s="143" t="str">
        <f>'Model Assumptions'!I105</f>
        <v>CUSTOS DE UTILIZAÇÃO</v>
      </c>
      <c r="D43" s="128"/>
      <c r="E43" s="128"/>
      <c r="F43" s="269" t="str">
        <f>$F$38</f>
        <v>O SEU CUSTO MENSAL</v>
      </c>
      <c r="G43" s="128"/>
      <c r="H43" s="128"/>
      <c r="I43" s="269" t="str">
        <f>$I$38</f>
        <v>RENDA MENSAL RENTING</v>
      </c>
      <c r="J43" s="128"/>
      <c r="K43" s="487" t="str">
        <f>'Text Glossary'!$G$121</f>
        <v>Veja o cálculo detalhado</v>
      </c>
      <c r="L43" s="487"/>
      <c r="M43" s="487"/>
      <c r="N43" s="487"/>
      <c r="O43" s="145"/>
      <c r="P43" s="274"/>
      <c r="Q43" s="88"/>
    </row>
    <row r="44" spans="1:17" s="9" customFormat="1" ht="3.95" customHeight="1" x14ac:dyDescent="0.25">
      <c r="A44" s="92"/>
      <c r="B44" s="278"/>
      <c r="C44" s="144"/>
      <c r="D44" s="130"/>
      <c r="E44" s="131"/>
      <c r="F44" s="128"/>
      <c r="G44" s="128"/>
      <c r="H44" s="128"/>
      <c r="I44" s="128"/>
      <c r="J44" s="128"/>
      <c r="K44" s="128"/>
      <c r="L44" s="128"/>
      <c r="M44" s="128"/>
      <c r="N44" s="128"/>
      <c r="O44" s="145"/>
      <c r="P44" s="128"/>
      <c r="Q44" s="88"/>
    </row>
    <row r="45" spans="1:17" s="9" customFormat="1" ht="15.95" customHeight="1" x14ac:dyDescent="0.3">
      <c r="A45" s="92"/>
      <c r="B45" s="278"/>
      <c r="C45" s="144"/>
      <c r="D45" s="130"/>
      <c r="E45" s="395" t="str">
        <f>SelCurrency</f>
        <v>EUR</v>
      </c>
      <c r="F45" s="481">
        <f ca="1">'Running Costs'!J133</f>
        <v>112.92892500000002</v>
      </c>
      <c r="G45" s="481"/>
      <c r="H45" s="141"/>
      <c r="I45" s="481">
        <f ca="1">'Running Costs'!J139</f>
        <v>105.67000000000002</v>
      </c>
      <c r="J45" s="481"/>
      <c r="K45" s="128"/>
      <c r="L45" s="128"/>
      <c r="M45" s="128"/>
      <c r="N45" s="128"/>
      <c r="O45" s="145"/>
      <c r="P45" s="128"/>
      <c r="Q45" s="88"/>
    </row>
    <row r="46" spans="1:17" s="9" customFormat="1" ht="15.95" customHeight="1" x14ac:dyDescent="0.3">
      <c r="A46" s="92"/>
      <c r="B46" s="278"/>
      <c r="C46" s="144"/>
      <c r="D46" s="130"/>
      <c r="E46" s="131"/>
      <c r="F46" s="190"/>
      <c r="G46" s="190"/>
      <c r="H46" s="141"/>
      <c r="I46" s="190"/>
      <c r="J46" s="190"/>
      <c r="K46" s="128"/>
      <c r="L46" s="128"/>
      <c r="M46" s="128"/>
      <c r="N46" s="128"/>
      <c r="O46" s="145"/>
      <c r="P46" s="128"/>
      <c r="Q46" s="88"/>
    </row>
    <row r="47" spans="1:17" s="9" customFormat="1" ht="15.95" customHeight="1" x14ac:dyDescent="0.25">
      <c r="A47" s="92"/>
      <c r="B47" s="278"/>
      <c r="C47" s="144"/>
      <c r="D47" s="130"/>
      <c r="E47" s="131"/>
      <c r="F47" s="128"/>
      <c r="G47" s="128"/>
      <c r="H47" s="128"/>
      <c r="I47" s="128"/>
      <c r="J47" s="128"/>
      <c r="K47" s="128"/>
      <c r="L47" s="128"/>
      <c r="M47" s="128"/>
      <c r="N47" s="128"/>
      <c r="O47" s="145"/>
      <c r="P47" s="128"/>
      <c r="Q47" s="88"/>
    </row>
    <row r="48" spans="1:17" s="9" customFormat="1" ht="14.1" customHeight="1" x14ac:dyDescent="0.25">
      <c r="A48" s="92"/>
      <c r="B48" s="270"/>
      <c r="C48" s="143" t="str">
        <f>'Model Assumptions'!I225</f>
        <v>CUSTOS DE IMOBILIZAÇÃO</v>
      </c>
      <c r="D48" s="128"/>
      <c r="E48" s="128"/>
      <c r="F48" s="269" t="str">
        <f>$F$38</f>
        <v>O SEU CUSTO MENSAL</v>
      </c>
      <c r="G48" s="128"/>
      <c r="H48" s="128"/>
      <c r="I48" s="269" t="str">
        <f>$I$38</f>
        <v>RENDA MENSAL RENTING</v>
      </c>
      <c r="J48" s="128"/>
      <c r="K48" s="487" t="str">
        <f>'Text Glossary'!$G$121</f>
        <v>Veja o cálculo detalhado</v>
      </c>
      <c r="L48" s="487"/>
      <c r="M48" s="487"/>
      <c r="N48" s="487"/>
      <c r="O48" s="145"/>
      <c r="P48" s="274"/>
      <c r="Q48" s="88"/>
    </row>
    <row r="49" spans="1:17" s="9" customFormat="1" ht="3.95" customHeight="1" x14ac:dyDescent="0.25">
      <c r="A49" s="92"/>
      <c r="B49" s="278"/>
      <c r="C49" s="144"/>
      <c r="D49" s="130"/>
      <c r="E49" s="131"/>
      <c r="F49" s="128"/>
      <c r="G49" s="128"/>
      <c r="H49" s="128"/>
      <c r="I49" s="128"/>
      <c r="J49" s="128"/>
      <c r="K49" s="128"/>
      <c r="L49" s="128"/>
      <c r="M49" s="128"/>
      <c r="N49" s="128"/>
      <c r="O49" s="145"/>
      <c r="P49" s="128"/>
      <c r="Q49" s="88"/>
    </row>
    <row r="50" spans="1:17" s="9" customFormat="1" ht="15.95" customHeight="1" x14ac:dyDescent="0.3">
      <c r="A50" s="92"/>
      <c r="B50" s="278"/>
      <c r="C50" s="144"/>
      <c r="D50" s="130"/>
      <c r="E50" s="395" t="str">
        <f>SelCurrency</f>
        <v>EUR</v>
      </c>
      <c r="F50" s="481">
        <f ca="1">'Vehicle Downtime'!I78</f>
        <v>19.266149824540367</v>
      </c>
      <c r="G50" s="481"/>
      <c r="H50" s="141"/>
      <c r="I50" s="481">
        <f ca="1">'Vehicle Downtime'!I80</f>
        <v>13.62</v>
      </c>
      <c r="J50" s="481"/>
      <c r="K50" s="128"/>
      <c r="L50" s="128"/>
      <c r="M50" s="128"/>
      <c r="N50" s="128"/>
      <c r="O50" s="145"/>
      <c r="P50" s="128"/>
      <c r="Q50" s="88"/>
    </row>
    <row r="51" spans="1:17" s="9" customFormat="1" ht="15.95" customHeight="1" x14ac:dyDescent="0.3">
      <c r="A51" s="92"/>
      <c r="B51" s="278"/>
      <c r="C51" s="144"/>
      <c r="D51" s="130"/>
      <c r="E51" s="131"/>
      <c r="F51" s="190"/>
      <c r="G51" s="190"/>
      <c r="H51" s="141"/>
      <c r="I51" s="190"/>
      <c r="J51" s="190"/>
      <c r="K51" s="128"/>
      <c r="L51" s="128"/>
      <c r="M51" s="128"/>
      <c r="N51" s="128"/>
      <c r="O51" s="145"/>
      <c r="P51" s="128"/>
      <c r="Q51" s="88"/>
    </row>
    <row r="52" spans="1:17" s="9" customFormat="1" ht="15.95" customHeight="1" x14ac:dyDescent="0.25">
      <c r="A52" s="92"/>
      <c r="B52" s="278"/>
      <c r="C52" s="144"/>
      <c r="D52" s="130"/>
      <c r="E52" s="131"/>
      <c r="F52" s="128"/>
      <c r="G52" s="128"/>
      <c r="H52" s="128"/>
      <c r="I52" s="128"/>
      <c r="J52" s="128"/>
      <c r="K52" s="128"/>
      <c r="L52" s="128"/>
      <c r="M52" s="128"/>
      <c r="N52" s="128"/>
      <c r="O52" s="145"/>
      <c r="P52" s="128"/>
      <c r="Q52" s="88"/>
    </row>
    <row r="53" spans="1:17" s="9" customFormat="1" ht="14.1" customHeight="1" x14ac:dyDescent="0.25">
      <c r="A53" s="92"/>
      <c r="B53" s="270"/>
      <c r="C53" s="143" t="str">
        <f>'Model Assumptions'!I689</f>
        <v>CUSTOS DE GESTÃO</v>
      </c>
      <c r="D53" s="128"/>
      <c r="E53" s="128"/>
      <c r="F53" s="269" t="str">
        <f>$F$38</f>
        <v>O SEU CUSTO MENSAL</v>
      </c>
      <c r="G53" s="128"/>
      <c r="H53" s="128"/>
      <c r="I53" s="269" t="str">
        <f>$I$38</f>
        <v>RENDA MENSAL RENTING</v>
      </c>
      <c r="J53" s="128"/>
      <c r="K53" s="487" t="str">
        <f>'Text Glossary'!$G$121</f>
        <v>Veja o cálculo detalhado</v>
      </c>
      <c r="L53" s="487"/>
      <c r="M53" s="487"/>
      <c r="N53" s="487"/>
      <c r="O53" s="145"/>
      <c r="P53" s="274"/>
      <c r="Q53" s="88"/>
    </row>
    <row r="54" spans="1:17" s="9" customFormat="1" ht="3.95" customHeight="1" x14ac:dyDescent="0.25">
      <c r="A54" s="92"/>
      <c r="B54" s="278"/>
      <c r="C54" s="144"/>
      <c r="D54" s="130"/>
      <c r="E54" s="131"/>
      <c r="F54" s="128"/>
      <c r="G54" s="128"/>
      <c r="H54" s="128"/>
      <c r="I54" s="128"/>
      <c r="J54" s="128"/>
      <c r="K54" s="128"/>
      <c r="L54" s="128"/>
      <c r="M54" s="128"/>
      <c r="N54" s="128"/>
      <c r="O54" s="145"/>
      <c r="P54" s="128"/>
      <c r="Q54" s="88"/>
    </row>
    <row r="55" spans="1:17" s="9" customFormat="1" ht="15.95" customHeight="1" x14ac:dyDescent="0.3">
      <c r="A55" s="92"/>
      <c r="B55" s="278"/>
      <c r="C55" s="144"/>
      <c r="D55" s="130"/>
      <c r="E55" s="395" t="str">
        <f>SelCurrency</f>
        <v>EUR</v>
      </c>
      <c r="F55" s="481">
        <f ca="1">'Management Costs'!I120</f>
        <v>26.008838646071563</v>
      </c>
      <c r="G55" s="481"/>
      <c r="H55" s="141"/>
      <c r="I55" s="481">
        <f ca="1">'Management Costs'!I122</f>
        <v>17</v>
      </c>
      <c r="J55" s="481"/>
      <c r="K55" s="128"/>
      <c r="L55" s="128"/>
      <c r="M55" s="128"/>
      <c r="N55" s="128"/>
      <c r="O55" s="145"/>
      <c r="P55" s="128"/>
      <c r="Q55" s="88"/>
    </row>
    <row r="56" spans="1:17" s="9" customFormat="1" ht="15.95" customHeight="1" x14ac:dyDescent="0.3">
      <c r="A56" s="92"/>
      <c r="B56" s="278"/>
      <c r="C56" s="144"/>
      <c r="D56" s="130"/>
      <c r="E56" s="131"/>
      <c r="F56" s="190"/>
      <c r="G56" s="190"/>
      <c r="H56" s="141"/>
      <c r="I56" s="190"/>
      <c r="J56" s="190"/>
      <c r="K56" s="128"/>
      <c r="L56" s="128"/>
      <c r="M56" s="128"/>
      <c r="N56" s="128"/>
      <c r="O56" s="145"/>
      <c r="P56" s="128"/>
      <c r="Q56" s="88"/>
    </row>
    <row r="57" spans="1:17" s="9" customFormat="1" ht="15.95" customHeight="1" x14ac:dyDescent="0.25">
      <c r="A57" s="92"/>
      <c r="B57" s="278"/>
      <c r="C57" s="144"/>
      <c r="D57" s="130"/>
      <c r="E57" s="131"/>
      <c r="F57" s="128"/>
      <c r="G57" s="128"/>
      <c r="H57" s="128"/>
      <c r="I57" s="128"/>
      <c r="J57" s="128"/>
      <c r="K57" s="128"/>
      <c r="L57" s="128"/>
      <c r="M57" s="128"/>
      <c r="N57" s="128"/>
      <c r="O57" s="145"/>
      <c r="P57" s="128"/>
      <c r="Q57" s="88"/>
    </row>
    <row r="58" spans="1:17" s="9" customFormat="1" ht="14.1" customHeight="1" x14ac:dyDescent="0.25">
      <c r="A58" s="92"/>
      <c r="B58" s="270"/>
      <c r="C58" s="401" t="str">
        <f>'Model Assumptions'!I979</f>
        <v>VENDA DO VEÍCULO USADO</v>
      </c>
      <c r="D58" s="128"/>
      <c r="E58" s="128"/>
      <c r="F58" s="269" t="str">
        <f>'Text Glossary'!G107</f>
        <v>O SEU PROVEITO MENSAL</v>
      </c>
      <c r="G58" s="128"/>
      <c r="H58" s="128"/>
      <c r="I58" s="269"/>
      <c r="J58" s="128"/>
      <c r="K58" s="487" t="str">
        <f>'Text Glossary'!$G$121</f>
        <v>Veja o cálculo detalhado</v>
      </c>
      <c r="L58" s="487"/>
      <c r="M58" s="487"/>
      <c r="N58" s="487"/>
      <c r="O58" s="145"/>
      <c r="P58" s="274"/>
      <c r="Q58" s="88"/>
    </row>
    <row r="59" spans="1:17" s="9" customFormat="1" ht="3.95" customHeight="1" x14ac:dyDescent="0.25">
      <c r="A59" s="92"/>
      <c r="B59" s="278"/>
      <c r="C59" s="144"/>
      <c r="D59" s="130"/>
      <c r="E59" s="131"/>
      <c r="F59" s="128"/>
      <c r="G59" s="128"/>
      <c r="H59" s="128"/>
      <c r="I59" s="128"/>
      <c r="J59" s="128"/>
      <c r="K59" s="128"/>
      <c r="L59" s="128"/>
      <c r="M59" s="128"/>
      <c r="N59" s="128"/>
      <c r="O59" s="145"/>
      <c r="P59" s="128"/>
      <c r="Q59" s="88"/>
    </row>
    <row r="60" spans="1:17" s="9" customFormat="1" ht="15.95" customHeight="1" x14ac:dyDescent="0.3">
      <c r="A60" s="92"/>
      <c r="B60" s="278"/>
      <c r="C60" s="144"/>
      <c r="D60" s="130"/>
      <c r="E60" s="395" t="str">
        <f>SelCurrency</f>
        <v>EUR</v>
      </c>
      <c r="F60" s="481">
        <f>UsedCarFormulaDetail</f>
        <v>0</v>
      </c>
      <c r="G60" s="481"/>
      <c r="H60" s="141"/>
      <c r="I60" s="482"/>
      <c r="J60" s="482"/>
      <c r="K60" s="128"/>
      <c r="L60" s="128"/>
      <c r="M60" s="128"/>
      <c r="N60" s="128"/>
      <c r="O60" s="145"/>
      <c r="P60" s="128"/>
      <c r="Q60" s="88"/>
    </row>
    <row r="61" spans="1:17" s="9" customFormat="1" ht="20.100000000000001" customHeight="1" x14ac:dyDescent="0.25">
      <c r="A61" s="92"/>
      <c r="B61" s="278"/>
      <c r="C61" s="281"/>
      <c r="D61" s="282"/>
      <c r="E61" s="282"/>
      <c r="F61" s="282"/>
      <c r="G61" s="282"/>
      <c r="H61" s="282"/>
      <c r="I61" s="282"/>
      <c r="J61" s="283"/>
      <c r="K61" s="283"/>
      <c r="L61" s="283"/>
      <c r="M61" s="283"/>
      <c r="N61" s="283"/>
      <c r="O61" s="284"/>
      <c r="P61" s="274"/>
      <c r="Q61" s="88"/>
    </row>
    <row r="62" spans="1:17" s="9" customFormat="1" ht="9.9499999999999993" customHeight="1" x14ac:dyDescent="0.25">
      <c r="A62" s="92"/>
      <c r="B62" s="278"/>
      <c r="C62" s="128"/>
      <c r="D62" s="128"/>
      <c r="E62" s="128"/>
      <c r="F62" s="128"/>
      <c r="G62" s="128"/>
      <c r="H62" s="128"/>
      <c r="I62" s="128"/>
      <c r="J62" s="130"/>
      <c r="K62" s="130"/>
      <c r="L62" s="130"/>
      <c r="M62" s="130"/>
      <c r="N62" s="130"/>
      <c r="O62" s="130"/>
      <c r="P62" s="274"/>
      <c r="Q62" s="88"/>
    </row>
    <row r="63" spans="1:17" s="9" customFormat="1" ht="9.9499999999999993" hidden="1" customHeight="1" x14ac:dyDescent="0.25">
      <c r="A63" s="92"/>
      <c r="B63" s="278"/>
      <c r="C63" s="128"/>
      <c r="D63" s="128"/>
      <c r="E63" s="128"/>
      <c r="F63" s="128"/>
      <c r="G63" s="128"/>
      <c r="H63" s="128"/>
      <c r="I63" s="128"/>
      <c r="J63" s="130"/>
      <c r="K63" s="130"/>
      <c r="L63" s="130"/>
      <c r="M63" s="130"/>
      <c r="N63" s="130"/>
      <c r="O63" s="130"/>
      <c r="P63" s="274"/>
      <c r="Q63" s="88"/>
    </row>
    <row r="64" spans="1:17" s="9" customFormat="1" ht="9.9499999999999993" hidden="1" customHeight="1" x14ac:dyDescent="0.25">
      <c r="A64" s="92"/>
      <c r="B64" s="278"/>
      <c r="C64" s="128"/>
      <c r="D64" s="128"/>
      <c r="E64" s="128"/>
      <c r="F64" s="128"/>
      <c r="G64" s="128"/>
      <c r="H64" s="128"/>
      <c r="I64" s="128"/>
      <c r="J64" s="130"/>
      <c r="K64" s="130"/>
      <c r="L64" s="130"/>
      <c r="M64" s="130"/>
      <c r="N64" s="130"/>
      <c r="O64" s="130"/>
      <c r="P64" s="274"/>
      <c r="Q64" s="88"/>
    </row>
    <row r="65" spans="1:17" s="9" customFormat="1" ht="20.100000000000001" hidden="1" customHeight="1" x14ac:dyDescent="0.25">
      <c r="A65" s="92"/>
      <c r="B65" s="62"/>
      <c r="C65" s="37"/>
      <c r="D65" s="20"/>
      <c r="E65" s="20"/>
      <c r="F65" s="20"/>
      <c r="G65" s="20"/>
      <c r="H65" s="20"/>
      <c r="I65" s="20"/>
      <c r="Q65" s="88"/>
    </row>
    <row r="66" spans="1:17" hidden="1" x14ac:dyDescent="0.25">
      <c r="A66" s="92"/>
      <c r="C66" s="480"/>
      <c r="D66" s="480"/>
      <c r="E66" s="480"/>
      <c r="F66" s="480"/>
      <c r="G66" s="480"/>
      <c r="H66" s="480"/>
      <c r="I66" s="480"/>
      <c r="Q66" s="92"/>
    </row>
    <row r="67" spans="1:17" hidden="1" x14ac:dyDescent="0.25">
      <c r="A67" s="92"/>
      <c r="C67" s="480"/>
      <c r="D67" s="480"/>
      <c r="E67" s="480"/>
      <c r="F67" s="480"/>
      <c r="G67" s="480"/>
      <c r="H67" s="480"/>
      <c r="I67" s="480"/>
      <c r="Q67" s="92"/>
    </row>
    <row r="68" spans="1:17" hidden="1" x14ac:dyDescent="0.25">
      <c r="A68" s="92"/>
      <c r="C68" s="480"/>
      <c r="D68" s="480"/>
      <c r="E68" s="480"/>
      <c r="F68" s="480"/>
      <c r="G68" s="480"/>
      <c r="H68" s="480"/>
      <c r="I68" s="480"/>
      <c r="Q68" s="92"/>
    </row>
    <row r="69" spans="1:17" hidden="1" x14ac:dyDescent="0.25">
      <c r="A69" s="92"/>
      <c r="C69" s="480"/>
      <c r="D69" s="480"/>
      <c r="E69" s="480"/>
      <c r="F69" s="480"/>
      <c r="G69" s="480"/>
      <c r="H69" s="480"/>
      <c r="I69" s="480"/>
      <c r="Q69" s="92"/>
    </row>
    <row r="70" spans="1:17" x14ac:dyDescent="0.25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</row>
    <row r="71" spans="1:17" x14ac:dyDescent="0.25">
      <c r="A71" s="92"/>
      <c r="Q71" s="92"/>
    </row>
    <row r="72" spans="1:17" ht="14.1" customHeight="1" x14ac:dyDescent="0.25">
      <c r="A72" s="92"/>
      <c r="C72" s="33"/>
      <c r="D72" s="33"/>
      <c r="E72" s="34"/>
      <c r="F72" s="34"/>
      <c r="G72" s="34"/>
      <c r="H72" s="34"/>
      <c r="I72" s="34"/>
      <c r="Q72" s="92"/>
    </row>
    <row r="73" spans="1:17" ht="18" customHeight="1" x14ac:dyDescent="0.25">
      <c r="A73" s="92"/>
      <c r="C73" s="33"/>
      <c r="D73" s="33"/>
      <c r="E73" s="34"/>
      <c r="F73" s="34"/>
      <c r="G73" s="34"/>
      <c r="H73" s="34"/>
      <c r="I73" s="34"/>
      <c r="Q73" s="92"/>
    </row>
    <row r="74" spans="1:17" ht="14.1" customHeight="1" x14ac:dyDescent="0.25">
      <c r="A74" s="92"/>
      <c r="C74" s="33"/>
      <c r="D74" s="33"/>
      <c r="E74" s="34"/>
      <c r="F74" s="34"/>
      <c r="G74" s="34"/>
      <c r="H74" s="34"/>
      <c r="I74" s="34"/>
      <c r="Q74" s="92"/>
    </row>
    <row r="75" spans="1:17" ht="14.1" customHeight="1" x14ac:dyDescent="0.25">
      <c r="A75" s="92"/>
      <c r="C75" s="33"/>
      <c r="D75" s="33"/>
      <c r="E75" s="34"/>
      <c r="F75" s="34"/>
      <c r="G75" s="34"/>
      <c r="H75" s="34"/>
      <c r="I75" s="34"/>
      <c r="Q75" s="92"/>
    </row>
    <row r="76" spans="1:17" ht="9.9499999999999993" customHeight="1" x14ac:dyDescent="0.25">
      <c r="A76" s="92"/>
      <c r="Q76" s="92"/>
    </row>
    <row r="77" spans="1:17" ht="9.9499999999999993" customHeight="1" x14ac:dyDescent="0.25">
      <c r="A77" s="92"/>
      <c r="Q77" s="92"/>
    </row>
    <row r="78" spans="1:17" s="9" customFormat="1" ht="8.1" customHeight="1" x14ac:dyDescent="0.25">
      <c r="A78" s="92"/>
      <c r="B78" s="270"/>
      <c r="C78" s="172"/>
      <c r="D78" s="285"/>
      <c r="E78" s="285"/>
      <c r="F78" s="285"/>
      <c r="G78" s="285"/>
      <c r="H78" s="285"/>
      <c r="I78" s="285"/>
      <c r="J78" s="285"/>
      <c r="K78" s="286"/>
      <c r="L78" s="286"/>
      <c r="M78" s="286"/>
      <c r="N78" s="285"/>
      <c r="O78" s="285"/>
      <c r="P78" s="274"/>
      <c r="Q78" s="88"/>
    </row>
    <row r="79" spans="1:17" s="9" customFormat="1" ht="3.95" customHeight="1" x14ac:dyDescent="0.25">
      <c r="A79" s="92"/>
      <c r="B79" s="270"/>
      <c r="C79" s="49"/>
      <c r="D79" s="128"/>
      <c r="E79" s="128"/>
      <c r="F79" s="170"/>
      <c r="G79" s="170"/>
      <c r="H79" s="141"/>
      <c r="I79" s="170"/>
      <c r="J79" s="170"/>
      <c r="K79" s="287"/>
      <c r="L79" s="287"/>
      <c r="M79" s="287"/>
      <c r="N79" s="128"/>
      <c r="O79" s="128"/>
      <c r="P79" s="274"/>
      <c r="Q79" s="88"/>
    </row>
    <row r="80" spans="1:17" s="9" customFormat="1" ht="12" customHeight="1" x14ac:dyDescent="0.25">
      <c r="A80" s="92"/>
      <c r="B80" s="270"/>
      <c r="C80" s="62"/>
      <c r="D80" s="476" t="str">
        <f>$F$38</f>
        <v>O SEU CUSTO MENSAL</v>
      </c>
      <c r="E80" s="476"/>
      <c r="F80" s="476"/>
      <c r="G80" s="170"/>
      <c r="H80" s="269" t="str">
        <f>$I$38</f>
        <v>RENDA MENSAL RENTING</v>
      </c>
      <c r="I80" s="62"/>
      <c r="J80" s="170"/>
      <c r="K80" s="287"/>
      <c r="L80" s="287"/>
      <c r="M80" s="287"/>
      <c r="N80" s="128"/>
      <c r="O80" s="128"/>
      <c r="P80" s="274"/>
      <c r="Q80" s="88"/>
    </row>
    <row r="81" spans="1:17" s="9" customFormat="1" ht="3.95" customHeight="1" x14ac:dyDescent="0.25">
      <c r="A81" s="92"/>
      <c r="B81" s="270"/>
      <c r="C81" s="62"/>
      <c r="D81" s="128"/>
      <c r="E81" s="128"/>
      <c r="F81" s="170"/>
      <c r="G81" s="170"/>
      <c r="H81" s="128"/>
      <c r="I81" s="62"/>
      <c r="J81" s="170"/>
      <c r="K81" s="287"/>
      <c r="L81" s="287"/>
      <c r="M81" s="287"/>
      <c r="N81" s="128"/>
      <c r="O81" s="128"/>
      <c r="P81" s="274"/>
      <c r="Q81" s="88"/>
    </row>
    <row r="82" spans="1:17" s="9" customFormat="1" ht="12" customHeight="1" x14ac:dyDescent="0.25">
      <c r="A82" s="92"/>
      <c r="B82" s="270"/>
      <c r="C82" s="62"/>
      <c r="D82" s="477" t="str">
        <f>'Text Glossary'!$G$109</f>
        <v>Como é calculado?</v>
      </c>
      <c r="E82" s="477"/>
      <c r="F82" s="477"/>
      <c r="G82" s="170"/>
      <c r="H82" s="176" t="str">
        <f>'Text Glossary'!$G$111</f>
        <v>Como chegamos a este resultado?</v>
      </c>
      <c r="I82" s="62"/>
      <c r="J82" s="175"/>
      <c r="K82" s="175"/>
      <c r="L82" s="287"/>
      <c r="M82" s="287"/>
      <c r="N82" s="128"/>
      <c r="O82" s="128"/>
      <c r="P82" s="274"/>
      <c r="Q82" s="88"/>
    </row>
    <row r="83" spans="1:17" s="9" customFormat="1" ht="3.95" customHeight="1" x14ac:dyDescent="0.25">
      <c r="A83" s="92"/>
      <c r="B83" s="270"/>
      <c r="C83" s="62"/>
      <c r="D83" s="171"/>
      <c r="E83" s="171"/>
      <c r="F83" s="171"/>
      <c r="G83" s="170"/>
      <c r="H83" s="175"/>
      <c r="I83" s="62"/>
      <c r="J83" s="175"/>
      <c r="K83" s="175"/>
      <c r="L83" s="287"/>
      <c r="M83" s="287"/>
      <c r="N83" s="128"/>
      <c r="O83" s="128"/>
      <c r="P83" s="274"/>
      <c r="Q83" s="88"/>
    </row>
    <row r="84" spans="1:17" s="9" customFormat="1" ht="167.25" customHeight="1" x14ac:dyDescent="0.25">
      <c r="A84" s="92"/>
      <c r="B84" s="270"/>
      <c r="C84" s="177" t="str">
        <f>C38</f>
        <v>FINANCIAMENTO</v>
      </c>
      <c r="D84" s="479" t="str">
        <f ca="1">CONCATENATE('Model Assumptions'!I17,CHAR(10),'Model Assumptions'!I18,CHAR(10),G19,CHAR(10),'Model Assumptions'!I20,CHAR(10),G21*100 &amp;"%",CHAR(10),'Model Assumptions'!I22,CHAR(10),'Model Assumptions'!I23,CHAR(10),'Model Assumptions'!I24,CHAR(10),'Model Assumptions'!I25,CHAR(10),G22*100 &amp; "%",CHAR(10),IF(F22=0,"",F22*100 &amp; "%"))</f>
        <v xml:space="preserve">O custo de financiamento do veículo inclui:
* Preço médio de aquisição do veículo
14904,35
* Custos de transporte
31%
* Impostos
* Despesas de entrega
* Taxa de juro média e custos de pré-financiamento
6%
</v>
      </c>
      <c r="E84" s="479"/>
      <c r="F84" s="479"/>
      <c r="G84" s="288"/>
      <c r="H84" s="479" t="str">
        <f>CONCATENATE('Model Assumptions'!I31,CHAR(10),'Model Assumptions'!I32,CHAR(10),'Model Assumptions'!I33)</f>
        <v xml:space="preserve">* A existência de um valor residual mais elevado leva a que o financiamento seja calculado apenas sobre parte do custo do veículo, baseado no prazo e quilometragem contratada.
* A LeasePlan adquire anualmente mais de 8 mil veículos em Portugal, beneficiando de melhores condições de aquisição.
</v>
      </c>
      <c r="I84" s="479"/>
      <c r="J84" s="479"/>
      <c r="K84" s="479"/>
      <c r="L84" s="479"/>
      <c r="M84" s="479"/>
      <c r="N84" s="479"/>
      <c r="O84" s="128"/>
      <c r="P84" s="274"/>
      <c r="Q84" s="88"/>
    </row>
    <row r="85" spans="1:17" s="9" customFormat="1" ht="12.75" customHeight="1" x14ac:dyDescent="0.25">
      <c r="A85" s="92"/>
      <c r="B85" s="278"/>
      <c r="C85" s="172"/>
      <c r="D85" s="285"/>
      <c r="E85" s="285"/>
      <c r="F85" s="483"/>
      <c r="G85" s="483"/>
      <c r="H85" s="173"/>
      <c r="I85" s="191"/>
      <c r="J85" s="174"/>
      <c r="K85" s="286"/>
      <c r="L85" s="286"/>
      <c r="M85" s="286"/>
      <c r="N85" s="285"/>
      <c r="O85" s="285"/>
      <c r="P85" s="128"/>
      <c r="Q85" s="88"/>
    </row>
    <row r="86" spans="1:17" s="9" customFormat="1" ht="3.95" customHeight="1" x14ac:dyDescent="0.25">
      <c r="A86" s="92"/>
      <c r="B86" s="278"/>
      <c r="C86" s="49"/>
      <c r="D86" s="128"/>
      <c r="E86" s="128"/>
      <c r="F86" s="171"/>
      <c r="G86" s="171"/>
      <c r="H86" s="141"/>
      <c r="I86" s="171"/>
      <c r="J86" s="170"/>
      <c r="K86" s="287"/>
      <c r="L86" s="287"/>
      <c r="M86" s="287"/>
      <c r="N86" s="128"/>
      <c r="O86" s="128"/>
      <c r="P86" s="128"/>
      <c r="Q86" s="88"/>
    </row>
    <row r="87" spans="1:17" s="9" customFormat="1" ht="3.95" customHeight="1" x14ac:dyDescent="0.25">
      <c r="A87" s="92"/>
      <c r="B87" s="270"/>
      <c r="C87" s="49"/>
      <c r="D87" s="128"/>
      <c r="E87" s="128"/>
      <c r="F87" s="170"/>
      <c r="G87" s="170"/>
      <c r="H87" s="141"/>
      <c r="I87" s="170"/>
      <c r="J87" s="170"/>
      <c r="K87" s="287"/>
      <c r="L87" s="287"/>
      <c r="M87" s="287"/>
      <c r="N87" s="128"/>
      <c r="O87" s="128"/>
      <c r="P87" s="274"/>
      <c r="Q87" s="88"/>
    </row>
    <row r="88" spans="1:17" s="9" customFormat="1" ht="12" customHeight="1" x14ac:dyDescent="0.25">
      <c r="A88" s="92"/>
      <c r="B88" s="270"/>
      <c r="C88" s="62"/>
      <c r="D88" s="476" t="str">
        <f>$F$38</f>
        <v>O SEU CUSTO MENSAL</v>
      </c>
      <c r="E88" s="476"/>
      <c r="F88" s="476"/>
      <c r="G88" s="170"/>
      <c r="H88" s="269" t="str">
        <f>$I$38</f>
        <v>RENDA MENSAL RENTING</v>
      </c>
      <c r="I88" s="62"/>
      <c r="J88" s="170"/>
      <c r="K88" s="287"/>
      <c r="L88" s="287"/>
      <c r="M88" s="287"/>
      <c r="N88" s="128"/>
      <c r="O88" s="128"/>
      <c r="P88" s="274"/>
      <c r="Q88" s="88"/>
    </row>
    <row r="89" spans="1:17" s="9" customFormat="1" ht="3.95" customHeight="1" x14ac:dyDescent="0.25">
      <c r="A89" s="92"/>
      <c r="B89" s="270"/>
      <c r="C89" s="62"/>
      <c r="D89" s="128"/>
      <c r="E89" s="128"/>
      <c r="F89" s="170"/>
      <c r="G89" s="170"/>
      <c r="H89" s="128"/>
      <c r="I89" s="62"/>
      <c r="J89" s="170"/>
      <c r="K89" s="287"/>
      <c r="L89" s="287"/>
      <c r="M89" s="287"/>
      <c r="N89" s="128"/>
      <c r="O89" s="128"/>
      <c r="P89" s="274"/>
      <c r="Q89" s="88"/>
    </row>
    <row r="90" spans="1:17" s="9" customFormat="1" ht="12" customHeight="1" x14ac:dyDescent="0.25">
      <c r="A90" s="92"/>
      <c r="B90" s="270"/>
      <c r="C90" s="62"/>
      <c r="D90" s="477" t="str">
        <f>'Text Glossary'!$G$109</f>
        <v>Como é calculado?</v>
      </c>
      <c r="E90" s="477"/>
      <c r="F90" s="477"/>
      <c r="G90" s="170"/>
      <c r="H90" s="176" t="str">
        <f>'Text Glossary'!$G$111</f>
        <v>Como chegamos a este resultado?</v>
      </c>
      <c r="I90" s="62"/>
      <c r="J90" s="175"/>
      <c r="K90" s="175"/>
      <c r="L90" s="287"/>
      <c r="M90" s="287"/>
      <c r="N90" s="128"/>
      <c r="O90" s="128"/>
      <c r="P90" s="274"/>
      <c r="Q90" s="88"/>
    </row>
    <row r="91" spans="1:17" s="9" customFormat="1" ht="3.95" customHeight="1" x14ac:dyDescent="0.25">
      <c r="A91" s="92"/>
      <c r="B91" s="270"/>
      <c r="C91" s="62"/>
      <c r="D91" s="171"/>
      <c r="E91" s="171"/>
      <c r="F91" s="171"/>
      <c r="G91" s="170"/>
      <c r="H91" s="175"/>
      <c r="I91" s="62"/>
      <c r="J91" s="175"/>
      <c r="K91" s="175"/>
      <c r="L91" s="287"/>
      <c r="M91" s="287"/>
      <c r="N91" s="128"/>
      <c r="O91" s="128"/>
      <c r="P91" s="274"/>
      <c r="Q91" s="88"/>
    </row>
    <row r="92" spans="1:17" s="9" customFormat="1" ht="72" customHeight="1" x14ac:dyDescent="0.25">
      <c r="A92" s="92"/>
      <c r="B92" s="270"/>
      <c r="C92" s="178" t="str">
        <f>C43</f>
        <v>CUSTOS DE UTILIZAÇÃO</v>
      </c>
      <c r="D92" s="479" t="str">
        <f>CONCATENATE('Model Assumptions'!I109,CHAR(10),'Model Assumptions'!I110,CHAR(10),'Model Assumptions'!I111,CHAR(10),'Model Assumptions'!I112,CHAR(10),'Model Assumptions'!I113,CHAR(10),'Model Assumptions'!I114)</f>
        <v>Os custos mensais incluem:
* Manutenção programada
* Avarias fora da garantia
* Pneus
* Seguro
* Imposto único de circulação</v>
      </c>
      <c r="E92" s="479"/>
      <c r="F92" s="479"/>
      <c r="G92" s="479"/>
      <c r="H92" s="479" t="str">
        <f>CONCATENATE('Model Assumptions'!I117,CHAR(10),'Model Assumptions'!I118)</f>
        <v>* Gerimos em Portugal mais de 212.000 eventos de manutenção, pneus e sinistros todos os anos, o que nos permite obter melhores condições.
* Temos uma equipa especializada e os sistemas informáticos apropriados à gestão da frota, o que nos permite controlar e auditar a qualidade e custo das intervenções.</v>
      </c>
      <c r="I92" s="479"/>
      <c r="J92" s="479"/>
      <c r="K92" s="479"/>
      <c r="L92" s="479"/>
      <c r="M92" s="479"/>
      <c r="N92" s="479"/>
      <c r="O92" s="479"/>
      <c r="P92" s="274"/>
      <c r="Q92" s="88"/>
    </row>
    <row r="93" spans="1:17" s="9" customFormat="1" ht="16.5" customHeight="1" x14ac:dyDescent="0.25">
      <c r="A93" s="92"/>
      <c r="B93" s="278"/>
      <c r="C93" s="129"/>
      <c r="D93" s="130"/>
      <c r="E93" s="131"/>
      <c r="H93" s="141"/>
      <c r="I93" s="479"/>
      <c r="J93" s="479"/>
      <c r="K93" s="479"/>
      <c r="L93" s="479"/>
      <c r="M93" s="479"/>
      <c r="N93" s="479"/>
      <c r="O93" s="128"/>
      <c r="P93" s="128"/>
      <c r="Q93" s="88"/>
    </row>
    <row r="94" spans="1:17" s="9" customFormat="1" ht="3.95" customHeight="1" x14ac:dyDescent="0.25">
      <c r="A94" s="92"/>
      <c r="B94" s="278"/>
      <c r="C94" s="172"/>
      <c r="D94" s="285"/>
      <c r="E94" s="285"/>
      <c r="F94" s="191"/>
      <c r="G94" s="191"/>
      <c r="H94" s="173"/>
      <c r="I94" s="191"/>
      <c r="J94" s="174"/>
      <c r="K94" s="286"/>
      <c r="L94" s="286"/>
      <c r="M94" s="286"/>
      <c r="N94" s="285"/>
      <c r="O94" s="285"/>
      <c r="P94" s="128"/>
      <c r="Q94" s="88"/>
    </row>
    <row r="95" spans="1:17" s="9" customFormat="1" ht="3.95" customHeight="1" x14ac:dyDescent="0.25">
      <c r="A95" s="92"/>
      <c r="B95" s="270"/>
      <c r="C95" s="49"/>
      <c r="D95" s="128"/>
      <c r="E95" s="128"/>
      <c r="F95" s="170"/>
      <c r="G95" s="170"/>
      <c r="H95" s="141"/>
      <c r="I95" s="170"/>
      <c r="J95" s="170"/>
      <c r="K95" s="287"/>
      <c r="L95" s="287"/>
      <c r="M95" s="287"/>
      <c r="N95" s="128"/>
      <c r="O95" s="128"/>
      <c r="P95" s="274"/>
      <c r="Q95" s="88"/>
    </row>
    <row r="96" spans="1:17" s="9" customFormat="1" ht="12" customHeight="1" x14ac:dyDescent="0.25">
      <c r="A96" s="92"/>
      <c r="B96" s="270"/>
      <c r="C96" s="62"/>
      <c r="D96" s="476" t="str">
        <f>$F$38</f>
        <v>O SEU CUSTO MENSAL</v>
      </c>
      <c r="E96" s="476"/>
      <c r="F96" s="476"/>
      <c r="G96" s="170"/>
      <c r="H96" s="269" t="str">
        <f>$I$38</f>
        <v>RENDA MENSAL RENTING</v>
      </c>
      <c r="I96" s="62"/>
      <c r="J96" s="170"/>
      <c r="K96" s="287"/>
      <c r="L96" s="287"/>
      <c r="M96" s="287"/>
      <c r="N96" s="128"/>
      <c r="O96" s="128"/>
      <c r="P96" s="274"/>
      <c r="Q96" s="88"/>
    </row>
    <row r="97" spans="1:17" s="9" customFormat="1" ht="3.95" customHeight="1" x14ac:dyDescent="0.25">
      <c r="A97" s="92"/>
      <c r="B97" s="270"/>
      <c r="C97" s="62"/>
      <c r="D97" s="128"/>
      <c r="E97" s="128"/>
      <c r="F97" s="170"/>
      <c r="G97" s="170"/>
      <c r="H97" s="128"/>
      <c r="I97" s="62"/>
      <c r="J97" s="170"/>
      <c r="K97" s="287"/>
      <c r="L97" s="287"/>
      <c r="M97" s="287"/>
      <c r="N97" s="128"/>
      <c r="O97" s="128"/>
      <c r="P97" s="274"/>
      <c r="Q97" s="88"/>
    </row>
    <row r="98" spans="1:17" s="9" customFormat="1" ht="12" customHeight="1" x14ac:dyDescent="0.25">
      <c r="A98" s="92"/>
      <c r="B98" s="270"/>
      <c r="C98" s="62"/>
      <c r="D98" s="477" t="str">
        <f>'Text Glossary'!$G$109</f>
        <v>Como é calculado?</v>
      </c>
      <c r="E98" s="477"/>
      <c r="F98" s="477"/>
      <c r="G98" s="170"/>
      <c r="H98" s="176" t="str">
        <f>'Text Glossary'!$G$111</f>
        <v>Como chegamos a este resultado?</v>
      </c>
      <c r="I98" s="62"/>
      <c r="J98" s="175"/>
      <c r="K98" s="175"/>
      <c r="L98" s="287"/>
      <c r="M98" s="287"/>
      <c r="N98" s="128"/>
      <c r="O98" s="128"/>
      <c r="P98" s="274"/>
      <c r="Q98" s="88"/>
    </row>
    <row r="99" spans="1:17" s="9" customFormat="1" ht="3.95" customHeight="1" x14ac:dyDescent="0.25">
      <c r="A99" s="92"/>
      <c r="B99" s="270"/>
      <c r="C99" s="62"/>
      <c r="D99" s="171"/>
      <c r="E99" s="171"/>
      <c r="F99" s="171"/>
      <c r="G99" s="170"/>
      <c r="H99" s="175"/>
      <c r="I99" s="62"/>
      <c r="J99" s="175"/>
      <c r="K99" s="175"/>
      <c r="L99" s="287"/>
      <c r="M99" s="287"/>
      <c r="N99" s="128"/>
      <c r="O99" s="128"/>
      <c r="P99" s="274"/>
      <c r="Q99" s="88"/>
    </row>
    <row r="100" spans="1:17" s="9" customFormat="1" ht="135.75" customHeight="1" x14ac:dyDescent="0.25">
      <c r="A100" s="92"/>
      <c r="B100" s="270"/>
      <c r="C100" s="178" t="str">
        <f>C48</f>
        <v>CUSTOS DE IMOBILIZAÇÃO</v>
      </c>
      <c r="D100" s="479" t="str">
        <f ca="1">CONCATENATE('Model Assumptions'!I229,CHAR(10),'Model Assumptions'!I230,CHAR(10),'Model Assumptions'!I231,CHAR(10),'Model Assumptions'!I232,CHAR(10),ROUND(I21,0) &amp; " days")</f>
        <v>As imobilizações por manutenções, avarias e reparações de sinistros implicam custos por limitação de mobilidade, solucionada pela contratação de um veículo de substituição.
O tempo estimado de imobilização para este veículo específico durante o prazo contratado é de:
24 days</v>
      </c>
      <c r="E100" s="479"/>
      <c r="F100" s="479"/>
      <c r="G100" s="479"/>
      <c r="H100" s="478" t="str">
        <f>CONCATENATE('Model Assumptions'!I235,CHAR(10),'Model Assumptions'!I236,CHAR(10),'Model Assumptions'!I237,CHAR(10),'Model Assumptions'!I238,CHAR(10),'Model Assumptions'!I239,CHAR(10),'Model Assumptions'!I240)</f>
        <v xml:space="preserve">Conseguimos alcançar eficiências no processo de imobilização através de:
* Acompanhamento das intervenções por profissionais qualificados.
* Análise crítica de tempos de imobilização por tipo de intervenção.
* Controlo de qualidade das intervenções (Auditorias regulares).
</v>
      </c>
      <c r="I100" s="478"/>
      <c r="J100" s="478"/>
      <c r="K100" s="478"/>
      <c r="L100" s="478"/>
      <c r="M100" s="478"/>
      <c r="N100" s="478"/>
      <c r="O100" s="128"/>
      <c r="P100" s="274"/>
      <c r="Q100" s="88"/>
    </row>
    <row r="101" spans="1:17" s="9" customFormat="1" ht="1.5" customHeight="1" x14ac:dyDescent="0.25">
      <c r="A101" s="92"/>
      <c r="B101" s="278"/>
      <c r="C101" s="129"/>
      <c r="D101" s="130"/>
      <c r="E101" s="131"/>
      <c r="F101" s="288"/>
      <c r="G101" s="288"/>
      <c r="H101" s="288"/>
      <c r="I101" s="288"/>
      <c r="J101" s="288"/>
      <c r="K101" s="288"/>
      <c r="L101" s="288"/>
      <c r="M101" s="288"/>
      <c r="N101" s="288"/>
      <c r="O101" s="128"/>
      <c r="P101" s="128"/>
      <c r="Q101" s="88"/>
    </row>
    <row r="102" spans="1:17" s="9" customFormat="1" ht="3.95" customHeight="1" x14ac:dyDescent="0.25">
      <c r="A102" s="92"/>
      <c r="B102" s="278"/>
      <c r="C102" s="172"/>
      <c r="D102" s="285"/>
      <c r="E102" s="285"/>
      <c r="F102" s="191"/>
      <c r="G102" s="191"/>
      <c r="H102" s="173"/>
      <c r="I102" s="191"/>
      <c r="J102" s="174"/>
      <c r="K102" s="286"/>
      <c r="L102" s="286"/>
      <c r="M102" s="286"/>
      <c r="N102" s="285"/>
      <c r="O102" s="285"/>
      <c r="P102" s="128"/>
      <c r="Q102" s="88"/>
    </row>
    <row r="103" spans="1:17" s="9" customFormat="1" ht="3.95" customHeight="1" x14ac:dyDescent="0.25">
      <c r="A103" s="92"/>
      <c r="B103" s="270"/>
      <c r="C103" s="49"/>
      <c r="D103" s="128"/>
      <c r="E103" s="128"/>
      <c r="F103" s="170"/>
      <c r="G103" s="170"/>
      <c r="H103" s="141"/>
      <c r="I103" s="170"/>
      <c r="J103" s="170"/>
      <c r="K103" s="287"/>
      <c r="L103" s="287"/>
      <c r="M103" s="287"/>
      <c r="N103" s="128"/>
      <c r="O103" s="128"/>
      <c r="P103" s="274"/>
      <c r="Q103" s="88"/>
    </row>
    <row r="104" spans="1:17" s="9" customFormat="1" ht="12" customHeight="1" x14ac:dyDescent="0.25">
      <c r="A104" s="92"/>
      <c r="B104" s="270"/>
      <c r="C104" s="62"/>
      <c r="D104" s="476" t="str">
        <f>$F$38</f>
        <v>O SEU CUSTO MENSAL</v>
      </c>
      <c r="E104" s="476"/>
      <c r="F104" s="476"/>
      <c r="G104" s="170"/>
      <c r="H104" s="269" t="str">
        <f>$I$38</f>
        <v>RENDA MENSAL RENTING</v>
      </c>
      <c r="I104" s="62"/>
      <c r="J104" s="170"/>
      <c r="K104" s="287"/>
      <c r="L104" s="287"/>
      <c r="M104" s="287"/>
      <c r="N104" s="128"/>
      <c r="O104" s="128"/>
      <c r="P104" s="274"/>
      <c r="Q104" s="88"/>
    </row>
    <row r="105" spans="1:17" s="9" customFormat="1" ht="3.95" customHeight="1" x14ac:dyDescent="0.25">
      <c r="A105" s="92"/>
      <c r="B105" s="270"/>
      <c r="C105" s="62"/>
      <c r="D105" s="128"/>
      <c r="E105" s="128"/>
      <c r="F105" s="170"/>
      <c r="G105" s="170"/>
      <c r="H105" s="128"/>
      <c r="I105" s="62"/>
      <c r="J105" s="170"/>
      <c r="K105" s="287"/>
      <c r="L105" s="287"/>
      <c r="M105" s="287"/>
      <c r="N105" s="128"/>
      <c r="O105" s="128"/>
      <c r="P105" s="274"/>
      <c r="Q105" s="88"/>
    </row>
    <row r="106" spans="1:17" s="9" customFormat="1" ht="12" customHeight="1" x14ac:dyDescent="0.25">
      <c r="A106" s="92"/>
      <c r="B106" s="270"/>
      <c r="C106" s="62"/>
      <c r="D106" s="477" t="str">
        <f>'Text Glossary'!$G$109</f>
        <v>Como é calculado?</v>
      </c>
      <c r="E106" s="477"/>
      <c r="F106" s="477"/>
      <c r="G106" s="170"/>
      <c r="H106" s="176" t="str">
        <f>'Text Glossary'!$G$111</f>
        <v>Como chegamos a este resultado?</v>
      </c>
      <c r="I106" s="62"/>
      <c r="J106" s="175"/>
      <c r="K106" s="175"/>
      <c r="L106" s="287"/>
      <c r="M106" s="287"/>
      <c r="N106" s="128"/>
      <c r="O106" s="128"/>
      <c r="P106" s="274"/>
      <c r="Q106" s="88"/>
    </row>
    <row r="107" spans="1:17" s="9" customFormat="1" ht="3.95" customHeight="1" x14ac:dyDescent="0.25">
      <c r="A107" s="92"/>
      <c r="B107" s="270"/>
      <c r="C107" s="62"/>
      <c r="D107" s="171"/>
      <c r="E107" s="171"/>
      <c r="F107" s="171"/>
      <c r="G107" s="170"/>
      <c r="H107" s="175"/>
      <c r="I107" s="62"/>
      <c r="J107" s="175"/>
      <c r="K107" s="175"/>
      <c r="L107" s="287"/>
      <c r="M107" s="287"/>
      <c r="N107" s="128"/>
      <c r="O107" s="128"/>
      <c r="P107" s="274"/>
      <c r="Q107" s="88"/>
    </row>
    <row r="108" spans="1:17" s="9" customFormat="1" ht="167.25" customHeight="1" x14ac:dyDescent="0.25">
      <c r="A108" s="92"/>
      <c r="B108" s="278"/>
      <c r="C108" s="179" t="str">
        <f>C53</f>
        <v>CUSTOS DE GESTÃO</v>
      </c>
      <c r="D108" s="478" t="str">
        <f ca="1">CONCATENATE('Model Assumptions'!I693,CHAR(10),CHAR(10),'Model Assumptions'!I694,CHAR(10),'Model Assumptions'!I695,CHAR(10),ROUND(I22,0) &amp; " hours")</f>
        <v>A gestão de um veículo é um grande consumidor de recursos, seja por via do acompanhamento de processos (reparações; sinistros; avarias; etc.), ou pela necessidade de gestão de facturas de vários fornecedores e venda do veículo usado.
O custo mensal é calculado simplesmente multiplicando a previsão de horas despendidas com estas tarefas por um custo médio por hora.
Estimamos que, durante o prazo seleccionado, irá despender com este veículo:
132 hours</v>
      </c>
      <c r="E108" s="478"/>
      <c r="F108" s="478"/>
      <c r="G108" s="478"/>
      <c r="H108" s="478" t="str">
        <f>CONCATENATE('Model Assumptions'!$I698,CHAR(10),'Model Assumptions'!$I699,CHAR(10),'Model Assumptions'!$I700,CHAR(10),'Model Assumptions'!$I701,CHAR(10),'Model Assumptions'!$I702,CHAR(10),'Model Assumptions'!$I703,CHAR(10),'Model Assumptions'!$I704)</f>
        <v xml:space="preserve">A renda mensal LeasePlan inclui todos os serviços anteriormente identificados, permitindo assim que rentabilize o seu tempo para outras tarefas do seu negócio
</v>
      </c>
      <c r="I108" s="478"/>
      <c r="J108" s="478"/>
      <c r="K108" s="478"/>
      <c r="L108" s="478"/>
      <c r="M108" s="478"/>
      <c r="N108" s="478"/>
      <c r="O108" s="128"/>
      <c r="P108" s="128"/>
      <c r="Q108" s="88"/>
    </row>
    <row r="109" spans="1:17" s="9" customFormat="1" ht="9" customHeight="1" x14ac:dyDescent="0.25">
      <c r="A109" s="92"/>
      <c r="B109" s="278"/>
      <c r="C109" s="129"/>
      <c r="D109" s="478"/>
      <c r="E109" s="478"/>
      <c r="F109" s="478"/>
      <c r="G109" s="478"/>
      <c r="H109" s="478"/>
      <c r="I109" s="478"/>
      <c r="J109" s="478"/>
      <c r="K109" s="478"/>
      <c r="L109" s="478"/>
      <c r="M109" s="478"/>
      <c r="N109" s="478"/>
      <c r="O109" s="128"/>
      <c r="P109" s="128"/>
      <c r="Q109" s="88"/>
    </row>
    <row r="110" spans="1:17" s="9" customFormat="1" ht="3.95" customHeight="1" x14ac:dyDescent="0.25">
      <c r="A110" s="92"/>
      <c r="B110" s="278"/>
      <c r="C110" s="172"/>
      <c r="D110" s="285"/>
      <c r="E110" s="285"/>
      <c r="F110" s="191"/>
      <c r="G110" s="191"/>
      <c r="H110" s="173"/>
      <c r="I110" s="191"/>
      <c r="J110" s="174"/>
      <c r="K110" s="286"/>
      <c r="L110" s="286"/>
      <c r="M110" s="286"/>
      <c r="N110" s="285"/>
      <c r="O110" s="285"/>
      <c r="P110" s="128"/>
      <c r="Q110" s="88"/>
    </row>
    <row r="111" spans="1:17" s="9" customFormat="1" ht="3.95" customHeight="1" x14ac:dyDescent="0.25">
      <c r="A111" s="92"/>
      <c r="B111" s="270"/>
      <c r="C111" s="49"/>
      <c r="D111" s="128"/>
      <c r="E111" s="128"/>
      <c r="F111" s="170"/>
      <c r="G111" s="170"/>
      <c r="H111" s="141"/>
      <c r="I111" s="170"/>
      <c r="J111" s="170"/>
      <c r="K111" s="287"/>
      <c r="L111" s="287"/>
      <c r="M111" s="287"/>
      <c r="N111" s="128"/>
      <c r="O111" s="128"/>
      <c r="P111" s="274"/>
      <c r="Q111" s="88"/>
    </row>
    <row r="112" spans="1:17" s="9" customFormat="1" ht="12" customHeight="1" x14ac:dyDescent="0.25">
      <c r="A112" s="92"/>
      <c r="B112" s="270"/>
      <c r="C112" s="62"/>
      <c r="D112" s="476" t="str">
        <f>$F$38</f>
        <v>O SEU CUSTO MENSAL</v>
      </c>
      <c r="E112" s="476"/>
      <c r="F112" s="476"/>
      <c r="G112" s="170"/>
      <c r="H112" s="269" t="str">
        <f>$I$38</f>
        <v>RENDA MENSAL RENTING</v>
      </c>
      <c r="I112" s="62"/>
      <c r="J112" s="170"/>
      <c r="K112" s="287"/>
      <c r="L112" s="287"/>
      <c r="M112" s="287"/>
      <c r="N112" s="128"/>
      <c r="O112" s="128"/>
      <c r="P112" s="274"/>
      <c r="Q112" s="88"/>
    </row>
    <row r="113" spans="1:17" s="9" customFormat="1" ht="3.95" customHeight="1" x14ac:dyDescent="0.25">
      <c r="A113" s="92"/>
      <c r="B113" s="270"/>
      <c r="C113" s="62"/>
      <c r="D113" s="128"/>
      <c r="E113" s="128"/>
      <c r="F113" s="170"/>
      <c r="G113" s="170"/>
      <c r="H113" s="128"/>
      <c r="I113" s="62"/>
      <c r="J113" s="170"/>
      <c r="K113" s="287"/>
      <c r="L113" s="287"/>
      <c r="M113" s="287"/>
      <c r="N113" s="128"/>
      <c r="O113" s="128"/>
      <c r="P113" s="274"/>
      <c r="Q113" s="88"/>
    </row>
    <row r="114" spans="1:17" s="9" customFormat="1" ht="12" customHeight="1" x14ac:dyDescent="0.25">
      <c r="A114" s="92"/>
      <c r="B114" s="270"/>
      <c r="C114" s="62"/>
      <c r="D114" s="477" t="str">
        <f>'Text Glossary'!$G$109</f>
        <v>Como é calculado?</v>
      </c>
      <c r="E114" s="477"/>
      <c r="F114" s="477"/>
      <c r="G114" s="170"/>
      <c r="H114" s="176" t="str">
        <f>'Text Glossary'!$G$111</f>
        <v>Como chegamos a este resultado?</v>
      </c>
      <c r="I114" s="62"/>
      <c r="J114" s="175"/>
      <c r="K114" s="175"/>
      <c r="L114" s="287"/>
      <c r="M114" s="287"/>
      <c r="N114" s="128"/>
      <c r="O114" s="128"/>
      <c r="P114" s="274"/>
      <c r="Q114" s="88"/>
    </row>
    <row r="115" spans="1:17" s="9" customFormat="1" ht="3.95" customHeight="1" x14ac:dyDescent="0.25">
      <c r="A115" s="92"/>
      <c r="B115" s="270"/>
      <c r="C115" s="62"/>
      <c r="D115" s="171"/>
      <c r="E115" s="171"/>
      <c r="F115" s="171"/>
      <c r="G115" s="170"/>
      <c r="H115" s="175"/>
      <c r="I115" s="62"/>
      <c r="J115" s="175"/>
      <c r="K115" s="175"/>
      <c r="L115" s="287"/>
      <c r="M115" s="287"/>
      <c r="N115" s="128"/>
      <c r="O115" s="128"/>
      <c r="P115" s="274"/>
      <c r="Q115" s="88"/>
    </row>
    <row r="116" spans="1:17" s="9" customFormat="1" ht="120.75" customHeight="1" x14ac:dyDescent="0.25">
      <c r="A116" s="92"/>
      <c r="B116" s="278"/>
      <c r="C116" s="178" t="str">
        <f>C58</f>
        <v>VENDA DO VEÍCULO USADO</v>
      </c>
      <c r="D116" s="478" t="str">
        <f>CONCATENATE('Model Assumptions'!I983,CHAR(10),'Model Assumptions'!I984)</f>
        <v>Na modalidade de aquisição seleccionada, deve ser considerado o proveito existente com a venda do veículo (Estimado numa base mensal).
O valor estimado de revenda do veículo foi calculado com base na previsão futura utilizada pela LeasePlan para apuramento dos valores de venda dos veículos usados.</v>
      </c>
      <c r="E116" s="478"/>
      <c r="F116" s="478"/>
      <c r="G116" s="478"/>
      <c r="H116" s="478" t="str">
        <f>CONCATENATE('Model Assumptions'!I987,CHAR(10),'Model Assumptions'!I988)</f>
        <v xml:space="preserve">
</v>
      </c>
      <c r="I116" s="478"/>
      <c r="J116" s="478"/>
      <c r="K116" s="478"/>
      <c r="L116" s="478"/>
      <c r="M116" s="478"/>
      <c r="N116" s="478"/>
      <c r="O116" s="128"/>
      <c r="P116" s="128"/>
      <c r="Q116" s="88"/>
    </row>
    <row r="117" spans="1:17" s="9" customFormat="1" ht="8.1" customHeight="1" x14ac:dyDescent="0.25">
      <c r="A117" s="92"/>
      <c r="B117" s="278"/>
      <c r="C117" s="128"/>
      <c r="D117" s="128"/>
      <c r="E117" s="128"/>
      <c r="F117" s="128"/>
      <c r="G117" s="128"/>
      <c r="H117" s="128"/>
      <c r="I117" s="128"/>
      <c r="J117" s="130"/>
      <c r="K117" s="130"/>
      <c r="L117" s="130"/>
      <c r="M117" s="130"/>
      <c r="N117" s="130"/>
      <c r="O117" s="130"/>
      <c r="P117" s="274"/>
      <c r="Q117" s="88"/>
    </row>
    <row r="118" spans="1:17" s="9" customFormat="1" ht="20.100000000000001" customHeight="1" x14ac:dyDescent="0.25">
      <c r="A118" s="92"/>
      <c r="B118" s="62"/>
      <c r="C118" s="37"/>
      <c r="D118" s="20"/>
      <c r="E118" s="20"/>
      <c r="F118" s="20"/>
      <c r="G118" s="20"/>
      <c r="H118" s="20"/>
      <c r="I118" s="20"/>
      <c r="Q118" s="88"/>
    </row>
    <row r="119" spans="1:17" x14ac:dyDescent="0.25">
      <c r="A119" s="92"/>
      <c r="C119" s="480"/>
      <c r="D119" s="480"/>
      <c r="E119" s="480"/>
      <c r="F119" s="480"/>
      <c r="G119" s="480"/>
      <c r="H119" s="480"/>
      <c r="I119" s="480"/>
      <c r="Q119" s="92"/>
    </row>
    <row r="120" spans="1:17" x14ac:dyDescent="0.25">
      <c r="A120" s="92"/>
      <c r="C120" s="480"/>
      <c r="D120" s="480"/>
      <c r="E120" s="480"/>
      <c r="F120" s="480"/>
      <c r="G120" s="480"/>
      <c r="H120" s="480"/>
      <c r="I120" s="480"/>
      <c r="Q120" s="92"/>
    </row>
    <row r="121" spans="1:17" x14ac:dyDescent="0.25">
      <c r="A121" s="92"/>
      <c r="C121" s="480"/>
      <c r="D121" s="480"/>
      <c r="E121" s="480"/>
      <c r="F121" s="480"/>
      <c r="G121" s="480"/>
      <c r="H121" s="480"/>
      <c r="I121" s="480"/>
      <c r="Q121" s="92"/>
    </row>
    <row r="122" spans="1:17" x14ac:dyDescent="0.25">
      <c r="A122" s="92"/>
      <c r="C122" s="480"/>
      <c r="D122" s="480"/>
      <c r="E122" s="480"/>
      <c r="F122" s="480"/>
      <c r="G122" s="480"/>
      <c r="H122" s="480"/>
      <c r="I122" s="480"/>
      <c r="Q122" s="92"/>
    </row>
    <row r="123" spans="1:17" x14ac:dyDescent="0.25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</row>
    <row r="124" spans="1:17" x14ac:dyDescent="0.25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</row>
    <row r="125" spans="1:17" x14ac:dyDescent="0.25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</row>
    <row r="126" spans="1:17" x14ac:dyDescent="0.25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</row>
    <row r="127" spans="1:17" x14ac:dyDescent="0.25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</row>
    <row r="128" spans="1:17" x14ac:dyDescent="0.25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</row>
    <row r="129" spans="1:17" x14ac:dyDescent="0.25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</row>
    <row r="130" spans="1:17" x14ac:dyDescent="0.25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</row>
    <row r="131" spans="1:17" x14ac:dyDescent="0.25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</row>
    <row r="132" spans="1:17" x14ac:dyDescent="0.25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</row>
    <row r="133" spans="1:17" hidden="1" x14ac:dyDescent="0.25"/>
    <row r="134" spans="1:17" hidden="1" x14ac:dyDescent="0.25"/>
    <row r="135" spans="1:17" hidden="1" x14ac:dyDescent="0.25"/>
    <row r="136" spans="1:17" hidden="1" x14ac:dyDescent="0.25"/>
    <row r="137" spans="1:17" hidden="1" x14ac:dyDescent="0.25"/>
    <row r="138" spans="1:17" hidden="1" x14ac:dyDescent="0.25"/>
    <row r="139" spans="1:17" hidden="1" x14ac:dyDescent="0.25"/>
    <row r="140" spans="1:17" hidden="1" x14ac:dyDescent="0.25"/>
    <row r="141" spans="1:17" hidden="1" x14ac:dyDescent="0.25"/>
    <row r="142" spans="1:17" hidden="1" x14ac:dyDescent="0.25"/>
    <row r="143" spans="1:17" hidden="1" x14ac:dyDescent="0.25"/>
    <row r="144" spans="1:17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x14ac:dyDescent="0.25"/>
    <row r="167" x14ac:dyDescent="0.25"/>
    <row r="168" x14ac:dyDescent="0.25"/>
  </sheetData>
  <sheetProtection password="98D7" sheet="1" objects="1" scenarios="1"/>
  <mergeCells count="52">
    <mergeCell ref="G19:I19"/>
    <mergeCell ref="K58:N58"/>
    <mergeCell ref="I45:J45"/>
    <mergeCell ref="F50:G50"/>
    <mergeCell ref="I50:J50"/>
    <mergeCell ref="F55:G55"/>
    <mergeCell ref="I55:J55"/>
    <mergeCell ref="F45:G45"/>
    <mergeCell ref="C22:E23"/>
    <mergeCell ref="M27:O27"/>
    <mergeCell ref="M31:O31"/>
    <mergeCell ref="K13:O19"/>
    <mergeCell ref="K53:N53"/>
    <mergeCell ref="K38:N38"/>
    <mergeCell ref="K43:N43"/>
    <mergeCell ref="K48:N48"/>
    <mergeCell ref="F29:G29"/>
    <mergeCell ref="I29:J29"/>
    <mergeCell ref="M29:N29"/>
    <mergeCell ref="F40:G40"/>
    <mergeCell ref="I40:J40"/>
    <mergeCell ref="G13:I13"/>
    <mergeCell ref="G15:I15"/>
    <mergeCell ref="G17:I17"/>
    <mergeCell ref="C119:I122"/>
    <mergeCell ref="H100:N100"/>
    <mergeCell ref="F60:G60"/>
    <mergeCell ref="I60:J60"/>
    <mergeCell ref="C66:I69"/>
    <mergeCell ref="D96:F96"/>
    <mergeCell ref="D98:F98"/>
    <mergeCell ref="D92:G92"/>
    <mergeCell ref="H84:N84"/>
    <mergeCell ref="D80:F80"/>
    <mergeCell ref="D82:F82"/>
    <mergeCell ref="D84:F84"/>
    <mergeCell ref="I93:N93"/>
    <mergeCell ref="F85:G85"/>
    <mergeCell ref="D88:F88"/>
    <mergeCell ref="D90:F90"/>
    <mergeCell ref="H92:O92"/>
    <mergeCell ref="D106:F106"/>
    <mergeCell ref="D108:G108"/>
    <mergeCell ref="D109:G109"/>
    <mergeCell ref="D104:F104"/>
    <mergeCell ref="D100:G100"/>
    <mergeCell ref="D112:F112"/>
    <mergeCell ref="D114:F114"/>
    <mergeCell ref="D116:G116"/>
    <mergeCell ref="H108:N108"/>
    <mergeCell ref="H109:N109"/>
    <mergeCell ref="H116:N116"/>
  </mergeCells>
  <hyperlinks>
    <hyperlink ref="K38" location="'Car Finance'!A1" display="'Car Finance'!A1"/>
    <hyperlink ref="K43" location="'Running Costs'!A1" display="'Running Costs'!A1"/>
    <hyperlink ref="K48" location="'Vehicle Downtime'!A1" display="'Vehicle Downtime'!A1"/>
    <hyperlink ref="K53" location="'Management Costs'!A1" display="'Management Costs'!A1"/>
    <hyperlink ref="K58" location="'Used car sale income'!A1" display="'Used car sale income'!A1"/>
  </hyperlinks>
  <pageMargins left="0" right="0" top="0.11811023622047245" bottom="0.11811023622047245" header="0.11811023622047245" footer="0.1181102362204724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TR_5">
              <controlPr defaultSize="0" print="0" autoLine="0" autoPict="0" macro="[0]!MainMenu4_Click">
                <anchor moveWithCells="1">
                  <from>
                    <xdr:col>3</xdr:col>
                    <xdr:colOff>314325</xdr:colOff>
                    <xdr:row>10</xdr:row>
                    <xdr:rowOff>85725</xdr:rowOff>
                  </from>
                  <to>
                    <xdr:col>8</xdr:col>
                    <xdr:colOff>771525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TR_4">
              <controlPr defaultSize="0" autoLine="0" autoPict="0" macro="[0]!MainMenu4_Click">
                <anchor moveWithCells="1">
                  <from>
                    <xdr:col>2</xdr:col>
                    <xdr:colOff>942975</xdr:colOff>
                    <xdr:row>17</xdr:row>
                    <xdr:rowOff>38100</xdr:rowOff>
                  </from>
                  <to>
                    <xdr:col>4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Finance">
    <pageSetUpPr autoPageBreaks="0"/>
  </sheetPr>
  <dimension ref="A1:O626"/>
  <sheetViews>
    <sheetView showGridLines="0" showRowColHeaders="0" showRuler="0" showWhiteSpace="0" topLeftCell="A2" workbookViewId="0">
      <pane ySplit="8" topLeftCell="A64" activePane="bottomLeft" state="frozen"/>
      <selection activeCell="A2" sqref="A2"/>
      <selection pane="bottomLeft" activeCell="I91" sqref="I91"/>
    </sheetView>
  </sheetViews>
  <sheetFormatPr defaultColWidth="0" defaultRowHeight="15" zeroHeight="1" x14ac:dyDescent="0.25"/>
  <cols>
    <col min="1" max="2" width="4" style="62" customWidth="1"/>
    <col min="3" max="4" width="10.7109375" style="62" customWidth="1"/>
    <col min="5" max="5" width="2.7109375" style="62" customWidth="1"/>
    <col min="6" max="6" width="9.28515625" style="62" customWidth="1"/>
    <col min="7" max="7" width="22.5703125" style="62" customWidth="1"/>
    <col min="8" max="8" width="1.7109375" style="62" customWidth="1"/>
    <col min="9" max="9" width="10.7109375" style="62" customWidth="1"/>
    <col min="10" max="10" width="1.7109375" style="62" customWidth="1"/>
    <col min="11" max="11" width="14.7109375" style="62" customWidth="1"/>
    <col min="12" max="12" width="1.7109375" style="62" customWidth="1"/>
    <col min="13" max="13" width="14.7109375" style="62" customWidth="1"/>
    <col min="14" max="14" width="1.7109375" style="62" customWidth="1"/>
    <col min="15" max="15" width="6.85546875" style="62" customWidth="1"/>
    <col min="16" max="16384" width="9.140625" style="62" hidden="1"/>
  </cols>
  <sheetData>
    <row r="1" spans="1:15" ht="0" hidden="1" customHeight="1" x14ac:dyDescent="0.25"/>
    <row r="2" spans="1:15" ht="14.1" customHeight="1" x14ac:dyDescent="0.25">
      <c r="A2" s="92"/>
      <c r="C2" s="33"/>
      <c r="D2" s="33"/>
      <c r="E2" s="34"/>
      <c r="F2" s="34"/>
      <c r="G2" s="34"/>
      <c r="H2" s="34"/>
      <c r="I2" s="34"/>
    </row>
    <row r="3" spans="1:15" ht="18" customHeight="1" x14ac:dyDescent="0.25">
      <c r="A3" s="92"/>
      <c r="C3" s="33"/>
      <c r="D3" s="33"/>
      <c r="E3" s="34"/>
      <c r="F3" s="34"/>
      <c r="G3" s="34"/>
      <c r="H3" s="34"/>
      <c r="I3" s="34"/>
    </row>
    <row r="4" spans="1:15" ht="14.1" customHeight="1" x14ac:dyDescent="0.25">
      <c r="A4" s="92"/>
      <c r="C4" s="33"/>
      <c r="D4" s="33"/>
      <c r="E4" s="34"/>
      <c r="F4" s="34"/>
      <c r="G4" s="34"/>
      <c r="H4" s="34"/>
      <c r="I4" s="34"/>
    </row>
    <row r="5" spans="1:15" ht="14.1" customHeight="1" x14ac:dyDescent="0.25">
      <c r="A5" s="92"/>
      <c r="C5" s="33"/>
      <c r="D5" s="33"/>
      <c r="E5" s="34"/>
      <c r="F5" s="34"/>
      <c r="G5" s="34"/>
      <c r="H5" s="34"/>
      <c r="I5" s="34"/>
    </row>
    <row r="6" spans="1:15" ht="9.9499999999999993" customHeight="1" x14ac:dyDescent="0.25">
      <c r="A6" s="92"/>
    </row>
    <row r="7" spans="1:15" s="10" customFormat="1" ht="13.5" customHeight="1" x14ac:dyDescent="0.25">
      <c r="A7" s="92"/>
      <c r="B7" s="62"/>
      <c r="C7" s="264"/>
      <c r="D7" s="264"/>
      <c r="E7" s="264"/>
      <c r="F7" s="264"/>
      <c r="G7" s="264"/>
      <c r="H7" s="264"/>
      <c r="I7" s="264"/>
    </row>
    <row r="8" spans="1:15" s="10" customFormat="1" ht="13.5" customHeight="1" x14ac:dyDescent="0.25">
      <c r="A8" s="92"/>
      <c r="B8" s="62"/>
      <c r="C8" s="264"/>
      <c r="E8" s="264"/>
      <c r="F8" s="264"/>
      <c r="G8" s="264"/>
      <c r="H8" s="264"/>
      <c r="I8" s="264"/>
    </row>
    <row r="9" spans="1:15" s="10" customFormat="1" ht="9.9499999999999993" customHeight="1" x14ac:dyDescent="0.25">
      <c r="A9" s="92"/>
      <c r="B9" s="62"/>
      <c r="C9" s="264"/>
      <c r="E9" s="264"/>
      <c r="F9" s="264"/>
      <c r="G9" s="264"/>
      <c r="H9" s="264"/>
      <c r="I9" s="264"/>
    </row>
    <row r="10" spans="1:15" s="9" customFormat="1" ht="14.1" customHeight="1" x14ac:dyDescent="0.25">
      <c r="A10" s="92"/>
      <c r="B10" s="62"/>
      <c r="C10" s="10"/>
      <c r="D10" s="10"/>
      <c r="E10" s="10"/>
      <c r="F10" s="10"/>
      <c r="G10" s="10"/>
      <c r="H10" s="10"/>
      <c r="I10" s="10"/>
    </row>
    <row r="11" spans="1:15" s="9" customFormat="1" ht="15.95" customHeight="1" x14ac:dyDescent="0.3">
      <c r="A11" s="92"/>
      <c r="B11" s="289" t="s">
        <v>554</v>
      </c>
      <c r="C11" s="11"/>
      <c r="D11" s="11"/>
      <c r="E11" s="12"/>
      <c r="F11" s="12"/>
      <c r="G11" s="12"/>
      <c r="H11" s="12"/>
      <c r="I11" s="62"/>
    </row>
    <row r="12" spans="1:15" s="9" customFormat="1" ht="3.95" customHeight="1" x14ac:dyDescent="0.25">
      <c r="A12" s="92"/>
      <c r="B12" s="266">
        <f>'Model Assumptions'!A8</f>
        <v>0</v>
      </c>
      <c r="C12" s="41" t="str">
        <f t="shared" ref="C12" si="0">IF(ISERROR(VLOOKUP(B12,AssumptionsData,3,FALSE)),"",VLOOKUP(B12,AssumptionsData,3,FALSE))</f>
        <v/>
      </c>
      <c r="D12" s="10"/>
      <c r="E12" s="13"/>
      <c r="F12" s="12"/>
      <c r="G12" s="12"/>
      <c r="H12" s="12"/>
      <c r="I12" s="43"/>
      <c r="J12" s="12"/>
      <c r="K12" s="12"/>
      <c r="L12" s="12"/>
      <c r="M12" s="12"/>
      <c r="N12" s="12"/>
      <c r="O12" s="12"/>
    </row>
    <row r="13" spans="1:15" s="9" customFormat="1" ht="31.5" customHeight="1" x14ac:dyDescent="0.3">
      <c r="A13" s="92"/>
      <c r="B13" s="289"/>
      <c r="C13" s="73" t="s">
        <v>539</v>
      </c>
      <c r="D13" s="10"/>
      <c r="E13" s="13"/>
      <c r="F13" s="12"/>
      <c r="G13" s="12"/>
      <c r="H13" s="12"/>
      <c r="I13" s="493" t="str">
        <f ca="1">SelectedVehicle</f>
        <v>SEATIBIZA ST (6J)1.2 TDi StyleTerm:48  Mileage: 25000</v>
      </c>
      <c r="J13" s="494"/>
      <c r="K13" s="494"/>
      <c r="L13" s="494"/>
      <c r="M13" s="494"/>
      <c r="N13" s="495"/>
    </row>
    <row r="14" spans="1:15" s="9" customFormat="1" ht="3.95" customHeight="1" x14ac:dyDescent="0.25">
      <c r="A14" s="92"/>
      <c r="B14" s="266" t="str">
        <f>'Model Assumptions'!A11</f>
        <v>CarFinance</v>
      </c>
      <c r="C14" s="41" t="str">
        <f t="shared" ref="C14" si="1">IF(ISERROR(VLOOKUP(B14,AssumptionsData,3,FALSE)),"",VLOOKUP(B14,AssumptionsData,3,FALSE))</f>
        <v/>
      </c>
      <c r="D14" s="10"/>
      <c r="E14" s="13"/>
      <c r="F14" s="12"/>
      <c r="G14" s="12"/>
      <c r="H14" s="12"/>
      <c r="I14" s="43"/>
      <c r="J14" s="12"/>
      <c r="K14" s="12"/>
      <c r="L14" s="12"/>
      <c r="M14" s="12"/>
      <c r="N14" s="12"/>
      <c r="O14" s="12"/>
    </row>
    <row r="15" spans="1:15" s="9" customFormat="1" ht="14.1" customHeight="1" x14ac:dyDescent="0.3">
      <c r="A15" s="92"/>
      <c r="B15" s="289"/>
      <c r="C15" s="42" t="s">
        <v>541</v>
      </c>
      <c r="D15" s="10"/>
      <c r="E15" s="13"/>
      <c r="F15" s="12"/>
      <c r="G15" s="12"/>
      <c r="H15" s="12"/>
      <c r="I15" s="102">
        <f ca="1">HLOOKUP($I$13,IQFCars,'IQF Data'!GX43,FALSE)/12</f>
        <v>4</v>
      </c>
      <c r="J15" s="10"/>
      <c r="K15" s="10"/>
      <c r="L15" s="10"/>
      <c r="M15" s="10"/>
      <c r="N15" s="10"/>
    </row>
    <row r="16" spans="1:15" s="9" customFormat="1" ht="3.95" customHeight="1" x14ac:dyDescent="0.25">
      <c r="A16" s="92"/>
      <c r="B16" s="266" t="str">
        <f>'Model Assumptions'!A12</f>
        <v>x</v>
      </c>
      <c r="C16" s="41">
        <f t="shared" ref="C16" si="2">IF(ISERROR(VLOOKUP(B16,AssumptionsData,3,FALSE)),"",VLOOKUP(B16,AssumptionsData,3,FALSE))</f>
        <v>0</v>
      </c>
      <c r="D16" s="10"/>
      <c r="E16" s="13"/>
      <c r="F16" s="12"/>
      <c r="G16" s="12"/>
      <c r="H16" s="12"/>
      <c r="I16" s="43"/>
      <c r="J16" s="12"/>
      <c r="K16" s="12"/>
      <c r="L16" s="12"/>
      <c r="M16" s="12"/>
      <c r="N16" s="12"/>
      <c r="O16" s="12"/>
    </row>
    <row r="17" spans="1:15" s="9" customFormat="1" ht="14.1" customHeight="1" x14ac:dyDescent="0.3">
      <c r="A17" s="92"/>
      <c r="B17" s="289"/>
      <c r="C17" s="155" t="str">
        <f>'IQF Data'!D44</f>
        <v xml:space="preserve"> Mileage per year (in kilometers) </v>
      </c>
      <c r="D17" s="10"/>
      <c r="E17" s="13"/>
      <c r="F17" s="12"/>
      <c r="G17" s="12"/>
      <c r="H17" s="12"/>
      <c r="I17" s="102">
        <f ca="1">HLOOKUP($I$13,IQFCars,'IQF Data'!GX44,FALSE)</f>
        <v>25000</v>
      </c>
      <c r="J17" s="10"/>
      <c r="K17" s="10"/>
      <c r="L17" s="10"/>
      <c r="M17" s="10"/>
      <c r="N17" s="10"/>
    </row>
    <row r="18" spans="1:15" s="9" customFormat="1" ht="14.1" customHeight="1" x14ac:dyDescent="0.3">
      <c r="A18" s="92"/>
      <c r="B18" s="290"/>
      <c r="C18" s="11"/>
      <c r="D18" s="11"/>
      <c r="E18" s="12"/>
      <c r="F18" s="12"/>
      <c r="G18" s="12"/>
      <c r="H18" s="12"/>
      <c r="I18" s="12"/>
    </row>
    <row r="19" spans="1:15" s="9" customFormat="1" ht="14.1" customHeight="1" x14ac:dyDescent="0.25">
      <c r="A19" s="92"/>
      <c r="B19" s="291"/>
      <c r="C19" s="48" t="s">
        <v>529</v>
      </c>
      <c r="D19" s="12"/>
      <c r="E19" s="12"/>
      <c r="F19" s="12"/>
      <c r="G19" s="12"/>
      <c r="H19" s="12"/>
      <c r="I19" s="12"/>
    </row>
    <row r="20" spans="1:15" s="9" customFormat="1" ht="3.95" customHeight="1" x14ac:dyDescent="0.25">
      <c r="A20" s="92"/>
      <c r="B20" s="266"/>
      <c r="C20" s="41" t="str">
        <f t="shared" ref="C20" si="3">IF(ISERROR(VLOOKUP(B20,IQFData,3,FALSE)),"",VLOOKUP(B20,IQFData,3,FALSE))</f>
        <v/>
      </c>
      <c r="D20" s="10"/>
      <c r="E20" s="13"/>
      <c r="F20" s="12"/>
      <c r="G20" s="12"/>
      <c r="H20" s="12"/>
      <c r="I20" s="45"/>
      <c r="J20" s="12"/>
      <c r="K20" s="51" t="str">
        <f t="shared" ref="K20" si="4">IF(ISERROR(VLOOKUP(B20,IQFData,106,FALSE)),"",VLOOKUP(B20,IQFData,106,FALSE))</f>
        <v/>
      </c>
      <c r="L20" s="12"/>
      <c r="M20" s="15"/>
      <c r="N20" s="12"/>
      <c r="O20" s="12"/>
    </row>
    <row r="21" spans="1:15" s="9" customFormat="1" ht="14.1" customHeight="1" x14ac:dyDescent="0.25">
      <c r="A21" s="92"/>
      <c r="B21" s="266" t="str">
        <f>'Model Assumptions'!A36</f>
        <v>AvgmarketInterestRate</v>
      </c>
      <c r="C21" s="42" t="str">
        <f t="shared" ref="C21:C31" si="5">IF(ISERROR(VLOOKUP(B21,AssumptionsData,3,FALSE)),"",VLOOKUP(B21,AssumptionsData,3,FALSE))</f>
        <v>Average Market Interest rate (loan, financial leasing)  %</v>
      </c>
      <c r="D21" s="10"/>
      <c r="E21" s="13"/>
      <c r="F21" s="12"/>
      <c r="G21" s="12"/>
      <c r="H21" s="12"/>
      <c r="I21" s="103">
        <f>IF(ISERROR(VLOOKUP(B21,AssumptionsData,9,FALSE)),"",VLOOKUP(B21,AssumptionsData,9,FALSE))</f>
        <v>0.06</v>
      </c>
      <c r="J21" s="12"/>
      <c r="K21" s="12"/>
      <c r="L21" s="12"/>
      <c r="M21" s="12"/>
      <c r="N21" s="12"/>
      <c r="O21" s="12"/>
    </row>
    <row r="22" spans="1:15" s="9" customFormat="1" ht="3.95" customHeight="1" x14ac:dyDescent="0.25">
      <c r="A22" s="92"/>
      <c r="B22" s="266" t="str">
        <f>'Model Assumptions'!A37</f>
        <v>x</v>
      </c>
      <c r="C22" s="42">
        <f t="shared" si="5"/>
        <v>0</v>
      </c>
      <c r="D22" s="10"/>
      <c r="E22" s="13"/>
      <c r="F22" s="12"/>
      <c r="G22" s="12"/>
      <c r="H22" s="12"/>
      <c r="I22" s="100"/>
      <c r="J22" s="12"/>
      <c r="K22" s="12"/>
      <c r="L22" s="12"/>
      <c r="M22" s="12"/>
      <c r="N22" s="12"/>
      <c r="O22" s="12"/>
    </row>
    <row r="23" spans="1:15" s="9" customFormat="1" ht="14.1" customHeight="1" x14ac:dyDescent="0.25">
      <c r="A23" s="92"/>
      <c r="B23" s="266" t="str">
        <f>'Model Assumptions'!A38</f>
        <v>AvgMarketStartCommision</v>
      </c>
      <c r="C23" s="42" t="str">
        <f t="shared" si="5"/>
        <v>Average market pre finance cost %</v>
      </c>
      <c r="D23" s="10"/>
      <c r="E23" s="13"/>
      <c r="F23" s="12"/>
      <c r="G23" s="12"/>
      <c r="H23" s="12"/>
      <c r="I23" s="103">
        <f>IF(ISERROR(VLOOKUP(B23,AssumptionsData,9,FALSE)),"",VLOOKUP(B23,AssumptionsData,9,FALSE))</f>
        <v>0</v>
      </c>
      <c r="J23" s="12"/>
      <c r="K23" s="12"/>
      <c r="L23" s="12"/>
      <c r="M23" s="12"/>
      <c r="N23" s="12"/>
      <c r="O23" s="12"/>
    </row>
    <row r="24" spans="1:15" s="9" customFormat="1" ht="3.95" customHeight="1" x14ac:dyDescent="0.25">
      <c r="A24" s="92"/>
      <c r="B24" s="266" t="str">
        <f>'Model Assumptions'!A39</f>
        <v>x</v>
      </c>
      <c r="C24" s="42">
        <f t="shared" si="5"/>
        <v>0</v>
      </c>
      <c r="D24" s="10"/>
      <c r="E24" s="13"/>
      <c r="F24" s="12"/>
      <c r="G24" s="12"/>
      <c r="H24" s="12"/>
      <c r="I24" s="107"/>
      <c r="J24" s="12"/>
      <c r="K24" s="12"/>
      <c r="L24" s="12"/>
      <c r="M24" s="12"/>
      <c r="N24" s="12"/>
      <c r="O24" s="12"/>
    </row>
    <row r="25" spans="1:15" s="9" customFormat="1" ht="14.1" customHeight="1" x14ac:dyDescent="0.25">
      <c r="A25" s="92"/>
      <c r="B25" s="266" t="str">
        <f>'Model Assumptions'!A40</f>
        <v>AvgMarketDiscountRate</v>
      </c>
      <c r="C25" s="42" t="str">
        <f t="shared" si="5"/>
        <v xml:space="preserve">Average market interest rate own funds </v>
      </c>
      <c r="D25" s="10"/>
      <c r="E25" s="13"/>
      <c r="F25" s="12"/>
      <c r="G25" s="12"/>
      <c r="H25" s="12"/>
      <c r="I25" s="103">
        <f>IF(ISERROR(VLOOKUP(B25,AssumptionsData,9,FALSE)),"",VLOOKUP(B25,AssumptionsData,9,FALSE))</f>
        <v>0.05</v>
      </c>
      <c r="J25" s="12"/>
      <c r="K25" s="12"/>
      <c r="L25" s="12"/>
      <c r="M25" s="12"/>
      <c r="N25" s="12"/>
      <c r="O25" s="12"/>
    </row>
    <row r="26" spans="1:15" s="9" customFormat="1" ht="3.95" customHeight="1" x14ac:dyDescent="0.25">
      <c r="A26" s="92"/>
      <c r="B26" s="266" t="str">
        <f>'Model Assumptions'!A41</f>
        <v>x</v>
      </c>
      <c r="C26" s="42">
        <f t="shared" si="5"/>
        <v>0</v>
      </c>
      <c r="D26" s="10"/>
      <c r="E26" s="13"/>
      <c r="F26" s="12"/>
      <c r="G26" s="12"/>
      <c r="H26" s="12"/>
      <c r="I26" s="107"/>
      <c r="J26" s="12"/>
      <c r="K26" s="15"/>
      <c r="L26" s="12"/>
      <c r="M26" s="15"/>
      <c r="N26" s="12"/>
      <c r="O26" s="12"/>
    </row>
    <row r="27" spans="1:15" s="9" customFormat="1" ht="14.1" customHeight="1" x14ac:dyDescent="0.25">
      <c r="A27" s="92"/>
      <c r="B27" s="266" t="str">
        <f>'Model Assumptions'!A52</f>
        <v>AvgMarketCarDiscount</v>
      </c>
      <c r="C27" s="42" t="str">
        <f t="shared" si="5"/>
        <v>Average Market Car discount</v>
      </c>
      <c r="D27" s="10"/>
      <c r="E27" s="13"/>
      <c r="F27" s="12"/>
      <c r="G27" s="12"/>
      <c r="H27" s="12"/>
      <c r="I27" s="103" t="str">
        <f ca="1">IF(ISERROR(VLOOKUP(SelCar,Vehicles1,6,FALSE)),"",VLOOKUP(SelCar,Vehicles1,6,FALSE))</f>
        <v/>
      </c>
      <c r="J27" s="12"/>
      <c r="K27" s="15"/>
      <c r="L27" s="12"/>
      <c r="M27" s="15"/>
      <c r="N27" s="12"/>
      <c r="O27" s="12"/>
    </row>
    <row r="28" spans="1:15" s="9" customFormat="1" ht="3.95" customHeight="1" x14ac:dyDescent="0.25">
      <c r="A28" s="92"/>
      <c r="B28" s="266" t="str">
        <f>'Model Assumptions'!A43</f>
        <v>x</v>
      </c>
      <c r="C28" s="42">
        <f t="shared" si="5"/>
        <v>0</v>
      </c>
      <c r="D28" s="10"/>
      <c r="E28" s="13"/>
      <c r="F28" s="12"/>
      <c r="G28" s="12"/>
      <c r="H28" s="12"/>
      <c r="I28" s="107"/>
      <c r="J28" s="12"/>
      <c r="K28" s="15"/>
      <c r="L28" s="12"/>
      <c r="M28" s="15"/>
      <c r="N28" s="12"/>
      <c r="O28" s="12"/>
    </row>
    <row r="29" spans="1:15" s="9" customFormat="1" ht="14.1" customHeight="1" x14ac:dyDescent="0.25">
      <c r="A29" s="92"/>
      <c r="B29" s="266" t="s">
        <v>444</v>
      </c>
      <c r="C29" s="42" t="str">
        <f t="shared" si="5"/>
        <v>Vehicle Taxes (Luxury Tax, NOVA, BPM) adjustment</v>
      </c>
      <c r="D29" s="10"/>
      <c r="E29" s="13"/>
      <c r="F29" s="12"/>
      <c r="G29" s="12"/>
      <c r="H29" s="12"/>
      <c r="I29" s="103">
        <f>IF(ISERROR(VLOOKUP(B29,AssumptionsData,9,FALSE)),"",VLOOKUP(B29,AssumptionsData,9,FALSE))</f>
        <v>0</v>
      </c>
      <c r="J29" s="12"/>
      <c r="K29" s="15"/>
      <c r="L29" s="12"/>
      <c r="M29" s="15"/>
      <c r="N29" s="12"/>
      <c r="O29" s="12"/>
    </row>
    <row r="30" spans="1:15" s="9" customFormat="1" ht="3.95" customHeight="1" x14ac:dyDescent="0.25">
      <c r="A30" s="92"/>
      <c r="B30" s="266" t="str">
        <f>'Model Assumptions'!A49</f>
        <v>x</v>
      </c>
      <c r="C30" s="42">
        <f t="shared" si="5"/>
        <v>0</v>
      </c>
      <c r="D30" s="10"/>
      <c r="E30" s="13"/>
      <c r="F30" s="12"/>
      <c r="G30" s="12"/>
      <c r="H30" s="12"/>
      <c r="I30" s="384"/>
      <c r="J30" s="12"/>
      <c r="K30" s="15"/>
      <c r="L30" s="12"/>
      <c r="M30" s="15"/>
      <c r="N30" s="12"/>
      <c r="O30" s="12"/>
    </row>
    <row r="31" spans="1:15" s="9" customFormat="1" ht="14.1" hidden="1" customHeight="1" x14ac:dyDescent="0.25">
      <c r="A31" s="92"/>
      <c r="B31" s="266" t="str">
        <f>'Model Assumptions'!A50</f>
        <v>ResidualValueAdj</v>
      </c>
      <c r="C31" s="42" t="str">
        <f t="shared" si="5"/>
        <v>Residual value adjustment</v>
      </c>
      <c r="D31" s="10"/>
      <c r="E31" s="13"/>
      <c r="F31" s="12"/>
      <c r="G31" s="12"/>
      <c r="H31" s="12"/>
      <c r="I31" s="383">
        <f>IF(ISERROR(VLOOKUP(B31,AssumptionsData,9,FALSE)),"",VLOOKUP(B31,AssumptionsData,9,FALSE))</f>
        <v>0.05</v>
      </c>
      <c r="J31" s="12"/>
      <c r="K31" s="15"/>
      <c r="L31" s="12"/>
      <c r="M31" s="15"/>
      <c r="N31" s="12"/>
      <c r="O31" s="12"/>
    </row>
    <row r="32" spans="1:15" s="9" customFormat="1" ht="3.95" customHeight="1" x14ac:dyDescent="0.25">
      <c r="A32" s="92"/>
      <c r="B32" s="291"/>
      <c r="C32" s="35"/>
      <c r="D32" s="10"/>
      <c r="E32" s="13"/>
      <c r="F32" s="12"/>
      <c r="G32" s="12"/>
      <c r="H32" s="12"/>
      <c r="I32" s="23"/>
      <c r="J32" s="12"/>
      <c r="K32" s="15"/>
      <c r="L32" s="12"/>
      <c r="M32" s="15"/>
      <c r="N32" s="12"/>
      <c r="O32" s="12"/>
    </row>
    <row r="33" spans="1:15" s="9" customFormat="1" ht="9.9499999999999993" customHeight="1" x14ac:dyDescent="0.25">
      <c r="A33" s="92"/>
      <c r="B33" s="291"/>
      <c r="C33" s="35"/>
      <c r="D33" s="10"/>
      <c r="E33" s="13"/>
      <c r="F33" s="12"/>
      <c r="G33" s="12"/>
      <c r="H33" s="12"/>
      <c r="I33" s="12"/>
      <c r="J33" s="12"/>
      <c r="K33" s="12"/>
      <c r="L33" s="12"/>
      <c r="M33" s="15"/>
      <c r="N33" s="12"/>
      <c r="O33" s="12"/>
    </row>
    <row r="34" spans="1:15" s="9" customFormat="1" ht="3.95" customHeight="1" x14ac:dyDescent="0.25">
      <c r="A34" s="92"/>
      <c r="B34" s="291"/>
      <c r="C34" s="35"/>
      <c r="D34" s="10"/>
      <c r="E34" s="13"/>
      <c r="F34" s="12"/>
      <c r="G34" s="12"/>
      <c r="H34" s="12"/>
      <c r="I34" s="12"/>
      <c r="J34" s="12"/>
      <c r="K34" s="12"/>
      <c r="L34" s="12"/>
      <c r="M34" s="15"/>
      <c r="N34" s="12"/>
      <c r="O34" s="12"/>
    </row>
    <row r="35" spans="1:15" s="9" customFormat="1" ht="14.1" customHeight="1" x14ac:dyDescent="0.25">
      <c r="A35" s="92"/>
      <c r="B35" s="291"/>
      <c r="C35" s="48" t="s">
        <v>543</v>
      </c>
      <c r="D35" s="12"/>
      <c r="E35" s="12"/>
      <c r="F35" s="12"/>
      <c r="G35" s="12"/>
      <c r="H35" s="12"/>
      <c r="I35" s="12"/>
      <c r="K35" s="292" t="s">
        <v>533</v>
      </c>
    </row>
    <row r="36" spans="1:15" s="9" customFormat="1" ht="14.1" customHeight="1" x14ac:dyDescent="0.25">
      <c r="A36" s="92"/>
      <c r="B36" s="310" t="str">
        <f>'IQF Data'!B43</f>
        <v>Term</v>
      </c>
      <c r="C36" s="42" t="str">
        <f t="shared" ref="C36:C67" si="6">IF(ISERROR(VLOOKUP(B36,IQFData,3,FALSE)),"",VLOOKUP(B36,IQFData,3,FALSE))</f>
        <v>Term (Months)</v>
      </c>
      <c r="D36" s="10"/>
      <c r="E36" s="13"/>
      <c r="F36" s="12"/>
      <c r="G36" s="12"/>
      <c r="H36" s="12"/>
      <c r="I36" s="102">
        <f ca="1">HLOOKUP($I$13,IQFCars,M36,FALSE)</f>
        <v>48</v>
      </c>
      <c r="J36" s="12"/>
      <c r="L36" s="12"/>
      <c r="M36" s="51">
        <f t="shared" ref="M36:M50" si="7">IF(ISERROR(VLOOKUP(B36,IQFData,205,FALSE)),"",VLOOKUP(B36,IQFData,205,FALSE))</f>
        <v>42</v>
      </c>
      <c r="N36" s="12"/>
      <c r="O36" s="12"/>
    </row>
    <row r="37" spans="1:15" s="9" customFormat="1" ht="3.95" customHeight="1" x14ac:dyDescent="0.25">
      <c r="A37" s="92"/>
      <c r="B37" s="310"/>
      <c r="C37" s="42" t="str">
        <f t="shared" si="6"/>
        <v/>
      </c>
      <c r="D37" s="10"/>
      <c r="E37" s="13"/>
      <c r="F37" s="12"/>
      <c r="G37" s="12"/>
      <c r="H37" s="12"/>
      <c r="I37" s="98"/>
      <c r="J37" s="12"/>
      <c r="L37" s="12"/>
      <c r="M37" s="51" t="str">
        <f t="shared" si="7"/>
        <v/>
      </c>
      <c r="N37" s="12"/>
      <c r="O37" s="12"/>
    </row>
    <row r="38" spans="1:15" s="9" customFormat="1" ht="14.1" customHeight="1" x14ac:dyDescent="0.25">
      <c r="A38" s="92"/>
      <c r="B38" s="310" t="str">
        <f>'IQF Data'!B29</f>
        <v>CataloguePrice</v>
      </c>
      <c r="C38" s="42" t="str">
        <f t="shared" si="6"/>
        <v xml:space="preserve">Catalogue Price (excl. taxes) (excl. options &amp; accessoiries) </v>
      </c>
      <c r="D38" s="10"/>
      <c r="E38" s="13"/>
      <c r="F38" s="12"/>
      <c r="G38" s="12"/>
      <c r="H38" s="12"/>
      <c r="I38" s="101">
        <f ca="1">HLOOKUP($I$13,IQFCars,M38,FALSE)</f>
        <v>14904.35</v>
      </c>
      <c r="J38" s="12"/>
      <c r="K38" s="118" t="str">
        <f>SelCurrency</f>
        <v>EUR</v>
      </c>
      <c r="L38" s="12"/>
      <c r="M38" s="51">
        <f t="shared" si="7"/>
        <v>28</v>
      </c>
      <c r="N38" s="12"/>
      <c r="O38" s="12"/>
    </row>
    <row r="39" spans="1:15" s="9" customFormat="1" ht="3.95" customHeight="1" x14ac:dyDescent="0.25">
      <c r="A39" s="92"/>
      <c r="B39" s="310"/>
      <c r="C39" s="42" t="str">
        <f t="shared" si="6"/>
        <v/>
      </c>
      <c r="D39" s="10"/>
      <c r="E39" s="13"/>
      <c r="F39" s="12"/>
      <c r="G39" s="12"/>
      <c r="H39" s="12"/>
      <c r="I39" s="98"/>
      <c r="J39" s="12"/>
      <c r="K39" s="118"/>
      <c r="L39" s="12"/>
      <c r="M39" s="51" t="str">
        <f t="shared" si="7"/>
        <v/>
      </c>
      <c r="N39" s="12"/>
      <c r="O39" s="12"/>
    </row>
    <row r="40" spans="1:15" s="9" customFormat="1" ht="14.1" customHeight="1" x14ac:dyDescent="0.25">
      <c r="A40" s="92"/>
      <c r="B40" s="310" t="str">
        <f>'IQF Data'!B31</f>
        <v>OptionsExclTaxes</v>
      </c>
      <c r="C40" s="42" t="str">
        <f t="shared" si="6"/>
        <v xml:space="preserve"> Options (excl. taxes) </v>
      </c>
      <c r="D40" s="10"/>
      <c r="E40" s="13"/>
      <c r="F40" s="12"/>
      <c r="G40" s="12"/>
      <c r="H40" s="12"/>
      <c r="I40" s="101">
        <f ca="1">HLOOKUP($I$13,IQFCars,M40,FALSE)</f>
        <v>312.2</v>
      </c>
      <c r="J40" s="12"/>
      <c r="K40" s="118" t="str">
        <f>SelCurrency</f>
        <v>EUR</v>
      </c>
      <c r="L40" s="12"/>
      <c r="M40" s="51">
        <f t="shared" si="7"/>
        <v>30</v>
      </c>
      <c r="N40" s="12"/>
      <c r="O40" s="12"/>
    </row>
    <row r="41" spans="1:15" s="9" customFormat="1" ht="3.95" customHeight="1" x14ac:dyDescent="0.25">
      <c r="A41" s="92"/>
      <c r="B41" s="310"/>
      <c r="C41" s="42" t="str">
        <f t="shared" si="6"/>
        <v/>
      </c>
      <c r="D41" s="10"/>
      <c r="E41" s="13"/>
      <c r="F41" s="12"/>
      <c r="G41" s="12"/>
      <c r="H41" s="12"/>
      <c r="I41" s="98"/>
      <c r="J41" s="12"/>
      <c r="K41" s="118"/>
      <c r="L41" s="12"/>
      <c r="M41" s="51" t="str">
        <f t="shared" si="7"/>
        <v/>
      </c>
      <c r="N41" s="12"/>
      <c r="O41" s="12"/>
    </row>
    <row r="42" spans="1:15" s="9" customFormat="1" ht="14.1" customHeight="1" x14ac:dyDescent="0.25">
      <c r="A42" s="92"/>
      <c r="B42" s="310" t="str">
        <f>'IQF Data'!B33</f>
        <v>AccessoriesExclTaxes</v>
      </c>
      <c r="C42" s="42" t="str">
        <f t="shared" si="6"/>
        <v xml:space="preserve"> Accessories (excl. taxes) </v>
      </c>
      <c r="D42" s="10"/>
      <c r="E42" s="13"/>
      <c r="F42" s="12"/>
      <c r="G42" s="12"/>
      <c r="H42" s="12"/>
      <c r="I42" s="101">
        <f ca="1">HLOOKUP($I$13,IQFCars,M42,FALSE)</f>
        <v>0</v>
      </c>
      <c r="J42" s="12"/>
      <c r="K42" s="118" t="str">
        <f>SelCurrency</f>
        <v>EUR</v>
      </c>
      <c r="L42" s="12"/>
      <c r="M42" s="51">
        <f t="shared" si="7"/>
        <v>32</v>
      </c>
      <c r="N42" s="12"/>
      <c r="O42" s="12"/>
    </row>
    <row r="43" spans="1:15" s="9" customFormat="1" ht="3.95" customHeight="1" x14ac:dyDescent="0.25">
      <c r="A43" s="92"/>
      <c r="B43" s="310"/>
      <c r="C43" s="42" t="str">
        <f t="shared" si="6"/>
        <v/>
      </c>
      <c r="D43" s="10"/>
      <c r="E43" s="13"/>
      <c r="F43" s="12"/>
      <c r="G43" s="12"/>
      <c r="H43" s="12"/>
      <c r="I43" s="98"/>
      <c r="J43" s="12"/>
      <c r="K43" s="118"/>
      <c r="L43" s="12"/>
      <c r="M43" s="51" t="str">
        <f t="shared" si="7"/>
        <v/>
      </c>
      <c r="N43" s="12"/>
      <c r="O43" s="12"/>
    </row>
    <row r="44" spans="1:15" s="9" customFormat="1" ht="14.1" customHeight="1" x14ac:dyDescent="0.25">
      <c r="A44" s="92"/>
      <c r="B44" s="310" t="str">
        <f>'IQF Data'!B36</f>
        <v>DeliveryCosts</v>
      </c>
      <c r="C44" s="42" t="str">
        <f t="shared" si="6"/>
        <v xml:space="preserve"> Delivery costs </v>
      </c>
      <c r="D44" s="10"/>
      <c r="E44" s="13"/>
      <c r="F44" s="12"/>
      <c r="G44" s="12"/>
      <c r="H44" s="12"/>
      <c r="I44" s="101">
        <f ca="1">HLOOKUP($I$13,IQFCars,M44,FALSE)</f>
        <v>850.16</v>
      </c>
      <c r="J44" s="12"/>
      <c r="K44" s="118" t="str">
        <f>SelCurrency</f>
        <v>EUR</v>
      </c>
      <c r="L44" s="12"/>
      <c r="M44" s="51">
        <f t="shared" si="7"/>
        <v>35</v>
      </c>
      <c r="N44" s="12"/>
      <c r="O44" s="12"/>
    </row>
    <row r="45" spans="1:15" s="9" customFormat="1" ht="3.95" customHeight="1" x14ac:dyDescent="0.25">
      <c r="A45" s="92"/>
      <c r="B45" s="310"/>
      <c r="C45" s="42" t="str">
        <f t="shared" si="6"/>
        <v/>
      </c>
      <c r="D45" s="10"/>
      <c r="E45" s="13"/>
      <c r="F45" s="12"/>
      <c r="G45" s="12"/>
      <c r="H45" s="12"/>
      <c r="I45" s="98"/>
      <c r="J45" s="12"/>
      <c r="K45" s="118" t="str">
        <f>SelCurrency</f>
        <v>EUR</v>
      </c>
      <c r="L45" s="12"/>
      <c r="M45" s="51" t="str">
        <f t="shared" si="7"/>
        <v/>
      </c>
      <c r="N45" s="12"/>
      <c r="O45" s="12"/>
    </row>
    <row r="46" spans="1:15" s="9" customFormat="1" ht="14.1" customHeight="1" x14ac:dyDescent="0.25">
      <c r="A46" s="92"/>
      <c r="B46" s="310" t="str">
        <f>'IQF Data'!B37</f>
        <v>VehicleTaxes</v>
      </c>
      <c r="C46" s="42" t="str">
        <f t="shared" si="6"/>
        <v xml:space="preserve"> Vehicle Taxes (Luxury Tax, NOVA, BPM) </v>
      </c>
      <c r="D46" s="10"/>
      <c r="E46" s="13"/>
      <c r="F46" s="12"/>
      <c r="G46" s="12"/>
      <c r="H46" s="12"/>
      <c r="I46" s="101">
        <f ca="1">HLOOKUP($I$13,IQFCars,M46,FALSE)</f>
        <v>914.45</v>
      </c>
      <c r="J46" s="12"/>
      <c r="K46" s="118" t="str">
        <f>SelCurrency</f>
        <v>EUR</v>
      </c>
      <c r="L46" s="12"/>
      <c r="M46" s="51">
        <f t="shared" si="7"/>
        <v>36</v>
      </c>
      <c r="N46" s="12"/>
      <c r="O46" s="12"/>
    </row>
    <row r="47" spans="1:15" s="9" customFormat="1" ht="3.95" customHeight="1" x14ac:dyDescent="0.25">
      <c r="A47" s="92"/>
      <c r="B47" s="310"/>
      <c r="C47" s="42" t="str">
        <f t="shared" si="6"/>
        <v/>
      </c>
      <c r="D47" s="10"/>
      <c r="E47" s="13"/>
      <c r="F47" s="12"/>
      <c r="G47" s="12"/>
      <c r="H47" s="12"/>
      <c r="I47" s="98"/>
      <c r="J47" s="12"/>
      <c r="K47" s="118"/>
      <c r="L47" s="12"/>
      <c r="M47" s="51" t="str">
        <f t="shared" si="7"/>
        <v/>
      </c>
      <c r="N47" s="12"/>
      <c r="O47" s="12"/>
    </row>
    <row r="48" spans="1:15" s="9" customFormat="1" ht="14.1" customHeight="1" x14ac:dyDescent="0.25">
      <c r="A48" s="92"/>
      <c r="B48" s="310" t="str">
        <f>'IQF Data'!B38</f>
        <v>RegistrationTax</v>
      </c>
      <c r="C48" s="42" t="str">
        <f t="shared" si="6"/>
        <v xml:space="preserve"> Registration tax </v>
      </c>
      <c r="D48" s="10"/>
      <c r="E48" s="13"/>
      <c r="F48" s="12"/>
      <c r="G48" s="12"/>
      <c r="H48" s="12"/>
      <c r="I48" s="101" t="str">
        <f ca="1">HLOOKUP($I$13,IQFCars,M48,FALSE)</f>
        <v xml:space="preserve"> </v>
      </c>
      <c r="J48" s="12"/>
      <c r="K48" s="118" t="str">
        <f>SelCurrency</f>
        <v>EUR</v>
      </c>
      <c r="L48" s="12"/>
      <c r="M48" s="51">
        <f t="shared" si="7"/>
        <v>37</v>
      </c>
      <c r="N48" s="12"/>
      <c r="O48" s="12"/>
    </row>
    <row r="49" spans="1:15" s="9" customFormat="1" ht="3.95" customHeight="1" x14ac:dyDescent="0.25">
      <c r="A49" s="92"/>
      <c r="B49" s="310"/>
      <c r="C49" s="42" t="str">
        <f t="shared" si="6"/>
        <v/>
      </c>
      <c r="D49" s="10"/>
      <c r="E49" s="13"/>
      <c r="F49" s="12"/>
      <c r="G49" s="12"/>
      <c r="H49" s="12"/>
      <c r="I49" s="99"/>
      <c r="J49" s="12"/>
      <c r="K49" s="118"/>
      <c r="L49" s="12"/>
      <c r="M49" s="51" t="str">
        <f t="shared" si="7"/>
        <v/>
      </c>
      <c r="N49" s="12"/>
      <c r="O49" s="12"/>
    </row>
    <row r="50" spans="1:15" s="9" customFormat="1" ht="14.1" customHeight="1" x14ac:dyDescent="0.25">
      <c r="A50" s="92"/>
      <c r="B50" s="310" t="str">
        <f>'IQF Data'!B40</f>
        <v>ResidualValue</v>
      </c>
      <c r="C50" s="317" t="s">
        <v>735</v>
      </c>
      <c r="D50" s="10"/>
      <c r="E50" s="13"/>
      <c r="F50" s="12"/>
      <c r="G50" s="12"/>
      <c r="H50" s="12"/>
      <c r="I50" s="318">
        <f ca="1">HLOOKUP($I$13,IQFCars,M50,FALSE)</f>
        <v>6531.9</v>
      </c>
      <c r="J50" s="51"/>
      <c r="K50" s="319" t="str">
        <f>SelCurrency</f>
        <v>EUR</v>
      </c>
      <c r="L50" s="12"/>
      <c r="M50" s="51">
        <f t="shared" si="7"/>
        <v>39</v>
      </c>
      <c r="N50" s="12"/>
      <c r="O50" s="12"/>
    </row>
    <row r="51" spans="1:15" s="9" customFormat="1" ht="3.95" customHeight="1" x14ac:dyDescent="0.25">
      <c r="A51" s="92"/>
      <c r="B51" s="266"/>
      <c r="C51" s="41" t="str">
        <f t="shared" si="6"/>
        <v/>
      </c>
      <c r="D51" s="10"/>
      <c r="E51" s="13"/>
      <c r="F51" s="12"/>
      <c r="G51" s="12"/>
      <c r="H51" s="12"/>
      <c r="I51" s="45"/>
      <c r="J51" s="12"/>
      <c r="K51" s="51" t="str">
        <f t="shared" ref="K51" si="8">IF(ISERROR(VLOOKUP(B51,IQFData,106,FALSE)),"",VLOOKUP(B51,IQFData,106,FALSE))</f>
        <v/>
      </c>
      <c r="L51" s="12"/>
      <c r="M51" s="15"/>
      <c r="N51" s="12"/>
      <c r="O51" s="12"/>
    </row>
    <row r="52" spans="1:15" s="9" customFormat="1" ht="14.1" customHeight="1" x14ac:dyDescent="0.25">
      <c r="A52" s="92"/>
      <c r="B52" s="291"/>
      <c r="C52" s="48"/>
      <c r="D52" s="12"/>
      <c r="E52" s="12"/>
      <c r="F52" s="12"/>
      <c r="G52" s="12"/>
      <c r="H52" s="12"/>
      <c r="I52" s="12"/>
      <c r="K52" s="292" t="s">
        <v>533</v>
      </c>
    </row>
    <row r="53" spans="1:15" s="9" customFormat="1" ht="14.1" customHeight="1" x14ac:dyDescent="0.25">
      <c r="A53" s="92"/>
      <c r="B53" s="291"/>
      <c r="C53" s="48" t="s">
        <v>542</v>
      </c>
      <c r="D53" s="12"/>
      <c r="E53" s="12"/>
      <c r="F53" s="12"/>
      <c r="G53" s="12"/>
      <c r="H53" s="12"/>
      <c r="I53" s="12"/>
      <c r="K53" s="292" t="s">
        <v>533</v>
      </c>
    </row>
    <row r="54" spans="1:15" s="9" customFormat="1" ht="14.1" customHeight="1" x14ac:dyDescent="0.25">
      <c r="A54" s="92"/>
      <c r="B54" s="266" t="str">
        <f>'IQF Data'!B45</f>
        <v>TypeInterestBase</v>
      </c>
      <c r="C54" s="41" t="str">
        <f t="shared" si="6"/>
        <v xml:space="preserve"> Type interest base </v>
      </c>
      <c r="D54" s="10"/>
      <c r="E54" s="13"/>
      <c r="F54" s="12"/>
      <c r="G54" s="12"/>
      <c r="H54" s="12"/>
      <c r="I54" s="102">
        <f ca="1">IF(ISNUMBER(HLOOKUP($I$13,IQFCars,M54,FALSE)),HLOOKUP($I$13,IQFCars,M54,FALSE),0)</f>
        <v>0</v>
      </c>
      <c r="J54" s="12"/>
      <c r="L54" s="12"/>
      <c r="M54" s="51">
        <f t="shared" ref="M54:M66" si="9">IF(ISERROR(VLOOKUP(B54,IQFData,205,FALSE)),"",VLOOKUP(B54,IQFData,205,FALSE))</f>
        <v>44</v>
      </c>
      <c r="N54" s="12"/>
      <c r="O54" s="12"/>
    </row>
    <row r="55" spans="1:15" s="9" customFormat="1" ht="3.95" customHeight="1" x14ac:dyDescent="0.25">
      <c r="A55" s="92"/>
      <c r="B55" s="266"/>
      <c r="C55" s="41" t="str">
        <f t="shared" si="6"/>
        <v/>
      </c>
      <c r="D55" s="10"/>
      <c r="E55" s="13"/>
      <c r="F55" s="12"/>
      <c r="G55" s="12"/>
      <c r="H55" s="12"/>
      <c r="I55" s="45"/>
      <c r="J55" s="12"/>
      <c r="L55" s="12"/>
      <c r="M55" s="51" t="str">
        <f t="shared" si="9"/>
        <v/>
      </c>
      <c r="N55" s="12"/>
      <c r="O55" s="12"/>
    </row>
    <row r="56" spans="1:15" s="9" customFormat="1" ht="14.1" customHeight="1" x14ac:dyDescent="0.25">
      <c r="A56" s="92"/>
      <c r="B56" s="266" t="str">
        <f>'IQF Data'!B46</f>
        <v>InterestBase</v>
      </c>
      <c r="C56" s="41" t="str">
        <f t="shared" si="6"/>
        <v xml:space="preserve"> Interest base </v>
      </c>
      <c r="D56" s="10"/>
      <c r="E56" s="13"/>
      <c r="F56" s="12"/>
      <c r="G56" s="12"/>
      <c r="H56" s="12"/>
      <c r="I56" s="101">
        <f ca="1">HLOOKUP($I$13,IQFCars,M56,FALSE)</f>
        <v>4.29</v>
      </c>
      <c r="J56" s="12"/>
      <c r="L56" s="12"/>
      <c r="M56" s="51">
        <f t="shared" si="9"/>
        <v>45</v>
      </c>
      <c r="N56" s="12"/>
      <c r="O56" s="12"/>
    </row>
    <row r="57" spans="1:15" s="9" customFormat="1" ht="3.95" customHeight="1" x14ac:dyDescent="0.25">
      <c r="A57" s="92"/>
      <c r="B57" s="266"/>
      <c r="C57" s="41" t="str">
        <f t="shared" si="6"/>
        <v/>
      </c>
      <c r="D57" s="10"/>
      <c r="E57" s="13"/>
      <c r="F57" s="12"/>
      <c r="G57" s="12"/>
      <c r="H57" s="12"/>
      <c r="I57" s="52"/>
      <c r="J57" s="12"/>
      <c r="L57" s="12"/>
      <c r="M57" s="51" t="str">
        <f t="shared" si="9"/>
        <v/>
      </c>
      <c r="N57" s="12"/>
      <c r="O57" s="12"/>
    </row>
    <row r="58" spans="1:15" s="9" customFormat="1" ht="14.1" customHeight="1" x14ac:dyDescent="0.25">
      <c r="A58" s="92"/>
      <c r="B58" s="266" t="str">
        <f>'IQF Data'!B47</f>
        <v>Surcharge</v>
      </c>
      <c r="C58" s="41" t="str">
        <f t="shared" si="6"/>
        <v xml:space="preserve"> Surcharge </v>
      </c>
      <c r="D58" s="10"/>
      <c r="E58" s="13"/>
      <c r="F58" s="12"/>
      <c r="G58" s="12"/>
      <c r="H58" s="12"/>
      <c r="I58" s="101">
        <f ca="1">HLOOKUP($I$13,IQFCars,M58,FALSE)</f>
        <v>0.5</v>
      </c>
      <c r="J58" s="12"/>
      <c r="L58" s="12"/>
      <c r="M58" s="51">
        <f t="shared" si="9"/>
        <v>46</v>
      </c>
      <c r="N58" s="12"/>
      <c r="O58" s="12"/>
    </row>
    <row r="59" spans="1:15" s="9" customFormat="1" ht="3.95" customHeight="1" x14ac:dyDescent="0.25">
      <c r="A59" s="92"/>
      <c r="B59" s="266"/>
      <c r="C59" s="41" t="str">
        <f t="shared" si="6"/>
        <v/>
      </c>
      <c r="D59" s="10"/>
      <c r="E59" s="13"/>
      <c r="F59" s="12"/>
      <c r="G59" s="12"/>
      <c r="H59" s="12"/>
      <c r="I59" s="101"/>
      <c r="J59" s="12"/>
      <c r="L59" s="12"/>
      <c r="M59" s="51" t="str">
        <f t="shared" si="9"/>
        <v/>
      </c>
      <c r="N59" s="12"/>
      <c r="O59" s="12"/>
    </row>
    <row r="60" spans="1:15" s="9" customFormat="1" ht="14.1" customHeight="1" x14ac:dyDescent="0.25">
      <c r="A60" s="92"/>
      <c r="B60" s="266" t="str">
        <f>'IQF Data'!B48</f>
        <v>InterestRateInQuotation</v>
      </c>
      <c r="C60" s="41" t="str">
        <f t="shared" si="6"/>
        <v xml:space="preserve"> Interest rate in quotation </v>
      </c>
      <c r="D60" s="10"/>
      <c r="E60" s="13"/>
      <c r="F60" s="12"/>
      <c r="G60" s="12"/>
      <c r="H60" s="12"/>
      <c r="I60" s="101">
        <f ca="1">HLOOKUP($I$13,IQFCars,M60,FALSE)</f>
        <v>4.79</v>
      </c>
      <c r="J60" s="12"/>
      <c r="L60" s="12"/>
      <c r="M60" s="51">
        <f t="shared" si="9"/>
        <v>47</v>
      </c>
      <c r="N60" s="12"/>
      <c r="O60" s="12"/>
    </row>
    <row r="61" spans="1:15" s="9" customFormat="1" ht="3.95" customHeight="1" x14ac:dyDescent="0.25">
      <c r="A61" s="92"/>
      <c r="B61" s="266"/>
      <c r="C61" s="41" t="str">
        <f t="shared" si="6"/>
        <v/>
      </c>
      <c r="D61" s="10"/>
      <c r="E61" s="13"/>
      <c r="F61" s="12"/>
      <c r="G61" s="12"/>
      <c r="H61" s="12"/>
      <c r="I61" s="108"/>
      <c r="J61" s="12"/>
      <c r="L61" s="12"/>
      <c r="M61" s="51" t="str">
        <f t="shared" si="9"/>
        <v/>
      </c>
      <c r="N61" s="12"/>
      <c r="O61" s="12"/>
    </row>
    <row r="62" spans="1:15" s="9" customFormat="1" ht="14.1" customHeight="1" x14ac:dyDescent="0.25">
      <c r="A62" s="92"/>
      <c r="B62" s="266" t="str">
        <f>'IQF Data'!B52</f>
        <v>Depreciation</v>
      </c>
      <c r="C62" s="41" t="str">
        <f t="shared" si="6"/>
        <v xml:space="preserve"> Depreciation </v>
      </c>
      <c r="D62" s="10"/>
      <c r="E62" s="13"/>
      <c r="F62" s="12"/>
      <c r="G62" s="12"/>
      <c r="H62" s="12"/>
      <c r="I62" s="101">
        <f ca="1">HLOOKUP($I$13,IQFCars,M62,FALSE)</f>
        <v>119.42</v>
      </c>
      <c r="J62" s="12"/>
      <c r="K62" s="118" t="str">
        <f>SelCurrency</f>
        <v>EUR</v>
      </c>
      <c r="L62" s="12"/>
      <c r="M62" s="51">
        <f t="shared" si="9"/>
        <v>51</v>
      </c>
      <c r="N62" s="12"/>
      <c r="O62" s="12"/>
    </row>
    <row r="63" spans="1:15" s="9" customFormat="1" ht="3.95" customHeight="1" x14ac:dyDescent="0.25">
      <c r="A63" s="92"/>
      <c r="B63" s="266"/>
      <c r="C63" s="41" t="str">
        <f t="shared" si="6"/>
        <v/>
      </c>
      <c r="D63" s="10"/>
      <c r="E63" s="13"/>
      <c r="F63" s="12"/>
      <c r="G63" s="12"/>
      <c r="H63" s="12"/>
      <c r="I63" s="108"/>
      <c r="J63" s="12"/>
      <c r="K63" s="118"/>
      <c r="L63" s="12"/>
      <c r="M63" s="51" t="str">
        <f t="shared" si="9"/>
        <v/>
      </c>
      <c r="N63" s="12"/>
      <c r="O63" s="12"/>
    </row>
    <row r="64" spans="1:15" s="9" customFormat="1" ht="14.1" customHeight="1" x14ac:dyDescent="0.25">
      <c r="A64" s="92"/>
      <c r="B64" s="266" t="str">
        <f>'IQF Data'!B53</f>
        <v>Interest</v>
      </c>
      <c r="C64" s="41" t="str">
        <f t="shared" si="6"/>
        <v xml:space="preserve"> Interest </v>
      </c>
      <c r="D64" s="10"/>
      <c r="E64" s="13"/>
      <c r="F64" s="12"/>
      <c r="G64" s="12"/>
      <c r="H64" s="12"/>
      <c r="I64" s="101">
        <f ca="1">HLOOKUP($I$13,IQFCars,M64,FALSE)</f>
        <v>37.51</v>
      </c>
      <c r="J64" s="12"/>
      <c r="K64" s="118" t="str">
        <f>SelCurrency</f>
        <v>EUR</v>
      </c>
      <c r="L64" s="12"/>
      <c r="M64" s="51">
        <f t="shared" si="9"/>
        <v>52</v>
      </c>
      <c r="N64" s="12"/>
      <c r="O64" s="12"/>
    </row>
    <row r="65" spans="1:15" s="9" customFormat="1" ht="3.95" customHeight="1" x14ac:dyDescent="0.25">
      <c r="A65" s="92"/>
      <c r="B65" s="266"/>
      <c r="C65" s="41" t="str">
        <f t="shared" si="6"/>
        <v/>
      </c>
      <c r="D65" s="10"/>
      <c r="E65" s="13"/>
      <c r="F65" s="12"/>
      <c r="G65" s="12"/>
      <c r="H65" s="12"/>
      <c r="I65" s="108"/>
      <c r="J65" s="12"/>
      <c r="K65" s="118"/>
      <c r="L65" s="12"/>
      <c r="M65" s="51" t="str">
        <f t="shared" si="9"/>
        <v/>
      </c>
      <c r="N65" s="12"/>
      <c r="O65" s="12"/>
    </row>
    <row r="66" spans="1:15" s="9" customFormat="1" ht="14.1" customHeight="1" x14ac:dyDescent="0.25">
      <c r="A66" s="92"/>
      <c r="B66" s="266" t="str">
        <f>'IQF Data'!B54</f>
        <v>InterestPrefinancing</v>
      </c>
      <c r="C66" s="41" t="str">
        <f t="shared" si="6"/>
        <v xml:space="preserve"> Interest Pre-Financing </v>
      </c>
      <c r="D66" s="10"/>
      <c r="E66" s="13"/>
      <c r="F66" s="12"/>
      <c r="G66" s="12"/>
      <c r="H66" s="12"/>
      <c r="I66" s="101">
        <f ca="1">HLOOKUP($I$13,IQFCars,M66,FALSE)</f>
        <v>0</v>
      </c>
      <c r="J66" s="12"/>
      <c r="K66" s="118" t="str">
        <f>SelCurrency</f>
        <v>EUR</v>
      </c>
      <c r="L66" s="12"/>
      <c r="M66" s="51">
        <f t="shared" si="9"/>
        <v>53</v>
      </c>
      <c r="N66" s="12"/>
      <c r="O66" s="12"/>
    </row>
    <row r="67" spans="1:15" s="9" customFormat="1" ht="3.95" customHeight="1" x14ac:dyDescent="0.25">
      <c r="A67" s="92"/>
      <c r="B67" s="266"/>
      <c r="C67" s="41" t="str">
        <f t="shared" si="6"/>
        <v/>
      </c>
      <c r="D67" s="10"/>
      <c r="E67" s="13"/>
      <c r="F67" s="12"/>
      <c r="G67" s="12"/>
      <c r="H67" s="12"/>
      <c r="I67" s="45"/>
      <c r="J67" s="12"/>
      <c r="K67" s="119" t="str">
        <f t="shared" ref="K67" si="10">IF(ISERROR(VLOOKUP(B67,IQFData,106,FALSE)),"",VLOOKUP(B67,IQFData,106,FALSE))</f>
        <v/>
      </c>
      <c r="L67" s="12"/>
      <c r="M67" s="15"/>
      <c r="N67" s="12"/>
      <c r="O67" s="12"/>
    </row>
    <row r="68" spans="1:15" s="9" customFormat="1" ht="14.1" customHeight="1" x14ac:dyDescent="0.25">
      <c r="A68" s="92"/>
      <c r="B68" s="291"/>
      <c r="C68" s="35"/>
      <c r="D68" s="10"/>
      <c r="E68" s="13"/>
      <c r="F68" s="12"/>
      <c r="G68" s="12"/>
      <c r="H68" s="12"/>
      <c r="I68" s="12"/>
      <c r="J68" s="12"/>
      <c r="K68" s="115"/>
      <c r="L68" s="12"/>
      <c r="M68" s="15"/>
      <c r="N68" s="12"/>
      <c r="O68" s="12"/>
    </row>
    <row r="69" spans="1:15" s="9" customFormat="1" ht="3.95" customHeight="1" x14ac:dyDescent="0.25">
      <c r="A69" s="92"/>
      <c r="B69" s="291"/>
      <c r="C69" s="35"/>
      <c r="D69" s="10"/>
      <c r="E69" s="13"/>
      <c r="F69" s="12"/>
      <c r="G69" s="12"/>
      <c r="H69" s="12"/>
      <c r="I69" s="12"/>
      <c r="J69" s="12"/>
      <c r="K69" s="115"/>
      <c r="L69" s="12"/>
      <c r="M69" s="15"/>
      <c r="N69" s="12"/>
      <c r="O69" s="12"/>
    </row>
    <row r="70" spans="1:15" s="9" customFormat="1" ht="24" customHeight="1" x14ac:dyDescent="0.25">
      <c r="A70" s="92"/>
      <c r="B70" s="293" t="s">
        <v>553</v>
      </c>
      <c r="C70" s="62"/>
      <c r="D70" s="62"/>
      <c r="E70" s="62"/>
      <c r="F70" s="62"/>
      <c r="G70" s="62"/>
      <c r="H70" s="62"/>
      <c r="I70" s="62"/>
      <c r="J70" s="62"/>
      <c r="K70" s="294"/>
      <c r="L70" s="62"/>
      <c r="M70" s="62"/>
      <c r="N70" s="62"/>
      <c r="O70" s="62"/>
    </row>
    <row r="71" spans="1:15" s="9" customFormat="1" ht="3.95" customHeight="1" x14ac:dyDescent="0.25">
      <c r="A71" s="92"/>
      <c r="B71" s="291"/>
      <c r="C71" s="46"/>
      <c r="D71" s="12"/>
      <c r="E71" s="12"/>
      <c r="F71" s="12"/>
      <c r="G71" s="12"/>
      <c r="H71" s="12"/>
      <c r="I71" s="12"/>
      <c r="K71" s="118"/>
    </row>
    <row r="72" spans="1:15" s="9" customFormat="1" ht="14.1" customHeight="1" x14ac:dyDescent="0.25">
      <c r="A72" s="92"/>
      <c r="B72" s="291"/>
      <c r="C72" s="46" t="s">
        <v>534</v>
      </c>
      <c r="D72" s="12"/>
      <c r="E72" s="12"/>
      <c r="F72" s="12"/>
      <c r="G72" s="12"/>
      <c r="H72" s="12"/>
      <c r="I72" s="12"/>
      <c r="K72" s="118"/>
    </row>
    <row r="73" spans="1:15" s="9" customFormat="1" ht="3.95" customHeight="1" x14ac:dyDescent="0.25">
      <c r="A73" s="92"/>
      <c r="B73" s="291"/>
      <c r="C73" s="46"/>
      <c r="D73" s="12"/>
      <c r="E73" s="12"/>
      <c r="F73" s="12"/>
      <c r="G73" s="12"/>
      <c r="H73" s="12"/>
      <c r="I73" s="12"/>
      <c r="K73" s="118"/>
    </row>
    <row r="74" spans="1:15" s="9" customFormat="1" ht="14.1" customHeight="1" x14ac:dyDescent="0.25">
      <c r="A74" s="92"/>
      <c r="B74" s="266"/>
      <c r="C74" s="42" t="s">
        <v>535</v>
      </c>
      <c r="D74" s="10"/>
      <c r="E74" s="13"/>
      <c r="F74" s="12"/>
      <c r="G74" s="12"/>
      <c r="H74" s="12"/>
      <c r="I74" s="101">
        <f ca="1">HLOOKUP($I$13,IQFCarsinlCalc,M74,FALSE)</f>
        <v>10284.0015</v>
      </c>
      <c r="J74" s="12"/>
      <c r="K74" s="118" t="str">
        <f>SelCurrency</f>
        <v>EUR</v>
      </c>
      <c r="L74" s="12"/>
      <c r="M74" s="51">
        <f>'IQF Data'!GX91</f>
        <v>90</v>
      </c>
      <c r="N74" s="12"/>
      <c r="O74" s="12"/>
    </row>
    <row r="75" spans="1:15" s="9" customFormat="1" ht="3.95" customHeight="1" x14ac:dyDescent="0.25">
      <c r="A75" s="92"/>
      <c r="B75" s="266"/>
      <c r="C75" s="42"/>
      <c r="D75" s="10"/>
      <c r="E75" s="13"/>
      <c r="F75" s="12"/>
      <c r="G75" s="12"/>
      <c r="H75" s="12"/>
      <c r="I75" s="101"/>
      <c r="J75" s="12"/>
      <c r="K75" s="115"/>
      <c r="L75" s="12"/>
      <c r="M75" s="51"/>
      <c r="N75" s="12"/>
      <c r="O75" s="12"/>
    </row>
    <row r="76" spans="1:15" s="9" customFormat="1" ht="14.1" customHeight="1" x14ac:dyDescent="0.25">
      <c r="A76" s="92"/>
      <c r="B76" s="266"/>
      <c r="C76" s="42" t="s">
        <v>536</v>
      </c>
      <c r="D76" s="10"/>
      <c r="E76" s="13"/>
      <c r="F76" s="12"/>
      <c r="G76" s="12"/>
      <c r="H76" s="12"/>
      <c r="I76" s="101">
        <f ca="1">HLOOKUP($I$13,IQFCarsinlCalc,M76,FALSE)</f>
        <v>215.41799999999998</v>
      </c>
      <c r="J76" s="12"/>
      <c r="K76" s="118" t="str">
        <f>SelCurrency</f>
        <v>EUR</v>
      </c>
      <c r="L76" s="12"/>
      <c r="M76" s="51">
        <f>'IQF Data'!GX92</f>
        <v>91</v>
      </c>
      <c r="N76" s="12"/>
      <c r="O76" s="12"/>
    </row>
    <row r="77" spans="1:15" s="9" customFormat="1" ht="3.95" customHeight="1" x14ac:dyDescent="0.25">
      <c r="A77" s="92"/>
      <c r="B77" s="295"/>
      <c r="C77" s="42"/>
      <c r="D77" s="10"/>
      <c r="E77" s="13"/>
      <c r="F77" s="12"/>
      <c r="G77" s="12"/>
      <c r="H77" s="12"/>
      <c r="I77" s="101"/>
      <c r="J77" s="12"/>
      <c r="K77" s="115"/>
      <c r="L77" s="12"/>
      <c r="M77" s="51"/>
      <c r="N77" s="12"/>
      <c r="O77" s="12"/>
    </row>
    <row r="78" spans="1:15" s="9" customFormat="1" ht="14.1" customHeight="1" x14ac:dyDescent="0.25">
      <c r="A78" s="92"/>
      <c r="B78" s="295"/>
      <c r="C78" s="42" t="str">
        <f>C42</f>
        <v xml:space="preserve"> Accessories (excl. taxes) </v>
      </c>
      <c r="D78" s="10"/>
      <c r="E78" s="13"/>
      <c r="F78" s="12"/>
      <c r="G78" s="12"/>
      <c r="H78" s="12"/>
      <c r="I78" s="101">
        <f ca="1">HLOOKUP($I$13,IQFCarsinlCalc,M78,FALSE)</f>
        <v>0</v>
      </c>
      <c r="J78" s="12"/>
      <c r="K78" s="118" t="str">
        <f>SelCurrency</f>
        <v>EUR</v>
      </c>
      <c r="L78" s="12"/>
      <c r="M78" s="51">
        <f>'IQF Data'!GX93</f>
        <v>92</v>
      </c>
      <c r="N78" s="12"/>
      <c r="O78" s="12"/>
    </row>
    <row r="79" spans="1:15" s="9" customFormat="1" ht="3.95" customHeight="1" x14ac:dyDescent="0.25">
      <c r="A79" s="92"/>
      <c r="B79" s="295"/>
      <c r="C79" s="42"/>
      <c r="D79" s="10"/>
      <c r="E79" s="13"/>
      <c r="F79" s="12"/>
      <c r="G79" s="12"/>
      <c r="H79" s="12"/>
      <c r="I79" s="101"/>
      <c r="J79" s="12"/>
      <c r="K79" s="115"/>
      <c r="L79" s="12"/>
      <c r="M79" s="51"/>
      <c r="N79" s="12"/>
      <c r="O79" s="12"/>
    </row>
    <row r="80" spans="1:15" s="9" customFormat="1" ht="14.1" customHeight="1" x14ac:dyDescent="0.25">
      <c r="A80" s="92"/>
      <c r="B80" s="295"/>
      <c r="C80" s="42" t="str">
        <f>C44</f>
        <v xml:space="preserve"> Delivery costs </v>
      </c>
      <c r="D80" s="10"/>
      <c r="E80" s="13"/>
      <c r="F80" s="12"/>
      <c r="G80" s="12"/>
      <c r="H80" s="12"/>
      <c r="I80" s="101">
        <f ca="1">HLOOKUP($I$13,IQFCarsinlCalc,M80,FALSE)</f>
        <v>850.16</v>
      </c>
      <c r="J80" s="12"/>
      <c r="K80" s="118" t="str">
        <f>SelCurrency</f>
        <v>EUR</v>
      </c>
      <c r="L80" s="12"/>
      <c r="M80" s="51">
        <f>'IQF Data'!GX94</f>
        <v>93</v>
      </c>
      <c r="N80" s="12"/>
      <c r="O80" s="12"/>
    </row>
    <row r="81" spans="1:15" s="9" customFormat="1" ht="3.95" customHeight="1" x14ac:dyDescent="0.25">
      <c r="A81" s="92"/>
      <c r="B81" s="295"/>
      <c r="C81" s="42"/>
      <c r="D81" s="10"/>
      <c r="E81" s="13"/>
      <c r="F81" s="12"/>
      <c r="G81" s="12"/>
      <c r="H81" s="12"/>
      <c r="I81" s="101"/>
      <c r="J81" s="12"/>
      <c r="K81" s="115"/>
      <c r="L81" s="12"/>
      <c r="M81" s="51"/>
      <c r="N81" s="12"/>
      <c r="O81" s="12"/>
    </row>
    <row r="82" spans="1:15" s="9" customFormat="1" ht="14.1" customHeight="1" x14ac:dyDescent="0.25">
      <c r="A82" s="92"/>
      <c r="B82" s="295"/>
      <c r="C82" s="42" t="str">
        <f>C46</f>
        <v xml:space="preserve"> Vehicle Taxes (Luxury Tax, NOVA, BPM) </v>
      </c>
      <c r="D82" s="10"/>
      <c r="E82" s="13"/>
      <c r="F82" s="12"/>
      <c r="G82" s="12"/>
      <c r="H82" s="12"/>
      <c r="I82" s="101">
        <f ca="1">HLOOKUP($I$13,IQFCarsinlCalc,M82,FALSE)</f>
        <v>914.45</v>
      </c>
      <c r="J82" s="12"/>
      <c r="K82" s="118" t="str">
        <f>SelCurrency</f>
        <v>EUR</v>
      </c>
      <c r="L82" s="12"/>
      <c r="M82" s="51">
        <f>'IQF Data'!GX95</f>
        <v>94</v>
      </c>
      <c r="N82" s="12"/>
      <c r="O82" s="12"/>
    </row>
    <row r="83" spans="1:15" s="9" customFormat="1" ht="3.95" customHeight="1" x14ac:dyDescent="0.25">
      <c r="A83" s="92"/>
      <c r="B83" s="295"/>
      <c r="C83" s="42"/>
      <c r="D83" s="10"/>
      <c r="E83" s="13"/>
      <c r="F83" s="12"/>
      <c r="G83" s="12"/>
      <c r="H83" s="12"/>
      <c r="I83" s="101"/>
      <c r="J83" s="12"/>
      <c r="K83" s="115"/>
      <c r="L83" s="12"/>
      <c r="M83" s="51"/>
      <c r="N83" s="12"/>
      <c r="O83" s="12"/>
    </row>
    <row r="84" spans="1:15" s="9" customFormat="1" ht="14.1" customHeight="1" x14ac:dyDescent="0.25">
      <c r="A84" s="92"/>
      <c r="B84" s="295"/>
      <c r="C84" s="42" t="s">
        <v>537</v>
      </c>
      <c r="D84" s="10"/>
      <c r="E84" s="13"/>
      <c r="F84" s="12"/>
      <c r="G84" s="12"/>
      <c r="H84" s="12"/>
      <c r="I84" s="101">
        <f ca="1">HLOOKUP($I$13,IQFCarsinlCalc,M84,FALSE)</f>
        <v>0</v>
      </c>
      <c r="J84" s="12"/>
      <c r="K84" s="118" t="str">
        <f>SelCurrency</f>
        <v>EUR</v>
      </c>
      <c r="L84" s="12"/>
      <c r="M84" s="51">
        <f>'IQF Data'!GX96</f>
        <v>95</v>
      </c>
      <c r="N84" s="12"/>
      <c r="O84" s="12"/>
    </row>
    <row r="85" spans="1:15" s="9" customFormat="1" ht="3.95" customHeight="1" x14ac:dyDescent="0.25">
      <c r="A85" s="92"/>
      <c r="B85" s="295"/>
      <c r="C85" s="41"/>
      <c r="D85" s="10"/>
      <c r="E85" s="13"/>
      <c r="F85" s="12"/>
      <c r="G85" s="12"/>
      <c r="H85" s="12"/>
      <c r="I85" s="52"/>
      <c r="J85" s="12"/>
      <c r="K85" s="115"/>
      <c r="L85" s="12"/>
      <c r="M85" s="15"/>
      <c r="N85" s="12"/>
      <c r="O85" s="12"/>
    </row>
    <row r="86" spans="1:15" s="9" customFormat="1" ht="14.1" customHeight="1" x14ac:dyDescent="0.25">
      <c r="A86" s="92"/>
      <c r="B86" s="295"/>
      <c r="C86" s="47" t="s">
        <v>538</v>
      </c>
      <c r="D86" s="10"/>
      <c r="E86" s="13"/>
      <c r="F86" s="12"/>
      <c r="G86" s="12"/>
      <c r="H86" s="12"/>
      <c r="I86" s="106">
        <f ca="1">SUM(I74:I84)</f>
        <v>12264.029500000001</v>
      </c>
      <c r="J86" s="12"/>
      <c r="K86" s="118" t="str">
        <f>SelCurrency</f>
        <v>EUR</v>
      </c>
      <c r="L86" s="12"/>
      <c r="M86" s="15"/>
      <c r="N86" s="12"/>
      <c r="O86" s="12"/>
    </row>
    <row r="87" spans="1:15" s="9" customFormat="1" ht="14.1" customHeight="1" x14ac:dyDescent="0.25">
      <c r="A87" s="92"/>
      <c r="B87" s="295"/>
      <c r="C87" s="41"/>
      <c r="D87" s="10"/>
      <c r="E87" s="13"/>
      <c r="F87" s="12"/>
      <c r="G87" s="12"/>
      <c r="H87" s="12"/>
      <c r="I87" s="45"/>
      <c r="J87" s="12"/>
      <c r="K87" s="115"/>
      <c r="L87" s="12"/>
      <c r="M87" s="15"/>
      <c r="N87" s="12"/>
      <c r="O87" s="12"/>
    </row>
    <row r="88" spans="1:15" s="9" customFormat="1" ht="3.95" customHeight="1" x14ac:dyDescent="0.25">
      <c r="A88" s="92"/>
      <c r="B88" s="295"/>
      <c r="C88" s="41"/>
      <c r="D88" s="10"/>
      <c r="E88" s="13"/>
      <c r="F88" s="12"/>
      <c r="G88" s="12"/>
      <c r="H88" s="12"/>
      <c r="I88" s="45"/>
      <c r="J88" s="12"/>
      <c r="K88" s="115"/>
      <c r="L88" s="12"/>
      <c r="M88" s="15"/>
      <c r="N88" s="12"/>
      <c r="O88" s="12"/>
    </row>
    <row r="89" spans="1:15" s="9" customFormat="1" ht="14.1" customHeight="1" x14ac:dyDescent="0.25">
      <c r="A89" s="92"/>
      <c r="B89" s="295"/>
      <c r="C89" s="46" t="s">
        <v>731</v>
      </c>
      <c r="D89" s="10"/>
      <c r="E89" s="13"/>
      <c r="F89" s="12"/>
      <c r="G89" s="12"/>
      <c r="H89" s="12"/>
      <c r="I89" s="12"/>
      <c r="J89" s="12"/>
      <c r="K89" s="115"/>
      <c r="L89" s="12"/>
      <c r="M89" s="15"/>
      <c r="N89" s="12"/>
      <c r="O89" s="12"/>
    </row>
    <row r="90" spans="1:15" s="9" customFormat="1" ht="3.95" customHeight="1" x14ac:dyDescent="0.25">
      <c r="A90" s="92"/>
      <c r="B90" s="62"/>
      <c r="C90" s="46"/>
      <c r="D90" s="12"/>
      <c r="E90" s="12"/>
      <c r="F90" s="12"/>
      <c r="G90" s="12"/>
      <c r="H90" s="12"/>
      <c r="I90" s="12"/>
      <c r="K90" s="118"/>
    </row>
    <row r="91" spans="1:15" s="9" customFormat="1" ht="14.1" customHeight="1" x14ac:dyDescent="0.25">
      <c r="A91" s="92"/>
      <c r="B91" s="62"/>
      <c r="C91" s="49" t="s">
        <v>732</v>
      </c>
      <c r="D91" s="10"/>
      <c r="E91" s="13"/>
      <c r="F91" s="12"/>
      <c r="G91" s="12"/>
      <c r="H91" s="12"/>
      <c r="I91" s="104">
        <f ca="1">HLOOKUP($I$13,IQFCarsinlCalc,M91,FALSE)</f>
        <v>288.02108905223935</v>
      </c>
      <c r="J91" s="12"/>
      <c r="K91" s="120" t="str">
        <f>SelCurrency</f>
        <v>EUR</v>
      </c>
      <c r="L91" s="12"/>
      <c r="M91" s="51">
        <f>'IQF Data'!GX99</f>
        <v>98</v>
      </c>
      <c r="N91" s="12"/>
      <c r="O91" s="12"/>
    </row>
    <row r="92" spans="1:15" s="9" customFormat="1" ht="3.95" customHeight="1" x14ac:dyDescent="0.25">
      <c r="A92" s="92"/>
      <c r="B92" s="62"/>
      <c r="C92" s="46"/>
      <c r="D92" s="12"/>
      <c r="E92" s="12"/>
      <c r="F92" s="12"/>
      <c r="G92" s="12"/>
      <c r="H92" s="12"/>
      <c r="I92" s="105"/>
      <c r="K92" s="120"/>
    </row>
    <row r="93" spans="1:15" s="9" customFormat="1" ht="14.1" customHeight="1" x14ac:dyDescent="0.25">
      <c r="A93" s="92"/>
      <c r="B93" s="62"/>
      <c r="C93" s="314" t="s">
        <v>733</v>
      </c>
      <c r="D93" s="181"/>
      <c r="E93" s="182"/>
      <c r="F93" s="51"/>
      <c r="G93" s="51"/>
      <c r="H93" s="51"/>
      <c r="I93" s="316">
        <f ca="1">HLOOKUP($I$13,IQFCarsinlCalc,M93,FALSE)</f>
        <v>173.3158458759392</v>
      </c>
      <c r="J93" s="51"/>
      <c r="K93" s="315" t="str">
        <f>SelCurrency</f>
        <v>EUR</v>
      </c>
      <c r="L93" s="12"/>
      <c r="M93" s="51">
        <f>'IQF Data'!GX100</f>
        <v>99</v>
      </c>
      <c r="N93" s="12"/>
      <c r="O93" s="12"/>
    </row>
    <row r="94" spans="1:15" s="9" customFormat="1" ht="3.95" customHeight="1" x14ac:dyDescent="0.25">
      <c r="A94" s="92"/>
      <c r="B94" s="62"/>
      <c r="C94" s="46"/>
      <c r="D94" s="12"/>
      <c r="E94" s="12"/>
      <c r="F94" s="12"/>
      <c r="G94" s="12"/>
      <c r="H94" s="12"/>
      <c r="I94" s="105"/>
      <c r="K94" s="120"/>
    </row>
    <row r="95" spans="1:15" s="9" customFormat="1" ht="14.1" customHeight="1" x14ac:dyDescent="0.25">
      <c r="A95" s="92"/>
      <c r="B95" s="62"/>
      <c r="C95" s="49" t="s">
        <v>734</v>
      </c>
      <c r="D95" s="10"/>
      <c r="E95" s="13"/>
      <c r="F95" s="12"/>
      <c r="G95" s="12"/>
      <c r="H95" s="12"/>
      <c r="I95" s="104">
        <f ca="1">HLOOKUP($I$13,IQFCarsinlCalc,M95,FALSE)</f>
        <v>281.26001896886561</v>
      </c>
      <c r="J95" s="12"/>
      <c r="K95" s="120" t="str">
        <f>SelCurrency</f>
        <v>EUR</v>
      </c>
      <c r="L95" s="12"/>
      <c r="M95" s="51">
        <f>'IQF Data'!GX101</f>
        <v>100</v>
      </c>
      <c r="N95" s="12"/>
      <c r="O95" s="12"/>
    </row>
    <row r="96" spans="1:15" s="9" customFormat="1" ht="3.95" customHeight="1" x14ac:dyDescent="0.25">
      <c r="A96" s="92"/>
      <c r="B96" s="62"/>
      <c r="C96" s="46"/>
      <c r="D96" s="12"/>
      <c r="E96" s="12"/>
      <c r="F96" s="12"/>
      <c r="G96" s="12"/>
      <c r="H96" s="12"/>
      <c r="I96" s="105"/>
      <c r="K96" s="120"/>
    </row>
    <row r="97" spans="1:15" s="9" customFormat="1" ht="14.1" customHeight="1" x14ac:dyDescent="0.25">
      <c r="A97" s="92"/>
      <c r="B97" s="295"/>
      <c r="C97" s="46" t="s">
        <v>544</v>
      </c>
      <c r="D97" s="10"/>
      <c r="E97" s="13"/>
      <c r="F97" s="12"/>
      <c r="G97" s="12"/>
      <c r="H97" s="12"/>
      <c r="I97" s="105"/>
      <c r="J97" s="12"/>
      <c r="K97" s="121"/>
      <c r="L97" s="12"/>
      <c r="M97" s="15"/>
      <c r="N97" s="12"/>
      <c r="O97" s="12"/>
    </row>
    <row r="98" spans="1:15" s="9" customFormat="1" ht="3.95" customHeight="1" x14ac:dyDescent="0.25">
      <c r="A98" s="92"/>
      <c r="B98" s="62"/>
      <c r="C98" s="46"/>
      <c r="D98" s="12"/>
      <c r="E98" s="12"/>
      <c r="F98" s="12"/>
      <c r="G98" s="12"/>
      <c r="H98" s="12"/>
      <c r="I98" s="105"/>
      <c r="K98" s="120"/>
    </row>
    <row r="99" spans="1:15" s="9" customFormat="1" ht="14.1" customHeight="1" x14ac:dyDescent="0.25">
      <c r="A99" s="92"/>
      <c r="B99" s="62"/>
      <c r="C99" s="49" t="s">
        <v>833</v>
      </c>
      <c r="D99" s="10"/>
      <c r="E99" s="13"/>
      <c r="F99" s="12"/>
      <c r="G99" s="12"/>
      <c r="H99" s="12"/>
      <c r="I99" s="104">
        <f ca="1">HLOOKUP($I$13,IQFCarsinlCalc,M99,FALSE)</f>
        <v>156.93</v>
      </c>
      <c r="J99" s="12"/>
      <c r="K99" s="120" t="str">
        <f>SelCurrency</f>
        <v>EUR</v>
      </c>
      <c r="L99" s="12"/>
      <c r="M99" s="51">
        <f>'IQF Data'!GX103</f>
        <v>102</v>
      </c>
      <c r="N99" s="12"/>
      <c r="O99" s="12"/>
    </row>
    <row r="100" spans="1:15" s="9" customFormat="1" ht="20.100000000000001" customHeight="1" x14ac:dyDescent="0.25">
      <c r="A100" s="92"/>
      <c r="B100" s="62"/>
      <c r="C100" s="12"/>
      <c r="D100" s="12"/>
      <c r="E100" s="12"/>
      <c r="F100" s="12"/>
      <c r="G100" s="12"/>
      <c r="H100" s="12"/>
      <c r="I100" s="12"/>
    </row>
    <row r="101" spans="1:15" s="9" customFormat="1" ht="20.100000000000001" customHeight="1" x14ac:dyDescent="0.25">
      <c r="A101" s="92"/>
      <c r="B101" s="62"/>
      <c r="C101" s="37"/>
      <c r="D101" s="20"/>
      <c r="E101" s="20"/>
      <c r="F101" s="20"/>
      <c r="G101" s="20"/>
      <c r="H101" s="20"/>
      <c r="I101" s="20"/>
    </row>
    <row r="102" spans="1:15" ht="14.1" customHeight="1" x14ac:dyDescent="0.25">
      <c r="A102" s="92"/>
      <c r="C102" s="480"/>
      <c r="D102" s="480"/>
      <c r="E102" s="480"/>
      <c r="F102" s="480"/>
      <c r="G102" s="480"/>
      <c r="H102" s="480"/>
      <c r="I102" s="480"/>
    </row>
    <row r="103" spans="1:15" ht="14.1" customHeight="1" x14ac:dyDescent="0.25">
      <c r="A103" s="92"/>
      <c r="C103" s="480"/>
      <c r="D103" s="480"/>
      <c r="E103" s="480"/>
      <c r="F103" s="480"/>
      <c r="G103" s="480"/>
      <c r="H103" s="480"/>
      <c r="I103" s="480"/>
    </row>
    <row r="104" spans="1:15" ht="14.1" customHeight="1" x14ac:dyDescent="0.25">
      <c r="A104" s="92"/>
      <c r="C104" s="480"/>
      <c r="D104" s="480"/>
      <c r="E104" s="480"/>
      <c r="F104" s="480"/>
      <c r="G104" s="480"/>
      <c r="H104" s="480"/>
      <c r="I104" s="480"/>
    </row>
    <row r="105" spans="1:15" x14ac:dyDescent="0.25">
      <c r="A105" s="92"/>
      <c r="C105" s="480"/>
      <c r="D105" s="480"/>
      <c r="E105" s="480"/>
      <c r="F105" s="480"/>
      <c r="G105" s="480"/>
      <c r="H105" s="480"/>
      <c r="I105" s="480"/>
    </row>
    <row r="106" spans="1:15" hidden="1" x14ac:dyDescent="0.25"/>
    <row r="107" spans="1:15" hidden="1" x14ac:dyDescent="0.25"/>
    <row r="108" spans="1:15" hidden="1" x14ac:dyDescent="0.25"/>
    <row r="109" spans="1:15" hidden="1" x14ac:dyDescent="0.25"/>
    <row r="110" spans="1:15" hidden="1" x14ac:dyDescent="0.25"/>
    <row r="111" spans="1:15" hidden="1" x14ac:dyDescent="0.25"/>
    <row r="112" spans="1:15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</sheetData>
  <sheetProtection selectLockedCells="1"/>
  <mergeCells count="2">
    <mergeCell ref="C102:I105"/>
    <mergeCell ref="I13:N13"/>
  </mergeCells>
  <pageMargins left="0.11811023622047245" right="0.11811023622047245" top="0.31496062992125984" bottom="0.31496062992125984" header="0.31496062992125984" footer="0.31496062992125984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unningCosts">
    <pageSetUpPr autoPageBreaks="0"/>
  </sheetPr>
  <dimension ref="A1:XFD667"/>
  <sheetViews>
    <sheetView showGridLines="0" showRowColHeaders="0" showRuler="0" showWhiteSpace="0" topLeftCell="A2" workbookViewId="0">
      <pane ySplit="8" topLeftCell="A10" activePane="bottomLeft" state="frozen"/>
      <selection activeCell="A2" sqref="A2"/>
      <selection pane="bottomLeft"/>
    </sheetView>
  </sheetViews>
  <sheetFormatPr defaultColWidth="0" defaultRowHeight="0" customHeight="1" zeroHeight="1" x14ac:dyDescent="0.25"/>
  <cols>
    <col min="1" max="2" width="4" style="62" customWidth="1"/>
    <col min="3" max="3" width="9.28515625" style="62" customWidth="1"/>
    <col min="4" max="4" width="20.5703125" style="62" customWidth="1"/>
    <col min="5" max="5" width="2.7109375" style="62" customWidth="1"/>
    <col min="6" max="6" width="7.42578125" style="62" customWidth="1"/>
    <col min="7" max="7" width="10.7109375" style="62" customWidth="1"/>
    <col min="8" max="8" width="5.5703125" style="62" customWidth="1"/>
    <col min="9" max="9" width="1.7109375" style="62" customWidth="1"/>
    <col min="10" max="10" width="14.7109375" style="62" customWidth="1"/>
    <col min="11" max="11" width="1.7109375" style="62" customWidth="1"/>
    <col min="12" max="12" width="13.140625" style="62" customWidth="1"/>
    <col min="13" max="13" width="1.7109375" style="62" customWidth="1"/>
    <col min="14" max="14" width="10.7109375" style="62" customWidth="1"/>
    <col min="15" max="15" width="5.140625" style="62" customWidth="1"/>
    <col min="16" max="16" width="6.85546875" style="62" customWidth="1"/>
    <col min="17" max="16384" width="9.140625" style="62" hidden="1"/>
  </cols>
  <sheetData>
    <row r="1" spans="1:16" ht="0" hidden="1" customHeight="1" x14ac:dyDescent="0.25"/>
    <row r="2" spans="1:16" ht="14.1" customHeight="1" x14ac:dyDescent="0.25">
      <c r="A2" s="92"/>
      <c r="C2" s="33"/>
      <c r="D2" s="33"/>
      <c r="E2" s="34"/>
      <c r="F2" s="34"/>
      <c r="G2" s="34"/>
      <c r="H2" s="34"/>
      <c r="I2" s="34"/>
      <c r="J2" s="34"/>
    </row>
    <row r="3" spans="1:16" ht="18" customHeight="1" x14ac:dyDescent="0.25">
      <c r="A3" s="92"/>
      <c r="C3" s="33"/>
      <c r="D3" s="33"/>
      <c r="E3" s="34"/>
      <c r="F3" s="34"/>
      <c r="G3" s="34"/>
      <c r="H3" s="34"/>
      <c r="I3" s="34"/>
      <c r="J3" s="34"/>
    </row>
    <row r="4" spans="1:16" ht="14.1" customHeight="1" x14ac:dyDescent="0.25">
      <c r="A4" s="92"/>
      <c r="C4" s="33"/>
      <c r="D4" s="33"/>
      <c r="E4" s="34"/>
      <c r="F4" s="34"/>
      <c r="G4" s="34"/>
      <c r="H4" s="34"/>
      <c r="I4" s="34"/>
      <c r="J4" s="34"/>
    </row>
    <row r="5" spans="1:16" ht="14.1" customHeight="1" x14ac:dyDescent="0.25">
      <c r="A5" s="92"/>
      <c r="C5" s="33"/>
      <c r="D5" s="33"/>
      <c r="E5" s="34"/>
      <c r="F5" s="34"/>
      <c r="G5" s="34"/>
      <c r="H5" s="34"/>
      <c r="I5" s="34"/>
      <c r="J5" s="34"/>
    </row>
    <row r="6" spans="1:16" ht="9.9499999999999993" customHeight="1" x14ac:dyDescent="0.25">
      <c r="A6" s="92"/>
    </row>
    <row r="7" spans="1:16" s="10" customFormat="1" ht="13.5" customHeight="1" x14ac:dyDescent="0.25">
      <c r="A7" s="92"/>
      <c r="B7" s="62"/>
      <c r="C7" s="264"/>
      <c r="D7" s="264"/>
      <c r="E7" s="264"/>
      <c r="F7" s="264"/>
      <c r="G7" s="264"/>
      <c r="H7" s="264"/>
      <c r="I7" s="264"/>
      <c r="J7" s="264"/>
    </row>
    <row r="8" spans="1:16" s="10" customFormat="1" ht="13.5" customHeight="1" x14ac:dyDescent="0.25">
      <c r="A8" s="92"/>
      <c r="B8" s="62"/>
      <c r="C8" s="264"/>
      <c r="E8" s="264"/>
      <c r="F8" s="264"/>
      <c r="G8" s="264"/>
      <c r="H8" s="264"/>
      <c r="I8" s="264"/>
      <c r="J8" s="264"/>
    </row>
    <row r="9" spans="1:16" s="10" customFormat="1" ht="9.9499999999999993" customHeight="1" x14ac:dyDescent="0.25">
      <c r="A9" s="92"/>
      <c r="B9" s="62"/>
      <c r="C9" s="264"/>
      <c r="E9" s="264"/>
      <c r="F9" s="264"/>
      <c r="G9" s="264"/>
      <c r="H9" s="264"/>
      <c r="I9" s="264"/>
      <c r="J9" s="264"/>
    </row>
    <row r="10" spans="1:16" s="9" customFormat="1" ht="14.1" customHeight="1" x14ac:dyDescent="0.25">
      <c r="A10" s="92"/>
      <c r="B10" s="62"/>
      <c r="C10" s="10"/>
      <c r="D10" s="10"/>
      <c r="E10" s="10"/>
      <c r="F10" s="10"/>
      <c r="G10" s="10"/>
      <c r="H10" s="10"/>
      <c r="I10" s="10"/>
      <c r="J10" s="10"/>
    </row>
    <row r="11" spans="1:16" s="9" customFormat="1" ht="15.95" customHeight="1" x14ac:dyDescent="0.3">
      <c r="A11" s="92"/>
      <c r="B11" s="289" t="s">
        <v>554</v>
      </c>
      <c r="C11" s="11"/>
      <c r="D11" s="11"/>
      <c r="E11" s="12"/>
      <c r="F11" s="12"/>
      <c r="G11" s="12"/>
      <c r="H11" s="12"/>
      <c r="I11" s="12"/>
      <c r="J11" s="12"/>
    </row>
    <row r="12" spans="1:16" s="9" customFormat="1" ht="3.95" customHeight="1" x14ac:dyDescent="0.25">
      <c r="A12" s="92"/>
      <c r="B12" s="266">
        <f>'Model Assumptions'!A8</f>
        <v>0</v>
      </c>
      <c r="C12" s="41" t="str">
        <f t="shared" ref="C12" si="0">IF(ISERROR(VLOOKUP(B12,AssumptionsData,3,FALSE)),"",VLOOKUP(B12,AssumptionsData,3,FALSE))</f>
        <v/>
      </c>
      <c r="D12" s="10"/>
      <c r="E12" s="13"/>
      <c r="F12" s="12"/>
      <c r="G12" s="12"/>
      <c r="H12" s="12"/>
      <c r="I12" s="12"/>
      <c r="J12" s="43"/>
      <c r="P12" s="12"/>
    </row>
    <row r="13" spans="1:16" s="9" customFormat="1" ht="14.1" customHeight="1" x14ac:dyDescent="0.3">
      <c r="A13" s="92"/>
      <c r="B13" s="289"/>
      <c r="C13" s="42" t="s">
        <v>539</v>
      </c>
      <c r="D13" s="10"/>
      <c r="E13" s="13"/>
      <c r="F13" s="12"/>
      <c r="G13" s="496" t="str">
        <f ca="1">SelectedVehicle</f>
        <v>SEATIBIZA ST (6J)1.2 TDi StyleTerm:48  Mileage: 25000</v>
      </c>
      <c r="H13" s="497"/>
      <c r="I13" s="497"/>
      <c r="J13" s="497"/>
      <c r="K13" s="497"/>
      <c r="L13" s="497"/>
      <c r="M13" s="497"/>
      <c r="N13" s="498"/>
    </row>
    <row r="14" spans="1:16" s="9" customFormat="1" ht="3.95" customHeight="1" x14ac:dyDescent="0.25">
      <c r="A14" s="92"/>
      <c r="B14" s="266" t="str">
        <f>'Model Assumptions'!A11</f>
        <v>CarFinance</v>
      </c>
      <c r="C14" s="41" t="str">
        <f t="shared" ref="C14" si="1">IF(ISERROR(VLOOKUP(B14,AssumptionsData,3,FALSE)),"",VLOOKUP(B14,AssumptionsData,3,FALSE))</f>
        <v/>
      </c>
      <c r="D14" s="10"/>
      <c r="E14" s="13"/>
      <c r="F14" s="12"/>
      <c r="G14" s="43"/>
      <c r="H14" s="43"/>
      <c r="I14" s="12"/>
      <c r="P14" s="12"/>
    </row>
    <row r="15" spans="1:16" s="9" customFormat="1" ht="14.1" customHeight="1" x14ac:dyDescent="0.3">
      <c r="A15" s="92"/>
      <c r="B15" s="289"/>
      <c r="C15" s="42" t="s">
        <v>541</v>
      </c>
      <c r="D15" s="10"/>
      <c r="E15" s="13"/>
      <c r="F15" s="12"/>
      <c r="G15" s="102">
        <f ca="1">HLOOKUP($G$13,IQFCars,42,FALSE)/12</f>
        <v>4</v>
      </c>
      <c r="H15" s="111"/>
      <c r="I15" s="12"/>
      <c r="J15" s="62"/>
    </row>
    <row r="16" spans="1:16" s="9" customFormat="1" ht="3.95" customHeight="1" x14ac:dyDescent="0.25">
      <c r="A16" s="92"/>
      <c r="B16" s="266" t="str">
        <f>'Model Assumptions'!A12</f>
        <v>x</v>
      </c>
      <c r="C16" s="41">
        <f t="shared" ref="C16" si="2">IF(ISERROR(VLOOKUP(B16,AssumptionsData,3,FALSE)),"",VLOOKUP(B16,AssumptionsData,3,FALSE))</f>
        <v>0</v>
      </c>
      <c r="D16" s="10"/>
      <c r="E16" s="13"/>
      <c r="F16" s="12"/>
      <c r="G16" s="43"/>
      <c r="H16" s="43"/>
      <c r="I16" s="12"/>
      <c r="K16" s="12"/>
      <c r="L16" s="12"/>
      <c r="M16" s="12"/>
      <c r="N16" s="12"/>
      <c r="O16" s="12"/>
      <c r="P16" s="12"/>
    </row>
    <row r="17" spans="1:16" s="9" customFormat="1" ht="14.1" customHeight="1" x14ac:dyDescent="0.3">
      <c r="A17" s="92"/>
      <c r="B17" s="289"/>
      <c r="C17" s="155" t="str">
        <f>'IQF Data'!D44</f>
        <v xml:space="preserve"> Mileage per year (in kilometers) </v>
      </c>
      <c r="D17" s="10"/>
      <c r="E17" s="13"/>
      <c r="F17" s="12"/>
      <c r="G17" s="102">
        <f ca="1">HLOOKUP($G$13,IQFCars,43,FALSE)</f>
        <v>25000</v>
      </c>
      <c r="H17" s="111"/>
      <c r="I17" s="12"/>
      <c r="J17" s="62"/>
      <c r="K17" s="10"/>
      <c r="L17" s="10"/>
      <c r="M17" s="10"/>
      <c r="N17" s="10"/>
      <c r="O17" s="10"/>
    </row>
    <row r="18" spans="1:16" s="9" customFormat="1" ht="14.1" customHeight="1" x14ac:dyDescent="0.3">
      <c r="A18" s="92"/>
      <c r="B18" s="290"/>
      <c r="C18" s="11"/>
      <c r="D18" s="11"/>
      <c r="E18" s="12"/>
      <c r="F18" s="12"/>
      <c r="G18" s="12"/>
      <c r="H18" s="12"/>
      <c r="I18" s="12"/>
      <c r="J18" s="12"/>
    </row>
    <row r="19" spans="1:16" s="9" customFormat="1" ht="14.1" customHeight="1" x14ac:dyDescent="0.25">
      <c r="A19" s="92"/>
      <c r="B19" s="291"/>
      <c r="C19" s="48" t="s">
        <v>545</v>
      </c>
      <c r="D19" s="12"/>
      <c r="E19" s="12"/>
      <c r="F19" s="12"/>
      <c r="G19" s="12"/>
      <c r="H19" s="12"/>
      <c r="I19" s="12"/>
      <c r="J19" s="12"/>
    </row>
    <row r="20" spans="1:16" s="9" customFormat="1" ht="3.95" customHeight="1" x14ac:dyDescent="0.25">
      <c r="A20" s="92"/>
      <c r="B20" s="266"/>
      <c r="C20" s="41" t="str">
        <f t="shared" ref="C20" si="3">IF(ISERROR(VLOOKUP(B20,IQFData,3,FALSE)),"",VLOOKUP(B20,IQFData,3,FALSE))</f>
        <v/>
      </c>
      <c r="D20" s="10"/>
      <c r="E20" s="13"/>
      <c r="F20" s="12"/>
      <c r="G20" s="12"/>
      <c r="H20" s="12"/>
      <c r="I20" s="12"/>
      <c r="J20" s="45"/>
      <c r="K20" s="12"/>
      <c r="L20" s="51" t="str">
        <f t="shared" ref="L20" si="4">IF(ISERROR(VLOOKUP(B20,IQFData,106,FALSE)),"",VLOOKUP(B20,IQFData,106,FALSE))</f>
        <v/>
      </c>
      <c r="M20" s="12"/>
      <c r="N20" s="15"/>
      <c r="O20" s="12"/>
      <c r="P20" s="12"/>
    </row>
    <row r="21" spans="1:16" s="9" customFormat="1" ht="14.1" customHeight="1" x14ac:dyDescent="0.25">
      <c r="A21" s="92"/>
      <c r="B21" s="266" t="str">
        <f>'Model Assumptions'!A129</f>
        <v>RadioTax</v>
      </c>
      <c r="C21" s="41" t="str">
        <f t="shared" ref="C21:C31" si="5">IF(ISERROR(VLOOKUP(B21,AssumptionsData,3,FALSE)),"",VLOOKUP(B21,AssumptionsData,3,FALSE))</f>
        <v>Radio tax</v>
      </c>
      <c r="D21" s="10"/>
      <c r="E21" s="13"/>
      <c r="F21" s="12"/>
      <c r="G21" s="103">
        <f>IF(ISERROR(VLOOKUP(B21,AssumptionsData,9,FALSE)),"",VLOOKUP(B21,AssumptionsData,9,FALSE))</f>
        <v>0</v>
      </c>
      <c r="H21" s="112"/>
      <c r="I21" s="266" t="str">
        <f>'Model Assumptions'!A197</f>
        <v>ClaimsManagement</v>
      </c>
      <c r="J21" s="114" t="str">
        <f t="shared" ref="J21:J31" si="6">IF(ISERROR(VLOOKUP(I21,AssumptionsData,3,FALSE)),"",VLOOKUP(I21,AssumptionsData,3,FALSE))</f>
        <v xml:space="preserve">Claims Management </v>
      </c>
      <c r="K21" s="12"/>
      <c r="L21" s="12"/>
      <c r="M21" s="12"/>
      <c r="N21" s="103">
        <f>IF(ISERROR(VLOOKUP(I21,AssumptionsData,9,FALSE)),"",VLOOKUP(I21,AssumptionsData,9,FALSE))</f>
        <v>0</v>
      </c>
      <c r="O21" s="12"/>
      <c r="P21" s="12"/>
    </row>
    <row r="22" spans="1:16" s="9" customFormat="1" ht="3.95" customHeight="1" x14ac:dyDescent="0.25">
      <c r="A22" s="92"/>
      <c r="B22" s="266" t="str">
        <f>'Model Assumptions'!A37</f>
        <v>x</v>
      </c>
      <c r="C22" s="41">
        <f t="shared" si="5"/>
        <v>0</v>
      </c>
      <c r="D22" s="10"/>
      <c r="E22" s="13"/>
      <c r="F22" s="12"/>
      <c r="G22" s="43"/>
      <c r="H22" s="43"/>
      <c r="I22" s="266">
        <f>'Model Assumptions'!G37</f>
        <v>0</v>
      </c>
      <c r="J22" s="114" t="str">
        <f t="shared" si="6"/>
        <v/>
      </c>
      <c r="K22" s="12"/>
      <c r="L22" s="12"/>
      <c r="M22" s="12"/>
      <c r="N22" s="107"/>
      <c r="O22" s="12"/>
      <c r="P22" s="12"/>
    </row>
    <row r="23" spans="1:16" s="9" customFormat="1" ht="14.1" customHeight="1" x14ac:dyDescent="0.25">
      <c r="A23" s="92"/>
      <c r="B23" s="266" t="str">
        <f>'Model Assumptions'!A131</f>
        <v>RoadTax</v>
      </c>
      <c r="C23" s="41" t="str">
        <f t="shared" si="5"/>
        <v>Road Tax</v>
      </c>
      <c r="D23" s="10"/>
      <c r="E23" s="13"/>
      <c r="F23" s="12"/>
      <c r="G23" s="103">
        <f>IF(ISERROR(VLOOKUP(B23,AssumptionsData,9,FALSE)),"",VLOOKUP(B23,AssumptionsData,9,FALSE))</f>
        <v>0</v>
      </c>
      <c r="H23" s="112"/>
      <c r="I23" s="266" t="str">
        <f>'Model Assumptions'!A201</f>
        <v>RoasAssistance</v>
      </c>
      <c r="J23" s="114" t="str">
        <f t="shared" si="6"/>
        <v xml:space="preserve">Road assistance </v>
      </c>
      <c r="K23" s="12"/>
      <c r="L23" s="12"/>
      <c r="M23" s="12"/>
      <c r="N23" s="103">
        <f>IF(ISERROR(VLOOKUP(I23,AssumptionsData,9,FALSE)),"",VLOOKUP(I23,AssumptionsData,9,FALSE))</f>
        <v>0</v>
      </c>
      <c r="O23" s="12"/>
      <c r="P23" s="12"/>
    </row>
    <row r="24" spans="1:16" s="9" customFormat="1" ht="3.95" customHeight="1" x14ac:dyDescent="0.25">
      <c r="A24" s="92"/>
      <c r="B24" s="266" t="str">
        <f>'Model Assumptions'!A39</f>
        <v>x</v>
      </c>
      <c r="C24" s="41">
        <f t="shared" si="5"/>
        <v>0</v>
      </c>
      <c r="D24" s="10"/>
      <c r="E24" s="13"/>
      <c r="F24" s="12"/>
      <c r="G24" s="43"/>
      <c r="H24" s="43"/>
      <c r="I24" s="266">
        <f>'Model Assumptions'!G39</f>
        <v>0</v>
      </c>
      <c r="J24" s="114" t="str">
        <f t="shared" si="6"/>
        <v/>
      </c>
      <c r="K24" s="12"/>
      <c r="L24" s="12"/>
      <c r="M24" s="12"/>
      <c r="N24" s="107"/>
      <c r="O24" s="12"/>
      <c r="P24" s="12"/>
    </row>
    <row r="25" spans="1:16" s="9" customFormat="1" ht="14.1" customHeight="1" x14ac:dyDescent="0.25">
      <c r="A25" s="92"/>
      <c r="B25" s="266" t="str">
        <f>'Model Assumptions'!A121</f>
        <v>InsuranceThirdParty</v>
      </c>
      <c r="C25" s="41" t="str">
        <f t="shared" si="5"/>
        <v xml:space="preserve">Insurance (third party) </v>
      </c>
      <c r="D25" s="10"/>
      <c r="E25" s="13"/>
      <c r="F25" s="12"/>
      <c r="G25" s="103">
        <f>IF(ISERROR(VLOOKUP(B25,AssumptionsData,9,FALSE)),"",VLOOKUP(B25,AssumptionsData,9,FALSE))</f>
        <v>0</v>
      </c>
      <c r="H25" s="112"/>
      <c r="I25" s="266" t="str">
        <f>'Model Assumptions'!A203</f>
        <v>FuelCard</v>
      </c>
      <c r="J25" s="114" t="str">
        <f t="shared" si="6"/>
        <v>Fuel card</v>
      </c>
      <c r="K25" s="12"/>
      <c r="L25" s="12"/>
      <c r="M25" s="12"/>
      <c r="N25" s="103">
        <f>IF(ISERROR(VLOOKUP(I25,AssumptionsData,9,FALSE)),"",VLOOKUP(I25,AssumptionsData,9,FALSE))</f>
        <v>0</v>
      </c>
      <c r="O25" s="12"/>
      <c r="P25" s="12"/>
    </row>
    <row r="26" spans="1:16" s="9" customFormat="1" ht="3.95" customHeight="1" x14ac:dyDescent="0.25">
      <c r="A26" s="92"/>
      <c r="B26" s="266" t="str">
        <f>'Model Assumptions'!A41</f>
        <v>x</v>
      </c>
      <c r="C26" s="41">
        <f t="shared" si="5"/>
        <v>0</v>
      </c>
      <c r="D26" s="10"/>
      <c r="E26" s="13"/>
      <c r="F26" s="12"/>
      <c r="G26" s="107"/>
      <c r="H26" s="112"/>
      <c r="I26" s="266">
        <f>'Model Assumptions'!G41</f>
        <v>0</v>
      </c>
      <c r="J26" s="114" t="str">
        <f t="shared" si="6"/>
        <v/>
      </c>
      <c r="K26" s="12"/>
      <c r="L26" s="15"/>
      <c r="M26" s="12"/>
      <c r="N26" s="107"/>
      <c r="O26" s="12"/>
      <c r="P26" s="12"/>
    </row>
    <row r="27" spans="1:16" s="9" customFormat="1" ht="14.1" customHeight="1" x14ac:dyDescent="0.25">
      <c r="A27" s="92"/>
      <c r="B27" s="266" t="str">
        <f>'Model Assumptions'!A123</f>
        <v>InsuranceComprehensive</v>
      </c>
      <c r="C27" s="41" t="str">
        <f t="shared" si="5"/>
        <v>Insurance (comprehensive)</v>
      </c>
      <c r="D27" s="10"/>
      <c r="E27" s="13"/>
      <c r="F27" s="12"/>
      <c r="G27" s="103">
        <f>IF(ISERROR(VLOOKUP(B27,AssumptionsData,9,FALSE)),"",VLOOKUP(B27,AssumptionsData,9,FALSE))</f>
        <v>0</v>
      </c>
      <c r="H27" s="112"/>
      <c r="I27" s="266" t="str">
        <f>'Model Assumptions'!A133</f>
        <v>MaintenanceRepairs</v>
      </c>
      <c r="J27" s="114" t="str">
        <f t="shared" si="6"/>
        <v>Maintenance &amp; repairs</v>
      </c>
      <c r="K27" s="12"/>
      <c r="L27" s="15"/>
      <c r="M27" s="12"/>
      <c r="N27" s="103">
        <f>IF(ISERROR(VLOOKUP(I27,AssumptionsData,9,FALSE)),"",VLOOKUP(I27,AssumptionsData,9,FALSE))</f>
        <v>0</v>
      </c>
      <c r="O27" s="12"/>
      <c r="P27" s="12"/>
    </row>
    <row r="28" spans="1:16" s="9" customFormat="1" ht="3.95" customHeight="1" x14ac:dyDescent="0.25">
      <c r="A28" s="92"/>
      <c r="B28" s="266" t="str">
        <f>'Model Assumptions'!A43</f>
        <v>x</v>
      </c>
      <c r="C28" s="41">
        <f t="shared" si="5"/>
        <v>0</v>
      </c>
      <c r="D28" s="10"/>
      <c r="E28" s="13"/>
      <c r="F28" s="12"/>
      <c r="G28" s="107"/>
      <c r="H28" s="112"/>
      <c r="I28" s="266">
        <f>'Model Assumptions'!G43</f>
        <v>0</v>
      </c>
      <c r="J28" s="114" t="str">
        <f t="shared" si="6"/>
        <v/>
      </c>
      <c r="K28" s="12"/>
      <c r="L28" s="15"/>
      <c r="M28" s="12"/>
      <c r="N28" s="107"/>
      <c r="O28" s="12"/>
      <c r="P28" s="12"/>
    </row>
    <row r="29" spans="1:16" s="9" customFormat="1" ht="14.1" customHeight="1" x14ac:dyDescent="0.25">
      <c r="A29" s="92"/>
      <c r="B29" s="266" t="str">
        <f>'Model Assumptions'!A125</f>
        <v>InsurancePassengers</v>
      </c>
      <c r="C29" s="41" t="str">
        <f t="shared" si="5"/>
        <v xml:space="preserve">Insurance (passengers) </v>
      </c>
      <c r="D29" s="10"/>
      <c r="E29" s="13"/>
      <c r="F29" s="12"/>
      <c r="G29" s="103">
        <f>IF(ISERROR(VLOOKUP(B29,AssumptionsData,9,FALSE)),"",VLOOKUP(B29,AssumptionsData,9,FALSE))</f>
        <v>0</v>
      </c>
      <c r="H29" s="112"/>
      <c r="I29" s="266" t="str">
        <f>'Model Assumptions'!A205</f>
        <v>SummerTires</v>
      </c>
      <c r="J29" s="114" t="str">
        <f t="shared" si="6"/>
        <v>Summer tyres</v>
      </c>
      <c r="K29" s="12"/>
      <c r="L29" s="15"/>
      <c r="M29" s="12"/>
      <c r="N29" s="103">
        <f>IF(ISERROR(VLOOKUP(I29,AssumptionsData,9,FALSE)),"",VLOOKUP(I29,AssumptionsData,9,FALSE))</f>
        <v>0.09</v>
      </c>
      <c r="O29" s="12"/>
      <c r="P29" s="12"/>
    </row>
    <row r="30" spans="1:16" s="9" customFormat="1" ht="3.95" customHeight="1" x14ac:dyDescent="0.25">
      <c r="A30" s="92"/>
      <c r="B30" s="266" t="str">
        <f>'Model Assumptions'!A49</f>
        <v>x</v>
      </c>
      <c r="C30" s="41">
        <f t="shared" si="5"/>
        <v>0</v>
      </c>
      <c r="D30" s="10"/>
      <c r="E30" s="13"/>
      <c r="F30" s="12"/>
      <c r="G30" s="107"/>
      <c r="H30" s="112"/>
      <c r="I30" s="266">
        <f>'Model Assumptions'!G49</f>
        <v>0</v>
      </c>
      <c r="J30" s="114" t="str">
        <f t="shared" si="6"/>
        <v/>
      </c>
      <c r="K30" s="12"/>
      <c r="L30" s="15"/>
      <c r="M30" s="12"/>
      <c r="N30" s="107"/>
      <c r="O30" s="12"/>
      <c r="P30" s="12"/>
    </row>
    <row r="31" spans="1:16" s="9" customFormat="1" ht="14.1" customHeight="1" x14ac:dyDescent="0.25">
      <c r="A31" s="92"/>
      <c r="B31" s="266" t="str">
        <f>'Model Assumptions'!A127</f>
        <v>InsuranceLegalassistance</v>
      </c>
      <c r="C31" s="41" t="str">
        <f t="shared" si="5"/>
        <v xml:space="preserve">Insurance (legal assistance) </v>
      </c>
      <c r="D31" s="10"/>
      <c r="E31" s="13"/>
      <c r="F31" s="12"/>
      <c r="G31" s="103">
        <f>IF(ISERROR(VLOOKUP(B31,AssumptionsData,9,FALSE)),"",VLOOKUP(B31,AssumptionsData,9,FALSE))</f>
        <v>0</v>
      </c>
      <c r="H31" s="112"/>
      <c r="I31" s="266" t="str">
        <f>'Model Assumptions'!A207</f>
        <v>WinterTires</v>
      </c>
      <c r="J31" s="114" t="str">
        <f t="shared" si="6"/>
        <v>Winter tyres</v>
      </c>
      <c r="K31" s="12"/>
      <c r="L31" s="15"/>
      <c r="M31" s="12"/>
      <c r="N31" s="103">
        <f>IF(ISERROR(VLOOKUP(I31,AssumptionsData,9,FALSE)),"",VLOOKUP(I31,AssumptionsData,9,FALSE))</f>
        <v>0.09</v>
      </c>
      <c r="O31" s="12"/>
      <c r="P31" s="12"/>
    </row>
    <row r="32" spans="1:16" s="9" customFormat="1" ht="3.95" customHeight="1" x14ac:dyDescent="0.25">
      <c r="A32" s="92"/>
      <c r="B32" s="291"/>
      <c r="C32" s="35"/>
      <c r="D32" s="10"/>
      <c r="E32" s="13"/>
      <c r="F32" s="12"/>
      <c r="G32" s="12"/>
      <c r="H32" s="12"/>
      <c r="I32" s="12"/>
      <c r="J32" s="23"/>
      <c r="K32" s="12"/>
      <c r="L32" s="15"/>
      <c r="M32" s="12"/>
      <c r="N32" s="15"/>
      <c r="O32" s="12"/>
      <c r="P32" s="12"/>
    </row>
    <row r="33" spans="1:16" s="9" customFormat="1" ht="9.9499999999999993" customHeight="1" x14ac:dyDescent="0.25">
      <c r="A33" s="92"/>
      <c r="B33" s="291"/>
      <c r="C33" s="35"/>
      <c r="D33" s="10"/>
      <c r="E33" s="13"/>
      <c r="F33" s="12"/>
      <c r="G33" s="12"/>
      <c r="H33" s="12"/>
      <c r="I33" s="12"/>
      <c r="J33" s="12"/>
      <c r="K33" s="12"/>
      <c r="L33" s="12"/>
      <c r="M33" s="12"/>
      <c r="N33" s="15"/>
      <c r="O33" s="12"/>
      <c r="P33" s="12"/>
    </row>
    <row r="34" spans="1:16" s="9" customFormat="1" ht="3.95" customHeight="1" x14ac:dyDescent="0.25">
      <c r="A34" s="92"/>
      <c r="B34" s="291"/>
      <c r="C34" s="35"/>
      <c r="D34" s="10"/>
      <c r="E34" s="13"/>
      <c r="F34" s="12"/>
      <c r="G34" s="12"/>
      <c r="H34" s="12"/>
      <c r="I34" s="12"/>
      <c r="J34" s="23"/>
      <c r="K34" s="12"/>
      <c r="L34" s="15"/>
      <c r="M34" s="12"/>
      <c r="N34" s="15"/>
      <c r="O34" s="12"/>
      <c r="P34" s="12"/>
    </row>
    <row r="35" spans="1:16" s="9" customFormat="1" ht="13.5" customHeight="1" x14ac:dyDescent="0.25">
      <c r="A35" s="92"/>
      <c r="B35" s="266" t="str">
        <f>'Model Assumptions'!A36</f>
        <v>AvgmarketInterestRate</v>
      </c>
      <c r="C35" s="41" t="str">
        <f t="shared" ref="C35:C39" si="7">IF(ISERROR(VLOOKUP(B35,AssumptionsData,3,FALSE)),"",VLOOKUP(B35,AssumptionsData,3,FALSE))</f>
        <v>Average Market Interest rate (loan, financial leasing)  %</v>
      </c>
      <c r="D35" s="10"/>
      <c r="E35" s="13"/>
      <c r="F35" s="12"/>
      <c r="I35" s="12"/>
      <c r="J35" s="12"/>
      <c r="K35" s="12"/>
      <c r="L35" s="12"/>
      <c r="M35" s="12"/>
      <c r="N35" s="103">
        <f>IF(ISERROR(VLOOKUP(B35,AssumptionsData,9,FALSE)),"",VLOOKUP(B35,AssumptionsData,9,FALSE))</f>
        <v>0.06</v>
      </c>
      <c r="O35" s="12"/>
      <c r="P35" s="12"/>
    </row>
    <row r="36" spans="1:16" s="9" customFormat="1" ht="3.95" customHeight="1" x14ac:dyDescent="0.25">
      <c r="A36" s="92"/>
      <c r="B36" s="266" t="str">
        <f>'Model Assumptions'!A51</f>
        <v>x</v>
      </c>
      <c r="C36" s="41">
        <f t="shared" si="7"/>
        <v>0</v>
      </c>
      <c r="D36" s="10"/>
      <c r="E36" s="13"/>
      <c r="F36" s="12"/>
      <c r="I36" s="12"/>
      <c r="J36" s="23"/>
      <c r="K36" s="12"/>
      <c r="L36" s="15"/>
      <c r="M36" s="12"/>
      <c r="N36" s="43"/>
      <c r="O36" s="12"/>
      <c r="P36" s="12"/>
    </row>
    <row r="37" spans="1:16" s="9" customFormat="1" ht="14.1" customHeight="1" x14ac:dyDescent="0.25">
      <c r="A37" s="92"/>
      <c r="B37" s="266" t="str">
        <f>'Model Assumptions'!A38</f>
        <v>AvgMarketStartCommision</v>
      </c>
      <c r="C37" s="41" t="str">
        <f t="shared" si="7"/>
        <v>Average market pre finance cost %</v>
      </c>
      <c r="D37" s="10"/>
      <c r="E37" s="13"/>
      <c r="F37" s="12"/>
      <c r="I37" s="12"/>
      <c r="J37" s="12"/>
      <c r="K37" s="12"/>
      <c r="L37" s="12"/>
      <c r="M37" s="12"/>
      <c r="N37" s="103">
        <f>IF(ISERROR(VLOOKUP(B37,AssumptionsData,9,FALSE)),"",VLOOKUP(B37,AssumptionsData,9,FALSE))</f>
        <v>0</v>
      </c>
      <c r="O37" s="12"/>
      <c r="P37" s="12"/>
    </row>
    <row r="38" spans="1:16" s="9" customFormat="1" ht="3.95" customHeight="1" x14ac:dyDescent="0.25">
      <c r="A38" s="92"/>
      <c r="B38" s="266" t="str">
        <f>'Model Assumptions'!A53</f>
        <v>x</v>
      </c>
      <c r="C38" s="41">
        <f t="shared" si="7"/>
        <v>0</v>
      </c>
      <c r="D38" s="10"/>
      <c r="E38" s="13"/>
      <c r="F38" s="12"/>
      <c r="I38" s="12"/>
      <c r="J38" s="23"/>
      <c r="K38" s="12"/>
      <c r="L38" s="15"/>
      <c r="M38" s="12"/>
      <c r="N38" s="43"/>
      <c r="O38" s="12"/>
      <c r="P38" s="12"/>
    </row>
    <row r="39" spans="1:16" s="9" customFormat="1" ht="14.1" customHeight="1" x14ac:dyDescent="0.25">
      <c r="A39" s="92"/>
      <c r="B39" s="266" t="str">
        <f>'Model Assumptions'!A40</f>
        <v>AvgMarketDiscountRate</v>
      </c>
      <c r="C39" s="41" t="str">
        <f t="shared" si="7"/>
        <v xml:space="preserve">Average market interest rate own funds </v>
      </c>
      <c r="D39" s="10"/>
      <c r="E39" s="13"/>
      <c r="F39" s="12"/>
      <c r="I39" s="12"/>
      <c r="J39" s="12"/>
      <c r="K39" s="12"/>
      <c r="L39" s="12"/>
      <c r="M39" s="12"/>
      <c r="N39" s="103">
        <f>IF(ISERROR(VLOOKUP(B39,AssumptionsData,9,FALSE)),"",VLOOKUP(B39,AssumptionsData,9,FALSE))</f>
        <v>0.05</v>
      </c>
      <c r="O39" s="12"/>
      <c r="P39" s="12"/>
    </row>
    <row r="40" spans="1:16" s="9" customFormat="1" ht="3.95" customHeight="1" x14ac:dyDescent="0.25">
      <c r="A40" s="92"/>
      <c r="B40" s="291"/>
      <c r="C40" s="35"/>
      <c r="D40" s="10"/>
      <c r="E40" s="13"/>
      <c r="F40" s="12"/>
      <c r="G40" s="12"/>
      <c r="H40" s="12"/>
      <c r="I40" s="12"/>
      <c r="J40" s="23"/>
      <c r="K40" s="12"/>
      <c r="L40" s="15"/>
      <c r="M40" s="12"/>
      <c r="N40" s="15"/>
      <c r="O40" s="12"/>
      <c r="P40" s="12"/>
    </row>
    <row r="41" spans="1:16" s="9" customFormat="1" ht="9.9499999999999993" customHeight="1" x14ac:dyDescent="0.25">
      <c r="A41" s="92"/>
      <c r="B41" s="291"/>
      <c r="C41" s="35"/>
      <c r="D41" s="10"/>
      <c r="E41" s="13"/>
      <c r="F41" s="12"/>
      <c r="G41" s="12"/>
      <c r="H41" s="12"/>
      <c r="I41" s="12"/>
      <c r="J41" s="12"/>
      <c r="K41" s="12"/>
      <c r="L41" s="12"/>
      <c r="M41" s="12"/>
      <c r="N41" s="15"/>
      <c r="O41" s="12"/>
      <c r="P41" s="12"/>
    </row>
    <row r="42" spans="1:16" s="9" customFormat="1" ht="3.95" customHeight="1" x14ac:dyDescent="0.25">
      <c r="A42" s="92"/>
      <c r="B42" s="291"/>
      <c r="C42" s="35"/>
      <c r="D42" s="10"/>
      <c r="E42" s="13"/>
      <c r="F42" s="12"/>
      <c r="G42" s="12"/>
      <c r="H42" s="12"/>
      <c r="I42" s="12"/>
      <c r="J42" s="12"/>
      <c r="K42" s="12"/>
      <c r="L42" s="12"/>
      <c r="M42" s="12"/>
      <c r="N42" s="15"/>
      <c r="O42" s="12"/>
      <c r="P42" s="12"/>
    </row>
    <row r="43" spans="1:16" s="9" customFormat="1" ht="14.1" customHeight="1" x14ac:dyDescent="0.25">
      <c r="A43" s="92"/>
      <c r="B43" s="291"/>
      <c r="C43" s="48" t="s">
        <v>550</v>
      </c>
      <c r="D43" s="12"/>
      <c r="E43" s="12"/>
      <c r="F43" s="12"/>
      <c r="G43" s="12"/>
      <c r="H43" s="12"/>
      <c r="I43" s="12"/>
      <c r="J43" s="12"/>
      <c r="L43" s="292" t="s">
        <v>533</v>
      </c>
    </row>
    <row r="44" spans="1:16" s="9" customFormat="1" ht="14.1" customHeight="1" x14ac:dyDescent="0.25">
      <c r="A44" s="92"/>
      <c r="B44" s="266" t="str">
        <f>'IQF Data'!B43</f>
        <v>Term</v>
      </c>
      <c r="C44" s="41" t="str">
        <f t="shared" ref="C44:C75" si="8">IF(ISERROR(VLOOKUP(B44,IQFData,3,FALSE)),"",VLOOKUP(B44,IQFData,3,FALSE))</f>
        <v>Term (Months)</v>
      </c>
      <c r="D44" s="10"/>
      <c r="E44" s="13"/>
      <c r="F44" s="51">
        <f t="shared" ref="F44:F54" si="9">IF(ISERROR(VLOOKUP(B44,IQFData,205,FALSE)),"",VLOOKUP(B44,IQFData,205,FALSE))</f>
        <v>42</v>
      </c>
      <c r="G44" s="102">
        <f ca="1">HLOOKUP($G$13,IQFCars,F44,FALSE)</f>
        <v>48</v>
      </c>
      <c r="H44" s="109"/>
      <c r="I44" s="266" t="str">
        <f>'IQF Data'!B61</f>
        <v>ClaimsManagement</v>
      </c>
      <c r="J44" s="114" t="str">
        <f>IF(ISERROR(VLOOKUP(I44,IQFData,3,FALSE)),"",VLOOKUP(I44,IQFData,3,FALSE))</f>
        <v xml:space="preserve"> Claims Management </v>
      </c>
      <c r="K44" s="10"/>
      <c r="M44" s="12"/>
      <c r="N44" s="101">
        <f ca="1">IF(ISNUMBER(HLOOKUP($G$13,IQFCars,P44,FALSE)),HLOOKUP($G$13,IQFCars,P44,FALSE),0)</f>
        <v>0</v>
      </c>
      <c r="O44" s="116" t="str">
        <f>SelCurrency</f>
        <v>EUR</v>
      </c>
      <c r="P44" s="51">
        <f>IF(ISERROR(VLOOKUP(I44,IQFData,205,FALSE)),"",VLOOKUP(I44,IQFData,205,FALSE))</f>
        <v>60</v>
      </c>
    </row>
    <row r="45" spans="1:16" s="9" customFormat="1" ht="3.95" customHeight="1" x14ac:dyDescent="0.25">
      <c r="A45" s="92"/>
      <c r="B45" s="266"/>
      <c r="C45" s="41" t="str">
        <f t="shared" si="8"/>
        <v/>
      </c>
      <c r="D45" s="10"/>
      <c r="E45" s="13"/>
      <c r="F45" s="51" t="str">
        <f t="shared" si="9"/>
        <v/>
      </c>
      <c r="G45" s="45"/>
      <c r="H45" s="45"/>
      <c r="I45" s="266"/>
      <c r="J45" s="114"/>
      <c r="K45" s="10"/>
      <c r="M45" s="12"/>
      <c r="N45" s="108"/>
      <c r="O45" s="116"/>
      <c r="P45" s="51"/>
    </row>
    <row r="46" spans="1:16" s="9" customFormat="1" ht="14.1" customHeight="1" x14ac:dyDescent="0.25">
      <c r="A46" s="92"/>
      <c r="B46" s="266" t="str">
        <f>'IQF Data'!B55</f>
        <v>Radiotax</v>
      </c>
      <c r="C46" s="41" t="str">
        <f t="shared" si="8"/>
        <v xml:space="preserve"> Radiotax </v>
      </c>
      <c r="D46" s="10"/>
      <c r="E46" s="13"/>
      <c r="F46" s="51">
        <f t="shared" si="9"/>
        <v>54</v>
      </c>
      <c r="G46" s="101">
        <f ca="1">HLOOKUP($G$13,IQFCars,F46,FALSE)</f>
        <v>0</v>
      </c>
      <c r="H46" s="113" t="str">
        <f>SelCurrency</f>
        <v>EUR</v>
      </c>
      <c r="I46" s="266" t="str">
        <f>'IQF Data'!B63</f>
        <v>RoadAssistance</v>
      </c>
      <c r="J46" s="114" t="str">
        <f>IF(ISERROR(VLOOKUP(I46,IQFData,3,FALSE)),"",VLOOKUP(I46,IQFData,3,FALSE))</f>
        <v xml:space="preserve"> Road assistance </v>
      </c>
      <c r="K46" s="10"/>
      <c r="M46" s="12"/>
      <c r="N46" s="101">
        <f ca="1">HLOOKUP($G$13,IQFCars,P46,FALSE)</f>
        <v>3.16</v>
      </c>
      <c r="O46" s="116" t="str">
        <f>SelCurrency</f>
        <v>EUR</v>
      </c>
      <c r="P46" s="51">
        <f>IF(ISERROR(VLOOKUP(I46,IQFData,205,FALSE)),"",VLOOKUP(I46,IQFData,205,FALSE))</f>
        <v>62</v>
      </c>
    </row>
    <row r="47" spans="1:16" s="9" customFormat="1" ht="3.95" customHeight="1" x14ac:dyDescent="0.25">
      <c r="A47" s="92"/>
      <c r="B47" s="266"/>
      <c r="C47" s="41" t="str">
        <f t="shared" si="8"/>
        <v/>
      </c>
      <c r="D47" s="10"/>
      <c r="E47" s="13"/>
      <c r="F47" s="51" t="str">
        <f t="shared" si="9"/>
        <v/>
      </c>
      <c r="G47" s="108"/>
      <c r="H47" s="113"/>
      <c r="I47" s="266"/>
      <c r="J47" s="114"/>
      <c r="M47" s="12"/>
      <c r="N47" s="108"/>
      <c r="O47" s="116"/>
      <c r="P47" s="51"/>
    </row>
    <row r="48" spans="1:16" s="9" customFormat="1" ht="14.1" customHeight="1" x14ac:dyDescent="0.25">
      <c r="A48" s="92"/>
      <c r="B48" s="266" t="str">
        <f>'IQF Data'!B56</f>
        <v>Roadtax</v>
      </c>
      <c r="C48" s="41" t="str">
        <f t="shared" si="8"/>
        <v xml:space="preserve"> Road tax </v>
      </c>
      <c r="D48" s="10"/>
      <c r="E48" s="13"/>
      <c r="F48" s="51">
        <f t="shared" si="9"/>
        <v>55</v>
      </c>
      <c r="G48" s="101">
        <f ca="1">HLOOKUP($G$13,IQFCars,F48,FALSE)</f>
        <v>9.0500000000000007</v>
      </c>
      <c r="H48" s="113" t="str">
        <f>SelCurrency</f>
        <v>EUR</v>
      </c>
      <c r="I48" s="266" t="str">
        <f>'IQF Data'!B64</f>
        <v>FuelCard</v>
      </c>
      <c r="J48" s="114" t="str">
        <f>IF(ISERROR(VLOOKUP(I48,IQFData,3,FALSE)),"",VLOOKUP(I48,IQFData,3,FALSE))</f>
        <v xml:space="preserve"> Fuel card </v>
      </c>
      <c r="M48" s="12"/>
      <c r="N48" s="101">
        <f ca="1">IF(ISNUMBER(HLOOKUP($G$13,IQFCars,P48,FALSE)),HLOOKUP($G$13,IQFCars,P48,FALSE),0)</f>
        <v>0</v>
      </c>
      <c r="O48" s="116" t="str">
        <f>SelCurrency</f>
        <v>EUR</v>
      </c>
      <c r="P48" s="51">
        <f>IF(ISERROR(VLOOKUP(I48,IQFData,205,FALSE)),"",VLOOKUP(I48,IQFData,205,FALSE))</f>
        <v>63</v>
      </c>
    </row>
    <row r="49" spans="1:16" s="9" customFormat="1" ht="3.95" customHeight="1" x14ac:dyDescent="0.25">
      <c r="A49" s="92"/>
      <c r="B49" s="266"/>
      <c r="C49" s="41" t="str">
        <f t="shared" si="8"/>
        <v/>
      </c>
      <c r="D49" s="10"/>
      <c r="E49" s="13"/>
      <c r="F49" s="51" t="str">
        <f t="shared" si="9"/>
        <v/>
      </c>
      <c r="G49" s="108"/>
      <c r="H49" s="113"/>
      <c r="I49" s="266"/>
      <c r="J49" s="114"/>
      <c r="M49" s="12"/>
      <c r="N49" s="108"/>
      <c r="O49" s="116"/>
      <c r="P49" s="51"/>
    </row>
    <row r="50" spans="1:16" s="9" customFormat="1" ht="14.1" customHeight="1" x14ac:dyDescent="0.25">
      <c r="A50" s="92"/>
      <c r="B50" s="266" t="str">
        <f>'IQF Data'!B57</f>
        <v>InsuranceThirdparty</v>
      </c>
      <c r="C50" s="41" t="str">
        <f t="shared" si="8"/>
        <v xml:space="preserve"> Insurance (third party) </v>
      </c>
      <c r="D50" s="10"/>
      <c r="E50" s="13"/>
      <c r="F50" s="51">
        <f t="shared" si="9"/>
        <v>56</v>
      </c>
      <c r="G50" s="101">
        <f ca="1">HLOOKUP($G$13,IQFCars,F50,FALSE)</f>
        <v>20.059999999999999</v>
      </c>
      <c r="H50" s="113" t="str">
        <f>SelCurrency</f>
        <v>EUR</v>
      </c>
      <c r="I50" s="266" t="str">
        <f>'IQF Data'!B65</f>
        <v>MaintanceRepair</v>
      </c>
      <c r="J50" s="114" t="str">
        <f>IF(ISERROR(VLOOKUP(I50,IQFData,3,FALSE)),"",VLOOKUP(I50,IQFData,3,FALSE))</f>
        <v xml:space="preserve"> Maintenance &amp; repair </v>
      </c>
      <c r="M50" s="12"/>
      <c r="N50" s="101">
        <f ca="1">HLOOKUP($G$13,IQFCars,P50,FALSE)</f>
        <v>28.08</v>
      </c>
      <c r="O50" s="116" t="str">
        <f>SelCurrency</f>
        <v>EUR</v>
      </c>
      <c r="P50" s="51">
        <f>IF(ISERROR(VLOOKUP(I50,IQFData,205,FALSE)),"",VLOOKUP(I50,IQFData,205,FALSE))</f>
        <v>64</v>
      </c>
    </row>
    <row r="51" spans="1:16" s="9" customFormat="1" ht="3.95" customHeight="1" x14ac:dyDescent="0.25">
      <c r="A51" s="92"/>
      <c r="B51" s="266"/>
      <c r="C51" s="41" t="str">
        <f t="shared" si="8"/>
        <v/>
      </c>
      <c r="D51" s="10"/>
      <c r="E51" s="13"/>
      <c r="F51" s="51" t="str">
        <f t="shared" si="9"/>
        <v/>
      </c>
      <c r="G51" s="108"/>
      <c r="H51" s="113"/>
      <c r="I51" s="266"/>
      <c r="J51" s="114"/>
      <c r="M51" s="12"/>
      <c r="N51" s="108"/>
      <c r="O51" s="116"/>
      <c r="P51" s="51"/>
    </row>
    <row r="52" spans="1:16" s="9" customFormat="1" ht="14.1" customHeight="1" x14ac:dyDescent="0.25">
      <c r="A52" s="92"/>
      <c r="B52" s="266" t="str">
        <f>'IQF Data'!B58</f>
        <v>InsuranceComprehensive</v>
      </c>
      <c r="C52" s="41" t="str">
        <f t="shared" si="8"/>
        <v xml:space="preserve"> Insurance (comprehensive) </v>
      </c>
      <c r="D52" s="10"/>
      <c r="E52" s="13"/>
      <c r="F52" s="51">
        <f t="shared" si="9"/>
        <v>57</v>
      </c>
      <c r="G52" s="101">
        <f ca="1">HLOOKUP($G$13,IQFCars,F52,FALSE)</f>
        <v>25.18</v>
      </c>
      <c r="H52" s="113" t="str">
        <f>SelCurrency</f>
        <v>EUR</v>
      </c>
      <c r="I52" s="266" t="str">
        <f>'IQF Data'!B66</f>
        <v>SummerTires</v>
      </c>
      <c r="J52" s="114" t="str">
        <f>IF(ISERROR(VLOOKUP(I52,IQFData,3,FALSE)),"",VLOOKUP(I52,IQFData,3,FALSE))</f>
        <v xml:space="preserve"> Summer tires </v>
      </c>
      <c r="M52" s="12"/>
      <c r="N52" s="101">
        <f ca="1">HLOOKUP($G$13,IQFCars,P52,FALSE)</f>
        <v>12.71</v>
      </c>
      <c r="O52" s="116" t="str">
        <f>SelCurrency</f>
        <v>EUR</v>
      </c>
      <c r="P52" s="51">
        <f>IF(ISERROR(VLOOKUP(I52,IQFData,205,FALSE)),"",VLOOKUP(I52,IQFData,205,FALSE))</f>
        <v>65</v>
      </c>
    </row>
    <row r="53" spans="1:16" s="9" customFormat="1" ht="3.95" customHeight="1" x14ac:dyDescent="0.25">
      <c r="A53" s="92"/>
      <c r="B53" s="266"/>
      <c r="C53" s="41" t="str">
        <f t="shared" si="8"/>
        <v/>
      </c>
      <c r="D53" s="10"/>
      <c r="E53" s="13"/>
      <c r="F53" s="51" t="str">
        <f t="shared" si="9"/>
        <v/>
      </c>
      <c r="G53" s="108"/>
      <c r="H53" s="113"/>
      <c r="I53" s="266"/>
      <c r="J53" s="114"/>
      <c r="M53" s="12"/>
      <c r="N53" s="108"/>
      <c r="O53" s="116"/>
      <c r="P53" s="51"/>
    </row>
    <row r="54" spans="1:16" s="9" customFormat="1" ht="14.1" customHeight="1" x14ac:dyDescent="0.25">
      <c r="A54" s="92"/>
      <c r="B54" s="266" t="str">
        <f>'IQF Data'!B59</f>
        <v>InsurancePassengers</v>
      </c>
      <c r="C54" s="41" t="str">
        <f t="shared" si="8"/>
        <v xml:space="preserve"> Insurance (passengers) </v>
      </c>
      <c r="D54" s="10"/>
      <c r="E54" s="13"/>
      <c r="F54" s="51">
        <f t="shared" si="9"/>
        <v>58</v>
      </c>
      <c r="G54" s="101">
        <f ca="1">HLOOKUP($G$13,IQFCars,F54,FALSE)</f>
        <v>2.74</v>
      </c>
      <c r="H54" s="113" t="str">
        <f>SelCurrency</f>
        <v>EUR</v>
      </c>
      <c r="I54" s="266" t="str">
        <f>'IQF Data'!B67</f>
        <v>WinterTires</v>
      </c>
      <c r="J54" s="114" t="str">
        <f>IF(ISERROR(VLOOKUP(I54,IQFData,3,FALSE)),"",VLOOKUP(I54,IQFData,3,FALSE))</f>
        <v xml:space="preserve"> Winter tires </v>
      </c>
      <c r="M54" s="12"/>
      <c r="N54" s="101">
        <f ca="1">IF(ISNUMBER(HLOOKUP($G$13,IQFCars,P54,FALSE)),HLOOKUP($G$13,IQFCars,P54,FALSE),0)</f>
        <v>0</v>
      </c>
      <c r="O54" s="116" t="str">
        <f>SelCurrency</f>
        <v>EUR</v>
      </c>
      <c r="P54" s="51">
        <f t="shared" ref="P54:P60" si="10">IF(ISERROR(VLOOKUP(I54,IQFData,205,FALSE)),"",VLOOKUP(I54,IQFData,205,FALSE))</f>
        <v>66</v>
      </c>
    </row>
    <row r="55" spans="1:16" s="9" customFormat="1" ht="3.95" customHeight="1" x14ac:dyDescent="0.25">
      <c r="A55" s="92"/>
      <c r="B55" s="266"/>
      <c r="C55" s="41" t="str">
        <f t="shared" ref="C55" si="11">IF(ISERROR(VLOOKUP(B55,IQFData,3,FALSE)),"",VLOOKUP(B55,IQFData,3,FALSE))</f>
        <v/>
      </c>
      <c r="D55" s="10"/>
      <c r="E55" s="13"/>
      <c r="F55" s="12"/>
      <c r="G55" s="108"/>
      <c r="H55" s="113"/>
      <c r="I55" s="12"/>
      <c r="J55" s="114"/>
      <c r="K55" s="12"/>
      <c r="L55" s="51" t="str">
        <f>IF(ISERROR(VLOOKUP(B55,IQFData,106,FALSE)),"",VLOOKUP(B55,IQFData,106,FALSE))</f>
        <v/>
      </c>
      <c r="M55" s="12"/>
      <c r="N55" s="15"/>
      <c r="O55" s="116"/>
      <c r="P55" s="51" t="str">
        <f t="shared" si="10"/>
        <v/>
      </c>
    </row>
    <row r="56" spans="1:16" s="9" customFormat="1" ht="14.1" customHeight="1" x14ac:dyDescent="0.25">
      <c r="A56" s="92"/>
      <c r="B56" s="266" t="str">
        <f>'IQF Data'!B60</f>
        <v>InsuranceLegalAssistance</v>
      </c>
      <c r="C56" s="41" t="str">
        <f>IF(ISERROR(VLOOKUP(B56,IQFData,3,FALSE)),"",VLOOKUP(B56,IQFData,3,FALSE))</f>
        <v xml:space="preserve"> Insurance (legal assistance) </v>
      </c>
      <c r="D56" s="10"/>
      <c r="E56" s="13"/>
      <c r="F56" s="51">
        <f>IF(ISERROR(VLOOKUP(B56,IQFData,205,FALSE)),"",VLOOKUP(B56,IQFData,205,FALSE))</f>
        <v>59</v>
      </c>
      <c r="G56" s="101">
        <f ca="1">HLOOKUP($G$13,IQFCars,F56,FALSE)</f>
        <v>2.89</v>
      </c>
      <c r="H56" s="113" t="str">
        <f>SelCurrency</f>
        <v>EUR</v>
      </c>
      <c r="I56" s="266" t="str">
        <f>'IQF Data'!B68</f>
        <v>ReplacementVehicle</v>
      </c>
      <c r="J56" s="114" t="str">
        <f>IF(ISERROR(VLOOKUP(I56,IQFData,3,FALSE)),"",VLOOKUP(I56,IQFData,3,FALSE))</f>
        <v xml:space="preserve"> Replacement vehicle </v>
      </c>
      <c r="M56" s="12"/>
      <c r="N56" s="101">
        <f ca="1">HLOOKUP($G$13,IQFCars,P56,FALSE)</f>
        <v>13.62</v>
      </c>
      <c r="O56" s="116" t="str">
        <f>SelCurrency</f>
        <v>EUR</v>
      </c>
      <c r="P56" s="51">
        <f t="shared" si="10"/>
        <v>67</v>
      </c>
    </row>
    <row r="57" spans="1:16" s="9" customFormat="1" ht="3.95" customHeight="1" x14ac:dyDescent="0.25">
      <c r="A57" s="92"/>
      <c r="B57" s="266"/>
      <c r="C57" s="41" t="str">
        <f t="shared" si="8"/>
        <v/>
      </c>
      <c r="D57" s="10"/>
      <c r="E57" s="13"/>
      <c r="F57" s="12"/>
      <c r="G57" s="108"/>
      <c r="H57" s="113"/>
      <c r="I57" s="12"/>
      <c r="J57" s="114"/>
      <c r="K57" s="12"/>
      <c r="L57" s="51" t="str">
        <f>IF(ISERROR(VLOOKUP(B57,IQFData,106,FALSE)),"",VLOOKUP(B57,IQFData,106,FALSE))</f>
        <v/>
      </c>
      <c r="M57" s="12"/>
      <c r="N57" s="15"/>
      <c r="O57" s="116"/>
      <c r="P57" s="51" t="str">
        <f t="shared" si="10"/>
        <v/>
      </c>
    </row>
    <row r="58" spans="1:16" s="9" customFormat="1" ht="14.1" customHeight="1" x14ac:dyDescent="0.25">
      <c r="A58" s="92"/>
      <c r="B58" s="266" t="str">
        <f>'IQF Data'!B62</f>
        <v>ManagementAdmFee</v>
      </c>
      <c r="C58" s="41" t="str">
        <f t="shared" ref="C58" si="12">IF(ISERROR(VLOOKUP(B58,IQFData,3,FALSE)),"",VLOOKUP(B58,IQFData,3,FALSE))</f>
        <v xml:space="preserve"> Management + administration fee </v>
      </c>
      <c r="D58" s="10"/>
      <c r="E58" s="13"/>
      <c r="F58" s="51">
        <f>IF(ISERROR(VLOOKUP(B58,IQFData,205,FALSE)),"",VLOOKUP(B58,IQFData,205,FALSE))</f>
        <v>61</v>
      </c>
      <c r="G58" s="101">
        <f ca="1">HLOOKUP($G$13,IQFCars,F58,FALSE)</f>
        <v>17</v>
      </c>
      <c r="H58" s="113" t="str">
        <f>SelCurrency</f>
        <v>EUR</v>
      </c>
      <c r="I58" s="266" t="str">
        <f>'IQF Data'!B69</f>
        <v>MonthlyRental</v>
      </c>
      <c r="J58" s="114" t="str">
        <f>IF(ISERROR(VLOOKUP(I58,IQFData,3,FALSE)),"",VLOOKUP(I58,IQFData,3,FALSE))</f>
        <v xml:space="preserve"> Monthly rental </v>
      </c>
      <c r="M58" s="12"/>
      <c r="N58" s="101">
        <f ca="1">HLOOKUP($G$13,IQFCars,P58,FALSE)</f>
        <v>293.22000000000003</v>
      </c>
      <c r="O58" s="116" t="str">
        <f>SelCurrency</f>
        <v>EUR</v>
      </c>
      <c r="P58" s="51">
        <f t="shared" si="10"/>
        <v>68</v>
      </c>
    </row>
    <row r="59" spans="1:16" s="9" customFormat="1" ht="3.95" customHeight="1" x14ac:dyDescent="0.25">
      <c r="A59" s="92"/>
      <c r="B59" s="266"/>
      <c r="C59" s="41" t="str">
        <f t="shared" ref="C59" si="13">IF(ISERROR(VLOOKUP(B59,IQFData,3,FALSE)),"",VLOOKUP(B59,IQFData,3,FALSE))</f>
        <v/>
      </c>
      <c r="D59" s="10"/>
      <c r="E59" s="13"/>
      <c r="F59" s="12"/>
      <c r="G59" s="12"/>
      <c r="H59" s="12"/>
      <c r="I59" s="12"/>
      <c r="J59" s="114"/>
      <c r="K59" s="12"/>
      <c r="L59" s="51" t="str">
        <f>IF(ISERROR(VLOOKUP(B59,IQFData,106,FALSE)),"",VLOOKUP(B59,IQFData,106,FALSE))</f>
        <v/>
      </c>
      <c r="M59" s="12"/>
      <c r="N59" s="15"/>
      <c r="O59" s="116"/>
      <c r="P59" s="51" t="str">
        <f t="shared" si="10"/>
        <v/>
      </c>
    </row>
    <row r="60" spans="1:16" s="9" customFormat="1" ht="14.1" customHeight="1" x14ac:dyDescent="0.25">
      <c r="A60" s="92"/>
      <c r="E60" s="13"/>
      <c r="F60" s="12"/>
      <c r="G60" s="12"/>
      <c r="H60" s="12"/>
      <c r="I60" s="266"/>
      <c r="J60" s="114" t="str">
        <f>'Car Finance'!C99</f>
        <v>LeasePlan car finance cost (VAT excl.)</v>
      </c>
      <c r="M60" s="12"/>
      <c r="N60" s="101">
        <f ca="1">'Car Finance'!I99</f>
        <v>156.93</v>
      </c>
      <c r="O60" s="116" t="str">
        <f>SelCurrency</f>
        <v>EUR</v>
      </c>
      <c r="P60" s="51" t="str">
        <f t="shared" si="10"/>
        <v/>
      </c>
    </row>
    <row r="61" spans="1:16" s="9" customFormat="1" ht="3.95" customHeight="1" x14ac:dyDescent="0.25">
      <c r="A61" s="92"/>
      <c r="B61" s="266"/>
      <c r="C61" s="41" t="str">
        <f t="shared" si="8"/>
        <v/>
      </c>
      <c r="D61" s="10"/>
      <c r="E61" s="13"/>
      <c r="F61" s="12"/>
      <c r="G61" s="12"/>
      <c r="H61" s="12"/>
      <c r="I61" s="12"/>
      <c r="J61" s="45"/>
      <c r="K61" s="12"/>
      <c r="L61" s="51" t="str">
        <f t="shared" ref="L61" si="14">IF(ISERROR(VLOOKUP(B61,IQFData,106,FALSE)),"",VLOOKUP(B61,IQFData,106,FALSE))</f>
        <v/>
      </c>
      <c r="M61" s="12"/>
      <c r="N61" s="15"/>
      <c r="O61" s="12"/>
      <c r="P61" s="51" t="str">
        <f t="shared" ref="P61" si="15">IF(ISERROR(VLOOKUP(I61,IQFData,106,FALSE)),"",VLOOKUP(I61,IQFData,106,FALSE))</f>
        <v/>
      </c>
    </row>
    <row r="62" spans="1:16" s="9" customFormat="1" ht="14.25" customHeight="1" x14ac:dyDescent="0.25">
      <c r="A62" s="92"/>
      <c r="B62" s="266"/>
      <c r="C62" s="41"/>
      <c r="D62" s="10"/>
      <c r="E62" s="13"/>
      <c r="F62" s="12"/>
      <c r="G62" s="12"/>
      <c r="H62" s="12"/>
      <c r="I62" s="12"/>
      <c r="J62" s="45"/>
      <c r="K62" s="12"/>
      <c r="L62" s="51"/>
      <c r="M62" s="12"/>
      <c r="N62" s="15"/>
      <c r="O62" s="12"/>
      <c r="P62" s="51"/>
    </row>
    <row r="63" spans="1:16" s="9" customFormat="1" ht="3.95" customHeight="1" x14ac:dyDescent="0.25">
      <c r="A63" s="92"/>
      <c r="B63" s="266"/>
      <c r="C63" s="41" t="str">
        <f t="shared" ref="C63" si="16">IF(ISERROR(VLOOKUP(B63,IQFData,3,FALSE)),"",VLOOKUP(B63,IQFData,3,FALSE))</f>
        <v/>
      </c>
      <c r="D63" s="10"/>
      <c r="E63" s="13"/>
      <c r="F63" s="51" t="str">
        <f t="shared" ref="F63" si="17">IF(ISERROR(VLOOKUP(B63,IQFData,205,FALSE)),"",VLOOKUP(B63,IQFData,205,FALSE))</f>
        <v/>
      </c>
      <c r="G63" s="45"/>
      <c r="H63" s="45"/>
      <c r="I63" s="266"/>
      <c r="J63" s="266"/>
      <c r="K63" s="266"/>
      <c r="L63" s="266"/>
      <c r="M63" s="266"/>
      <c r="N63" s="266"/>
      <c r="O63" s="266"/>
      <c r="P63" s="266"/>
    </row>
    <row r="64" spans="1:16" s="9" customFormat="1" ht="14.1" customHeight="1" x14ac:dyDescent="0.25">
      <c r="A64" s="92"/>
      <c r="B64" s="266" t="str">
        <f>'IQF Data'!B71</f>
        <v>MonthlyEstmFuelCost</v>
      </c>
      <c r="C64" s="41" t="str">
        <f t="shared" ref="C64:C72" si="18">IF(ISERROR(VLOOKUP(B64,IQFData,3,FALSE)),"",VLOOKUP(B64,IQFData,3,FALSE))</f>
        <v xml:space="preserve"> Monthly estimated Fuel cost </v>
      </c>
      <c r="D64" s="10"/>
      <c r="E64" s="13"/>
      <c r="F64" s="51">
        <f>IF(ISERROR(VLOOKUP(B64,IQFData,205,FALSE)),"",VLOOKUP(B64,IQFData,205,FALSE))</f>
        <v>70</v>
      </c>
      <c r="G64" s="101">
        <f ca="1">HLOOKUP($G$13,IQFCars,F64,FALSE)</f>
        <v>0</v>
      </c>
      <c r="H64" s="113" t="str">
        <f>SelCurrency</f>
        <v>EUR</v>
      </c>
      <c r="I64" s="266" t="str">
        <f>'IQF Data'!B79</f>
        <v xml:space="preserve">NonrecoverableVAT </v>
      </c>
      <c r="J64" s="266">
        <f>'IQF Data'!C79</f>
        <v>0</v>
      </c>
      <c r="K64" s="266" t="str">
        <f>'IQF Data'!D79</f>
        <v xml:space="preserve"> Non-recoverable VAT </v>
      </c>
      <c r="L64" s="266">
        <f>'IQF Data'!E79</f>
        <v>52.53</v>
      </c>
      <c r="M64" s="266">
        <f>'IQF Data'!F79</f>
        <v>55.02</v>
      </c>
      <c r="N64" s="266">
        <f>'IQF Data'!G79</f>
        <v>61</v>
      </c>
      <c r="O64" s="266">
        <f>'IQF Data'!H79</f>
        <v>51.32</v>
      </c>
      <c r="P64" s="266">
        <f>'IQF Data'!I79</f>
        <v>54.12</v>
      </c>
    </row>
    <row r="65" spans="1:16384" s="9" customFormat="1" ht="3.95" customHeight="1" x14ac:dyDescent="0.25">
      <c r="A65" s="92"/>
      <c r="B65" s="266"/>
      <c r="C65" s="41" t="str">
        <f t="shared" si="18"/>
        <v/>
      </c>
      <c r="D65" s="10"/>
      <c r="E65" s="13"/>
      <c r="F65" s="51" t="str">
        <f t="shared" ref="F65:F72" si="19">IF(ISERROR(VLOOKUP(B65,IQFData,205,FALSE)),"",VLOOKUP(B65,IQFData,205,FALSE))</f>
        <v/>
      </c>
      <c r="G65" s="45"/>
      <c r="H65" s="45"/>
      <c r="I65" s="266"/>
      <c r="J65" s="266"/>
      <c r="K65" s="266"/>
      <c r="L65" s="266"/>
      <c r="M65" s="266"/>
      <c r="N65" s="266"/>
      <c r="O65" s="266"/>
      <c r="P65" s="266"/>
    </row>
    <row r="66" spans="1:16384" s="9" customFormat="1" ht="14.1" customHeight="1" x14ac:dyDescent="0.25">
      <c r="A66" s="92"/>
      <c r="B66" s="266" t="str">
        <f>'IQF Data'!B72</f>
        <v>MonthlyEstmCarwashCost</v>
      </c>
      <c r="C66" s="41" t="str">
        <f t="shared" si="18"/>
        <v xml:space="preserve"> Monthly estimated Carwash cost </v>
      </c>
      <c r="D66" s="10"/>
      <c r="E66" s="13"/>
      <c r="F66" s="51">
        <f t="shared" si="19"/>
        <v>71</v>
      </c>
      <c r="G66" s="101">
        <f ca="1">HLOOKUP($G$13,IQFCars,F66,FALSE)</f>
        <v>0</v>
      </c>
      <c r="H66" s="113" t="str">
        <f>SelCurrency</f>
        <v>EUR</v>
      </c>
      <c r="I66" s="266" t="str">
        <f>'IQF Data'!B81</f>
        <v>UnderMileagePerkm</v>
      </c>
      <c r="J66" s="266">
        <f>'IQF Data'!C81</f>
        <v>0</v>
      </c>
      <c r="K66" s="266" t="str">
        <f>'IQF Data'!D81</f>
        <v xml:space="preserve"> Under mileage (per km) </v>
      </c>
      <c r="L66" s="266">
        <f>'IQF Data'!E81</f>
        <v>2.453E-2</v>
      </c>
      <c r="M66" s="266">
        <f>'IQF Data'!F81</f>
        <v>2.7609999999999999E-2</v>
      </c>
      <c r="N66" s="266">
        <f>'IQF Data'!G81</f>
        <v>3.313E-2</v>
      </c>
      <c r="O66" s="266">
        <f>'IQF Data'!H81</f>
        <v>2.6190000000000001E-2</v>
      </c>
      <c r="P66" s="266">
        <f>'IQF Data'!I81</f>
        <v>2.954E-2</v>
      </c>
    </row>
    <row r="67" spans="1:16384" s="9" customFormat="1" ht="3.95" customHeight="1" x14ac:dyDescent="0.25">
      <c r="A67" s="92"/>
      <c r="B67" s="266"/>
      <c r="C67" s="41" t="str">
        <f t="shared" si="18"/>
        <v/>
      </c>
      <c r="D67" s="10"/>
      <c r="E67" s="13"/>
      <c r="F67" s="51" t="str">
        <f t="shared" si="19"/>
        <v/>
      </c>
      <c r="G67" s="108"/>
      <c r="H67" s="113"/>
      <c r="I67" s="266"/>
      <c r="J67" s="266"/>
      <c r="K67" s="266"/>
      <c r="L67" s="266"/>
      <c r="M67" s="266"/>
      <c r="N67" s="266"/>
      <c r="O67" s="266"/>
      <c r="P67" s="266"/>
    </row>
    <row r="68" spans="1:16384" s="9" customFormat="1" ht="14.1" customHeight="1" x14ac:dyDescent="0.25">
      <c r="A68" s="92"/>
      <c r="B68" s="266" t="str">
        <f>'IQF Data'!B73</f>
        <v>MonthlyEstmHighwayFeeCost</v>
      </c>
      <c r="C68" s="41" t="str">
        <f t="shared" si="18"/>
        <v xml:space="preserve"> Monthly estimated Highway Fee cost </v>
      </c>
      <c r="D68" s="10"/>
      <c r="E68" s="13"/>
      <c r="F68" s="51">
        <f t="shared" si="19"/>
        <v>72</v>
      </c>
      <c r="G68" s="101">
        <f ca="1">HLOOKUP($G$13,IQFCars,F68,FALSE)</f>
        <v>0</v>
      </c>
      <c r="H68" s="113" t="str">
        <f>SelCurrency</f>
        <v>EUR</v>
      </c>
      <c r="I68" s="266" t="str">
        <f>'IQF Data'!B82</f>
        <v>OverMileagePerkm</v>
      </c>
      <c r="J68" s="266">
        <f>'IQF Data'!C82</f>
        <v>0</v>
      </c>
      <c r="K68" s="266" t="str">
        <f>'IQF Data'!D82</f>
        <v xml:space="preserve"> Over mileage (per km) </v>
      </c>
      <c r="L68" s="266">
        <f>'IQF Data'!E82</f>
        <v>3.1710000000000002E-2</v>
      </c>
      <c r="M68" s="266">
        <f>'IQF Data'!F82</f>
        <v>3.3119999999999997E-2</v>
      </c>
      <c r="N68" s="266">
        <f>'IQF Data'!G82</f>
        <v>3.8120000000000001E-2</v>
      </c>
      <c r="O68" s="266">
        <f>'IQF Data'!H82</f>
        <v>3.4729999999999997E-2</v>
      </c>
      <c r="P68" s="266">
        <f>'IQF Data'!I82</f>
        <v>3.5249999999999997E-2</v>
      </c>
    </row>
    <row r="69" spans="1:16384" s="9" customFormat="1" ht="3.95" customHeight="1" x14ac:dyDescent="0.25">
      <c r="A69" s="92"/>
      <c r="B69" s="266"/>
      <c r="C69" s="41" t="str">
        <f t="shared" si="18"/>
        <v/>
      </c>
      <c r="D69" s="10"/>
      <c r="E69" s="13"/>
      <c r="F69" s="51" t="str">
        <f t="shared" si="19"/>
        <v/>
      </c>
      <c r="G69" s="108"/>
      <c r="H69" s="113"/>
      <c r="I69" s="266"/>
      <c r="J69" s="266"/>
      <c r="K69" s="266"/>
      <c r="L69" s="266"/>
      <c r="M69" s="266"/>
      <c r="N69" s="266"/>
      <c r="O69" s="266"/>
      <c r="P69" s="266"/>
    </row>
    <row r="70" spans="1:16384" s="9" customFormat="1" ht="14.1" customHeight="1" x14ac:dyDescent="0.25">
      <c r="A70" s="92"/>
      <c r="B70" s="266" t="str">
        <f>'IQF Data'!B74</f>
        <v>MonthlyEstmMinorFerryCost</v>
      </c>
      <c r="C70" s="41" t="str">
        <f t="shared" si="18"/>
        <v xml:space="preserve"> Monthly estimated Ferry cost </v>
      </c>
      <c r="D70" s="10"/>
      <c r="E70" s="13"/>
      <c r="F70" s="51">
        <f t="shared" si="19"/>
        <v>73</v>
      </c>
      <c r="G70" s="101">
        <f ca="1">HLOOKUP($G$13,IQFCars,F70,FALSE)</f>
        <v>0</v>
      </c>
      <c r="H70" s="113" t="str">
        <f>SelCurrency</f>
        <v>EUR</v>
      </c>
      <c r="I70" s="266" t="str">
        <f>'IQF Data'!B83</f>
        <v>x</v>
      </c>
      <c r="J70" s="266">
        <f>'IQF Data'!C83</f>
        <v>0</v>
      </c>
      <c r="K70" s="266">
        <f>'IQF Data'!D83</f>
        <v>0</v>
      </c>
      <c r="L70" s="266">
        <f>'IQF Data'!E83</f>
        <v>0</v>
      </c>
      <c r="M70" s="266">
        <f>'IQF Data'!F83</f>
        <v>0</v>
      </c>
      <c r="N70" s="266">
        <f>'IQF Data'!G83</f>
        <v>0</v>
      </c>
      <c r="O70" s="266">
        <f>'IQF Data'!H83</f>
        <v>0</v>
      </c>
      <c r="P70" s="266">
        <f>'IQF Data'!I83</f>
        <v>0</v>
      </c>
    </row>
    <row r="71" spans="1:16384" s="9" customFormat="1" ht="3.95" customHeight="1" x14ac:dyDescent="0.25">
      <c r="A71" s="92"/>
      <c r="B71" s="266"/>
      <c r="C71" s="41" t="str">
        <f t="shared" si="18"/>
        <v/>
      </c>
      <c r="D71" s="10"/>
      <c r="E71" s="13"/>
      <c r="F71" s="51" t="str">
        <f t="shared" si="19"/>
        <v/>
      </c>
      <c r="G71" s="108"/>
      <c r="H71" s="113"/>
      <c r="I71" s="266"/>
      <c r="J71" s="266"/>
      <c r="K71" s="266"/>
      <c r="L71" s="266"/>
      <c r="M71" s="266"/>
      <c r="N71" s="266"/>
      <c r="O71" s="266"/>
      <c r="P71" s="266"/>
    </row>
    <row r="72" spans="1:16384" s="9" customFormat="1" ht="14.1" customHeight="1" x14ac:dyDescent="0.25">
      <c r="A72" s="92"/>
      <c r="B72" s="266" t="str">
        <f>'IQF Data'!B75</f>
        <v>MonthlyEstmMinorRepairsCost</v>
      </c>
      <c r="C72" s="41" t="str">
        <f t="shared" si="18"/>
        <v xml:space="preserve"> Monthly estimated Minor Repairs cost </v>
      </c>
      <c r="D72" s="10"/>
      <c r="E72" s="13"/>
      <c r="F72" s="51">
        <f t="shared" si="19"/>
        <v>74</v>
      </c>
      <c r="G72" s="101">
        <f ca="1">HLOOKUP($G$13,IQFCars,F72,FALSE)</f>
        <v>0</v>
      </c>
      <c r="H72" s="113" t="str">
        <f>SelCurrency</f>
        <v>EUR</v>
      </c>
      <c r="I72" s="266" t="str">
        <f>'IQF Data'!B84</f>
        <v>x</v>
      </c>
      <c r="J72" s="266">
        <f>'IQF Data'!C84</f>
        <v>0</v>
      </c>
      <c r="K72" s="266">
        <f>'IQF Data'!D84</f>
        <v>0</v>
      </c>
      <c r="L72" s="266">
        <f>'IQF Data'!E84</f>
        <v>0</v>
      </c>
      <c r="M72" s="266">
        <f>'IQF Data'!F84</f>
        <v>0</v>
      </c>
      <c r="N72" s="266">
        <f>'IQF Data'!G84</f>
        <v>0</v>
      </c>
      <c r="O72" s="266">
        <f>'IQF Data'!H84</f>
        <v>0</v>
      </c>
      <c r="P72" s="266">
        <f>'IQF Data'!I84</f>
        <v>0</v>
      </c>
    </row>
    <row r="73" spans="1:16384" s="9" customFormat="1" ht="3.95" customHeight="1" x14ac:dyDescent="0.25">
      <c r="A73" s="92"/>
      <c r="B73" s="266"/>
      <c r="C73" s="41" t="str">
        <f t="shared" ref="C73" si="20">IF(ISERROR(VLOOKUP(B73,IQFData,3,FALSE)),"",VLOOKUP(B73,IQFData,3,FALSE))</f>
        <v/>
      </c>
      <c r="D73" s="10"/>
      <c r="E73" s="13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</row>
    <row r="74" spans="1:16384" s="9" customFormat="1" ht="14.1" customHeight="1" x14ac:dyDescent="0.25">
      <c r="A74" s="92"/>
      <c r="E74" s="13"/>
      <c r="F74" s="12"/>
      <c r="G74" s="12"/>
      <c r="H74" s="12"/>
      <c r="I74" s="12"/>
      <c r="M74" s="12"/>
      <c r="N74" s="15"/>
      <c r="O74" s="12"/>
      <c r="P74" s="12"/>
    </row>
    <row r="75" spans="1:16384" s="9" customFormat="1" ht="3.95" customHeight="1" x14ac:dyDescent="0.25">
      <c r="A75" s="92"/>
      <c r="B75" s="266"/>
      <c r="C75" s="41" t="str">
        <f t="shared" si="8"/>
        <v/>
      </c>
      <c r="D75" s="10"/>
      <c r="E75" s="13"/>
      <c r="F75" s="12"/>
      <c r="G75" s="12"/>
      <c r="H75" s="12"/>
      <c r="I75" s="12"/>
      <c r="J75" s="45"/>
      <c r="K75" s="12"/>
      <c r="L75" s="51" t="str">
        <f t="shared" ref="L75" si="21">IF(ISERROR(VLOOKUP(B75,IQFData,106,FALSE)),"",VLOOKUP(B75,IQFData,106,FALSE))</f>
        <v/>
      </c>
      <c r="M75" s="12"/>
      <c r="N75" s="15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  <c r="FA75" s="12"/>
      <c r="FB75" s="12"/>
      <c r="FC75" s="12"/>
      <c r="FD75" s="12"/>
      <c r="FE75" s="12"/>
      <c r="FF75" s="12"/>
      <c r="FG75" s="12"/>
      <c r="FH75" s="12"/>
      <c r="FI75" s="12"/>
      <c r="FJ75" s="12"/>
      <c r="FK75" s="12"/>
      <c r="FL75" s="12"/>
      <c r="FM75" s="12"/>
      <c r="FN75" s="12"/>
      <c r="FO75" s="12"/>
      <c r="FP75" s="12"/>
      <c r="FQ75" s="12"/>
      <c r="FR75" s="12"/>
      <c r="FS75" s="12"/>
      <c r="FT75" s="12"/>
      <c r="FU75" s="12"/>
      <c r="FV75" s="12"/>
      <c r="FW75" s="12"/>
      <c r="FX75" s="12"/>
      <c r="FY75" s="12"/>
      <c r="FZ75" s="12"/>
      <c r="GA75" s="12"/>
      <c r="GB75" s="12"/>
      <c r="GC75" s="12"/>
      <c r="GD75" s="12"/>
      <c r="GE75" s="12"/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</row>
    <row r="76" spans="1:16384" s="63" customFormat="1" ht="24" customHeight="1" x14ac:dyDescent="0.25">
      <c r="A76" s="92"/>
      <c r="B76" s="296" t="s">
        <v>553</v>
      </c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2"/>
      <c r="CB76" s="62"/>
      <c r="CC76" s="62"/>
      <c r="CD76" s="62"/>
      <c r="CE76" s="62"/>
      <c r="CF76" s="62"/>
      <c r="CG76" s="62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  <c r="EA76" s="62"/>
      <c r="EB76" s="62"/>
      <c r="EC76" s="62"/>
      <c r="ED76" s="62"/>
      <c r="EE76" s="62"/>
      <c r="EF76" s="62"/>
      <c r="EG76" s="62"/>
      <c r="EH76" s="62"/>
      <c r="EI76" s="62"/>
      <c r="EJ76" s="62"/>
      <c r="EK76" s="62"/>
      <c r="EL76" s="62"/>
      <c r="EM76" s="62"/>
      <c r="EN76" s="62"/>
      <c r="EO76" s="62"/>
      <c r="EP76" s="62"/>
      <c r="EQ76" s="62"/>
      <c r="ER76" s="62"/>
      <c r="ES76" s="62"/>
      <c r="ET76" s="62"/>
      <c r="EU76" s="62"/>
      <c r="EV76" s="62"/>
      <c r="EW76" s="62"/>
      <c r="EX76" s="62"/>
      <c r="EY76" s="62"/>
      <c r="EZ76" s="62"/>
      <c r="FA76" s="62"/>
      <c r="FB76" s="62"/>
      <c r="FC76" s="62"/>
      <c r="FD76" s="62"/>
      <c r="FE76" s="62"/>
      <c r="FF76" s="62"/>
      <c r="FG76" s="62"/>
      <c r="FH76" s="62"/>
      <c r="FI76" s="62"/>
      <c r="FJ76" s="62"/>
      <c r="FK76" s="62"/>
      <c r="FL76" s="62"/>
      <c r="FM76" s="62"/>
      <c r="FN76" s="62"/>
      <c r="FO76" s="62"/>
      <c r="FP76" s="62"/>
      <c r="FQ76" s="62"/>
      <c r="FR76" s="62"/>
      <c r="FS76" s="62"/>
      <c r="FT76" s="62"/>
      <c r="FU76" s="62"/>
      <c r="FV76" s="62"/>
      <c r="FW76" s="62"/>
      <c r="FX76" s="62"/>
      <c r="FY76" s="62"/>
      <c r="FZ76" s="62"/>
      <c r="GA76" s="62"/>
      <c r="GB76" s="62"/>
      <c r="GC76" s="62"/>
      <c r="GD76" s="62"/>
      <c r="GE76" s="62"/>
      <c r="GF76" s="62"/>
      <c r="GG76" s="62"/>
      <c r="GH76" s="62"/>
      <c r="GI76" s="62"/>
      <c r="GJ76" s="62"/>
      <c r="GK76" s="62"/>
      <c r="GL76" s="62"/>
      <c r="GM76" s="62"/>
      <c r="GN76" s="62"/>
      <c r="GO76" s="62"/>
      <c r="GP76" s="62"/>
      <c r="GQ76" s="62"/>
      <c r="GR76" s="62"/>
      <c r="GS76" s="62"/>
      <c r="GT76" s="62"/>
      <c r="GU76" s="62"/>
      <c r="GV76" s="62"/>
      <c r="GW76" s="62"/>
      <c r="GX76" s="62"/>
      <c r="GY76" s="62"/>
      <c r="GZ76" s="62"/>
      <c r="HA76" s="62"/>
      <c r="HB76" s="62"/>
      <c r="HC76" s="62"/>
      <c r="HD76" s="62"/>
      <c r="HE76" s="62"/>
      <c r="HF76" s="62"/>
      <c r="HG76" s="62"/>
      <c r="HH76" s="62"/>
      <c r="HI76" s="62"/>
      <c r="HJ76" s="62"/>
      <c r="HK76" s="62"/>
      <c r="HL76" s="62"/>
      <c r="HM76" s="62"/>
      <c r="HN76" s="62"/>
      <c r="HO76" s="62"/>
      <c r="HP76" s="62"/>
      <c r="HQ76" s="62"/>
      <c r="HR76" s="62"/>
      <c r="HS76" s="62"/>
      <c r="HT76" s="62"/>
      <c r="HU76" s="62"/>
      <c r="HV76" s="62"/>
      <c r="HW76" s="62"/>
      <c r="HX76" s="62"/>
      <c r="HY76" s="62"/>
      <c r="HZ76" s="62"/>
      <c r="IA76" s="62"/>
      <c r="IB76" s="62"/>
      <c r="IC76" s="62"/>
      <c r="ID76" s="62"/>
      <c r="IE76" s="62"/>
      <c r="IF76" s="62"/>
      <c r="IG76" s="62"/>
      <c r="IH76" s="62"/>
      <c r="II76" s="62"/>
      <c r="IJ76" s="62"/>
      <c r="IK76" s="62"/>
      <c r="IL76" s="62"/>
      <c r="IM76" s="62"/>
      <c r="IN76" s="62"/>
      <c r="IO76" s="62"/>
      <c r="IP76" s="62"/>
      <c r="IQ76" s="62"/>
      <c r="IR76" s="62"/>
      <c r="IS76" s="62"/>
      <c r="IT76" s="62"/>
      <c r="IU76" s="62"/>
      <c r="IV76" s="62"/>
      <c r="IW76" s="62"/>
      <c r="IX76" s="62"/>
      <c r="IY76" s="62"/>
      <c r="IZ76" s="62"/>
      <c r="JA76" s="62"/>
      <c r="JB76" s="62"/>
      <c r="JC76" s="62"/>
      <c r="JD76" s="62"/>
      <c r="JE76" s="62"/>
      <c r="JF76" s="62"/>
      <c r="JG76" s="62"/>
      <c r="JH76" s="62"/>
      <c r="JI76" s="62"/>
      <c r="JJ76" s="62"/>
      <c r="JK76" s="62"/>
      <c r="JL76" s="62"/>
      <c r="JM76" s="62"/>
      <c r="JN76" s="62"/>
      <c r="JO76" s="62"/>
      <c r="JP76" s="62"/>
      <c r="JQ76" s="62"/>
      <c r="JR76" s="62"/>
      <c r="JS76" s="62"/>
      <c r="JT76" s="62"/>
      <c r="JU76" s="62"/>
      <c r="JV76" s="62"/>
      <c r="JW76" s="62"/>
      <c r="JX76" s="62"/>
      <c r="JY76" s="62"/>
      <c r="JZ76" s="62"/>
      <c r="KA76" s="62"/>
      <c r="KB76" s="62"/>
      <c r="KC76" s="62"/>
      <c r="KD76" s="62"/>
      <c r="KE76" s="62"/>
      <c r="KF76" s="62"/>
      <c r="KG76" s="62"/>
      <c r="KH76" s="62"/>
      <c r="KI76" s="62"/>
      <c r="KJ76" s="62"/>
      <c r="KK76" s="62"/>
      <c r="KL76" s="62"/>
      <c r="KM76" s="62"/>
      <c r="KN76" s="62"/>
      <c r="KO76" s="62"/>
      <c r="KP76" s="62"/>
      <c r="KQ76" s="62"/>
      <c r="KR76" s="62"/>
      <c r="KS76" s="62"/>
      <c r="KT76" s="62"/>
      <c r="KU76" s="62"/>
      <c r="KV76" s="62"/>
      <c r="KW76" s="62"/>
      <c r="KX76" s="62"/>
      <c r="KY76" s="62"/>
      <c r="KZ76" s="62"/>
      <c r="LA76" s="62"/>
      <c r="LB76" s="62"/>
      <c r="LC76" s="62"/>
      <c r="LD76" s="62"/>
      <c r="LE76" s="62"/>
      <c r="LF76" s="62"/>
      <c r="LG76" s="62"/>
      <c r="LH76" s="62"/>
      <c r="LI76" s="62"/>
      <c r="LJ76" s="62"/>
      <c r="LK76" s="62"/>
      <c r="LL76" s="62"/>
      <c r="LM76" s="62"/>
      <c r="LN76" s="62"/>
      <c r="LO76" s="62"/>
      <c r="LP76" s="62"/>
      <c r="LQ76" s="62"/>
      <c r="LR76" s="62"/>
      <c r="LS76" s="62"/>
      <c r="LT76" s="62"/>
      <c r="LU76" s="62"/>
      <c r="LV76" s="62"/>
      <c r="LW76" s="62"/>
      <c r="LX76" s="62"/>
      <c r="LY76" s="62"/>
      <c r="LZ76" s="62"/>
      <c r="MA76" s="62"/>
      <c r="MB76" s="62"/>
      <c r="MC76" s="62"/>
      <c r="MD76" s="62"/>
      <c r="ME76" s="62"/>
      <c r="MF76" s="62"/>
      <c r="MG76" s="62"/>
      <c r="MH76" s="62"/>
      <c r="MI76" s="62"/>
      <c r="MJ76" s="62"/>
      <c r="MK76" s="62"/>
      <c r="ML76" s="62"/>
      <c r="MM76" s="62"/>
      <c r="MN76" s="62"/>
      <c r="MO76" s="62"/>
      <c r="MP76" s="62"/>
      <c r="MQ76" s="62"/>
      <c r="MR76" s="62"/>
      <c r="MS76" s="62"/>
      <c r="MT76" s="62"/>
      <c r="MU76" s="62"/>
      <c r="MV76" s="62"/>
      <c r="MW76" s="62"/>
      <c r="MX76" s="62"/>
      <c r="MY76" s="62"/>
      <c r="MZ76" s="62"/>
      <c r="NA76" s="62"/>
      <c r="NB76" s="62"/>
      <c r="NC76" s="62"/>
      <c r="ND76" s="62"/>
      <c r="NE76" s="62"/>
      <c r="NF76" s="62"/>
      <c r="NG76" s="62"/>
      <c r="NH76" s="62"/>
      <c r="NI76" s="62"/>
      <c r="NJ76" s="62"/>
      <c r="NK76" s="62"/>
      <c r="NL76" s="62"/>
      <c r="NM76" s="62"/>
      <c r="NN76" s="62"/>
      <c r="NO76" s="62"/>
      <c r="NP76" s="62"/>
      <c r="NQ76" s="62"/>
      <c r="NR76" s="62"/>
      <c r="NS76" s="62"/>
      <c r="NT76" s="62"/>
      <c r="NU76" s="62"/>
      <c r="NV76" s="62"/>
      <c r="NW76" s="62"/>
      <c r="NX76" s="62"/>
      <c r="NY76" s="62"/>
      <c r="NZ76" s="62"/>
      <c r="OA76" s="62"/>
      <c r="OB76" s="62"/>
      <c r="OC76" s="62"/>
      <c r="OD76" s="62"/>
      <c r="OE76" s="62"/>
      <c r="OF76" s="62"/>
      <c r="OG76" s="62"/>
      <c r="OH76" s="62"/>
      <c r="OI76" s="62"/>
      <c r="OJ76" s="62"/>
      <c r="OK76" s="62"/>
      <c r="OL76" s="62"/>
      <c r="OM76" s="62"/>
      <c r="ON76" s="62"/>
      <c r="OO76" s="62"/>
      <c r="OP76" s="62"/>
      <c r="OQ76" s="62"/>
      <c r="OR76" s="62"/>
      <c r="OS76" s="62"/>
      <c r="OT76" s="62"/>
      <c r="OU76" s="62"/>
      <c r="OV76" s="62"/>
      <c r="OW76" s="62"/>
      <c r="OX76" s="62"/>
      <c r="OY76" s="62"/>
      <c r="OZ76" s="62"/>
      <c r="PA76" s="62"/>
      <c r="PB76" s="62"/>
      <c r="PC76" s="62"/>
      <c r="PD76" s="62"/>
      <c r="PE76" s="62"/>
      <c r="PF76" s="62"/>
      <c r="PG76" s="62"/>
      <c r="PH76" s="62"/>
      <c r="PI76" s="62"/>
      <c r="PJ76" s="62"/>
      <c r="PK76" s="62"/>
      <c r="PL76" s="62"/>
      <c r="PM76" s="62"/>
      <c r="PN76" s="62"/>
      <c r="PO76" s="62"/>
      <c r="PP76" s="62"/>
      <c r="PQ76" s="62"/>
      <c r="PR76" s="62"/>
      <c r="PS76" s="62"/>
      <c r="PT76" s="62"/>
      <c r="PU76" s="62"/>
      <c r="PV76" s="62"/>
      <c r="PW76" s="62"/>
      <c r="PX76" s="62"/>
      <c r="PY76" s="62"/>
      <c r="PZ76" s="62"/>
      <c r="QA76" s="62"/>
      <c r="QB76" s="62"/>
      <c r="QC76" s="62"/>
      <c r="QD76" s="62"/>
      <c r="QE76" s="62"/>
      <c r="QF76" s="62"/>
      <c r="QG76" s="62"/>
      <c r="QH76" s="62"/>
      <c r="QI76" s="62"/>
      <c r="QJ76" s="62"/>
      <c r="QK76" s="62"/>
      <c r="QL76" s="62"/>
      <c r="QM76" s="62"/>
      <c r="QN76" s="62"/>
      <c r="QO76" s="62"/>
      <c r="QP76" s="62"/>
      <c r="QQ76" s="62"/>
      <c r="QR76" s="62"/>
      <c r="QS76" s="62"/>
      <c r="QT76" s="62"/>
      <c r="QU76" s="62"/>
      <c r="QV76" s="62"/>
      <c r="QW76" s="62"/>
      <c r="QX76" s="62"/>
      <c r="QY76" s="62"/>
      <c r="QZ76" s="62"/>
      <c r="RA76" s="62"/>
      <c r="RB76" s="62"/>
      <c r="RC76" s="62"/>
      <c r="RD76" s="62"/>
      <c r="RE76" s="62"/>
      <c r="RF76" s="62"/>
      <c r="RG76" s="62"/>
      <c r="RH76" s="62"/>
      <c r="RI76" s="62"/>
      <c r="RJ76" s="62"/>
      <c r="RK76" s="62"/>
      <c r="RL76" s="62"/>
      <c r="RM76" s="62"/>
      <c r="RN76" s="62"/>
      <c r="RO76" s="62"/>
      <c r="RP76" s="62"/>
      <c r="RQ76" s="62"/>
      <c r="RR76" s="62"/>
      <c r="RS76" s="62"/>
      <c r="RT76" s="62"/>
      <c r="RU76" s="62"/>
      <c r="RV76" s="62"/>
      <c r="RW76" s="62"/>
      <c r="RX76" s="62"/>
      <c r="RY76" s="62"/>
      <c r="RZ76" s="62"/>
      <c r="SA76" s="62"/>
      <c r="SB76" s="62"/>
      <c r="SC76" s="62"/>
      <c r="SD76" s="62"/>
      <c r="SE76" s="62"/>
      <c r="SF76" s="62"/>
      <c r="SG76" s="62"/>
      <c r="SH76" s="62"/>
      <c r="SI76" s="62"/>
      <c r="SJ76" s="62"/>
      <c r="SK76" s="62"/>
      <c r="SL76" s="62"/>
      <c r="SM76" s="62"/>
      <c r="SN76" s="62"/>
      <c r="SO76" s="62"/>
      <c r="SP76" s="62"/>
      <c r="SQ76" s="62"/>
      <c r="SR76" s="62"/>
      <c r="SS76" s="62"/>
      <c r="ST76" s="62"/>
      <c r="SU76" s="62"/>
      <c r="SV76" s="62"/>
      <c r="SW76" s="62"/>
      <c r="SX76" s="62"/>
      <c r="SY76" s="62"/>
      <c r="SZ76" s="62"/>
      <c r="TA76" s="62"/>
      <c r="TB76" s="62"/>
      <c r="TC76" s="62"/>
      <c r="TD76" s="62"/>
      <c r="TE76" s="62"/>
      <c r="TF76" s="62"/>
      <c r="TG76" s="62"/>
      <c r="TH76" s="62"/>
      <c r="TI76" s="62"/>
      <c r="TJ76" s="62"/>
      <c r="TK76" s="62"/>
      <c r="TL76" s="62"/>
      <c r="TM76" s="62"/>
      <c r="TN76" s="62"/>
      <c r="TO76" s="62"/>
      <c r="TP76" s="62"/>
      <c r="TQ76" s="62"/>
      <c r="TR76" s="62"/>
      <c r="TS76" s="62"/>
      <c r="TT76" s="62"/>
      <c r="TU76" s="62"/>
      <c r="TV76" s="62"/>
      <c r="TW76" s="62"/>
      <c r="TX76" s="62"/>
      <c r="TY76" s="62"/>
      <c r="TZ76" s="62"/>
      <c r="UA76" s="62"/>
      <c r="UB76" s="62"/>
      <c r="UC76" s="62"/>
      <c r="UD76" s="62"/>
      <c r="UE76" s="62"/>
      <c r="UF76" s="62"/>
      <c r="UG76" s="62"/>
      <c r="UH76" s="62"/>
      <c r="UI76" s="62"/>
      <c r="UJ76" s="62"/>
      <c r="UK76" s="62"/>
      <c r="UL76" s="62"/>
      <c r="UM76" s="62"/>
      <c r="UN76" s="62"/>
      <c r="UO76" s="62"/>
      <c r="UP76" s="62"/>
      <c r="UQ76" s="62"/>
      <c r="UR76" s="62"/>
      <c r="US76" s="62"/>
      <c r="UT76" s="62"/>
      <c r="UU76" s="62"/>
      <c r="UV76" s="62"/>
      <c r="UW76" s="62"/>
      <c r="UX76" s="62"/>
      <c r="UY76" s="62"/>
      <c r="UZ76" s="62"/>
      <c r="VA76" s="62"/>
      <c r="VB76" s="62"/>
      <c r="VC76" s="62"/>
      <c r="VD76" s="62"/>
      <c r="VE76" s="62"/>
      <c r="VF76" s="62"/>
      <c r="VG76" s="62"/>
      <c r="VH76" s="62"/>
      <c r="VI76" s="62"/>
      <c r="VJ76" s="62"/>
      <c r="VK76" s="62"/>
      <c r="VL76" s="62"/>
      <c r="VM76" s="62"/>
      <c r="VN76" s="62"/>
      <c r="VO76" s="62"/>
      <c r="VP76" s="62"/>
      <c r="VQ76" s="62"/>
      <c r="VR76" s="62"/>
      <c r="VS76" s="62"/>
      <c r="VT76" s="62"/>
      <c r="VU76" s="62"/>
      <c r="VV76" s="62"/>
      <c r="VW76" s="62"/>
      <c r="VX76" s="62"/>
      <c r="VY76" s="62"/>
      <c r="VZ76" s="62"/>
      <c r="WA76" s="62"/>
      <c r="WB76" s="62"/>
      <c r="WC76" s="62"/>
      <c r="WD76" s="62"/>
      <c r="WE76" s="62"/>
      <c r="WF76" s="62"/>
      <c r="WG76" s="62"/>
      <c r="WH76" s="62"/>
      <c r="WI76" s="62"/>
      <c r="WJ76" s="62"/>
      <c r="WK76" s="62"/>
      <c r="WL76" s="62"/>
      <c r="WM76" s="62"/>
      <c r="WN76" s="62"/>
      <c r="WO76" s="62"/>
      <c r="WP76" s="62"/>
      <c r="WQ76" s="62"/>
      <c r="WR76" s="62"/>
      <c r="WS76" s="62"/>
      <c r="WT76" s="62"/>
      <c r="WU76" s="62"/>
      <c r="WV76" s="62"/>
      <c r="WW76" s="62"/>
      <c r="WX76" s="62"/>
      <c r="WY76" s="62"/>
      <c r="WZ76" s="62"/>
      <c r="XA76" s="62"/>
      <c r="XB76" s="62"/>
      <c r="XC76" s="62"/>
      <c r="XD76" s="62"/>
      <c r="XE76" s="62"/>
      <c r="XF76" s="62"/>
      <c r="XG76" s="62"/>
      <c r="XH76" s="62"/>
      <c r="XI76" s="62"/>
      <c r="XJ76" s="62"/>
      <c r="XK76" s="62"/>
      <c r="XL76" s="62"/>
      <c r="XM76" s="62"/>
      <c r="XN76" s="62"/>
      <c r="XO76" s="62"/>
      <c r="XP76" s="62"/>
      <c r="XQ76" s="62"/>
      <c r="XR76" s="62"/>
      <c r="XS76" s="62"/>
      <c r="XT76" s="62"/>
      <c r="XU76" s="62"/>
      <c r="XV76" s="62"/>
      <c r="XW76" s="62"/>
      <c r="XX76" s="62"/>
      <c r="XY76" s="62"/>
      <c r="XZ76" s="62"/>
      <c r="YA76" s="62"/>
      <c r="YB76" s="62"/>
      <c r="YC76" s="62"/>
      <c r="YD76" s="62"/>
      <c r="YE76" s="62"/>
      <c r="YF76" s="62"/>
      <c r="YG76" s="62"/>
      <c r="YH76" s="62"/>
      <c r="YI76" s="62"/>
      <c r="YJ76" s="62"/>
      <c r="YK76" s="62"/>
      <c r="YL76" s="62"/>
      <c r="YM76" s="62"/>
      <c r="YN76" s="62"/>
      <c r="YO76" s="62"/>
      <c r="YP76" s="62"/>
      <c r="YQ76" s="62"/>
      <c r="YR76" s="62"/>
      <c r="YS76" s="62"/>
      <c r="YT76" s="62"/>
      <c r="YU76" s="62"/>
      <c r="YV76" s="62"/>
      <c r="YW76" s="62"/>
      <c r="YX76" s="62"/>
      <c r="YY76" s="62"/>
      <c r="YZ76" s="62"/>
      <c r="ZA76" s="62"/>
      <c r="ZB76" s="62"/>
      <c r="ZC76" s="62"/>
      <c r="ZD76" s="62"/>
      <c r="ZE76" s="62"/>
      <c r="ZF76" s="62"/>
      <c r="ZG76" s="62"/>
      <c r="ZH76" s="62"/>
      <c r="ZI76" s="62"/>
      <c r="ZJ76" s="62"/>
      <c r="ZK76" s="62"/>
      <c r="ZL76" s="62"/>
      <c r="ZM76" s="62"/>
      <c r="ZN76" s="62"/>
      <c r="ZO76" s="62"/>
      <c r="ZP76" s="62"/>
      <c r="ZQ76" s="62"/>
      <c r="ZR76" s="62"/>
      <c r="ZS76" s="62"/>
      <c r="ZT76" s="62"/>
      <c r="ZU76" s="62"/>
      <c r="ZV76" s="62"/>
      <c r="ZW76" s="62"/>
      <c r="ZX76" s="62"/>
      <c r="ZY76" s="62"/>
      <c r="ZZ76" s="62"/>
      <c r="AAA76" s="62"/>
      <c r="AAB76" s="62"/>
      <c r="AAC76" s="62"/>
      <c r="AAD76" s="62"/>
      <c r="AAE76" s="62"/>
      <c r="AAF76" s="62"/>
      <c r="AAG76" s="62"/>
      <c r="AAH76" s="62"/>
      <c r="AAI76" s="62"/>
      <c r="AAJ76" s="62"/>
      <c r="AAK76" s="62"/>
      <c r="AAL76" s="62"/>
      <c r="AAM76" s="62"/>
      <c r="AAN76" s="62"/>
      <c r="AAO76" s="62"/>
      <c r="AAP76" s="62"/>
      <c r="AAQ76" s="62"/>
      <c r="AAR76" s="62"/>
      <c r="AAS76" s="62"/>
      <c r="AAT76" s="62"/>
      <c r="AAU76" s="62"/>
      <c r="AAV76" s="62"/>
      <c r="AAW76" s="62"/>
      <c r="AAX76" s="62"/>
      <c r="AAY76" s="62"/>
      <c r="AAZ76" s="62"/>
      <c r="ABA76" s="62"/>
      <c r="ABB76" s="62"/>
      <c r="ABC76" s="62"/>
      <c r="ABD76" s="62"/>
      <c r="ABE76" s="62"/>
      <c r="ABF76" s="62"/>
      <c r="ABG76" s="62"/>
      <c r="ABH76" s="62"/>
      <c r="ABI76" s="62"/>
      <c r="ABJ76" s="62"/>
      <c r="ABK76" s="62"/>
      <c r="ABL76" s="62"/>
      <c r="ABM76" s="62"/>
      <c r="ABN76" s="62"/>
      <c r="ABO76" s="62"/>
      <c r="ABP76" s="62"/>
      <c r="ABQ76" s="62"/>
      <c r="ABR76" s="62"/>
      <c r="ABS76" s="62"/>
      <c r="ABT76" s="62"/>
      <c r="ABU76" s="62"/>
      <c r="ABV76" s="62"/>
      <c r="ABW76" s="62"/>
      <c r="ABX76" s="62"/>
      <c r="ABY76" s="62"/>
      <c r="ABZ76" s="62"/>
      <c r="ACA76" s="62"/>
      <c r="ACB76" s="62"/>
      <c r="ACC76" s="62"/>
      <c r="ACD76" s="62"/>
      <c r="ACE76" s="62"/>
      <c r="ACF76" s="62"/>
      <c r="ACG76" s="62"/>
      <c r="ACH76" s="62"/>
      <c r="ACI76" s="62"/>
      <c r="ACJ76" s="62"/>
      <c r="ACK76" s="62"/>
      <c r="ACL76" s="62"/>
      <c r="ACM76" s="62"/>
      <c r="ACN76" s="62"/>
      <c r="ACO76" s="62"/>
      <c r="ACP76" s="62"/>
      <c r="ACQ76" s="62"/>
      <c r="ACR76" s="62"/>
      <c r="ACS76" s="62"/>
      <c r="ACT76" s="62"/>
      <c r="ACU76" s="62"/>
      <c r="ACV76" s="62"/>
      <c r="ACW76" s="62"/>
      <c r="ACX76" s="62"/>
      <c r="ACY76" s="62"/>
      <c r="ACZ76" s="62"/>
      <c r="ADA76" s="62"/>
      <c r="ADB76" s="62"/>
      <c r="ADC76" s="62"/>
      <c r="ADD76" s="62"/>
      <c r="ADE76" s="62"/>
      <c r="ADF76" s="62"/>
      <c r="ADG76" s="62"/>
      <c r="ADH76" s="62"/>
      <c r="ADI76" s="62"/>
      <c r="ADJ76" s="62"/>
      <c r="ADK76" s="62"/>
      <c r="ADL76" s="62"/>
      <c r="ADM76" s="62"/>
      <c r="ADN76" s="62"/>
      <c r="ADO76" s="62"/>
      <c r="ADP76" s="62"/>
      <c r="ADQ76" s="62"/>
      <c r="ADR76" s="62"/>
      <c r="ADS76" s="62"/>
      <c r="ADT76" s="62"/>
      <c r="ADU76" s="62"/>
      <c r="ADV76" s="62"/>
      <c r="ADW76" s="62"/>
      <c r="ADX76" s="62"/>
      <c r="ADY76" s="62"/>
      <c r="ADZ76" s="62"/>
      <c r="AEA76" s="62"/>
      <c r="AEB76" s="62"/>
      <c r="AEC76" s="62"/>
      <c r="AED76" s="62"/>
      <c r="AEE76" s="62"/>
      <c r="AEF76" s="62"/>
      <c r="AEG76" s="62"/>
      <c r="AEH76" s="62"/>
      <c r="AEI76" s="62"/>
      <c r="AEJ76" s="62"/>
      <c r="AEK76" s="62"/>
      <c r="AEL76" s="62"/>
      <c r="AEM76" s="62"/>
      <c r="AEN76" s="62"/>
      <c r="AEO76" s="62"/>
      <c r="AEP76" s="62"/>
      <c r="AEQ76" s="62"/>
      <c r="AER76" s="62"/>
      <c r="AES76" s="62"/>
      <c r="AET76" s="62"/>
      <c r="AEU76" s="62"/>
      <c r="AEV76" s="62"/>
      <c r="AEW76" s="62"/>
      <c r="AEX76" s="62"/>
      <c r="AEY76" s="62"/>
      <c r="AEZ76" s="62"/>
      <c r="AFA76" s="62"/>
      <c r="AFB76" s="62"/>
      <c r="AFC76" s="62"/>
      <c r="AFD76" s="62"/>
      <c r="AFE76" s="62"/>
      <c r="AFF76" s="62"/>
      <c r="AFG76" s="62"/>
      <c r="AFH76" s="62"/>
      <c r="AFI76" s="62"/>
      <c r="AFJ76" s="62"/>
      <c r="AFK76" s="62"/>
      <c r="AFL76" s="62"/>
      <c r="AFM76" s="62"/>
      <c r="AFN76" s="62"/>
      <c r="AFO76" s="62"/>
      <c r="AFP76" s="62"/>
      <c r="AFQ76" s="62"/>
      <c r="AFR76" s="62"/>
      <c r="AFS76" s="62"/>
      <c r="AFT76" s="62"/>
      <c r="AFU76" s="62"/>
      <c r="AFV76" s="62"/>
      <c r="AFW76" s="62"/>
      <c r="AFX76" s="62"/>
      <c r="AFY76" s="62"/>
      <c r="AFZ76" s="62"/>
      <c r="AGA76" s="62"/>
      <c r="AGB76" s="62"/>
      <c r="AGC76" s="62"/>
      <c r="AGD76" s="62"/>
      <c r="AGE76" s="62"/>
      <c r="AGF76" s="62"/>
      <c r="AGG76" s="62"/>
      <c r="AGH76" s="62"/>
      <c r="AGI76" s="62"/>
      <c r="AGJ76" s="62"/>
      <c r="AGK76" s="62"/>
      <c r="AGL76" s="62"/>
      <c r="AGM76" s="62"/>
      <c r="AGN76" s="62"/>
      <c r="AGO76" s="62"/>
      <c r="AGP76" s="62"/>
      <c r="AGQ76" s="62"/>
      <c r="AGR76" s="62"/>
      <c r="AGS76" s="62"/>
      <c r="AGT76" s="62"/>
      <c r="AGU76" s="62"/>
      <c r="AGV76" s="62"/>
      <c r="AGW76" s="62"/>
      <c r="AGX76" s="62"/>
      <c r="AGY76" s="62"/>
      <c r="AGZ76" s="62"/>
      <c r="AHA76" s="62"/>
      <c r="AHB76" s="62"/>
      <c r="AHC76" s="62"/>
      <c r="AHD76" s="62"/>
      <c r="AHE76" s="62"/>
      <c r="AHF76" s="62"/>
      <c r="AHG76" s="62"/>
      <c r="AHH76" s="62"/>
      <c r="AHI76" s="62"/>
      <c r="AHJ76" s="62"/>
      <c r="AHK76" s="62"/>
      <c r="AHL76" s="62"/>
      <c r="AHM76" s="62"/>
      <c r="AHN76" s="62"/>
      <c r="AHO76" s="62"/>
      <c r="AHP76" s="62"/>
      <c r="AHQ76" s="62"/>
      <c r="AHR76" s="62"/>
      <c r="AHS76" s="62"/>
      <c r="AHT76" s="62"/>
      <c r="AHU76" s="62"/>
      <c r="AHV76" s="62"/>
      <c r="AHW76" s="62"/>
      <c r="AHX76" s="62"/>
      <c r="AHY76" s="62"/>
      <c r="AHZ76" s="62"/>
      <c r="AIA76" s="62"/>
      <c r="AIB76" s="62"/>
      <c r="AIC76" s="62"/>
      <c r="AID76" s="62"/>
      <c r="AIE76" s="62"/>
      <c r="AIF76" s="62"/>
      <c r="AIG76" s="62"/>
      <c r="AIH76" s="62"/>
      <c r="AII76" s="62"/>
      <c r="AIJ76" s="62"/>
      <c r="AIK76" s="62"/>
      <c r="AIL76" s="62"/>
      <c r="AIM76" s="62"/>
      <c r="AIN76" s="62"/>
      <c r="AIO76" s="62"/>
      <c r="AIP76" s="62"/>
      <c r="AIQ76" s="62"/>
      <c r="AIR76" s="62"/>
      <c r="AIS76" s="62"/>
      <c r="AIT76" s="62"/>
      <c r="AIU76" s="62"/>
      <c r="AIV76" s="62"/>
      <c r="AIW76" s="62"/>
      <c r="AIX76" s="62"/>
      <c r="AIY76" s="62"/>
      <c r="AIZ76" s="62"/>
      <c r="AJA76" s="62"/>
      <c r="AJB76" s="62"/>
      <c r="AJC76" s="62"/>
      <c r="AJD76" s="62"/>
      <c r="AJE76" s="62"/>
      <c r="AJF76" s="62"/>
      <c r="AJG76" s="62"/>
      <c r="AJH76" s="62"/>
      <c r="AJI76" s="62"/>
      <c r="AJJ76" s="62"/>
      <c r="AJK76" s="62"/>
      <c r="AJL76" s="62"/>
      <c r="AJM76" s="62"/>
      <c r="AJN76" s="62"/>
      <c r="AJO76" s="62"/>
      <c r="AJP76" s="62"/>
      <c r="AJQ76" s="62"/>
      <c r="AJR76" s="62"/>
      <c r="AJS76" s="62"/>
      <c r="AJT76" s="62"/>
      <c r="AJU76" s="62"/>
      <c r="AJV76" s="62"/>
      <c r="AJW76" s="62"/>
      <c r="AJX76" s="62"/>
      <c r="AJY76" s="62"/>
      <c r="AJZ76" s="62"/>
      <c r="AKA76" s="62"/>
      <c r="AKB76" s="62"/>
      <c r="AKC76" s="62"/>
      <c r="AKD76" s="62"/>
      <c r="AKE76" s="62"/>
      <c r="AKF76" s="62"/>
      <c r="AKG76" s="62"/>
      <c r="AKH76" s="62"/>
      <c r="AKI76" s="62"/>
      <c r="AKJ76" s="62"/>
      <c r="AKK76" s="62"/>
      <c r="AKL76" s="62"/>
      <c r="AKM76" s="62"/>
      <c r="AKN76" s="62"/>
      <c r="AKO76" s="62"/>
      <c r="AKP76" s="62"/>
      <c r="AKQ76" s="62"/>
      <c r="AKR76" s="62"/>
      <c r="AKS76" s="62"/>
      <c r="AKT76" s="62"/>
      <c r="AKU76" s="62"/>
      <c r="AKV76" s="62"/>
      <c r="AKW76" s="62"/>
      <c r="AKX76" s="62"/>
      <c r="AKY76" s="62"/>
      <c r="AKZ76" s="62"/>
      <c r="ALA76" s="62"/>
      <c r="ALB76" s="62"/>
      <c r="ALC76" s="62"/>
      <c r="ALD76" s="62"/>
      <c r="ALE76" s="62"/>
      <c r="ALF76" s="62"/>
      <c r="ALG76" s="62"/>
      <c r="ALH76" s="62"/>
      <c r="ALI76" s="62"/>
      <c r="ALJ76" s="62"/>
      <c r="ALK76" s="62"/>
      <c r="ALL76" s="62"/>
      <c r="ALM76" s="62"/>
      <c r="ALN76" s="62"/>
      <c r="ALO76" s="62"/>
      <c r="ALP76" s="62"/>
      <c r="ALQ76" s="62"/>
      <c r="ALR76" s="62"/>
      <c r="ALS76" s="62"/>
      <c r="ALT76" s="62"/>
      <c r="ALU76" s="62"/>
      <c r="ALV76" s="62"/>
      <c r="ALW76" s="62"/>
      <c r="ALX76" s="62"/>
      <c r="ALY76" s="62"/>
      <c r="ALZ76" s="62"/>
      <c r="AMA76" s="62"/>
      <c r="AMB76" s="62"/>
      <c r="AMC76" s="62"/>
      <c r="AMD76" s="62"/>
      <c r="AME76" s="62"/>
      <c r="AMF76" s="62"/>
      <c r="AMG76" s="62"/>
      <c r="AMH76" s="62"/>
      <c r="AMI76" s="62"/>
      <c r="AMJ76" s="62"/>
      <c r="AMK76" s="62"/>
      <c r="AML76" s="62"/>
      <c r="AMM76" s="62"/>
      <c r="AMN76" s="62"/>
      <c r="AMO76" s="62"/>
      <c r="AMP76" s="62"/>
      <c r="AMQ76" s="62"/>
      <c r="AMR76" s="62"/>
      <c r="AMS76" s="62"/>
      <c r="AMT76" s="62"/>
      <c r="AMU76" s="62"/>
      <c r="AMV76" s="62"/>
      <c r="AMW76" s="62"/>
      <c r="AMX76" s="62"/>
      <c r="AMY76" s="62"/>
      <c r="AMZ76" s="62"/>
      <c r="ANA76" s="62"/>
      <c r="ANB76" s="62"/>
      <c r="ANC76" s="62"/>
      <c r="AND76" s="62"/>
      <c r="ANE76" s="62"/>
      <c r="ANF76" s="62"/>
      <c r="ANG76" s="62"/>
      <c r="ANH76" s="62"/>
      <c r="ANI76" s="62"/>
      <c r="ANJ76" s="62"/>
      <c r="ANK76" s="62"/>
      <c r="ANL76" s="62"/>
      <c r="ANM76" s="62"/>
      <c r="ANN76" s="62"/>
      <c r="ANO76" s="62"/>
      <c r="ANP76" s="62"/>
      <c r="ANQ76" s="62"/>
      <c r="ANR76" s="62"/>
      <c r="ANS76" s="62"/>
      <c r="ANT76" s="62"/>
      <c r="ANU76" s="62"/>
      <c r="ANV76" s="62"/>
      <c r="ANW76" s="62"/>
      <c r="ANX76" s="62"/>
      <c r="ANY76" s="62"/>
      <c r="ANZ76" s="62"/>
      <c r="AOA76" s="62"/>
      <c r="AOB76" s="62"/>
      <c r="AOC76" s="62"/>
      <c r="AOD76" s="62"/>
      <c r="AOE76" s="62"/>
      <c r="AOF76" s="62"/>
      <c r="AOG76" s="62"/>
      <c r="AOH76" s="62"/>
      <c r="AOI76" s="62"/>
      <c r="AOJ76" s="62"/>
      <c r="AOK76" s="62"/>
      <c r="AOL76" s="62"/>
      <c r="AOM76" s="62"/>
      <c r="AON76" s="62"/>
      <c r="AOO76" s="62"/>
      <c r="AOP76" s="62"/>
      <c r="AOQ76" s="62"/>
      <c r="AOR76" s="62"/>
      <c r="AOS76" s="62"/>
      <c r="AOT76" s="62"/>
      <c r="AOU76" s="62"/>
      <c r="AOV76" s="62"/>
      <c r="AOW76" s="62"/>
      <c r="AOX76" s="62"/>
      <c r="AOY76" s="62"/>
      <c r="AOZ76" s="62"/>
      <c r="APA76" s="62"/>
      <c r="APB76" s="62"/>
      <c r="APC76" s="62"/>
      <c r="APD76" s="62"/>
      <c r="APE76" s="62"/>
      <c r="APF76" s="62"/>
      <c r="APG76" s="62"/>
      <c r="APH76" s="62"/>
      <c r="API76" s="62"/>
      <c r="APJ76" s="62"/>
      <c r="APK76" s="62"/>
      <c r="APL76" s="62"/>
      <c r="APM76" s="62"/>
      <c r="APN76" s="62"/>
      <c r="APO76" s="62"/>
      <c r="APP76" s="62"/>
      <c r="APQ76" s="62"/>
      <c r="APR76" s="62"/>
      <c r="APS76" s="62"/>
      <c r="APT76" s="62"/>
      <c r="APU76" s="62"/>
      <c r="APV76" s="62"/>
      <c r="APW76" s="62"/>
      <c r="APX76" s="62"/>
      <c r="APY76" s="62"/>
      <c r="APZ76" s="62"/>
      <c r="AQA76" s="62"/>
      <c r="AQB76" s="62"/>
      <c r="AQC76" s="62"/>
      <c r="AQD76" s="62"/>
      <c r="AQE76" s="62"/>
      <c r="AQF76" s="62"/>
      <c r="AQG76" s="62"/>
      <c r="AQH76" s="62"/>
      <c r="AQI76" s="62"/>
      <c r="AQJ76" s="62"/>
      <c r="AQK76" s="62"/>
      <c r="AQL76" s="62"/>
      <c r="AQM76" s="62"/>
      <c r="AQN76" s="62"/>
      <c r="AQO76" s="62"/>
      <c r="AQP76" s="62"/>
      <c r="AQQ76" s="62"/>
      <c r="AQR76" s="62"/>
      <c r="AQS76" s="62"/>
      <c r="AQT76" s="62"/>
      <c r="AQU76" s="62"/>
      <c r="AQV76" s="62"/>
      <c r="AQW76" s="62"/>
      <c r="AQX76" s="62"/>
      <c r="AQY76" s="62"/>
      <c r="AQZ76" s="62"/>
      <c r="ARA76" s="62"/>
      <c r="ARB76" s="62"/>
      <c r="ARC76" s="62"/>
      <c r="ARD76" s="62"/>
      <c r="ARE76" s="62"/>
      <c r="ARF76" s="62"/>
      <c r="ARG76" s="62"/>
      <c r="ARH76" s="62"/>
      <c r="ARI76" s="62"/>
      <c r="ARJ76" s="62"/>
      <c r="ARK76" s="62"/>
      <c r="ARL76" s="62"/>
      <c r="ARM76" s="62"/>
      <c r="ARN76" s="62"/>
      <c r="ARO76" s="62"/>
      <c r="ARP76" s="62"/>
      <c r="ARQ76" s="62"/>
      <c r="ARR76" s="62"/>
      <c r="ARS76" s="62"/>
      <c r="ART76" s="62"/>
      <c r="ARU76" s="62"/>
      <c r="ARV76" s="62"/>
      <c r="ARW76" s="62"/>
      <c r="ARX76" s="62"/>
      <c r="ARY76" s="62"/>
      <c r="ARZ76" s="62"/>
      <c r="ASA76" s="62"/>
      <c r="ASB76" s="62"/>
      <c r="ASC76" s="62"/>
      <c r="ASD76" s="62"/>
      <c r="ASE76" s="62"/>
      <c r="ASF76" s="62"/>
      <c r="ASG76" s="62"/>
      <c r="ASH76" s="62"/>
      <c r="ASI76" s="62"/>
      <c r="ASJ76" s="62"/>
      <c r="ASK76" s="62"/>
      <c r="ASL76" s="62"/>
      <c r="ASM76" s="62"/>
      <c r="ASN76" s="62"/>
      <c r="ASO76" s="62"/>
      <c r="ASP76" s="62"/>
      <c r="ASQ76" s="62"/>
      <c r="ASR76" s="62"/>
      <c r="ASS76" s="62"/>
      <c r="AST76" s="62"/>
      <c r="ASU76" s="62"/>
      <c r="ASV76" s="62"/>
      <c r="ASW76" s="62"/>
      <c r="ASX76" s="62"/>
      <c r="ASY76" s="62"/>
      <c r="ASZ76" s="62"/>
      <c r="ATA76" s="62"/>
      <c r="ATB76" s="62"/>
      <c r="ATC76" s="62"/>
      <c r="ATD76" s="62"/>
      <c r="ATE76" s="62"/>
      <c r="ATF76" s="62"/>
      <c r="ATG76" s="62"/>
      <c r="ATH76" s="62"/>
      <c r="ATI76" s="62"/>
      <c r="ATJ76" s="62"/>
      <c r="ATK76" s="62"/>
      <c r="ATL76" s="62"/>
      <c r="ATM76" s="62"/>
      <c r="ATN76" s="62"/>
      <c r="ATO76" s="62"/>
      <c r="ATP76" s="62"/>
      <c r="ATQ76" s="62"/>
      <c r="ATR76" s="62"/>
      <c r="ATS76" s="62"/>
      <c r="ATT76" s="62"/>
      <c r="ATU76" s="62"/>
      <c r="ATV76" s="62"/>
      <c r="ATW76" s="62"/>
      <c r="ATX76" s="62"/>
      <c r="ATY76" s="62"/>
      <c r="ATZ76" s="62"/>
      <c r="AUA76" s="62"/>
      <c r="AUB76" s="62"/>
      <c r="AUC76" s="62"/>
      <c r="AUD76" s="62"/>
      <c r="AUE76" s="62"/>
      <c r="AUF76" s="62"/>
      <c r="AUG76" s="62"/>
      <c r="AUH76" s="62"/>
      <c r="AUI76" s="62"/>
      <c r="AUJ76" s="62"/>
      <c r="AUK76" s="62"/>
      <c r="AUL76" s="62"/>
      <c r="AUM76" s="62"/>
      <c r="AUN76" s="62"/>
      <c r="AUO76" s="62"/>
      <c r="AUP76" s="62"/>
      <c r="AUQ76" s="62"/>
      <c r="AUR76" s="62"/>
      <c r="AUS76" s="62"/>
      <c r="AUT76" s="62"/>
      <c r="AUU76" s="62"/>
      <c r="AUV76" s="62"/>
      <c r="AUW76" s="62"/>
      <c r="AUX76" s="62"/>
      <c r="AUY76" s="62"/>
      <c r="AUZ76" s="62"/>
      <c r="AVA76" s="62"/>
      <c r="AVB76" s="62"/>
      <c r="AVC76" s="62"/>
      <c r="AVD76" s="62"/>
      <c r="AVE76" s="62"/>
      <c r="AVF76" s="62"/>
      <c r="AVG76" s="62"/>
      <c r="AVH76" s="62"/>
      <c r="AVI76" s="62"/>
      <c r="AVJ76" s="62"/>
      <c r="AVK76" s="62"/>
      <c r="AVL76" s="62"/>
      <c r="AVM76" s="62"/>
      <c r="AVN76" s="62"/>
      <c r="AVO76" s="62"/>
      <c r="AVP76" s="62"/>
      <c r="AVQ76" s="62"/>
      <c r="AVR76" s="62"/>
      <c r="AVS76" s="62"/>
      <c r="AVT76" s="62"/>
      <c r="AVU76" s="62"/>
      <c r="AVV76" s="62"/>
      <c r="AVW76" s="62"/>
      <c r="AVX76" s="62"/>
      <c r="AVY76" s="62"/>
      <c r="AVZ76" s="62"/>
      <c r="AWA76" s="62"/>
      <c r="AWB76" s="62"/>
      <c r="AWC76" s="62"/>
      <c r="AWD76" s="62"/>
      <c r="AWE76" s="62"/>
      <c r="AWF76" s="62"/>
      <c r="AWG76" s="62"/>
      <c r="AWH76" s="62"/>
      <c r="AWI76" s="62"/>
      <c r="AWJ76" s="62"/>
      <c r="AWK76" s="62"/>
      <c r="AWL76" s="62"/>
      <c r="AWM76" s="62"/>
      <c r="AWN76" s="62"/>
      <c r="AWO76" s="62"/>
      <c r="AWP76" s="62"/>
      <c r="AWQ76" s="62"/>
      <c r="AWR76" s="62"/>
      <c r="AWS76" s="62"/>
      <c r="AWT76" s="62"/>
      <c r="AWU76" s="62"/>
      <c r="AWV76" s="62"/>
      <c r="AWW76" s="62"/>
      <c r="AWX76" s="62"/>
      <c r="AWY76" s="62"/>
      <c r="AWZ76" s="62"/>
      <c r="AXA76" s="62"/>
      <c r="AXB76" s="62"/>
      <c r="AXC76" s="62"/>
      <c r="AXD76" s="62"/>
      <c r="AXE76" s="62"/>
      <c r="AXF76" s="62"/>
      <c r="AXG76" s="62"/>
      <c r="AXH76" s="62"/>
      <c r="AXI76" s="62"/>
      <c r="AXJ76" s="62"/>
      <c r="AXK76" s="62"/>
      <c r="AXL76" s="62"/>
      <c r="AXM76" s="62"/>
      <c r="AXN76" s="62"/>
      <c r="AXO76" s="62"/>
      <c r="AXP76" s="62"/>
      <c r="AXQ76" s="62"/>
      <c r="AXR76" s="62"/>
      <c r="AXS76" s="62"/>
      <c r="AXT76" s="62"/>
      <c r="AXU76" s="62"/>
      <c r="AXV76" s="62"/>
      <c r="AXW76" s="62"/>
      <c r="AXX76" s="62"/>
      <c r="AXY76" s="62"/>
      <c r="AXZ76" s="62"/>
      <c r="AYA76" s="62"/>
      <c r="AYB76" s="62"/>
      <c r="AYC76" s="62"/>
      <c r="AYD76" s="62"/>
      <c r="AYE76" s="62"/>
      <c r="AYF76" s="62"/>
      <c r="AYG76" s="62"/>
      <c r="AYH76" s="62"/>
      <c r="AYI76" s="62"/>
      <c r="AYJ76" s="62"/>
      <c r="AYK76" s="62"/>
      <c r="AYL76" s="62"/>
      <c r="AYM76" s="62"/>
      <c r="AYN76" s="62"/>
      <c r="AYO76" s="62"/>
      <c r="AYP76" s="62"/>
      <c r="AYQ76" s="62"/>
      <c r="AYR76" s="62"/>
      <c r="AYS76" s="62"/>
      <c r="AYT76" s="62"/>
      <c r="AYU76" s="62"/>
      <c r="AYV76" s="62"/>
      <c r="AYW76" s="62"/>
      <c r="AYX76" s="62"/>
      <c r="AYY76" s="62"/>
      <c r="AYZ76" s="62"/>
      <c r="AZA76" s="62"/>
      <c r="AZB76" s="62"/>
      <c r="AZC76" s="62"/>
      <c r="AZD76" s="62"/>
      <c r="AZE76" s="62"/>
      <c r="AZF76" s="62"/>
      <c r="AZG76" s="62"/>
      <c r="AZH76" s="62"/>
      <c r="AZI76" s="62"/>
      <c r="AZJ76" s="62"/>
      <c r="AZK76" s="62"/>
      <c r="AZL76" s="62"/>
      <c r="AZM76" s="62"/>
      <c r="AZN76" s="62"/>
      <c r="AZO76" s="62"/>
      <c r="AZP76" s="62"/>
      <c r="AZQ76" s="62"/>
      <c r="AZR76" s="62"/>
      <c r="AZS76" s="62"/>
      <c r="AZT76" s="62"/>
      <c r="AZU76" s="62"/>
      <c r="AZV76" s="62"/>
      <c r="AZW76" s="62"/>
      <c r="AZX76" s="62"/>
      <c r="AZY76" s="62"/>
      <c r="AZZ76" s="62"/>
      <c r="BAA76" s="62"/>
      <c r="BAB76" s="62"/>
      <c r="BAC76" s="62"/>
      <c r="BAD76" s="62"/>
      <c r="BAE76" s="62"/>
      <c r="BAF76" s="62"/>
      <c r="BAG76" s="62"/>
      <c r="BAH76" s="62"/>
      <c r="BAI76" s="62"/>
      <c r="BAJ76" s="62"/>
      <c r="BAK76" s="62"/>
      <c r="BAL76" s="62"/>
      <c r="BAM76" s="62"/>
      <c r="BAN76" s="62"/>
      <c r="BAO76" s="62"/>
      <c r="BAP76" s="62"/>
      <c r="BAQ76" s="62"/>
      <c r="BAR76" s="62"/>
      <c r="BAS76" s="62"/>
      <c r="BAT76" s="62"/>
      <c r="BAU76" s="62"/>
      <c r="BAV76" s="62"/>
      <c r="BAW76" s="62"/>
      <c r="BAX76" s="62"/>
      <c r="BAY76" s="62"/>
      <c r="BAZ76" s="62"/>
      <c r="BBA76" s="62"/>
      <c r="BBB76" s="62"/>
      <c r="BBC76" s="62"/>
      <c r="BBD76" s="62"/>
      <c r="BBE76" s="62"/>
      <c r="BBF76" s="62"/>
      <c r="BBG76" s="62"/>
      <c r="BBH76" s="62"/>
      <c r="BBI76" s="62"/>
      <c r="BBJ76" s="62"/>
      <c r="BBK76" s="62"/>
      <c r="BBL76" s="62"/>
      <c r="BBM76" s="62"/>
      <c r="BBN76" s="62"/>
      <c r="BBO76" s="62"/>
      <c r="BBP76" s="62"/>
      <c r="BBQ76" s="62"/>
      <c r="BBR76" s="62"/>
      <c r="BBS76" s="62"/>
      <c r="BBT76" s="62"/>
      <c r="BBU76" s="62"/>
      <c r="BBV76" s="62"/>
      <c r="BBW76" s="62"/>
      <c r="BBX76" s="62"/>
      <c r="BBY76" s="62"/>
      <c r="BBZ76" s="62"/>
      <c r="BCA76" s="62"/>
      <c r="BCB76" s="62"/>
      <c r="BCC76" s="62"/>
      <c r="BCD76" s="62"/>
      <c r="BCE76" s="62"/>
      <c r="BCF76" s="62"/>
      <c r="BCG76" s="62"/>
      <c r="BCH76" s="62"/>
      <c r="BCI76" s="62"/>
      <c r="BCJ76" s="62"/>
      <c r="BCK76" s="62"/>
      <c r="BCL76" s="62"/>
      <c r="BCM76" s="62"/>
      <c r="BCN76" s="62"/>
      <c r="BCO76" s="62"/>
      <c r="BCP76" s="62"/>
      <c r="BCQ76" s="62"/>
      <c r="BCR76" s="62"/>
      <c r="BCS76" s="62"/>
      <c r="BCT76" s="62"/>
      <c r="BCU76" s="62"/>
      <c r="BCV76" s="62"/>
      <c r="BCW76" s="62"/>
      <c r="BCX76" s="62"/>
      <c r="BCY76" s="62"/>
      <c r="BCZ76" s="62"/>
      <c r="BDA76" s="62"/>
      <c r="BDB76" s="62"/>
      <c r="BDC76" s="62"/>
      <c r="BDD76" s="62"/>
      <c r="BDE76" s="62"/>
      <c r="BDF76" s="62"/>
      <c r="BDG76" s="62"/>
      <c r="BDH76" s="62"/>
      <c r="BDI76" s="62"/>
      <c r="BDJ76" s="62"/>
      <c r="BDK76" s="62"/>
      <c r="BDL76" s="62"/>
      <c r="BDM76" s="62"/>
      <c r="BDN76" s="62"/>
      <c r="BDO76" s="62"/>
      <c r="BDP76" s="62"/>
      <c r="BDQ76" s="62"/>
      <c r="BDR76" s="62"/>
      <c r="BDS76" s="62"/>
      <c r="BDT76" s="62"/>
      <c r="BDU76" s="62"/>
      <c r="BDV76" s="62"/>
      <c r="BDW76" s="62"/>
      <c r="BDX76" s="62"/>
      <c r="BDY76" s="62"/>
      <c r="BDZ76" s="62"/>
      <c r="BEA76" s="62"/>
      <c r="BEB76" s="62"/>
      <c r="BEC76" s="62"/>
      <c r="BED76" s="62"/>
      <c r="BEE76" s="62"/>
      <c r="BEF76" s="62"/>
      <c r="BEG76" s="62"/>
      <c r="BEH76" s="62"/>
      <c r="BEI76" s="62"/>
      <c r="BEJ76" s="62"/>
      <c r="BEK76" s="62"/>
      <c r="BEL76" s="62"/>
      <c r="BEM76" s="62"/>
      <c r="BEN76" s="62"/>
      <c r="BEO76" s="62"/>
      <c r="BEP76" s="62"/>
      <c r="BEQ76" s="62"/>
      <c r="BER76" s="62"/>
      <c r="BES76" s="62"/>
      <c r="BET76" s="62"/>
      <c r="BEU76" s="62"/>
      <c r="BEV76" s="62"/>
      <c r="BEW76" s="62"/>
      <c r="BEX76" s="62"/>
      <c r="BEY76" s="62"/>
      <c r="BEZ76" s="62"/>
      <c r="BFA76" s="62"/>
      <c r="BFB76" s="62"/>
      <c r="BFC76" s="62"/>
      <c r="BFD76" s="62"/>
      <c r="BFE76" s="62"/>
      <c r="BFF76" s="62"/>
      <c r="BFG76" s="62"/>
      <c r="BFH76" s="62"/>
      <c r="BFI76" s="62"/>
      <c r="BFJ76" s="62"/>
      <c r="BFK76" s="62"/>
      <c r="BFL76" s="62"/>
      <c r="BFM76" s="62"/>
      <c r="BFN76" s="62"/>
      <c r="BFO76" s="62"/>
      <c r="BFP76" s="62"/>
      <c r="BFQ76" s="62"/>
      <c r="BFR76" s="62"/>
      <c r="BFS76" s="62"/>
      <c r="BFT76" s="62"/>
      <c r="BFU76" s="62"/>
      <c r="BFV76" s="62"/>
      <c r="BFW76" s="62"/>
      <c r="BFX76" s="62"/>
      <c r="BFY76" s="62"/>
      <c r="BFZ76" s="62"/>
      <c r="BGA76" s="62"/>
      <c r="BGB76" s="62"/>
      <c r="BGC76" s="62"/>
      <c r="BGD76" s="62"/>
      <c r="BGE76" s="62"/>
      <c r="BGF76" s="62"/>
      <c r="BGG76" s="62"/>
      <c r="BGH76" s="62"/>
      <c r="BGI76" s="62"/>
      <c r="BGJ76" s="62"/>
      <c r="BGK76" s="62"/>
      <c r="BGL76" s="62"/>
      <c r="BGM76" s="62"/>
      <c r="BGN76" s="62"/>
      <c r="BGO76" s="62"/>
      <c r="BGP76" s="62"/>
      <c r="BGQ76" s="62"/>
      <c r="BGR76" s="62"/>
      <c r="BGS76" s="62"/>
      <c r="BGT76" s="62"/>
      <c r="BGU76" s="62"/>
      <c r="BGV76" s="62"/>
      <c r="BGW76" s="62"/>
      <c r="BGX76" s="62"/>
      <c r="BGY76" s="62"/>
      <c r="BGZ76" s="62"/>
      <c r="BHA76" s="62"/>
      <c r="BHB76" s="62"/>
      <c r="BHC76" s="62"/>
      <c r="BHD76" s="62"/>
      <c r="BHE76" s="62"/>
      <c r="BHF76" s="62"/>
      <c r="BHG76" s="62"/>
      <c r="BHH76" s="62"/>
      <c r="BHI76" s="62"/>
      <c r="BHJ76" s="62"/>
      <c r="BHK76" s="62"/>
      <c r="BHL76" s="62"/>
      <c r="BHM76" s="62"/>
      <c r="BHN76" s="62"/>
      <c r="BHO76" s="62"/>
      <c r="BHP76" s="62"/>
      <c r="BHQ76" s="62"/>
      <c r="BHR76" s="62"/>
      <c r="BHS76" s="62"/>
      <c r="BHT76" s="62"/>
      <c r="BHU76" s="62"/>
      <c r="BHV76" s="62"/>
      <c r="BHW76" s="62"/>
      <c r="BHX76" s="62"/>
      <c r="BHY76" s="62"/>
      <c r="BHZ76" s="62"/>
      <c r="BIA76" s="62"/>
      <c r="BIB76" s="62"/>
      <c r="BIC76" s="62"/>
      <c r="BID76" s="62"/>
      <c r="BIE76" s="62"/>
      <c r="BIF76" s="62"/>
      <c r="BIG76" s="62"/>
      <c r="BIH76" s="62"/>
      <c r="BII76" s="62"/>
      <c r="BIJ76" s="62"/>
      <c r="BIK76" s="62"/>
      <c r="BIL76" s="62"/>
      <c r="BIM76" s="62"/>
      <c r="BIN76" s="62"/>
      <c r="BIO76" s="62"/>
      <c r="BIP76" s="62"/>
      <c r="BIQ76" s="62"/>
      <c r="BIR76" s="62"/>
      <c r="BIS76" s="62"/>
      <c r="BIT76" s="62"/>
      <c r="BIU76" s="62"/>
      <c r="BIV76" s="62"/>
      <c r="BIW76" s="62"/>
      <c r="BIX76" s="62"/>
      <c r="BIY76" s="62"/>
      <c r="BIZ76" s="62"/>
      <c r="BJA76" s="62"/>
      <c r="BJB76" s="62"/>
      <c r="BJC76" s="62"/>
      <c r="BJD76" s="62"/>
      <c r="BJE76" s="62"/>
      <c r="BJF76" s="62"/>
      <c r="BJG76" s="62"/>
      <c r="BJH76" s="62"/>
      <c r="BJI76" s="62"/>
      <c r="BJJ76" s="62"/>
      <c r="BJK76" s="62"/>
      <c r="BJL76" s="62"/>
      <c r="BJM76" s="62"/>
      <c r="BJN76" s="62"/>
      <c r="BJO76" s="62"/>
      <c r="BJP76" s="62"/>
      <c r="BJQ76" s="62"/>
      <c r="BJR76" s="62"/>
      <c r="BJS76" s="62"/>
      <c r="BJT76" s="62"/>
      <c r="BJU76" s="62"/>
      <c r="BJV76" s="62"/>
      <c r="BJW76" s="62"/>
      <c r="BJX76" s="62"/>
      <c r="BJY76" s="62"/>
      <c r="BJZ76" s="62"/>
      <c r="BKA76" s="62"/>
      <c r="BKB76" s="62"/>
      <c r="BKC76" s="62"/>
      <c r="BKD76" s="62"/>
      <c r="BKE76" s="62"/>
      <c r="BKF76" s="62"/>
      <c r="BKG76" s="62"/>
      <c r="BKH76" s="62"/>
      <c r="BKI76" s="62"/>
      <c r="BKJ76" s="62"/>
      <c r="BKK76" s="62"/>
      <c r="BKL76" s="62"/>
      <c r="BKM76" s="62"/>
      <c r="BKN76" s="62"/>
      <c r="BKO76" s="62"/>
      <c r="BKP76" s="62"/>
      <c r="BKQ76" s="62"/>
      <c r="BKR76" s="62"/>
      <c r="BKS76" s="62"/>
      <c r="BKT76" s="62"/>
      <c r="BKU76" s="62"/>
      <c r="BKV76" s="62"/>
      <c r="BKW76" s="62"/>
      <c r="BKX76" s="62"/>
      <c r="BKY76" s="62"/>
      <c r="BKZ76" s="62"/>
      <c r="BLA76" s="62"/>
      <c r="BLB76" s="62"/>
      <c r="BLC76" s="62"/>
      <c r="BLD76" s="62"/>
      <c r="BLE76" s="62"/>
      <c r="BLF76" s="62"/>
      <c r="BLG76" s="62"/>
      <c r="BLH76" s="62"/>
      <c r="BLI76" s="62"/>
      <c r="BLJ76" s="62"/>
      <c r="BLK76" s="62"/>
      <c r="BLL76" s="62"/>
      <c r="BLM76" s="62"/>
      <c r="BLN76" s="62"/>
      <c r="BLO76" s="62"/>
      <c r="BLP76" s="62"/>
      <c r="BLQ76" s="62"/>
      <c r="BLR76" s="62"/>
      <c r="BLS76" s="62"/>
      <c r="BLT76" s="62"/>
      <c r="BLU76" s="62"/>
      <c r="BLV76" s="62"/>
      <c r="BLW76" s="62"/>
      <c r="BLX76" s="62"/>
      <c r="BLY76" s="62"/>
      <c r="BLZ76" s="62"/>
      <c r="BMA76" s="62"/>
      <c r="BMB76" s="62"/>
      <c r="BMC76" s="62"/>
      <c r="BMD76" s="62"/>
      <c r="BME76" s="62"/>
      <c r="BMF76" s="62"/>
      <c r="BMG76" s="62"/>
      <c r="BMH76" s="62"/>
      <c r="BMI76" s="62"/>
      <c r="BMJ76" s="62"/>
      <c r="BMK76" s="62"/>
      <c r="BML76" s="62"/>
      <c r="BMM76" s="62"/>
      <c r="BMN76" s="62"/>
      <c r="BMO76" s="62"/>
      <c r="BMP76" s="62"/>
      <c r="BMQ76" s="62"/>
      <c r="BMR76" s="62"/>
      <c r="BMS76" s="62"/>
      <c r="BMT76" s="62"/>
      <c r="BMU76" s="62"/>
      <c r="BMV76" s="62"/>
      <c r="BMW76" s="62"/>
      <c r="BMX76" s="62"/>
      <c r="BMY76" s="62"/>
      <c r="BMZ76" s="62"/>
      <c r="BNA76" s="62"/>
      <c r="BNB76" s="62"/>
      <c r="BNC76" s="62"/>
      <c r="BND76" s="62"/>
      <c r="BNE76" s="62"/>
      <c r="BNF76" s="62"/>
      <c r="BNG76" s="62"/>
      <c r="BNH76" s="62"/>
      <c r="BNI76" s="62"/>
      <c r="BNJ76" s="62"/>
      <c r="BNK76" s="62"/>
      <c r="BNL76" s="62"/>
      <c r="BNM76" s="62"/>
      <c r="BNN76" s="62"/>
      <c r="BNO76" s="62"/>
      <c r="BNP76" s="62"/>
      <c r="BNQ76" s="62"/>
      <c r="BNR76" s="62"/>
      <c r="BNS76" s="62"/>
      <c r="BNT76" s="62"/>
      <c r="BNU76" s="62"/>
      <c r="BNV76" s="62"/>
      <c r="BNW76" s="62"/>
      <c r="BNX76" s="62"/>
      <c r="BNY76" s="62"/>
      <c r="BNZ76" s="62"/>
      <c r="BOA76" s="62"/>
      <c r="BOB76" s="62"/>
      <c r="BOC76" s="62"/>
      <c r="BOD76" s="62"/>
      <c r="BOE76" s="62"/>
      <c r="BOF76" s="62"/>
      <c r="BOG76" s="62"/>
      <c r="BOH76" s="62"/>
      <c r="BOI76" s="62"/>
      <c r="BOJ76" s="62"/>
      <c r="BOK76" s="62"/>
      <c r="BOL76" s="62"/>
      <c r="BOM76" s="62"/>
      <c r="BON76" s="62"/>
      <c r="BOO76" s="62"/>
      <c r="BOP76" s="62"/>
      <c r="BOQ76" s="62"/>
      <c r="BOR76" s="62"/>
      <c r="BOS76" s="62"/>
      <c r="BOT76" s="62"/>
      <c r="BOU76" s="62"/>
      <c r="BOV76" s="62"/>
      <c r="BOW76" s="62"/>
      <c r="BOX76" s="62"/>
      <c r="BOY76" s="62"/>
      <c r="BOZ76" s="62"/>
      <c r="BPA76" s="62"/>
      <c r="BPB76" s="62"/>
      <c r="BPC76" s="62"/>
      <c r="BPD76" s="62"/>
      <c r="BPE76" s="62"/>
      <c r="BPF76" s="62"/>
      <c r="BPG76" s="62"/>
      <c r="BPH76" s="62"/>
      <c r="BPI76" s="62"/>
      <c r="BPJ76" s="62"/>
      <c r="BPK76" s="62"/>
      <c r="BPL76" s="62"/>
      <c r="BPM76" s="62"/>
      <c r="BPN76" s="62"/>
      <c r="BPO76" s="62"/>
      <c r="BPP76" s="62"/>
      <c r="BPQ76" s="62"/>
      <c r="BPR76" s="62"/>
      <c r="BPS76" s="62"/>
      <c r="BPT76" s="62"/>
      <c r="BPU76" s="62"/>
      <c r="BPV76" s="62"/>
      <c r="BPW76" s="62"/>
      <c r="BPX76" s="62"/>
      <c r="BPY76" s="62"/>
      <c r="BPZ76" s="62"/>
      <c r="BQA76" s="62"/>
      <c r="BQB76" s="62"/>
      <c r="BQC76" s="62"/>
      <c r="BQD76" s="62"/>
      <c r="BQE76" s="62"/>
      <c r="BQF76" s="62"/>
      <c r="BQG76" s="62"/>
      <c r="BQH76" s="62"/>
      <c r="BQI76" s="62"/>
      <c r="BQJ76" s="62"/>
      <c r="BQK76" s="62"/>
      <c r="BQL76" s="62"/>
      <c r="BQM76" s="62"/>
      <c r="BQN76" s="62"/>
      <c r="BQO76" s="62"/>
      <c r="BQP76" s="62"/>
      <c r="BQQ76" s="62"/>
      <c r="BQR76" s="62"/>
      <c r="BQS76" s="62"/>
      <c r="BQT76" s="62"/>
      <c r="BQU76" s="62"/>
      <c r="BQV76" s="62"/>
      <c r="BQW76" s="62"/>
      <c r="BQX76" s="62"/>
      <c r="BQY76" s="62"/>
      <c r="BQZ76" s="62"/>
      <c r="BRA76" s="62"/>
      <c r="BRB76" s="62"/>
      <c r="BRC76" s="62"/>
      <c r="BRD76" s="62"/>
      <c r="BRE76" s="62"/>
      <c r="BRF76" s="62"/>
      <c r="BRG76" s="62"/>
      <c r="BRH76" s="62"/>
      <c r="BRI76" s="62"/>
      <c r="BRJ76" s="62"/>
      <c r="BRK76" s="62"/>
      <c r="BRL76" s="62"/>
      <c r="BRM76" s="62"/>
      <c r="BRN76" s="62"/>
      <c r="BRO76" s="62"/>
      <c r="BRP76" s="62"/>
      <c r="BRQ76" s="62"/>
      <c r="BRR76" s="62"/>
      <c r="BRS76" s="62"/>
      <c r="BRT76" s="62"/>
      <c r="BRU76" s="62"/>
      <c r="BRV76" s="62"/>
      <c r="BRW76" s="62"/>
      <c r="BRX76" s="62"/>
      <c r="BRY76" s="62"/>
      <c r="BRZ76" s="62"/>
      <c r="BSA76" s="62"/>
      <c r="BSB76" s="62"/>
      <c r="BSC76" s="62"/>
      <c r="BSD76" s="62"/>
      <c r="BSE76" s="62"/>
      <c r="BSF76" s="62"/>
      <c r="BSG76" s="62"/>
      <c r="BSH76" s="62"/>
      <c r="BSI76" s="62"/>
      <c r="BSJ76" s="62"/>
      <c r="BSK76" s="62"/>
      <c r="BSL76" s="62"/>
      <c r="BSM76" s="62"/>
      <c r="BSN76" s="62"/>
      <c r="BSO76" s="62"/>
      <c r="BSP76" s="62"/>
      <c r="BSQ76" s="62"/>
      <c r="BSR76" s="62"/>
      <c r="BSS76" s="62"/>
      <c r="BST76" s="62"/>
      <c r="BSU76" s="62"/>
      <c r="BSV76" s="62"/>
      <c r="BSW76" s="62"/>
      <c r="BSX76" s="62"/>
      <c r="BSY76" s="62"/>
      <c r="BSZ76" s="62"/>
      <c r="BTA76" s="62"/>
      <c r="BTB76" s="62"/>
      <c r="BTC76" s="62"/>
      <c r="BTD76" s="62"/>
      <c r="BTE76" s="62"/>
      <c r="BTF76" s="62"/>
      <c r="BTG76" s="62"/>
      <c r="BTH76" s="62"/>
      <c r="BTI76" s="62"/>
      <c r="BTJ76" s="62"/>
      <c r="BTK76" s="62"/>
      <c r="BTL76" s="62"/>
      <c r="BTM76" s="62"/>
      <c r="BTN76" s="62"/>
      <c r="BTO76" s="62"/>
      <c r="BTP76" s="62"/>
      <c r="BTQ76" s="62"/>
      <c r="BTR76" s="62"/>
      <c r="BTS76" s="62"/>
      <c r="BTT76" s="62"/>
      <c r="BTU76" s="62"/>
      <c r="BTV76" s="62"/>
      <c r="BTW76" s="62"/>
      <c r="BTX76" s="62"/>
      <c r="BTY76" s="62"/>
      <c r="BTZ76" s="62"/>
      <c r="BUA76" s="62"/>
      <c r="BUB76" s="62"/>
      <c r="BUC76" s="62"/>
      <c r="BUD76" s="62"/>
      <c r="BUE76" s="62"/>
      <c r="BUF76" s="62"/>
      <c r="BUG76" s="62"/>
      <c r="BUH76" s="62"/>
      <c r="BUI76" s="62"/>
      <c r="BUJ76" s="62"/>
      <c r="BUK76" s="62"/>
      <c r="BUL76" s="62"/>
      <c r="BUM76" s="62"/>
      <c r="BUN76" s="62"/>
      <c r="BUO76" s="62"/>
      <c r="BUP76" s="62"/>
      <c r="BUQ76" s="62"/>
      <c r="BUR76" s="62"/>
      <c r="BUS76" s="62"/>
      <c r="BUT76" s="62"/>
      <c r="BUU76" s="62"/>
      <c r="BUV76" s="62"/>
      <c r="BUW76" s="62"/>
      <c r="BUX76" s="62"/>
      <c r="BUY76" s="62"/>
      <c r="BUZ76" s="62"/>
      <c r="BVA76" s="62"/>
      <c r="BVB76" s="62"/>
      <c r="BVC76" s="62"/>
      <c r="BVD76" s="62"/>
      <c r="BVE76" s="62"/>
      <c r="BVF76" s="62"/>
      <c r="BVG76" s="62"/>
      <c r="BVH76" s="62"/>
      <c r="BVI76" s="62"/>
      <c r="BVJ76" s="62"/>
      <c r="BVK76" s="62"/>
      <c r="BVL76" s="62"/>
      <c r="BVM76" s="62"/>
      <c r="BVN76" s="62"/>
      <c r="BVO76" s="62"/>
      <c r="BVP76" s="62"/>
      <c r="BVQ76" s="62"/>
      <c r="BVR76" s="62"/>
      <c r="BVS76" s="62"/>
      <c r="BVT76" s="62"/>
      <c r="BVU76" s="62"/>
      <c r="BVV76" s="62"/>
      <c r="BVW76" s="62"/>
      <c r="BVX76" s="62"/>
      <c r="BVY76" s="62"/>
      <c r="BVZ76" s="62"/>
      <c r="BWA76" s="62"/>
      <c r="BWB76" s="62"/>
      <c r="BWC76" s="62"/>
      <c r="BWD76" s="62"/>
      <c r="BWE76" s="62"/>
      <c r="BWF76" s="62"/>
      <c r="BWG76" s="62"/>
      <c r="BWH76" s="62"/>
      <c r="BWI76" s="62"/>
      <c r="BWJ76" s="62"/>
      <c r="BWK76" s="62"/>
      <c r="BWL76" s="62"/>
      <c r="BWM76" s="62"/>
      <c r="BWN76" s="62"/>
      <c r="BWO76" s="62"/>
      <c r="BWP76" s="62"/>
      <c r="BWQ76" s="62"/>
      <c r="BWR76" s="62"/>
      <c r="BWS76" s="62"/>
      <c r="BWT76" s="62"/>
      <c r="BWU76" s="62"/>
      <c r="BWV76" s="62"/>
      <c r="BWW76" s="62"/>
      <c r="BWX76" s="62"/>
      <c r="BWY76" s="62"/>
      <c r="BWZ76" s="62"/>
      <c r="BXA76" s="62"/>
      <c r="BXB76" s="62"/>
      <c r="BXC76" s="62"/>
      <c r="BXD76" s="62"/>
      <c r="BXE76" s="62"/>
      <c r="BXF76" s="62"/>
      <c r="BXG76" s="62"/>
      <c r="BXH76" s="62"/>
      <c r="BXI76" s="62"/>
      <c r="BXJ76" s="62"/>
      <c r="BXK76" s="62"/>
      <c r="BXL76" s="62"/>
      <c r="BXM76" s="62"/>
      <c r="BXN76" s="62"/>
      <c r="BXO76" s="62"/>
      <c r="BXP76" s="62"/>
      <c r="BXQ76" s="62"/>
      <c r="BXR76" s="62"/>
      <c r="BXS76" s="62"/>
      <c r="BXT76" s="62"/>
      <c r="BXU76" s="62"/>
      <c r="BXV76" s="62"/>
      <c r="BXW76" s="62"/>
      <c r="BXX76" s="62"/>
      <c r="BXY76" s="62"/>
      <c r="BXZ76" s="62"/>
      <c r="BYA76" s="62"/>
      <c r="BYB76" s="62"/>
      <c r="BYC76" s="62"/>
      <c r="BYD76" s="62"/>
      <c r="BYE76" s="62"/>
      <c r="BYF76" s="62"/>
      <c r="BYG76" s="62"/>
      <c r="BYH76" s="62"/>
      <c r="BYI76" s="62"/>
      <c r="BYJ76" s="62"/>
      <c r="BYK76" s="62"/>
      <c r="BYL76" s="62"/>
      <c r="BYM76" s="62"/>
      <c r="BYN76" s="62"/>
      <c r="BYO76" s="62"/>
      <c r="BYP76" s="62"/>
      <c r="BYQ76" s="62"/>
      <c r="BYR76" s="62"/>
      <c r="BYS76" s="62"/>
      <c r="BYT76" s="62"/>
      <c r="BYU76" s="62"/>
      <c r="BYV76" s="62"/>
      <c r="BYW76" s="62"/>
      <c r="BYX76" s="62"/>
      <c r="BYY76" s="62"/>
      <c r="BYZ76" s="62"/>
      <c r="BZA76" s="62"/>
      <c r="BZB76" s="62"/>
      <c r="BZC76" s="62"/>
      <c r="BZD76" s="62"/>
      <c r="BZE76" s="62"/>
      <c r="BZF76" s="62"/>
      <c r="BZG76" s="62"/>
      <c r="BZH76" s="62"/>
      <c r="BZI76" s="62"/>
      <c r="BZJ76" s="62"/>
      <c r="BZK76" s="62"/>
      <c r="BZL76" s="62"/>
      <c r="BZM76" s="62"/>
      <c r="BZN76" s="62"/>
      <c r="BZO76" s="62"/>
      <c r="BZP76" s="62"/>
      <c r="BZQ76" s="62"/>
      <c r="BZR76" s="62"/>
      <c r="BZS76" s="62"/>
      <c r="BZT76" s="62"/>
      <c r="BZU76" s="62"/>
      <c r="BZV76" s="62"/>
      <c r="BZW76" s="62"/>
      <c r="BZX76" s="62"/>
      <c r="BZY76" s="62"/>
      <c r="BZZ76" s="62"/>
      <c r="CAA76" s="62"/>
      <c r="CAB76" s="62"/>
      <c r="CAC76" s="62"/>
      <c r="CAD76" s="62"/>
      <c r="CAE76" s="62"/>
      <c r="CAF76" s="62"/>
      <c r="CAG76" s="62"/>
      <c r="CAH76" s="62"/>
      <c r="CAI76" s="62"/>
      <c r="CAJ76" s="62"/>
      <c r="CAK76" s="62"/>
      <c r="CAL76" s="62"/>
      <c r="CAM76" s="62"/>
      <c r="CAN76" s="62"/>
      <c r="CAO76" s="62"/>
      <c r="CAP76" s="62"/>
      <c r="CAQ76" s="62"/>
      <c r="CAR76" s="62"/>
      <c r="CAS76" s="62"/>
      <c r="CAT76" s="62"/>
      <c r="CAU76" s="62"/>
      <c r="CAV76" s="62"/>
      <c r="CAW76" s="62"/>
      <c r="CAX76" s="62"/>
      <c r="CAY76" s="62"/>
      <c r="CAZ76" s="62"/>
      <c r="CBA76" s="62"/>
      <c r="CBB76" s="62"/>
      <c r="CBC76" s="62"/>
      <c r="CBD76" s="62"/>
      <c r="CBE76" s="62"/>
      <c r="CBF76" s="62"/>
      <c r="CBG76" s="62"/>
      <c r="CBH76" s="62"/>
      <c r="CBI76" s="62"/>
      <c r="CBJ76" s="62"/>
      <c r="CBK76" s="62"/>
      <c r="CBL76" s="62"/>
      <c r="CBM76" s="62"/>
      <c r="CBN76" s="62"/>
      <c r="CBO76" s="62"/>
      <c r="CBP76" s="62"/>
      <c r="CBQ76" s="62"/>
      <c r="CBR76" s="62"/>
      <c r="CBS76" s="62"/>
      <c r="CBT76" s="62"/>
      <c r="CBU76" s="62"/>
      <c r="CBV76" s="62"/>
      <c r="CBW76" s="62"/>
      <c r="CBX76" s="62"/>
      <c r="CBY76" s="62"/>
      <c r="CBZ76" s="62"/>
      <c r="CCA76" s="62"/>
      <c r="CCB76" s="62"/>
      <c r="CCC76" s="62"/>
      <c r="CCD76" s="62"/>
      <c r="CCE76" s="62"/>
      <c r="CCF76" s="62"/>
      <c r="CCG76" s="62"/>
      <c r="CCH76" s="62"/>
      <c r="CCI76" s="62"/>
      <c r="CCJ76" s="62"/>
      <c r="CCK76" s="62"/>
      <c r="CCL76" s="62"/>
      <c r="CCM76" s="62"/>
      <c r="CCN76" s="62"/>
      <c r="CCO76" s="62"/>
      <c r="CCP76" s="62"/>
      <c r="CCQ76" s="62"/>
      <c r="CCR76" s="62"/>
      <c r="CCS76" s="62"/>
      <c r="CCT76" s="62"/>
      <c r="CCU76" s="62"/>
      <c r="CCV76" s="62"/>
      <c r="CCW76" s="62"/>
      <c r="CCX76" s="62"/>
      <c r="CCY76" s="62"/>
      <c r="CCZ76" s="62"/>
      <c r="CDA76" s="62"/>
      <c r="CDB76" s="62"/>
      <c r="CDC76" s="62"/>
      <c r="CDD76" s="62"/>
      <c r="CDE76" s="62"/>
      <c r="CDF76" s="62"/>
      <c r="CDG76" s="62"/>
      <c r="CDH76" s="62"/>
      <c r="CDI76" s="62"/>
      <c r="CDJ76" s="62"/>
      <c r="CDK76" s="62"/>
      <c r="CDL76" s="62"/>
      <c r="CDM76" s="62"/>
      <c r="CDN76" s="62"/>
      <c r="CDO76" s="62"/>
      <c r="CDP76" s="62"/>
      <c r="CDQ76" s="62"/>
      <c r="CDR76" s="62"/>
      <c r="CDS76" s="62"/>
      <c r="CDT76" s="62"/>
      <c r="CDU76" s="62"/>
      <c r="CDV76" s="62"/>
      <c r="CDW76" s="62"/>
      <c r="CDX76" s="62"/>
      <c r="CDY76" s="62"/>
      <c r="CDZ76" s="62"/>
      <c r="CEA76" s="62"/>
      <c r="CEB76" s="62"/>
      <c r="CEC76" s="62"/>
      <c r="CED76" s="62"/>
      <c r="CEE76" s="62"/>
      <c r="CEF76" s="62"/>
      <c r="CEG76" s="62"/>
      <c r="CEH76" s="62"/>
      <c r="CEI76" s="62"/>
      <c r="CEJ76" s="62"/>
      <c r="CEK76" s="62"/>
      <c r="CEL76" s="62"/>
      <c r="CEM76" s="62"/>
      <c r="CEN76" s="62"/>
      <c r="CEO76" s="62"/>
      <c r="CEP76" s="62"/>
      <c r="CEQ76" s="62"/>
      <c r="CER76" s="62"/>
      <c r="CES76" s="62"/>
      <c r="CET76" s="62"/>
      <c r="CEU76" s="62"/>
      <c r="CEV76" s="62"/>
      <c r="CEW76" s="62"/>
      <c r="CEX76" s="62"/>
      <c r="CEY76" s="62"/>
      <c r="CEZ76" s="62"/>
      <c r="CFA76" s="62"/>
      <c r="CFB76" s="62"/>
      <c r="CFC76" s="62"/>
      <c r="CFD76" s="62"/>
      <c r="CFE76" s="62"/>
      <c r="CFF76" s="62"/>
      <c r="CFG76" s="62"/>
      <c r="CFH76" s="62"/>
      <c r="CFI76" s="62"/>
      <c r="CFJ76" s="62"/>
      <c r="CFK76" s="62"/>
      <c r="CFL76" s="62"/>
      <c r="CFM76" s="62"/>
      <c r="CFN76" s="62"/>
      <c r="CFO76" s="62"/>
      <c r="CFP76" s="62"/>
      <c r="CFQ76" s="62"/>
      <c r="CFR76" s="62"/>
      <c r="CFS76" s="62"/>
      <c r="CFT76" s="62"/>
      <c r="CFU76" s="62"/>
      <c r="CFV76" s="62"/>
      <c r="CFW76" s="62"/>
      <c r="CFX76" s="62"/>
      <c r="CFY76" s="62"/>
      <c r="CFZ76" s="62"/>
      <c r="CGA76" s="62"/>
      <c r="CGB76" s="62"/>
      <c r="CGC76" s="62"/>
      <c r="CGD76" s="62"/>
      <c r="CGE76" s="62"/>
      <c r="CGF76" s="62"/>
      <c r="CGG76" s="62"/>
      <c r="CGH76" s="62"/>
      <c r="CGI76" s="62"/>
      <c r="CGJ76" s="62"/>
      <c r="CGK76" s="62"/>
      <c r="CGL76" s="62"/>
      <c r="CGM76" s="62"/>
      <c r="CGN76" s="62"/>
      <c r="CGO76" s="62"/>
      <c r="CGP76" s="62"/>
      <c r="CGQ76" s="62"/>
      <c r="CGR76" s="62"/>
      <c r="CGS76" s="62"/>
      <c r="CGT76" s="62"/>
      <c r="CGU76" s="62"/>
      <c r="CGV76" s="62"/>
      <c r="CGW76" s="62"/>
      <c r="CGX76" s="62"/>
      <c r="CGY76" s="62"/>
      <c r="CGZ76" s="62"/>
      <c r="CHA76" s="62"/>
      <c r="CHB76" s="62"/>
      <c r="CHC76" s="62"/>
      <c r="CHD76" s="62"/>
      <c r="CHE76" s="62"/>
      <c r="CHF76" s="62"/>
      <c r="CHG76" s="62"/>
      <c r="CHH76" s="62"/>
      <c r="CHI76" s="62"/>
      <c r="CHJ76" s="62"/>
      <c r="CHK76" s="62"/>
      <c r="CHL76" s="62"/>
      <c r="CHM76" s="62"/>
      <c r="CHN76" s="62"/>
      <c r="CHO76" s="62"/>
      <c r="CHP76" s="62"/>
      <c r="CHQ76" s="62"/>
      <c r="CHR76" s="62"/>
      <c r="CHS76" s="62"/>
      <c r="CHT76" s="62"/>
      <c r="CHU76" s="62"/>
      <c r="CHV76" s="62"/>
      <c r="CHW76" s="62"/>
      <c r="CHX76" s="62"/>
      <c r="CHY76" s="62"/>
      <c r="CHZ76" s="62"/>
      <c r="CIA76" s="62"/>
      <c r="CIB76" s="62"/>
      <c r="CIC76" s="62"/>
      <c r="CID76" s="62"/>
      <c r="CIE76" s="62"/>
      <c r="CIF76" s="62"/>
      <c r="CIG76" s="62"/>
      <c r="CIH76" s="62"/>
      <c r="CII76" s="62"/>
      <c r="CIJ76" s="62"/>
      <c r="CIK76" s="62"/>
      <c r="CIL76" s="62"/>
      <c r="CIM76" s="62"/>
      <c r="CIN76" s="62"/>
      <c r="CIO76" s="62"/>
      <c r="CIP76" s="62"/>
      <c r="CIQ76" s="62"/>
      <c r="CIR76" s="62"/>
      <c r="CIS76" s="62"/>
      <c r="CIT76" s="62"/>
      <c r="CIU76" s="62"/>
      <c r="CIV76" s="62"/>
      <c r="CIW76" s="62"/>
      <c r="CIX76" s="62"/>
      <c r="CIY76" s="62"/>
      <c r="CIZ76" s="62"/>
      <c r="CJA76" s="62"/>
      <c r="CJB76" s="62"/>
      <c r="CJC76" s="62"/>
      <c r="CJD76" s="62"/>
      <c r="CJE76" s="62"/>
      <c r="CJF76" s="62"/>
      <c r="CJG76" s="62"/>
      <c r="CJH76" s="62"/>
      <c r="CJI76" s="62"/>
      <c r="CJJ76" s="62"/>
      <c r="CJK76" s="62"/>
      <c r="CJL76" s="62"/>
      <c r="CJM76" s="62"/>
      <c r="CJN76" s="62"/>
      <c r="CJO76" s="62"/>
      <c r="CJP76" s="62"/>
      <c r="CJQ76" s="62"/>
      <c r="CJR76" s="62"/>
      <c r="CJS76" s="62"/>
      <c r="CJT76" s="62"/>
      <c r="CJU76" s="62"/>
      <c r="CJV76" s="62"/>
      <c r="CJW76" s="62"/>
      <c r="CJX76" s="62"/>
      <c r="CJY76" s="62"/>
      <c r="CJZ76" s="62"/>
      <c r="CKA76" s="62"/>
      <c r="CKB76" s="62"/>
      <c r="CKC76" s="62"/>
      <c r="CKD76" s="62"/>
      <c r="CKE76" s="62"/>
      <c r="CKF76" s="62"/>
      <c r="CKG76" s="62"/>
      <c r="CKH76" s="62"/>
      <c r="CKI76" s="62"/>
      <c r="CKJ76" s="62"/>
      <c r="CKK76" s="62"/>
      <c r="CKL76" s="62"/>
      <c r="CKM76" s="62"/>
      <c r="CKN76" s="62"/>
      <c r="CKO76" s="62"/>
      <c r="CKP76" s="62"/>
      <c r="CKQ76" s="62"/>
      <c r="CKR76" s="62"/>
      <c r="CKS76" s="62"/>
      <c r="CKT76" s="62"/>
      <c r="CKU76" s="62"/>
      <c r="CKV76" s="62"/>
      <c r="CKW76" s="62"/>
      <c r="CKX76" s="62"/>
      <c r="CKY76" s="62"/>
      <c r="CKZ76" s="62"/>
      <c r="CLA76" s="62"/>
      <c r="CLB76" s="62"/>
      <c r="CLC76" s="62"/>
      <c r="CLD76" s="62"/>
      <c r="CLE76" s="62"/>
      <c r="CLF76" s="62"/>
      <c r="CLG76" s="62"/>
      <c r="CLH76" s="62"/>
      <c r="CLI76" s="62"/>
      <c r="CLJ76" s="62"/>
      <c r="CLK76" s="62"/>
      <c r="CLL76" s="62"/>
      <c r="CLM76" s="62"/>
      <c r="CLN76" s="62"/>
      <c r="CLO76" s="62"/>
      <c r="CLP76" s="62"/>
      <c r="CLQ76" s="62"/>
      <c r="CLR76" s="62"/>
      <c r="CLS76" s="62"/>
      <c r="CLT76" s="62"/>
      <c r="CLU76" s="62"/>
      <c r="CLV76" s="62"/>
      <c r="CLW76" s="62"/>
      <c r="CLX76" s="62"/>
      <c r="CLY76" s="62"/>
      <c r="CLZ76" s="62"/>
      <c r="CMA76" s="62"/>
      <c r="CMB76" s="62"/>
      <c r="CMC76" s="62"/>
      <c r="CMD76" s="62"/>
      <c r="CME76" s="62"/>
      <c r="CMF76" s="62"/>
      <c r="CMG76" s="62"/>
      <c r="CMH76" s="62"/>
      <c r="CMI76" s="62"/>
      <c r="CMJ76" s="62"/>
      <c r="CMK76" s="62"/>
      <c r="CML76" s="62"/>
      <c r="CMM76" s="62"/>
      <c r="CMN76" s="62"/>
      <c r="CMO76" s="62"/>
      <c r="CMP76" s="62"/>
      <c r="CMQ76" s="62"/>
      <c r="CMR76" s="62"/>
      <c r="CMS76" s="62"/>
      <c r="CMT76" s="62"/>
      <c r="CMU76" s="62"/>
      <c r="CMV76" s="62"/>
      <c r="CMW76" s="62"/>
      <c r="CMX76" s="62"/>
      <c r="CMY76" s="62"/>
      <c r="CMZ76" s="62"/>
      <c r="CNA76" s="62"/>
      <c r="CNB76" s="62"/>
      <c r="CNC76" s="62"/>
      <c r="CND76" s="62"/>
      <c r="CNE76" s="62"/>
      <c r="CNF76" s="62"/>
      <c r="CNG76" s="62"/>
      <c r="CNH76" s="62"/>
      <c r="CNI76" s="62"/>
      <c r="CNJ76" s="62"/>
      <c r="CNK76" s="62"/>
      <c r="CNL76" s="62"/>
      <c r="CNM76" s="62"/>
      <c r="CNN76" s="62"/>
      <c r="CNO76" s="62"/>
      <c r="CNP76" s="62"/>
      <c r="CNQ76" s="62"/>
      <c r="CNR76" s="62"/>
      <c r="CNS76" s="62"/>
      <c r="CNT76" s="62"/>
      <c r="CNU76" s="62"/>
      <c r="CNV76" s="62"/>
      <c r="CNW76" s="62"/>
      <c r="CNX76" s="62"/>
      <c r="CNY76" s="62"/>
      <c r="CNZ76" s="62"/>
      <c r="COA76" s="62"/>
      <c r="COB76" s="62"/>
      <c r="COC76" s="62"/>
      <c r="COD76" s="62"/>
      <c r="COE76" s="62"/>
      <c r="COF76" s="62"/>
      <c r="COG76" s="62"/>
      <c r="COH76" s="62"/>
      <c r="COI76" s="62"/>
      <c r="COJ76" s="62"/>
      <c r="COK76" s="62"/>
      <c r="COL76" s="62"/>
      <c r="COM76" s="62"/>
      <c r="CON76" s="62"/>
      <c r="COO76" s="62"/>
      <c r="COP76" s="62"/>
      <c r="COQ76" s="62"/>
      <c r="COR76" s="62"/>
      <c r="COS76" s="62"/>
      <c r="COT76" s="62"/>
      <c r="COU76" s="62"/>
      <c r="COV76" s="62"/>
      <c r="COW76" s="62"/>
      <c r="COX76" s="62"/>
      <c r="COY76" s="62"/>
      <c r="COZ76" s="62"/>
      <c r="CPA76" s="62"/>
      <c r="CPB76" s="62"/>
      <c r="CPC76" s="62"/>
      <c r="CPD76" s="62"/>
      <c r="CPE76" s="62"/>
      <c r="CPF76" s="62"/>
      <c r="CPG76" s="62"/>
      <c r="CPH76" s="62"/>
      <c r="CPI76" s="62"/>
      <c r="CPJ76" s="62"/>
      <c r="CPK76" s="62"/>
      <c r="CPL76" s="62"/>
      <c r="CPM76" s="62"/>
      <c r="CPN76" s="62"/>
      <c r="CPO76" s="62"/>
      <c r="CPP76" s="62"/>
      <c r="CPQ76" s="62"/>
      <c r="CPR76" s="62"/>
      <c r="CPS76" s="62"/>
      <c r="CPT76" s="62"/>
      <c r="CPU76" s="62"/>
      <c r="CPV76" s="62"/>
      <c r="CPW76" s="62"/>
      <c r="CPX76" s="62"/>
      <c r="CPY76" s="62"/>
      <c r="CPZ76" s="62"/>
      <c r="CQA76" s="62"/>
      <c r="CQB76" s="62"/>
      <c r="CQC76" s="62"/>
      <c r="CQD76" s="62"/>
      <c r="CQE76" s="62"/>
      <c r="CQF76" s="62"/>
      <c r="CQG76" s="62"/>
      <c r="CQH76" s="62"/>
      <c r="CQI76" s="62"/>
      <c r="CQJ76" s="62"/>
      <c r="CQK76" s="62"/>
      <c r="CQL76" s="62"/>
      <c r="CQM76" s="62"/>
      <c r="CQN76" s="62"/>
      <c r="CQO76" s="62"/>
      <c r="CQP76" s="62"/>
      <c r="CQQ76" s="62"/>
      <c r="CQR76" s="62"/>
      <c r="CQS76" s="62"/>
      <c r="CQT76" s="62"/>
      <c r="CQU76" s="62"/>
      <c r="CQV76" s="62"/>
      <c r="CQW76" s="62"/>
      <c r="CQX76" s="62"/>
      <c r="CQY76" s="62"/>
      <c r="CQZ76" s="62"/>
      <c r="CRA76" s="62"/>
      <c r="CRB76" s="62"/>
      <c r="CRC76" s="62"/>
      <c r="CRD76" s="62"/>
      <c r="CRE76" s="62"/>
      <c r="CRF76" s="62"/>
      <c r="CRG76" s="62"/>
      <c r="CRH76" s="62"/>
      <c r="CRI76" s="62"/>
      <c r="CRJ76" s="62"/>
      <c r="CRK76" s="62"/>
      <c r="CRL76" s="62"/>
      <c r="CRM76" s="62"/>
      <c r="CRN76" s="62"/>
      <c r="CRO76" s="62"/>
      <c r="CRP76" s="62"/>
      <c r="CRQ76" s="62"/>
      <c r="CRR76" s="62"/>
      <c r="CRS76" s="62"/>
      <c r="CRT76" s="62"/>
      <c r="CRU76" s="62"/>
      <c r="CRV76" s="62"/>
      <c r="CRW76" s="62"/>
      <c r="CRX76" s="62"/>
      <c r="CRY76" s="62"/>
      <c r="CRZ76" s="62"/>
      <c r="CSA76" s="62"/>
      <c r="CSB76" s="62"/>
      <c r="CSC76" s="62"/>
      <c r="CSD76" s="62"/>
      <c r="CSE76" s="62"/>
      <c r="CSF76" s="62"/>
      <c r="CSG76" s="62"/>
      <c r="CSH76" s="62"/>
      <c r="CSI76" s="62"/>
      <c r="CSJ76" s="62"/>
      <c r="CSK76" s="62"/>
      <c r="CSL76" s="62"/>
      <c r="CSM76" s="62"/>
      <c r="CSN76" s="62"/>
      <c r="CSO76" s="62"/>
      <c r="CSP76" s="62"/>
      <c r="CSQ76" s="62"/>
      <c r="CSR76" s="62"/>
      <c r="CSS76" s="62"/>
      <c r="CST76" s="62"/>
      <c r="CSU76" s="62"/>
      <c r="CSV76" s="62"/>
      <c r="CSW76" s="62"/>
      <c r="CSX76" s="62"/>
      <c r="CSY76" s="62"/>
      <c r="CSZ76" s="62"/>
      <c r="CTA76" s="62"/>
      <c r="CTB76" s="62"/>
      <c r="CTC76" s="62"/>
      <c r="CTD76" s="62"/>
      <c r="CTE76" s="62"/>
      <c r="CTF76" s="62"/>
      <c r="CTG76" s="62"/>
      <c r="CTH76" s="62"/>
      <c r="CTI76" s="62"/>
      <c r="CTJ76" s="62"/>
      <c r="CTK76" s="62"/>
      <c r="CTL76" s="62"/>
      <c r="CTM76" s="62"/>
      <c r="CTN76" s="62"/>
      <c r="CTO76" s="62"/>
      <c r="CTP76" s="62"/>
      <c r="CTQ76" s="62"/>
      <c r="CTR76" s="62"/>
      <c r="CTS76" s="62"/>
      <c r="CTT76" s="62"/>
      <c r="CTU76" s="62"/>
      <c r="CTV76" s="62"/>
      <c r="CTW76" s="62"/>
      <c r="CTX76" s="62"/>
      <c r="CTY76" s="62"/>
      <c r="CTZ76" s="62"/>
      <c r="CUA76" s="62"/>
      <c r="CUB76" s="62"/>
      <c r="CUC76" s="62"/>
      <c r="CUD76" s="62"/>
      <c r="CUE76" s="62"/>
      <c r="CUF76" s="62"/>
      <c r="CUG76" s="62"/>
      <c r="CUH76" s="62"/>
      <c r="CUI76" s="62"/>
      <c r="CUJ76" s="62"/>
      <c r="CUK76" s="62"/>
      <c r="CUL76" s="62"/>
      <c r="CUM76" s="62"/>
      <c r="CUN76" s="62"/>
      <c r="CUO76" s="62"/>
      <c r="CUP76" s="62"/>
      <c r="CUQ76" s="62"/>
      <c r="CUR76" s="62"/>
      <c r="CUS76" s="62"/>
      <c r="CUT76" s="62"/>
      <c r="CUU76" s="62"/>
      <c r="CUV76" s="62"/>
      <c r="CUW76" s="62"/>
      <c r="CUX76" s="62"/>
      <c r="CUY76" s="62"/>
      <c r="CUZ76" s="62"/>
      <c r="CVA76" s="62"/>
      <c r="CVB76" s="62"/>
      <c r="CVC76" s="62"/>
      <c r="CVD76" s="62"/>
      <c r="CVE76" s="62"/>
      <c r="CVF76" s="62"/>
      <c r="CVG76" s="62"/>
      <c r="CVH76" s="62"/>
      <c r="CVI76" s="62"/>
      <c r="CVJ76" s="62"/>
      <c r="CVK76" s="62"/>
      <c r="CVL76" s="62"/>
      <c r="CVM76" s="62"/>
      <c r="CVN76" s="62"/>
      <c r="CVO76" s="62"/>
      <c r="CVP76" s="62"/>
      <c r="CVQ76" s="62"/>
      <c r="CVR76" s="62"/>
      <c r="CVS76" s="62"/>
      <c r="CVT76" s="62"/>
      <c r="CVU76" s="62"/>
      <c r="CVV76" s="62"/>
      <c r="CVW76" s="62"/>
      <c r="CVX76" s="62"/>
      <c r="CVY76" s="62"/>
      <c r="CVZ76" s="62"/>
      <c r="CWA76" s="62"/>
      <c r="CWB76" s="62"/>
      <c r="CWC76" s="62"/>
      <c r="CWD76" s="62"/>
      <c r="CWE76" s="62"/>
      <c r="CWF76" s="62"/>
      <c r="CWG76" s="62"/>
      <c r="CWH76" s="62"/>
      <c r="CWI76" s="62"/>
      <c r="CWJ76" s="62"/>
      <c r="CWK76" s="62"/>
      <c r="CWL76" s="62"/>
      <c r="CWM76" s="62"/>
      <c r="CWN76" s="62"/>
      <c r="CWO76" s="62"/>
      <c r="CWP76" s="62"/>
      <c r="CWQ76" s="62"/>
      <c r="CWR76" s="62"/>
      <c r="CWS76" s="62"/>
      <c r="CWT76" s="62"/>
      <c r="CWU76" s="62"/>
      <c r="CWV76" s="62"/>
      <c r="CWW76" s="62"/>
      <c r="CWX76" s="62"/>
      <c r="CWY76" s="62"/>
      <c r="CWZ76" s="62"/>
      <c r="CXA76" s="62"/>
      <c r="CXB76" s="62"/>
      <c r="CXC76" s="62"/>
      <c r="CXD76" s="62"/>
      <c r="CXE76" s="62"/>
      <c r="CXF76" s="62"/>
      <c r="CXG76" s="62"/>
      <c r="CXH76" s="62"/>
      <c r="CXI76" s="62"/>
      <c r="CXJ76" s="62"/>
      <c r="CXK76" s="62"/>
      <c r="CXL76" s="62"/>
      <c r="CXM76" s="62"/>
      <c r="CXN76" s="62"/>
      <c r="CXO76" s="62"/>
      <c r="CXP76" s="62"/>
      <c r="CXQ76" s="62"/>
      <c r="CXR76" s="62"/>
      <c r="CXS76" s="62"/>
      <c r="CXT76" s="62"/>
      <c r="CXU76" s="62"/>
      <c r="CXV76" s="62"/>
      <c r="CXW76" s="62"/>
      <c r="CXX76" s="62"/>
      <c r="CXY76" s="62"/>
      <c r="CXZ76" s="62"/>
      <c r="CYA76" s="62"/>
      <c r="CYB76" s="62"/>
      <c r="CYC76" s="62"/>
      <c r="CYD76" s="62"/>
      <c r="CYE76" s="62"/>
      <c r="CYF76" s="62"/>
      <c r="CYG76" s="62"/>
      <c r="CYH76" s="62"/>
      <c r="CYI76" s="62"/>
      <c r="CYJ76" s="62"/>
      <c r="CYK76" s="62"/>
      <c r="CYL76" s="62"/>
      <c r="CYM76" s="62"/>
      <c r="CYN76" s="62"/>
      <c r="CYO76" s="62"/>
      <c r="CYP76" s="62"/>
      <c r="CYQ76" s="62"/>
      <c r="CYR76" s="62"/>
      <c r="CYS76" s="62"/>
      <c r="CYT76" s="62"/>
      <c r="CYU76" s="62"/>
      <c r="CYV76" s="62"/>
      <c r="CYW76" s="62"/>
      <c r="CYX76" s="62"/>
      <c r="CYY76" s="62"/>
      <c r="CYZ76" s="62"/>
      <c r="CZA76" s="62"/>
      <c r="CZB76" s="62"/>
      <c r="CZC76" s="62"/>
      <c r="CZD76" s="62"/>
      <c r="CZE76" s="62"/>
      <c r="CZF76" s="62"/>
      <c r="CZG76" s="62"/>
      <c r="CZH76" s="62"/>
      <c r="CZI76" s="62"/>
      <c r="CZJ76" s="62"/>
      <c r="CZK76" s="62"/>
      <c r="CZL76" s="62"/>
      <c r="CZM76" s="62"/>
      <c r="CZN76" s="62"/>
      <c r="CZO76" s="62"/>
      <c r="CZP76" s="62"/>
      <c r="CZQ76" s="62"/>
      <c r="CZR76" s="62"/>
      <c r="CZS76" s="62"/>
      <c r="CZT76" s="62"/>
      <c r="CZU76" s="62"/>
      <c r="CZV76" s="62"/>
      <c r="CZW76" s="62"/>
      <c r="CZX76" s="62"/>
      <c r="CZY76" s="62"/>
      <c r="CZZ76" s="62"/>
      <c r="DAA76" s="62"/>
      <c r="DAB76" s="62"/>
      <c r="DAC76" s="62"/>
      <c r="DAD76" s="62"/>
      <c r="DAE76" s="62"/>
      <c r="DAF76" s="62"/>
      <c r="DAG76" s="62"/>
      <c r="DAH76" s="62"/>
      <c r="DAI76" s="62"/>
      <c r="DAJ76" s="62"/>
      <c r="DAK76" s="62"/>
      <c r="DAL76" s="62"/>
      <c r="DAM76" s="62"/>
      <c r="DAN76" s="62"/>
      <c r="DAO76" s="62"/>
      <c r="DAP76" s="62"/>
      <c r="DAQ76" s="62"/>
      <c r="DAR76" s="62"/>
      <c r="DAS76" s="62"/>
      <c r="DAT76" s="62"/>
      <c r="DAU76" s="62"/>
      <c r="DAV76" s="62"/>
      <c r="DAW76" s="62"/>
      <c r="DAX76" s="62"/>
      <c r="DAY76" s="62"/>
      <c r="DAZ76" s="62"/>
      <c r="DBA76" s="62"/>
      <c r="DBB76" s="62"/>
      <c r="DBC76" s="62"/>
      <c r="DBD76" s="62"/>
      <c r="DBE76" s="62"/>
      <c r="DBF76" s="62"/>
      <c r="DBG76" s="62"/>
      <c r="DBH76" s="62"/>
      <c r="DBI76" s="62"/>
      <c r="DBJ76" s="62"/>
      <c r="DBK76" s="62"/>
      <c r="DBL76" s="62"/>
      <c r="DBM76" s="62"/>
      <c r="DBN76" s="62"/>
      <c r="DBO76" s="62"/>
      <c r="DBP76" s="62"/>
      <c r="DBQ76" s="62"/>
      <c r="DBR76" s="62"/>
      <c r="DBS76" s="62"/>
      <c r="DBT76" s="62"/>
      <c r="DBU76" s="62"/>
      <c r="DBV76" s="62"/>
      <c r="DBW76" s="62"/>
      <c r="DBX76" s="62"/>
      <c r="DBY76" s="62"/>
      <c r="DBZ76" s="62"/>
      <c r="DCA76" s="62"/>
      <c r="DCB76" s="62"/>
      <c r="DCC76" s="62"/>
      <c r="DCD76" s="62"/>
      <c r="DCE76" s="62"/>
      <c r="DCF76" s="62"/>
      <c r="DCG76" s="62"/>
      <c r="DCH76" s="62"/>
      <c r="DCI76" s="62"/>
      <c r="DCJ76" s="62"/>
      <c r="DCK76" s="62"/>
      <c r="DCL76" s="62"/>
      <c r="DCM76" s="62"/>
      <c r="DCN76" s="62"/>
      <c r="DCO76" s="62"/>
      <c r="DCP76" s="62"/>
      <c r="DCQ76" s="62"/>
      <c r="DCR76" s="62"/>
      <c r="DCS76" s="62"/>
      <c r="DCT76" s="62"/>
      <c r="DCU76" s="62"/>
      <c r="DCV76" s="62"/>
      <c r="DCW76" s="62"/>
      <c r="DCX76" s="62"/>
      <c r="DCY76" s="62"/>
      <c r="DCZ76" s="62"/>
      <c r="DDA76" s="62"/>
      <c r="DDB76" s="62"/>
      <c r="DDC76" s="62"/>
      <c r="DDD76" s="62"/>
      <c r="DDE76" s="62"/>
      <c r="DDF76" s="62"/>
      <c r="DDG76" s="62"/>
      <c r="DDH76" s="62"/>
      <c r="DDI76" s="62"/>
      <c r="DDJ76" s="62"/>
      <c r="DDK76" s="62"/>
      <c r="DDL76" s="62"/>
      <c r="DDM76" s="62"/>
      <c r="DDN76" s="62"/>
      <c r="DDO76" s="62"/>
      <c r="DDP76" s="62"/>
      <c r="DDQ76" s="62"/>
      <c r="DDR76" s="62"/>
      <c r="DDS76" s="62"/>
      <c r="DDT76" s="62"/>
      <c r="DDU76" s="62"/>
      <c r="DDV76" s="62"/>
      <c r="DDW76" s="62"/>
      <c r="DDX76" s="62"/>
      <c r="DDY76" s="62"/>
      <c r="DDZ76" s="62"/>
      <c r="DEA76" s="62"/>
      <c r="DEB76" s="62"/>
      <c r="DEC76" s="62"/>
      <c r="DED76" s="62"/>
      <c r="DEE76" s="62"/>
      <c r="DEF76" s="62"/>
      <c r="DEG76" s="62"/>
      <c r="DEH76" s="62"/>
      <c r="DEI76" s="62"/>
      <c r="DEJ76" s="62"/>
      <c r="DEK76" s="62"/>
      <c r="DEL76" s="62"/>
      <c r="DEM76" s="62"/>
      <c r="DEN76" s="62"/>
      <c r="DEO76" s="62"/>
      <c r="DEP76" s="62"/>
      <c r="DEQ76" s="62"/>
      <c r="DER76" s="62"/>
      <c r="DES76" s="62"/>
      <c r="DET76" s="62"/>
      <c r="DEU76" s="62"/>
      <c r="DEV76" s="62"/>
      <c r="DEW76" s="62"/>
      <c r="DEX76" s="62"/>
      <c r="DEY76" s="62"/>
      <c r="DEZ76" s="62"/>
      <c r="DFA76" s="62"/>
      <c r="DFB76" s="62"/>
      <c r="DFC76" s="62"/>
      <c r="DFD76" s="62"/>
      <c r="DFE76" s="62"/>
      <c r="DFF76" s="62"/>
      <c r="DFG76" s="62"/>
      <c r="DFH76" s="62"/>
      <c r="DFI76" s="62"/>
      <c r="DFJ76" s="62"/>
      <c r="DFK76" s="62"/>
      <c r="DFL76" s="62"/>
      <c r="DFM76" s="62"/>
      <c r="DFN76" s="62"/>
      <c r="DFO76" s="62"/>
      <c r="DFP76" s="62"/>
      <c r="DFQ76" s="62"/>
      <c r="DFR76" s="62"/>
      <c r="DFS76" s="62"/>
      <c r="DFT76" s="62"/>
      <c r="DFU76" s="62"/>
      <c r="DFV76" s="62"/>
      <c r="DFW76" s="62"/>
      <c r="DFX76" s="62"/>
      <c r="DFY76" s="62"/>
      <c r="DFZ76" s="62"/>
      <c r="DGA76" s="62"/>
      <c r="DGB76" s="62"/>
      <c r="DGC76" s="62"/>
      <c r="DGD76" s="62"/>
      <c r="DGE76" s="62"/>
      <c r="DGF76" s="62"/>
      <c r="DGG76" s="62"/>
      <c r="DGH76" s="62"/>
      <c r="DGI76" s="62"/>
      <c r="DGJ76" s="62"/>
      <c r="DGK76" s="62"/>
      <c r="DGL76" s="62"/>
      <c r="DGM76" s="62"/>
      <c r="DGN76" s="62"/>
      <c r="DGO76" s="62"/>
      <c r="DGP76" s="62"/>
      <c r="DGQ76" s="62"/>
      <c r="DGR76" s="62"/>
      <c r="DGS76" s="62"/>
      <c r="DGT76" s="62"/>
      <c r="DGU76" s="62"/>
      <c r="DGV76" s="62"/>
      <c r="DGW76" s="62"/>
      <c r="DGX76" s="62"/>
      <c r="DGY76" s="62"/>
      <c r="DGZ76" s="62"/>
      <c r="DHA76" s="62"/>
      <c r="DHB76" s="62"/>
      <c r="DHC76" s="62"/>
      <c r="DHD76" s="62"/>
      <c r="DHE76" s="62"/>
      <c r="DHF76" s="62"/>
      <c r="DHG76" s="62"/>
      <c r="DHH76" s="62"/>
      <c r="DHI76" s="62"/>
      <c r="DHJ76" s="62"/>
      <c r="DHK76" s="62"/>
      <c r="DHL76" s="62"/>
      <c r="DHM76" s="62"/>
      <c r="DHN76" s="62"/>
      <c r="DHO76" s="62"/>
      <c r="DHP76" s="62"/>
      <c r="DHQ76" s="62"/>
      <c r="DHR76" s="62"/>
      <c r="DHS76" s="62"/>
      <c r="DHT76" s="62"/>
      <c r="DHU76" s="62"/>
      <c r="DHV76" s="62"/>
      <c r="DHW76" s="62"/>
      <c r="DHX76" s="62"/>
      <c r="DHY76" s="62"/>
      <c r="DHZ76" s="62"/>
      <c r="DIA76" s="62"/>
      <c r="DIB76" s="62"/>
      <c r="DIC76" s="62"/>
      <c r="DID76" s="62"/>
      <c r="DIE76" s="62"/>
      <c r="DIF76" s="62"/>
      <c r="DIG76" s="62"/>
      <c r="DIH76" s="62"/>
      <c r="DII76" s="62"/>
      <c r="DIJ76" s="62"/>
      <c r="DIK76" s="62"/>
      <c r="DIL76" s="62"/>
      <c r="DIM76" s="62"/>
      <c r="DIN76" s="62"/>
      <c r="DIO76" s="62"/>
      <c r="DIP76" s="62"/>
      <c r="DIQ76" s="62"/>
      <c r="DIR76" s="62"/>
      <c r="DIS76" s="62"/>
      <c r="DIT76" s="62"/>
      <c r="DIU76" s="62"/>
      <c r="DIV76" s="62"/>
      <c r="DIW76" s="62"/>
      <c r="DIX76" s="62"/>
      <c r="DIY76" s="62"/>
      <c r="DIZ76" s="62"/>
      <c r="DJA76" s="62"/>
      <c r="DJB76" s="62"/>
      <c r="DJC76" s="62"/>
      <c r="DJD76" s="62"/>
      <c r="DJE76" s="62"/>
      <c r="DJF76" s="62"/>
      <c r="DJG76" s="62"/>
      <c r="DJH76" s="62"/>
      <c r="DJI76" s="62"/>
      <c r="DJJ76" s="62"/>
      <c r="DJK76" s="62"/>
      <c r="DJL76" s="62"/>
      <c r="DJM76" s="62"/>
      <c r="DJN76" s="62"/>
      <c r="DJO76" s="62"/>
      <c r="DJP76" s="62"/>
      <c r="DJQ76" s="62"/>
      <c r="DJR76" s="62"/>
      <c r="DJS76" s="62"/>
      <c r="DJT76" s="62"/>
      <c r="DJU76" s="62"/>
      <c r="DJV76" s="62"/>
      <c r="DJW76" s="62"/>
      <c r="DJX76" s="62"/>
      <c r="DJY76" s="62"/>
      <c r="DJZ76" s="62"/>
      <c r="DKA76" s="62"/>
      <c r="DKB76" s="62"/>
      <c r="DKC76" s="62"/>
      <c r="DKD76" s="62"/>
      <c r="DKE76" s="62"/>
      <c r="DKF76" s="62"/>
      <c r="DKG76" s="62"/>
      <c r="DKH76" s="62"/>
      <c r="DKI76" s="62"/>
      <c r="DKJ76" s="62"/>
      <c r="DKK76" s="62"/>
      <c r="DKL76" s="62"/>
      <c r="DKM76" s="62"/>
      <c r="DKN76" s="62"/>
      <c r="DKO76" s="62"/>
      <c r="DKP76" s="62"/>
      <c r="DKQ76" s="62"/>
      <c r="DKR76" s="62"/>
      <c r="DKS76" s="62"/>
      <c r="DKT76" s="62"/>
      <c r="DKU76" s="62"/>
      <c r="DKV76" s="62"/>
      <c r="DKW76" s="62"/>
      <c r="DKX76" s="62"/>
      <c r="DKY76" s="62"/>
      <c r="DKZ76" s="62"/>
      <c r="DLA76" s="62"/>
      <c r="DLB76" s="62"/>
      <c r="DLC76" s="62"/>
      <c r="DLD76" s="62"/>
      <c r="DLE76" s="62"/>
      <c r="DLF76" s="62"/>
      <c r="DLG76" s="62"/>
      <c r="DLH76" s="62"/>
      <c r="DLI76" s="62"/>
      <c r="DLJ76" s="62"/>
      <c r="DLK76" s="62"/>
      <c r="DLL76" s="62"/>
      <c r="DLM76" s="62"/>
      <c r="DLN76" s="62"/>
      <c r="DLO76" s="62"/>
      <c r="DLP76" s="62"/>
      <c r="DLQ76" s="62"/>
      <c r="DLR76" s="62"/>
      <c r="DLS76" s="62"/>
      <c r="DLT76" s="62"/>
      <c r="DLU76" s="62"/>
      <c r="DLV76" s="62"/>
      <c r="DLW76" s="62"/>
      <c r="DLX76" s="62"/>
      <c r="DLY76" s="62"/>
      <c r="DLZ76" s="62"/>
      <c r="DMA76" s="62"/>
      <c r="DMB76" s="62"/>
      <c r="DMC76" s="62"/>
      <c r="DMD76" s="62"/>
      <c r="DME76" s="62"/>
      <c r="DMF76" s="62"/>
      <c r="DMG76" s="62"/>
      <c r="DMH76" s="62"/>
      <c r="DMI76" s="62"/>
      <c r="DMJ76" s="62"/>
      <c r="DMK76" s="62"/>
      <c r="DML76" s="62"/>
      <c r="DMM76" s="62"/>
      <c r="DMN76" s="62"/>
      <c r="DMO76" s="62"/>
      <c r="DMP76" s="62"/>
      <c r="DMQ76" s="62"/>
      <c r="DMR76" s="62"/>
      <c r="DMS76" s="62"/>
      <c r="DMT76" s="62"/>
      <c r="DMU76" s="62"/>
      <c r="DMV76" s="62"/>
      <c r="DMW76" s="62"/>
      <c r="DMX76" s="62"/>
      <c r="DMY76" s="62"/>
      <c r="DMZ76" s="62"/>
      <c r="DNA76" s="62"/>
      <c r="DNB76" s="62"/>
      <c r="DNC76" s="62"/>
      <c r="DND76" s="62"/>
      <c r="DNE76" s="62"/>
      <c r="DNF76" s="62"/>
      <c r="DNG76" s="62"/>
      <c r="DNH76" s="62"/>
      <c r="DNI76" s="62"/>
      <c r="DNJ76" s="62"/>
      <c r="DNK76" s="62"/>
      <c r="DNL76" s="62"/>
      <c r="DNM76" s="62"/>
      <c r="DNN76" s="62"/>
      <c r="DNO76" s="62"/>
      <c r="DNP76" s="62"/>
      <c r="DNQ76" s="62"/>
      <c r="DNR76" s="62"/>
      <c r="DNS76" s="62"/>
      <c r="DNT76" s="62"/>
      <c r="DNU76" s="62"/>
      <c r="DNV76" s="62"/>
      <c r="DNW76" s="62"/>
      <c r="DNX76" s="62"/>
      <c r="DNY76" s="62"/>
      <c r="DNZ76" s="62"/>
      <c r="DOA76" s="62"/>
      <c r="DOB76" s="62"/>
      <c r="DOC76" s="62"/>
      <c r="DOD76" s="62"/>
      <c r="DOE76" s="62"/>
      <c r="DOF76" s="62"/>
      <c r="DOG76" s="62"/>
      <c r="DOH76" s="62"/>
      <c r="DOI76" s="62"/>
      <c r="DOJ76" s="62"/>
      <c r="DOK76" s="62"/>
      <c r="DOL76" s="62"/>
      <c r="DOM76" s="62"/>
      <c r="DON76" s="62"/>
      <c r="DOO76" s="62"/>
      <c r="DOP76" s="62"/>
      <c r="DOQ76" s="62"/>
      <c r="DOR76" s="62"/>
      <c r="DOS76" s="62"/>
      <c r="DOT76" s="62"/>
      <c r="DOU76" s="62"/>
      <c r="DOV76" s="62"/>
      <c r="DOW76" s="62"/>
      <c r="DOX76" s="62"/>
      <c r="DOY76" s="62"/>
      <c r="DOZ76" s="62"/>
      <c r="DPA76" s="62"/>
      <c r="DPB76" s="62"/>
      <c r="DPC76" s="62"/>
      <c r="DPD76" s="62"/>
      <c r="DPE76" s="62"/>
      <c r="DPF76" s="62"/>
      <c r="DPG76" s="62"/>
      <c r="DPH76" s="62"/>
      <c r="DPI76" s="62"/>
      <c r="DPJ76" s="62"/>
      <c r="DPK76" s="62"/>
      <c r="DPL76" s="62"/>
      <c r="DPM76" s="62"/>
      <c r="DPN76" s="62"/>
      <c r="DPO76" s="62"/>
      <c r="DPP76" s="62"/>
      <c r="DPQ76" s="62"/>
      <c r="DPR76" s="62"/>
      <c r="DPS76" s="62"/>
      <c r="DPT76" s="62"/>
      <c r="DPU76" s="62"/>
      <c r="DPV76" s="62"/>
      <c r="DPW76" s="62"/>
      <c r="DPX76" s="62"/>
      <c r="DPY76" s="62"/>
      <c r="DPZ76" s="62"/>
      <c r="DQA76" s="62"/>
      <c r="DQB76" s="62"/>
      <c r="DQC76" s="62"/>
      <c r="DQD76" s="62"/>
      <c r="DQE76" s="62"/>
      <c r="DQF76" s="62"/>
      <c r="DQG76" s="62"/>
      <c r="DQH76" s="62"/>
      <c r="DQI76" s="62"/>
      <c r="DQJ76" s="62"/>
      <c r="DQK76" s="62"/>
      <c r="DQL76" s="62"/>
      <c r="DQM76" s="62"/>
      <c r="DQN76" s="62"/>
      <c r="DQO76" s="62"/>
      <c r="DQP76" s="62"/>
      <c r="DQQ76" s="62"/>
      <c r="DQR76" s="62"/>
      <c r="DQS76" s="62"/>
      <c r="DQT76" s="62"/>
      <c r="DQU76" s="62"/>
      <c r="DQV76" s="62"/>
      <c r="DQW76" s="62"/>
      <c r="DQX76" s="62"/>
      <c r="DQY76" s="62"/>
      <c r="DQZ76" s="62"/>
      <c r="DRA76" s="62"/>
      <c r="DRB76" s="62"/>
      <c r="DRC76" s="62"/>
      <c r="DRD76" s="62"/>
      <c r="DRE76" s="62"/>
      <c r="DRF76" s="62"/>
      <c r="DRG76" s="62"/>
      <c r="DRH76" s="62"/>
      <c r="DRI76" s="62"/>
      <c r="DRJ76" s="62"/>
      <c r="DRK76" s="62"/>
      <c r="DRL76" s="62"/>
      <c r="DRM76" s="62"/>
      <c r="DRN76" s="62"/>
      <c r="DRO76" s="62"/>
      <c r="DRP76" s="62"/>
      <c r="DRQ76" s="62"/>
      <c r="DRR76" s="62"/>
      <c r="DRS76" s="62"/>
      <c r="DRT76" s="62"/>
      <c r="DRU76" s="62"/>
      <c r="DRV76" s="62"/>
      <c r="DRW76" s="62"/>
      <c r="DRX76" s="62"/>
      <c r="DRY76" s="62"/>
      <c r="DRZ76" s="62"/>
      <c r="DSA76" s="62"/>
      <c r="DSB76" s="62"/>
      <c r="DSC76" s="62"/>
      <c r="DSD76" s="62"/>
      <c r="DSE76" s="62"/>
      <c r="DSF76" s="62"/>
      <c r="DSG76" s="62"/>
      <c r="DSH76" s="62"/>
      <c r="DSI76" s="62"/>
      <c r="DSJ76" s="62"/>
      <c r="DSK76" s="62"/>
      <c r="DSL76" s="62"/>
      <c r="DSM76" s="62"/>
      <c r="DSN76" s="62"/>
      <c r="DSO76" s="62"/>
      <c r="DSP76" s="62"/>
      <c r="DSQ76" s="62"/>
      <c r="DSR76" s="62"/>
      <c r="DSS76" s="62"/>
      <c r="DST76" s="62"/>
      <c r="DSU76" s="62"/>
      <c r="DSV76" s="62"/>
      <c r="DSW76" s="62"/>
      <c r="DSX76" s="62"/>
      <c r="DSY76" s="62"/>
      <c r="DSZ76" s="62"/>
      <c r="DTA76" s="62"/>
      <c r="DTB76" s="62"/>
      <c r="DTC76" s="62"/>
      <c r="DTD76" s="62"/>
      <c r="DTE76" s="62"/>
      <c r="DTF76" s="62"/>
      <c r="DTG76" s="62"/>
      <c r="DTH76" s="62"/>
      <c r="DTI76" s="62"/>
      <c r="DTJ76" s="62"/>
      <c r="DTK76" s="62"/>
      <c r="DTL76" s="62"/>
      <c r="DTM76" s="62"/>
      <c r="DTN76" s="62"/>
      <c r="DTO76" s="62"/>
      <c r="DTP76" s="62"/>
      <c r="DTQ76" s="62"/>
      <c r="DTR76" s="62"/>
      <c r="DTS76" s="62"/>
      <c r="DTT76" s="62"/>
      <c r="DTU76" s="62"/>
      <c r="DTV76" s="62"/>
      <c r="DTW76" s="62"/>
      <c r="DTX76" s="62"/>
      <c r="DTY76" s="62"/>
      <c r="DTZ76" s="62"/>
      <c r="DUA76" s="62"/>
      <c r="DUB76" s="62"/>
      <c r="DUC76" s="62"/>
      <c r="DUD76" s="62"/>
      <c r="DUE76" s="62"/>
      <c r="DUF76" s="62"/>
      <c r="DUG76" s="62"/>
      <c r="DUH76" s="62"/>
      <c r="DUI76" s="62"/>
      <c r="DUJ76" s="62"/>
      <c r="DUK76" s="62"/>
      <c r="DUL76" s="62"/>
      <c r="DUM76" s="62"/>
      <c r="DUN76" s="62"/>
      <c r="DUO76" s="62"/>
      <c r="DUP76" s="62"/>
      <c r="DUQ76" s="62"/>
      <c r="DUR76" s="62"/>
      <c r="DUS76" s="62"/>
      <c r="DUT76" s="62"/>
      <c r="DUU76" s="62"/>
      <c r="DUV76" s="62"/>
      <c r="DUW76" s="62"/>
      <c r="DUX76" s="62"/>
      <c r="DUY76" s="62"/>
      <c r="DUZ76" s="62"/>
      <c r="DVA76" s="62"/>
      <c r="DVB76" s="62"/>
      <c r="DVC76" s="62"/>
      <c r="DVD76" s="62"/>
      <c r="DVE76" s="62"/>
      <c r="DVF76" s="62"/>
      <c r="DVG76" s="62"/>
      <c r="DVH76" s="62"/>
      <c r="DVI76" s="62"/>
      <c r="DVJ76" s="62"/>
      <c r="DVK76" s="62"/>
      <c r="DVL76" s="62"/>
      <c r="DVM76" s="62"/>
      <c r="DVN76" s="62"/>
      <c r="DVO76" s="62"/>
      <c r="DVP76" s="62"/>
      <c r="DVQ76" s="62"/>
      <c r="DVR76" s="62"/>
      <c r="DVS76" s="62"/>
      <c r="DVT76" s="62"/>
      <c r="DVU76" s="62"/>
      <c r="DVV76" s="62"/>
      <c r="DVW76" s="62"/>
      <c r="DVX76" s="62"/>
      <c r="DVY76" s="62"/>
      <c r="DVZ76" s="62"/>
      <c r="DWA76" s="62"/>
      <c r="DWB76" s="62"/>
      <c r="DWC76" s="62"/>
      <c r="DWD76" s="62"/>
      <c r="DWE76" s="62"/>
      <c r="DWF76" s="62"/>
      <c r="DWG76" s="62"/>
      <c r="DWH76" s="62"/>
      <c r="DWI76" s="62"/>
      <c r="DWJ76" s="62"/>
      <c r="DWK76" s="62"/>
      <c r="DWL76" s="62"/>
      <c r="DWM76" s="62"/>
      <c r="DWN76" s="62"/>
      <c r="DWO76" s="62"/>
      <c r="DWP76" s="62"/>
      <c r="DWQ76" s="62"/>
      <c r="DWR76" s="62"/>
      <c r="DWS76" s="62"/>
      <c r="DWT76" s="62"/>
      <c r="DWU76" s="62"/>
      <c r="DWV76" s="62"/>
      <c r="DWW76" s="62"/>
      <c r="DWX76" s="62"/>
      <c r="DWY76" s="62"/>
      <c r="DWZ76" s="62"/>
      <c r="DXA76" s="62"/>
      <c r="DXB76" s="62"/>
      <c r="DXC76" s="62"/>
      <c r="DXD76" s="62"/>
      <c r="DXE76" s="62"/>
      <c r="DXF76" s="62"/>
      <c r="DXG76" s="62"/>
      <c r="DXH76" s="62"/>
      <c r="DXI76" s="62"/>
      <c r="DXJ76" s="62"/>
      <c r="DXK76" s="62"/>
      <c r="DXL76" s="62"/>
      <c r="DXM76" s="62"/>
      <c r="DXN76" s="62"/>
      <c r="DXO76" s="62"/>
      <c r="DXP76" s="62"/>
      <c r="DXQ76" s="62"/>
      <c r="DXR76" s="62"/>
      <c r="DXS76" s="62"/>
      <c r="DXT76" s="62"/>
      <c r="DXU76" s="62"/>
      <c r="DXV76" s="62"/>
      <c r="DXW76" s="62"/>
      <c r="DXX76" s="62"/>
      <c r="DXY76" s="62"/>
      <c r="DXZ76" s="62"/>
      <c r="DYA76" s="62"/>
      <c r="DYB76" s="62"/>
      <c r="DYC76" s="62"/>
      <c r="DYD76" s="62"/>
      <c r="DYE76" s="62"/>
      <c r="DYF76" s="62"/>
      <c r="DYG76" s="62"/>
      <c r="DYH76" s="62"/>
      <c r="DYI76" s="62"/>
      <c r="DYJ76" s="62"/>
      <c r="DYK76" s="62"/>
      <c r="DYL76" s="62"/>
      <c r="DYM76" s="62"/>
      <c r="DYN76" s="62"/>
      <c r="DYO76" s="62"/>
      <c r="DYP76" s="62"/>
      <c r="DYQ76" s="62"/>
      <c r="DYR76" s="62"/>
      <c r="DYS76" s="62"/>
      <c r="DYT76" s="62"/>
      <c r="DYU76" s="62"/>
      <c r="DYV76" s="62"/>
      <c r="DYW76" s="62"/>
      <c r="DYX76" s="62"/>
      <c r="DYY76" s="62"/>
      <c r="DYZ76" s="62"/>
      <c r="DZA76" s="62"/>
      <c r="DZB76" s="62"/>
      <c r="DZC76" s="62"/>
      <c r="DZD76" s="62"/>
      <c r="DZE76" s="62"/>
      <c r="DZF76" s="62"/>
      <c r="DZG76" s="62"/>
      <c r="DZH76" s="62"/>
      <c r="DZI76" s="62"/>
      <c r="DZJ76" s="62"/>
      <c r="DZK76" s="62"/>
      <c r="DZL76" s="62"/>
      <c r="DZM76" s="62"/>
      <c r="DZN76" s="62"/>
      <c r="DZO76" s="62"/>
      <c r="DZP76" s="62"/>
      <c r="DZQ76" s="62"/>
      <c r="DZR76" s="62"/>
      <c r="DZS76" s="62"/>
      <c r="DZT76" s="62"/>
      <c r="DZU76" s="62"/>
      <c r="DZV76" s="62"/>
      <c r="DZW76" s="62"/>
      <c r="DZX76" s="62"/>
      <c r="DZY76" s="62"/>
      <c r="DZZ76" s="62"/>
      <c r="EAA76" s="62"/>
      <c r="EAB76" s="62"/>
      <c r="EAC76" s="62"/>
      <c r="EAD76" s="62"/>
      <c r="EAE76" s="62"/>
      <c r="EAF76" s="62"/>
      <c r="EAG76" s="62"/>
      <c r="EAH76" s="62"/>
      <c r="EAI76" s="62"/>
      <c r="EAJ76" s="62"/>
      <c r="EAK76" s="62"/>
      <c r="EAL76" s="62"/>
      <c r="EAM76" s="62"/>
      <c r="EAN76" s="62"/>
      <c r="EAO76" s="62"/>
      <c r="EAP76" s="62"/>
      <c r="EAQ76" s="62"/>
      <c r="EAR76" s="62"/>
      <c r="EAS76" s="62"/>
      <c r="EAT76" s="62"/>
      <c r="EAU76" s="62"/>
      <c r="EAV76" s="62"/>
      <c r="EAW76" s="62"/>
      <c r="EAX76" s="62"/>
      <c r="EAY76" s="62"/>
      <c r="EAZ76" s="62"/>
      <c r="EBA76" s="62"/>
      <c r="EBB76" s="62"/>
      <c r="EBC76" s="62"/>
      <c r="EBD76" s="62"/>
      <c r="EBE76" s="62"/>
      <c r="EBF76" s="62"/>
      <c r="EBG76" s="62"/>
      <c r="EBH76" s="62"/>
      <c r="EBI76" s="62"/>
      <c r="EBJ76" s="62"/>
      <c r="EBK76" s="62"/>
      <c r="EBL76" s="62"/>
      <c r="EBM76" s="62"/>
      <c r="EBN76" s="62"/>
      <c r="EBO76" s="62"/>
      <c r="EBP76" s="62"/>
      <c r="EBQ76" s="62"/>
      <c r="EBR76" s="62"/>
      <c r="EBS76" s="62"/>
      <c r="EBT76" s="62"/>
      <c r="EBU76" s="62"/>
      <c r="EBV76" s="62"/>
      <c r="EBW76" s="62"/>
      <c r="EBX76" s="62"/>
      <c r="EBY76" s="62"/>
      <c r="EBZ76" s="62"/>
      <c r="ECA76" s="62"/>
      <c r="ECB76" s="62"/>
      <c r="ECC76" s="62"/>
      <c r="ECD76" s="62"/>
      <c r="ECE76" s="62"/>
      <c r="ECF76" s="62"/>
      <c r="ECG76" s="62"/>
      <c r="ECH76" s="62"/>
      <c r="ECI76" s="62"/>
      <c r="ECJ76" s="62"/>
      <c r="ECK76" s="62"/>
      <c r="ECL76" s="62"/>
      <c r="ECM76" s="62"/>
      <c r="ECN76" s="62"/>
      <c r="ECO76" s="62"/>
      <c r="ECP76" s="62"/>
      <c r="ECQ76" s="62"/>
      <c r="ECR76" s="62"/>
      <c r="ECS76" s="62"/>
      <c r="ECT76" s="62"/>
      <c r="ECU76" s="62"/>
      <c r="ECV76" s="62"/>
      <c r="ECW76" s="62"/>
      <c r="ECX76" s="62"/>
      <c r="ECY76" s="62"/>
      <c r="ECZ76" s="62"/>
      <c r="EDA76" s="62"/>
      <c r="EDB76" s="62"/>
      <c r="EDC76" s="62"/>
      <c r="EDD76" s="62"/>
      <c r="EDE76" s="62"/>
      <c r="EDF76" s="62"/>
      <c r="EDG76" s="62"/>
      <c r="EDH76" s="62"/>
      <c r="EDI76" s="62"/>
      <c r="EDJ76" s="62"/>
      <c r="EDK76" s="62"/>
      <c r="EDL76" s="62"/>
      <c r="EDM76" s="62"/>
      <c r="EDN76" s="62"/>
      <c r="EDO76" s="62"/>
      <c r="EDP76" s="62"/>
      <c r="EDQ76" s="62"/>
      <c r="EDR76" s="62"/>
      <c r="EDS76" s="62"/>
      <c r="EDT76" s="62"/>
      <c r="EDU76" s="62"/>
      <c r="EDV76" s="62"/>
      <c r="EDW76" s="62"/>
      <c r="EDX76" s="62"/>
      <c r="EDY76" s="62"/>
      <c r="EDZ76" s="62"/>
      <c r="EEA76" s="62"/>
      <c r="EEB76" s="62"/>
      <c r="EEC76" s="62"/>
      <c r="EED76" s="62"/>
      <c r="EEE76" s="62"/>
      <c r="EEF76" s="62"/>
      <c r="EEG76" s="62"/>
      <c r="EEH76" s="62"/>
      <c r="EEI76" s="62"/>
      <c r="EEJ76" s="62"/>
      <c r="EEK76" s="62"/>
      <c r="EEL76" s="62"/>
      <c r="EEM76" s="62"/>
      <c r="EEN76" s="62"/>
      <c r="EEO76" s="62"/>
      <c r="EEP76" s="62"/>
      <c r="EEQ76" s="62"/>
      <c r="EER76" s="62"/>
      <c r="EES76" s="62"/>
      <c r="EET76" s="62"/>
      <c r="EEU76" s="62"/>
      <c r="EEV76" s="62"/>
      <c r="EEW76" s="62"/>
      <c r="EEX76" s="62"/>
      <c r="EEY76" s="62"/>
      <c r="EEZ76" s="62"/>
      <c r="EFA76" s="62"/>
      <c r="EFB76" s="62"/>
      <c r="EFC76" s="62"/>
      <c r="EFD76" s="62"/>
      <c r="EFE76" s="62"/>
      <c r="EFF76" s="62"/>
      <c r="EFG76" s="62"/>
      <c r="EFH76" s="62"/>
      <c r="EFI76" s="62"/>
      <c r="EFJ76" s="62"/>
      <c r="EFK76" s="62"/>
      <c r="EFL76" s="62"/>
      <c r="EFM76" s="62"/>
      <c r="EFN76" s="62"/>
      <c r="EFO76" s="62"/>
      <c r="EFP76" s="62"/>
      <c r="EFQ76" s="62"/>
      <c r="EFR76" s="62"/>
      <c r="EFS76" s="62"/>
      <c r="EFT76" s="62"/>
      <c r="EFU76" s="62"/>
      <c r="EFV76" s="62"/>
      <c r="EFW76" s="62"/>
      <c r="EFX76" s="62"/>
      <c r="EFY76" s="62"/>
      <c r="EFZ76" s="62"/>
      <c r="EGA76" s="62"/>
      <c r="EGB76" s="62"/>
      <c r="EGC76" s="62"/>
      <c r="EGD76" s="62"/>
      <c r="EGE76" s="62"/>
      <c r="EGF76" s="62"/>
      <c r="EGG76" s="62"/>
      <c r="EGH76" s="62"/>
      <c r="EGI76" s="62"/>
      <c r="EGJ76" s="62"/>
      <c r="EGK76" s="62"/>
      <c r="EGL76" s="62"/>
      <c r="EGM76" s="62"/>
      <c r="EGN76" s="62"/>
      <c r="EGO76" s="62"/>
      <c r="EGP76" s="62"/>
      <c r="EGQ76" s="62"/>
      <c r="EGR76" s="62"/>
      <c r="EGS76" s="62"/>
      <c r="EGT76" s="62"/>
      <c r="EGU76" s="62"/>
      <c r="EGV76" s="62"/>
      <c r="EGW76" s="62"/>
      <c r="EGX76" s="62"/>
      <c r="EGY76" s="62"/>
      <c r="EGZ76" s="62"/>
      <c r="EHA76" s="62"/>
      <c r="EHB76" s="62"/>
      <c r="EHC76" s="62"/>
      <c r="EHD76" s="62"/>
      <c r="EHE76" s="62"/>
      <c r="EHF76" s="62"/>
      <c r="EHG76" s="62"/>
      <c r="EHH76" s="62"/>
      <c r="EHI76" s="62"/>
      <c r="EHJ76" s="62"/>
      <c r="EHK76" s="62"/>
      <c r="EHL76" s="62"/>
      <c r="EHM76" s="62"/>
      <c r="EHN76" s="62"/>
      <c r="EHO76" s="62"/>
      <c r="EHP76" s="62"/>
      <c r="EHQ76" s="62"/>
      <c r="EHR76" s="62"/>
      <c r="EHS76" s="62"/>
      <c r="EHT76" s="62"/>
      <c r="EHU76" s="62"/>
      <c r="EHV76" s="62"/>
      <c r="EHW76" s="62"/>
      <c r="EHX76" s="62"/>
      <c r="EHY76" s="62"/>
      <c r="EHZ76" s="62"/>
      <c r="EIA76" s="62"/>
      <c r="EIB76" s="62"/>
      <c r="EIC76" s="62"/>
      <c r="EID76" s="62"/>
      <c r="EIE76" s="62"/>
      <c r="EIF76" s="62"/>
      <c r="EIG76" s="62"/>
      <c r="EIH76" s="62"/>
      <c r="EII76" s="62"/>
      <c r="EIJ76" s="62"/>
      <c r="EIK76" s="62"/>
      <c r="EIL76" s="62"/>
      <c r="EIM76" s="62"/>
      <c r="EIN76" s="62"/>
      <c r="EIO76" s="62"/>
      <c r="EIP76" s="62"/>
      <c r="EIQ76" s="62"/>
      <c r="EIR76" s="62"/>
      <c r="EIS76" s="62"/>
      <c r="EIT76" s="62"/>
      <c r="EIU76" s="62"/>
      <c r="EIV76" s="62"/>
      <c r="EIW76" s="62"/>
      <c r="EIX76" s="62"/>
      <c r="EIY76" s="62"/>
      <c r="EIZ76" s="62"/>
      <c r="EJA76" s="62"/>
      <c r="EJB76" s="62"/>
      <c r="EJC76" s="62"/>
      <c r="EJD76" s="62"/>
      <c r="EJE76" s="62"/>
      <c r="EJF76" s="62"/>
      <c r="EJG76" s="62"/>
      <c r="EJH76" s="62"/>
      <c r="EJI76" s="62"/>
      <c r="EJJ76" s="62"/>
      <c r="EJK76" s="62"/>
      <c r="EJL76" s="62"/>
      <c r="EJM76" s="62"/>
      <c r="EJN76" s="62"/>
      <c r="EJO76" s="62"/>
      <c r="EJP76" s="62"/>
      <c r="EJQ76" s="62"/>
      <c r="EJR76" s="62"/>
      <c r="EJS76" s="62"/>
      <c r="EJT76" s="62"/>
      <c r="EJU76" s="62"/>
      <c r="EJV76" s="62"/>
      <c r="EJW76" s="62"/>
      <c r="EJX76" s="62"/>
      <c r="EJY76" s="62"/>
      <c r="EJZ76" s="62"/>
      <c r="EKA76" s="62"/>
      <c r="EKB76" s="62"/>
      <c r="EKC76" s="62"/>
      <c r="EKD76" s="62"/>
      <c r="EKE76" s="62"/>
      <c r="EKF76" s="62"/>
      <c r="EKG76" s="62"/>
      <c r="EKH76" s="62"/>
      <c r="EKI76" s="62"/>
      <c r="EKJ76" s="62"/>
      <c r="EKK76" s="62"/>
      <c r="EKL76" s="62"/>
      <c r="EKM76" s="62"/>
      <c r="EKN76" s="62"/>
      <c r="EKO76" s="62"/>
      <c r="EKP76" s="62"/>
      <c r="EKQ76" s="62"/>
      <c r="EKR76" s="62"/>
      <c r="EKS76" s="62"/>
      <c r="EKT76" s="62"/>
      <c r="EKU76" s="62"/>
      <c r="EKV76" s="62"/>
      <c r="EKW76" s="62"/>
      <c r="EKX76" s="62"/>
      <c r="EKY76" s="62"/>
      <c r="EKZ76" s="62"/>
      <c r="ELA76" s="62"/>
      <c r="ELB76" s="62"/>
      <c r="ELC76" s="62"/>
      <c r="ELD76" s="62"/>
      <c r="ELE76" s="62"/>
      <c r="ELF76" s="62"/>
      <c r="ELG76" s="62"/>
      <c r="ELH76" s="62"/>
      <c r="ELI76" s="62"/>
      <c r="ELJ76" s="62"/>
      <c r="ELK76" s="62"/>
      <c r="ELL76" s="62"/>
      <c r="ELM76" s="62"/>
      <c r="ELN76" s="62"/>
      <c r="ELO76" s="62"/>
      <c r="ELP76" s="62"/>
      <c r="ELQ76" s="62"/>
      <c r="ELR76" s="62"/>
      <c r="ELS76" s="62"/>
      <c r="ELT76" s="62"/>
      <c r="ELU76" s="62"/>
      <c r="ELV76" s="62"/>
      <c r="ELW76" s="62"/>
      <c r="ELX76" s="62"/>
      <c r="ELY76" s="62"/>
      <c r="ELZ76" s="62"/>
      <c r="EMA76" s="62"/>
      <c r="EMB76" s="62"/>
      <c r="EMC76" s="62"/>
      <c r="EMD76" s="62"/>
      <c r="EME76" s="62"/>
      <c r="EMF76" s="62"/>
      <c r="EMG76" s="62"/>
      <c r="EMH76" s="62"/>
      <c r="EMI76" s="62"/>
      <c r="EMJ76" s="62"/>
      <c r="EMK76" s="62"/>
      <c r="EML76" s="62"/>
      <c r="EMM76" s="62"/>
      <c r="EMN76" s="62"/>
      <c r="EMO76" s="62"/>
      <c r="EMP76" s="62"/>
      <c r="EMQ76" s="62"/>
      <c r="EMR76" s="62"/>
      <c r="EMS76" s="62"/>
      <c r="EMT76" s="62"/>
      <c r="EMU76" s="62"/>
      <c r="EMV76" s="62"/>
      <c r="EMW76" s="62"/>
      <c r="EMX76" s="62"/>
      <c r="EMY76" s="62"/>
      <c r="EMZ76" s="62"/>
      <c r="ENA76" s="62"/>
      <c r="ENB76" s="62"/>
      <c r="ENC76" s="62"/>
      <c r="END76" s="62"/>
      <c r="ENE76" s="62"/>
      <c r="ENF76" s="62"/>
      <c r="ENG76" s="62"/>
      <c r="ENH76" s="62"/>
      <c r="ENI76" s="62"/>
      <c r="ENJ76" s="62"/>
      <c r="ENK76" s="62"/>
      <c r="ENL76" s="62"/>
      <c r="ENM76" s="62"/>
      <c r="ENN76" s="62"/>
      <c r="ENO76" s="62"/>
      <c r="ENP76" s="62"/>
      <c r="ENQ76" s="62"/>
      <c r="ENR76" s="62"/>
      <c r="ENS76" s="62"/>
      <c r="ENT76" s="62"/>
      <c r="ENU76" s="62"/>
      <c r="ENV76" s="62"/>
      <c r="ENW76" s="62"/>
      <c r="ENX76" s="62"/>
      <c r="ENY76" s="62"/>
      <c r="ENZ76" s="62"/>
      <c r="EOA76" s="62"/>
      <c r="EOB76" s="62"/>
      <c r="EOC76" s="62"/>
      <c r="EOD76" s="62"/>
      <c r="EOE76" s="62"/>
      <c r="EOF76" s="62"/>
      <c r="EOG76" s="62"/>
      <c r="EOH76" s="62"/>
      <c r="EOI76" s="62"/>
      <c r="EOJ76" s="62"/>
      <c r="EOK76" s="62"/>
      <c r="EOL76" s="62"/>
      <c r="EOM76" s="62"/>
      <c r="EON76" s="62"/>
      <c r="EOO76" s="62"/>
      <c r="EOP76" s="62"/>
      <c r="EOQ76" s="62"/>
      <c r="EOR76" s="62"/>
      <c r="EOS76" s="62"/>
      <c r="EOT76" s="62"/>
      <c r="EOU76" s="62"/>
      <c r="EOV76" s="62"/>
      <c r="EOW76" s="62"/>
      <c r="EOX76" s="62"/>
      <c r="EOY76" s="62"/>
      <c r="EOZ76" s="62"/>
      <c r="EPA76" s="62"/>
      <c r="EPB76" s="62"/>
      <c r="EPC76" s="62"/>
      <c r="EPD76" s="62"/>
      <c r="EPE76" s="62"/>
      <c r="EPF76" s="62"/>
      <c r="EPG76" s="62"/>
      <c r="EPH76" s="62"/>
      <c r="EPI76" s="62"/>
      <c r="EPJ76" s="62"/>
      <c r="EPK76" s="62"/>
      <c r="EPL76" s="62"/>
      <c r="EPM76" s="62"/>
      <c r="EPN76" s="62"/>
      <c r="EPO76" s="62"/>
      <c r="EPP76" s="62"/>
      <c r="EPQ76" s="62"/>
      <c r="EPR76" s="62"/>
      <c r="EPS76" s="62"/>
      <c r="EPT76" s="62"/>
      <c r="EPU76" s="62"/>
      <c r="EPV76" s="62"/>
      <c r="EPW76" s="62"/>
      <c r="EPX76" s="62"/>
      <c r="EPY76" s="62"/>
      <c r="EPZ76" s="62"/>
      <c r="EQA76" s="62"/>
      <c r="EQB76" s="62"/>
      <c r="EQC76" s="62"/>
      <c r="EQD76" s="62"/>
      <c r="EQE76" s="62"/>
      <c r="EQF76" s="62"/>
      <c r="EQG76" s="62"/>
      <c r="EQH76" s="62"/>
      <c r="EQI76" s="62"/>
      <c r="EQJ76" s="62"/>
      <c r="EQK76" s="62"/>
      <c r="EQL76" s="62"/>
      <c r="EQM76" s="62"/>
      <c r="EQN76" s="62"/>
      <c r="EQO76" s="62"/>
      <c r="EQP76" s="62"/>
      <c r="EQQ76" s="62"/>
      <c r="EQR76" s="62"/>
      <c r="EQS76" s="62"/>
      <c r="EQT76" s="62"/>
      <c r="EQU76" s="62"/>
      <c r="EQV76" s="62"/>
      <c r="EQW76" s="62"/>
      <c r="EQX76" s="62"/>
      <c r="EQY76" s="62"/>
      <c r="EQZ76" s="62"/>
      <c r="ERA76" s="62"/>
      <c r="ERB76" s="62"/>
      <c r="ERC76" s="62"/>
      <c r="ERD76" s="62"/>
      <c r="ERE76" s="62"/>
      <c r="ERF76" s="62"/>
      <c r="ERG76" s="62"/>
      <c r="ERH76" s="62"/>
      <c r="ERI76" s="62"/>
      <c r="ERJ76" s="62"/>
      <c r="ERK76" s="62"/>
      <c r="ERL76" s="62"/>
      <c r="ERM76" s="62"/>
      <c r="ERN76" s="62"/>
      <c r="ERO76" s="62"/>
      <c r="ERP76" s="62"/>
      <c r="ERQ76" s="62"/>
      <c r="ERR76" s="62"/>
      <c r="ERS76" s="62"/>
      <c r="ERT76" s="62"/>
      <c r="ERU76" s="62"/>
      <c r="ERV76" s="62"/>
      <c r="ERW76" s="62"/>
      <c r="ERX76" s="62"/>
      <c r="ERY76" s="62"/>
      <c r="ERZ76" s="62"/>
      <c r="ESA76" s="62"/>
      <c r="ESB76" s="62"/>
      <c r="ESC76" s="62"/>
      <c r="ESD76" s="62"/>
      <c r="ESE76" s="62"/>
      <c r="ESF76" s="62"/>
      <c r="ESG76" s="62"/>
      <c r="ESH76" s="62"/>
      <c r="ESI76" s="62"/>
      <c r="ESJ76" s="62"/>
      <c r="ESK76" s="62"/>
      <c r="ESL76" s="62"/>
      <c r="ESM76" s="62"/>
      <c r="ESN76" s="62"/>
      <c r="ESO76" s="62"/>
      <c r="ESP76" s="62"/>
      <c r="ESQ76" s="62"/>
      <c r="ESR76" s="62"/>
      <c r="ESS76" s="62"/>
      <c r="EST76" s="62"/>
      <c r="ESU76" s="62"/>
      <c r="ESV76" s="62"/>
      <c r="ESW76" s="62"/>
      <c r="ESX76" s="62"/>
      <c r="ESY76" s="62"/>
      <c r="ESZ76" s="62"/>
      <c r="ETA76" s="62"/>
      <c r="ETB76" s="62"/>
      <c r="ETC76" s="62"/>
      <c r="ETD76" s="62"/>
      <c r="ETE76" s="62"/>
      <c r="ETF76" s="62"/>
      <c r="ETG76" s="62"/>
      <c r="ETH76" s="62"/>
      <c r="ETI76" s="62"/>
      <c r="ETJ76" s="62"/>
      <c r="ETK76" s="62"/>
      <c r="ETL76" s="62"/>
      <c r="ETM76" s="62"/>
      <c r="ETN76" s="62"/>
      <c r="ETO76" s="62"/>
      <c r="ETP76" s="62"/>
      <c r="ETQ76" s="62"/>
      <c r="ETR76" s="62"/>
      <c r="ETS76" s="62"/>
      <c r="ETT76" s="62"/>
      <c r="ETU76" s="62"/>
      <c r="ETV76" s="62"/>
      <c r="ETW76" s="62"/>
      <c r="ETX76" s="62"/>
      <c r="ETY76" s="62"/>
      <c r="ETZ76" s="62"/>
      <c r="EUA76" s="62"/>
      <c r="EUB76" s="62"/>
      <c r="EUC76" s="62"/>
      <c r="EUD76" s="62"/>
      <c r="EUE76" s="62"/>
      <c r="EUF76" s="62"/>
      <c r="EUG76" s="62"/>
      <c r="EUH76" s="62"/>
      <c r="EUI76" s="62"/>
      <c r="EUJ76" s="62"/>
      <c r="EUK76" s="62"/>
      <c r="EUL76" s="62"/>
      <c r="EUM76" s="62"/>
      <c r="EUN76" s="62"/>
      <c r="EUO76" s="62"/>
      <c r="EUP76" s="62"/>
      <c r="EUQ76" s="62"/>
      <c r="EUR76" s="62"/>
      <c r="EUS76" s="62"/>
      <c r="EUT76" s="62"/>
      <c r="EUU76" s="62"/>
      <c r="EUV76" s="62"/>
      <c r="EUW76" s="62"/>
      <c r="EUX76" s="62"/>
      <c r="EUY76" s="62"/>
      <c r="EUZ76" s="62"/>
      <c r="EVA76" s="62"/>
      <c r="EVB76" s="62"/>
      <c r="EVC76" s="62"/>
      <c r="EVD76" s="62"/>
      <c r="EVE76" s="62"/>
      <c r="EVF76" s="62"/>
      <c r="EVG76" s="62"/>
      <c r="EVH76" s="62"/>
      <c r="EVI76" s="62"/>
      <c r="EVJ76" s="62"/>
      <c r="EVK76" s="62"/>
      <c r="EVL76" s="62"/>
      <c r="EVM76" s="62"/>
      <c r="EVN76" s="62"/>
      <c r="EVO76" s="62"/>
      <c r="EVP76" s="62"/>
      <c r="EVQ76" s="62"/>
      <c r="EVR76" s="62"/>
      <c r="EVS76" s="62"/>
      <c r="EVT76" s="62"/>
      <c r="EVU76" s="62"/>
      <c r="EVV76" s="62"/>
      <c r="EVW76" s="62"/>
      <c r="EVX76" s="62"/>
      <c r="EVY76" s="62"/>
      <c r="EVZ76" s="62"/>
      <c r="EWA76" s="62"/>
      <c r="EWB76" s="62"/>
      <c r="EWC76" s="62"/>
      <c r="EWD76" s="62"/>
      <c r="EWE76" s="62"/>
      <c r="EWF76" s="62"/>
      <c r="EWG76" s="62"/>
      <c r="EWH76" s="62"/>
      <c r="EWI76" s="62"/>
      <c r="EWJ76" s="62"/>
      <c r="EWK76" s="62"/>
      <c r="EWL76" s="62"/>
      <c r="EWM76" s="62"/>
      <c r="EWN76" s="62"/>
      <c r="EWO76" s="62"/>
      <c r="EWP76" s="62"/>
      <c r="EWQ76" s="62"/>
      <c r="EWR76" s="62"/>
      <c r="EWS76" s="62"/>
      <c r="EWT76" s="62"/>
      <c r="EWU76" s="62"/>
      <c r="EWV76" s="62"/>
      <c r="EWW76" s="62"/>
      <c r="EWX76" s="62"/>
      <c r="EWY76" s="62"/>
      <c r="EWZ76" s="62"/>
      <c r="EXA76" s="62"/>
      <c r="EXB76" s="62"/>
      <c r="EXC76" s="62"/>
      <c r="EXD76" s="62"/>
      <c r="EXE76" s="62"/>
      <c r="EXF76" s="62"/>
      <c r="EXG76" s="62"/>
      <c r="EXH76" s="62"/>
      <c r="EXI76" s="62"/>
      <c r="EXJ76" s="62"/>
      <c r="EXK76" s="62"/>
      <c r="EXL76" s="62"/>
      <c r="EXM76" s="62"/>
      <c r="EXN76" s="62"/>
      <c r="EXO76" s="62"/>
      <c r="EXP76" s="62"/>
      <c r="EXQ76" s="62"/>
      <c r="EXR76" s="62"/>
      <c r="EXS76" s="62"/>
      <c r="EXT76" s="62"/>
      <c r="EXU76" s="62"/>
      <c r="EXV76" s="62"/>
      <c r="EXW76" s="62"/>
      <c r="EXX76" s="62"/>
      <c r="EXY76" s="62"/>
      <c r="EXZ76" s="62"/>
      <c r="EYA76" s="62"/>
      <c r="EYB76" s="62"/>
      <c r="EYC76" s="62"/>
      <c r="EYD76" s="62"/>
      <c r="EYE76" s="62"/>
      <c r="EYF76" s="62"/>
      <c r="EYG76" s="62"/>
      <c r="EYH76" s="62"/>
      <c r="EYI76" s="62"/>
      <c r="EYJ76" s="62"/>
      <c r="EYK76" s="62"/>
      <c r="EYL76" s="62"/>
      <c r="EYM76" s="62"/>
      <c r="EYN76" s="62"/>
      <c r="EYO76" s="62"/>
      <c r="EYP76" s="62"/>
      <c r="EYQ76" s="62"/>
      <c r="EYR76" s="62"/>
      <c r="EYS76" s="62"/>
      <c r="EYT76" s="62"/>
      <c r="EYU76" s="62"/>
      <c r="EYV76" s="62"/>
      <c r="EYW76" s="62"/>
      <c r="EYX76" s="62"/>
      <c r="EYY76" s="62"/>
      <c r="EYZ76" s="62"/>
      <c r="EZA76" s="62"/>
      <c r="EZB76" s="62"/>
      <c r="EZC76" s="62"/>
      <c r="EZD76" s="62"/>
      <c r="EZE76" s="62"/>
      <c r="EZF76" s="62"/>
      <c r="EZG76" s="62"/>
      <c r="EZH76" s="62"/>
      <c r="EZI76" s="62"/>
      <c r="EZJ76" s="62"/>
      <c r="EZK76" s="62"/>
      <c r="EZL76" s="62"/>
      <c r="EZM76" s="62"/>
      <c r="EZN76" s="62"/>
      <c r="EZO76" s="62"/>
      <c r="EZP76" s="62"/>
      <c r="EZQ76" s="62"/>
      <c r="EZR76" s="62"/>
      <c r="EZS76" s="62"/>
      <c r="EZT76" s="62"/>
      <c r="EZU76" s="62"/>
      <c r="EZV76" s="62"/>
      <c r="EZW76" s="62"/>
      <c r="EZX76" s="62"/>
      <c r="EZY76" s="62"/>
      <c r="EZZ76" s="62"/>
      <c r="FAA76" s="62"/>
      <c r="FAB76" s="62"/>
      <c r="FAC76" s="62"/>
      <c r="FAD76" s="62"/>
      <c r="FAE76" s="62"/>
      <c r="FAF76" s="62"/>
      <c r="FAG76" s="62"/>
      <c r="FAH76" s="62"/>
      <c r="FAI76" s="62"/>
      <c r="FAJ76" s="62"/>
      <c r="FAK76" s="62"/>
      <c r="FAL76" s="62"/>
      <c r="FAM76" s="62"/>
      <c r="FAN76" s="62"/>
      <c r="FAO76" s="62"/>
      <c r="FAP76" s="62"/>
      <c r="FAQ76" s="62"/>
      <c r="FAR76" s="62"/>
      <c r="FAS76" s="62"/>
      <c r="FAT76" s="62"/>
      <c r="FAU76" s="62"/>
      <c r="FAV76" s="62"/>
      <c r="FAW76" s="62"/>
      <c r="FAX76" s="62"/>
      <c r="FAY76" s="62"/>
      <c r="FAZ76" s="62"/>
      <c r="FBA76" s="62"/>
      <c r="FBB76" s="62"/>
      <c r="FBC76" s="62"/>
      <c r="FBD76" s="62"/>
      <c r="FBE76" s="62"/>
      <c r="FBF76" s="62"/>
      <c r="FBG76" s="62"/>
      <c r="FBH76" s="62"/>
      <c r="FBI76" s="62"/>
      <c r="FBJ76" s="62"/>
      <c r="FBK76" s="62"/>
      <c r="FBL76" s="62"/>
      <c r="FBM76" s="62"/>
      <c r="FBN76" s="62"/>
      <c r="FBO76" s="62"/>
      <c r="FBP76" s="62"/>
      <c r="FBQ76" s="62"/>
      <c r="FBR76" s="62"/>
      <c r="FBS76" s="62"/>
      <c r="FBT76" s="62"/>
      <c r="FBU76" s="62"/>
      <c r="FBV76" s="62"/>
      <c r="FBW76" s="62"/>
      <c r="FBX76" s="62"/>
      <c r="FBY76" s="62"/>
      <c r="FBZ76" s="62"/>
      <c r="FCA76" s="62"/>
      <c r="FCB76" s="62"/>
      <c r="FCC76" s="62"/>
      <c r="FCD76" s="62"/>
      <c r="FCE76" s="62"/>
      <c r="FCF76" s="62"/>
      <c r="FCG76" s="62"/>
      <c r="FCH76" s="62"/>
      <c r="FCI76" s="62"/>
      <c r="FCJ76" s="62"/>
      <c r="FCK76" s="62"/>
      <c r="FCL76" s="62"/>
      <c r="FCM76" s="62"/>
      <c r="FCN76" s="62"/>
      <c r="FCO76" s="62"/>
      <c r="FCP76" s="62"/>
      <c r="FCQ76" s="62"/>
      <c r="FCR76" s="62"/>
      <c r="FCS76" s="62"/>
      <c r="FCT76" s="62"/>
      <c r="FCU76" s="62"/>
      <c r="FCV76" s="62"/>
      <c r="FCW76" s="62"/>
      <c r="FCX76" s="62"/>
      <c r="FCY76" s="62"/>
      <c r="FCZ76" s="62"/>
      <c r="FDA76" s="62"/>
      <c r="FDB76" s="62"/>
      <c r="FDC76" s="62"/>
      <c r="FDD76" s="62"/>
      <c r="FDE76" s="62"/>
      <c r="FDF76" s="62"/>
      <c r="FDG76" s="62"/>
      <c r="FDH76" s="62"/>
      <c r="FDI76" s="62"/>
      <c r="FDJ76" s="62"/>
      <c r="FDK76" s="62"/>
      <c r="FDL76" s="62"/>
      <c r="FDM76" s="62"/>
      <c r="FDN76" s="62"/>
      <c r="FDO76" s="62"/>
      <c r="FDP76" s="62"/>
      <c r="FDQ76" s="62"/>
      <c r="FDR76" s="62"/>
      <c r="FDS76" s="62"/>
      <c r="FDT76" s="62"/>
      <c r="FDU76" s="62"/>
      <c r="FDV76" s="62"/>
      <c r="FDW76" s="62"/>
      <c r="FDX76" s="62"/>
      <c r="FDY76" s="62"/>
      <c r="FDZ76" s="62"/>
      <c r="FEA76" s="62"/>
      <c r="FEB76" s="62"/>
      <c r="FEC76" s="62"/>
      <c r="FED76" s="62"/>
      <c r="FEE76" s="62"/>
      <c r="FEF76" s="62"/>
      <c r="FEG76" s="62"/>
      <c r="FEH76" s="62"/>
      <c r="FEI76" s="62"/>
      <c r="FEJ76" s="62"/>
      <c r="FEK76" s="62"/>
      <c r="FEL76" s="62"/>
      <c r="FEM76" s="62"/>
      <c r="FEN76" s="62"/>
      <c r="FEO76" s="62"/>
      <c r="FEP76" s="62"/>
      <c r="FEQ76" s="62"/>
      <c r="FER76" s="62"/>
      <c r="FES76" s="62"/>
      <c r="FET76" s="62"/>
      <c r="FEU76" s="62"/>
      <c r="FEV76" s="62"/>
      <c r="FEW76" s="62"/>
      <c r="FEX76" s="62"/>
      <c r="FEY76" s="62"/>
      <c r="FEZ76" s="62"/>
      <c r="FFA76" s="62"/>
      <c r="FFB76" s="62"/>
      <c r="FFC76" s="62"/>
      <c r="FFD76" s="62"/>
      <c r="FFE76" s="62"/>
      <c r="FFF76" s="62"/>
      <c r="FFG76" s="62"/>
      <c r="FFH76" s="62"/>
      <c r="FFI76" s="62"/>
      <c r="FFJ76" s="62"/>
      <c r="FFK76" s="62"/>
      <c r="FFL76" s="62"/>
      <c r="FFM76" s="62"/>
      <c r="FFN76" s="62"/>
      <c r="FFO76" s="62"/>
      <c r="FFP76" s="62"/>
      <c r="FFQ76" s="62"/>
      <c r="FFR76" s="62"/>
      <c r="FFS76" s="62"/>
      <c r="FFT76" s="62"/>
      <c r="FFU76" s="62"/>
      <c r="FFV76" s="62"/>
      <c r="FFW76" s="62"/>
      <c r="FFX76" s="62"/>
      <c r="FFY76" s="62"/>
      <c r="FFZ76" s="62"/>
      <c r="FGA76" s="62"/>
      <c r="FGB76" s="62"/>
      <c r="FGC76" s="62"/>
      <c r="FGD76" s="62"/>
      <c r="FGE76" s="62"/>
      <c r="FGF76" s="62"/>
      <c r="FGG76" s="62"/>
      <c r="FGH76" s="62"/>
      <c r="FGI76" s="62"/>
      <c r="FGJ76" s="62"/>
      <c r="FGK76" s="62"/>
      <c r="FGL76" s="62"/>
      <c r="FGM76" s="62"/>
      <c r="FGN76" s="62"/>
      <c r="FGO76" s="62"/>
      <c r="FGP76" s="62"/>
      <c r="FGQ76" s="62"/>
      <c r="FGR76" s="62"/>
      <c r="FGS76" s="62"/>
      <c r="FGT76" s="62"/>
      <c r="FGU76" s="62"/>
      <c r="FGV76" s="62"/>
      <c r="FGW76" s="62"/>
      <c r="FGX76" s="62"/>
      <c r="FGY76" s="62"/>
      <c r="FGZ76" s="62"/>
      <c r="FHA76" s="62"/>
      <c r="FHB76" s="62"/>
      <c r="FHC76" s="62"/>
      <c r="FHD76" s="62"/>
      <c r="FHE76" s="62"/>
      <c r="FHF76" s="62"/>
      <c r="FHG76" s="62"/>
      <c r="FHH76" s="62"/>
      <c r="FHI76" s="62"/>
      <c r="FHJ76" s="62"/>
      <c r="FHK76" s="62"/>
      <c r="FHL76" s="62"/>
      <c r="FHM76" s="62"/>
      <c r="FHN76" s="62"/>
      <c r="FHO76" s="62"/>
      <c r="FHP76" s="62"/>
      <c r="FHQ76" s="62"/>
      <c r="FHR76" s="62"/>
      <c r="FHS76" s="62"/>
      <c r="FHT76" s="62"/>
      <c r="FHU76" s="62"/>
      <c r="FHV76" s="62"/>
      <c r="FHW76" s="62"/>
      <c r="FHX76" s="62"/>
      <c r="FHY76" s="62"/>
      <c r="FHZ76" s="62"/>
      <c r="FIA76" s="62"/>
      <c r="FIB76" s="62"/>
      <c r="FIC76" s="62"/>
      <c r="FID76" s="62"/>
      <c r="FIE76" s="62"/>
      <c r="FIF76" s="62"/>
      <c r="FIG76" s="62"/>
      <c r="FIH76" s="62"/>
      <c r="FII76" s="62"/>
      <c r="FIJ76" s="62"/>
      <c r="FIK76" s="62"/>
      <c r="FIL76" s="62"/>
      <c r="FIM76" s="62"/>
      <c r="FIN76" s="62"/>
      <c r="FIO76" s="62"/>
      <c r="FIP76" s="62"/>
      <c r="FIQ76" s="62"/>
      <c r="FIR76" s="62"/>
      <c r="FIS76" s="62"/>
      <c r="FIT76" s="62"/>
      <c r="FIU76" s="62"/>
      <c r="FIV76" s="62"/>
      <c r="FIW76" s="62"/>
      <c r="FIX76" s="62"/>
      <c r="FIY76" s="62"/>
      <c r="FIZ76" s="62"/>
      <c r="FJA76" s="62"/>
      <c r="FJB76" s="62"/>
      <c r="FJC76" s="62"/>
      <c r="FJD76" s="62"/>
      <c r="FJE76" s="62"/>
      <c r="FJF76" s="62"/>
      <c r="FJG76" s="62"/>
      <c r="FJH76" s="62"/>
      <c r="FJI76" s="62"/>
      <c r="FJJ76" s="62"/>
      <c r="FJK76" s="62"/>
      <c r="FJL76" s="62"/>
      <c r="FJM76" s="62"/>
      <c r="FJN76" s="62"/>
      <c r="FJO76" s="62"/>
      <c r="FJP76" s="62"/>
      <c r="FJQ76" s="62"/>
      <c r="FJR76" s="62"/>
      <c r="FJS76" s="62"/>
      <c r="FJT76" s="62"/>
      <c r="FJU76" s="62"/>
      <c r="FJV76" s="62"/>
      <c r="FJW76" s="62"/>
      <c r="FJX76" s="62"/>
      <c r="FJY76" s="62"/>
      <c r="FJZ76" s="62"/>
      <c r="FKA76" s="62"/>
      <c r="FKB76" s="62"/>
      <c r="FKC76" s="62"/>
      <c r="FKD76" s="62"/>
      <c r="FKE76" s="62"/>
      <c r="FKF76" s="62"/>
      <c r="FKG76" s="62"/>
      <c r="FKH76" s="62"/>
      <c r="FKI76" s="62"/>
      <c r="FKJ76" s="62"/>
      <c r="FKK76" s="62"/>
      <c r="FKL76" s="62"/>
      <c r="FKM76" s="62"/>
      <c r="FKN76" s="62"/>
      <c r="FKO76" s="62"/>
      <c r="FKP76" s="62"/>
      <c r="FKQ76" s="62"/>
      <c r="FKR76" s="62"/>
      <c r="FKS76" s="62"/>
      <c r="FKT76" s="62"/>
      <c r="FKU76" s="62"/>
      <c r="FKV76" s="62"/>
      <c r="FKW76" s="62"/>
      <c r="FKX76" s="62"/>
      <c r="FKY76" s="62"/>
      <c r="FKZ76" s="62"/>
      <c r="FLA76" s="62"/>
      <c r="FLB76" s="62"/>
      <c r="FLC76" s="62"/>
      <c r="FLD76" s="62"/>
      <c r="FLE76" s="62"/>
      <c r="FLF76" s="62"/>
      <c r="FLG76" s="62"/>
      <c r="FLH76" s="62"/>
      <c r="FLI76" s="62"/>
      <c r="FLJ76" s="62"/>
      <c r="FLK76" s="62"/>
      <c r="FLL76" s="62"/>
      <c r="FLM76" s="62"/>
      <c r="FLN76" s="62"/>
      <c r="FLO76" s="62"/>
      <c r="FLP76" s="62"/>
      <c r="FLQ76" s="62"/>
      <c r="FLR76" s="62"/>
      <c r="FLS76" s="62"/>
      <c r="FLT76" s="62"/>
      <c r="FLU76" s="62"/>
      <c r="FLV76" s="62"/>
      <c r="FLW76" s="62"/>
      <c r="FLX76" s="62"/>
      <c r="FLY76" s="62"/>
      <c r="FLZ76" s="62"/>
      <c r="FMA76" s="62"/>
      <c r="FMB76" s="62"/>
      <c r="FMC76" s="62"/>
      <c r="FMD76" s="62"/>
      <c r="FME76" s="62"/>
      <c r="FMF76" s="62"/>
      <c r="FMG76" s="62"/>
      <c r="FMH76" s="62"/>
      <c r="FMI76" s="62"/>
      <c r="FMJ76" s="62"/>
      <c r="FMK76" s="62"/>
      <c r="FML76" s="62"/>
      <c r="FMM76" s="62"/>
      <c r="FMN76" s="62"/>
      <c r="FMO76" s="62"/>
      <c r="FMP76" s="62"/>
      <c r="FMQ76" s="62"/>
      <c r="FMR76" s="62"/>
      <c r="FMS76" s="62"/>
      <c r="FMT76" s="62"/>
      <c r="FMU76" s="62"/>
      <c r="FMV76" s="62"/>
      <c r="FMW76" s="62"/>
      <c r="FMX76" s="62"/>
      <c r="FMY76" s="62"/>
      <c r="FMZ76" s="62"/>
      <c r="FNA76" s="62"/>
      <c r="FNB76" s="62"/>
      <c r="FNC76" s="62"/>
      <c r="FND76" s="62"/>
      <c r="FNE76" s="62"/>
      <c r="FNF76" s="62"/>
      <c r="FNG76" s="62"/>
      <c r="FNH76" s="62"/>
      <c r="FNI76" s="62"/>
      <c r="FNJ76" s="62"/>
      <c r="FNK76" s="62"/>
      <c r="FNL76" s="62"/>
      <c r="FNM76" s="62"/>
      <c r="FNN76" s="62"/>
      <c r="FNO76" s="62"/>
      <c r="FNP76" s="62"/>
      <c r="FNQ76" s="62"/>
      <c r="FNR76" s="62"/>
      <c r="FNS76" s="62"/>
      <c r="FNT76" s="62"/>
      <c r="FNU76" s="62"/>
      <c r="FNV76" s="62"/>
      <c r="FNW76" s="62"/>
      <c r="FNX76" s="62"/>
      <c r="FNY76" s="62"/>
      <c r="FNZ76" s="62"/>
      <c r="FOA76" s="62"/>
      <c r="FOB76" s="62"/>
      <c r="FOC76" s="62"/>
      <c r="FOD76" s="62"/>
      <c r="FOE76" s="62"/>
      <c r="FOF76" s="62"/>
      <c r="FOG76" s="62"/>
      <c r="FOH76" s="62"/>
      <c r="FOI76" s="62"/>
      <c r="FOJ76" s="62"/>
      <c r="FOK76" s="62"/>
      <c r="FOL76" s="62"/>
      <c r="FOM76" s="62"/>
      <c r="FON76" s="62"/>
      <c r="FOO76" s="62"/>
      <c r="FOP76" s="62"/>
      <c r="FOQ76" s="62"/>
      <c r="FOR76" s="62"/>
      <c r="FOS76" s="62"/>
      <c r="FOT76" s="62"/>
      <c r="FOU76" s="62"/>
      <c r="FOV76" s="62"/>
      <c r="FOW76" s="62"/>
      <c r="FOX76" s="62"/>
      <c r="FOY76" s="62"/>
      <c r="FOZ76" s="62"/>
      <c r="FPA76" s="62"/>
      <c r="FPB76" s="62"/>
      <c r="FPC76" s="62"/>
      <c r="FPD76" s="62"/>
      <c r="FPE76" s="62"/>
      <c r="FPF76" s="62"/>
      <c r="FPG76" s="62"/>
      <c r="FPH76" s="62"/>
      <c r="FPI76" s="62"/>
      <c r="FPJ76" s="62"/>
      <c r="FPK76" s="62"/>
      <c r="FPL76" s="62"/>
      <c r="FPM76" s="62"/>
      <c r="FPN76" s="62"/>
      <c r="FPO76" s="62"/>
      <c r="FPP76" s="62"/>
      <c r="FPQ76" s="62"/>
      <c r="FPR76" s="62"/>
      <c r="FPS76" s="62"/>
      <c r="FPT76" s="62"/>
      <c r="FPU76" s="62"/>
      <c r="FPV76" s="62"/>
      <c r="FPW76" s="62"/>
      <c r="FPX76" s="62"/>
      <c r="FPY76" s="62"/>
      <c r="FPZ76" s="62"/>
      <c r="FQA76" s="62"/>
      <c r="FQB76" s="62"/>
      <c r="FQC76" s="62"/>
      <c r="FQD76" s="62"/>
      <c r="FQE76" s="62"/>
      <c r="FQF76" s="62"/>
      <c r="FQG76" s="62"/>
      <c r="FQH76" s="62"/>
      <c r="FQI76" s="62"/>
      <c r="FQJ76" s="62"/>
      <c r="FQK76" s="62"/>
      <c r="FQL76" s="62"/>
      <c r="FQM76" s="62"/>
      <c r="FQN76" s="62"/>
      <c r="FQO76" s="62"/>
      <c r="FQP76" s="62"/>
      <c r="FQQ76" s="62"/>
      <c r="FQR76" s="62"/>
      <c r="FQS76" s="62"/>
      <c r="FQT76" s="62"/>
      <c r="FQU76" s="62"/>
      <c r="FQV76" s="62"/>
      <c r="FQW76" s="62"/>
      <c r="FQX76" s="62"/>
      <c r="FQY76" s="62"/>
      <c r="FQZ76" s="62"/>
      <c r="FRA76" s="62"/>
      <c r="FRB76" s="62"/>
      <c r="FRC76" s="62"/>
      <c r="FRD76" s="62"/>
      <c r="FRE76" s="62"/>
      <c r="FRF76" s="62"/>
      <c r="FRG76" s="62"/>
      <c r="FRH76" s="62"/>
      <c r="FRI76" s="62"/>
      <c r="FRJ76" s="62"/>
      <c r="FRK76" s="62"/>
      <c r="FRL76" s="62"/>
      <c r="FRM76" s="62"/>
      <c r="FRN76" s="62"/>
      <c r="FRO76" s="62"/>
      <c r="FRP76" s="62"/>
      <c r="FRQ76" s="62"/>
      <c r="FRR76" s="62"/>
      <c r="FRS76" s="62"/>
      <c r="FRT76" s="62"/>
      <c r="FRU76" s="62"/>
      <c r="FRV76" s="62"/>
      <c r="FRW76" s="62"/>
      <c r="FRX76" s="62"/>
      <c r="FRY76" s="62"/>
      <c r="FRZ76" s="62"/>
      <c r="FSA76" s="62"/>
      <c r="FSB76" s="62"/>
      <c r="FSC76" s="62"/>
      <c r="FSD76" s="62"/>
      <c r="FSE76" s="62"/>
      <c r="FSF76" s="62"/>
      <c r="FSG76" s="62"/>
      <c r="FSH76" s="62"/>
      <c r="FSI76" s="62"/>
      <c r="FSJ76" s="62"/>
      <c r="FSK76" s="62"/>
      <c r="FSL76" s="62"/>
      <c r="FSM76" s="62"/>
      <c r="FSN76" s="62"/>
      <c r="FSO76" s="62"/>
      <c r="FSP76" s="62"/>
      <c r="FSQ76" s="62"/>
      <c r="FSR76" s="62"/>
      <c r="FSS76" s="62"/>
      <c r="FST76" s="62"/>
      <c r="FSU76" s="62"/>
      <c r="FSV76" s="62"/>
      <c r="FSW76" s="62"/>
      <c r="FSX76" s="62"/>
      <c r="FSY76" s="62"/>
      <c r="FSZ76" s="62"/>
      <c r="FTA76" s="62"/>
      <c r="FTB76" s="62"/>
      <c r="FTC76" s="62"/>
      <c r="FTD76" s="62"/>
      <c r="FTE76" s="62"/>
      <c r="FTF76" s="62"/>
      <c r="FTG76" s="62"/>
      <c r="FTH76" s="62"/>
      <c r="FTI76" s="62"/>
      <c r="FTJ76" s="62"/>
      <c r="FTK76" s="62"/>
      <c r="FTL76" s="62"/>
      <c r="FTM76" s="62"/>
      <c r="FTN76" s="62"/>
      <c r="FTO76" s="62"/>
      <c r="FTP76" s="62"/>
      <c r="FTQ76" s="62"/>
      <c r="FTR76" s="62"/>
      <c r="FTS76" s="62"/>
      <c r="FTT76" s="62"/>
      <c r="FTU76" s="62"/>
      <c r="FTV76" s="62"/>
      <c r="FTW76" s="62"/>
      <c r="FTX76" s="62"/>
      <c r="FTY76" s="62"/>
      <c r="FTZ76" s="62"/>
      <c r="FUA76" s="62"/>
      <c r="FUB76" s="62"/>
      <c r="FUC76" s="62"/>
      <c r="FUD76" s="62"/>
      <c r="FUE76" s="62"/>
      <c r="FUF76" s="62"/>
      <c r="FUG76" s="62"/>
      <c r="FUH76" s="62"/>
      <c r="FUI76" s="62"/>
      <c r="FUJ76" s="62"/>
      <c r="FUK76" s="62"/>
      <c r="FUL76" s="62"/>
      <c r="FUM76" s="62"/>
      <c r="FUN76" s="62"/>
      <c r="FUO76" s="62"/>
      <c r="FUP76" s="62"/>
      <c r="FUQ76" s="62"/>
      <c r="FUR76" s="62"/>
      <c r="FUS76" s="62"/>
      <c r="FUT76" s="62"/>
      <c r="FUU76" s="62"/>
      <c r="FUV76" s="62"/>
      <c r="FUW76" s="62"/>
      <c r="FUX76" s="62"/>
      <c r="FUY76" s="62"/>
      <c r="FUZ76" s="62"/>
      <c r="FVA76" s="62"/>
      <c r="FVB76" s="62"/>
      <c r="FVC76" s="62"/>
      <c r="FVD76" s="62"/>
      <c r="FVE76" s="62"/>
      <c r="FVF76" s="62"/>
      <c r="FVG76" s="62"/>
      <c r="FVH76" s="62"/>
      <c r="FVI76" s="62"/>
      <c r="FVJ76" s="62"/>
      <c r="FVK76" s="62"/>
      <c r="FVL76" s="62"/>
      <c r="FVM76" s="62"/>
      <c r="FVN76" s="62"/>
      <c r="FVO76" s="62"/>
      <c r="FVP76" s="62"/>
      <c r="FVQ76" s="62"/>
      <c r="FVR76" s="62"/>
      <c r="FVS76" s="62"/>
      <c r="FVT76" s="62"/>
      <c r="FVU76" s="62"/>
      <c r="FVV76" s="62"/>
      <c r="FVW76" s="62"/>
      <c r="FVX76" s="62"/>
      <c r="FVY76" s="62"/>
      <c r="FVZ76" s="62"/>
      <c r="FWA76" s="62"/>
      <c r="FWB76" s="62"/>
      <c r="FWC76" s="62"/>
      <c r="FWD76" s="62"/>
      <c r="FWE76" s="62"/>
      <c r="FWF76" s="62"/>
      <c r="FWG76" s="62"/>
      <c r="FWH76" s="62"/>
      <c r="FWI76" s="62"/>
      <c r="FWJ76" s="62"/>
      <c r="FWK76" s="62"/>
      <c r="FWL76" s="62"/>
      <c r="FWM76" s="62"/>
      <c r="FWN76" s="62"/>
      <c r="FWO76" s="62"/>
      <c r="FWP76" s="62"/>
      <c r="FWQ76" s="62"/>
      <c r="FWR76" s="62"/>
      <c r="FWS76" s="62"/>
      <c r="FWT76" s="62"/>
      <c r="FWU76" s="62"/>
      <c r="FWV76" s="62"/>
      <c r="FWW76" s="62"/>
      <c r="FWX76" s="62"/>
      <c r="FWY76" s="62"/>
      <c r="FWZ76" s="62"/>
      <c r="FXA76" s="62"/>
      <c r="FXB76" s="62"/>
      <c r="FXC76" s="62"/>
      <c r="FXD76" s="62"/>
      <c r="FXE76" s="62"/>
      <c r="FXF76" s="62"/>
      <c r="FXG76" s="62"/>
      <c r="FXH76" s="62"/>
      <c r="FXI76" s="62"/>
      <c r="FXJ76" s="62"/>
      <c r="FXK76" s="62"/>
      <c r="FXL76" s="62"/>
      <c r="FXM76" s="62"/>
      <c r="FXN76" s="62"/>
      <c r="FXO76" s="62"/>
      <c r="FXP76" s="62"/>
      <c r="FXQ76" s="62"/>
      <c r="FXR76" s="62"/>
      <c r="FXS76" s="62"/>
      <c r="FXT76" s="62"/>
      <c r="FXU76" s="62"/>
      <c r="FXV76" s="62"/>
      <c r="FXW76" s="62"/>
      <c r="FXX76" s="62"/>
      <c r="FXY76" s="62"/>
      <c r="FXZ76" s="62"/>
      <c r="FYA76" s="62"/>
      <c r="FYB76" s="62"/>
      <c r="FYC76" s="62"/>
      <c r="FYD76" s="62"/>
      <c r="FYE76" s="62"/>
      <c r="FYF76" s="62"/>
      <c r="FYG76" s="62"/>
      <c r="FYH76" s="62"/>
      <c r="FYI76" s="62"/>
      <c r="FYJ76" s="62"/>
      <c r="FYK76" s="62"/>
      <c r="FYL76" s="62"/>
      <c r="FYM76" s="62"/>
      <c r="FYN76" s="62"/>
      <c r="FYO76" s="62"/>
      <c r="FYP76" s="62"/>
      <c r="FYQ76" s="62"/>
      <c r="FYR76" s="62"/>
      <c r="FYS76" s="62"/>
      <c r="FYT76" s="62"/>
      <c r="FYU76" s="62"/>
      <c r="FYV76" s="62"/>
      <c r="FYW76" s="62"/>
      <c r="FYX76" s="62"/>
      <c r="FYY76" s="62"/>
      <c r="FYZ76" s="62"/>
      <c r="FZA76" s="62"/>
      <c r="FZB76" s="62"/>
      <c r="FZC76" s="62"/>
      <c r="FZD76" s="62"/>
      <c r="FZE76" s="62"/>
      <c r="FZF76" s="62"/>
      <c r="FZG76" s="62"/>
      <c r="FZH76" s="62"/>
      <c r="FZI76" s="62"/>
      <c r="FZJ76" s="62"/>
      <c r="FZK76" s="62"/>
      <c r="FZL76" s="62"/>
      <c r="FZM76" s="62"/>
      <c r="FZN76" s="62"/>
      <c r="FZO76" s="62"/>
      <c r="FZP76" s="62"/>
      <c r="FZQ76" s="62"/>
      <c r="FZR76" s="62"/>
      <c r="FZS76" s="62"/>
      <c r="FZT76" s="62"/>
      <c r="FZU76" s="62"/>
      <c r="FZV76" s="62"/>
      <c r="FZW76" s="62"/>
      <c r="FZX76" s="62"/>
      <c r="FZY76" s="62"/>
      <c r="FZZ76" s="62"/>
      <c r="GAA76" s="62"/>
      <c r="GAB76" s="62"/>
      <c r="GAC76" s="62"/>
      <c r="GAD76" s="62"/>
      <c r="GAE76" s="62"/>
      <c r="GAF76" s="62"/>
      <c r="GAG76" s="62"/>
      <c r="GAH76" s="62"/>
      <c r="GAI76" s="62"/>
      <c r="GAJ76" s="62"/>
      <c r="GAK76" s="62"/>
      <c r="GAL76" s="62"/>
      <c r="GAM76" s="62"/>
      <c r="GAN76" s="62"/>
      <c r="GAO76" s="62"/>
      <c r="GAP76" s="62"/>
      <c r="GAQ76" s="62"/>
      <c r="GAR76" s="62"/>
      <c r="GAS76" s="62"/>
      <c r="GAT76" s="62"/>
      <c r="GAU76" s="62"/>
      <c r="GAV76" s="62"/>
      <c r="GAW76" s="62"/>
      <c r="GAX76" s="62"/>
      <c r="GAY76" s="62"/>
      <c r="GAZ76" s="62"/>
      <c r="GBA76" s="62"/>
      <c r="GBB76" s="62"/>
      <c r="GBC76" s="62"/>
      <c r="GBD76" s="62"/>
      <c r="GBE76" s="62"/>
      <c r="GBF76" s="62"/>
      <c r="GBG76" s="62"/>
      <c r="GBH76" s="62"/>
      <c r="GBI76" s="62"/>
      <c r="GBJ76" s="62"/>
      <c r="GBK76" s="62"/>
      <c r="GBL76" s="62"/>
      <c r="GBM76" s="62"/>
      <c r="GBN76" s="62"/>
      <c r="GBO76" s="62"/>
      <c r="GBP76" s="62"/>
      <c r="GBQ76" s="62"/>
      <c r="GBR76" s="62"/>
      <c r="GBS76" s="62"/>
      <c r="GBT76" s="62"/>
      <c r="GBU76" s="62"/>
      <c r="GBV76" s="62"/>
      <c r="GBW76" s="62"/>
      <c r="GBX76" s="62"/>
      <c r="GBY76" s="62"/>
      <c r="GBZ76" s="62"/>
      <c r="GCA76" s="62"/>
      <c r="GCB76" s="62"/>
      <c r="GCC76" s="62"/>
      <c r="GCD76" s="62"/>
      <c r="GCE76" s="62"/>
      <c r="GCF76" s="62"/>
      <c r="GCG76" s="62"/>
      <c r="GCH76" s="62"/>
      <c r="GCI76" s="62"/>
      <c r="GCJ76" s="62"/>
      <c r="GCK76" s="62"/>
      <c r="GCL76" s="62"/>
      <c r="GCM76" s="62"/>
      <c r="GCN76" s="62"/>
      <c r="GCO76" s="62"/>
      <c r="GCP76" s="62"/>
      <c r="GCQ76" s="62"/>
      <c r="GCR76" s="62"/>
      <c r="GCS76" s="62"/>
      <c r="GCT76" s="62"/>
      <c r="GCU76" s="62"/>
      <c r="GCV76" s="62"/>
      <c r="GCW76" s="62"/>
      <c r="GCX76" s="62"/>
      <c r="GCY76" s="62"/>
      <c r="GCZ76" s="62"/>
      <c r="GDA76" s="62"/>
      <c r="GDB76" s="62"/>
      <c r="GDC76" s="62"/>
      <c r="GDD76" s="62"/>
      <c r="GDE76" s="62"/>
      <c r="GDF76" s="62"/>
      <c r="GDG76" s="62"/>
      <c r="GDH76" s="62"/>
      <c r="GDI76" s="62"/>
      <c r="GDJ76" s="62"/>
      <c r="GDK76" s="62"/>
      <c r="GDL76" s="62"/>
      <c r="GDM76" s="62"/>
      <c r="GDN76" s="62"/>
      <c r="GDO76" s="62"/>
      <c r="GDP76" s="62"/>
      <c r="GDQ76" s="62"/>
      <c r="GDR76" s="62"/>
      <c r="GDS76" s="62"/>
      <c r="GDT76" s="62"/>
      <c r="GDU76" s="62"/>
      <c r="GDV76" s="62"/>
      <c r="GDW76" s="62"/>
      <c r="GDX76" s="62"/>
      <c r="GDY76" s="62"/>
      <c r="GDZ76" s="62"/>
      <c r="GEA76" s="62"/>
      <c r="GEB76" s="62"/>
      <c r="GEC76" s="62"/>
      <c r="GED76" s="62"/>
      <c r="GEE76" s="62"/>
      <c r="GEF76" s="62"/>
      <c r="GEG76" s="62"/>
      <c r="GEH76" s="62"/>
      <c r="GEI76" s="62"/>
      <c r="GEJ76" s="62"/>
      <c r="GEK76" s="62"/>
      <c r="GEL76" s="62"/>
      <c r="GEM76" s="62"/>
      <c r="GEN76" s="62"/>
      <c r="GEO76" s="62"/>
      <c r="GEP76" s="62"/>
      <c r="GEQ76" s="62"/>
      <c r="GER76" s="62"/>
      <c r="GES76" s="62"/>
      <c r="GET76" s="62"/>
      <c r="GEU76" s="62"/>
      <c r="GEV76" s="62"/>
      <c r="GEW76" s="62"/>
      <c r="GEX76" s="62"/>
      <c r="GEY76" s="62"/>
      <c r="GEZ76" s="62"/>
      <c r="GFA76" s="62"/>
      <c r="GFB76" s="62"/>
      <c r="GFC76" s="62"/>
      <c r="GFD76" s="62"/>
      <c r="GFE76" s="62"/>
      <c r="GFF76" s="62"/>
      <c r="GFG76" s="62"/>
      <c r="GFH76" s="62"/>
      <c r="GFI76" s="62"/>
      <c r="GFJ76" s="62"/>
      <c r="GFK76" s="62"/>
      <c r="GFL76" s="62"/>
      <c r="GFM76" s="62"/>
      <c r="GFN76" s="62"/>
      <c r="GFO76" s="62"/>
      <c r="GFP76" s="62"/>
      <c r="GFQ76" s="62"/>
      <c r="GFR76" s="62"/>
      <c r="GFS76" s="62"/>
      <c r="GFT76" s="62"/>
      <c r="GFU76" s="62"/>
      <c r="GFV76" s="62"/>
      <c r="GFW76" s="62"/>
      <c r="GFX76" s="62"/>
      <c r="GFY76" s="62"/>
      <c r="GFZ76" s="62"/>
      <c r="GGA76" s="62"/>
      <c r="GGB76" s="62"/>
      <c r="GGC76" s="62"/>
      <c r="GGD76" s="62"/>
      <c r="GGE76" s="62"/>
      <c r="GGF76" s="62"/>
      <c r="GGG76" s="62"/>
      <c r="GGH76" s="62"/>
      <c r="GGI76" s="62"/>
      <c r="GGJ76" s="62"/>
      <c r="GGK76" s="62"/>
      <c r="GGL76" s="62"/>
      <c r="GGM76" s="62"/>
      <c r="GGN76" s="62"/>
      <c r="GGO76" s="62"/>
      <c r="GGP76" s="62"/>
      <c r="GGQ76" s="62"/>
      <c r="GGR76" s="62"/>
      <c r="GGS76" s="62"/>
      <c r="GGT76" s="62"/>
      <c r="GGU76" s="62"/>
      <c r="GGV76" s="62"/>
      <c r="GGW76" s="62"/>
      <c r="GGX76" s="62"/>
      <c r="GGY76" s="62"/>
      <c r="GGZ76" s="62"/>
      <c r="GHA76" s="62"/>
      <c r="GHB76" s="62"/>
      <c r="GHC76" s="62"/>
      <c r="GHD76" s="62"/>
      <c r="GHE76" s="62"/>
      <c r="GHF76" s="62"/>
      <c r="GHG76" s="62"/>
      <c r="GHH76" s="62"/>
      <c r="GHI76" s="62"/>
      <c r="GHJ76" s="62"/>
      <c r="GHK76" s="62"/>
      <c r="GHL76" s="62"/>
      <c r="GHM76" s="62"/>
      <c r="GHN76" s="62"/>
      <c r="GHO76" s="62"/>
      <c r="GHP76" s="62"/>
      <c r="GHQ76" s="62"/>
      <c r="GHR76" s="62"/>
      <c r="GHS76" s="62"/>
      <c r="GHT76" s="62"/>
      <c r="GHU76" s="62"/>
      <c r="GHV76" s="62"/>
      <c r="GHW76" s="62"/>
      <c r="GHX76" s="62"/>
      <c r="GHY76" s="62"/>
      <c r="GHZ76" s="62"/>
      <c r="GIA76" s="62"/>
      <c r="GIB76" s="62"/>
      <c r="GIC76" s="62"/>
      <c r="GID76" s="62"/>
      <c r="GIE76" s="62"/>
      <c r="GIF76" s="62"/>
      <c r="GIG76" s="62"/>
      <c r="GIH76" s="62"/>
      <c r="GII76" s="62"/>
      <c r="GIJ76" s="62"/>
      <c r="GIK76" s="62"/>
      <c r="GIL76" s="62"/>
      <c r="GIM76" s="62"/>
      <c r="GIN76" s="62"/>
      <c r="GIO76" s="62"/>
      <c r="GIP76" s="62"/>
      <c r="GIQ76" s="62"/>
      <c r="GIR76" s="62"/>
      <c r="GIS76" s="62"/>
      <c r="GIT76" s="62"/>
      <c r="GIU76" s="62"/>
      <c r="GIV76" s="62"/>
      <c r="GIW76" s="62"/>
      <c r="GIX76" s="62"/>
      <c r="GIY76" s="62"/>
      <c r="GIZ76" s="62"/>
      <c r="GJA76" s="62"/>
      <c r="GJB76" s="62"/>
      <c r="GJC76" s="62"/>
      <c r="GJD76" s="62"/>
      <c r="GJE76" s="62"/>
      <c r="GJF76" s="62"/>
      <c r="GJG76" s="62"/>
      <c r="GJH76" s="62"/>
      <c r="GJI76" s="62"/>
      <c r="GJJ76" s="62"/>
      <c r="GJK76" s="62"/>
      <c r="GJL76" s="62"/>
      <c r="GJM76" s="62"/>
      <c r="GJN76" s="62"/>
      <c r="GJO76" s="62"/>
      <c r="GJP76" s="62"/>
      <c r="GJQ76" s="62"/>
      <c r="GJR76" s="62"/>
      <c r="GJS76" s="62"/>
      <c r="GJT76" s="62"/>
      <c r="GJU76" s="62"/>
      <c r="GJV76" s="62"/>
      <c r="GJW76" s="62"/>
      <c r="GJX76" s="62"/>
      <c r="GJY76" s="62"/>
      <c r="GJZ76" s="62"/>
      <c r="GKA76" s="62"/>
      <c r="GKB76" s="62"/>
      <c r="GKC76" s="62"/>
      <c r="GKD76" s="62"/>
      <c r="GKE76" s="62"/>
      <c r="GKF76" s="62"/>
      <c r="GKG76" s="62"/>
      <c r="GKH76" s="62"/>
      <c r="GKI76" s="62"/>
      <c r="GKJ76" s="62"/>
      <c r="GKK76" s="62"/>
      <c r="GKL76" s="62"/>
      <c r="GKM76" s="62"/>
      <c r="GKN76" s="62"/>
      <c r="GKO76" s="62"/>
      <c r="GKP76" s="62"/>
      <c r="GKQ76" s="62"/>
      <c r="GKR76" s="62"/>
      <c r="GKS76" s="62"/>
      <c r="GKT76" s="62"/>
      <c r="GKU76" s="62"/>
      <c r="GKV76" s="62"/>
      <c r="GKW76" s="62"/>
      <c r="GKX76" s="62"/>
      <c r="GKY76" s="62"/>
      <c r="GKZ76" s="62"/>
      <c r="GLA76" s="62"/>
      <c r="GLB76" s="62"/>
      <c r="GLC76" s="62"/>
      <c r="GLD76" s="62"/>
      <c r="GLE76" s="62"/>
      <c r="GLF76" s="62"/>
      <c r="GLG76" s="62"/>
      <c r="GLH76" s="62"/>
      <c r="GLI76" s="62"/>
      <c r="GLJ76" s="62"/>
      <c r="GLK76" s="62"/>
      <c r="GLL76" s="62"/>
      <c r="GLM76" s="62"/>
      <c r="GLN76" s="62"/>
      <c r="GLO76" s="62"/>
      <c r="GLP76" s="62"/>
      <c r="GLQ76" s="62"/>
      <c r="GLR76" s="62"/>
      <c r="GLS76" s="62"/>
      <c r="GLT76" s="62"/>
      <c r="GLU76" s="62"/>
      <c r="GLV76" s="62"/>
      <c r="GLW76" s="62"/>
      <c r="GLX76" s="62"/>
      <c r="GLY76" s="62"/>
      <c r="GLZ76" s="62"/>
      <c r="GMA76" s="62"/>
      <c r="GMB76" s="62"/>
      <c r="GMC76" s="62"/>
      <c r="GMD76" s="62"/>
      <c r="GME76" s="62"/>
      <c r="GMF76" s="62"/>
      <c r="GMG76" s="62"/>
      <c r="GMH76" s="62"/>
      <c r="GMI76" s="62"/>
      <c r="GMJ76" s="62"/>
      <c r="GMK76" s="62"/>
      <c r="GML76" s="62"/>
      <c r="GMM76" s="62"/>
      <c r="GMN76" s="62"/>
      <c r="GMO76" s="62"/>
      <c r="GMP76" s="62"/>
      <c r="GMQ76" s="62"/>
      <c r="GMR76" s="62"/>
      <c r="GMS76" s="62"/>
      <c r="GMT76" s="62"/>
      <c r="GMU76" s="62"/>
      <c r="GMV76" s="62"/>
      <c r="GMW76" s="62"/>
      <c r="GMX76" s="62"/>
      <c r="GMY76" s="62"/>
      <c r="GMZ76" s="62"/>
      <c r="GNA76" s="62"/>
      <c r="GNB76" s="62"/>
      <c r="GNC76" s="62"/>
      <c r="GND76" s="62"/>
      <c r="GNE76" s="62"/>
      <c r="GNF76" s="62"/>
      <c r="GNG76" s="62"/>
      <c r="GNH76" s="62"/>
      <c r="GNI76" s="62"/>
      <c r="GNJ76" s="62"/>
      <c r="GNK76" s="62"/>
      <c r="GNL76" s="62"/>
      <c r="GNM76" s="62"/>
      <c r="GNN76" s="62"/>
      <c r="GNO76" s="62"/>
      <c r="GNP76" s="62"/>
      <c r="GNQ76" s="62"/>
      <c r="GNR76" s="62"/>
      <c r="GNS76" s="62"/>
      <c r="GNT76" s="62"/>
      <c r="GNU76" s="62"/>
      <c r="GNV76" s="62"/>
      <c r="GNW76" s="62"/>
      <c r="GNX76" s="62"/>
      <c r="GNY76" s="62"/>
      <c r="GNZ76" s="62"/>
      <c r="GOA76" s="62"/>
      <c r="GOB76" s="62"/>
      <c r="GOC76" s="62"/>
      <c r="GOD76" s="62"/>
      <c r="GOE76" s="62"/>
      <c r="GOF76" s="62"/>
      <c r="GOG76" s="62"/>
      <c r="GOH76" s="62"/>
      <c r="GOI76" s="62"/>
      <c r="GOJ76" s="62"/>
      <c r="GOK76" s="62"/>
      <c r="GOL76" s="62"/>
      <c r="GOM76" s="62"/>
      <c r="GON76" s="62"/>
      <c r="GOO76" s="62"/>
      <c r="GOP76" s="62"/>
      <c r="GOQ76" s="62"/>
      <c r="GOR76" s="62"/>
      <c r="GOS76" s="62"/>
      <c r="GOT76" s="62"/>
      <c r="GOU76" s="62"/>
      <c r="GOV76" s="62"/>
      <c r="GOW76" s="62"/>
      <c r="GOX76" s="62"/>
      <c r="GOY76" s="62"/>
      <c r="GOZ76" s="62"/>
      <c r="GPA76" s="62"/>
      <c r="GPB76" s="62"/>
      <c r="GPC76" s="62"/>
      <c r="GPD76" s="62"/>
      <c r="GPE76" s="62"/>
      <c r="GPF76" s="62"/>
      <c r="GPG76" s="62"/>
      <c r="GPH76" s="62"/>
      <c r="GPI76" s="62"/>
      <c r="GPJ76" s="62"/>
      <c r="GPK76" s="62"/>
      <c r="GPL76" s="62"/>
      <c r="GPM76" s="62"/>
      <c r="GPN76" s="62"/>
      <c r="GPO76" s="62"/>
      <c r="GPP76" s="62"/>
      <c r="GPQ76" s="62"/>
      <c r="GPR76" s="62"/>
      <c r="GPS76" s="62"/>
      <c r="GPT76" s="62"/>
      <c r="GPU76" s="62"/>
      <c r="GPV76" s="62"/>
      <c r="GPW76" s="62"/>
      <c r="GPX76" s="62"/>
      <c r="GPY76" s="62"/>
      <c r="GPZ76" s="62"/>
      <c r="GQA76" s="62"/>
      <c r="GQB76" s="62"/>
      <c r="GQC76" s="62"/>
      <c r="GQD76" s="62"/>
      <c r="GQE76" s="62"/>
      <c r="GQF76" s="62"/>
      <c r="GQG76" s="62"/>
      <c r="GQH76" s="62"/>
      <c r="GQI76" s="62"/>
      <c r="GQJ76" s="62"/>
      <c r="GQK76" s="62"/>
      <c r="GQL76" s="62"/>
      <c r="GQM76" s="62"/>
      <c r="GQN76" s="62"/>
      <c r="GQO76" s="62"/>
      <c r="GQP76" s="62"/>
      <c r="GQQ76" s="62"/>
      <c r="GQR76" s="62"/>
      <c r="GQS76" s="62"/>
      <c r="GQT76" s="62"/>
      <c r="GQU76" s="62"/>
      <c r="GQV76" s="62"/>
      <c r="GQW76" s="62"/>
      <c r="GQX76" s="62"/>
      <c r="GQY76" s="62"/>
      <c r="GQZ76" s="62"/>
      <c r="GRA76" s="62"/>
      <c r="GRB76" s="62"/>
      <c r="GRC76" s="62"/>
      <c r="GRD76" s="62"/>
      <c r="GRE76" s="62"/>
      <c r="GRF76" s="62"/>
      <c r="GRG76" s="62"/>
      <c r="GRH76" s="62"/>
      <c r="GRI76" s="62"/>
      <c r="GRJ76" s="62"/>
      <c r="GRK76" s="62"/>
      <c r="GRL76" s="62"/>
      <c r="GRM76" s="62"/>
      <c r="GRN76" s="62"/>
      <c r="GRO76" s="62"/>
      <c r="GRP76" s="62"/>
      <c r="GRQ76" s="62"/>
      <c r="GRR76" s="62"/>
      <c r="GRS76" s="62"/>
      <c r="GRT76" s="62"/>
      <c r="GRU76" s="62"/>
      <c r="GRV76" s="62"/>
      <c r="GRW76" s="62"/>
      <c r="GRX76" s="62"/>
      <c r="GRY76" s="62"/>
      <c r="GRZ76" s="62"/>
      <c r="GSA76" s="62"/>
      <c r="GSB76" s="62"/>
      <c r="GSC76" s="62"/>
      <c r="GSD76" s="62"/>
      <c r="GSE76" s="62"/>
      <c r="GSF76" s="62"/>
      <c r="GSG76" s="62"/>
      <c r="GSH76" s="62"/>
      <c r="GSI76" s="62"/>
      <c r="GSJ76" s="62"/>
      <c r="GSK76" s="62"/>
      <c r="GSL76" s="62"/>
      <c r="GSM76" s="62"/>
      <c r="GSN76" s="62"/>
      <c r="GSO76" s="62"/>
      <c r="GSP76" s="62"/>
      <c r="GSQ76" s="62"/>
      <c r="GSR76" s="62"/>
      <c r="GSS76" s="62"/>
      <c r="GST76" s="62"/>
      <c r="GSU76" s="62"/>
      <c r="GSV76" s="62"/>
      <c r="GSW76" s="62"/>
      <c r="GSX76" s="62"/>
      <c r="GSY76" s="62"/>
      <c r="GSZ76" s="62"/>
      <c r="GTA76" s="62"/>
      <c r="GTB76" s="62"/>
      <c r="GTC76" s="62"/>
      <c r="GTD76" s="62"/>
      <c r="GTE76" s="62"/>
      <c r="GTF76" s="62"/>
      <c r="GTG76" s="62"/>
      <c r="GTH76" s="62"/>
      <c r="GTI76" s="62"/>
      <c r="GTJ76" s="62"/>
      <c r="GTK76" s="62"/>
      <c r="GTL76" s="62"/>
      <c r="GTM76" s="62"/>
      <c r="GTN76" s="62"/>
      <c r="GTO76" s="62"/>
      <c r="GTP76" s="62"/>
      <c r="GTQ76" s="62"/>
      <c r="GTR76" s="62"/>
      <c r="GTS76" s="62"/>
      <c r="GTT76" s="62"/>
      <c r="GTU76" s="62"/>
      <c r="GTV76" s="62"/>
      <c r="GTW76" s="62"/>
      <c r="GTX76" s="62"/>
      <c r="GTY76" s="62"/>
      <c r="GTZ76" s="62"/>
      <c r="GUA76" s="62"/>
      <c r="GUB76" s="62"/>
      <c r="GUC76" s="62"/>
      <c r="GUD76" s="62"/>
      <c r="GUE76" s="62"/>
      <c r="GUF76" s="62"/>
      <c r="GUG76" s="62"/>
      <c r="GUH76" s="62"/>
      <c r="GUI76" s="62"/>
      <c r="GUJ76" s="62"/>
      <c r="GUK76" s="62"/>
      <c r="GUL76" s="62"/>
      <c r="GUM76" s="62"/>
      <c r="GUN76" s="62"/>
      <c r="GUO76" s="62"/>
      <c r="GUP76" s="62"/>
      <c r="GUQ76" s="62"/>
      <c r="GUR76" s="62"/>
      <c r="GUS76" s="62"/>
      <c r="GUT76" s="62"/>
      <c r="GUU76" s="62"/>
      <c r="GUV76" s="62"/>
      <c r="GUW76" s="62"/>
      <c r="GUX76" s="62"/>
      <c r="GUY76" s="62"/>
      <c r="GUZ76" s="62"/>
      <c r="GVA76" s="62"/>
      <c r="GVB76" s="62"/>
      <c r="GVC76" s="62"/>
      <c r="GVD76" s="62"/>
      <c r="GVE76" s="62"/>
      <c r="GVF76" s="62"/>
      <c r="GVG76" s="62"/>
      <c r="GVH76" s="62"/>
      <c r="GVI76" s="62"/>
      <c r="GVJ76" s="62"/>
      <c r="GVK76" s="62"/>
      <c r="GVL76" s="62"/>
      <c r="GVM76" s="62"/>
      <c r="GVN76" s="62"/>
      <c r="GVO76" s="62"/>
      <c r="GVP76" s="62"/>
      <c r="GVQ76" s="62"/>
      <c r="GVR76" s="62"/>
      <c r="GVS76" s="62"/>
      <c r="GVT76" s="62"/>
      <c r="GVU76" s="62"/>
      <c r="GVV76" s="62"/>
      <c r="GVW76" s="62"/>
      <c r="GVX76" s="62"/>
      <c r="GVY76" s="62"/>
      <c r="GVZ76" s="62"/>
      <c r="GWA76" s="62"/>
      <c r="GWB76" s="62"/>
      <c r="GWC76" s="62"/>
      <c r="GWD76" s="62"/>
      <c r="GWE76" s="62"/>
      <c r="GWF76" s="62"/>
      <c r="GWG76" s="62"/>
      <c r="GWH76" s="62"/>
      <c r="GWI76" s="62"/>
      <c r="GWJ76" s="62"/>
      <c r="GWK76" s="62"/>
      <c r="GWL76" s="62"/>
      <c r="GWM76" s="62"/>
      <c r="GWN76" s="62"/>
      <c r="GWO76" s="62"/>
      <c r="GWP76" s="62"/>
      <c r="GWQ76" s="62"/>
      <c r="GWR76" s="62"/>
      <c r="GWS76" s="62"/>
      <c r="GWT76" s="62"/>
      <c r="GWU76" s="62"/>
      <c r="GWV76" s="62"/>
      <c r="GWW76" s="62"/>
      <c r="GWX76" s="62"/>
      <c r="GWY76" s="62"/>
      <c r="GWZ76" s="62"/>
      <c r="GXA76" s="62"/>
      <c r="GXB76" s="62"/>
      <c r="GXC76" s="62"/>
      <c r="GXD76" s="62"/>
      <c r="GXE76" s="62"/>
      <c r="GXF76" s="62"/>
      <c r="GXG76" s="62"/>
      <c r="GXH76" s="62"/>
      <c r="GXI76" s="62"/>
      <c r="GXJ76" s="62"/>
      <c r="GXK76" s="62"/>
      <c r="GXL76" s="62"/>
      <c r="GXM76" s="62"/>
      <c r="GXN76" s="62"/>
      <c r="GXO76" s="62"/>
      <c r="GXP76" s="62"/>
      <c r="GXQ76" s="62"/>
      <c r="GXR76" s="62"/>
      <c r="GXS76" s="62"/>
      <c r="GXT76" s="62"/>
      <c r="GXU76" s="62"/>
      <c r="GXV76" s="62"/>
      <c r="GXW76" s="62"/>
      <c r="GXX76" s="62"/>
      <c r="GXY76" s="62"/>
      <c r="GXZ76" s="62"/>
      <c r="GYA76" s="62"/>
      <c r="GYB76" s="62"/>
      <c r="GYC76" s="62"/>
      <c r="GYD76" s="62"/>
      <c r="GYE76" s="62"/>
      <c r="GYF76" s="62"/>
      <c r="GYG76" s="62"/>
      <c r="GYH76" s="62"/>
      <c r="GYI76" s="62"/>
      <c r="GYJ76" s="62"/>
      <c r="GYK76" s="62"/>
      <c r="GYL76" s="62"/>
      <c r="GYM76" s="62"/>
      <c r="GYN76" s="62"/>
      <c r="GYO76" s="62"/>
      <c r="GYP76" s="62"/>
      <c r="GYQ76" s="62"/>
      <c r="GYR76" s="62"/>
      <c r="GYS76" s="62"/>
      <c r="GYT76" s="62"/>
      <c r="GYU76" s="62"/>
      <c r="GYV76" s="62"/>
      <c r="GYW76" s="62"/>
      <c r="GYX76" s="62"/>
      <c r="GYY76" s="62"/>
      <c r="GYZ76" s="62"/>
      <c r="GZA76" s="62"/>
      <c r="GZB76" s="62"/>
      <c r="GZC76" s="62"/>
      <c r="GZD76" s="62"/>
      <c r="GZE76" s="62"/>
      <c r="GZF76" s="62"/>
      <c r="GZG76" s="62"/>
      <c r="GZH76" s="62"/>
      <c r="GZI76" s="62"/>
      <c r="GZJ76" s="62"/>
      <c r="GZK76" s="62"/>
      <c r="GZL76" s="62"/>
      <c r="GZM76" s="62"/>
      <c r="GZN76" s="62"/>
      <c r="GZO76" s="62"/>
      <c r="GZP76" s="62"/>
      <c r="GZQ76" s="62"/>
      <c r="GZR76" s="62"/>
      <c r="GZS76" s="62"/>
      <c r="GZT76" s="62"/>
      <c r="GZU76" s="62"/>
      <c r="GZV76" s="62"/>
      <c r="GZW76" s="62"/>
      <c r="GZX76" s="62"/>
      <c r="GZY76" s="62"/>
      <c r="GZZ76" s="62"/>
      <c r="HAA76" s="62"/>
      <c r="HAB76" s="62"/>
      <c r="HAC76" s="62"/>
      <c r="HAD76" s="62"/>
      <c r="HAE76" s="62"/>
      <c r="HAF76" s="62"/>
      <c r="HAG76" s="62"/>
      <c r="HAH76" s="62"/>
      <c r="HAI76" s="62"/>
      <c r="HAJ76" s="62"/>
      <c r="HAK76" s="62"/>
      <c r="HAL76" s="62"/>
      <c r="HAM76" s="62"/>
      <c r="HAN76" s="62"/>
      <c r="HAO76" s="62"/>
      <c r="HAP76" s="62"/>
      <c r="HAQ76" s="62"/>
      <c r="HAR76" s="62"/>
      <c r="HAS76" s="62"/>
      <c r="HAT76" s="62"/>
      <c r="HAU76" s="62"/>
      <c r="HAV76" s="62"/>
      <c r="HAW76" s="62"/>
      <c r="HAX76" s="62"/>
      <c r="HAY76" s="62"/>
      <c r="HAZ76" s="62"/>
      <c r="HBA76" s="62"/>
      <c r="HBB76" s="62"/>
      <c r="HBC76" s="62"/>
      <c r="HBD76" s="62"/>
      <c r="HBE76" s="62"/>
      <c r="HBF76" s="62"/>
      <c r="HBG76" s="62"/>
      <c r="HBH76" s="62"/>
      <c r="HBI76" s="62"/>
      <c r="HBJ76" s="62"/>
      <c r="HBK76" s="62"/>
      <c r="HBL76" s="62"/>
      <c r="HBM76" s="62"/>
      <c r="HBN76" s="62"/>
      <c r="HBO76" s="62"/>
      <c r="HBP76" s="62"/>
      <c r="HBQ76" s="62"/>
      <c r="HBR76" s="62"/>
      <c r="HBS76" s="62"/>
      <c r="HBT76" s="62"/>
      <c r="HBU76" s="62"/>
      <c r="HBV76" s="62"/>
      <c r="HBW76" s="62"/>
      <c r="HBX76" s="62"/>
      <c r="HBY76" s="62"/>
      <c r="HBZ76" s="62"/>
      <c r="HCA76" s="62"/>
      <c r="HCB76" s="62"/>
      <c r="HCC76" s="62"/>
      <c r="HCD76" s="62"/>
      <c r="HCE76" s="62"/>
      <c r="HCF76" s="62"/>
      <c r="HCG76" s="62"/>
      <c r="HCH76" s="62"/>
      <c r="HCI76" s="62"/>
      <c r="HCJ76" s="62"/>
      <c r="HCK76" s="62"/>
      <c r="HCL76" s="62"/>
      <c r="HCM76" s="62"/>
      <c r="HCN76" s="62"/>
      <c r="HCO76" s="62"/>
      <c r="HCP76" s="62"/>
      <c r="HCQ76" s="62"/>
      <c r="HCR76" s="62"/>
      <c r="HCS76" s="62"/>
      <c r="HCT76" s="62"/>
      <c r="HCU76" s="62"/>
      <c r="HCV76" s="62"/>
      <c r="HCW76" s="62"/>
      <c r="HCX76" s="62"/>
      <c r="HCY76" s="62"/>
      <c r="HCZ76" s="62"/>
      <c r="HDA76" s="62"/>
      <c r="HDB76" s="62"/>
      <c r="HDC76" s="62"/>
      <c r="HDD76" s="62"/>
      <c r="HDE76" s="62"/>
      <c r="HDF76" s="62"/>
      <c r="HDG76" s="62"/>
      <c r="HDH76" s="62"/>
      <c r="HDI76" s="62"/>
      <c r="HDJ76" s="62"/>
      <c r="HDK76" s="62"/>
      <c r="HDL76" s="62"/>
      <c r="HDM76" s="62"/>
      <c r="HDN76" s="62"/>
      <c r="HDO76" s="62"/>
      <c r="HDP76" s="62"/>
      <c r="HDQ76" s="62"/>
      <c r="HDR76" s="62"/>
      <c r="HDS76" s="62"/>
      <c r="HDT76" s="62"/>
      <c r="HDU76" s="62"/>
      <c r="HDV76" s="62"/>
      <c r="HDW76" s="62"/>
      <c r="HDX76" s="62"/>
      <c r="HDY76" s="62"/>
      <c r="HDZ76" s="62"/>
      <c r="HEA76" s="62"/>
      <c r="HEB76" s="62"/>
      <c r="HEC76" s="62"/>
      <c r="HED76" s="62"/>
      <c r="HEE76" s="62"/>
      <c r="HEF76" s="62"/>
      <c r="HEG76" s="62"/>
      <c r="HEH76" s="62"/>
      <c r="HEI76" s="62"/>
      <c r="HEJ76" s="62"/>
      <c r="HEK76" s="62"/>
      <c r="HEL76" s="62"/>
      <c r="HEM76" s="62"/>
      <c r="HEN76" s="62"/>
      <c r="HEO76" s="62"/>
      <c r="HEP76" s="62"/>
      <c r="HEQ76" s="62"/>
      <c r="HER76" s="62"/>
      <c r="HES76" s="62"/>
      <c r="HET76" s="62"/>
      <c r="HEU76" s="62"/>
      <c r="HEV76" s="62"/>
      <c r="HEW76" s="62"/>
      <c r="HEX76" s="62"/>
      <c r="HEY76" s="62"/>
      <c r="HEZ76" s="62"/>
      <c r="HFA76" s="62"/>
      <c r="HFB76" s="62"/>
      <c r="HFC76" s="62"/>
      <c r="HFD76" s="62"/>
      <c r="HFE76" s="62"/>
      <c r="HFF76" s="62"/>
      <c r="HFG76" s="62"/>
      <c r="HFH76" s="62"/>
      <c r="HFI76" s="62"/>
      <c r="HFJ76" s="62"/>
      <c r="HFK76" s="62"/>
      <c r="HFL76" s="62"/>
      <c r="HFM76" s="62"/>
      <c r="HFN76" s="62"/>
      <c r="HFO76" s="62"/>
      <c r="HFP76" s="62"/>
      <c r="HFQ76" s="62"/>
      <c r="HFR76" s="62"/>
      <c r="HFS76" s="62"/>
      <c r="HFT76" s="62"/>
      <c r="HFU76" s="62"/>
      <c r="HFV76" s="62"/>
      <c r="HFW76" s="62"/>
      <c r="HFX76" s="62"/>
      <c r="HFY76" s="62"/>
      <c r="HFZ76" s="62"/>
      <c r="HGA76" s="62"/>
      <c r="HGB76" s="62"/>
      <c r="HGC76" s="62"/>
      <c r="HGD76" s="62"/>
      <c r="HGE76" s="62"/>
      <c r="HGF76" s="62"/>
      <c r="HGG76" s="62"/>
      <c r="HGH76" s="62"/>
      <c r="HGI76" s="62"/>
      <c r="HGJ76" s="62"/>
      <c r="HGK76" s="62"/>
      <c r="HGL76" s="62"/>
      <c r="HGM76" s="62"/>
      <c r="HGN76" s="62"/>
      <c r="HGO76" s="62"/>
      <c r="HGP76" s="62"/>
      <c r="HGQ76" s="62"/>
      <c r="HGR76" s="62"/>
      <c r="HGS76" s="62"/>
      <c r="HGT76" s="62"/>
      <c r="HGU76" s="62"/>
      <c r="HGV76" s="62"/>
      <c r="HGW76" s="62"/>
      <c r="HGX76" s="62"/>
      <c r="HGY76" s="62"/>
      <c r="HGZ76" s="62"/>
      <c r="HHA76" s="62"/>
      <c r="HHB76" s="62"/>
      <c r="HHC76" s="62"/>
      <c r="HHD76" s="62"/>
      <c r="HHE76" s="62"/>
      <c r="HHF76" s="62"/>
      <c r="HHG76" s="62"/>
      <c r="HHH76" s="62"/>
      <c r="HHI76" s="62"/>
      <c r="HHJ76" s="62"/>
      <c r="HHK76" s="62"/>
      <c r="HHL76" s="62"/>
      <c r="HHM76" s="62"/>
      <c r="HHN76" s="62"/>
      <c r="HHO76" s="62"/>
      <c r="HHP76" s="62"/>
      <c r="HHQ76" s="62"/>
      <c r="HHR76" s="62"/>
      <c r="HHS76" s="62"/>
      <c r="HHT76" s="62"/>
      <c r="HHU76" s="62"/>
      <c r="HHV76" s="62"/>
      <c r="HHW76" s="62"/>
      <c r="HHX76" s="62"/>
      <c r="HHY76" s="62"/>
      <c r="HHZ76" s="62"/>
      <c r="HIA76" s="62"/>
      <c r="HIB76" s="62"/>
      <c r="HIC76" s="62"/>
      <c r="HID76" s="62"/>
      <c r="HIE76" s="62"/>
      <c r="HIF76" s="62"/>
      <c r="HIG76" s="62"/>
      <c r="HIH76" s="62"/>
      <c r="HII76" s="62"/>
      <c r="HIJ76" s="62"/>
      <c r="HIK76" s="62"/>
      <c r="HIL76" s="62"/>
      <c r="HIM76" s="62"/>
      <c r="HIN76" s="62"/>
      <c r="HIO76" s="62"/>
      <c r="HIP76" s="62"/>
      <c r="HIQ76" s="62"/>
      <c r="HIR76" s="62"/>
      <c r="HIS76" s="62"/>
      <c r="HIT76" s="62"/>
      <c r="HIU76" s="62"/>
      <c r="HIV76" s="62"/>
      <c r="HIW76" s="62"/>
      <c r="HIX76" s="62"/>
      <c r="HIY76" s="62"/>
      <c r="HIZ76" s="62"/>
      <c r="HJA76" s="62"/>
      <c r="HJB76" s="62"/>
      <c r="HJC76" s="62"/>
      <c r="HJD76" s="62"/>
      <c r="HJE76" s="62"/>
      <c r="HJF76" s="62"/>
      <c r="HJG76" s="62"/>
      <c r="HJH76" s="62"/>
      <c r="HJI76" s="62"/>
      <c r="HJJ76" s="62"/>
      <c r="HJK76" s="62"/>
      <c r="HJL76" s="62"/>
      <c r="HJM76" s="62"/>
      <c r="HJN76" s="62"/>
      <c r="HJO76" s="62"/>
      <c r="HJP76" s="62"/>
      <c r="HJQ76" s="62"/>
      <c r="HJR76" s="62"/>
      <c r="HJS76" s="62"/>
      <c r="HJT76" s="62"/>
      <c r="HJU76" s="62"/>
      <c r="HJV76" s="62"/>
      <c r="HJW76" s="62"/>
      <c r="HJX76" s="62"/>
      <c r="HJY76" s="62"/>
      <c r="HJZ76" s="62"/>
      <c r="HKA76" s="62"/>
      <c r="HKB76" s="62"/>
      <c r="HKC76" s="62"/>
      <c r="HKD76" s="62"/>
      <c r="HKE76" s="62"/>
      <c r="HKF76" s="62"/>
      <c r="HKG76" s="62"/>
      <c r="HKH76" s="62"/>
      <c r="HKI76" s="62"/>
      <c r="HKJ76" s="62"/>
      <c r="HKK76" s="62"/>
      <c r="HKL76" s="62"/>
      <c r="HKM76" s="62"/>
      <c r="HKN76" s="62"/>
      <c r="HKO76" s="62"/>
      <c r="HKP76" s="62"/>
      <c r="HKQ76" s="62"/>
      <c r="HKR76" s="62"/>
      <c r="HKS76" s="62"/>
      <c r="HKT76" s="62"/>
      <c r="HKU76" s="62"/>
      <c r="HKV76" s="62"/>
      <c r="HKW76" s="62"/>
      <c r="HKX76" s="62"/>
      <c r="HKY76" s="62"/>
      <c r="HKZ76" s="62"/>
      <c r="HLA76" s="62"/>
      <c r="HLB76" s="62"/>
      <c r="HLC76" s="62"/>
      <c r="HLD76" s="62"/>
      <c r="HLE76" s="62"/>
      <c r="HLF76" s="62"/>
      <c r="HLG76" s="62"/>
      <c r="HLH76" s="62"/>
      <c r="HLI76" s="62"/>
      <c r="HLJ76" s="62"/>
      <c r="HLK76" s="62"/>
      <c r="HLL76" s="62"/>
      <c r="HLM76" s="62"/>
      <c r="HLN76" s="62"/>
      <c r="HLO76" s="62"/>
      <c r="HLP76" s="62"/>
      <c r="HLQ76" s="62"/>
      <c r="HLR76" s="62"/>
      <c r="HLS76" s="62"/>
      <c r="HLT76" s="62"/>
      <c r="HLU76" s="62"/>
      <c r="HLV76" s="62"/>
      <c r="HLW76" s="62"/>
      <c r="HLX76" s="62"/>
      <c r="HLY76" s="62"/>
      <c r="HLZ76" s="62"/>
      <c r="HMA76" s="62"/>
      <c r="HMB76" s="62"/>
      <c r="HMC76" s="62"/>
      <c r="HMD76" s="62"/>
      <c r="HME76" s="62"/>
      <c r="HMF76" s="62"/>
      <c r="HMG76" s="62"/>
      <c r="HMH76" s="62"/>
      <c r="HMI76" s="62"/>
      <c r="HMJ76" s="62"/>
      <c r="HMK76" s="62"/>
      <c r="HML76" s="62"/>
      <c r="HMM76" s="62"/>
      <c r="HMN76" s="62"/>
      <c r="HMO76" s="62"/>
      <c r="HMP76" s="62"/>
      <c r="HMQ76" s="62"/>
      <c r="HMR76" s="62"/>
      <c r="HMS76" s="62"/>
      <c r="HMT76" s="62"/>
      <c r="HMU76" s="62"/>
      <c r="HMV76" s="62"/>
      <c r="HMW76" s="62"/>
      <c r="HMX76" s="62"/>
      <c r="HMY76" s="62"/>
      <c r="HMZ76" s="62"/>
      <c r="HNA76" s="62"/>
      <c r="HNB76" s="62"/>
      <c r="HNC76" s="62"/>
      <c r="HND76" s="62"/>
      <c r="HNE76" s="62"/>
      <c r="HNF76" s="62"/>
      <c r="HNG76" s="62"/>
      <c r="HNH76" s="62"/>
      <c r="HNI76" s="62"/>
      <c r="HNJ76" s="62"/>
      <c r="HNK76" s="62"/>
      <c r="HNL76" s="62"/>
      <c r="HNM76" s="62"/>
      <c r="HNN76" s="62"/>
      <c r="HNO76" s="62"/>
      <c r="HNP76" s="62"/>
      <c r="HNQ76" s="62"/>
      <c r="HNR76" s="62"/>
      <c r="HNS76" s="62"/>
      <c r="HNT76" s="62"/>
      <c r="HNU76" s="62"/>
      <c r="HNV76" s="62"/>
      <c r="HNW76" s="62"/>
      <c r="HNX76" s="62"/>
      <c r="HNY76" s="62"/>
      <c r="HNZ76" s="62"/>
      <c r="HOA76" s="62"/>
      <c r="HOB76" s="62"/>
      <c r="HOC76" s="62"/>
      <c r="HOD76" s="62"/>
      <c r="HOE76" s="62"/>
      <c r="HOF76" s="62"/>
      <c r="HOG76" s="62"/>
      <c r="HOH76" s="62"/>
      <c r="HOI76" s="62"/>
      <c r="HOJ76" s="62"/>
      <c r="HOK76" s="62"/>
      <c r="HOL76" s="62"/>
      <c r="HOM76" s="62"/>
      <c r="HON76" s="62"/>
      <c r="HOO76" s="62"/>
      <c r="HOP76" s="62"/>
      <c r="HOQ76" s="62"/>
      <c r="HOR76" s="62"/>
      <c r="HOS76" s="62"/>
      <c r="HOT76" s="62"/>
      <c r="HOU76" s="62"/>
      <c r="HOV76" s="62"/>
      <c r="HOW76" s="62"/>
      <c r="HOX76" s="62"/>
      <c r="HOY76" s="62"/>
      <c r="HOZ76" s="62"/>
      <c r="HPA76" s="62"/>
      <c r="HPB76" s="62"/>
      <c r="HPC76" s="62"/>
      <c r="HPD76" s="62"/>
      <c r="HPE76" s="62"/>
      <c r="HPF76" s="62"/>
      <c r="HPG76" s="62"/>
      <c r="HPH76" s="62"/>
      <c r="HPI76" s="62"/>
      <c r="HPJ76" s="62"/>
      <c r="HPK76" s="62"/>
      <c r="HPL76" s="62"/>
      <c r="HPM76" s="62"/>
      <c r="HPN76" s="62"/>
      <c r="HPO76" s="62"/>
      <c r="HPP76" s="62"/>
      <c r="HPQ76" s="62"/>
      <c r="HPR76" s="62"/>
      <c r="HPS76" s="62"/>
      <c r="HPT76" s="62"/>
      <c r="HPU76" s="62"/>
      <c r="HPV76" s="62"/>
      <c r="HPW76" s="62"/>
      <c r="HPX76" s="62"/>
      <c r="HPY76" s="62"/>
      <c r="HPZ76" s="62"/>
      <c r="HQA76" s="62"/>
      <c r="HQB76" s="62"/>
      <c r="HQC76" s="62"/>
      <c r="HQD76" s="62"/>
      <c r="HQE76" s="62"/>
      <c r="HQF76" s="62"/>
      <c r="HQG76" s="62"/>
      <c r="HQH76" s="62"/>
      <c r="HQI76" s="62"/>
      <c r="HQJ76" s="62"/>
      <c r="HQK76" s="62"/>
      <c r="HQL76" s="62"/>
      <c r="HQM76" s="62"/>
      <c r="HQN76" s="62"/>
      <c r="HQO76" s="62"/>
      <c r="HQP76" s="62"/>
      <c r="HQQ76" s="62"/>
      <c r="HQR76" s="62"/>
      <c r="HQS76" s="62"/>
      <c r="HQT76" s="62"/>
      <c r="HQU76" s="62"/>
      <c r="HQV76" s="62"/>
      <c r="HQW76" s="62"/>
      <c r="HQX76" s="62"/>
      <c r="HQY76" s="62"/>
      <c r="HQZ76" s="62"/>
      <c r="HRA76" s="62"/>
      <c r="HRB76" s="62"/>
      <c r="HRC76" s="62"/>
      <c r="HRD76" s="62"/>
      <c r="HRE76" s="62"/>
      <c r="HRF76" s="62"/>
      <c r="HRG76" s="62"/>
      <c r="HRH76" s="62"/>
      <c r="HRI76" s="62"/>
      <c r="HRJ76" s="62"/>
      <c r="HRK76" s="62"/>
      <c r="HRL76" s="62"/>
      <c r="HRM76" s="62"/>
      <c r="HRN76" s="62"/>
      <c r="HRO76" s="62"/>
      <c r="HRP76" s="62"/>
      <c r="HRQ76" s="62"/>
      <c r="HRR76" s="62"/>
      <c r="HRS76" s="62"/>
      <c r="HRT76" s="62"/>
      <c r="HRU76" s="62"/>
      <c r="HRV76" s="62"/>
      <c r="HRW76" s="62"/>
      <c r="HRX76" s="62"/>
      <c r="HRY76" s="62"/>
      <c r="HRZ76" s="62"/>
      <c r="HSA76" s="62"/>
      <c r="HSB76" s="62"/>
      <c r="HSC76" s="62"/>
      <c r="HSD76" s="62"/>
      <c r="HSE76" s="62"/>
      <c r="HSF76" s="62"/>
      <c r="HSG76" s="62"/>
      <c r="HSH76" s="62"/>
      <c r="HSI76" s="62"/>
      <c r="HSJ76" s="62"/>
      <c r="HSK76" s="62"/>
      <c r="HSL76" s="62"/>
      <c r="HSM76" s="62"/>
      <c r="HSN76" s="62"/>
      <c r="HSO76" s="62"/>
      <c r="HSP76" s="62"/>
      <c r="HSQ76" s="62"/>
      <c r="HSR76" s="62"/>
      <c r="HSS76" s="62"/>
      <c r="HST76" s="62"/>
      <c r="HSU76" s="62"/>
      <c r="HSV76" s="62"/>
      <c r="HSW76" s="62"/>
      <c r="HSX76" s="62"/>
      <c r="HSY76" s="62"/>
      <c r="HSZ76" s="62"/>
      <c r="HTA76" s="62"/>
      <c r="HTB76" s="62"/>
      <c r="HTC76" s="62"/>
      <c r="HTD76" s="62"/>
      <c r="HTE76" s="62"/>
      <c r="HTF76" s="62"/>
      <c r="HTG76" s="62"/>
      <c r="HTH76" s="62"/>
      <c r="HTI76" s="62"/>
      <c r="HTJ76" s="62"/>
      <c r="HTK76" s="62"/>
      <c r="HTL76" s="62"/>
      <c r="HTM76" s="62"/>
      <c r="HTN76" s="62"/>
      <c r="HTO76" s="62"/>
      <c r="HTP76" s="62"/>
      <c r="HTQ76" s="62"/>
      <c r="HTR76" s="62"/>
      <c r="HTS76" s="62"/>
      <c r="HTT76" s="62"/>
      <c r="HTU76" s="62"/>
      <c r="HTV76" s="62"/>
      <c r="HTW76" s="62"/>
      <c r="HTX76" s="62"/>
      <c r="HTY76" s="62"/>
      <c r="HTZ76" s="62"/>
      <c r="HUA76" s="62"/>
      <c r="HUB76" s="62"/>
      <c r="HUC76" s="62"/>
      <c r="HUD76" s="62"/>
      <c r="HUE76" s="62"/>
      <c r="HUF76" s="62"/>
      <c r="HUG76" s="62"/>
      <c r="HUH76" s="62"/>
      <c r="HUI76" s="62"/>
      <c r="HUJ76" s="62"/>
      <c r="HUK76" s="62"/>
      <c r="HUL76" s="62"/>
      <c r="HUM76" s="62"/>
      <c r="HUN76" s="62"/>
      <c r="HUO76" s="62"/>
      <c r="HUP76" s="62"/>
      <c r="HUQ76" s="62"/>
      <c r="HUR76" s="62"/>
      <c r="HUS76" s="62"/>
      <c r="HUT76" s="62"/>
      <c r="HUU76" s="62"/>
      <c r="HUV76" s="62"/>
      <c r="HUW76" s="62"/>
      <c r="HUX76" s="62"/>
      <c r="HUY76" s="62"/>
      <c r="HUZ76" s="62"/>
      <c r="HVA76" s="62"/>
      <c r="HVB76" s="62"/>
      <c r="HVC76" s="62"/>
      <c r="HVD76" s="62"/>
      <c r="HVE76" s="62"/>
      <c r="HVF76" s="62"/>
      <c r="HVG76" s="62"/>
      <c r="HVH76" s="62"/>
      <c r="HVI76" s="62"/>
      <c r="HVJ76" s="62"/>
      <c r="HVK76" s="62"/>
      <c r="HVL76" s="62"/>
      <c r="HVM76" s="62"/>
      <c r="HVN76" s="62"/>
      <c r="HVO76" s="62"/>
      <c r="HVP76" s="62"/>
      <c r="HVQ76" s="62"/>
      <c r="HVR76" s="62"/>
      <c r="HVS76" s="62"/>
      <c r="HVT76" s="62"/>
      <c r="HVU76" s="62"/>
      <c r="HVV76" s="62"/>
      <c r="HVW76" s="62"/>
      <c r="HVX76" s="62"/>
      <c r="HVY76" s="62"/>
      <c r="HVZ76" s="62"/>
      <c r="HWA76" s="62"/>
      <c r="HWB76" s="62"/>
      <c r="HWC76" s="62"/>
      <c r="HWD76" s="62"/>
      <c r="HWE76" s="62"/>
      <c r="HWF76" s="62"/>
      <c r="HWG76" s="62"/>
      <c r="HWH76" s="62"/>
      <c r="HWI76" s="62"/>
      <c r="HWJ76" s="62"/>
      <c r="HWK76" s="62"/>
      <c r="HWL76" s="62"/>
      <c r="HWM76" s="62"/>
      <c r="HWN76" s="62"/>
      <c r="HWO76" s="62"/>
      <c r="HWP76" s="62"/>
      <c r="HWQ76" s="62"/>
      <c r="HWR76" s="62"/>
      <c r="HWS76" s="62"/>
      <c r="HWT76" s="62"/>
      <c r="HWU76" s="62"/>
      <c r="HWV76" s="62"/>
      <c r="HWW76" s="62"/>
      <c r="HWX76" s="62"/>
      <c r="HWY76" s="62"/>
      <c r="HWZ76" s="62"/>
      <c r="HXA76" s="62"/>
      <c r="HXB76" s="62"/>
      <c r="HXC76" s="62"/>
      <c r="HXD76" s="62"/>
      <c r="HXE76" s="62"/>
      <c r="HXF76" s="62"/>
      <c r="HXG76" s="62"/>
      <c r="HXH76" s="62"/>
      <c r="HXI76" s="62"/>
      <c r="HXJ76" s="62"/>
      <c r="HXK76" s="62"/>
      <c r="HXL76" s="62"/>
      <c r="HXM76" s="62"/>
      <c r="HXN76" s="62"/>
      <c r="HXO76" s="62"/>
      <c r="HXP76" s="62"/>
      <c r="HXQ76" s="62"/>
      <c r="HXR76" s="62"/>
      <c r="HXS76" s="62"/>
      <c r="HXT76" s="62"/>
      <c r="HXU76" s="62"/>
      <c r="HXV76" s="62"/>
      <c r="HXW76" s="62"/>
      <c r="HXX76" s="62"/>
      <c r="HXY76" s="62"/>
      <c r="HXZ76" s="62"/>
      <c r="HYA76" s="62"/>
      <c r="HYB76" s="62"/>
      <c r="HYC76" s="62"/>
      <c r="HYD76" s="62"/>
      <c r="HYE76" s="62"/>
      <c r="HYF76" s="62"/>
      <c r="HYG76" s="62"/>
      <c r="HYH76" s="62"/>
      <c r="HYI76" s="62"/>
      <c r="HYJ76" s="62"/>
      <c r="HYK76" s="62"/>
      <c r="HYL76" s="62"/>
      <c r="HYM76" s="62"/>
      <c r="HYN76" s="62"/>
      <c r="HYO76" s="62"/>
      <c r="HYP76" s="62"/>
      <c r="HYQ76" s="62"/>
      <c r="HYR76" s="62"/>
      <c r="HYS76" s="62"/>
      <c r="HYT76" s="62"/>
      <c r="HYU76" s="62"/>
      <c r="HYV76" s="62"/>
      <c r="HYW76" s="62"/>
      <c r="HYX76" s="62"/>
      <c r="HYY76" s="62"/>
      <c r="HYZ76" s="62"/>
      <c r="HZA76" s="62"/>
      <c r="HZB76" s="62"/>
      <c r="HZC76" s="62"/>
      <c r="HZD76" s="62"/>
      <c r="HZE76" s="62"/>
      <c r="HZF76" s="62"/>
      <c r="HZG76" s="62"/>
      <c r="HZH76" s="62"/>
      <c r="HZI76" s="62"/>
      <c r="HZJ76" s="62"/>
      <c r="HZK76" s="62"/>
      <c r="HZL76" s="62"/>
      <c r="HZM76" s="62"/>
      <c r="HZN76" s="62"/>
      <c r="HZO76" s="62"/>
      <c r="HZP76" s="62"/>
      <c r="HZQ76" s="62"/>
      <c r="HZR76" s="62"/>
      <c r="HZS76" s="62"/>
      <c r="HZT76" s="62"/>
      <c r="HZU76" s="62"/>
      <c r="HZV76" s="62"/>
      <c r="HZW76" s="62"/>
      <c r="HZX76" s="62"/>
      <c r="HZY76" s="62"/>
      <c r="HZZ76" s="62"/>
      <c r="IAA76" s="62"/>
      <c r="IAB76" s="62"/>
      <c r="IAC76" s="62"/>
      <c r="IAD76" s="62"/>
      <c r="IAE76" s="62"/>
      <c r="IAF76" s="62"/>
      <c r="IAG76" s="62"/>
      <c r="IAH76" s="62"/>
      <c r="IAI76" s="62"/>
      <c r="IAJ76" s="62"/>
      <c r="IAK76" s="62"/>
      <c r="IAL76" s="62"/>
      <c r="IAM76" s="62"/>
      <c r="IAN76" s="62"/>
      <c r="IAO76" s="62"/>
      <c r="IAP76" s="62"/>
      <c r="IAQ76" s="62"/>
      <c r="IAR76" s="62"/>
      <c r="IAS76" s="62"/>
      <c r="IAT76" s="62"/>
      <c r="IAU76" s="62"/>
      <c r="IAV76" s="62"/>
      <c r="IAW76" s="62"/>
      <c r="IAX76" s="62"/>
      <c r="IAY76" s="62"/>
      <c r="IAZ76" s="62"/>
      <c r="IBA76" s="62"/>
      <c r="IBB76" s="62"/>
      <c r="IBC76" s="62"/>
      <c r="IBD76" s="62"/>
      <c r="IBE76" s="62"/>
      <c r="IBF76" s="62"/>
      <c r="IBG76" s="62"/>
      <c r="IBH76" s="62"/>
      <c r="IBI76" s="62"/>
      <c r="IBJ76" s="62"/>
      <c r="IBK76" s="62"/>
      <c r="IBL76" s="62"/>
      <c r="IBM76" s="62"/>
      <c r="IBN76" s="62"/>
      <c r="IBO76" s="62"/>
      <c r="IBP76" s="62"/>
      <c r="IBQ76" s="62"/>
      <c r="IBR76" s="62"/>
      <c r="IBS76" s="62"/>
      <c r="IBT76" s="62"/>
      <c r="IBU76" s="62"/>
      <c r="IBV76" s="62"/>
      <c r="IBW76" s="62"/>
      <c r="IBX76" s="62"/>
      <c r="IBY76" s="62"/>
      <c r="IBZ76" s="62"/>
      <c r="ICA76" s="62"/>
      <c r="ICB76" s="62"/>
      <c r="ICC76" s="62"/>
      <c r="ICD76" s="62"/>
      <c r="ICE76" s="62"/>
      <c r="ICF76" s="62"/>
      <c r="ICG76" s="62"/>
      <c r="ICH76" s="62"/>
      <c r="ICI76" s="62"/>
      <c r="ICJ76" s="62"/>
      <c r="ICK76" s="62"/>
      <c r="ICL76" s="62"/>
      <c r="ICM76" s="62"/>
      <c r="ICN76" s="62"/>
      <c r="ICO76" s="62"/>
      <c r="ICP76" s="62"/>
      <c r="ICQ76" s="62"/>
      <c r="ICR76" s="62"/>
      <c r="ICS76" s="62"/>
      <c r="ICT76" s="62"/>
      <c r="ICU76" s="62"/>
      <c r="ICV76" s="62"/>
      <c r="ICW76" s="62"/>
      <c r="ICX76" s="62"/>
      <c r="ICY76" s="62"/>
      <c r="ICZ76" s="62"/>
      <c r="IDA76" s="62"/>
      <c r="IDB76" s="62"/>
      <c r="IDC76" s="62"/>
      <c r="IDD76" s="62"/>
      <c r="IDE76" s="62"/>
      <c r="IDF76" s="62"/>
      <c r="IDG76" s="62"/>
      <c r="IDH76" s="62"/>
      <c r="IDI76" s="62"/>
      <c r="IDJ76" s="62"/>
      <c r="IDK76" s="62"/>
      <c r="IDL76" s="62"/>
      <c r="IDM76" s="62"/>
      <c r="IDN76" s="62"/>
      <c r="IDO76" s="62"/>
      <c r="IDP76" s="62"/>
      <c r="IDQ76" s="62"/>
      <c r="IDR76" s="62"/>
      <c r="IDS76" s="62"/>
      <c r="IDT76" s="62"/>
      <c r="IDU76" s="62"/>
      <c r="IDV76" s="62"/>
      <c r="IDW76" s="62"/>
      <c r="IDX76" s="62"/>
      <c r="IDY76" s="62"/>
      <c r="IDZ76" s="62"/>
      <c r="IEA76" s="62"/>
      <c r="IEB76" s="62"/>
      <c r="IEC76" s="62"/>
      <c r="IED76" s="62"/>
      <c r="IEE76" s="62"/>
      <c r="IEF76" s="62"/>
      <c r="IEG76" s="62"/>
      <c r="IEH76" s="62"/>
      <c r="IEI76" s="62"/>
      <c r="IEJ76" s="62"/>
      <c r="IEK76" s="62"/>
      <c r="IEL76" s="62"/>
      <c r="IEM76" s="62"/>
      <c r="IEN76" s="62"/>
      <c r="IEO76" s="62"/>
      <c r="IEP76" s="62"/>
      <c r="IEQ76" s="62"/>
      <c r="IER76" s="62"/>
      <c r="IES76" s="62"/>
      <c r="IET76" s="62"/>
      <c r="IEU76" s="62"/>
      <c r="IEV76" s="62"/>
      <c r="IEW76" s="62"/>
      <c r="IEX76" s="62"/>
      <c r="IEY76" s="62"/>
      <c r="IEZ76" s="62"/>
      <c r="IFA76" s="62"/>
      <c r="IFB76" s="62"/>
      <c r="IFC76" s="62"/>
      <c r="IFD76" s="62"/>
      <c r="IFE76" s="62"/>
      <c r="IFF76" s="62"/>
      <c r="IFG76" s="62"/>
      <c r="IFH76" s="62"/>
      <c r="IFI76" s="62"/>
      <c r="IFJ76" s="62"/>
      <c r="IFK76" s="62"/>
      <c r="IFL76" s="62"/>
      <c r="IFM76" s="62"/>
      <c r="IFN76" s="62"/>
      <c r="IFO76" s="62"/>
      <c r="IFP76" s="62"/>
      <c r="IFQ76" s="62"/>
      <c r="IFR76" s="62"/>
      <c r="IFS76" s="62"/>
      <c r="IFT76" s="62"/>
      <c r="IFU76" s="62"/>
      <c r="IFV76" s="62"/>
      <c r="IFW76" s="62"/>
      <c r="IFX76" s="62"/>
      <c r="IFY76" s="62"/>
      <c r="IFZ76" s="62"/>
      <c r="IGA76" s="62"/>
      <c r="IGB76" s="62"/>
      <c r="IGC76" s="62"/>
      <c r="IGD76" s="62"/>
      <c r="IGE76" s="62"/>
      <c r="IGF76" s="62"/>
      <c r="IGG76" s="62"/>
      <c r="IGH76" s="62"/>
      <c r="IGI76" s="62"/>
      <c r="IGJ76" s="62"/>
      <c r="IGK76" s="62"/>
      <c r="IGL76" s="62"/>
      <c r="IGM76" s="62"/>
      <c r="IGN76" s="62"/>
      <c r="IGO76" s="62"/>
      <c r="IGP76" s="62"/>
      <c r="IGQ76" s="62"/>
      <c r="IGR76" s="62"/>
      <c r="IGS76" s="62"/>
      <c r="IGT76" s="62"/>
      <c r="IGU76" s="62"/>
      <c r="IGV76" s="62"/>
      <c r="IGW76" s="62"/>
      <c r="IGX76" s="62"/>
      <c r="IGY76" s="62"/>
      <c r="IGZ76" s="62"/>
      <c r="IHA76" s="62"/>
      <c r="IHB76" s="62"/>
      <c r="IHC76" s="62"/>
      <c r="IHD76" s="62"/>
      <c r="IHE76" s="62"/>
      <c r="IHF76" s="62"/>
      <c r="IHG76" s="62"/>
      <c r="IHH76" s="62"/>
      <c r="IHI76" s="62"/>
      <c r="IHJ76" s="62"/>
      <c r="IHK76" s="62"/>
      <c r="IHL76" s="62"/>
      <c r="IHM76" s="62"/>
      <c r="IHN76" s="62"/>
      <c r="IHO76" s="62"/>
      <c r="IHP76" s="62"/>
      <c r="IHQ76" s="62"/>
      <c r="IHR76" s="62"/>
      <c r="IHS76" s="62"/>
      <c r="IHT76" s="62"/>
      <c r="IHU76" s="62"/>
      <c r="IHV76" s="62"/>
      <c r="IHW76" s="62"/>
      <c r="IHX76" s="62"/>
      <c r="IHY76" s="62"/>
      <c r="IHZ76" s="62"/>
      <c r="IIA76" s="62"/>
      <c r="IIB76" s="62"/>
      <c r="IIC76" s="62"/>
      <c r="IID76" s="62"/>
      <c r="IIE76" s="62"/>
      <c r="IIF76" s="62"/>
      <c r="IIG76" s="62"/>
      <c r="IIH76" s="62"/>
      <c r="III76" s="62"/>
      <c r="IIJ76" s="62"/>
      <c r="IIK76" s="62"/>
      <c r="IIL76" s="62"/>
      <c r="IIM76" s="62"/>
      <c r="IIN76" s="62"/>
      <c r="IIO76" s="62"/>
      <c r="IIP76" s="62"/>
      <c r="IIQ76" s="62"/>
      <c r="IIR76" s="62"/>
      <c r="IIS76" s="62"/>
      <c r="IIT76" s="62"/>
      <c r="IIU76" s="62"/>
      <c r="IIV76" s="62"/>
      <c r="IIW76" s="62"/>
      <c r="IIX76" s="62"/>
      <c r="IIY76" s="62"/>
      <c r="IIZ76" s="62"/>
      <c r="IJA76" s="62"/>
      <c r="IJB76" s="62"/>
      <c r="IJC76" s="62"/>
      <c r="IJD76" s="62"/>
      <c r="IJE76" s="62"/>
      <c r="IJF76" s="62"/>
      <c r="IJG76" s="62"/>
      <c r="IJH76" s="62"/>
      <c r="IJI76" s="62"/>
      <c r="IJJ76" s="62"/>
      <c r="IJK76" s="62"/>
      <c r="IJL76" s="62"/>
      <c r="IJM76" s="62"/>
      <c r="IJN76" s="62"/>
      <c r="IJO76" s="62"/>
      <c r="IJP76" s="62"/>
      <c r="IJQ76" s="62"/>
      <c r="IJR76" s="62"/>
      <c r="IJS76" s="62"/>
      <c r="IJT76" s="62"/>
      <c r="IJU76" s="62"/>
      <c r="IJV76" s="62"/>
      <c r="IJW76" s="62"/>
      <c r="IJX76" s="62"/>
      <c r="IJY76" s="62"/>
      <c r="IJZ76" s="62"/>
      <c r="IKA76" s="62"/>
      <c r="IKB76" s="62"/>
      <c r="IKC76" s="62"/>
      <c r="IKD76" s="62"/>
      <c r="IKE76" s="62"/>
      <c r="IKF76" s="62"/>
      <c r="IKG76" s="62"/>
      <c r="IKH76" s="62"/>
      <c r="IKI76" s="62"/>
      <c r="IKJ76" s="62"/>
      <c r="IKK76" s="62"/>
      <c r="IKL76" s="62"/>
      <c r="IKM76" s="62"/>
      <c r="IKN76" s="62"/>
      <c r="IKO76" s="62"/>
      <c r="IKP76" s="62"/>
      <c r="IKQ76" s="62"/>
      <c r="IKR76" s="62"/>
      <c r="IKS76" s="62"/>
      <c r="IKT76" s="62"/>
      <c r="IKU76" s="62"/>
      <c r="IKV76" s="62"/>
      <c r="IKW76" s="62"/>
      <c r="IKX76" s="62"/>
      <c r="IKY76" s="62"/>
      <c r="IKZ76" s="62"/>
      <c r="ILA76" s="62"/>
      <c r="ILB76" s="62"/>
      <c r="ILC76" s="62"/>
      <c r="ILD76" s="62"/>
      <c r="ILE76" s="62"/>
      <c r="ILF76" s="62"/>
      <c r="ILG76" s="62"/>
      <c r="ILH76" s="62"/>
      <c r="ILI76" s="62"/>
      <c r="ILJ76" s="62"/>
      <c r="ILK76" s="62"/>
      <c r="ILL76" s="62"/>
      <c r="ILM76" s="62"/>
      <c r="ILN76" s="62"/>
      <c r="ILO76" s="62"/>
      <c r="ILP76" s="62"/>
      <c r="ILQ76" s="62"/>
      <c r="ILR76" s="62"/>
      <c r="ILS76" s="62"/>
      <c r="ILT76" s="62"/>
      <c r="ILU76" s="62"/>
      <c r="ILV76" s="62"/>
      <c r="ILW76" s="62"/>
      <c r="ILX76" s="62"/>
      <c r="ILY76" s="62"/>
      <c r="ILZ76" s="62"/>
      <c r="IMA76" s="62"/>
      <c r="IMB76" s="62"/>
      <c r="IMC76" s="62"/>
      <c r="IMD76" s="62"/>
      <c r="IME76" s="62"/>
      <c r="IMF76" s="62"/>
      <c r="IMG76" s="62"/>
      <c r="IMH76" s="62"/>
      <c r="IMI76" s="62"/>
      <c r="IMJ76" s="62"/>
      <c r="IMK76" s="62"/>
      <c r="IML76" s="62"/>
      <c r="IMM76" s="62"/>
      <c r="IMN76" s="62"/>
      <c r="IMO76" s="62"/>
      <c r="IMP76" s="62"/>
      <c r="IMQ76" s="62"/>
      <c r="IMR76" s="62"/>
      <c r="IMS76" s="62"/>
      <c r="IMT76" s="62"/>
      <c r="IMU76" s="62"/>
      <c r="IMV76" s="62"/>
      <c r="IMW76" s="62"/>
      <c r="IMX76" s="62"/>
      <c r="IMY76" s="62"/>
      <c r="IMZ76" s="62"/>
      <c r="INA76" s="62"/>
      <c r="INB76" s="62"/>
      <c r="INC76" s="62"/>
      <c r="IND76" s="62"/>
      <c r="INE76" s="62"/>
      <c r="INF76" s="62"/>
      <c r="ING76" s="62"/>
      <c r="INH76" s="62"/>
      <c r="INI76" s="62"/>
      <c r="INJ76" s="62"/>
      <c r="INK76" s="62"/>
      <c r="INL76" s="62"/>
      <c r="INM76" s="62"/>
      <c r="INN76" s="62"/>
      <c r="INO76" s="62"/>
      <c r="INP76" s="62"/>
      <c r="INQ76" s="62"/>
      <c r="INR76" s="62"/>
      <c r="INS76" s="62"/>
      <c r="INT76" s="62"/>
      <c r="INU76" s="62"/>
      <c r="INV76" s="62"/>
      <c r="INW76" s="62"/>
      <c r="INX76" s="62"/>
      <c r="INY76" s="62"/>
      <c r="INZ76" s="62"/>
      <c r="IOA76" s="62"/>
      <c r="IOB76" s="62"/>
      <c r="IOC76" s="62"/>
      <c r="IOD76" s="62"/>
      <c r="IOE76" s="62"/>
      <c r="IOF76" s="62"/>
      <c r="IOG76" s="62"/>
      <c r="IOH76" s="62"/>
      <c r="IOI76" s="62"/>
      <c r="IOJ76" s="62"/>
      <c r="IOK76" s="62"/>
      <c r="IOL76" s="62"/>
      <c r="IOM76" s="62"/>
      <c r="ION76" s="62"/>
      <c r="IOO76" s="62"/>
      <c r="IOP76" s="62"/>
      <c r="IOQ76" s="62"/>
      <c r="IOR76" s="62"/>
      <c r="IOS76" s="62"/>
      <c r="IOT76" s="62"/>
      <c r="IOU76" s="62"/>
      <c r="IOV76" s="62"/>
      <c r="IOW76" s="62"/>
      <c r="IOX76" s="62"/>
      <c r="IOY76" s="62"/>
      <c r="IOZ76" s="62"/>
      <c r="IPA76" s="62"/>
      <c r="IPB76" s="62"/>
      <c r="IPC76" s="62"/>
      <c r="IPD76" s="62"/>
      <c r="IPE76" s="62"/>
      <c r="IPF76" s="62"/>
      <c r="IPG76" s="62"/>
      <c r="IPH76" s="62"/>
      <c r="IPI76" s="62"/>
      <c r="IPJ76" s="62"/>
      <c r="IPK76" s="62"/>
      <c r="IPL76" s="62"/>
      <c r="IPM76" s="62"/>
      <c r="IPN76" s="62"/>
      <c r="IPO76" s="62"/>
      <c r="IPP76" s="62"/>
      <c r="IPQ76" s="62"/>
      <c r="IPR76" s="62"/>
      <c r="IPS76" s="62"/>
      <c r="IPT76" s="62"/>
      <c r="IPU76" s="62"/>
      <c r="IPV76" s="62"/>
      <c r="IPW76" s="62"/>
      <c r="IPX76" s="62"/>
      <c r="IPY76" s="62"/>
      <c r="IPZ76" s="62"/>
      <c r="IQA76" s="62"/>
      <c r="IQB76" s="62"/>
      <c r="IQC76" s="62"/>
      <c r="IQD76" s="62"/>
      <c r="IQE76" s="62"/>
      <c r="IQF76" s="62"/>
      <c r="IQG76" s="62"/>
      <c r="IQH76" s="62"/>
      <c r="IQI76" s="62"/>
      <c r="IQJ76" s="62"/>
      <c r="IQK76" s="62"/>
      <c r="IQL76" s="62"/>
      <c r="IQM76" s="62"/>
      <c r="IQN76" s="62"/>
      <c r="IQO76" s="62"/>
      <c r="IQP76" s="62"/>
      <c r="IQQ76" s="62"/>
      <c r="IQR76" s="62"/>
      <c r="IQS76" s="62"/>
      <c r="IQT76" s="62"/>
      <c r="IQU76" s="62"/>
      <c r="IQV76" s="62"/>
      <c r="IQW76" s="62"/>
      <c r="IQX76" s="62"/>
      <c r="IQY76" s="62"/>
      <c r="IQZ76" s="62"/>
      <c r="IRA76" s="62"/>
      <c r="IRB76" s="62"/>
      <c r="IRC76" s="62"/>
      <c r="IRD76" s="62"/>
      <c r="IRE76" s="62"/>
      <c r="IRF76" s="62"/>
      <c r="IRG76" s="62"/>
      <c r="IRH76" s="62"/>
      <c r="IRI76" s="62"/>
      <c r="IRJ76" s="62"/>
      <c r="IRK76" s="62"/>
      <c r="IRL76" s="62"/>
      <c r="IRM76" s="62"/>
      <c r="IRN76" s="62"/>
      <c r="IRO76" s="62"/>
      <c r="IRP76" s="62"/>
      <c r="IRQ76" s="62"/>
      <c r="IRR76" s="62"/>
      <c r="IRS76" s="62"/>
      <c r="IRT76" s="62"/>
      <c r="IRU76" s="62"/>
      <c r="IRV76" s="62"/>
      <c r="IRW76" s="62"/>
      <c r="IRX76" s="62"/>
      <c r="IRY76" s="62"/>
      <c r="IRZ76" s="62"/>
      <c r="ISA76" s="62"/>
      <c r="ISB76" s="62"/>
      <c r="ISC76" s="62"/>
      <c r="ISD76" s="62"/>
      <c r="ISE76" s="62"/>
      <c r="ISF76" s="62"/>
      <c r="ISG76" s="62"/>
      <c r="ISH76" s="62"/>
      <c r="ISI76" s="62"/>
      <c r="ISJ76" s="62"/>
      <c r="ISK76" s="62"/>
      <c r="ISL76" s="62"/>
      <c r="ISM76" s="62"/>
      <c r="ISN76" s="62"/>
      <c r="ISO76" s="62"/>
      <c r="ISP76" s="62"/>
      <c r="ISQ76" s="62"/>
      <c r="ISR76" s="62"/>
      <c r="ISS76" s="62"/>
      <c r="IST76" s="62"/>
      <c r="ISU76" s="62"/>
      <c r="ISV76" s="62"/>
      <c r="ISW76" s="62"/>
      <c r="ISX76" s="62"/>
      <c r="ISY76" s="62"/>
      <c r="ISZ76" s="62"/>
      <c r="ITA76" s="62"/>
      <c r="ITB76" s="62"/>
      <c r="ITC76" s="62"/>
      <c r="ITD76" s="62"/>
      <c r="ITE76" s="62"/>
      <c r="ITF76" s="62"/>
      <c r="ITG76" s="62"/>
      <c r="ITH76" s="62"/>
      <c r="ITI76" s="62"/>
      <c r="ITJ76" s="62"/>
      <c r="ITK76" s="62"/>
      <c r="ITL76" s="62"/>
      <c r="ITM76" s="62"/>
      <c r="ITN76" s="62"/>
      <c r="ITO76" s="62"/>
      <c r="ITP76" s="62"/>
      <c r="ITQ76" s="62"/>
      <c r="ITR76" s="62"/>
      <c r="ITS76" s="62"/>
      <c r="ITT76" s="62"/>
      <c r="ITU76" s="62"/>
      <c r="ITV76" s="62"/>
      <c r="ITW76" s="62"/>
      <c r="ITX76" s="62"/>
      <c r="ITY76" s="62"/>
      <c r="ITZ76" s="62"/>
      <c r="IUA76" s="62"/>
      <c r="IUB76" s="62"/>
      <c r="IUC76" s="62"/>
      <c r="IUD76" s="62"/>
      <c r="IUE76" s="62"/>
      <c r="IUF76" s="62"/>
      <c r="IUG76" s="62"/>
      <c r="IUH76" s="62"/>
      <c r="IUI76" s="62"/>
      <c r="IUJ76" s="62"/>
      <c r="IUK76" s="62"/>
      <c r="IUL76" s="62"/>
      <c r="IUM76" s="62"/>
      <c r="IUN76" s="62"/>
      <c r="IUO76" s="62"/>
      <c r="IUP76" s="62"/>
      <c r="IUQ76" s="62"/>
      <c r="IUR76" s="62"/>
      <c r="IUS76" s="62"/>
      <c r="IUT76" s="62"/>
      <c r="IUU76" s="62"/>
      <c r="IUV76" s="62"/>
      <c r="IUW76" s="62"/>
      <c r="IUX76" s="62"/>
      <c r="IUY76" s="62"/>
      <c r="IUZ76" s="62"/>
      <c r="IVA76" s="62"/>
      <c r="IVB76" s="62"/>
      <c r="IVC76" s="62"/>
      <c r="IVD76" s="62"/>
      <c r="IVE76" s="62"/>
      <c r="IVF76" s="62"/>
      <c r="IVG76" s="62"/>
      <c r="IVH76" s="62"/>
      <c r="IVI76" s="62"/>
      <c r="IVJ76" s="62"/>
      <c r="IVK76" s="62"/>
      <c r="IVL76" s="62"/>
      <c r="IVM76" s="62"/>
      <c r="IVN76" s="62"/>
      <c r="IVO76" s="62"/>
      <c r="IVP76" s="62"/>
      <c r="IVQ76" s="62"/>
      <c r="IVR76" s="62"/>
      <c r="IVS76" s="62"/>
      <c r="IVT76" s="62"/>
      <c r="IVU76" s="62"/>
      <c r="IVV76" s="62"/>
      <c r="IVW76" s="62"/>
      <c r="IVX76" s="62"/>
      <c r="IVY76" s="62"/>
      <c r="IVZ76" s="62"/>
      <c r="IWA76" s="62"/>
      <c r="IWB76" s="62"/>
      <c r="IWC76" s="62"/>
      <c r="IWD76" s="62"/>
      <c r="IWE76" s="62"/>
      <c r="IWF76" s="62"/>
      <c r="IWG76" s="62"/>
      <c r="IWH76" s="62"/>
      <c r="IWI76" s="62"/>
      <c r="IWJ76" s="62"/>
      <c r="IWK76" s="62"/>
      <c r="IWL76" s="62"/>
      <c r="IWM76" s="62"/>
      <c r="IWN76" s="62"/>
      <c r="IWO76" s="62"/>
      <c r="IWP76" s="62"/>
      <c r="IWQ76" s="62"/>
      <c r="IWR76" s="62"/>
      <c r="IWS76" s="62"/>
      <c r="IWT76" s="62"/>
      <c r="IWU76" s="62"/>
      <c r="IWV76" s="62"/>
      <c r="IWW76" s="62"/>
      <c r="IWX76" s="62"/>
      <c r="IWY76" s="62"/>
      <c r="IWZ76" s="62"/>
      <c r="IXA76" s="62"/>
      <c r="IXB76" s="62"/>
      <c r="IXC76" s="62"/>
      <c r="IXD76" s="62"/>
      <c r="IXE76" s="62"/>
      <c r="IXF76" s="62"/>
      <c r="IXG76" s="62"/>
      <c r="IXH76" s="62"/>
      <c r="IXI76" s="62"/>
      <c r="IXJ76" s="62"/>
      <c r="IXK76" s="62"/>
      <c r="IXL76" s="62"/>
      <c r="IXM76" s="62"/>
      <c r="IXN76" s="62"/>
      <c r="IXO76" s="62"/>
      <c r="IXP76" s="62"/>
      <c r="IXQ76" s="62"/>
      <c r="IXR76" s="62"/>
      <c r="IXS76" s="62"/>
      <c r="IXT76" s="62"/>
      <c r="IXU76" s="62"/>
      <c r="IXV76" s="62"/>
      <c r="IXW76" s="62"/>
      <c r="IXX76" s="62"/>
      <c r="IXY76" s="62"/>
      <c r="IXZ76" s="62"/>
      <c r="IYA76" s="62"/>
      <c r="IYB76" s="62"/>
      <c r="IYC76" s="62"/>
      <c r="IYD76" s="62"/>
      <c r="IYE76" s="62"/>
      <c r="IYF76" s="62"/>
      <c r="IYG76" s="62"/>
      <c r="IYH76" s="62"/>
      <c r="IYI76" s="62"/>
      <c r="IYJ76" s="62"/>
      <c r="IYK76" s="62"/>
      <c r="IYL76" s="62"/>
      <c r="IYM76" s="62"/>
      <c r="IYN76" s="62"/>
      <c r="IYO76" s="62"/>
      <c r="IYP76" s="62"/>
      <c r="IYQ76" s="62"/>
      <c r="IYR76" s="62"/>
      <c r="IYS76" s="62"/>
      <c r="IYT76" s="62"/>
      <c r="IYU76" s="62"/>
      <c r="IYV76" s="62"/>
      <c r="IYW76" s="62"/>
      <c r="IYX76" s="62"/>
      <c r="IYY76" s="62"/>
      <c r="IYZ76" s="62"/>
      <c r="IZA76" s="62"/>
      <c r="IZB76" s="62"/>
      <c r="IZC76" s="62"/>
      <c r="IZD76" s="62"/>
      <c r="IZE76" s="62"/>
      <c r="IZF76" s="62"/>
      <c r="IZG76" s="62"/>
      <c r="IZH76" s="62"/>
      <c r="IZI76" s="62"/>
      <c r="IZJ76" s="62"/>
      <c r="IZK76" s="62"/>
      <c r="IZL76" s="62"/>
      <c r="IZM76" s="62"/>
      <c r="IZN76" s="62"/>
      <c r="IZO76" s="62"/>
      <c r="IZP76" s="62"/>
      <c r="IZQ76" s="62"/>
      <c r="IZR76" s="62"/>
      <c r="IZS76" s="62"/>
      <c r="IZT76" s="62"/>
      <c r="IZU76" s="62"/>
      <c r="IZV76" s="62"/>
      <c r="IZW76" s="62"/>
      <c r="IZX76" s="62"/>
      <c r="IZY76" s="62"/>
      <c r="IZZ76" s="62"/>
      <c r="JAA76" s="62"/>
      <c r="JAB76" s="62"/>
      <c r="JAC76" s="62"/>
      <c r="JAD76" s="62"/>
      <c r="JAE76" s="62"/>
      <c r="JAF76" s="62"/>
      <c r="JAG76" s="62"/>
      <c r="JAH76" s="62"/>
      <c r="JAI76" s="62"/>
      <c r="JAJ76" s="62"/>
      <c r="JAK76" s="62"/>
      <c r="JAL76" s="62"/>
      <c r="JAM76" s="62"/>
      <c r="JAN76" s="62"/>
      <c r="JAO76" s="62"/>
      <c r="JAP76" s="62"/>
      <c r="JAQ76" s="62"/>
      <c r="JAR76" s="62"/>
      <c r="JAS76" s="62"/>
      <c r="JAT76" s="62"/>
      <c r="JAU76" s="62"/>
      <c r="JAV76" s="62"/>
      <c r="JAW76" s="62"/>
      <c r="JAX76" s="62"/>
      <c r="JAY76" s="62"/>
      <c r="JAZ76" s="62"/>
      <c r="JBA76" s="62"/>
      <c r="JBB76" s="62"/>
      <c r="JBC76" s="62"/>
      <c r="JBD76" s="62"/>
      <c r="JBE76" s="62"/>
      <c r="JBF76" s="62"/>
      <c r="JBG76" s="62"/>
      <c r="JBH76" s="62"/>
      <c r="JBI76" s="62"/>
      <c r="JBJ76" s="62"/>
      <c r="JBK76" s="62"/>
      <c r="JBL76" s="62"/>
      <c r="JBM76" s="62"/>
      <c r="JBN76" s="62"/>
      <c r="JBO76" s="62"/>
      <c r="JBP76" s="62"/>
      <c r="JBQ76" s="62"/>
      <c r="JBR76" s="62"/>
      <c r="JBS76" s="62"/>
      <c r="JBT76" s="62"/>
      <c r="JBU76" s="62"/>
      <c r="JBV76" s="62"/>
      <c r="JBW76" s="62"/>
      <c r="JBX76" s="62"/>
      <c r="JBY76" s="62"/>
      <c r="JBZ76" s="62"/>
      <c r="JCA76" s="62"/>
      <c r="JCB76" s="62"/>
      <c r="JCC76" s="62"/>
      <c r="JCD76" s="62"/>
      <c r="JCE76" s="62"/>
      <c r="JCF76" s="62"/>
      <c r="JCG76" s="62"/>
      <c r="JCH76" s="62"/>
      <c r="JCI76" s="62"/>
      <c r="JCJ76" s="62"/>
      <c r="JCK76" s="62"/>
      <c r="JCL76" s="62"/>
      <c r="JCM76" s="62"/>
      <c r="JCN76" s="62"/>
      <c r="JCO76" s="62"/>
      <c r="JCP76" s="62"/>
      <c r="JCQ76" s="62"/>
      <c r="JCR76" s="62"/>
      <c r="JCS76" s="62"/>
      <c r="JCT76" s="62"/>
      <c r="JCU76" s="62"/>
      <c r="JCV76" s="62"/>
      <c r="JCW76" s="62"/>
      <c r="JCX76" s="62"/>
      <c r="JCY76" s="62"/>
      <c r="JCZ76" s="62"/>
      <c r="JDA76" s="62"/>
      <c r="JDB76" s="62"/>
      <c r="JDC76" s="62"/>
      <c r="JDD76" s="62"/>
      <c r="JDE76" s="62"/>
      <c r="JDF76" s="62"/>
      <c r="JDG76" s="62"/>
      <c r="JDH76" s="62"/>
      <c r="JDI76" s="62"/>
      <c r="JDJ76" s="62"/>
      <c r="JDK76" s="62"/>
      <c r="JDL76" s="62"/>
      <c r="JDM76" s="62"/>
      <c r="JDN76" s="62"/>
      <c r="JDO76" s="62"/>
      <c r="JDP76" s="62"/>
      <c r="JDQ76" s="62"/>
      <c r="JDR76" s="62"/>
      <c r="JDS76" s="62"/>
      <c r="JDT76" s="62"/>
      <c r="JDU76" s="62"/>
      <c r="JDV76" s="62"/>
      <c r="JDW76" s="62"/>
      <c r="JDX76" s="62"/>
      <c r="JDY76" s="62"/>
      <c r="JDZ76" s="62"/>
      <c r="JEA76" s="62"/>
      <c r="JEB76" s="62"/>
      <c r="JEC76" s="62"/>
      <c r="JED76" s="62"/>
      <c r="JEE76" s="62"/>
      <c r="JEF76" s="62"/>
      <c r="JEG76" s="62"/>
      <c r="JEH76" s="62"/>
      <c r="JEI76" s="62"/>
      <c r="JEJ76" s="62"/>
      <c r="JEK76" s="62"/>
      <c r="JEL76" s="62"/>
      <c r="JEM76" s="62"/>
      <c r="JEN76" s="62"/>
      <c r="JEO76" s="62"/>
      <c r="JEP76" s="62"/>
      <c r="JEQ76" s="62"/>
      <c r="JER76" s="62"/>
      <c r="JES76" s="62"/>
      <c r="JET76" s="62"/>
      <c r="JEU76" s="62"/>
      <c r="JEV76" s="62"/>
      <c r="JEW76" s="62"/>
      <c r="JEX76" s="62"/>
      <c r="JEY76" s="62"/>
      <c r="JEZ76" s="62"/>
      <c r="JFA76" s="62"/>
      <c r="JFB76" s="62"/>
      <c r="JFC76" s="62"/>
      <c r="JFD76" s="62"/>
      <c r="JFE76" s="62"/>
      <c r="JFF76" s="62"/>
      <c r="JFG76" s="62"/>
      <c r="JFH76" s="62"/>
      <c r="JFI76" s="62"/>
      <c r="JFJ76" s="62"/>
      <c r="JFK76" s="62"/>
      <c r="JFL76" s="62"/>
      <c r="JFM76" s="62"/>
      <c r="JFN76" s="62"/>
      <c r="JFO76" s="62"/>
      <c r="JFP76" s="62"/>
      <c r="JFQ76" s="62"/>
      <c r="JFR76" s="62"/>
      <c r="JFS76" s="62"/>
      <c r="JFT76" s="62"/>
      <c r="JFU76" s="62"/>
      <c r="JFV76" s="62"/>
      <c r="JFW76" s="62"/>
      <c r="JFX76" s="62"/>
      <c r="JFY76" s="62"/>
      <c r="JFZ76" s="62"/>
      <c r="JGA76" s="62"/>
      <c r="JGB76" s="62"/>
      <c r="JGC76" s="62"/>
      <c r="JGD76" s="62"/>
      <c r="JGE76" s="62"/>
      <c r="JGF76" s="62"/>
      <c r="JGG76" s="62"/>
      <c r="JGH76" s="62"/>
      <c r="JGI76" s="62"/>
      <c r="JGJ76" s="62"/>
      <c r="JGK76" s="62"/>
      <c r="JGL76" s="62"/>
      <c r="JGM76" s="62"/>
      <c r="JGN76" s="62"/>
      <c r="JGO76" s="62"/>
      <c r="JGP76" s="62"/>
      <c r="JGQ76" s="62"/>
      <c r="JGR76" s="62"/>
      <c r="JGS76" s="62"/>
      <c r="JGT76" s="62"/>
      <c r="JGU76" s="62"/>
      <c r="JGV76" s="62"/>
      <c r="JGW76" s="62"/>
      <c r="JGX76" s="62"/>
      <c r="JGY76" s="62"/>
      <c r="JGZ76" s="62"/>
      <c r="JHA76" s="62"/>
      <c r="JHB76" s="62"/>
      <c r="JHC76" s="62"/>
      <c r="JHD76" s="62"/>
      <c r="JHE76" s="62"/>
      <c r="JHF76" s="62"/>
      <c r="JHG76" s="62"/>
      <c r="JHH76" s="62"/>
      <c r="JHI76" s="62"/>
      <c r="JHJ76" s="62"/>
      <c r="JHK76" s="62"/>
      <c r="JHL76" s="62"/>
      <c r="JHM76" s="62"/>
      <c r="JHN76" s="62"/>
      <c r="JHO76" s="62"/>
      <c r="JHP76" s="62"/>
      <c r="JHQ76" s="62"/>
      <c r="JHR76" s="62"/>
      <c r="JHS76" s="62"/>
      <c r="JHT76" s="62"/>
      <c r="JHU76" s="62"/>
      <c r="JHV76" s="62"/>
      <c r="JHW76" s="62"/>
      <c r="JHX76" s="62"/>
      <c r="JHY76" s="62"/>
      <c r="JHZ76" s="62"/>
      <c r="JIA76" s="62"/>
      <c r="JIB76" s="62"/>
      <c r="JIC76" s="62"/>
      <c r="JID76" s="62"/>
      <c r="JIE76" s="62"/>
      <c r="JIF76" s="62"/>
      <c r="JIG76" s="62"/>
      <c r="JIH76" s="62"/>
      <c r="JII76" s="62"/>
      <c r="JIJ76" s="62"/>
      <c r="JIK76" s="62"/>
      <c r="JIL76" s="62"/>
      <c r="JIM76" s="62"/>
      <c r="JIN76" s="62"/>
      <c r="JIO76" s="62"/>
      <c r="JIP76" s="62"/>
      <c r="JIQ76" s="62"/>
      <c r="JIR76" s="62"/>
      <c r="JIS76" s="62"/>
      <c r="JIT76" s="62"/>
      <c r="JIU76" s="62"/>
      <c r="JIV76" s="62"/>
      <c r="JIW76" s="62"/>
      <c r="JIX76" s="62"/>
      <c r="JIY76" s="62"/>
      <c r="JIZ76" s="62"/>
      <c r="JJA76" s="62"/>
      <c r="JJB76" s="62"/>
      <c r="JJC76" s="62"/>
      <c r="JJD76" s="62"/>
      <c r="JJE76" s="62"/>
      <c r="JJF76" s="62"/>
      <c r="JJG76" s="62"/>
      <c r="JJH76" s="62"/>
      <c r="JJI76" s="62"/>
      <c r="JJJ76" s="62"/>
      <c r="JJK76" s="62"/>
      <c r="JJL76" s="62"/>
      <c r="JJM76" s="62"/>
      <c r="JJN76" s="62"/>
      <c r="JJO76" s="62"/>
      <c r="JJP76" s="62"/>
      <c r="JJQ76" s="62"/>
      <c r="JJR76" s="62"/>
      <c r="JJS76" s="62"/>
      <c r="JJT76" s="62"/>
      <c r="JJU76" s="62"/>
      <c r="JJV76" s="62"/>
      <c r="JJW76" s="62"/>
      <c r="JJX76" s="62"/>
      <c r="JJY76" s="62"/>
      <c r="JJZ76" s="62"/>
      <c r="JKA76" s="62"/>
      <c r="JKB76" s="62"/>
      <c r="JKC76" s="62"/>
      <c r="JKD76" s="62"/>
      <c r="JKE76" s="62"/>
      <c r="JKF76" s="62"/>
      <c r="JKG76" s="62"/>
      <c r="JKH76" s="62"/>
      <c r="JKI76" s="62"/>
      <c r="JKJ76" s="62"/>
      <c r="JKK76" s="62"/>
      <c r="JKL76" s="62"/>
      <c r="JKM76" s="62"/>
      <c r="JKN76" s="62"/>
      <c r="JKO76" s="62"/>
      <c r="JKP76" s="62"/>
      <c r="JKQ76" s="62"/>
      <c r="JKR76" s="62"/>
      <c r="JKS76" s="62"/>
      <c r="JKT76" s="62"/>
      <c r="JKU76" s="62"/>
      <c r="JKV76" s="62"/>
      <c r="JKW76" s="62"/>
      <c r="JKX76" s="62"/>
      <c r="JKY76" s="62"/>
      <c r="JKZ76" s="62"/>
      <c r="JLA76" s="62"/>
      <c r="JLB76" s="62"/>
      <c r="JLC76" s="62"/>
      <c r="JLD76" s="62"/>
      <c r="JLE76" s="62"/>
      <c r="JLF76" s="62"/>
      <c r="JLG76" s="62"/>
      <c r="JLH76" s="62"/>
      <c r="JLI76" s="62"/>
      <c r="JLJ76" s="62"/>
      <c r="JLK76" s="62"/>
      <c r="JLL76" s="62"/>
      <c r="JLM76" s="62"/>
      <c r="JLN76" s="62"/>
      <c r="JLO76" s="62"/>
      <c r="JLP76" s="62"/>
      <c r="JLQ76" s="62"/>
      <c r="JLR76" s="62"/>
      <c r="JLS76" s="62"/>
      <c r="JLT76" s="62"/>
      <c r="JLU76" s="62"/>
      <c r="JLV76" s="62"/>
      <c r="JLW76" s="62"/>
      <c r="JLX76" s="62"/>
      <c r="JLY76" s="62"/>
      <c r="JLZ76" s="62"/>
      <c r="JMA76" s="62"/>
      <c r="JMB76" s="62"/>
      <c r="JMC76" s="62"/>
      <c r="JMD76" s="62"/>
      <c r="JME76" s="62"/>
      <c r="JMF76" s="62"/>
      <c r="JMG76" s="62"/>
      <c r="JMH76" s="62"/>
      <c r="JMI76" s="62"/>
      <c r="JMJ76" s="62"/>
      <c r="JMK76" s="62"/>
      <c r="JML76" s="62"/>
      <c r="JMM76" s="62"/>
      <c r="JMN76" s="62"/>
      <c r="JMO76" s="62"/>
      <c r="JMP76" s="62"/>
      <c r="JMQ76" s="62"/>
      <c r="JMR76" s="62"/>
      <c r="JMS76" s="62"/>
      <c r="JMT76" s="62"/>
      <c r="JMU76" s="62"/>
      <c r="JMV76" s="62"/>
      <c r="JMW76" s="62"/>
      <c r="JMX76" s="62"/>
      <c r="JMY76" s="62"/>
      <c r="JMZ76" s="62"/>
      <c r="JNA76" s="62"/>
      <c r="JNB76" s="62"/>
      <c r="JNC76" s="62"/>
      <c r="JND76" s="62"/>
      <c r="JNE76" s="62"/>
      <c r="JNF76" s="62"/>
      <c r="JNG76" s="62"/>
      <c r="JNH76" s="62"/>
      <c r="JNI76" s="62"/>
      <c r="JNJ76" s="62"/>
      <c r="JNK76" s="62"/>
      <c r="JNL76" s="62"/>
      <c r="JNM76" s="62"/>
      <c r="JNN76" s="62"/>
      <c r="JNO76" s="62"/>
      <c r="JNP76" s="62"/>
      <c r="JNQ76" s="62"/>
      <c r="JNR76" s="62"/>
      <c r="JNS76" s="62"/>
      <c r="JNT76" s="62"/>
      <c r="JNU76" s="62"/>
      <c r="JNV76" s="62"/>
      <c r="JNW76" s="62"/>
      <c r="JNX76" s="62"/>
      <c r="JNY76" s="62"/>
      <c r="JNZ76" s="62"/>
      <c r="JOA76" s="62"/>
      <c r="JOB76" s="62"/>
      <c r="JOC76" s="62"/>
      <c r="JOD76" s="62"/>
      <c r="JOE76" s="62"/>
      <c r="JOF76" s="62"/>
      <c r="JOG76" s="62"/>
      <c r="JOH76" s="62"/>
      <c r="JOI76" s="62"/>
      <c r="JOJ76" s="62"/>
      <c r="JOK76" s="62"/>
      <c r="JOL76" s="62"/>
      <c r="JOM76" s="62"/>
      <c r="JON76" s="62"/>
      <c r="JOO76" s="62"/>
      <c r="JOP76" s="62"/>
      <c r="JOQ76" s="62"/>
      <c r="JOR76" s="62"/>
      <c r="JOS76" s="62"/>
      <c r="JOT76" s="62"/>
      <c r="JOU76" s="62"/>
      <c r="JOV76" s="62"/>
      <c r="JOW76" s="62"/>
      <c r="JOX76" s="62"/>
      <c r="JOY76" s="62"/>
      <c r="JOZ76" s="62"/>
      <c r="JPA76" s="62"/>
      <c r="JPB76" s="62"/>
      <c r="JPC76" s="62"/>
      <c r="JPD76" s="62"/>
      <c r="JPE76" s="62"/>
      <c r="JPF76" s="62"/>
      <c r="JPG76" s="62"/>
      <c r="JPH76" s="62"/>
      <c r="JPI76" s="62"/>
      <c r="JPJ76" s="62"/>
      <c r="JPK76" s="62"/>
      <c r="JPL76" s="62"/>
      <c r="JPM76" s="62"/>
      <c r="JPN76" s="62"/>
      <c r="JPO76" s="62"/>
      <c r="JPP76" s="62"/>
      <c r="JPQ76" s="62"/>
      <c r="JPR76" s="62"/>
      <c r="JPS76" s="62"/>
      <c r="JPT76" s="62"/>
      <c r="JPU76" s="62"/>
      <c r="JPV76" s="62"/>
      <c r="JPW76" s="62"/>
      <c r="JPX76" s="62"/>
      <c r="JPY76" s="62"/>
      <c r="JPZ76" s="62"/>
      <c r="JQA76" s="62"/>
      <c r="JQB76" s="62"/>
      <c r="JQC76" s="62"/>
      <c r="JQD76" s="62"/>
      <c r="JQE76" s="62"/>
      <c r="JQF76" s="62"/>
      <c r="JQG76" s="62"/>
      <c r="JQH76" s="62"/>
      <c r="JQI76" s="62"/>
      <c r="JQJ76" s="62"/>
      <c r="JQK76" s="62"/>
      <c r="JQL76" s="62"/>
      <c r="JQM76" s="62"/>
      <c r="JQN76" s="62"/>
      <c r="JQO76" s="62"/>
      <c r="JQP76" s="62"/>
      <c r="JQQ76" s="62"/>
      <c r="JQR76" s="62"/>
      <c r="JQS76" s="62"/>
      <c r="JQT76" s="62"/>
      <c r="JQU76" s="62"/>
      <c r="JQV76" s="62"/>
      <c r="JQW76" s="62"/>
      <c r="JQX76" s="62"/>
      <c r="JQY76" s="62"/>
      <c r="JQZ76" s="62"/>
      <c r="JRA76" s="62"/>
      <c r="JRB76" s="62"/>
      <c r="JRC76" s="62"/>
      <c r="JRD76" s="62"/>
      <c r="JRE76" s="62"/>
      <c r="JRF76" s="62"/>
      <c r="JRG76" s="62"/>
      <c r="JRH76" s="62"/>
      <c r="JRI76" s="62"/>
      <c r="JRJ76" s="62"/>
      <c r="JRK76" s="62"/>
      <c r="JRL76" s="62"/>
      <c r="JRM76" s="62"/>
      <c r="JRN76" s="62"/>
      <c r="JRO76" s="62"/>
      <c r="JRP76" s="62"/>
      <c r="JRQ76" s="62"/>
      <c r="JRR76" s="62"/>
      <c r="JRS76" s="62"/>
      <c r="JRT76" s="62"/>
      <c r="JRU76" s="62"/>
      <c r="JRV76" s="62"/>
      <c r="JRW76" s="62"/>
      <c r="JRX76" s="62"/>
      <c r="JRY76" s="62"/>
      <c r="JRZ76" s="62"/>
      <c r="JSA76" s="62"/>
      <c r="JSB76" s="62"/>
      <c r="JSC76" s="62"/>
      <c r="JSD76" s="62"/>
      <c r="JSE76" s="62"/>
      <c r="JSF76" s="62"/>
      <c r="JSG76" s="62"/>
      <c r="JSH76" s="62"/>
      <c r="JSI76" s="62"/>
      <c r="JSJ76" s="62"/>
      <c r="JSK76" s="62"/>
      <c r="JSL76" s="62"/>
      <c r="JSM76" s="62"/>
      <c r="JSN76" s="62"/>
      <c r="JSO76" s="62"/>
      <c r="JSP76" s="62"/>
      <c r="JSQ76" s="62"/>
      <c r="JSR76" s="62"/>
      <c r="JSS76" s="62"/>
      <c r="JST76" s="62"/>
      <c r="JSU76" s="62"/>
      <c r="JSV76" s="62"/>
      <c r="JSW76" s="62"/>
      <c r="JSX76" s="62"/>
      <c r="JSY76" s="62"/>
      <c r="JSZ76" s="62"/>
      <c r="JTA76" s="62"/>
      <c r="JTB76" s="62"/>
      <c r="JTC76" s="62"/>
      <c r="JTD76" s="62"/>
      <c r="JTE76" s="62"/>
      <c r="JTF76" s="62"/>
      <c r="JTG76" s="62"/>
      <c r="JTH76" s="62"/>
      <c r="JTI76" s="62"/>
      <c r="JTJ76" s="62"/>
      <c r="JTK76" s="62"/>
      <c r="JTL76" s="62"/>
      <c r="JTM76" s="62"/>
      <c r="JTN76" s="62"/>
      <c r="JTO76" s="62"/>
      <c r="JTP76" s="62"/>
      <c r="JTQ76" s="62"/>
      <c r="JTR76" s="62"/>
      <c r="JTS76" s="62"/>
      <c r="JTT76" s="62"/>
      <c r="JTU76" s="62"/>
      <c r="JTV76" s="62"/>
      <c r="JTW76" s="62"/>
      <c r="JTX76" s="62"/>
      <c r="JTY76" s="62"/>
      <c r="JTZ76" s="62"/>
      <c r="JUA76" s="62"/>
      <c r="JUB76" s="62"/>
      <c r="JUC76" s="62"/>
      <c r="JUD76" s="62"/>
      <c r="JUE76" s="62"/>
      <c r="JUF76" s="62"/>
      <c r="JUG76" s="62"/>
      <c r="JUH76" s="62"/>
      <c r="JUI76" s="62"/>
      <c r="JUJ76" s="62"/>
      <c r="JUK76" s="62"/>
      <c r="JUL76" s="62"/>
      <c r="JUM76" s="62"/>
      <c r="JUN76" s="62"/>
      <c r="JUO76" s="62"/>
      <c r="JUP76" s="62"/>
      <c r="JUQ76" s="62"/>
      <c r="JUR76" s="62"/>
      <c r="JUS76" s="62"/>
      <c r="JUT76" s="62"/>
      <c r="JUU76" s="62"/>
      <c r="JUV76" s="62"/>
      <c r="JUW76" s="62"/>
      <c r="JUX76" s="62"/>
      <c r="JUY76" s="62"/>
      <c r="JUZ76" s="62"/>
      <c r="JVA76" s="62"/>
      <c r="JVB76" s="62"/>
      <c r="JVC76" s="62"/>
      <c r="JVD76" s="62"/>
      <c r="JVE76" s="62"/>
      <c r="JVF76" s="62"/>
      <c r="JVG76" s="62"/>
      <c r="JVH76" s="62"/>
      <c r="JVI76" s="62"/>
      <c r="JVJ76" s="62"/>
      <c r="JVK76" s="62"/>
      <c r="JVL76" s="62"/>
      <c r="JVM76" s="62"/>
      <c r="JVN76" s="62"/>
      <c r="JVO76" s="62"/>
      <c r="JVP76" s="62"/>
      <c r="JVQ76" s="62"/>
      <c r="JVR76" s="62"/>
      <c r="JVS76" s="62"/>
      <c r="JVT76" s="62"/>
      <c r="JVU76" s="62"/>
      <c r="JVV76" s="62"/>
      <c r="JVW76" s="62"/>
      <c r="JVX76" s="62"/>
      <c r="JVY76" s="62"/>
      <c r="JVZ76" s="62"/>
      <c r="JWA76" s="62"/>
      <c r="JWB76" s="62"/>
      <c r="JWC76" s="62"/>
      <c r="JWD76" s="62"/>
      <c r="JWE76" s="62"/>
      <c r="JWF76" s="62"/>
      <c r="JWG76" s="62"/>
      <c r="JWH76" s="62"/>
      <c r="JWI76" s="62"/>
      <c r="JWJ76" s="62"/>
      <c r="JWK76" s="62"/>
      <c r="JWL76" s="62"/>
      <c r="JWM76" s="62"/>
      <c r="JWN76" s="62"/>
      <c r="JWO76" s="62"/>
      <c r="JWP76" s="62"/>
      <c r="JWQ76" s="62"/>
      <c r="JWR76" s="62"/>
      <c r="JWS76" s="62"/>
      <c r="JWT76" s="62"/>
      <c r="JWU76" s="62"/>
      <c r="JWV76" s="62"/>
      <c r="JWW76" s="62"/>
      <c r="JWX76" s="62"/>
      <c r="JWY76" s="62"/>
      <c r="JWZ76" s="62"/>
      <c r="JXA76" s="62"/>
      <c r="JXB76" s="62"/>
      <c r="JXC76" s="62"/>
      <c r="JXD76" s="62"/>
      <c r="JXE76" s="62"/>
      <c r="JXF76" s="62"/>
      <c r="JXG76" s="62"/>
      <c r="JXH76" s="62"/>
      <c r="JXI76" s="62"/>
      <c r="JXJ76" s="62"/>
      <c r="JXK76" s="62"/>
      <c r="JXL76" s="62"/>
      <c r="JXM76" s="62"/>
      <c r="JXN76" s="62"/>
      <c r="JXO76" s="62"/>
      <c r="JXP76" s="62"/>
      <c r="JXQ76" s="62"/>
      <c r="JXR76" s="62"/>
      <c r="JXS76" s="62"/>
      <c r="JXT76" s="62"/>
      <c r="JXU76" s="62"/>
      <c r="JXV76" s="62"/>
      <c r="JXW76" s="62"/>
      <c r="JXX76" s="62"/>
      <c r="JXY76" s="62"/>
      <c r="JXZ76" s="62"/>
      <c r="JYA76" s="62"/>
      <c r="JYB76" s="62"/>
      <c r="JYC76" s="62"/>
      <c r="JYD76" s="62"/>
      <c r="JYE76" s="62"/>
      <c r="JYF76" s="62"/>
      <c r="JYG76" s="62"/>
      <c r="JYH76" s="62"/>
      <c r="JYI76" s="62"/>
      <c r="JYJ76" s="62"/>
      <c r="JYK76" s="62"/>
      <c r="JYL76" s="62"/>
      <c r="JYM76" s="62"/>
      <c r="JYN76" s="62"/>
      <c r="JYO76" s="62"/>
      <c r="JYP76" s="62"/>
      <c r="JYQ76" s="62"/>
      <c r="JYR76" s="62"/>
      <c r="JYS76" s="62"/>
      <c r="JYT76" s="62"/>
      <c r="JYU76" s="62"/>
      <c r="JYV76" s="62"/>
      <c r="JYW76" s="62"/>
      <c r="JYX76" s="62"/>
      <c r="JYY76" s="62"/>
      <c r="JYZ76" s="62"/>
      <c r="JZA76" s="62"/>
      <c r="JZB76" s="62"/>
      <c r="JZC76" s="62"/>
      <c r="JZD76" s="62"/>
      <c r="JZE76" s="62"/>
      <c r="JZF76" s="62"/>
      <c r="JZG76" s="62"/>
      <c r="JZH76" s="62"/>
      <c r="JZI76" s="62"/>
      <c r="JZJ76" s="62"/>
      <c r="JZK76" s="62"/>
      <c r="JZL76" s="62"/>
      <c r="JZM76" s="62"/>
      <c r="JZN76" s="62"/>
      <c r="JZO76" s="62"/>
      <c r="JZP76" s="62"/>
      <c r="JZQ76" s="62"/>
      <c r="JZR76" s="62"/>
      <c r="JZS76" s="62"/>
      <c r="JZT76" s="62"/>
      <c r="JZU76" s="62"/>
      <c r="JZV76" s="62"/>
      <c r="JZW76" s="62"/>
      <c r="JZX76" s="62"/>
      <c r="JZY76" s="62"/>
      <c r="JZZ76" s="62"/>
      <c r="KAA76" s="62"/>
      <c r="KAB76" s="62"/>
      <c r="KAC76" s="62"/>
      <c r="KAD76" s="62"/>
      <c r="KAE76" s="62"/>
      <c r="KAF76" s="62"/>
      <c r="KAG76" s="62"/>
      <c r="KAH76" s="62"/>
      <c r="KAI76" s="62"/>
      <c r="KAJ76" s="62"/>
      <c r="KAK76" s="62"/>
      <c r="KAL76" s="62"/>
      <c r="KAM76" s="62"/>
      <c r="KAN76" s="62"/>
      <c r="KAO76" s="62"/>
      <c r="KAP76" s="62"/>
      <c r="KAQ76" s="62"/>
      <c r="KAR76" s="62"/>
      <c r="KAS76" s="62"/>
      <c r="KAT76" s="62"/>
      <c r="KAU76" s="62"/>
      <c r="KAV76" s="62"/>
      <c r="KAW76" s="62"/>
      <c r="KAX76" s="62"/>
      <c r="KAY76" s="62"/>
      <c r="KAZ76" s="62"/>
      <c r="KBA76" s="62"/>
      <c r="KBB76" s="62"/>
      <c r="KBC76" s="62"/>
      <c r="KBD76" s="62"/>
      <c r="KBE76" s="62"/>
      <c r="KBF76" s="62"/>
      <c r="KBG76" s="62"/>
      <c r="KBH76" s="62"/>
      <c r="KBI76" s="62"/>
      <c r="KBJ76" s="62"/>
      <c r="KBK76" s="62"/>
      <c r="KBL76" s="62"/>
      <c r="KBM76" s="62"/>
      <c r="KBN76" s="62"/>
      <c r="KBO76" s="62"/>
      <c r="KBP76" s="62"/>
      <c r="KBQ76" s="62"/>
      <c r="KBR76" s="62"/>
      <c r="KBS76" s="62"/>
      <c r="KBT76" s="62"/>
      <c r="KBU76" s="62"/>
      <c r="KBV76" s="62"/>
      <c r="KBW76" s="62"/>
      <c r="KBX76" s="62"/>
      <c r="KBY76" s="62"/>
      <c r="KBZ76" s="62"/>
      <c r="KCA76" s="62"/>
      <c r="KCB76" s="62"/>
      <c r="KCC76" s="62"/>
      <c r="KCD76" s="62"/>
      <c r="KCE76" s="62"/>
      <c r="KCF76" s="62"/>
      <c r="KCG76" s="62"/>
      <c r="KCH76" s="62"/>
      <c r="KCI76" s="62"/>
      <c r="KCJ76" s="62"/>
      <c r="KCK76" s="62"/>
      <c r="KCL76" s="62"/>
      <c r="KCM76" s="62"/>
      <c r="KCN76" s="62"/>
      <c r="KCO76" s="62"/>
      <c r="KCP76" s="62"/>
      <c r="KCQ76" s="62"/>
      <c r="KCR76" s="62"/>
      <c r="KCS76" s="62"/>
      <c r="KCT76" s="62"/>
      <c r="KCU76" s="62"/>
      <c r="KCV76" s="62"/>
      <c r="KCW76" s="62"/>
      <c r="KCX76" s="62"/>
      <c r="KCY76" s="62"/>
      <c r="KCZ76" s="62"/>
      <c r="KDA76" s="62"/>
      <c r="KDB76" s="62"/>
      <c r="KDC76" s="62"/>
      <c r="KDD76" s="62"/>
      <c r="KDE76" s="62"/>
      <c r="KDF76" s="62"/>
      <c r="KDG76" s="62"/>
      <c r="KDH76" s="62"/>
      <c r="KDI76" s="62"/>
      <c r="KDJ76" s="62"/>
      <c r="KDK76" s="62"/>
      <c r="KDL76" s="62"/>
      <c r="KDM76" s="62"/>
      <c r="KDN76" s="62"/>
      <c r="KDO76" s="62"/>
      <c r="KDP76" s="62"/>
      <c r="KDQ76" s="62"/>
      <c r="KDR76" s="62"/>
      <c r="KDS76" s="62"/>
      <c r="KDT76" s="62"/>
      <c r="KDU76" s="62"/>
      <c r="KDV76" s="62"/>
      <c r="KDW76" s="62"/>
      <c r="KDX76" s="62"/>
      <c r="KDY76" s="62"/>
      <c r="KDZ76" s="62"/>
      <c r="KEA76" s="62"/>
      <c r="KEB76" s="62"/>
      <c r="KEC76" s="62"/>
      <c r="KED76" s="62"/>
      <c r="KEE76" s="62"/>
      <c r="KEF76" s="62"/>
      <c r="KEG76" s="62"/>
      <c r="KEH76" s="62"/>
      <c r="KEI76" s="62"/>
      <c r="KEJ76" s="62"/>
      <c r="KEK76" s="62"/>
      <c r="KEL76" s="62"/>
      <c r="KEM76" s="62"/>
      <c r="KEN76" s="62"/>
      <c r="KEO76" s="62"/>
      <c r="KEP76" s="62"/>
      <c r="KEQ76" s="62"/>
      <c r="KER76" s="62"/>
      <c r="KES76" s="62"/>
      <c r="KET76" s="62"/>
      <c r="KEU76" s="62"/>
      <c r="KEV76" s="62"/>
      <c r="KEW76" s="62"/>
      <c r="KEX76" s="62"/>
      <c r="KEY76" s="62"/>
      <c r="KEZ76" s="62"/>
      <c r="KFA76" s="62"/>
      <c r="KFB76" s="62"/>
      <c r="KFC76" s="62"/>
      <c r="KFD76" s="62"/>
      <c r="KFE76" s="62"/>
      <c r="KFF76" s="62"/>
      <c r="KFG76" s="62"/>
      <c r="KFH76" s="62"/>
      <c r="KFI76" s="62"/>
      <c r="KFJ76" s="62"/>
      <c r="KFK76" s="62"/>
      <c r="KFL76" s="62"/>
      <c r="KFM76" s="62"/>
      <c r="KFN76" s="62"/>
      <c r="KFO76" s="62"/>
      <c r="KFP76" s="62"/>
      <c r="KFQ76" s="62"/>
      <c r="KFR76" s="62"/>
      <c r="KFS76" s="62"/>
      <c r="KFT76" s="62"/>
      <c r="KFU76" s="62"/>
      <c r="KFV76" s="62"/>
      <c r="KFW76" s="62"/>
      <c r="KFX76" s="62"/>
      <c r="KFY76" s="62"/>
      <c r="KFZ76" s="62"/>
      <c r="KGA76" s="62"/>
      <c r="KGB76" s="62"/>
      <c r="KGC76" s="62"/>
      <c r="KGD76" s="62"/>
      <c r="KGE76" s="62"/>
      <c r="KGF76" s="62"/>
      <c r="KGG76" s="62"/>
      <c r="KGH76" s="62"/>
      <c r="KGI76" s="62"/>
      <c r="KGJ76" s="62"/>
      <c r="KGK76" s="62"/>
      <c r="KGL76" s="62"/>
      <c r="KGM76" s="62"/>
      <c r="KGN76" s="62"/>
      <c r="KGO76" s="62"/>
      <c r="KGP76" s="62"/>
      <c r="KGQ76" s="62"/>
      <c r="KGR76" s="62"/>
      <c r="KGS76" s="62"/>
      <c r="KGT76" s="62"/>
      <c r="KGU76" s="62"/>
      <c r="KGV76" s="62"/>
      <c r="KGW76" s="62"/>
      <c r="KGX76" s="62"/>
      <c r="KGY76" s="62"/>
      <c r="KGZ76" s="62"/>
      <c r="KHA76" s="62"/>
      <c r="KHB76" s="62"/>
      <c r="KHC76" s="62"/>
      <c r="KHD76" s="62"/>
      <c r="KHE76" s="62"/>
      <c r="KHF76" s="62"/>
      <c r="KHG76" s="62"/>
      <c r="KHH76" s="62"/>
      <c r="KHI76" s="62"/>
      <c r="KHJ76" s="62"/>
      <c r="KHK76" s="62"/>
      <c r="KHL76" s="62"/>
      <c r="KHM76" s="62"/>
      <c r="KHN76" s="62"/>
      <c r="KHO76" s="62"/>
      <c r="KHP76" s="62"/>
      <c r="KHQ76" s="62"/>
      <c r="KHR76" s="62"/>
      <c r="KHS76" s="62"/>
      <c r="KHT76" s="62"/>
      <c r="KHU76" s="62"/>
      <c r="KHV76" s="62"/>
      <c r="KHW76" s="62"/>
      <c r="KHX76" s="62"/>
      <c r="KHY76" s="62"/>
      <c r="KHZ76" s="62"/>
      <c r="KIA76" s="62"/>
      <c r="KIB76" s="62"/>
      <c r="KIC76" s="62"/>
      <c r="KID76" s="62"/>
      <c r="KIE76" s="62"/>
      <c r="KIF76" s="62"/>
      <c r="KIG76" s="62"/>
      <c r="KIH76" s="62"/>
      <c r="KII76" s="62"/>
      <c r="KIJ76" s="62"/>
      <c r="KIK76" s="62"/>
      <c r="KIL76" s="62"/>
      <c r="KIM76" s="62"/>
      <c r="KIN76" s="62"/>
      <c r="KIO76" s="62"/>
      <c r="KIP76" s="62"/>
      <c r="KIQ76" s="62"/>
      <c r="KIR76" s="62"/>
      <c r="KIS76" s="62"/>
      <c r="KIT76" s="62"/>
      <c r="KIU76" s="62"/>
      <c r="KIV76" s="62"/>
      <c r="KIW76" s="62"/>
      <c r="KIX76" s="62"/>
      <c r="KIY76" s="62"/>
      <c r="KIZ76" s="62"/>
      <c r="KJA76" s="62"/>
      <c r="KJB76" s="62"/>
      <c r="KJC76" s="62"/>
      <c r="KJD76" s="62"/>
      <c r="KJE76" s="62"/>
      <c r="KJF76" s="62"/>
      <c r="KJG76" s="62"/>
      <c r="KJH76" s="62"/>
      <c r="KJI76" s="62"/>
      <c r="KJJ76" s="62"/>
      <c r="KJK76" s="62"/>
      <c r="KJL76" s="62"/>
      <c r="KJM76" s="62"/>
      <c r="KJN76" s="62"/>
      <c r="KJO76" s="62"/>
      <c r="KJP76" s="62"/>
      <c r="KJQ76" s="62"/>
      <c r="KJR76" s="62"/>
      <c r="KJS76" s="62"/>
      <c r="KJT76" s="62"/>
      <c r="KJU76" s="62"/>
      <c r="KJV76" s="62"/>
      <c r="KJW76" s="62"/>
      <c r="KJX76" s="62"/>
      <c r="KJY76" s="62"/>
      <c r="KJZ76" s="62"/>
      <c r="KKA76" s="62"/>
      <c r="KKB76" s="62"/>
      <c r="KKC76" s="62"/>
      <c r="KKD76" s="62"/>
      <c r="KKE76" s="62"/>
      <c r="KKF76" s="62"/>
      <c r="KKG76" s="62"/>
      <c r="KKH76" s="62"/>
      <c r="KKI76" s="62"/>
      <c r="KKJ76" s="62"/>
      <c r="KKK76" s="62"/>
      <c r="KKL76" s="62"/>
      <c r="KKM76" s="62"/>
      <c r="KKN76" s="62"/>
      <c r="KKO76" s="62"/>
      <c r="KKP76" s="62"/>
      <c r="KKQ76" s="62"/>
      <c r="KKR76" s="62"/>
      <c r="KKS76" s="62"/>
      <c r="KKT76" s="62"/>
      <c r="KKU76" s="62"/>
      <c r="KKV76" s="62"/>
      <c r="KKW76" s="62"/>
      <c r="KKX76" s="62"/>
      <c r="KKY76" s="62"/>
      <c r="KKZ76" s="62"/>
      <c r="KLA76" s="62"/>
      <c r="KLB76" s="62"/>
      <c r="KLC76" s="62"/>
      <c r="KLD76" s="62"/>
      <c r="KLE76" s="62"/>
      <c r="KLF76" s="62"/>
      <c r="KLG76" s="62"/>
      <c r="KLH76" s="62"/>
      <c r="KLI76" s="62"/>
      <c r="KLJ76" s="62"/>
      <c r="KLK76" s="62"/>
      <c r="KLL76" s="62"/>
      <c r="KLM76" s="62"/>
      <c r="KLN76" s="62"/>
      <c r="KLO76" s="62"/>
      <c r="KLP76" s="62"/>
      <c r="KLQ76" s="62"/>
      <c r="KLR76" s="62"/>
      <c r="KLS76" s="62"/>
      <c r="KLT76" s="62"/>
      <c r="KLU76" s="62"/>
      <c r="KLV76" s="62"/>
      <c r="KLW76" s="62"/>
      <c r="KLX76" s="62"/>
      <c r="KLY76" s="62"/>
      <c r="KLZ76" s="62"/>
      <c r="KMA76" s="62"/>
      <c r="KMB76" s="62"/>
      <c r="KMC76" s="62"/>
      <c r="KMD76" s="62"/>
      <c r="KME76" s="62"/>
      <c r="KMF76" s="62"/>
      <c r="KMG76" s="62"/>
      <c r="KMH76" s="62"/>
      <c r="KMI76" s="62"/>
      <c r="KMJ76" s="62"/>
      <c r="KMK76" s="62"/>
      <c r="KML76" s="62"/>
      <c r="KMM76" s="62"/>
      <c r="KMN76" s="62"/>
      <c r="KMO76" s="62"/>
      <c r="KMP76" s="62"/>
      <c r="KMQ76" s="62"/>
      <c r="KMR76" s="62"/>
      <c r="KMS76" s="62"/>
      <c r="KMT76" s="62"/>
      <c r="KMU76" s="62"/>
      <c r="KMV76" s="62"/>
      <c r="KMW76" s="62"/>
      <c r="KMX76" s="62"/>
      <c r="KMY76" s="62"/>
      <c r="KMZ76" s="62"/>
      <c r="KNA76" s="62"/>
      <c r="KNB76" s="62"/>
      <c r="KNC76" s="62"/>
      <c r="KND76" s="62"/>
      <c r="KNE76" s="62"/>
      <c r="KNF76" s="62"/>
      <c r="KNG76" s="62"/>
      <c r="KNH76" s="62"/>
      <c r="KNI76" s="62"/>
      <c r="KNJ76" s="62"/>
      <c r="KNK76" s="62"/>
      <c r="KNL76" s="62"/>
      <c r="KNM76" s="62"/>
      <c r="KNN76" s="62"/>
      <c r="KNO76" s="62"/>
      <c r="KNP76" s="62"/>
      <c r="KNQ76" s="62"/>
      <c r="KNR76" s="62"/>
      <c r="KNS76" s="62"/>
      <c r="KNT76" s="62"/>
      <c r="KNU76" s="62"/>
      <c r="KNV76" s="62"/>
      <c r="KNW76" s="62"/>
      <c r="KNX76" s="62"/>
      <c r="KNY76" s="62"/>
      <c r="KNZ76" s="62"/>
      <c r="KOA76" s="62"/>
      <c r="KOB76" s="62"/>
      <c r="KOC76" s="62"/>
      <c r="KOD76" s="62"/>
      <c r="KOE76" s="62"/>
      <c r="KOF76" s="62"/>
      <c r="KOG76" s="62"/>
      <c r="KOH76" s="62"/>
      <c r="KOI76" s="62"/>
      <c r="KOJ76" s="62"/>
      <c r="KOK76" s="62"/>
      <c r="KOL76" s="62"/>
      <c r="KOM76" s="62"/>
      <c r="KON76" s="62"/>
      <c r="KOO76" s="62"/>
      <c r="KOP76" s="62"/>
      <c r="KOQ76" s="62"/>
      <c r="KOR76" s="62"/>
      <c r="KOS76" s="62"/>
      <c r="KOT76" s="62"/>
      <c r="KOU76" s="62"/>
      <c r="KOV76" s="62"/>
      <c r="KOW76" s="62"/>
      <c r="KOX76" s="62"/>
      <c r="KOY76" s="62"/>
      <c r="KOZ76" s="62"/>
      <c r="KPA76" s="62"/>
      <c r="KPB76" s="62"/>
      <c r="KPC76" s="62"/>
      <c r="KPD76" s="62"/>
      <c r="KPE76" s="62"/>
      <c r="KPF76" s="62"/>
      <c r="KPG76" s="62"/>
      <c r="KPH76" s="62"/>
      <c r="KPI76" s="62"/>
      <c r="KPJ76" s="62"/>
      <c r="KPK76" s="62"/>
      <c r="KPL76" s="62"/>
      <c r="KPM76" s="62"/>
      <c r="KPN76" s="62"/>
      <c r="KPO76" s="62"/>
      <c r="KPP76" s="62"/>
      <c r="KPQ76" s="62"/>
      <c r="KPR76" s="62"/>
      <c r="KPS76" s="62"/>
      <c r="KPT76" s="62"/>
      <c r="KPU76" s="62"/>
      <c r="KPV76" s="62"/>
      <c r="KPW76" s="62"/>
      <c r="KPX76" s="62"/>
      <c r="KPY76" s="62"/>
      <c r="KPZ76" s="62"/>
      <c r="KQA76" s="62"/>
      <c r="KQB76" s="62"/>
      <c r="KQC76" s="62"/>
      <c r="KQD76" s="62"/>
      <c r="KQE76" s="62"/>
      <c r="KQF76" s="62"/>
      <c r="KQG76" s="62"/>
      <c r="KQH76" s="62"/>
      <c r="KQI76" s="62"/>
      <c r="KQJ76" s="62"/>
      <c r="KQK76" s="62"/>
      <c r="KQL76" s="62"/>
      <c r="KQM76" s="62"/>
      <c r="KQN76" s="62"/>
      <c r="KQO76" s="62"/>
      <c r="KQP76" s="62"/>
      <c r="KQQ76" s="62"/>
      <c r="KQR76" s="62"/>
      <c r="KQS76" s="62"/>
      <c r="KQT76" s="62"/>
      <c r="KQU76" s="62"/>
      <c r="KQV76" s="62"/>
      <c r="KQW76" s="62"/>
      <c r="KQX76" s="62"/>
      <c r="KQY76" s="62"/>
      <c r="KQZ76" s="62"/>
      <c r="KRA76" s="62"/>
      <c r="KRB76" s="62"/>
      <c r="KRC76" s="62"/>
      <c r="KRD76" s="62"/>
      <c r="KRE76" s="62"/>
      <c r="KRF76" s="62"/>
      <c r="KRG76" s="62"/>
      <c r="KRH76" s="62"/>
      <c r="KRI76" s="62"/>
      <c r="KRJ76" s="62"/>
      <c r="KRK76" s="62"/>
      <c r="KRL76" s="62"/>
      <c r="KRM76" s="62"/>
      <c r="KRN76" s="62"/>
      <c r="KRO76" s="62"/>
      <c r="KRP76" s="62"/>
      <c r="KRQ76" s="62"/>
      <c r="KRR76" s="62"/>
      <c r="KRS76" s="62"/>
      <c r="KRT76" s="62"/>
      <c r="KRU76" s="62"/>
      <c r="KRV76" s="62"/>
      <c r="KRW76" s="62"/>
      <c r="KRX76" s="62"/>
      <c r="KRY76" s="62"/>
      <c r="KRZ76" s="62"/>
      <c r="KSA76" s="62"/>
      <c r="KSB76" s="62"/>
      <c r="KSC76" s="62"/>
      <c r="KSD76" s="62"/>
      <c r="KSE76" s="62"/>
      <c r="KSF76" s="62"/>
      <c r="KSG76" s="62"/>
      <c r="KSH76" s="62"/>
      <c r="KSI76" s="62"/>
      <c r="KSJ76" s="62"/>
      <c r="KSK76" s="62"/>
      <c r="KSL76" s="62"/>
      <c r="KSM76" s="62"/>
      <c r="KSN76" s="62"/>
      <c r="KSO76" s="62"/>
      <c r="KSP76" s="62"/>
      <c r="KSQ76" s="62"/>
      <c r="KSR76" s="62"/>
      <c r="KSS76" s="62"/>
      <c r="KST76" s="62"/>
      <c r="KSU76" s="62"/>
      <c r="KSV76" s="62"/>
      <c r="KSW76" s="62"/>
      <c r="KSX76" s="62"/>
      <c r="KSY76" s="62"/>
      <c r="KSZ76" s="62"/>
      <c r="KTA76" s="62"/>
      <c r="KTB76" s="62"/>
      <c r="KTC76" s="62"/>
      <c r="KTD76" s="62"/>
      <c r="KTE76" s="62"/>
      <c r="KTF76" s="62"/>
      <c r="KTG76" s="62"/>
      <c r="KTH76" s="62"/>
      <c r="KTI76" s="62"/>
      <c r="KTJ76" s="62"/>
      <c r="KTK76" s="62"/>
      <c r="KTL76" s="62"/>
      <c r="KTM76" s="62"/>
      <c r="KTN76" s="62"/>
      <c r="KTO76" s="62"/>
      <c r="KTP76" s="62"/>
      <c r="KTQ76" s="62"/>
      <c r="KTR76" s="62"/>
      <c r="KTS76" s="62"/>
      <c r="KTT76" s="62"/>
      <c r="KTU76" s="62"/>
      <c r="KTV76" s="62"/>
      <c r="KTW76" s="62"/>
      <c r="KTX76" s="62"/>
      <c r="KTY76" s="62"/>
      <c r="KTZ76" s="62"/>
      <c r="KUA76" s="62"/>
      <c r="KUB76" s="62"/>
      <c r="KUC76" s="62"/>
      <c r="KUD76" s="62"/>
      <c r="KUE76" s="62"/>
      <c r="KUF76" s="62"/>
      <c r="KUG76" s="62"/>
      <c r="KUH76" s="62"/>
      <c r="KUI76" s="62"/>
      <c r="KUJ76" s="62"/>
      <c r="KUK76" s="62"/>
      <c r="KUL76" s="62"/>
      <c r="KUM76" s="62"/>
      <c r="KUN76" s="62"/>
      <c r="KUO76" s="62"/>
      <c r="KUP76" s="62"/>
      <c r="KUQ76" s="62"/>
      <c r="KUR76" s="62"/>
      <c r="KUS76" s="62"/>
      <c r="KUT76" s="62"/>
      <c r="KUU76" s="62"/>
      <c r="KUV76" s="62"/>
      <c r="KUW76" s="62"/>
      <c r="KUX76" s="62"/>
      <c r="KUY76" s="62"/>
      <c r="KUZ76" s="62"/>
      <c r="KVA76" s="62"/>
      <c r="KVB76" s="62"/>
      <c r="KVC76" s="62"/>
      <c r="KVD76" s="62"/>
      <c r="KVE76" s="62"/>
      <c r="KVF76" s="62"/>
      <c r="KVG76" s="62"/>
      <c r="KVH76" s="62"/>
      <c r="KVI76" s="62"/>
      <c r="KVJ76" s="62"/>
      <c r="KVK76" s="62"/>
      <c r="KVL76" s="62"/>
      <c r="KVM76" s="62"/>
      <c r="KVN76" s="62"/>
      <c r="KVO76" s="62"/>
      <c r="KVP76" s="62"/>
      <c r="KVQ76" s="62"/>
      <c r="KVR76" s="62"/>
      <c r="KVS76" s="62"/>
      <c r="KVT76" s="62"/>
      <c r="KVU76" s="62"/>
      <c r="KVV76" s="62"/>
      <c r="KVW76" s="62"/>
      <c r="KVX76" s="62"/>
      <c r="KVY76" s="62"/>
      <c r="KVZ76" s="62"/>
      <c r="KWA76" s="62"/>
      <c r="KWB76" s="62"/>
      <c r="KWC76" s="62"/>
      <c r="KWD76" s="62"/>
      <c r="KWE76" s="62"/>
      <c r="KWF76" s="62"/>
      <c r="KWG76" s="62"/>
      <c r="KWH76" s="62"/>
      <c r="KWI76" s="62"/>
      <c r="KWJ76" s="62"/>
      <c r="KWK76" s="62"/>
      <c r="KWL76" s="62"/>
      <c r="KWM76" s="62"/>
      <c r="KWN76" s="62"/>
      <c r="KWO76" s="62"/>
      <c r="KWP76" s="62"/>
      <c r="KWQ76" s="62"/>
      <c r="KWR76" s="62"/>
      <c r="KWS76" s="62"/>
      <c r="KWT76" s="62"/>
      <c r="KWU76" s="62"/>
      <c r="KWV76" s="62"/>
      <c r="KWW76" s="62"/>
      <c r="KWX76" s="62"/>
      <c r="KWY76" s="62"/>
      <c r="KWZ76" s="62"/>
      <c r="KXA76" s="62"/>
      <c r="KXB76" s="62"/>
      <c r="KXC76" s="62"/>
      <c r="KXD76" s="62"/>
      <c r="KXE76" s="62"/>
      <c r="KXF76" s="62"/>
      <c r="KXG76" s="62"/>
      <c r="KXH76" s="62"/>
      <c r="KXI76" s="62"/>
      <c r="KXJ76" s="62"/>
      <c r="KXK76" s="62"/>
      <c r="KXL76" s="62"/>
      <c r="KXM76" s="62"/>
      <c r="KXN76" s="62"/>
      <c r="KXO76" s="62"/>
      <c r="KXP76" s="62"/>
      <c r="KXQ76" s="62"/>
      <c r="KXR76" s="62"/>
      <c r="KXS76" s="62"/>
      <c r="KXT76" s="62"/>
      <c r="KXU76" s="62"/>
      <c r="KXV76" s="62"/>
      <c r="KXW76" s="62"/>
      <c r="KXX76" s="62"/>
      <c r="KXY76" s="62"/>
      <c r="KXZ76" s="62"/>
      <c r="KYA76" s="62"/>
      <c r="KYB76" s="62"/>
      <c r="KYC76" s="62"/>
      <c r="KYD76" s="62"/>
      <c r="KYE76" s="62"/>
      <c r="KYF76" s="62"/>
      <c r="KYG76" s="62"/>
      <c r="KYH76" s="62"/>
      <c r="KYI76" s="62"/>
      <c r="KYJ76" s="62"/>
      <c r="KYK76" s="62"/>
      <c r="KYL76" s="62"/>
      <c r="KYM76" s="62"/>
      <c r="KYN76" s="62"/>
      <c r="KYO76" s="62"/>
      <c r="KYP76" s="62"/>
      <c r="KYQ76" s="62"/>
      <c r="KYR76" s="62"/>
      <c r="KYS76" s="62"/>
      <c r="KYT76" s="62"/>
      <c r="KYU76" s="62"/>
      <c r="KYV76" s="62"/>
      <c r="KYW76" s="62"/>
      <c r="KYX76" s="62"/>
      <c r="KYY76" s="62"/>
      <c r="KYZ76" s="62"/>
      <c r="KZA76" s="62"/>
      <c r="KZB76" s="62"/>
      <c r="KZC76" s="62"/>
      <c r="KZD76" s="62"/>
      <c r="KZE76" s="62"/>
      <c r="KZF76" s="62"/>
      <c r="KZG76" s="62"/>
      <c r="KZH76" s="62"/>
      <c r="KZI76" s="62"/>
      <c r="KZJ76" s="62"/>
      <c r="KZK76" s="62"/>
      <c r="KZL76" s="62"/>
      <c r="KZM76" s="62"/>
      <c r="KZN76" s="62"/>
      <c r="KZO76" s="62"/>
      <c r="KZP76" s="62"/>
      <c r="KZQ76" s="62"/>
      <c r="KZR76" s="62"/>
      <c r="KZS76" s="62"/>
      <c r="KZT76" s="62"/>
      <c r="KZU76" s="62"/>
      <c r="KZV76" s="62"/>
      <c r="KZW76" s="62"/>
      <c r="KZX76" s="62"/>
      <c r="KZY76" s="62"/>
      <c r="KZZ76" s="62"/>
      <c r="LAA76" s="62"/>
      <c r="LAB76" s="62"/>
      <c r="LAC76" s="62"/>
      <c r="LAD76" s="62"/>
      <c r="LAE76" s="62"/>
      <c r="LAF76" s="62"/>
      <c r="LAG76" s="62"/>
      <c r="LAH76" s="62"/>
      <c r="LAI76" s="62"/>
      <c r="LAJ76" s="62"/>
      <c r="LAK76" s="62"/>
      <c r="LAL76" s="62"/>
      <c r="LAM76" s="62"/>
      <c r="LAN76" s="62"/>
      <c r="LAO76" s="62"/>
      <c r="LAP76" s="62"/>
      <c r="LAQ76" s="62"/>
      <c r="LAR76" s="62"/>
      <c r="LAS76" s="62"/>
      <c r="LAT76" s="62"/>
      <c r="LAU76" s="62"/>
      <c r="LAV76" s="62"/>
      <c r="LAW76" s="62"/>
      <c r="LAX76" s="62"/>
      <c r="LAY76" s="62"/>
      <c r="LAZ76" s="62"/>
      <c r="LBA76" s="62"/>
      <c r="LBB76" s="62"/>
      <c r="LBC76" s="62"/>
      <c r="LBD76" s="62"/>
      <c r="LBE76" s="62"/>
      <c r="LBF76" s="62"/>
      <c r="LBG76" s="62"/>
      <c r="LBH76" s="62"/>
      <c r="LBI76" s="62"/>
      <c r="LBJ76" s="62"/>
      <c r="LBK76" s="62"/>
      <c r="LBL76" s="62"/>
      <c r="LBM76" s="62"/>
      <c r="LBN76" s="62"/>
      <c r="LBO76" s="62"/>
      <c r="LBP76" s="62"/>
      <c r="LBQ76" s="62"/>
      <c r="LBR76" s="62"/>
      <c r="LBS76" s="62"/>
      <c r="LBT76" s="62"/>
      <c r="LBU76" s="62"/>
      <c r="LBV76" s="62"/>
      <c r="LBW76" s="62"/>
      <c r="LBX76" s="62"/>
      <c r="LBY76" s="62"/>
      <c r="LBZ76" s="62"/>
      <c r="LCA76" s="62"/>
      <c r="LCB76" s="62"/>
      <c r="LCC76" s="62"/>
      <c r="LCD76" s="62"/>
      <c r="LCE76" s="62"/>
      <c r="LCF76" s="62"/>
      <c r="LCG76" s="62"/>
      <c r="LCH76" s="62"/>
      <c r="LCI76" s="62"/>
      <c r="LCJ76" s="62"/>
      <c r="LCK76" s="62"/>
      <c r="LCL76" s="62"/>
      <c r="LCM76" s="62"/>
      <c r="LCN76" s="62"/>
      <c r="LCO76" s="62"/>
      <c r="LCP76" s="62"/>
      <c r="LCQ76" s="62"/>
      <c r="LCR76" s="62"/>
      <c r="LCS76" s="62"/>
      <c r="LCT76" s="62"/>
      <c r="LCU76" s="62"/>
      <c r="LCV76" s="62"/>
      <c r="LCW76" s="62"/>
      <c r="LCX76" s="62"/>
      <c r="LCY76" s="62"/>
      <c r="LCZ76" s="62"/>
      <c r="LDA76" s="62"/>
      <c r="LDB76" s="62"/>
      <c r="LDC76" s="62"/>
      <c r="LDD76" s="62"/>
      <c r="LDE76" s="62"/>
      <c r="LDF76" s="62"/>
      <c r="LDG76" s="62"/>
      <c r="LDH76" s="62"/>
      <c r="LDI76" s="62"/>
      <c r="LDJ76" s="62"/>
      <c r="LDK76" s="62"/>
      <c r="LDL76" s="62"/>
      <c r="LDM76" s="62"/>
      <c r="LDN76" s="62"/>
      <c r="LDO76" s="62"/>
      <c r="LDP76" s="62"/>
      <c r="LDQ76" s="62"/>
      <c r="LDR76" s="62"/>
      <c r="LDS76" s="62"/>
      <c r="LDT76" s="62"/>
      <c r="LDU76" s="62"/>
      <c r="LDV76" s="62"/>
      <c r="LDW76" s="62"/>
      <c r="LDX76" s="62"/>
      <c r="LDY76" s="62"/>
      <c r="LDZ76" s="62"/>
      <c r="LEA76" s="62"/>
      <c r="LEB76" s="62"/>
      <c r="LEC76" s="62"/>
      <c r="LED76" s="62"/>
      <c r="LEE76" s="62"/>
      <c r="LEF76" s="62"/>
      <c r="LEG76" s="62"/>
      <c r="LEH76" s="62"/>
      <c r="LEI76" s="62"/>
      <c r="LEJ76" s="62"/>
      <c r="LEK76" s="62"/>
      <c r="LEL76" s="62"/>
      <c r="LEM76" s="62"/>
      <c r="LEN76" s="62"/>
      <c r="LEO76" s="62"/>
      <c r="LEP76" s="62"/>
      <c r="LEQ76" s="62"/>
      <c r="LER76" s="62"/>
      <c r="LES76" s="62"/>
      <c r="LET76" s="62"/>
      <c r="LEU76" s="62"/>
      <c r="LEV76" s="62"/>
      <c r="LEW76" s="62"/>
      <c r="LEX76" s="62"/>
      <c r="LEY76" s="62"/>
      <c r="LEZ76" s="62"/>
      <c r="LFA76" s="62"/>
      <c r="LFB76" s="62"/>
      <c r="LFC76" s="62"/>
      <c r="LFD76" s="62"/>
      <c r="LFE76" s="62"/>
      <c r="LFF76" s="62"/>
      <c r="LFG76" s="62"/>
      <c r="LFH76" s="62"/>
      <c r="LFI76" s="62"/>
      <c r="LFJ76" s="62"/>
      <c r="LFK76" s="62"/>
      <c r="LFL76" s="62"/>
      <c r="LFM76" s="62"/>
      <c r="LFN76" s="62"/>
      <c r="LFO76" s="62"/>
      <c r="LFP76" s="62"/>
      <c r="LFQ76" s="62"/>
      <c r="LFR76" s="62"/>
      <c r="LFS76" s="62"/>
      <c r="LFT76" s="62"/>
      <c r="LFU76" s="62"/>
      <c r="LFV76" s="62"/>
      <c r="LFW76" s="62"/>
      <c r="LFX76" s="62"/>
      <c r="LFY76" s="62"/>
      <c r="LFZ76" s="62"/>
      <c r="LGA76" s="62"/>
      <c r="LGB76" s="62"/>
      <c r="LGC76" s="62"/>
      <c r="LGD76" s="62"/>
      <c r="LGE76" s="62"/>
      <c r="LGF76" s="62"/>
      <c r="LGG76" s="62"/>
      <c r="LGH76" s="62"/>
      <c r="LGI76" s="62"/>
      <c r="LGJ76" s="62"/>
      <c r="LGK76" s="62"/>
      <c r="LGL76" s="62"/>
      <c r="LGM76" s="62"/>
      <c r="LGN76" s="62"/>
      <c r="LGO76" s="62"/>
      <c r="LGP76" s="62"/>
      <c r="LGQ76" s="62"/>
      <c r="LGR76" s="62"/>
      <c r="LGS76" s="62"/>
      <c r="LGT76" s="62"/>
      <c r="LGU76" s="62"/>
      <c r="LGV76" s="62"/>
      <c r="LGW76" s="62"/>
      <c r="LGX76" s="62"/>
      <c r="LGY76" s="62"/>
      <c r="LGZ76" s="62"/>
      <c r="LHA76" s="62"/>
      <c r="LHB76" s="62"/>
      <c r="LHC76" s="62"/>
      <c r="LHD76" s="62"/>
      <c r="LHE76" s="62"/>
      <c r="LHF76" s="62"/>
      <c r="LHG76" s="62"/>
      <c r="LHH76" s="62"/>
      <c r="LHI76" s="62"/>
      <c r="LHJ76" s="62"/>
      <c r="LHK76" s="62"/>
      <c r="LHL76" s="62"/>
      <c r="LHM76" s="62"/>
      <c r="LHN76" s="62"/>
      <c r="LHO76" s="62"/>
      <c r="LHP76" s="62"/>
      <c r="LHQ76" s="62"/>
      <c r="LHR76" s="62"/>
      <c r="LHS76" s="62"/>
      <c r="LHT76" s="62"/>
      <c r="LHU76" s="62"/>
      <c r="LHV76" s="62"/>
      <c r="LHW76" s="62"/>
      <c r="LHX76" s="62"/>
      <c r="LHY76" s="62"/>
      <c r="LHZ76" s="62"/>
      <c r="LIA76" s="62"/>
      <c r="LIB76" s="62"/>
      <c r="LIC76" s="62"/>
      <c r="LID76" s="62"/>
      <c r="LIE76" s="62"/>
      <c r="LIF76" s="62"/>
      <c r="LIG76" s="62"/>
      <c r="LIH76" s="62"/>
      <c r="LII76" s="62"/>
      <c r="LIJ76" s="62"/>
      <c r="LIK76" s="62"/>
      <c r="LIL76" s="62"/>
      <c r="LIM76" s="62"/>
      <c r="LIN76" s="62"/>
      <c r="LIO76" s="62"/>
      <c r="LIP76" s="62"/>
      <c r="LIQ76" s="62"/>
      <c r="LIR76" s="62"/>
      <c r="LIS76" s="62"/>
      <c r="LIT76" s="62"/>
      <c r="LIU76" s="62"/>
      <c r="LIV76" s="62"/>
      <c r="LIW76" s="62"/>
      <c r="LIX76" s="62"/>
      <c r="LIY76" s="62"/>
      <c r="LIZ76" s="62"/>
      <c r="LJA76" s="62"/>
      <c r="LJB76" s="62"/>
      <c r="LJC76" s="62"/>
      <c r="LJD76" s="62"/>
      <c r="LJE76" s="62"/>
      <c r="LJF76" s="62"/>
      <c r="LJG76" s="62"/>
      <c r="LJH76" s="62"/>
      <c r="LJI76" s="62"/>
      <c r="LJJ76" s="62"/>
      <c r="LJK76" s="62"/>
      <c r="LJL76" s="62"/>
      <c r="LJM76" s="62"/>
      <c r="LJN76" s="62"/>
      <c r="LJO76" s="62"/>
      <c r="LJP76" s="62"/>
      <c r="LJQ76" s="62"/>
      <c r="LJR76" s="62"/>
      <c r="LJS76" s="62"/>
      <c r="LJT76" s="62"/>
      <c r="LJU76" s="62"/>
      <c r="LJV76" s="62"/>
      <c r="LJW76" s="62"/>
      <c r="LJX76" s="62"/>
      <c r="LJY76" s="62"/>
      <c r="LJZ76" s="62"/>
      <c r="LKA76" s="62"/>
      <c r="LKB76" s="62"/>
      <c r="LKC76" s="62"/>
      <c r="LKD76" s="62"/>
      <c r="LKE76" s="62"/>
      <c r="LKF76" s="62"/>
      <c r="LKG76" s="62"/>
      <c r="LKH76" s="62"/>
      <c r="LKI76" s="62"/>
      <c r="LKJ76" s="62"/>
      <c r="LKK76" s="62"/>
      <c r="LKL76" s="62"/>
      <c r="LKM76" s="62"/>
      <c r="LKN76" s="62"/>
      <c r="LKO76" s="62"/>
      <c r="LKP76" s="62"/>
      <c r="LKQ76" s="62"/>
      <c r="LKR76" s="62"/>
      <c r="LKS76" s="62"/>
      <c r="LKT76" s="62"/>
      <c r="LKU76" s="62"/>
      <c r="LKV76" s="62"/>
      <c r="LKW76" s="62"/>
      <c r="LKX76" s="62"/>
      <c r="LKY76" s="62"/>
      <c r="LKZ76" s="62"/>
      <c r="LLA76" s="62"/>
      <c r="LLB76" s="62"/>
      <c r="LLC76" s="62"/>
      <c r="LLD76" s="62"/>
      <c r="LLE76" s="62"/>
      <c r="LLF76" s="62"/>
      <c r="LLG76" s="62"/>
      <c r="LLH76" s="62"/>
      <c r="LLI76" s="62"/>
      <c r="LLJ76" s="62"/>
      <c r="LLK76" s="62"/>
      <c r="LLL76" s="62"/>
      <c r="LLM76" s="62"/>
      <c r="LLN76" s="62"/>
      <c r="LLO76" s="62"/>
      <c r="LLP76" s="62"/>
      <c r="LLQ76" s="62"/>
      <c r="LLR76" s="62"/>
      <c r="LLS76" s="62"/>
      <c r="LLT76" s="62"/>
      <c r="LLU76" s="62"/>
      <c r="LLV76" s="62"/>
      <c r="LLW76" s="62"/>
      <c r="LLX76" s="62"/>
      <c r="LLY76" s="62"/>
      <c r="LLZ76" s="62"/>
      <c r="LMA76" s="62"/>
      <c r="LMB76" s="62"/>
      <c r="LMC76" s="62"/>
      <c r="LMD76" s="62"/>
      <c r="LME76" s="62"/>
      <c r="LMF76" s="62"/>
      <c r="LMG76" s="62"/>
      <c r="LMH76" s="62"/>
      <c r="LMI76" s="62"/>
      <c r="LMJ76" s="62"/>
      <c r="LMK76" s="62"/>
      <c r="LML76" s="62"/>
      <c r="LMM76" s="62"/>
      <c r="LMN76" s="62"/>
      <c r="LMO76" s="62"/>
      <c r="LMP76" s="62"/>
      <c r="LMQ76" s="62"/>
      <c r="LMR76" s="62"/>
      <c r="LMS76" s="62"/>
      <c r="LMT76" s="62"/>
      <c r="LMU76" s="62"/>
      <c r="LMV76" s="62"/>
      <c r="LMW76" s="62"/>
      <c r="LMX76" s="62"/>
      <c r="LMY76" s="62"/>
      <c r="LMZ76" s="62"/>
      <c r="LNA76" s="62"/>
      <c r="LNB76" s="62"/>
      <c r="LNC76" s="62"/>
      <c r="LND76" s="62"/>
      <c r="LNE76" s="62"/>
      <c r="LNF76" s="62"/>
      <c r="LNG76" s="62"/>
      <c r="LNH76" s="62"/>
      <c r="LNI76" s="62"/>
      <c r="LNJ76" s="62"/>
      <c r="LNK76" s="62"/>
      <c r="LNL76" s="62"/>
      <c r="LNM76" s="62"/>
      <c r="LNN76" s="62"/>
      <c r="LNO76" s="62"/>
      <c r="LNP76" s="62"/>
      <c r="LNQ76" s="62"/>
      <c r="LNR76" s="62"/>
      <c r="LNS76" s="62"/>
      <c r="LNT76" s="62"/>
      <c r="LNU76" s="62"/>
      <c r="LNV76" s="62"/>
      <c r="LNW76" s="62"/>
      <c r="LNX76" s="62"/>
      <c r="LNY76" s="62"/>
      <c r="LNZ76" s="62"/>
      <c r="LOA76" s="62"/>
      <c r="LOB76" s="62"/>
      <c r="LOC76" s="62"/>
      <c r="LOD76" s="62"/>
      <c r="LOE76" s="62"/>
      <c r="LOF76" s="62"/>
      <c r="LOG76" s="62"/>
      <c r="LOH76" s="62"/>
      <c r="LOI76" s="62"/>
      <c r="LOJ76" s="62"/>
      <c r="LOK76" s="62"/>
      <c r="LOL76" s="62"/>
      <c r="LOM76" s="62"/>
      <c r="LON76" s="62"/>
      <c r="LOO76" s="62"/>
      <c r="LOP76" s="62"/>
      <c r="LOQ76" s="62"/>
      <c r="LOR76" s="62"/>
      <c r="LOS76" s="62"/>
      <c r="LOT76" s="62"/>
      <c r="LOU76" s="62"/>
      <c r="LOV76" s="62"/>
      <c r="LOW76" s="62"/>
      <c r="LOX76" s="62"/>
      <c r="LOY76" s="62"/>
      <c r="LOZ76" s="62"/>
      <c r="LPA76" s="62"/>
      <c r="LPB76" s="62"/>
      <c r="LPC76" s="62"/>
      <c r="LPD76" s="62"/>
      <c r="LPE76" s="62"/>
      <c r="LPF76" s="62"/>
      <c r="LPG76" s="62"/>
      <c r="LPH76" s="62"/>
      <c r="LPI76" s="62"/>
      <c r="LPJ76" s="62"/>
      <c r="LPK76" s="62"/>
      <c r="LPL76" s="62"/>
      <c r="LPM76" s="62"/>
      <c r="LPN76" s="62"/>
      <c r="LPO76" s="62"/>
      <c r="LPP76" s="62"/>
      <c r="LPQ76" s="62"/>
      <c r="LPR76" s="62"/>
      <c r="LPS76" s="62"/>
      <c r="LPT76" s="62"/>
      <c r="LPU76" s="62"/>
      <c r="LPV76" s="62"/>
      <c r="LPW76" s="62"/>
      <c r="LPX76" s="62"/>
      <c r="LPY76" s="62"/>
      <c r="LPZ76" s="62"/>
      <c r="LQA76" s="62"/>
      <c r="LQB76" s="62"/>
      <c r="LQC76" s="62"/>
      <c r="LQD76" s="62"/>
      <c r="LQE76" s="62"/>
      <c r="LQF76" s="62"/>
      <c r="LQG76" s="62"/>
      <c r="LQH76" s="62"/>
      <c r="LQI76" s="62"/>
      <c r="LQJ76" s="62"/>
      <c r="LQK76" s="62"/>
      <c r="LQL76" s="62"/>
      <c r="LQM76" s="62"/>
      <c r="LQN76" s="62"/>
      <c r="LQO76" s="62"/>
      <c r="LQP76" s="62"/>
      <c r="LQQ76" s="62"/>
      <c r="LQR76" s="62"/>
      <c r="LQS76" s="62"/>
      <c r="LQT76" s="62"/>
      <c r="LQU76" s="62"/>
      <c r="LQV76" s="62"/>
      <c r="LQW76" s="62"/>
      <c r="LQX76" s="62"/>
      <c r="LQY76" s="62"/>
      <c r="LQZ76" s="62"/>
      <c r="LRA76" s="62"/>
      <c r="LRB76" s="62"/>
      <c r="LRC76" s="62"/>
      <c r="LRD76" s="62"/>
      <c r="LRE76" s="62"/>
      <c r="LRF76" s="62"/>
      <c r="LRG76" s="62"/>
      <c r="LRH76" s="62"/>
      <c r="LRI76" s="62"/>
      <c r="LRJ76" s="62"/>
      <c r="LRK76" s="62"/>
      <c r="LRL76" s="62"/>
      <c r="LRM76" s="62"/>
      <c r="LRN76" s="62"/>
      <c r="LRO76" s="62"/>
      <c r="LRP76" s="62"/>
      <c r="LRQ76" s="62"/>
      <c r="LRR76" s="62"/>
      <c r="LRS76" s="62"/>
      <c r="LRT76" s="62"/>
      <c r="LRU76" s="62"/>
      <c r="LRV76" s="62"/>
      <c r="LRW76" s="62"/>
      <c r="LRX76" s="62"/>
      <c r="LRY76" s="62"/>
      <c r="LRZ76" s="62"/>
      <c r="LSA76" s="62"/>
      <c r="LSB76" s="62"/>
      <c r="LSC76" s="62"/>
      <c r="LSD76" s="62"/>
      <c r="LSE76" s="62"/>
      <c r="LSF76" s="62"/>
      <c r="LSG76" s="62"/>
      <c r="LSH76" s="62"/>
      <c r="LSI76" s="62"/>
      <c r="LSJ76" s="62"/>
      <c r="LSK76" s="62"/>
      <c r="LSL76" s="62"/>
      <c r="LSM76" s="62"/>
      <c r="LSN76" s="62"/>
      <c r="LSO76" s="62"/>
      <c r="LSP76" s="62"/>
      <c r="LSQ76" s="62"/>
      <c r="LSR76" s="62"/>
      <c r="LSS76" s="62"/>
      <c r="LST76" s="62"/>
      <c r="LSU76" s="62"/>
      <c r="LSV76" s="62"/>
      <c r="LSW76" s="62"/>
      <c r="LSX76" s="62"/>
      <c r="LSY76" s="62"/>
      <c r="LSZ76" s="62"/>
      <c r="LTA76" s="62"/>
      <c r="LTB76" s="62"/>
      <c r="LTC76" s="62"/>
      <c r="LTD76" s="62"/>
      <c r="LTE76" s="62"/>
      <c r="LTF76" s="62"/>
      <c r="LTG76" s="62"/>
      <c r="LTH76" s="62"/>
      <c r="LTI76" s="62"/>
      <c r="LTJ76" s="62"/>
      <c r="LTK76" s="62"/>
      <c r="LTL76" s="62"/>
      <c r="LTM76" s="62"/>
      <c r="LTN76" s="62"/>
      <c r="LTO76" s="62"/>
      <c r="LTP76" s="62"/>
      <c r="LTQ76" s="62"/>
      <c r="LTR76" s="62"/>
      <c r="LTS76" s="62"/>
      <c r="LTT76" s="62"/>
      <c r="LTU76" s="62"/>
      <c r="LTV76" s="62"/>
      <c r="LTW76" s="62"/>
      <c r="LTX76" s="62"/>
      <c r="LTY76" s="62"/>
      <c r="LTZ76" s="62"/>
      <c r="LUA76" s="62"/>
      <c r="LUB76" s="62"/>
      <c r="LUC76" s="62"/>
      <c r="LUD76" s="62"/>
      <c r="LUE76" s="62"/>
      <c r="LUF76" s="62"/>
      <c r="LUG76" s="62"/>
      <c r="LUH76" s="62"/>
      <c r="LUI76" s="62"/>
      <c r="LUJ76" s="62"/>
      <c r="LUK76" s="62"/>
      <c r="LUL76" s="62"/>
      <c r="LUM76" s="62"/>
      <c r="LUN76" s="62"/>
      <c r="LUO76" s="62"/>
      <c r="LUP76" s="62"/>
      <c r="LUQ76" s="62"/>
      <c r="LUR76" s="62"/>
      <c r="LUS76" s="62"/>
      <c r="LUT76" s="62"/>
      <c r="LUU76" s="62"/>
      <c r="LUV76" s="62"/>
      <c r="LUW76" s="62"/>
      <c r="LUX76" s="62"/>
      <c r="LUY76" s="62"/>
      <c r="LUZ76" s="62"/>
      <c r="LVA76" s="62"/>
      <c r="LVB76" s="62"/>
      <c r="LVC76" s="62"/>
      <c r="LVD76" s="62"/>
      <c r="LVE76" s="62"/>
      <c r="LVF76" s="62"/>
      <c r="LVG76" s="62"/>
      <c r="LVH76" s="62"/>
      <c r="LVI76" s="62"/>
      <c r="LVJ76" s="62"/>
      <c r="LVK76" s="62"/>
      <c r="LVL76" s="62"/>
      <c r="LVM76" s="62"/>
      <c r="LVN76" s="62"/>
      <c r="LVO76" s="62"/>
      <c r="LVP76" s="62"/>
      <c r="LVQ76" s="62"/>
      <c r="LVR76" s="62"/>
      <c r="LVS76" s="62"/>
      <c r="LVT76" s="62"/>
      <c r="LVU76" s="62"/>
      <c r="LVV76" s="62"/>
      <c r="LVW76" s="62"/>
      <c r="LVX76" s="62"/>
      <c r="LVY76" s="62"/>
      <c r="LVZ76" s="62"/>
      <c r="LWA76" s="62"/>
      <c r="LWB76" s="62"/>
      <c r="LWC76" s="62"/>
      <c r="LWD76" s="62"/>
      <c r="LWE76" s="62"/>
      <c r="LWF76" s="62"/>
      <c r="LWG76" s="62"/>
      <c r="LWH76" s="62"/>
      <c r="LWI76" s="62"/>
      <c r="LWJ76" s="62"/>
      <c r="LWK76" s="62"/>
      <c r="LWL76" s="62"/>
      <c r="LWM76" s="62"/>
      <c r="LWN76" s="62"/>
      <c r="LWO76" s="62"/>
      <c r="LWP76" s="62"/>
      <c r="LWQ76" s="62"/>
      <c r="LWR76" s="62"/>
      <c r="LWS76" s="62"/>
      <c r="LWT76" s="62"/>
      <c r="LWU76" s="62"/>
      <c r="LWV76" s="62"/>
      <c r="LWW76" s="62"/>
      <c r="LWX76" s="62"/>
      <c r="LWY76" s="62"/>
      <c r="LWZ76" s="62"/>
      <c r="LXA76" s="62"/>
      <c r="LXB76" s="62"/>
      <c r="LXC76" s="62"/>
      <c r="LXD76" s="62"/>
      <c r="LXE76" s="62"/>
      <c r="LXF76" s="62"/>
      <c r="LXG76" s="62"/>
      <c r="LXH76" s="62"/>
      <c r="LXI76" s="62"/>
      <c r="LXJ76" s="62"/>
      <c r="LXK76" s="62"/>
      <c r="LXL76" s="62"/>
      <c r="LXM76" s="62"/>
      <c r="LXN76" s="62"/>
      <c r="LXO76" s="62"/>
      <c r="LXP76" s="62"/>
      <c r="LXQ76" s="62"/>
      <c r="LXR76" s="62"/>
      <c r="LXS76" s="62"/>
      <c r="LXT76" s="62"/>
      <c r="LXU76" s="62"/>
      <c r="LXV76" s="62"/>
      <c r="LXW76" s="62"/>
      <c r="LXX76" s="62"/>
      <c r="LXY76" s="62"/>
      <c r="LXZ76" s="62"/>
      <c r="LYA76" s="62"/>
      <c r="LYB76" s="62"/>
      <c r="LYC76" s="62"/>
      <c r="LYD76" s="62"/>
      <c r="LYE76" s="62"/>
      <c r="LYF76" s="62"/>
      <c r="LYG76" s="62"/>
      <c r="LYH76" s="62"/>
      <c r="LYI76" s="62"/>
      <c r="LYJ76" s="62"/>
      <c r="LYK76" s="62"/>
      <c r="LYL76" s="62"/>
      <c r="LYM76" s="62"/>
      <c r="LYN76" s="62"/>
      <c r="LYO76" s="62"/>
      <c r="LYP76" s="62"/>
      <c r="LYQ76" s="62"/>
      <c r="LYR76" s="62"/>
      <c r="LYS76" s="62"/>
      <c r="LYT76" s="62"/>
      <c r="LYU76" s="62"/>
      <c r="LYV76" s="62"/>
      <c r="LYW76" s="62"/>
      <c r="LYX76" s="62"/>
      <c r="LYY76" s="62"/>
      <c r="LYZ76" s="62"/>
      <c r="LZA76" s="62"/>
      <c r="LZB76" s="62"/>
      <c r="LZC76" s="62"/>
      <c r="LZD76" s="62"/>
      <c r="LZE76" s="62"/>
      <c r="LZF76" s="62"/>
      <c r="LZG76" s="62"/>
      <c r="LZH76" s="62"/>
      <c r="LZI76" s="62"/>
      <c r="LZJ76" s="62"/>
      <c r="LZK76" s="62"/>
      <c r="LZL76" s="62"/>
      <c r="LZM76" s="62"/>
      <c r="LZN76" s="62"/>
      <c r="LZO76" s="62"/>
      <c r="LZP76" s="62"/>
      <c r="LZQ76" s="62"/>
      <c r="LZR76" s="62"/>
      <c r="LZS76" s="62"/>
      <c r="LZT76" s="62"/>
      <c r="LZU76" s="62"/>
      <c r="LZV76" s="62"/>
      <c r="LZW76" s="62"/>
      <c r="LZX76" s="62"/>
      <c r="LZY76" s="62"/>
      <c r="LZZ76" s="62"/>
      <c r="MAA76" s="62"/>
      <c r="MAB76" s="62"/>
      <c r="MAC76" s="62"/>
      <c r="MAD76" s="62"/>
      <c r="MAE76" s="62"/>
      <c r="MAF76" s="62"/>
      <c r="MAG76" s="62"/>
      <c r="MAH76" s="62"/>
      <c r="MAI76" s="62"/>
      <c r="MAJ76" s="62"/>
      <c r="MAK76" s="62"/>
      <c r="MAL76" s="62"/>
      <c r="MAM76" s="62"/>
      <c r="MAN76" s="62"/>
      <c r="MAO76" s="62"/>
      <c r="MAP76" s="62"/>
      <c r="MAQ76" s="62"/>
      <c r="MAR76" s="62"/>
      <c r="MAS76" s="62"/>
      <c r="MAT76" s="62"/>
      <c r="MAU76" s="62"/>
      <c r="MAV76" s="62"/>
      <c r="MAW76" s="62"/>
      <c r="MAX76" s="62"/>
      <c r="MAY76" s="62"/>
      <c r="MAZ76" s="62"/>
      <c r="MBA76" s="62"/>
      <c r="MBB76" s="62"/>
      <c r="MBC76" s="62"/>
      <c r="MBD76" s="62"/>
      <c r="MBE76" s="62"/>
      <c r="MBF76" s="62"/>
      <c r="MBG76" s="62"/>
      <c r="MBH76" s="62"/>
      <c r="MBI76" s="62"/>
      <c r="MBJ76" s="62"/>
      <c r="MBK76" s="62"/>
      <c r="MBL76" s="62"/>
      <c r="MBM76" s="62"/>
      <c r="MBN76" s="62"/>
      <c r="MBO76" s="62"/>
      <c r="MBP76" s="62"/>
      <c r="MBQ76" s="62"/>
      <c r="MBR76" s="62"/>
      <c r="MBS76" s="62"/>
      <c r="MBT76" s="62"/>
      <c r="MBU76" s="62"/>
      <c r="MBV76" s="62"/>
      <c r="MBW76" s="62"/>
      <c r="MBX76" s="62"/>
      <c r="MBY76" s="62"/>
      <c r="MBZ76" s="62"/>
      <c r="MCA76" s="62"/>
      <c r="MCB76" s="62"/>
      <c r="MCC76" s="62"/>
      <c r="MCD76" s="62"/>
      <c r="MCE76" s="62"/>
      <c r="MCF76" s="62"/>
      <c r="MCG76" s="62"/>
      <c r="MCH76" s="62"/>
      <c r="MCI76" s="62"/>
      <c r="MCJ76" s="62"/>
      <c r="MCK76" s="62"/>
      <c r="MCL76" s="62"/>
      <c r="MCM76" s="62"/>
      <c r="MCN76" s="62"/>
      <c r="MCO76" s="62"/>
      <c r="MCP76" s="62"/>
      <c r="MCQ76" s="62"/>
      <c r="MCR76" s="62"/>
      <c r="MCS76" s="62"/>
      <c r="MCT76" s="62"/>
      <c r="MCU76" s="62"/>
      <c r="MCV76" s="62"/>
      <c r="MCW76" s="62"/>
      <c r="MCX76" s="62"/>
      <c r="MCY76" s="62"/>
      <c r="MCZ76" s="62"/>
      <c r="MDA76" s="62"/>
      <c r="MDB76" s="62"/>
      <c r="MDC76" s="62"/>
      <c r="MDD76" s="62"/>
      <c r="MDE76" s="62"/>
      <c r="MDF76" s="62"/>
      <c r="MDG76" s="62"/>
      <c r="MDH76" s="62"/>
      <c r="MDI76" s="62"/>
      <c r="MDJ76" s="62"/>
      <c r="MDK76" s="62"/>
      <c r="MDL76" s="62"/>
      <c r="MDM76" s="62"/>
      <c r="MDN76" s="62"/>
      <c r="MDO76" s="62"/>
      <c r="MDP76" s="62"/>
      <c r="MDQ76" s="62"/>
      <c r="MDR76" s="62"/>
      <c r="MDS76" s="62"/>
      <c r="MDT76" s="62"/>
      <c r="MDU76" s="62"/>
      <c r="MDV76" s="62"/>
      <c r="MDW76" s="62"/>
      <c r="MDX76" s="62"/>
      <c r="MDY76" s="62"/>
      <c r="MDZ76" s="62"/>
      <c r="MEA76" s="62"/>
      <c r="MEB76" s="62"/>
      <c r="MEC76" s="62"/>
      <c r="MED76" s="62"/>
      <c r="MEE76" s="62"/>
      <c r="MEF76" s="62"/>
      <c r="MEG76" s="62"/>
      <c r="MEH76" s="62"/>
      <c r="MEI76" s="62"/>
      <c r="MEJ76" s="62"/>
      <c r="MEK76" s="62"/>
      <c r="MEL76" s="62"/>
      <c r="MEM76" s="62"/>
      <c r="MEN76" s="62"/>
      <c r="MEO76" s="62"/>
      <c r="MEP76" s="62"/>
      <c r="MEQ76" s="62"/>
      <c r="MER76" s="62"/>
      <c r="MES76" s="62"/>
      <c r="MET76" s="62"/>
      <c r="MEU76" s="62"/>
      <c r="MEV76" s="62"/>
      <c r="MEW76" s="62"/>
      <c r="MEX76" s="62"/>
      <c r="MEY76" s="62"/>
      <c r="MEZ76" s="62"/>
      <c r="MFA76" s="62"/>
      <c r="MFB76" s="62"/>
      <c r="MFC76" s="62"/>
      <c r="MFD76" s="62"/>
      <c r="MFE76" s="62"/>
      <c r="MFF76" s="62"/>
      <c r="MFG76" s="62"/>
      <c r="MFH76" s="62"/>
      <c r="MFI76" s="62"/>
      <c r="MFJ76" s="62"/>
      <c r="MFK76" s="62"/>
      <c r="MFL76" s="62"/>
      <c r="MFM76" s="62"/>
      <c r="MFN76" s="62"/>
      <c r="MFO76" s="62"/>
      <c r="MFP76" s="62"/>
      <c r="MFQ76" s="62"/>
      <c r="MFR76" s="62"/>
      <c r="MFS76" s="62"/>
      <c r="MFT76" s="62"/>
      <c r="MFU76" s="62"/>
      <c r="MFV76" s="62"/>
      <c r="MFW76" s="62"/>
      <c r="MFX76" s="62"/>
      <c r="MFY76" s="62"/>
      <c r="MFZ76" s="62"/>
      <c r="MGA76" s="62"/>
      <c r="MGB76" s="62"/>
      <c r="MGC76" s="62"/>
      <c r="MGD76" s="62"/>
      <c r="MGE76" s="62"/>
      <c r="MGF76" s="62"/>
      <c r="MGG76" s="62"/>
      <c r="MGH76" s="62"/>
      <c r="MGI76" s="62"/>
      <c r="MGJ76" s="62"/>
      <c r="MGK76" s="62"/>
      <c r="MGL76" s="62"/>
      <c r="MGM76" s="62"/>
      <c r="MGN76" s="62"/>
      <c r="MGO76" s="62"/>
      <c r="MGP76" s="62"/>
      <c r="MGQ76" s="62"/>
      <c r="MGR76" s="62"/>
      <c r="MGS76" s="62"/>
      <c r="MGT76" s="62"/>
      <c r="MGU76" s="62"/>
      <c r="MGV76" s="62"/>
      <c r="MGW76" s="62"/>
      <c r="MGX76" s="62"/>
      <c r="MGY76" s="62"/>
      <c r="MGZ76" s="62"/>
      <c r="MHA76" s="62"/>
      <c r="MHB76" s="62"/>
      <c r="MHC76" s="62"/>
      <c r="MHD76" s="62"/>
      <c r="MHE76" s="62"/>
      <c r="MHF76" s="62"/>
      <c r="MHG76" s="62"/>
      <c r="MHH76" s="62"/>
      <c r="MHI76" s="62"/>
      <c r="MHJ76" s="62"/>
      <c r="MHK76" s="62"/>
      <c r="MHL76" s="62"/>
      <c r="MHM76" s="62"/>
      <c r="MHN76" s="62"/>
      <c r="MHO76" s="62"/>
      <c r="MHP76" s="62"/>
      <c r="MHQ76" s="62"/>
      <c r="MHR76" s="62"/>
      <c r="MHS76" s="62"/>
      <c r="MHT76" s="62"/>
      <c r="MHU76" s="62"/>
      <c r="MHV76" s="62"/>
      <c r="MHW76" s="62"/>
      <c r="MHX76" s="62"/>
      <c r="MHY76" s="62"/>
      <c r="MHZ76" s="62"/>
      <c r="MIA76" s="62"/>
      <c r="MIB76" s="62"/>
      <c r="MIC76" s="62"/>
      <c r="MID76" s="62"/>
      <c r="MIE76" s="62"/>
      <c r="MIF76" s="62"/>
      <c r="MIG76" s="62"/>
      <c r="MIH76" s="62"/>
      <c r="MII76" s="62"/>
      <c r="MIJ76" s="62"/>
      <c r="MIK76" s="62"/>
      <c r="MIL76" s="62"/>
      <c r="MIM76" s="62"/>
      <c r="MIN76" s="62"/>
      <c r="MIO76" s="62"/>
      <c r="MIP76" s="62"/>
      <c r="MIQ76" s="62"/>
      <c r="MIR76" s="62"/>
      <c r="MIS76" s="62"/>
      <c r="MIT76" s="62"/>
      <c r="MIU76" s="62"/>
      <c r="MIV76" s="62"/>
      <c r="MIW76" s="62"/>
      <c r="MIX76" s="62"/>
      <c r="MIY76" s="62"/>
      <c r="MIZ76" s="62"/>
      <c r="MJA76" s="62"/>
      <c r="MJB76" s="62"/>
      <c r="MJC76" s="62"/>
      <c r="MJD76" s="62"/>
      <c r="MJE76" s="62"/>
      <c r="MJF76" s="62"/>
      <c r="MJG76" s="62"/>
      <c r="MJH76" s="62"/>
      <c r="MJI76" s="62"/>
      <c r="MJJ76" s="62"/>
      <c r="MJK76" s="62"/>
      <c r="MJL76" s="62"/>
      <c r="MJM76" s="62"/>
      <c r="MJN76" s="62"/>
      <c r="MJO76" s="62"/>
      <c r="MJP76" s="62"/>
      <c r="MJQ76" s="62"/>
      <c r="MJR76" s="62"/>
      <c r="MJS76" s="62"/>
      <c r="MJT76" s="62"/>
      <c r="MJU76" s="62"/>
      <c r="MJV76" s="62"/>
      <c r="MJW76" s="62"/>
      <c r="MJX76" s="62"/>
      <c r="MJY76" s="62"/>
      <c r="MJZ76" s="62"/>
      <c r="MKA76" s="62"/>
      <c r="MKB76" s="62"/>
      <c r="MKC76" s="62"/>
      <c r="MKD76" s="62"/>
      <c r="MKE76" s="62"/>
      <c r="MKF76" s="62"/>
      <c r="MKG76" s="62"/>
      <c r="MKH76" s="62"/>
      <c r="MKI76" s="62"/>
      <c r="MKJ76" s="62"/>
      <c r="MKK76" s="62"/>
      <c r="MKL76" s="62"/>
      <c r="MKM76" s="62"/>
      <c r="MKN76" s="62"/>
      <c r="MKO76" s="62"/>
      <c r="MKP76" s="62"/>
      <c r="MKQ76" s="62"/>
      <c r="MKR76" s="62"/>
      <c r="MKS76" s="62"/>
      <c r="MKT76" s="62"/>
      <c r="MKU76" s="62"/>
      <c r="MKV76" s="62"/>
      <c r="MKW76" s="62"/>
      <c r="MKX76" s="62"/>
      <c r="MKY76" s="62"/>
      <c r="MKZ76" s="62"/>
      <c r="MLA76" s="62"/>
      <c r="MLB76" s="62"/>
      <c r="MLC76" s="62"/>
      <c r="MLD76" s="62"/>
      <c r="MLE76" s="62"/>
      <c r="MLF76" s="62"/>
      <c r="MLG76" s="62"/>
      <c r="MLH76" s="62"/>
      <c r="MLI76" s="62"/>
      <c r="MLJ76" s="62"/>
      <c r="MLK76" s="62"/>
      <c r="MLL76" s="62"/>
      <c r="MLM76" s="62"/>
      <c r="MLN76" s="62"/>
      <c r="MLO76" s="62"/>
      <c r="MLP76" s="62"/>
      <c r="MLQ76" s="62"/>
      <c r="MLR76" s="62"/>
      <c r="MLS76" s="62"/>
      <c r="MLT76" s="62"/>
      <c r="MLU76" s="62"/>
      <c r="MLV76" s="62"/>
      <c r="MLW76" s="62"/>
      <c r="MLX76" s="62"/>
      <c r="MLY76" s="62"/>
      <c r="MLZ76" s="62"/>
      <c r="MMA76" s="62"/>
      <c r="MMB76" s="62"/>
      <c r="MMC76" s="62"/>
      <c r="MMD76" s="62"/>
      <c r="MME76" s="62"/>
      <c r="MMF76" s="62"/>
      <c r="MMG76" s="62"/>
      <c r="MMH76" s="62"/>
      <c r="MMI76" s="62"/>
      <c r="MMJ76" s="62"/>
      <c r="MMK76" s="62"/>
      <c r="MML76" s="62"/>
      <c r="MMM76" s="62"/>
      <c r="MMN76" s="62"/>
      <c r="MMO76" s="62"/>
      <c r="MMP76" s="62"/>
      <c r="MMQ76" s="62"/>
      <c r="MMR76" s="62"/>
      <c r="MMS76" s="62"/>
      <c r="MMT76" s="62"/>
      <c r="MMU76" s="62"/>
      <c r="MMV76" s="62"/>
      <c r="MMW76" s="62"/>
      <c r="MMX76" s="62"/>
      <c r="MMY76" s="62"/>
      <c r="MMZ76" s="62"/>
      <c r="MNA76" s="62"/>
      <c r="MNB76" s="62"/>
      <c r="MNC76" s="62"/>
      <c r="MND76" s="62"/>
      <c r="MNE76" s="62"/>
      <c r="MNF76" s="62"/>
      <c r="MNG76" s="62"/>
      <c r="MNH76" s="62"/>
      <c r="MNI76" s="62"/>
      <c r="MNJ76" s="62"/>
      <c r="MNK76" s="62"/>
      <c r="MNL76" s="62"/>
      <c r="MNM76" s="62"/>
      <c r="MNN76" s="62"/>
      <c r="MNO76" s="62"/>
      <c r="MNP76" s="62"/>
      <c r="MNQ76" s="62"/>
      <c r="MNR76" s="62"/>
      <c r="MNS76" s="62"/>
      <c r="MNT76" s="62"/>
      <c r="MNU76" s="62"/>
      <c r="MNV76" s="62"/>
      <c r="MNW76" s="62"/>
      <c r="MNX76" s="62"/>
      <c r="MNY76" s="62"/>
      <c r="MNZ76" s="62"/>
      <c r="MOA76" s="62"/>
      <c r="MOB76" s="62"/>
      <c r="MOC76" s="62"/>
      <c r="MOD76" s="62"/>
      <c r="MOE76" s="62"/>
      <c r="MOF76" s="62"/>
      <c r="MOG76" s="62"/>
      <c r="MOH76" s="62"/>
      <c r="MOI76" s="62"/>
      <c r="MOJ76" s="62"/>
      <c r="MOK76" s="62"/>
      <c r="MOL76" s="62"/>
      <c r="MOM76" s="62"/>
      <c r="MON76" s="62"/>
      <c r="MOO76" s="62"/>
      <c r="MOP76" s="62"/>
      <c r="MOQ76" s="62"/>
      <c r="MOR76" s="62"/>
      <c r="MOS76" s="62"/>
      <c r="MOT76" s="62"/>
      <c r="MOU76" s="62"/>
      <c r="MOV76" s="62"/>
      <c r="MOW76" s="62"/>
      <c r="MOX76" s="62"/>
      <c r="MOY76" s="62"/>
      <c r="MOZ76" s="62"/>
      <c r="MPA76" s="62"/>
      <c r="MPB76" s="62"/>
      <c r="MPC76" s="62"/>
      <c r="MPD76" s="62"/>
      <c r="MPE76" s="62"/>
      <c r="MPF76" s="62"/>
      <c r="MPG76" s="62"/>
      <c r="MPH76" s="62"/>
      <c r="MPI76" s="62"/>
      <c r="MPJ76" s="62"/>
      <c r="MPK76" s="62"/>
      <c r="MPL76" s="62"/>
      <c r="MPM76" s="62"/>
      <c r="MPN76" s="62"/>
      <c r="MPO76" s="62"/>
      <c r="MPP76" s="62"/>
      <c r="MPQ76" s="62"/>
      <c r="MPR76" s="62"/>
      <c r="MPS76" s="62"/>
      <c r="MPT76" s="62"/>
      <c r="MPU76" s="62"/>
      <c r="MPV76" s="62"/>
      <c r="MPW76" s="62"/>
      <c r="MPX76" s="62"/>
      <c r="MPY76" s="62"/>
      <c r="MPZ76" s="62"/>
      <c r="MQA76" s="62"/>
      <c r="MQB76" s="62"/>
      <c r="MQC76" s="62"/>
      <c r="MQD76" s="62"/>
      <c r="MQE76" s="62"/>
      <c r="MQF76" s="62"/>
      <c r="MQG76" s="62"/>
      <c r="MQH76" s="62"/>
      <c r="MQI76" s="62"/>
      <c r="MQJ76" s="62"/>
      <c r="MQK76" s="62"/>
      <c r="MQL76" s="62"/>
      <c r="MQM76" s="62"/>
      <c r="MQN76" s="62"/>
      <c r="MQO76" s="62"/>
      <c r="MQP76" s="62"/>
      <c r="MQQ76" s="62"/>
      <c r="MQR76" s="62"/>
      <c r="MQS76" s="62"/>
      <c r="MQT76" s="62"/>
      <c r="MQU76" s="62"/>
      <c r="MQV76" s="62"/>
      <c r="MQW76" s="62"/>
      <c r="MQX76" s="62"/>
      <c r="MQY76" s="62"/>
      <c r="MQZ76" s="62"/>
      <c r="MRA76" s="62"/>
      <c r="MRB76" s="62"/>
      <c r="MRC76" s="62"/>
      <c r="MRD76" s="62"/>
      <c r="MRE76" s="62"/>
      <c r="MRF76" s="62"/>
      <c r="MRG76" s="62"/>
      <c r="MRH76" s="62"/>
      <c r="MRI76" s="62"/>
      <c r="MRJ76" s="62"/>
      <c r="MRK76" s="62"/>
      <c r="MRL76" s="62"/>
      <c r="MRM76" s="62"/>
      <c r="MRN76" s="62"/>
      <c r="MRO76" s="62"/>
      <c r="MRP76" s="62"/>
      <c r="MRQ76" s="62"/>
      <c r="MRR76" s="62"/>
      <c r="MRS76" s="62"/>
      <c r="MRT76" s="62"/>
      <c r="MRU76" s="62"/>
      <c r="MRV76" s="62"/>
      <c r="MRW76" s="62"/>
      <c r="MRX76" s="62"/>
      <c r="MRY76" s="62"/>
      <c r="MRZ76" s="62"/>
      <c r="MSA76" s="62"/>
      <c r="MSB76" s="62"/>
      <c r="MSC76" s="62"/>
      <c r="MSD76" s="62"/>
      <c r="MSE76" s="62"/>
      <c r="MSF76" s="62"/>
      <c r="MSG76" s="62"/>
      <c r="MSH76" s="62"/>
      <c r="MSI76" s="62"/>
      <c r="MSJ76" s="62"/>
      <c r="MSK76" s="62"/>
      <c r="MSL76" s="62"/>
      <c r="MSM76" s="62"/>
      <c r="MSN76" s="62"/>
      <c r="MSO76" s="62"/>
      <c r="MSP76" s="62"/>
      <c r="MSQ76" s="62"/>
      <c r="MSR76" s="62"/>
      <c r="MSS76" s="62"/>
      <c r="MST76" s="62"/>
      <c r="MSU76" s="62"/>
      <c r="MSV76" s="62"/>
      <c r="MSW76" s="62"/>
      <c r="MSX76" s="62"/>
      <c r="MSY76" s="62"/>
      <c r="MSZ76" s="62"/>
      <c r="MTA76" s="62"/>
      <c r="MTB76" s="62"/>
      <c r="MTC76" s="62"/>
      <c r="MTD76" s="62"/>
      <c r="MTE76" s="62"/>
      <c r="MTF76" s="62"/>
      <c r="MTG76" s="62"/>
      <c r="MTH76" s="62"/>
      <c r="MTI76" s="62"/>
      <c r="MTJ76" s="62"/>
      <c r="MTK76" s="62"/>
      <c r="MTL76" s="62"/>
      <c r="MTM76" s="62"/>
      <c r="MTN76" s="62"/>
      <c r="MTO76" s="62"/>
      <c r="MTP76" s="62"/>
      <c r="MTQ76" s="62"/>
      <c r="MTR76" s="62"/>
      <c r="MTS76" s="62"/>
      <c r="MTT76" s="62"/>
      <c r="MTU76" s="62"/>
      <c r="MTV76" s="62"/>
      <c r="MTW76" s="62"/>
      <c r="MTX76" s="62"/>
      <c r="MTY76" s="62"/>
      <c r="MTZ76" s="62"/>
      <c r="MUA76" s="62"/>
      <c r="MUB76" s="62"/>
      <c r="MUC76" s="62"/>
      <c r="MUD76" s="62"/>
      <c r="MUE76" s="62"/>
      <c r="MUF76" s="62"/>
      <c r="MUG76" s="62"/>
      <c r="MUH76" s="62"/>
      <c r="MUI76" s="62"/>
      <c r="MUJ76" s="62"/>
      <c r="MUK76" s="62"/>
      <c r="MUL76" s="62"/>
      <c r="MUM76" s="62"/>
      <c r="MUN76" s="62"/>
      <c r="MUO76" s="62"/>
      <c r="MUP76" s="62"/>
      <c r="MUQ76" s="62"/>
      <c r="MUR76" s="62"/>
      <c r="MUS76" s="62"/>
      <c r="MUT76" s="62"/>
      <c r="MUU76" s="62"/>
      <c r="MUV76" s="62"/>
      <c r="MUW76" s="62"/>
      <c r="MUX76" s="62"/>
      <c r="MUY76" s="62"/>
      <c r="MUZ76" s="62"/>
      <c r="MVA76" s="62"/>
      <c r="MVB76" s="62"/>
      <c r="MVC76" s="62"/>
      <c r="MVD76" s="62"/>
      <c r="MVE76" s="62"/>
      <c r="MVF76" s="62"/>
      <c r="MVG76" s="62"/>
      <c r="MVH76" s="62"/>
      <c r="MVI76" s="62"/>
      <c r="MVJ76" s="62"/>
      <c r="MVK76" s="62"/>
      <c r="MVL76" s="62"/>
      <c r="MVM76" s="62"/>
      <c r="MVN76" s="62"/>
      <c r="MVO76" s="62"/>
      <c r="MVP76" s="62"/>
      <c r="MVQ76" s="62"/>
      <c r="MVR76" s="62"/>
      <c r="MVS76" s="62"/>
      <c r="MVT76" s="62"/>
      <c r="MVU76" s="62"/>
      <c r="MVV76" s="62"/>
      <c r="MVW76" s="62"/>
      <c r="MVX76" s="62"/>
      <c r="MVY76" s="62"/>
      <c r="MVZ76" s="62"/>
      <c r="MWA76" s="62"/>
      <c r="MWB76" s="62"/>
      <c r="MWC76" s="62"/>
      <c r="MWD76" s="62"/>
      <c r="MWE76" s="62"/>
      <c r="MWF76" s="62"/>
      <c r="MWG76" s="62"/>
      <c r="MWH76" s="62"/>
      <c r="MWI76" s="62"/>
      <c r="MWJ76" s="62"/>
      <c r="MWK76" s="62"/>
      <c r="MWL76" s="62"/>
      <c r="MWM76" s="62"/>
      <c r="MWN76" s="62"/>
      <c r="MWO76" s="62"/>
      <c r="MWP76" s="62"/>
      <c r="MWQ76" s="62"/>
      <c r="MWR76" s="62"/>
      <c r="MWS76" s="62"/>
      <c r="MWT76" s="62"/>
      <c r="MWU76" s="62"/>
      <c r="MWV76" s="62"/>
      <c r="MWW76" s="62"/>
      <c r="MWX76" s="62"/>
      <c r="MWY76" s="62"/>
      <c r="MWZ76" s="62"/>
      <c r="MXA76" s="62"/>
      <c r="MXB76" s="62"/>
      <c r="MXC76" s="62"/>
      <c r="MXD76" s="62"/>
      <c r="MXE76" s="62"/>
      <c r="MXF76" s="62"/>
      <c r="MXG76" s="62"/>
      <c r="MXH76" s="62"/>
      <c r="MXI76" s="62"/>
      <c r="MXJ76" s="62"/>
      <c r="MXK76" s="62"/>
      <c r="MXL76" s="62"/>
      <c r="MXM76" s="62"/>
      <c r="MXN76" s="62"/>
      <c r="MXO76" s="62"/>
      <c r="MXP76" s="62"/>
      <c r="MXQ76" s="62"/>
      <c r="MXR76" s="62"/>
      <c r="MXS76" s="62"/>
      <c r="MXT76" s="62"/>
      <c r="MXU76" s="62"/>
      <c r="MXV76" s="62"/>
      <c r="MXW76" s="62"/>
      <c r="MXX76" s="62"/>
      <c r="MXY76" s="62"/>
      <c r="MXZ76" s="62"/>
      <c r="MYA76" s="62"/>
      <c r="MYB76" s="62"/>
      <c r="MYC76" s="62"/>
      <c r="MYD76" s="62"/>
      <c r="MYE76" s="62"/>
      <c r="MYF76" s="62"/>
      <c r="MYG76" s="62"/>
      <c r="MYH76" s="62"/>
      <c r="MYI76" s="62"/>
      <c r="MYJ76" s="62"/>
      <c r="MYK76" s="62"/>
      <c r="MYL76" s="62"/>
      <c r="MYM76" s="62"/>
      <c r="MYN76" s="62"/>
      <c r="MYO76" s="62"/>
      <c r="MYP76" s="62"/>
      <c r="MYQ76" s="62"/>
      <c r="MYR76" s="62"/>
      <c r="MYS76" s="62"/>
      <c r="MYT76" s="62"/>
      <c r="MYU76" s="62"/>
      <c r="MYV76" s="62"/>
      <c r="MYW76" s="62"/>
      <c r="MYX76" s="62"/>
      <c r="MYY76" s="62"/>
      <c r="MYZ76" s="62"/>
      <c r="MZA76" s="62"/>
      <c r="MZB76" s="62"/>
      <c r="MZC76" s="62"/>
      <c r="MZD76" s="62"/>
      <c r="MZE76" s="62"/>
      <c r="MZF76" s="62"/>
      <c r="MZG76" s="62"/>
      <c r="MZH76" s="62"/>
      <c r="MZI76" s="62"/>
      <c r="MZJ76" s="62"/>
      <c r="MZK76" s="62"/>
      <c r="MZL76" s="62"/>
      <c r="MZM76" s="62"/>
      <c r="MZN76" s="62"/>
      <c r="MZO76" s="62"/>
      <c r="MZP76" s="62"/>
      <c r="MZQ76" s="62"/>
      <c r="MZR76" s="62"/>
      <c r="MZS76" s="62"/>
      <c r="MZT76" s="62"/>
      <c r="MZU76" s="62"/>
      <c r="MZV76" s="62"/>
      <c r="MZW76" s="62"/>
      <c r="MZX76" s="62"/>
      <c r="MZY76" s="62"/>
      <c r="MZZ76" s="62"/>
      <c r="NAA76" s="62"/>
      <c r="NAB76" s="62"/>
      <c r="NAC76" s="62"/>
      <c r="NAD76" s="62"/>
      <c r="NAE76" s="62"/>
      <c r="NAF76" s="62"/>
      <c r="NAG76" s="62"/>
      <c r="NAH76" s="62"/>
      <c r="NAI76" s="62"/>
      <c r="NAJ76" s="62"/>
      <c r="NAK76" s="62"/>
      <c r="NAL76" s="62"/>
      <c r="NAM76" s="62"/>
      <c r="NAN76" s="62"/>
      <c r="NAO76" s="62"/>
      <c r="NAP76" s="62"/>
      <c r="NAQ76" s="62"/>
      <c r="NAR76" s="62"/>
      <c r="NAS76" s="62"/>
      <c r="NAT76" s="62"/>
      <c r="NAU76" s="62"/>
      <c r="NAV76" s="62"/>
      <c r="NAW76" s="62"/>
      <c r="NAX76" s="62"/>
      <c r="NAY76" s="62"/>
      <c r="NAZ76" s="62"/>
      <c r="NBA76" s="62"/>
      <c r="NBB76" s="62"/>
      <c r="NBC76" s="62"/>
      <c r="NBD76" s="62"/>
      <c r="NBE76" s="62"/>
      <c r="NBF76" s="62"/>
      <c r="NBG76" s="62"/>
      <c r="NBH76" s="62"/>
      <c r="NBI76" s="62"/>
      <c r="NBJ76" s="62"/>
      <c r="NBK76" s="62"/>
      <c r="NBL76" s="62"/>
      <c r="NBM76" s="62"/>
      <c r="NBN76" s="62"/>
      <c r="NBO76" s="62"/>
      <c r="NBP76" s="62"/>
      <c r="NBQ76" s="62"/>
      <c r="NBR76" s="62"/>
      <c r="NBS76" s="62"/>
      <c r="NBT76" s="62"/>
      <c r="NBU76" s="62"/>
      <c r="NBV76" s="62"/>
      <c r="NBW76" s="62"/>
      <c r="NBX76" s="62"/>
      <c r="NBY76" s="62"/>
      <c r="NBZ76" s="62"/>
      <c r="NCA76" s="62"/>
      <c r="NCB76" s="62"/>
      <c r="NCC76" s="62"/>
      <c r="NCD76" s="62"/>
      <c r="NCE76" s="62"/>
      <c r="NCF76" s="62"/>
      <c r="NCG76" s="62"/>
      <c r="NCH76" s="62"/>
      <c r="NCI76" s="62"/>
      <c r="NCJ76" s="62"/>
      <c r="NCK76" s="62"/>
      <c r="NCL76" s="62"/>
      <c r="NCM76" s="62"/>
      <c r="NCN76" s="62"/>
      <c r="NCO76" s="62"/>
      <c r="NCP76" s="62"/>
      <c r="NCQ76" s="62"/>
      <c r="NCR76" s="62"/>
      <c r="NCS76" s="62"/>
      <c r="NCT76" s="62"/>
      <c r="NCU76" s="62"/>
      <c r="NCV76" s="62"/>
      <c r="NCW76" s="62"/>
      <c r="NCX76" s="62"/>
      <c r="NCY76" s="62"/>
      <c r="NCZ76" s="62"/>
      <c r="NDA76" s="62"/>
      <c r="NDB76" s="62"/>
      <c r="NDC76" s="62"/>
      <c r="NDD76" s="62"/>
      <c r="NDE76" s="62"/>
      <c r="NDF76" s="62"/>
      <c r="NDG76" s="62"/>
      <c r="NDH76" s="62"/>
      <c r="NDI76" s="62"/>
      <c r="NDJ76" s="62"/>
      <c r="NDK76" s="62"/>
      <c r="NDL76" s="62"/>
      <c r="NDM76" s="62"/>
      <c r="NDN76" s="62"/>
      <c r="NDO76" s="62"/>
      <c r="NDP76" s="62"/>
      <c r="NDQ76" s="62"/>
      <c r="NDR76" s="62"/>
      <c r="NDS76" s="62"/>
      <c r="NDT76" s="62"/>
      <c r="NDU76" s="62"/>
      <c r="NDV76" s="62"/>
      <c r="NDW76" s="62"/>
      <c r="NDX76" s="62"/>
      <c r="NDY76" s="62"/>
      <c r="NDZ76" s="62"/>
      <c r="NEA76" s="62"/>
      <c r="NEB76" s="62"/>
      <c r="NEC76" s="62"/>
      <c r="NED76" s="62"/>
      <c r="NEE76" s="62"/>
      <c r="NEF76" s="62"/>
      <c r="NEG76" s="62"/>
      <c r="NEH76" s="62"/>
      <c r="NEI76" s="62"/>
      <c r="NEJ76" s="62"/>
      <c r="NEK76" s="62"/>
      <c r="NEL76" s="62"/>
      <c r="NEM76" s="62"/>
      <c r="NEN76" s="62"/>
      <c r="NEO76" s="62"/>
      <c r="NEP76" s="62"/>
      <c r="NEQ76" s="62"/>
      <c r="NER76" s="62"/>
      <c r="NES76" s="62"/>
      <c r="NET76" s="62"/>
      <c r="NEU76" s="62"/>
      <c r="NEV76" s="62"/>
      <c r="NEW76" s="62"/>
      <c r="NEX76" s="62"/>
      <c r="NEY76" s="62"/>
      <c r="NEZ76" s="62"/>
      <c r="NFA76" s="62"/>
      <c r="NFB76" s="62"/>
      <c r="NFC76" s="62"/>
      <c r="NFD76" s="62"/>
      <c r="NFE76" s="62"/>
      <c r="NFF76" s="62"/>
      <c r="NFG76" s="62"/>
      <c r="NFH76" s="62"/>
      <c r="NFI76" s="62"/>
      <c r="NFJ76" s="62"/>
      <c r="NFK76" s="62"/>
      <c r="NFL76" s="62"/>
      <c r="NFM76" s="62"/>
      <c r="NFN76" s="62"/>
      <c r="NFO76" s="62"/>
      <c r="NFP76" s="62"/>
      <c r="NFQ76" s="62"/>
      <c r="NFR76" s="62"/>
      <c r="NFS76" s="62"/>
      <c r="NFT76" s="62"/>
      <c r="NFU76" s="62"/>
      <c r="NFV76" s="62"/>
      <c r="NFW76" s="62"/>
      <c r="NFX76" s="62"/>
      <c r="NFY76" s="62"/>
      <c r="NFZ76" s="62"/>
      <c r="NGA76" s="62"/>
      <c r="NGB76" s="62"/>
      <c r="NGC76" s="62"/>
      <c r="NGD76" s="62"/>
      <c r="NGE76" s="62"/>
      <c r="NGF76" s="62"/>
      <c r="NGG76" s="62"/>
      <c r="NGH76" s="62"/>
      <c r="NGI76" s="62"/>
      <c r="NGJ76" s="62"/>
      <c r="NGK76" s="62"/>
      <c r="NGL76" s="62"/>
      <c r="NGM76" s="62"/>
      <c r="NGN76" s="62"/>
      <c r="NGO76" s="62"/>
      <c r="NGP76" s="62"/>
      <c r="NGQ76" s="62"/>
      <c r="NGR76" s="62"/>
      <c r="NGS76" s="62"/>
      <c r="NGT76" s="62"/>
      <c r="NGU76" s="62"/>
      <c r="NGV76" s="62"/>
      <c r="NGW76" s="62"/>
      <c r="NGX76" s="62"/>
      <c r="NGY76" s="62"/>
      <c r="NGZ76" s="62"/>
      <c r="NHA76" s="62"/>
      <c r="NHB76" s="62"/>
      <c r="NHC76" s="62"/>
      <c r="NHD76" s="62"/>
      <c r="NHE76" s="62"/>
      <c r="NHF76" s="62"/>
      <c r="NHG76" s="62"/>
      <c r="NHH76" s="62"/>
      <c r="NHI76" s="62"/>
      <c r="NHJ76" s="62"/>
      <c r="NHK76" s="62"/>
      <c r="NHL76" s="62"/>
      <c r="NHM76" s="62"/>
      <c r="NHN76" s="62"/>
      <c r="NHO76" s="62"/>
      <c r="NHP76" s="62"/>
      <c r="NHQ76" s="62"/>
      <c r="NHR76" s="62"/>
      <c r="NHS76" s="62"/>
      <c r="NHT76" s="62"/>
      <c r="NHU76" s="62"/>
      <c r="NHV76" s="62"/>
      <c r="NHW76" s="62"/>
      <c r="NHX76" s="62"/>
      <c r="NHY76" s="62"/>
      <c r="NHZ76" s="62"/>
      <c r="NIA76" s="62"/>
      <c r="NIB76" s="62"/>
      <c r="NIC76" s="62"/>
      <c r="NID76" s="62"/>
      <c r="NIE76" s="62"/>
      <c r="NIF76" s="62"/>
      <c r="NIG76" s="62"/>
      <c r="NIH76" s="62"/>
      <c r="NII76" s="62"/>
      <c r="NIJ76" s="62"/>
      <c r="NIK76" s="62"/>
      <c r="NIL76" s="62"/>
      <c r="NIM76" s="62"/>
      <c r="NIN76" s="62"/>
      <c r="NIO76" s="62"/>
      <c r="NIP76" s="62"/>
      <c r="NIQ76" s="62"/>
      <c r="NIR76" s="62"/>
      <c r="NIS76" s="62"/>
      <c r="NIT76" s="62"/>
      <c r="NIU76" s="62"/>
      <c r="NIV76" s="62"/>
      <c r="NIW76" s="62"/>
      <c r="NIX76" s="62"/>
      <c r="NIY76" s="62"/>
      <c r="NIZ76" s="62"/>
      <c r="NJA76" s="62"/>
      <c r="NJB76" s="62"/>
      <c r="NJC76" s="62"/>
      <c r="NJD76" s="62"/>
      <c r="NJE76" s="62"/>
      <c r="NJF76" s="62"/>
      <c r="NJG76" s="62"/>
      <c r="NJH76" s="62"/>
      <c r="NJI76" s="62"/>
      <c r="NJJ76" s="62"/>
      <c r="NJK76" s="62"/>
      <c r="NJL76" s="62"/>
      <c r="NJM76" s="62"/>
      <c r="NJN76" s="62"/>
      <c r="NJO76" s="62"/>
      <c r="NJP76" s="62"/>
      <c r="NJQ76" s="62"/>
      <c r="NJR76" s="62"/>
      <c r="NJS76" s="62"/>
      <c r="NJT76" s="62"/>
      <c r="NJU76" s="62"/>
      <c r="NJV76" s="62"/>
      <c r="NJW76" s="62"/>
      <c r="NJX76" s="62"/>
      <c r="NJY76" s="62"/>
      <c r="NJZ76" s="62"/>
      <c r="NKA76" s="62"/>
      <c r="NKB76" s="62"/>
      <c r="NKC76" s="62"/>
      <c r="NKD76" s="62"/>
      <c r="NKE76" s="62"/>
      <c r="NKF76" s="62"/>
      <c r="NKG76" s="62"/>
      <c r="NKH76" s="62"/>
      <c r="NKI76" s="62"/>
      <c r="NKJ76" s="62"/>
      <c r="NKK76" s="62"/>
      <c r="NKL76" s="62"/>
      <c r="NKM76" s="62"/>
      <c r="NKN76" s="62"/>
      <c r="NKO76" s="62"/>
      <c r="NKP76" s="62"/>
      <c r="NKQ76" s="62"/>
      <c r="NKR76" s="62"/>
      <c r="NKS76" s="62"/>
      <c r="NKT76" s="62"/>
      <c r="NKU76" s="62"/>
      <c r="NKV76" s="62"/>
      <c r="NKW76" s="62"/>
      <c r="NKX76" s="62"/>
      <c r="NKY76" s="62"/>
      <c r="NKZ76" s="62"/>
      <c r="NLA76" s="62"/>
      <c r="NLB76" s="62"/>
      <c r="NLC76" s="62"/>
      <c r="NLD76" s="62"/>
      <c r="NLE76" s="62"/>
      <c r="NLF76" s="62"/>
      <c r="NLG76" s="62"/>
      <c r="NLH76" s="62"/>
      <c r="NLI76" s="62"/>
      <c r="NLJ76" s="62"/>
      <c r="NLK76" s="62"/>
      <c r="NLL76" s="62"/>
      <c r="NLM76" s="62"/>
      <c r="NLN76" s="62"/>
      <c r="NLO76" s="62"/>
      <c r="NLP76" s="62"/>
      <c r="NLQ76" s="62"/>
      <c r="NLR76" s="62"/>
      <c r="NLS76" s="62"/>
      <c r="NLT76" s="62"/>
      <c r="NLU76" s="62"/>
      <c r="NLV76" s="62"/>
      <c r="NLW76" s="62"/>
      <c r="NLX76" s="62"/>
      <c r="NLY76" s="62"/>
      <c r="NLZ76" s="62"/>
      <c r="NMA76" s="62"/>
      <c r="NMB76" s="62"/>
      <c r="NMC76" s="62"/>
      <c r="NMD76" s="62"/>
      <c r="NME76" s="62"/>
      <c r="NMF76" s="62"/>
      <c r="NMG76" s="62"/>
      <c r="NMH76" s="62"/>
      <c r="NMI76" s="62"/>
      <c r="NMJ76" s="62"/>
      <c r="NMK76" s="62"/>
      <c r="NML76" s="62"/>
      <c r="NMM76" s="62"/>
      <c r="NMN76" s="62"/>
      <c r="NMO76" s="62"/>
      <c r="NMP76" s="62"/>
      <c r="NMQ76" s="62"/>
      <c r="NMR76" s="62"/>
      <c r="NMS76" s="62"/>
      <c r="NMT76" s="62"/>
      <c r="NMU76" s="62"/>
      <c r="NMV76" s="62"/>
      <c r="NMW76" s="62"/>
      <c r="NMX76" s="62"/>
      <c r="NMY76" s="62"/>
      <c r="NMZ76" s="62"/>
      <c r="NNA76" s="62"/>
      <c r="NNB76" s="62"/>
      <c r="NNC76" s="62"/>
      <c r="NND76" s="62"/>
      <c r="NNE76" s="62"/>
      <c r="NNF76" s="62"/>
      <c r="NNG76" s="62"/>
      <c r="NNH76" s="62"/>
      <c r="NNI76" s="62"/>
      <c r="NNJ76" s="62"/>
      <c r="NNK76" s="62"/>
      <c r="NNL76" s="62"/>
      <c r="NNM76" s="62"/>
      <c r="NNN76" s="62"/>
      <c r="NNO76" s="62"/>
      <c r="NNP76" s="62"/>
      <c r="NNQ76" s="62"/>
      <c r="NNR76" s="62"/>
      <c r="NNS76" s="62"/>
      <c r="NNT76" s="62"/>
      <c r="NNU76" s="62"/>
      <c r="NNV76" s="62"/>
      <c r="NNW76" s="62"/>
      <c r="NNX76" s="62"/>
      <c r="NNY76" s="62"/>
      <c r="NNZ76" s="62"/>
      <c r="NOA76" s="62"/>
      <c r="NOB76" s="62"/>
      <c r="NOC76" s="62"/>
      <c r="NOD76" s="62"/>
      <c r="NOE76" s="62"/>
      <c r="NOF76" s="62"/>
      <c r="NOG76" s="62"/>
      <c r="NOH76" s="62"/>
      <c r="NOI76" s="62"/>
      <c r="NOJ76" s="62"/>
      <c r="NOK76" s="62"/>
      <c r="NOL76" s="62"/>
      <c r="NOM76" s="62"/>
      <c r="NON76" s="62"/>
      <c r="NOO76" s="62"/>
      <c r="NOP76" s="62"/>
      <c r="NOQ76" s="62"/>
      <c r="NOR76" s="62"/>
      <c r="NOS76" s="62"/>
      <c r="NOT76" s="62"/>
      <c r="NOU76" s="62"/>
      <c r="NOV76" s="62"/>
      <c r="NOW76" s="62"/>
      <c r="NOX76" s="62"/>
      <c r="NOY76" s="62"/>
      <c r="NOZ76" s="62"/>
      <c r="NPA76" s="62"/>
      <c r="NPB76" s="62"/>
      <c r="NPC76" s="62"/>
      <c r="NPD76" s="62"/>
      <c r="NPE76" s="62"/>
      <c r="NPF76" s="62"/>
      <c r="NPG76" s="62"/>
      <c r="NPH76" s="62"/>
      <c r="NPI76" s="62"/>
      <c r="NPJ76" s="62"/>
      <c r="NPK76" s="62"/>
      <c r="NPL76" s="62"/>
      <c r="NPM76" s="62"/>
      <c r="NPN76" s="62"/>
      <c r="NPO76" s="62"/>
      <c r="NPP76" s="62"/>
      <c r="NPQ76" s="62"/>
      <c r="NPR76" s="62"/>
      <c r="NPS76" s="62"/>
      <c r="NPT76" s="62"/>
      <c r="NPU76" s="62"/>
      <c r="NPV76" s="62"/>
      <c r="NPW76" s="62"/>
      <c r="NPX76" s="62"/>
      <c r="NPY76" s="62"/>
      <c r="NPZ76" s="62"/>
      <c r="NQA76" s="62"/>
      <c r="NQB76" s="62"/>
      <c r="NQC76" s="62"/>
      <c r="NQD76" s="62"/>
      <c r="NQE76" s="62"/>
      <c r="NQF76" s="62"/>
      <c r="NQG76" s="62"/>
      <c r="NQH76" s="62"/>
      <c r="NQI76" s="62"/>
      <c r="NQJ76" s="62"/>
      <c r="NQK76" s="62"/>
      <c r="NQL76" s="62"/>
      <c r="NQM76" s="62"/>
      <c r="NQN76" s="62"/>
      <c r="NQO76" s="62"/>
      <c r="NQP76" s="62"/>
      <c r="NQQ76" s="62"/>
      <c r="NQR76" s="62"/>
      <c r="NQS76" s="62"/>
      <c r="NQT76" s="62"/>
      <c r="NQU76" s="62"/>
      <c r="NQV76" s="62"/>
      <c r="NQW76" s="62"/>
      <c r="NQX76" s="62"/>
      <c r="NQY76" s="62"/>
      <c r="NQZ76" s="62"/>
      <c r="NRA76" s="62"/>
      <c r="NRB76" s="62"/>
      <c r="NRC76" s="62"/>
      <c r="NRD76" s="62"/>
      <c r="NRE76" s="62"/>
      <c r="NRF76" s="62"/>
      <c r="NRG76" s="62"/>
      <c r="NRH76" s="62"/>
      <c r="NRI76" s="62"/>
      <c r="NRJ76" s="62"/>
      <c r="NRK76" s="62"/>
      <c r="NRL76" s="62"/>
      <c r="NRM76" s="62"/>
      <c r="NRN76" s="62"/>
      <c r="NRO76" s="62"/>
      <c r="NRP76" s="62"/>
      <c r="NRQ76" s="62"/>
      <c r="NRR76" s="62"/>
      <c r="NRS76" s="62"/>
      <c r="NRT76" s="62"/>
      <c r="NRU76" s="62"/>
      <c r="NRV76" s="62"/>
      <c r="NRW76" s="62"/>
      <c r="NRX76" s="62"/>
      <c r="NRY76" s="62"/>
      <c r="NRZ76" s="62"/>
      <c r="NSA76" s="62"/>
      <c r="NSB76" s="62"/>
      <c r="NSC76" s="62"/>
      <c r="NSD76" s="62"/>
      <c r="NSE76" s="62"/>
      <c r="NSF76" s="62"/>
      <c r="NSG76" s="62"/>
      <c r="NSH76" s="62"/>
      <c r="NSI76" s="62"/>
      <c r="NSJ76" s="62"/>
      <c r="NSK76" s="62"/>
      <c r="NSL76" s="62"/>
      <c r="NSM76" s="62"/>
      <c r="NSN76" s="62"/>
      <c r="NSO76" s="62"/>
      <c r="NSP76" s="62"/>
      <c r="NSQ76" s="62"/>
      <c r="NSR76" s="62"/>
      <c r="NSS76" s="62"/>
      <c r="NST76" s="62"/>
      <c r="NSU76" s="62"/>
      <c r="NSV76" s="62"/>
      <c r="NSW76" s="62"/>
      <c r="NSX76" s="62"/>
      <c r="NSY76" s="62"/>
      <c r="NSZ76" s="62"/>
      <c r="NTA76" s="62"/>
      <c r="NTB76" s="62"/>
      <c r="NTC76" s="62"/>
      <c r="NTD76" s="62"/>
      <c r="NTE76" s="62"/>
      <c r="NTF76" s="62"/>
      <c r="NTG76" s="62"/>
      <c r="NTH76" s="62"/>
      <c r="NTI76" s="62"/>
      <c r="NTJ76" s="62"/>
      <c r="NTK76" s="62"/>
      <c r="NTL76" s="62"/>
      <c r="NTM76" s="62"/>
      <c r="NTN76" s="62"/>
      <c r="NTO76" s="62"/>
      <c r="NTP76" s="62"/>
      <c r="NTQ76" s="62"/>
      <c r="NTR76" s="62"/>
      <c r="NTS76" s="62"/>
      <c r="NTT76" s="62"/>
      <c r="NTU76" s="62"/>
      <c r="NTV76" s="62"/>
      <c r="NTW76" s="62"/>
      <c r="NTX76" s="62"/>
      <c r="NTY76" s="62"/>
      <c r="NTZ76" s="62"/>
      <c r="NUA76" s="62"/>
      <c r="NUB76" s="62"/>
      <c r="NUC76" s="62"/>
      <c r="NUD76" s="62"/>
      <c r="NUE76" s="62"/>
      <c r="NUF76" s="62"/>
      <c r="NUG76" s="62"/>
      <c r="NUH76" s="62"/>
      <c r="NUI76" s="62"/>
      <c r="NUJ76" s="62"/>
      <c r="NUK76" s="62"/>
      <c r="NUL76" s="62"/>
      <c r="NUM76" s="62"/>
      <c r="NUN76" s="62"/>
      <c r="NUO76" s="62"/>
      <c r="NUP76" s="62"/>
      <c r="NUQ76" s="62"/>
      <c r="NUR76" s="62"/>
      <c r="NUS76" s="62"/>
      <c r="NUT76" s="62"/>
      <c r="NUU76" s="62"/>
      <c r="NUV76" s="62"/>
      <c r="NUW76" s="62"/>
      <c r="NUX76" s="62"/>
      <c r="NUY76" s="62"/>
      <c r="NUZ76" s="62"/>
      <c r="NVA76" s="62"/>
      <c r="NVB76" s="62"/>
      <c r="NVC76" s="62"/>
      <c r="NVD76" s="62"/>
      <c r="NVE76" s="62"/>
      <c r="NVF76" s="62"/>
      <c r="NVG76" s="62"/>
      <c r="NVH76" s="62"/>
      <c r="NVI76" s="62"/>
      <c r="NVJ76" s="62"/>
      <c r="NVK76" s="62"/>
      <c r="NVL76" s="62"/>
      <c r="NVM76" s="62"/>
      <c r="NVN76" s="62"/>
      <c r="NVO76" s="62"/>
      <c r="NVP76" s="62"/>
      <c r="NVQ76" s="62"/>
      <c r="NVR76" s="62"/>
      <c r="NVS76" s="62"/>
      <c r="NVT76" s="62"/>
      <c r="NVU76" s="62"/>
      <c r="NVV76" s="62"/>
      <c r="NVW76" s="62"/>
      <c r="NVX76" s="62"/>
      <c r="NVY76" s="62"/>
      <c r="NVZ76" s="62"/>
      <c r="NWA76" s="62"/>
      <c r="NWB76" s="62"/>
      <c r="NWC76" s="62"/>
      <c r="NWD76" s="62"/>
      <c r="NWE76" s="62"/>
      <c r="NWF76" s="62"/>
      <c r="NWG76" s="62"/>
      <c r="NWH76" s="62"/>
      <c r="NWI76" s="62"/>
      <c r="NWJ76" s="62"/>
      <c r="NWK76" s="62"/>
      <c r="NWL76" s="62"/>
      <c r="NWM76" s="62"/>
      <c r="NWN76" s="62"/>
      <c r="NWO76" s="62"/>
      <c r="NWP76" s="62"/>
      <c r="NWQ76" s="62"/>
      <c r="NWR76" s="62"/>
      <c r="NWS76" s="62"/>
      <c r="NWT76" s="62"/>
      <c r="NWU76" s="62"/>
      <c r="NWV76" s="62"/>
      <c r="NWW76" s="62"/>
      <c r="NWX76" s="62"/>
      <c r="NWY76" s="62"/>
      <c r="NWZ76" s="62"/>
      <c r="NXA76" s="62"/>
      <c r="NXB76" s="62"/>
      <c r="NXC76" s="62"/>
      <c r="NXD76" s="62"/>
      <c r="NXE76" s="62"/>
      <c r="NXF76" s="62"/>
      <c r="NXG76" s="62"/>
      <c r="NXH76" s="62"/>
      <c r="NXI76" s="62"/>
      <c r="NXJ76" s="62"/>
      <c r="NXK76" s="62"/>
      <c r="NXL76" s="62"/>
      <c r="NXM76" s="62"/>
      <c r="NXN76" s="62"/>
      <c r="NXO76" s="62"/>
      <c r="NXP76" s="62"/>
      <c r="NXQ76" s="62"/>
      <c r="NXR76" s="62"/>
      <c r="NXS76" s="62"/>
      <c r="NXT76" s="62"/>
      <c r="NXU76" s="62"/>
      <c r="NXV76" s="62"/>
      <c r="NXW76" s="62"/>
      <c r="NXX76" s="62"/>
      <c r="NXY76" s="62"/>
      <c r="NXZ76" s="62"/>
      <c r="NYA76" s="62"/>
      <c r="NYB76" s="62"/>
      <c r="NYC76" s="62"/>
      <c r="NYD76" s="62"/>
      <c r="NYE76" s="62"/>
      <c r="NYF76" s="62"/>
      <c r="NYG76" s="62"/>
      <c r="NYH76" s="62"/>
      <c r="NYI76" s="62"/>
      <c r="NYJ76" s="62"/>
      <c r="NYK76" s="62"/>
      <c r="NYL76" s="62"/>
      <c r="NYM76" s="62"/>
      <c r="NYN76" s="62"/>
      <c r="NYO76" s="62"/>
      <c r="NYP76" s="62"/>
      <c r="NYQ76" s="62"/>
      <c r="NYR76" s="62"/>
      <c r="NYS76" s="62"/>
      <c r="NYT76" s="62"/>
      <c r="NYU76" s="62"/>
      <c r="NYV76" s="62"/>
      <c r="NYW76" s="62"/>
      <c r="NYX76" s="62"/>
      <c r="NYY76" s="62"/>
      <c r="NYZ76" s="62"/>
      <c r="NZA76" s="62"/>
      <c r="NZB76" s="62"/>
      <c r="NZC76" s="62"/>
      <c r="NZD76" s="62"/>
      <c r="NZE76" s="62"/>
      <c r="NZF76" s="62"/>
      <c r="NZG76" s="62"/>
      <c r="NZH76" s="62"/>
      <c r="NZI76" s="62"/>
      <c r="NZJ76" s="62"/>
      <c r="NZK76" s="62"/>
      <c r="NZL76" s="62"/>
      <c r="NZM76" s="62"/>
      <c r="NZN76" s="62"/>
      <c r="NZO76" s="62"/>
      <c r="NZP76" s="62"/>
      <c r="NZQ76" s="62"/>
      <c r="NZR76" s="62"/>
      <c r="NZS76" s="62"/>
      <c r="NZT76" s="62"/>
      <c r="NZU76" s="62"/>
      <c r="NZV76" s="62"/>
      <c r="NZW76" s="62"/>
      <c r="NZX76" s="62"/>
      <c r="NZY76" s="62"/>
      <c r="NZZ76" s="62"/>
      <c r="OAA76" s="62"/>
      <c r="OAB76" s="62"/>
      <c r="OAC76" s="62"/>
      <c r="OAD76" s="62"/>
      <c r="OAE76" s="62"/>
      <c r="OAF76" s="62"/>
      <c r="OAG76" s="62"/>
      <c r="OAH76" s="62"/>
      <c r="OAI76" s="62"/>
      <c r="OAJ76" s="62"/>
      <c r="OAK76" s="62"/>
      <c r="OAL76" s="62"/>
      <c r="OAM76" s="62"/>
      <c r="OAN76" s="62"/>
      <c r="OAO76" s="62"/>
      <c r="OAP76" s="62"/>
      <c r="OAQ76" s="62"/>
      <c r="OAR76" s="62"/>
      <c r="OAS76" s="62"/>
      <c r="OAT76" s="62"/>
      <c r="OAU76" s="62"/>
      <c r="OAV76" s="62"/>
      <c r="OAW76" s="62"/>
      <c r="OAX76" s="62"/>
      <c r="OAY76" s="62"/>
      <c r="OAZ76" s="62"/>
      <c r="OBA76" s="62"/>
      <c r="OBB76" s="62"/>
      <c r="OBC76" s="62"/>
      <c r="OBD76" s="62"/>
      <c r="OBE76" s="62"/>
      <c r="OBF76" s="62"/>
      <c r="OBG76" s="62"/>
      <c r="OBH76" s="62"/>
      <c r="OBI76" s="62"/>
      <c r="OBJ76" s="62"/>
      <c r="OBK76" s="62"/>
      <c r="OBL76" s="62"/>
      <c r="OBM76" s="62"/>
      <c r="OBN76" s="62"/>
      <c r="OBO76" s="62"/>
      <c r="OBP76" s="62"/>
      <c r="OBQ76" s="62"/>
      <c r="OBR76" s="62"/>
      <c r="OBS76" s="62"/>
      <c r="OBT76" s="62"/>
      <c r="OBU76" s="62"/>
      <c r="OBV76" s="62"/>
      <c r="OBW76" s="62"/>
      <c r="OBX76" s="62"/>
      <c r="OBY76" s="62"/>
      <c r="OBZ76" s="62"/>
      <c r="OCA76" s="62"/>
      <c r="OCB76" s="62"/>
      <c r="OCC76" s="62"/>
      <c r="OCD76" s="62"/>
      <c r="OCE76" s="62"/>
      <c r="OCF76" s="62"/>
      <c r="OCG76" s="62"/>
      <c r="OCH76" s="62"/>
      <c r="OCI76" s="62"/>
      <c r="OCJ76" s="62"/>
      <c r="OCK76" s="62"/>
      <c r="OCL76" s="62"/>
      <c r="OCM76" s="62"/>
      <c r="OCN76" s="62"/>
      <c r="OCO76" s="62"/>
      <c r="OCP76" s="62"/>
      <c r="OCQ76" s="62"/>
      <c r="OCR76" s="62"/>
      <c r="OCS76" s="62"/>
      <c r="OCT76" s="62"/>
      <c r="OCU76" s="62"/>
      <c r="OCV76" s="62"/>
      <c r="OCW76" s="62"/>
      <c r="OCX76" s="62"/>
      <c r="OCY76" s="62"/>
      <c r="OCZ76" s="62"/>
      <c r="ODA76" s="62"/>
      <c r="ODB76" s="62"/>
      <c r="ODC76" s="62"/>
      <c r="ODD76" s="62"/>
      <c r="ODE76" s="62"/>
      <c r="ODF76" s="62"/>
      <c r="ODG76" s="62"/>
      <c r="ODH76" s="62"/>
      <c r="ODI76" s="62"/>
      <c r="ODJ76" s="62"/>
      <c r="ODK76" s="62"/>
      <c r="ODL76" s="62"/>
      <c r="ODM76" s="62"/>
      <c r="ODN76" s="62"/>
      <c r="ODO76" s="62"/>
      <c r="ODP76" s="62"/>
      <c r="ODQ76" s="62"/>
      <c r="ODR76" s="62"/>
      <c r="ODS76" s="62"/>
      <c r="ODT76" s="62"/>
      <c r="ODU76" s="62"/>
      <c r="ODV76" s="62"/>
      <c r="ODW76" s="62"/>
      <c r="ODX76" s="62"/>
      <c r="ODY76" s="62"/>
      <c r="ODZ76" s="62"/>
      <c r="OEA76" s="62"/>
      <c r="OEB76" s="62"/>
      <c r="OEC76" s="62"/>
      <c r="OED76" s="62"/>
      <c r="OEE76" s="62"/>
      <c r="OEF76" s="62"/>
      <c r="OEG76" s="62"/>
      <c r="OEH76" s="62"/>
      <c r="OEI76" s="62"/>
      <c r="OEJ76" s="62"/>
      <c r="OEK76" s="62"/>
      <c r="OEL76" s="62"/>
      <c r="OEM76" s="62"/>
      <c r="OEN76" s="62"/>
      <c r="OEO76" s="62"/>
      <c r="OEP76" s="62"/>
      <c r="OEQ76" s="62"/>
      <c r="OER76" s="62"/>
      <c r="OES76" s="62"/>
      <c r="OET76" s="62"/>
      <c r="OEU76" s="62"/>
      <c r="OEV76" s="62"/>
      <c r="OEW76" s="62"/>
      <c r="OEX76" s="62"/>
      <c r="OEY76" s="62"/>
      <c r="OEZ76" s="62"/>
      <c r="OFA76" s="62"/>
      <c r="OFB76" s="62"/>
      <c r="OFC76" s="62"/>
      <c r="OFD76" s="62"/>
      <c r="OFE76" s="62"/>
      <c r="OFF76" s="62"/>
      <c r="OFG76" s="62"/>
      <c r="OFH76" s="62"/>
      <c r="OFI76" s="62"/>
      <c r="OFJ76" s="62"/>
      <c r="OFK76" s="62"/>
      <c r="OFL76" s="62"/>
      <c r="OFM76" s="62"/>
      <c r="OFN76" s="62"/>
      <c r="OFO76" s="62"/>
      <c r="OFP76" s="62"/>
      <c r="OFQ76" s="62"/>
      <c r="OFR76" s="62"/>
      <c r="OFS76" s="62"/>
      <c r="OFT76" s="62"/>
      <c r="OFU76" s="62"/>
      <c r="OFV76" s="62"/>
      <c r="OFW76" s="62"/>
      <c r="OFX76" s="62"/>
      <c r="OFY76" s="62"/>
      <c r="OFZ76" s="62"/>
      <c r="OGA76" s="62"/>
      <c r="OGB76" s="62"/>
      <c r="OGC76" s="62"/>
      <c r="OGD76" s="62"/>
      <c r="OGE76" s="62"/>
      <c r="OGF76" s="62"/>
      <c r="OGG76" s="62"/>
      <c r="OGH76" s="62"/>
      <c r="OGI76" s="62"/>
      <c r="OGJ76" s="62"/>
      <c r="OGK76" s="62"/>
      <c r="OGL76" s="62"/>
      <c r="OGM76" s="62"/>
      <c r="OGN76" s="62"/>
      <c r="OGO76" s="62"/>
      <c r="OGP76" s="62"/>
      <c r="OGQ76" s="62"/>
      <c r="OGR76" s="62"/>
      <c r="OGS76" s="62"/>
      <c r="OGT76" s="62"/>
      <c r="OGU76" s="62"/>
      <c r="OGV76" s="62"/>
      <c r="OGW76" s="62"/>
      <c r="OGX76" s="62"/>
      <c r="OGY76" s="62"/>
      <c r="OGZ76" s="62"/>
      <c r="OHA76" s="62"/>
      <c r="OHB76" s="62"/>
      <c r="OHC76" s="62"/>
      <c r="OHD76" s="62"/>
      <c r="OHE76" s="62"/>
      <c r="OHF76" s="62"/>
      <c r="OHG76" s="62"/>
      <c r="OHH76" s="62"/>
      <c r="OHI76" s="62"/>
      <c r="OHJ76" s="62"/>
      <c r="OHK76" s="62"/>
      <c r="OHL76" s="62"/>
      <c r="OHM76" s="62"/>
      <c r="OHN76" s="62"/>
      <c r="OHO76" s="62"/>
      <c r="OHP76" s="62"/>
      <c r="OHQ76" s="62"/>
      <c r="OHR76" s="62"/>
      <c r="OHS76" s="62"/>
      <c r="OHT76" s="62"/>
      <c r="OHU76" s="62"/>
      <c r="OHV76" s="62"/>
      <c r="OHW76" s="62"/>
      <c r="OHX76" s="62"/>
      <c r="OHY76" s="62"/>
      <c r="OHZ76" s="62"/>
      <c r="OIA76" s="62"/>
      <c r="OIB76" s="62"/>
      <c r="OIC76" s="62"/>
      <c r="OID76" s="62"/>
      <c r="OIE76" s="62"/>
      <c r="OIF76" s="62"/>
      <c r="OIG76" s="62"/>
      <c r="OIH76" s="62"/>
      <c r="OII76" s="62"/>
      <c r="OIJ76" s="62"/>
      <c r="OIK76" s="62"/>
      <c r="OIL76" s="62"/>
      <c r="OIM76" s="62"/>
      <c r="OIN76" s="62"/>
      <c r="OIO76" s="62"/>
      <c r="OIP76" s="62"/>
      <c r="OIQ76" s="62"/>
      <c r="OIR76" s="62"/>
      <c r="OIS76" s="62"/>
      <c r="OIT76" s="62"/>
      <c r="OIU76" s="62"/>
      <c r="OIV76" s="62"/>
      <c r="OIW76" s="62"/>
      <c r="OIX76" s="62"/>
      <c r="OIY76" s="62"/>
      <c r="OIZ76" s="62"/>
      <c r="OJA76" s="62"/>
      <c r="OJB76" s="62"/>
      <c r="OJC76" s="62"/>
      <c r="OJD76" s="62"/>
      <c r="OJE76" s="62"/>
      <c r="OJF76" s="62"/>
      <c r="OJG76" s="62"/>
      <c r="OJH76" s="62"/>
      <c r="OJI76" s="62"/>
      <c r="OJJ76" s="62"/>
      <c r="OJK76" s="62"/>
      <c r="OJL76" s="62"/>
      <c r="OJM76" s="62"/>
      <c r="OJN76" s="62"/>
      <c r="OJO76" s="62"/>
      <c r="OJP76" s="62"/>
      <c r="OJQ76" s="62"/>
      <c r="OJR76" s="62"/>
      <c r="OJS76" s="62"/>
      <c r="OJT76" s="62"/>
      <c r="OJU76" s="62"/>
      <c r="OJV76" s="62"/>
      <c r="OJW76" s="62"/>
      <c r="OJX76" s="62"/>
      <c r="OJY76" s="62"/>
      <c r="OJZ76" s="62"/>
      <c r="OKA76" s="62"/>
      <c r="OKB76" s="62"/>
      <c r="OKC76" s="62"/>
      <c r="OKD76" s="62"/>
      <c r="OKE76" s="62"/>
      <c r="OKF76" s="62"/>
      <c r="OKG76" s="62"/>
      <c r="OKH76" s="62"/>
      <c r="OKI76" s="62"/>
      <c r="OKJ76" s="62"/>
      <c r="OKK76" s="62"/>
      <c r="OKL76" s="62"/>
      <c r="OKM76" s="62"/>
      <c r="OKN76" s="62"/>
      <c r="OKO76" s="62"/>
      <c r="OKP76" s="62"/>
      <c r="OKQ76" s="62"/>
      <c r="OKR76" s="62"/>
      <c r="OKS76" s="62"/>
      <c r="OKT76" s="62"/>
      <c r="OKU76" s="62"/>
      <c r="OKV76" s="62"/>
      <c r="OKW76" s="62"/>
      <c r="OKX76" s="62"/>
      <c r="OKY76" s="62"/>
      <c r="OKZ76" s="62"/>
      <c r="OLA76" s="62"/>
      <c r="OLB76" s="62"/>
      <c r="OLC76" s="62"/>
      <c r="OLD76" s="62"/>
      <c r="OLE76" s="62"/>
      <c r="OLF76" s="62"/>
      <c r="OLG76" s="62"/>
      <c r="OLH76" s="62"/>
      <c r="OLI76" s="62"/>
      <c r="OLJ76" s="62"/>
      <c r="OLK76" s="62"/>
      <c r="OLL76" s="62"/>
      <c r="OLM76" s="62"/>
      <c r="OLN76" s="62"/>
      <c r="OLO76" s="62"/>
      <c r="OLP76" s="62"/>
      <c r="OLQ76" s="62"/>
      <c r="OLR76" s="62"/>
      <c r="OLS76" s="62"/>
      <c r="OLT76" s="62"/>
      <c r="OLU76" s="62"/>
      <c r="OLV76" s="62"/>
      <c r="OLW76" s="62"/>
      <c r="OLX76" s="62"/>
      <c r="OLY76" s="62"/>
      <c r="OLZ76" s="62"/>
      <c r="OMA76" s="62"/>
      <c r="OMB76" s="62"/>
      <c r="OMC76" s="62"/>
      <c r="OMD76" s="62"/>
      <c r="OME76" s="62"/>
      <c r="OMF76" s="62"/>
      <c r="OMG76" s="62"/>
      <c r="OMH76" s="62"/>
      <c r="OMI76" s="62"/>
      <c r="OMJ76" s="62"/>
      <c r="OMK76" s="62"/>
      <c r="OML76" s="62"/>
      <c r="OMM76" s="62"/>
      <c r="OMN76" s="62"/>
      <c r="OMO76" s="62"/>
      <c r="OMP76" s="62"/>
      <c r="OMQ76" s="62"/>
      <c r="OMR76" s="62"/>
      <c r="OMS76" s="62"/>
      <c r="OMT76" s="62"/>
      <c r="OMU76" s="62"/>
      <c r="OMV76" s="62"/>
      <c r="OMW76" s="62"/>
      <c r="OMX76" s="62"/>
      <c r="OMY76" s="62"/>
      <c r="OMZ76" s="62"/>
      <c r="ONA76" s="62"/>
      <c r="ONB76" s="62"/>
      <c r="ONC76" s="62"/>
      <c r="OND76" s="62"/>
      <c r="ONE76" s="62"/>
      <c r="ONF76" s="62"/>
      <c r="ONG76" s="62"/>
      <c r="ONH76" s="62"/>
      <c r="ONI76" s="62"/>
      <c r="ONJ76" s="62"/>
      <c r="ONK76" s="62"/>
      <c r="ONL76" s="62"/>
      <c r="ONM76" s="62"/>
      <c r="ONN76" s="62"/>
      <c r="ONO76" s="62"/>
      <c r="ONP76" s="62"/>
      <c r="ONQ76" s="62"/>
      <c r="ONR76" s="62"/>
      <c r="ONS76" s="62"/>
      <c r="ONT76" s="62"/>
      <c r="ONU76" s="62"/>
      <c r="ONV76" s="62"/>
      <c r="ONW76" s="62"/>
      <c r="ONX76" s="62"/>
      <c r="ONY76" s="62"/>
      <c r="ONZ76" s="62"/>
      <c r="OOA76" s="62"/>
      <c r="OOB76" s="62"/>
      <c r="OOC76" s="62"/>
      <c r="OOD76" s="62"/>
      <c r="OOE76" s="62"/>
      <c r="OOF76" s="62"/>
      <c r="OOG76" s="62"/>
      <c r="OOH76" s="62"/>
      <c r="OOI76" s="62"/>
      <c r="OOJ76" s="62"/>
      <c r="OOK76" s="62"/>
      <c r="OOL76" s="62"/>
      <c r="OOM76" s="62"/>
      <c r="OON76" s="62"/>
      <c r="OOO76" s="62"/>
      <c r="OOP76" s="62"/>
      <c r="OOQ76" s="62"/>
      <c r="OOR76" s="62"/>
      <c r="OOS76" s="62"/>
      <c r="OOT76" s="62"/>
      <c r="OOU76" s="62"/>
      <c r="OOV76" s="62"/>
      <c r="OOW76" s="62"/>
      <c r="OOX76" s="62"/>
      <c r="OOY76" s="62"/>
      <c r="OOZ76" s="62"/>
      <c r="OPA76" s="62"/>
      <c r="OPB76" s="62"/>
      <c r="OPC76" s="62"/>
      <c r="OPD76" s="62"/>
      <c r="OPE76" s="62"/>
      <c r="OPF76" s="62"/>
      <c r="OPG76" s="62"/>
      <c r="OPH76" s="62"/>
      <c r="OPI76" s="62"/>
      <c r="OPJ76" s="62"/>
      <c r="OPK76" s="62"/>
      <c r="OPL76" s="62"/>
      <c r="OPM76" s="62"/>
      <c r="OPN76" s="62"/>
      <c r="OPO76" s="62"/>
      <c r="OPP76" s="62"/>
      <c r="OPQ76" s="62"/>
      <c r="OPR76" s="62"/>
      <c r="OPS76" s="62"/>
      <c r="OPT76" s="62"/>
      <c r="OPU76" s="62"/>
      <c r="OPV76" s="62"/>
      <c r="OPW76" s="62"/>
      <c r="OPX76" s="62"/>
      <c r="OPY76" s="62"/>
      <c r="OPZ76" s="62"/>
      <c r="OQA76" s="62"/>
      <c r="OQB76" s="62"/>
      <c r="OQC76" s="62"/>
      <c r="OQD76" s="62"/>
      <c r="OQE76" s="62"/>
      <c r="OQF76" s="62"/>
      <c r="OQG76" s="62"/>
      <c r="OQH76" s="62"/>
      <c r="OQI76" s="62"/>
      <c r="OQJ76" s="62"/>
      <c r="OQK76" s="62"/>
      <c r="OQL76" s="62"/>
      <c r="OQM76" s="62"/>
      <c r="OQN76" s="62"/>
      <c r="OQO76" s="62"/>
      <c r="OQP76" s="62"/>
      <c r="OQQ76" s="62"/>
      <c r="OQR76" s="62"/>
      <c r="OQS76" s="62"/>
      <c r="OQT76" s="62"/>
      <c r="OQU76" s="62"/>
      <c r="OQV76" s="62"/>
      <c r="OQW76" s="62"/>
      <c r="OQX76" s="62"/>
      <c r="OQY76" s="62"/>
      <c r="OQZ76" s="62"/>
      <c r="ORA76" s="62"/>
      <c r="ORB76" s="62"/>
      <c r="ORC76" s="62"/>
      <c r="ORD76" s="62"/>
      <c r="ORE76" s="62"/>
      <c r="ORF76" s="62"/>
      <c r="ORG76" s="62"/>
      <c r="ORH76" s="62"/>
      <c r="ORI76" s="62"/>
      <c r="ORJ76" s="62"/>
      <c r="ORK76" s="62"/>
      <c r="ORL76" s="62"/>
      <c r="ORM76" s="62"/>
      <c r="ORN76" s="62"/>
      <c r="ORO76" s="62"/>
      <c r="ORP76" s="62"/>
      <c r="ORQ76" s="62"/>
      <c r="ORR76" s="62"/>
      <c r="ORS76" s="62"/>
      <c r="ORT76" s="62"/>
      <c r="ORU76" s="62"/>
      <c r="ORV76" s="62"/>
      <c r="ORW76" s="62"/>
      <c r="ORX76" s="62"/>
      <c r="ORY76" s="62"/>
      <c r="ORZ76" s="62"/>
      <c r="OSA76" s="62"/>
      <c r="OSB76" s="62"/>
      <c r="OSC76" s="62"/>
      <c r="OSD76" s="62"/>
      <c r="OSE76" s="62"/>
      <c r="OSF76" s="62"/>
      <c r="OSG76" s="62"/>
      <c r="OSH76" s="62"/>
      <c r="OSI76" s="62"/>
      <c r="OSJ76" s="62"/>
      <c r="OSK76" s="62"/>
      <c r="OSL76" s="62"/>
      <c r="OSM76" s="62"/>
      <c r="OSN76" s="62"/>
      <c r="OSO76" s="62"/>
      <c r="OSP76" s="62"/>
      <c r="OSQ76" s="62"/>
      <c r="OSR76" s="62"/>
      <c r="OSS76" s="62"/>
      <c r="OST76" s="62"/>
      <c r="OSU76" s="62"/>
      <c r="OSV76" s="62"/>
      <c r="OSW76" s="62"/>
      <c r="OSX76" s="62"/>
      <c r="OSY76" s="62"/>
      <c r="OSZ76" s="62"/>
      <c r="OTA76" s="62"/>
      <c r="OTB76" s="62"/>
      <c r="OTC76" s="62"/>
      <c r="OTD76" s="62"/>
      <c r="OTE76" s="62"/>
      <c r="OTF76" s="62"/>
      <c r="OTG76" s="62"/>
      <c r="OTH76" s="62"/>
      <c r="OTI76" s="62"/>
      <c r="OTJ76" s="62"/>
      <c r="OTK76" s="62"/>
      <c r="OTL76" s="62"/>
      <c r="OTM76" s="62"/>
      <c r="OTN76" s="62"/>
      <c r="OTO76" s="62"/>
      <c r="OTP76" s="62"/>
      <c r="OTQ76" s="62"/>
      <c r="OTR76" s="62"/>
      <c r="OTS76" s="62"/>
      <c r="OTT76" s="62"/>
      <c r="OTU76" s="62"/>
      <c r="OTV76" s="62"/>
      <c r="OTW76" s="62"/>
      <c r="OTX76" s="62"/>
      <c r="OTY76" s="62"/>
      <c r="OTZ76" s="62"/>
      <c r="OUA76" s="62"/>
      <c r="OUB76" s="62"/>
      <c r="OUC76" s="62"/>
      <c r="OUD76" s="62"/>
      <c r="OUE76" s="62"/>
      <c r="OUF76" s="62"/>
      <c r="OUG76" s="62"/>
      <c r="OUH76" s="62"/>
      <c r="OUI76" s="62"/>
      <c r="OUJ76" s="62"/>
      <c r="OUK76" s="62"/>
      <c r="OUL76" s="62"/>
      <c r="OUM76" s="62"/>
      <c r="OUN76" s="62"/>
      <c r="OUO76" s="62"/>
      <c r="OUP76" s="62"/>
      <c r="OUQ76" s="62"/>
      <c r="OUR76" s="62"/>
      <c r="OUS76" s="62"/>
      <c r="OUT76" s="62"/>
      <c r="OUU76" s="62"/>
      <c r="OUV76" s="62"/>
      <c r="OUW76" s="62"/>
      <c r="OUX76" s="62"/>
      <c r="OUY76" s="62"/>
      <c r="OUZ76" s="62"/>
      <c r="OVA76" s="62"/>
      <c r="OVB76" s="62"/>
      <c r="OVC76" s="62"/>
      <c r="OVD76" s="62"/>
      <c r="OVE76" s="62"/>
      <c r="OVF76" s="62"/>
      <c r="OVG76" s="62"/>
      <c r="OVH76" s="62"/>
      <c r="OVI76" s="62"/>
      <c r="OVJ76" s="62"/>
      <c r="OVK76" s="62"/>
      <c r="OVL76" s="62"/>
      <c r="OVM76" s="62"/>
      <c r="OVN76" s="62"/>
      <c r="OVO76" s="62"/>
      <c r="OVP76" s="62"/>
      <c r="OVQ76" s="62"/>
      <c r="OVR76" s="62"/>
      <c r="OVS76" s="62"/>
      <c r="OVT76" s="62"/>
      <c r="OVU76" s="62"/>
      <c r="OVV76" s="62"/>
      <c r="OVW76" s="62"/>
      <c r="OVX76" s="62"/>
      <c r="OVY76" s="62"/>
      <c r="OVZ76" s="62"/>
      <c r="OWA76" s="62"/>
      <c r="OWB76" s="62"/>
      <c r="OWC76" s="62"/>
      <c r="OWD76" s="62"/>
      <c r="OWE76" s="62"/>
      <c r="OWF76" s="62"/>
      <c r="OWG76" s="62"/>
      <c r="OWH76" s="62"/>
      <c r="OWI76" s="62"/>
      <c r="OWJ76" s="62"/>
      <c r="OWK76" s="62"/>
      <c r="OWL76" s="62"/>
      <c r="OWM76" s="62"/>
      <c r="OWN76" s="62"/>
      <c r="OWO76" s="62"/>
      <c r="OWP76" s="62"/>
      <c r="OWQ76" s="62"/>
      <c r="OWR76" s="62"/>
      <c r="OWS76" s="62"/>
      <c r="OWT76" s="62"/>
      <c r="OWU76" s="62"/>
      <c r="OWV76" s="62"/>
      <c r="OWW76" s="62"/>
      <c r="OWX76" s="62"/>
      <c r="OWY76" s="62"/>
      <c r="OWZ76" s="62"/>
      <c r="OXA76" s="62"/>
      <c r="OXB76" s="62"/>
      <c r="OXC76" s="62"/>
      <c r="OXD76" s="62"/>
      <c r="OXE76" s="62"/>
      <c r="OXF76" s="62"/>
      <c r="OXG76" s="62"/>
      <c r="OXH76" s="62"/>
      <c r="OXI76" s="62"/>
      <c r="OXJ76" s="62"/>
      <c r="OXK76" s="62"/>
      <c r="OXL76" s="62"/>
      <c r="OXM76" s="62"/>
      <c r="OXN76" s="62"/>
      <c r="OXO76" s="62"/>
      <c r="OXP76" s="62"/>
      <c r="OXQ76" s="62"/>
      <c r="OXR76" s="62"/>
      <c r="OXS76" s="62"/>
      <c r="OXT76" s="62"/>
      <c r="OXU76" s="62"/>
      <c r="OXV76" s="62"/>
      <c r="OXW76" s="62"/>
      <c r="OXX76" s="62"/>
      <c r="OXY76" s="62"/>
      <c r="OXZ76" s="62"/>
      <c r="OYA76" s="62"/>
      <c r="OYB76" s="62"/>
      <c r="OYC76" s="62"/>
      <c r="OYD76" s="62"/>
      <c r="OYE76" s="62"/>
      <c r="OYF76" s="62"/>
      <c r="OYG76" s="62"/>
      <c r="OYH76" s="62"/>
      <c r="OYI76" s="62"/>
      <c r="OYJ76" s="62"/>
      <c r="OYK76" s="62"/>
      <c r="OYL76" s="62"/>
      <c r="OYM76" s="62"/>
      <c r="OYN76" s="62"/>
      <c r="OYO76" s="62"/>
      <c r="OYP76" s="62"/>
      <c r="OYQ76" s="62"/>
      <c r="OYR76" s="62"/>
      <c r="OYS76" s="62"/>
      <c r="OYT76" s="62"/>
      <c r="OYU76" s="62"/>
      <c r="OYV76" s="62"/>
      <c r="OYW76" s="62"/>
      <c r="OYX76" s="62"/>
      <c r="OYY76" s="62"/>
      <c r="OYZ76" s="62"/>
      <c r="OZA76" s="62"/>
      <c r="OZB76" s="62"/>
      <c r="OZC76" s="62"/>
      <c r="OZD76" s="62"/>
      <c r="OZE76" s="62"/>
      <c r="OZF76" s="62"/>
      <c r="OZG76" s="62"/>
      <c r="OZH76" s="62"/>
      <c r="OZI76" s="62"/>
      <c r="OZJ76" s="62"/>
      <c r="OZK76" s="62"/>
      <c r="OZL76" s="62"/>
      <c r="OZM76" s="62"/>
      <c r="OZN76" s="62"/>
      <c r="OZO76" s="62"/>
      <c r="OZP76" s="62"/>
      <c r="OZQ76" s="62"/>
      <c r="OZR76" s="62"/>
      <c r="OZS76" s="62"/>
      <c r="OZT76" s="62"/>
      <c r="OZU76" s="62"/>
      <c r="OZV76" s="62"/>
      <c r="OZW76" s="62"/>
      <c r="OZX76" s="62"/>
      <c r="OZY76" s="62"/>
      <c r="OZZ76" s="62"/>
      <c r="PAA76" s="62"/>
      <c r="PAB76" s="62"/>
      <c r="PAC76" s="62"/>
      <c r="PAD76" s="62"/>
      <c r="PAE76" s="62"/>
      <c r="PAF76" s="62"/>
      <c r="PAG76" s="62"/>
      <c r="PAH76" s="62"/>
      <c r="PAI76" s="62"/>
      <c r="PAJ76" s="62"/>
      <c r="PAK76" s="62"/>
      <c r="PAL76" s="62"/>
      <c r="PAM76" s="62"/>
      <c r="PAN76" s="62"/>
      <c r="PAO76" s="62"/>
      <c r="PAP76" s="62"/>
      <c r="PAQ76" s="62"/>
      <c r="PAR76" s="62"/>
      <c r="PAS76" s="62"/>
      <c r="PAT76" s="62"/>
      <c r="PAU76" s="62"/>
      <c r="PAV76" s="62"/>
      <c r="PAW76" s="62"/>
      <c r="PAX76" s="62"/>
      <c r="PAY76" s="62"/>
      <c r="PAZ76" s="62"/>
      <c r="PBA76" s="62"/>
      <c r="PBB76" s="62"/>
      <c r="PBC76" s="62"/>
      <c r="PBD76" s="62"/>
      <c r="PBE76" s="62"/>
      <c r="PBF76" s="62"/>
      <c r="PBG76" s="62"/>
      <c r="PBH76" s="62"/>
      <c r="PBI76" s="62"/>
      <c r="PBJ76" s="62"/>
      <c r="PBK76" s="62"/>
      <c r="PBL76" s="62"/>
      <c r="PBM76" s="62"/>
      <c r="PBN76" s="62"/>
      <c r="PBO76" s="62"/>
      <c r="PBP76" s="62"/>
      <c r="PBQ76" s="62"/>
      <c r="PBR76" s="62"/>
      <c r="PBS76" s="62"/>
      <c r="PBT76" s="62"/>
      <c r="PBU76" s="62"/>
      <c r="PBV76" s="62"/>
      <c r="PBW76" s="62"/>
      <c r="PBX76" s="62"/>
      <c r="PBY76" s="62"/>
      <c r="PBZ76" s="62"/>
      <c r="PCA76" s="62"/>
      <c r="PCB76" s="62"/>
      <c r="PCC76" s="62"/>
      <c r="PCD76" s="62"/>
      <c r="PCE76" s="62"/>
      <c r="PCF76" s="62"/>
      <c r="PCG76" s="62"/>
      <c r="PCH76" s="62"/>
      <c r="PCI76" s="62"/>
      <c r="PCJ76" s="62"/>
      <c r="PCK76" s="62"/>
      <c r="PCL76" s="62"/>
      <c r="PCM76" s="62"/>
      <c r="PCN76" s="62"/>
      <c r="PCO76" s="62"/>
      <c r="PCP76" s="62"/>
      <c r="PCQ76" s="62"/>
      <c r="PCR76" s="62"/>
      <c r="PCS76" s="62"/>
      <c r="PCT76" s="62"/>
      <c r="PCU76" s="62"/>
      <c r="PCV76" s="62"/>
      <c r="PCW76" s="62"/>
      <c r="PCX76" s="62"/>
      <c r="PCY76" s="62"/>
      <c r="PCZ76" s="62"/>
      <c r="PDA76" s="62"/>
      <c r="PDB76" s="62"/>
      <c r="PDC76" s="62"/>
      <c r="PDD76" s="62"/>
      <c r="PDE76" s="62"/>
      <c r="PDF76" s="62"/>
      <c r="PDG76" s="62"/>
      <c r="PDH76" s="62"/>
      <c r="PDI76" s="62"/>
      <c r="PDJ76" s="62"/>
      <c r="PDK76" s="62"/>
      <c r="PDL76" s="62"/>
      <c r="PDM76" s="62"/>
      <c r="PDN76" s="62"/>
      <c r="PDO76" s="62"/>
      <c r="PDP76" s="62"/>
      <c r="PDQ76" s="62"/>
      <c r="PDR76" s="62"/>
      <c r="PDS76" s="62"/>
      <c r="PDT76" s="62"/>
      <c r="PDU76" s="62"/>
      <c r="PDV76" s="62"/>
      <c r="PDW76" s="62"/>
      <c r="PDX76" s="62"/>
      <c r="PDY76" s="62"/>
      <c r="PDZ76" s="62"/>
      <c r="PEA76" s="62"/>
      <c r="PEB76" s="62"/>
      <c r="PEC76" s="62"/>
      <c r="PED76" s="62"/>
      <c r="PEE76" s="62"/>
      <c r="PEF76" s="62"/>
      <c r="PEG76" s="62"/>
      <c r="PEH76" s="62"/>
      <c r="PEI76" s="62"/>
      <c r="PEJ76" s="62"/>
      <c r="PEK76" s="62"/>
      <c r="PEL76" s="62"/>
      <c r="PEM76" s="62"/>
      <c r="PEN76" s="62"/>
      <c r="PEO76" s="62"/>
      <c r="PEP76" s="62"/>
      <c r="PEQ76" s="62"/>
      <c r="PER76" s="62"/>
      <c r="PES76" s="62"/>
      <c r="PET76" s="62"/>
      <c r="PEU76" s="62"/>
      <c r="PEV76" s="62"/>
      <c r="PEW76" s="62"/>
      <c r="PEX76" s="62"/>
      <c r="PEY76" s="62"/>
      <c r="PEZ76" s="62"/>
      <c r="PFA76" s="62"/>
      <c r="PFB76" s="62"/>
      <c r="PFC76" s="62"/>
      <c r="PFD76" s="62"/>
      <c r="PFE76" s="62"/>
      <c r="PFF76" s="62"/>
      <c r="PFG76" s="62"/>
      <c r="PFH76" s="62"/>
      <c r="PFI76" s="62"/>
      <c r="PFJ76" s="62"/>
      <c r="PFK76" s="62"/>
      <c r="PFL76" s="62"/>
      <c r="PFM76" s="62"/>
      <c r="PFN76" s="62"/>
      <c r="PFO76" s="62"/>
      <c r="PFP76" s="62"/>
      <c r="PFQ76" s="62"/>
      <c r="PFR76" s="62"/>
      <c r="PFS76" s="62"/>
      <c r="PFT76" s="62"/>
      <c r="PFU76" s="62"/>
      <c r="PFV76" s="62"/>
      <c r="PFW76" s="62"/>
      <c r="PFX76" s="62"/>
      <c r="PFY76" s="62"/>
      <c r="PFZ76" s="62"/>
      <c r="PGA76" s="62"/>
      <c r="PGB76" s="62"/>
      <c r="PGC76" s="62"/>
      <c r="PGD76" s="62"/>
      <c r="PGE76" s="62"/>
      <c r="PGF76" s="62"/>
      <c r="PGG76" s="62"/>
      <c r="PGH76" s="62"/>
      <c r="PGI76" s="62"/>
      <c r="PGJ76" s="62"/>
      <c r="PGK76" s="62"/>
      <c r="PGL76" s="62"/>
      <c r="PGM76" s="62"/>
      <c r="PGN76" s="62"/>
      <c r="PGO76" s="62"/>
      <c r="PGP76" s="62"/>
      <c r="PGQ76" s="62"/>
      <c r="PGR76" s="62"/>
      <c r="PGS76" s="62"/>
      <c r="PGT76" s="62"/>
      <c r="PGU76" s="62"/>
      <c r="PGV76" s="62"/>
      <c r="PGW76" s="62"/>
      <c r="PGX76" s="62"/>
      <c r="PGY76" s="62"/>
      <c r="PGZ76" s="62"/>
      <c r="PHA76" s="62"/>
      <c r="PHB76" s="62"/>
      <c r="PHC76" s="62"/>
      <c r="PHD76" s="62"/>
      <c r="PHE76" s="62"/>
      <c r="PHF76" s="62"/>
      <c r="PHG76" s="62"/>
      <c r="PHH76" s="62"/>
      <c r="PHI76" s="62"/>
      <c r="PHJ76" s="62"/>
      <c r="PHK76" s="62"/>
      <c r="PHL76" s="62"/>
      <c r="PHM76" s="62"/>
      <c r="PHN76" s="62"/>
      <c r="PHO76" s="62"/>
      <c r="PHP76" s="62"/>
      <c r="PHQ76" s="62"/>
      <c r="PHR76" s="62"/>
      <c r="PHS76" s="62"/>
      <c r="PHT76" s="62"/>
      <c r="PHU76" s="62"/>
      <c r="PHV76" s="62"/>
      <c r="PHW76" s="62"/>
      <c r="PHX76" s="62"/>
      <c r="PHY76" s="62"/>
      <c r="PHZ76" s="62"/>
      <c r="PIA76" s="62"/>
      <c r="PIB76" s="62"/>
      <c r="PIC76" s="62"/>
      <c r="PID76" s="62"/>
      <c r="PIE76" s="62"/>
      <c r="PIF76" s="62"/>
      <c r="PIG76" s="62"/>
      <c r="PIH76" s="62"/>
      <c r="PII76" s="62"/>
      <c r="PIJ76" s="62"/>
      <c r="PIK76" s="62"/>
      <c r="PIL76" s="62"/>
      <c r="PIM76" s="62"/>
      <c r="PIN76" s="62"/>
      <c r="PIO76" s="62"/>
      <c r="PIP76" s="62"/>
      <c r="PIQ76" s="62"/>
      <c r="PIR76" s="62"/>
      <c r="PIS76" s="62"/>
      <c r="PIT76" s="62"/>
      <c r="PIU76" s="62"/>
      <c r="PIV76" s="62"/>
      <c r="PIW76" s="62"/>
      <c r="PIX76" s="62"/>
      <c r="PIY76" s="62"/>
      <c r="PIZ76" s="62"/>
      <c r="PJA76" s="62"/>
      <c r="PJB76" s="62"/>
      <c r="PJC76" s="62"/>
      <c r="PJD76" s="62"/>
      <c r="PJE76" s="62"/>
      <c r="PJF76" s="62"/>
      <c r="PJG76" s="62"/>
      <c r="PJH76" s="62"/>
      <c r="PJI76" s="62"/>
      <c r="PJJ76" s="62"/>
      <c r="PJK76" s="62"/>
      <c r="PJL76" s="62"/>
      <c r="PJM76" s="62"/>
      <c r="PJN76" s="62"/>
      <c r="PJO76" s="62"/>
      <c r="PJP76" s="62"/>
      <c r="PJQ76" s="62"/>
      <c r="PJR76" s="62"/>
      <c r="PJS76" s="62"/>
      <c r="PJT76" s="62"/>
      <c r="PJU76" s="62"/>
      <c r="PJV76" s="62"/>
      <c r="PJW76" s="62"/>
      <c r="PJX76" s="62"/>
      <c r="PJY76" s="62"/>
      <c r="PJZ76" s="62"/>
      <c r="PKA76" s="62"/>
      <c r="PKB76" s="62"/>
      <c r="PKC76" s="62"/>
      <c r="PKD76" s="62"/>
      <c r="PKE76" s="62"/>
      <c r="PKF76" s="62"/>
      <c r="PKG76" s="62"/>
      <c r="PKH76" s="62"/>
      <c r="PKI76" s="62"/>
      <c r="PKJ76" s="62"/>
      <c r="PKK76" s="62"/>
      <c r="PKL76" s="62"/>
      <c r="PKM76" s="62"/>
      <c r="PKN76" s="62"/>
      <c r="PKO76" s="62"/>
      <c r="PKP76" s="62"/>
      <c r="PKQ76" s="62"/>
      <c r="PKR76" s="62"/>
      <c r="PKS76" s="62"/>
      <c r="PKT76" s="62"/>
      <c r="PKU76" s="62"/>
      <c r="PKV76" s="62"/>
      <c r="PKW76" s="62"/>
      <c r="PKX76" s="62"/>
      <c r="PKY76" s="62"/>
      <c r="PKZ76" s="62"/>
      <c r="PLA76" s="62"/>
      <c r="PLB76" s="62"/>
      <c r="PLC76" s="62"/>
      <c r="PLD76" s="62"/>
      <c r="PLE76" s="62"/>
      <c r="PLF76" s="62"/>
      <c r="PLG76" s="62"/>
      <c r="PLH76" s="62"/>
      <c r="PLI76" s="62"/>
      <c r="PLJ76" s="62"/>
      <c r="PLK76" s="62"/>
      <c r="PLL76" s="62"/>
      <c r="PLM76" s="62"/>
      <c r="PLN76" s="62"/>
      <c r="PLO76" s="62"/>
      <c r="PLP76" s="62"/>
      <c r="PLQ76" s="62"/>
      <c r="PLR76" s="62"/>
      <c r="PLS76" s="62"/>
      <c r="PLT76" s="62"/>
      <c r="PLU76" s="62"/>
      <c r="PLV76" s="62"/>
      <c r="PLW76" s="62"/>
      <c r="PLX76" s="62"/>
      <c r="PLY76" s="62"/>
      <c r="PLZ76" s="62"/>
      <c r="PMA76" s="62"/>
      <c r="PMB76" s="62"/>
      <c r="PMC76" s="62"/>
      <c r="PMD76" s="62"/>
      <c r="PME76" s="62"/>
      <c r="PMF76" s="62"/>
      <c r="PMG76" s="62"/>
      <c r="PMH76" s="62"/>
      <c r="PMI76" s="62"/>
      <c r="PMJ76" s="62"/>
      <c r="PMK76" s="62"/>
      <c r="PML76" s="62"/>
      <c r="PMM76" s="62"/>
      <c r="PMN76" s="62"/>
      <c r="PMO76" s="62"/>
      <c r="PMP76" s="62"/>
      <c r="PMQ76" s="62"/>
      <c r="PMR76" s="62"/>
      <c r="PMS76" s="62"/>
      <c r="PMT76" s="62"/>
      <c r="PMU76" s="62"/>
      <c r="PMV76" s="62"/>
      <c r="PMW76" s="62"/>
      <c r="PMX76" s="62"/>
      <c r="PMY76" s="62"/>
      <c r="PMZ76" s="62"/>
      <c r="PNA76" s="62"/>
      <c r="PNB76" s="62"/>
      <c r="PNC76" s="62"/>
      <c r="PND76" s="62"/>
      <c r="PNE76" s="62"/>
      <c r="PNF76" s="62"/>
      <c r="PNG76" s="62"/>
      <c r="PNH76" s="62"/>
      <c r="PNI76" s="62"/>
      <c r="PNJ76" s="62"/>
      <c r="PNK76" s="62"/>
      <c r="PNL76" s="62"/>
      <c r="PNM76" s="62"/>
      <c r="PNN76" s="62"/>
      <c r="PNO76" s="62"/>
      <c r="PNP76" s="62"/>
      <c r="PNQ76" s="62"/>
      <c r="PNR76" s="62"/>
      <c r="PNS76" s="62"/>
      <c r="PNT76" s="62"/>
      <c r="PNU76" s="62"/>
      <c r="PNV76" s="62"/>
      <c r="PNW76" s="62"/>
      <c r="PNX76" s="62"/>
      <c r="PNY76" s="62"/>
      <c r="PNZ76" s="62"/>
      <c r="POA76" s="62"/>
      <c r="POB76" s="62"/>
      <c r="POC76" s="62"/>
      <c r="POD76" s="62"/>
      <c r="POE76" s="62"/>
      <c r="POF76" s="62"/>
      <c r="POG76" s="62"/>
      <c r="POH76" s="62"/>
      <c r="POI76" s="62"/>
      <c r="POJ76" s="62"/>
      <c r="POK76" s="62"/>
      <c r="POL76" s="62"/>
      <c r="POM76" s="62"/>
      <c r="PON76" s="62"/>
      <c r="POO76" s="62"/>
      <c r="POP76" s="62"/>
      <c r="POQ76" s="62"/>
      <c r="POR76" s="62"/>
      <c r="POS76" s="62"/>
      <c r="POT76" s="62"/>
      <c r="POU76" s="62"/>
      <c r="POV76" s="62"/>
      <c r="POW76" s="62"/>
      <c r="POX76" s="62"/>
      <c r="POY76" s="62"/>
      <c r="POZ76" s="62"/>
      <c r="PPA76" s="62"/>
      <c r="PPB76" s="62"/>
      <c r="PPC76" s="62"/>
      <c r="PPD76" s="62"/>
      <c r="PPE76" s="62"/>
      <c r="PPF76" s="62"/>
      <c r="PPG76" s="62"/>
      <c r="PPH76" s="62"/>
      <c r="PPI76" s="62"/>
      <c r="PPJ76" s="62"/>
      <c r="PPK76" s="62"/>
      <c r="PPL76" s="62"/>
      <c r="PPM76" s="62"/>
      <c r="PPN76" s="62"/>
      <c r="PPO76" s="62"/>
      <c r="PPP76" s="62"/>
      <c r="PPQ76" s="62"/>
      <c r="PPR76" s="62"/>
      <c r="PPS76" s="62"/>
      <c r="PPT76" s="62"/>
      <c r="PPU76" s="62"/>
      <c r="PPV76" s="62"/>
      <c r="PPW76" s="62"/>
      <c r="PPX76" s="62"/>
      <c r="PPY76" s="62"/>
      <c r="PPZ76" s="62"/>
      <c r="PQA76" s="62"/>
      <c r="PQB76" s="62"/>
      <c r="PQC76" s="62"/>
      <c r="PQD76" s="62"/>
      <c r="PQE76" s="62"/>
      <c r="PQF76" s="62"/>
      <c r="PQG76" s="62"/>
      <c r="PQH76" s="62"/>
      <c r="PQI76" s="62"/>
      <c r="PQJ76" s="62"/>
      <c r="PQK76" s="62"/>
      <c r="PQL76" s="62"/>
      <c r="PQM76" s="62"/>
      <c r="PQN76" s="62"/>
      <c r="PQO76" s="62"/>
      <c r="PQP76" s="62"/>
      <c r="PQQ76" s="62"/>
      <c r="PQR76" s="62"/>
      <c r="PQS76" s="62"/>
      <c r="PQT76" s="62"/>
      <c r="PQU76" s="62"/>
      <c r="PQV76" s="62"/>
      <c r="PQW76" s="62"/>
      <c r="PQX76" s="62"/>
      <c r="PQY76" s="62"/>
      <c r="PQZ76" s="62"/>
      <c r="PRA76" s="62"/>
      <c r="PRB76" s="62"/>
      <c r="PRC76" s="62"/>
      <c r="PRD76" s="62"/>
      <c r="PRE76" s="62"/>
      <c r="PRF76" s="62"/>
      <c r="PRG76" s="62"/>
      <c r="PRH76" s="62"/>
      <c r="PRI76" s="62"/>
      <c r="PRJ76" s="62"/>
      <c r="PRK76" s="62"/>
      <c r="PRL76" s="62"/>
      <c r="PRM76" s="62"/>
      <c r="PRN76" s="62"/>
      <c r="PRO76" s="62"/>
      <c r="PRP76" s="62"/>
      <c r="PRQ76" s="62"/>
      <c r="PRR76" s="62"/>
      <c r="PRS76" s="62"/>
      <c r="PRT76" s="62"/>
      <c r="PRU76" s="62"/>
      <c r="PRV76" s="62"/>
      <c r="PRW76" s="62"/>
      <c r="PRX76" s="62"/>
      <c r="PRY76" s="62"/>
      <c r="PRZ76" s="62"/>
      <c r="PSA76" s="62"/>
      <c r="PSB76" s="62"/>
      <c r="PSC76" s="62"/>
      <c r="PSD76" s="62"/>
      <c r="PSE76" s="62"/>
      <c r="PSF76" s="62"/>
      <c r="PSG76" s="62"/>
      <c r="PSH76" s="62"/>
      <c r="PSI76" s="62"/>
      <c r="PSJ76" s="62"/>
      <c r="PSK76" s="62"/>
      <c r="PSL76" s="62"/>
      <c r="PSM76" s="62"/>
      <c r="PSN76" s="62"/>
      <c r="PSO76" s="62"/>
      <c r="PSP76" s="62"/>
      <c r="PSQ76" s="62"/>
      <c r="PSR76" s="62"/>
      <c r="PSS76" s="62"/>
      <c r="PST76" s="62"/>
      <c r="PSU76" s="62"/>
      <c r="PSV76" s="62"/>
      <c r="PSW76" s="62"/>
      <c r="PSX76" s="62"/>
      <c r="PSY76" s="62"/>
      <c r="PSZ76" s="62"/>
      <c r="PTA76" s="62"/>
      <c r="PTB76" s="62"/>
      <c r="PTC76" s="62"/>
      <c r="PTD76" s="62"/>
      <c r="PTE76" s="62"/>
      <c r="PTF76" s="62"/>
      <c r="PTG76" s="62"/>
      <c r="PTH76" s="62"/>
      <c r="PTI76" s="62"/>
      <c r="PTJ76" s="62"/>
      <c r="PTK76" s="62"/>
      <c r="PTL76" s="62"/>
      <c r="PTM76" s="62"/>
      <c r="PTN76" s="62"/>
      <c r="PTO76" s="62"/>
      <c r="PTP76" s="62"/>
      <c r="PTQ76" s="62"/>
      <c r="PTR76" s="62"/>
      <c r="PTS76" s="62"/>
      <c r="PTT76" s="62"/>
      <c r="PTU76" s="62"/>
      <c r="PTV76" s="62"/>
      <c r="PTW76" s="62"/>
      <c r="PTX76" s="62"/>
      <c r="PTY76" s="62"/>
      <c r="PTZ76" s="62"/>
      <c r="PUA76" s="62"/>
      <c r="PUB76" s="62"/>
      <c r="PUC76" s="62"/>
      <c r="PUD76" s="62"/>
      <c r="PUE76" s="62"/>
      <c r="PUF76" s="62"/>
      <c r="PUG76" s="62"/>
      <c r="PUH76" s="62"/>
      <c r="PUI76" s="62"/>
      <c r="PUJ76" s="62"/>
      <c r="PUK76" s="62"/>
      <c r="PUL76" s="62"/>
      <c r="PUM76" s="62"/>
      <c r="PUN76" s="62"/>
      <c r="PUO76" s="62"/>
      <c r="PUP76" s="62"/>
      <c r="PUQ76" s="62"/>
      <c r="PUR76" s="62"/>
      <c r="PUS76" s="62"/>
      <c r="PUT76" s="62"/>
      <c r="PUU76" s="62"/>
      <c r="PUV76" s="62"/>
      <c r="PUW76" s="62"/>
      <c r="PUX76" s="62"/>
      <c r="PUY76" s="62"/>
      <c r="PUZ76" s="62"/>
      <c r="PVA76" s="62"/>
      <c r="PVB76" s="62"/>
      <c r="PVC76" s="62"/>
      <c r="PVD76" s="62"/>
      <c r="PVE76" s="62"/>
      <c r="PVF76" s="62"/>
      <c r="PVG76" s="62"/>
      <c r="PVH76" s="62"/>
      <c r="PVI76" s="62"/>
      <c r="PVJ76" s="62"/>
      <c r="PVK76" s="62"/>
      <c r="PVL76" s="62"/>
      <c r="PVM76" s="62"/>
      <c r="PVN76" s="62"/>
      <c r="PVO76" s="62"/>
      <c r="PVP76" s="62"/>
      <c r="PVQ76" s="62"/>
      <c r="PVR76" s="62"/>
      <c r="PVS76" s="62"/>
      <c r="PVT76" s="62"/>
      <c r="PVU76" s="62"/>
      <c r="PVV76" s="62"/>
      <c r="PVW76" s="62"/>
      <c r="PVX76" s="62"/>
      <c r="PVY76" s="62"/>
      <c r="PVZ76" s="62"/>
      <c r="PWA76" s="62"/>
      <c r="PWB76" s="62"/>
      <c r="PWC76" s="62"/>
      <c r="PWD76" s="62"/>
      <c r="PWE76" s="62"/>
      <c r="PWF76" s="62"/>
      <c r="PWG76" s="62"/>
      <c r="PWH76" s="62"/>
      <c r="PWI76" s="62"/>
      <c r="PWJ76" s="62"/>
      <c r="PWK76" s="62"/>
      <c r="PWL76" s="62"/>
      <c r="PWM76" s="62"/>
      <c r="PWN76" s="62"/>
      <c r="PWO76" s="62"/>
      <c r="PWP76" s="62"/>
      <c r="PWQ76" s="62"/>
      <c r="PWR76" s="62"/>
      <c r="PWS76" s="62"/>
      <c r="PWT76" s="62"/>
      <c r="PWU76" s="62"/>
      <c r="PWV76" s="62"/>
      <c r="PWW76" s="62"/>
      <c r="PWX76" s="62"/>
      <c r="PWY76" s="62"/>
      <c r="PWZ76" s="62"/>
      <c r="PXA76" s="62"/>
      <c r="PXB76" s="62"/>
      <c r="PXC76" s="62"/>
      <c r="PXD76" s="62"/>
      <c r="PXE76" s="62"/>
      <c r="PXF76" s="62"/>
      <c r="PXG76" s="62"/>
      <c r="PXH76" s="62"/>
      <c r="PXI76" s="62"/>
      <c r="PXJ76" s="62"/>
      <c r="PXK76" s="62"/>
      <c r="PXL76" s="62"/>
      <c r="PXM76" s="62"/>
      <c r="PXN76" s="62"/>
      <c r="PXO76" s="62"/>
      <c r="PXP76" s="62"/>
      <c r="PXQ76" s="62"/>
      <c r="PXR76" s="62"/>
      <c r="PXS76" s="62"/>
      <c r="PXT76" s="62"/>
      <c r="PXU76" s="62"/>
      <c r="PXV76" s="62"/>
      <c r="PXW76" s="62"/>
      <c r="PXX76" s="62"/>
      <c r="PXY76" s="62"/>
      <c r="PXZ76" s="62"/>
      <c r="PYA76" s="62"/>
      <c r="PYB76" s="62"/>
      <c r="PYC76" s="62"/>
      <c r="PYD76" s="62"/>
      <c r="PYE76" s="62"/>
      <c r="PYF76" s="62"/>
      <c r="PYG76" s="62"/>
      <c r="PYH76" s="62"/>
      <c r="PYI76" s="62"/>
      <c r="PYJ76" s="62"/>
      <c r="PYK76" s="62"/>
      <c r="PYL76" s="62"/>
      <c r="PYM76" s="62"/>
      <c r="PYN76" s="62"/>
      <c r="PYO76" s="62"/>
      <c r="PYP76" s="62"/>
      <c r="PYQ76" s="62"/>
      <c r="PYR76" s="62"/>
      <c r="PYS76" s="62"/>
      <c r="PYT76" s="62"/>
      <c r="PYU76" s="62"/>
      <c r="PYV76" s="62"/>
      <c r="PYW76" s="62"/>
      <c r="PYX76" s="62"/>
      <c r="PYY76" s="62"/>
      <c r="PYZ76" s="62"/>
      <c r="PZA76" s="62"/>
      <c r="PZB76" s="62"/>
      <c r="PZC76" s="62"/>
      <c r="PZD76" s="62"/>
      <c r="PZE76" s="62"/>
      <c r="PZF76" s="62"/>
      <c r="PZG76" s="62"/>
      <c r="PZH76" s="62"/>
      <c r="PZI76" s="62"/>
      <c r="PZJ76" s="62"/>
      <c r="PZK76" s="62"/>
      <c r="PZL76" s="62"/>
      <c r="PZM76" s="62"/>
      <c r="PZN76" s="62"/>
      <c r="PZO76" s="62"/>
      <c r="PZP76" s="62"/>
      <c r="PZQ76" s="62"/>
      <c r="PZR76" s="62"/>
      <c r="PZS76" s="62"/>
      <c r="PZT76" s="62"/>
      <c r="PZU76" s="62"/>
      <c r="PZV76" s="62"/>
      <c r="PZW76" s="62"/>
      <c r="PZX76" s="62"/>
      <c r="PZY76" s="62"/>
      <c r="PZZ76" s="62"/>
      <c r="QAA76" s="62"/>
      <c r="QAB76" s="62"/>
      <c r="QAC76" s="62"/>
      <c r="QAD76" s="62"/>
      <c r="QAE76" s="62"/>
      <c r="QAF76" s="62"/>
      <c r="QAG76" s="62"/>
      <c r="QAH76" s="62"/>
      <c r="QAI76" s="62"/>
      <c r="QAJ76" s="62"/>
      <c r="QAK76" s="62"/>
      <c r="QAL76" s="62"/>
      <c r="QAM76" s="62"/>
      <c r="QAN76" s="62"/>
      <c r="QAO76" s="62"/>
      <c r="QAP76" s="62"/>
      <c r="QAQ76" s="62"/>
      <c r="QAR76" s="62"/>
      <c r="QAS76" s="62"/>
      <c r="QAT76" s="62"/>
      <c r="QAU76" s="62"/>
      <c r="QAV76" s="62"/>
      <c r="QAW76" s="62"/>
      <c r="QAX76" s="62"/>
      <c r="QAY76" s="62"/>
      <c r="QAZ76" s="62"/>
      <c r="QBA76" s="62"/>
      <c r="QBB76" s="62"/>
      <c r="QBC76" s="62"/>
      <c r="QBD76" s="62"/>
      <c r="QBE76" s="62"/>
      <c r="QBF76" s="62"/>
      <c r="QBG76" s="62"/>
      <c r="QBH76" s="62"/>
      <c r="QBI76" s="62"/>
      <c r="QBJ76" s="62"/>
      <c r="QBK76" s="62"/>
      <c r="QBL76" s="62"/>
      <c r="QBM76" s="62"/>
      <c r="QBN76" s="62"/>
      <c r="QBO76" s="62"/>
      <c r="QBP76" s="62"/>
      <c r="QBQ76" s="62"/>
      <c r="QBR76" s="62"/>
      <c r="QBS76" s="62"/>
      <c r="QBT76" s="62"/>
      <c r="QBU76" s="62"/>
      <c r="QBV76" s="62"/>
      <c r="QBW76" s="62"/>
      <c r="QBX76" s="62"/>
      <c r="QBY76" s="62"/>
      <c r="QBZ76" s="62"/>
      <c r="QCA76" s="62"/>
      <c r="QCB76" s="62"/>
      <c r="QCC76" s="62"/>
      <c r="QCD76" s="62"/>
      <c r="QCE76" s="62"/>
      <c r="QCF76" s="62"/>
      <c r="QCG76" s="62"/>
      <c r="QCH76" s="62"/>
      <c r="QCI76" s="62"/>
      <c r="QCJ76" s="62"/>
      <c r="QCK76" s="62"/>
      <c r="QCL76" s="62"/>
      <c r="QCM76" s="62"/>
      <c r="QCN76" s="62"/>
      <c r="QCO76" s="62"/>
      <c r="QCP76" s="62"/>
      <c r="QCQ76" s="62"/>
      <c r="QCR76" s="62"/>
      <c r="QCS76" s="62"/>
      <c r="QCT76" s="62"/>
      <c r="QCU76" s="62"/>
      <c r="QCV76" s="62"/>
      <c r="QCW76" s="62"/>
      <c r="QCX76" s="62"/>
      <c r="QCY76" s="62"/>
      <c r="QCZ76" s="62"/>
      <c r="QDA76" s="62"/>
      <c r="QDB76" s="62"/>
      <c r="QDC76" s="62"/>
      <c r="QDD76" s="62"/>
      <c r="QDE76" s="62"/>
      <c r="QDF76" s="62"/>
      <c r="QDG76" s="62"/>
      <c r="QDH76" s="62"/>
      <c r="QDI76" s="62"/>
      <c r="QDJ76" s="62"/>
      <c r="QDK76" s="62"/>
      <c r="QDL76" s="62"/>
      <c r="QDM76" s="62"/>
      <c r="QDN76" s="62"/>
      <c r="QDO76" s="62"/>
      <c r="QDP76" s="62"/>
      <c r="QDQ76" s="62"/>
      <c r="QDR76" s="62"/>
      <c r="QDS76" s="62"/>
      <c r="QDT76" s="62"/>
      <c r="QDU76" s="62"/>
      <c r="QDV76" s="62"/>
      <c r="QDW76" s="62"/>
      <c r="QDX76" s="62"/>
      <c r="QDY76" s="62"/>
      <c r="QDZ76" s="62"/>
      <c r="QEA76" s="62"/>
      <c r="QEB76" s="62"/>
      <c r="QEC76" s="62"/>
      <c r="QED76" s="62"/>
      <c r="QEE76" s="62"/>
      <c r="QEF76" s="62"/>
      <c r="QEG76" s="62"/>
      <c r="QEH76" s="62"/>
      <c r="QEI76" s="62"/>
      <c r="QEJ76" s="62"/>
      <c r="QEK76" s="62"/>
      <c r="QEL76" s="62"/>
      <c r="QEM76" s="62"/>
      <c r="QEN76" s="62"/>
      <c r="QEO76" s="62"/>
      <c r="QEP76" s="62"/>
      <c r="QEQ76" s="62"/>
      <c r="QER76" s="62"/>
      <c r="QES76" s="62"/>
      <c r="QET76" s="62"/>
      <c r="QEU76" s="62"/>
      <c r="QEV76" s="62"/>
      <c r="QEW76" s="62"/>
      <c r="QEX76" s="62"/>
      <c r="QEY76" s="62"/>
      <c r="QEZ76" s="62"/>
      <c r="QFA76" s="62"/>
      <c r="QFB76" s="62"/>
      <c r="QFC76" s="62"/>
      <c r="QFD76" s="62"/>
      <c r="QFE76" s="62"/>
      <c r="QFF76" s="62"/>
      <c r="QFG76" s="62"/>
      <c r="QFH76" s="62"/>
      <c r="QFI76" s="62"/>
      <c r="QFJ76" s="62"/>
      <c r="QFK76" s="62"/>
      <c r="QFL76" s="62"/>
      <c r="QFM76" s="62"/>
      <c r="QFN76" s="62"/>
      <c r="QFO76" s="62"/>
      <c r="QFP76" s="62"/>
      <c r="QFQ76" s="62"/>
      <c r="QFR76" s="62"/>
      <c r="QFS76" s="62"/>
      <c r="QFT76" s="62"/>
      <c r="QFU76" s="62"/>
      <c r="QFV76" s="62"/>
      <c r="QFW76" s="62"/>
      <c r="QFX76" s="62"/>
      <c r="QFY76" s="62"/>
      <c r="QFZ76" s="62"/>
      <c r="QGA76" s="62"/>
      <c r="QGB76" s="62"/>
      <c r="QGC76" s="62"/>
      <c r="QGD76" s="62"/>
      <c r="QGE76" s="62"/>
      <c r="QGF76" s="62"/>
      <c r="QGG76" s="62"/>
      <c r="QGH76" s="62"/>
      <c r="QGI76" s="62"/>
      <c r="QGJ76" s="62"/>
      <c r="QGK76" s="62"/>
      <c r="QGL76" s="62"/>
      <c r="QGM76" s="62"/>
      <c r="QGN76" s="62"/>
      <c r="QGO76" s="62"/>
      <c r="QGP76" s="62"/>
      <c r="QGQ76" s="62"/>
      <c r="QGR76" s="62"/>
      <c r="QGS76" s="62"/>
      <c r="QGT76" s="62"/>
      <c r="QGU76" s="62"/>
      <c r="QGV76" s="62"/>
      <c r="QGW76" s="62"/>
      <c r="QGX76" s="62"/>
      <c r="QGY76" s="62"/>
      <c r="QGZ76" s="62"/>
      <c r="QHA76" s="62"/>
      <c r="QHB76" s="62"/>
      <c r="QHC76" s="62"/>
      <c r="QHD76" s="62"/>
      <c r="QHE76" s="62"/>
      <c r="QHF76" s="62"/>
      <c r="QHG76" s="62"/>
      <c r="QHH76" s="62"/>
      <c r="QHI76" s="62"/>
      <c r="QHJ76" s="62"/>
      <c r="QHK76" s="62"/>
      <c r="QHL76" s="62"/>
      <c r="QHM76" s="62"/>
      <c r="QHN76" s="62"/>
      <c r="QHO76" s="62"/>
      <c r="QHP76" s="62"/>
      <c r="QHQ76" s="62"/>
      <c r="QHR76" s="62"/>
      <c r="QHS76" s="62"/>
      <c r="QHT76" s="62"/>
      <c r="QHU76" s="62"/>
      <c r="QHV76" s="62"/>
      <c r="QHW76" s="62"/>
      <c r="QHX76" s="62"/>
      <c r="QHY76" s="62"/>
      <c r="QHZ76" s="62"/>
      <c r="QIA76" s="62"/>
      <c r="QIB76" s="62"/>
      <c r="QIC76" s="62"/>
      <c r="QID76" s="62"/>
      <c r="QIE76" s="62"/>
      <c r="QIF76" s="62"/>
      <c r="QIG76" s="62"/>
      <c r="QIH76" s="62"/>
      <c r="QII76" s="62"/>
      <c r="QIJ76" s="62"/>
      <c r="QIK76" s="62"/>
      <c r="QIL76" s="62"/>
      <c r="QIM76" s="62"/>
      <c r="QIN76" s="62"/>
      <c r="QIO76" s="62"/>
      <c r="QIP76" s="62"/>
      <c r="QIQ76" s="62"/>
      <c r="QIR76" s="62"/>
      <c r="QIS76" s="62"/>
      <c r="QIT76" s="62"/>
      <c r="QIU76" s="62"/>
      <c r="QIV76" s="62"/>
      <c r="QIW76" s="62"/>
      <c r="QIX76" s="62"/>
      <c r="QIY76" s="62"/>
      <c r="QIZ76" s="62"/>
      <c r="QJA76" s="62"/>
      <c r="QJB76" s="62"/>
      <c r="QJC76" s="62"/>
      <c r="QJD76" s="62"/>
      <c r="QJE76" s="62"/>
      <c r="QJF76" s="62"/>
      <c r="QJG76" s="62"/>
      <c r="QJH76" s="62"/>
      <c r="QJI76" s="62"/>
      <c r="QJJ76" s="62"/>
      <c r="QJK76" s="62"/>
      <c r="QJL76" s="62"/>
      <c r="QJM76" s="62"/>
      <c r="QJN76" s="62"/>
      <c r="QJO76" s="62"/>
      <c r="QJP76" s="62"/>
      <c r="QJQ76" s="62"/>
      <c r="QJR76" s="62"/>
      <c r="QJS76" s="62"/>
      <c r="QJT76" s="62"/>
      <c r="QJU76" s="62"/>
      <c r="QJV76" s="62"/>
      <c r="QJW76" s="62"/>
      <c r="QJX76" s="62"/>
      <c r="QJY76" s="62"/>
      <c r="QJZ76" s="62"/>
      <c r="QKA76" s="62"/>
      <c r="QKB76" s="62"/>
      <c r="QKC76" s="62"/>
      <c r="QKD76" s="62"/>
      <c r="QKE76" s="62"/>
      <c r="QKF76" s="62"/>
      <c r="QKG76" s="62"/>
      <c r="QKH76" s="62"/>
      <c r="QKI76" s="62"/>
      <c r="QKJ76" s="62"/>
      <c r="QKK76" s="62"/>
      <c r="QKL76" s="62"/>
      <c r="QKM76" s="62"/>
      <c r="QKN76" s="62"/>
      <c r="QKO76" s="62"/>
      <c r="QKP76" s="62"/>
      <c r="QKQ76" s="62"/>
      <c r="QKR76" s="62"/>
      <c r="QKS76" s="62"/>
      <c r="QKT76" s="62"/>
      <c r="QKU76" s="62"/>
      <c r="QKV76" s="62"/>
      <c r="QKW76" s="62"/>
      <c r="QKX76" s="62"/>
      <c r="QKY76" s="62"/>
      <c r="QKZ76" s="62"/>
      <c r="QLA76" s="62"/>
      <c r="QLB76" s="62"/>
      <c r="QLC76" s="62"/>
      <c r="QLD76" s="62"/>
      <c r="QLE76" s="62"/>
      <c r="QLF76" s="62"/>
      <c r="QLG76" s="62"/>
      <c r="QLH76" s="62"/>
      <c r="QLI76" s="62"/>
      <c r="QLJ76" s="62"/>
      <c r="QLK76" s="62"/>
      <c r="QLL76" s="62"/>
      <c r="QLM76" s="62"/>
      <c r="QLN76" s="62"/>
      <c r="QLO76" s="62"/>
      <c r="QLP76" s="62"/>
      <c r="QLQ76" s="62"/>
      <c r="QLR76" s="62"/>
      <c r="QLS76" s="62"/>
      <c r="QLT76" s="62"/>
      <c r="QLU76" s="62"/>
      <c r="QLV76" s="62"/>
      <c r="QLW76" s="62"/>
      <c r="QLX76" s="62"/>
      <c r="QLY76" s="62"/>
      <c r="QLZ76" s="62"/>
      <c r="QMA76" s="62"/>
      <c r="QMB76" s="62"/>
      <c r="QMC76" s="62"/>
      <c r="QMD76" s="62"/>
      <c r="QME76" s="62"/>
      <c r="QMF76" s="62"/>
      <c r="QMG76" s="62"/>
      <c r="QMH76" s="62"/>
      <c r="QMI76" s="62"/>
      <c r="QMJ76" s="62"/>
      <c r="QMK76" s="62"/>
      <c r="QML76" s="62"/>
      <c r="QMM76" s="62"/>
      <c r="QMN76" s="62"/>
      <c r="QMO76" s="62"/>
      <c r="QMP76" s="62"/>
      <c r="QMQ76" s="62"/>
      <c r="QMR76" s="62"/>
      <c r="QMS76" s="62"/>
      <c r="QMT76" s="62"/>
      <c r="QMU76" s="62"/>
      <c r="QMV76" s="62"/>
      <c r="QMW76" s="62"/>
      <c r="QMX76" s="62"/>
      <c r="QMY76" s="62"/>
      <c r="QMZ76" s="62"/>
      <c r="QNA76" s="62"/>
      <c r="QNB76" s="62"/>
      <c r="QNC76" s="62"/>
      <c r="QND76" s="62"/>
      <c r="QNE76" s="62"/>
      <c r="QNF76" s="62"/>
      <c r="QNG76" s="62"/>
      <c r="QNH76" s="62"/>
      <c r="QNI76" s="62"/>
      <c r="QNJ76" s="62"/>
      <c r="QNK76" s="62"/>
      <c r="QNL76" s="62"/>
      <c r="QNM76" s="62"/>
      <c r="QNN76" s="62"/>
      <c r="QNO76" s="62"/>
      <c r="QNP76" s="62"/>
      <c r="QNQ76" s="62"/>
      <c r="QNR76" s="62"/>
      <c r="QNS76" s="62"/>
      <c r="QNT76" s="62"/>
      <c r="QNU76" s="62"/>
      <c r="QNV76" s="62"/>
      <c r="QNW76" s="62"/>
      <c r="QNX76" s="62"/>
      <c r="QNY76" s="62"/>
      <c r="QNZ76" s="62"/>
      <c r="QOA76" s="62"/>
      <c r="QOB76" s="62"/>
      <c r="QOC76" s="62"/>
      <c r="QOD76" s="62"/>
      <c r="QOE76" s="62"/>
      <c r="QOF76" s="62"/>
      <c r="QOG76" s="62"/>
      <c r="QOH76" s="62"/>
      <c r="QOI76" s="62"/>
      <c r="QOJ76" s="62"/>
      <c r="QOK76" s="62"/>
      <c r="QOL76" s="62"/>
      <c r="QOM76" s="62"/>
      <c r="QON76" s="62"/>
      <c r="QOO76" s="62"/>
      <c r="QOP76" s="62"/>
      <c r="QOQ76" s="62"/>
      <c r="QOR76" s="62"/>
      <c r="QOS76" s="62"/>
      <c r="QOT76" s="62"/>
      <c r="QOU76" s="62"/>
      <c r="QOV76" s="62"/>
      <c r="QOW76" s="62"/>
      <c r="QOX76" s="62"/>
      <c r="QOY76" s="62"/>
      <c r="QOZ76" s="62"/>
      <c r="QPA76" s="62"/>
      <c r="QPB76" s="62"/>
      <c r="QPC76" s="62"/>
      <c r="QPD76" s="62"/>
      <c r="QPE76" s="62"/>
      <c r="QPF76" s="62"/>
      <c r="QPG76" s="62"/>
      <c r="QPH76" s="62"/>
      <c r="QPI76" s="62"/>
      <c r="QPJ76" s="62"/>
      <c r="QPK76" s="62"/>
      <c r="QPL76" s="62"/>
      <c r="QPM76" s="62"/>
      <c r="QPN76" s="62"/>
      <c r="QPO76" s="62"/>
      <c r="QPP76" s="62"/>
      <c r="QPQ76" s="62"/>
      <c r="QPR76" s="62"/>
      <c r="QPS76" s="62"/>
      <c r="QPT76" s="62"/>
      <c r="QPU76" s="62"/>
      <c r="QPV76" s="62"/>
      <c r="QPW76" s="62"/>
      <c r="QPX76" s="62"/>
      <c r="QPY76" s="62"/>
      <c r="QPZ76" s="62"/>
      <c r="QQA76" s="62"/>
      <c r="QQB76" s="62"/>
      <c r="QQC76" s="62"/>
      <c r="QQD76" s="62"/>
      <c r="QQE76" s="62"/>
      <c r="QQF76" s="62"/>
      <c r="QQG76" s="62"/>
      <c r="QQH76" s="62"/>
      <c r="QQI76" s="62"/>
      <c r="QQJ76" s="62"/>
      <c r="QQK76" s="62"/>
      <c r="QQL76" s="62"/>
      <c r="QQM76" s="62"/>
      <c r="QQN76" s="62"/>
      <c r="QQO76" s="62"/>
      <c r="QQP76" s="62"/>
      <c r="QQQ76" s="62"/>
      <c r="QQR76" s="62"/>
      <c r="QQS76" s="62"/>
      <c r="QQT76" s="62"/>
      <c r="QQU76" s="62"/>
      <c r="QQV76" s="62"/>
      <c r="QQW76" s="62"/>
      <c r="QQX76" s="62"/>
      <c r="QQY76" s="62"/>
      <c r="QQZ76" s="62"/>
      <c r="QRA76" s="62"/>
      <c r="QRB76" s="62"/>
      <c r="QRC76" s="62"/>
      <c r="QRD76" s="62"/>
      <c r="QRE76" s="62"/>
      <c r="QRF76" s="62"/>
      <c r="QRG76" s="62"/>
      <c r="QRH76" s="62"/>
      <c r="QRI76" s="62"/>
      <c r="QRJ76" s="62"/>
      <c r="QRK76" s="62"/>
      <c r="QRL76" s="62"/>
      <c r="QRM76" s="62"/>
      <c r="QRN76" s="62"/>
      <c r="QRO76" s="62"/>
      <c r="QRP76" s="62"/>
      <c r="QRQ76" s="62"/>
      <c r="QRR76" s="62"/>
      <c r="QRS76" s="62"/>
      <c r="QRT76" s="62"/>
      <c r="QRU76" s="62"/>
      <c r="QRV76" s="62"/>
      <c r="QRW76" s="62"/>
      <c r="QRX76" s="62"/>
      <c r="QRY76" s="62"/>
      <c r="QRZ76" s="62"/>
      <c r="QSA76" s="62"/>
      <c r="QSB76" s="62"/>
      <c r="QSC76" s="62"/>
      <c r="QSD76" s="62"/>
      <c r="QSE76" s="62"/>
      <c r="QSF76" s="62"/>
      <c r="QSG76" s="62"/>
      <c r="QSH76" s="62"/>
      <c r="QSI76" s="62"/>
      <c r="QSJ76" s="62"/>
      <c r="QSK76" s="62"/>
      <c r="QSL76" s="62"/>
      <c r="QSM76" s="62"/>
      <c r="QSN76" s="62"/>
      <c r="QSO76" s="62"/>
      <c r="QSP76" s="62"/>
      <c r="QSQ76" s="62"/>
      <c r="QSR76" s="62"/>
      <c r="QSS76" s="62"/>
      <c r="QST76" s="62"/>
      <c r="QSU76" s="62"/>
      <c r="QSV76" s="62"/>
      <c r="QSW76" s="62"/>
      <c r="QSX76" s="62"/>
      <c r="QSY76" s="62"/>
      <c r="QSZ76" s="62"/>
      <c r="QTA76" s="62"/>
      <c r="QTB76" s="62"/>
      <c r="QTC76" s="62"/>
      <c r="QTD76" s="62"/>
      <c r="QTE76" s="62"/>
      <c r="QTF76" s="62"/>
      <c r="QTG76" s="62"/>
      <c r="QTH76" s="62"/>
      <c r="QTI76" s="62"/>
      <c r="QTJ76" s="62"/>
      <c r="QTK76" s="62"/>
      <c r="QTL76" s="62"/>
      <c r="QTM76" s="62"/>
      <c r="QTN76" s="62"/>
      <c r="QTO76" s="62"/>
      <c r="QTP76" s="62"/>
      <c r="QTQ76" s="62"/>
      <c r="QTR76" s="62"/>
      <c r="QTS76" s="62"/>
      <c r="QTT76" s="62"/>
      <c r="QTU76" s="62"/>
      <c r="QTV76" s="62"/>
      <c r="QTW76" s="62"/>
      <c r="QTX76" s="62"/>
      <c r="QTY76" s="62"/>
      <c r="QTZ76" s="62"/>
      <c r="QUA76" s="62"/>
      <c r="QUB76" s="62"/>
      <c r="QUC76" s="62"/>
      <c r="QUD76" s="62"/>
      <c r="QUE76" s="62"/>
      <c r="QUF76" s="62"/>
      <c r="QUG76" s="62"/>
      <c r="QUH76" s="62"/>
      <c r="QUI76" s="62"/>
      <c r="QUJ76" s="62"/>
      <c r="QUK76" s="62"/>
      <c r="QUL76" s="62"/>
      <c r="QUM76" s="62"/>
      <c r="QUN76" s="62"/>
      <c r="QUO76" s="62"/>
      <c r="QUP76" s="62"/>
      <c r="QUQ76" s="62"/>
      <c r="QUR76" s="62"/>
      <c r="QUS76" s="62"/>
      <c r="QUT76" s="62"/>
      <c r="QUU76" s="62"/>
      <c r="QUV76" s="62"/>
      <c r="QUW76" s="62"/>
      <c r="QUX76" s="62"/>
      <c r="QUY76" s="62"/>
      <c r="QUZ76" s="62"/>
      <c r="QVA76" s="62"/>
      <c r="QVB76" s="62"/>
      <c r="QVC76" s="62"/>
      <c r="QVD76" s="62"/>
      <c r="QVE76" s="62"/>
      <c r="QVF76" s="62"/>
      <c r="QVG76" s="62"/>
      <c r="QVH76" s="62"/>
      <c r="QVI76" s="62"/>
      <c r="QVJ76" s="62"/>
      <c r="QVK76" s="62"/>
      <c r="QVL76" s="62"/>
      <c r="QVM76" s="62"/>
      <c r="QVN76" s="62"/>
      <c r="QVO76" s="62"/>
      <c r="QVP76" s="62"/>
      <c r="QVQ76" s="62"/>
      <c r="QVR76" s="62"/>
      <c r="QVS76" s="62"/>
      <c r="QVT76" s="62"/>
      <c r="QVU76" s="62"/>
      <c r="QVV76" s="62"/>
      <c r="QVW76" s="62"/>
      <c r="QVX76" s="62"/>
      <c r="QVY76" s="62"/>
      <c r="QVZ76" s="62"/>
      <c r="QWA76" s="62"/>
      <c r="QWB76" s="62"/>
      <c r="QWC76" s="62"/>
      <c r="QWD76" s="62"/>
      <c r="QWE76" s="62"/>
      <c r="QWF76" s="62"/>
      <c r="QWG76" s="62"/>
      <c r="QWH76" s="62"/>
      <c r="QWI76" s="62"/>
      <c r="QWJ76" s="62"/>
      <c r="QWK76" s="62"/>
      <c r="QWL76" s="62"/>
      <c r="QWM76" s="62"/>
      <c r="QWN76" s="62"/>
      <c r="QWO76" s="62"/>
      <c r="QWP76" s="62"/>
      <c r="QWQ76" s="62"/>
      <c r="QWR76" s="62"/>
      <c r="QWS76" s="62"/>
      <c r="QWT76" s="62"/>
      <c r="QWU76" s="62"/>
      <c r="QWV76" s="62"/>
      <c r="QWW76" s="62"/>
      <c r="QWX76" s="62"/>
      <c r="QWY76" s="62"/>
      <c r="QWZ76" s="62"/>
      <c r="QXA76" s="62"/>
      <c r="QXB76" s="62"/>
      <c r="QXC76" s="62"/>
      <c r="QXD76" s="62"/>
      <c r="QXE76" s="62"/>
      <c r="QXF76" s="62"/>
      <c r="QXG76" s="62"/>
      <c r="QXH76" s="62"/>
      <c r="QXI76" s="62"/>
      <c r="QXJ76" s="62"/>
      <c r="QXK76" s="62"/>
      <c r="QXL76" s="62"/>
      <c r="QXM76" s="62"/>
      <c r="QXN76" s="62"/>
      <c r="QXO76" s="62"/>
      <c r="QXP76" s="62"/>
      <c r="QXQ76" s="62"/>
      <c r="QXR76" s="62"/>
      <c r="QXS76" s="62"/>
      <c r="QXT76" s="62"/>
      <c r="QXU76" s="62"/>
      <c r="QXV76" s="62"/>
      <c r="QXW76" s="62"/>
      <c r="QXX76" s="62"/>
      <c r="QXY76" s="62"/>
      <c r="QXZ76" s="62"/>
      <c r="QYA76" s="62"/>
      <c r="QYB76" s="62"/>
      <c r="QYC76" s="62"/>
      <c r="QYD76" s="62"/>
      <c r="QYE76" s="62"/>
      <c r="QYF76" s="62"/>
      <c r="QYG76" s="62"/>
      <c r="QYH76" s="62"/>
      <c r="QYI76" s="62"/>
      <c r="QYJ76" s="62"/>
      <c r="QYK76" s="62"/>
      <c r="QYL76" s="62"/>
      <c r="QYM76" s="62"/>
      <c r="QYN76" s="62"/>
      <c r="QYO76" s="62"/>
      <c r="QYP76" s="62"/>
      <c r="QYQ76" s="62"/>
      <c r="QYR76" s="62"/>
      <c r="QYS76" s="62"/>
      <c r="QYT76" s="62"/>
      <c r="QYU76" s="62"/>
      <c r="QYV76" s="62"/>
      <c r="QYW76" s="62"/>
      <c r="QYX76" s="62"/>
      <c r="QYY76" s="62"/>
      <c r="QYZ76" s="62"/>
      <c r="QZA76" s="62"/>
      <c r="QZB76" s="62"/>
      <c r="QZC76" s="62"/>
      <c r="QZD76" s="62"/>
      <c r="QZE76" s="62"/>
      <c r="QZF76" s="62"/>
      <c r="QZG76" s="62"/>
      <c r="QZH76" s="62"/>
      <c r="QZI76" s="62"/>
      <c r="QZJ76" s="62"/>
      <c r="QZK76" s="62"/>
      <c r="QZL76" s="62"/>
      <c r="QZM76" s="62"/>
      <c r="QZN76" s="62"/>
      <c r="QZO76" s="62"/>
      <c r="QZP76" s="62"/>
      <c r="QZQ76" s="62"/>
      <c r="QZR76" s="62"/>
      <c r="QZS76" s="62"/>
      <c r="QZT76" s="62"/>
      <c r="QZU76" s="62"/>
      <c r="QZV76" s="62"/>
      <c r="QZW76" s="62"/>
      <c r="QZX76" s="62"/>
      <c r="QZY76" s="62"/>
      <c r="QZZ76" s="62"/>
      <c r="RAA76" s="62"/>
      <c r="RAB76" s="62"/>
      <c r="RAC76" s="62"/>
      <c r="RAD76" s="62"/>
      <c r="RAE76" s="62"/>
      <c r="RAF76" s="62"/>
      <c r="RAG76" s="62"/>
      <c r="RAH76" s="62"/>
      <c r="RAI76" s="62"/>
      <c r="RAJ76" s="62"/>
      <c r="RAK76" s="62"/>
      <c r="RAL76" s="62"/>
      <c r="RAM76" s="62"/>
      <c r="RAN76" s="62"/>
      <c r="RAO76" s="62"/>
      <c r="RAP76" s="62"/>
      <c r="RAQ76" s="62"/>
      <c r="RAR76" s="62"/>
      <c r="RAS76" s="62"/>
      <c r="RAT76" s="62"/>
      <c r="RAU76" s="62"/>
      <c r="RAV76" s="62"/>
      <c r="RAW76" s="62"/>
      <c r="RAX76" s="62"/>
      <c r="RAY76" s="62"/>
      <c r="RAZ76" s="62"/>
      <c r="RBA76" s="62"/>
      <c r="RBB76" s="62"/>
      <c r="RBC76" s="62"/>
      <c r="RBD76" s="62"/>
      <c r="RBE76" s="62"/>
      <c r="RBF76" s="62"/>
      <c r="RBG76" s="62"/>
      <c r="RBH76" s="62"/>
      <c r="RBI76" s="62"/>
      <c r="RBJ76" s="62"/>
      <c r="RBK76" s="62"/>
      <c r="RBL76" s="62"/>
      <c r="RBM76" s="62"/>
      <c r="RBN76" s="62"/>
      <c r="RBO76" s="62"/>
      <c r="RBP76" s="62"/>
      <c r="RBQ76" s="62"/>
      <c r="RBR76" s="62"/>
      <c r="RBS76" s="62"/>
      <c r="RBT76" s="62"/>
      <c r="RBU76" s="62"/>
      <c r="RBV76" s="62"/>
      <c r="RBW76" s="62"/>
      <c r="RBX76" s="62"/>
      <c r="RBY76" s="62"/>
      <c r="RBZ76" s="62"/>
      <c r="RCA76" s="62"/>
      <c r="RCB76" s="62"/>
      <c r="RCC76" s="62"/>
      <c r="RCD76" s="62"/>
      <c r="RCE76" s="62"/>
      <c r="RCF76" s="62"/>
      <c r="RCG76" s="62"/>
      <c r="RCH76" s="62"/>
      <c r="RCI76" s="62"/>
      <c r="RCJ76" s="62"/>
      <c r="RCK76" s="62"/>
      <c r="RCL76" s="62"/>
      <c r="RCM76" s="62"/>
      <c r="RCN76" s="62"/>
      <c r="RCO76" s="62"/>
      <c r="RCP76" s="62"/>
      <c r="RCQ76" s="62"/>
      <c r="RCR76" s="62"/>
      <c r="RCS76" s="62"/>
      <c r="RCT76" s="62"/>
      <c r="RCU76" s="62"/>
      <c r="RCV76" s="62"/>
      <c r="RCW76" s="62"/>
      <c r="RCX76" s="62"/>
      <c r="RCY76" s="62"/>
      <c r="RCZ76" s="62"/>
      <c r="RDA76" s="62"/>
      <c r="RDB76" s="62"/>
      <c r="RDC76" s="62"/>
      <c r="RDD76" s="62"/>
      <c r="RDE76" s="62"/>
      <c r="RDF76" s="62"/>
      <c r="RDG76" s="62"/>
      <c r="RDH76" s="62"/>
      <c r="RDI76" s="62"/>
      <c r="RDJ76" s="62"/>
      <c r="RDK76" s="62"/>
      <c r="RDL76" s="62"/>
      <c r="RDM76" s="62"/>
      <c r="RDN76" s="62"/>
      <c r="RDO76" s="62"/>
      <c r="RDP76" s="62"/>
      <c r="RDQ76" s="62"/>
      <c r="RDR76" s="62"/>
      <c r="RDS76" s="62"/>
      <c r="RDT76" s="62"/>
      <c r="RDU76" s="62"/>
      <c r="RDV76" s="62"/>
      <c r="RDW76" s="62"/>
      <c r="RDX76" s="62"/>
      <c r="RDY76" s="62"/>
      <c r="RDZ76" s="62"/>
      <c r="REA76" s="62"/>
      <c r="REB76" s="62"/>
      <c r="REC76" s="62"/>
      <c r="RED76" s="62"/>
      <c r="REE76" s="62"/>
      <c r="REF76" s="62"/>
      <c r="REG76" s="62"/>
      <c r="REH76" s="62"/>
      <c r="REI76" s="62"/>
      <c r="REJ76" s="62"/>
      <c r="REK76" s="62"/>
      <c r="REL76" s="62"/>
      <c r="REM76" s="62"/>
      <c r="REN76" s="62"/>
      <c r="REO76" s="62"/>
      <c r="REP76" s="62"/>
      <c r="REQ76" s="62"/>
      <c r="RER76" s="62"/>
      <c r="RES76" s="62"/>
      <c r="RET76" s="62"/>
      <c r="REU76" s="62"/>
      <c r="REV76" s="62"/>
      <c r="REW76" s="62"/>
      <c r="REX76" s="62"/>
      <c r="REY76" s="62"/>
      <c r="REZ76" s="62"/>
      <c r="RFA76" s="62"/>
      <c r="RFB76" s="62"/>
      <c r="RFC76" s="62"/>
      <c r="RFD76" s="62"/>
      <c r="RFE76" s="62"/>
      <c r="RFF76" s="62"/>
      <c r="RFG76" s="62"/>
      <c r="RFH76" s="62"/>
      <c r="RFI76" s="62"/>
      <c r="RFJ76" s="62"/>
      <c r="RFK76" s="62"/>
      <c r="RFL76" s="62"/>
      <c r="RFM76" s="62"/>
      <c r="RFN76" s="62"/>
      <c r="RFO76" s="62"/>
      <c r="RFP76" s="62"/>
      <c r="RFQ76" s="62"/>
      <c r="RFR76" s="62"/>
      <c r="RFS76" s="62"/>
      <c r="RFT76" s="62"/>
      <c r="RFU76" s="62"/>
      <c r="RFV76" s="62"/>
      <c r="RFW76" s="62"/>
      <c r="RFX76" s="62"/>
      <c r="RFY76" s="62"/>
      <c r="RFZ76" s="62"/>
      <c r="RGA76" s="62"/>
      <c r="RGB76" s="62"/>
      <c r="RGC76" s="62"/>
      <c r="RGD76" s="62"/>
      <c r="RGE76" s="62"/>
      <c r="RGF76" s="62"/>
      <c r="RGG76" s="62"/>
      <c r="RGH76" s="62"/>
      <c r="RGI76" s="62"/>
      <c r="RGJ76" s="62"/>
      <c r="RGK76" s="62"/>
      <c r="RGL76" s="62"/>
      <c r="RGM76" s="62"/>
      <c r="RGN76" s="62"/>
      <c r="RGO76" s="62"/>
      <c r="RGP76" s="62"/>
      <c r="RGQ76" s="62"/>
      <c r="RGR76" s="62"/>
      <c r="RGS76" s="62"/>
      <c r="RGT76" s="62"/>
      <c r="RGU76" s="62"/>
      <c r="RGV76" s="62"/>
      <c r="RGW76" s="62"/>
      <c r="RGX76" s="62"/>
      <c r="RGY76" s="62"/>
      <c r="RGZ76" s="62"/>
      <c r="RHA76" s="62"/>
      <c r="RHB76" s="62"/>
      <c r="RHC76" s="62"/>
      <c r="RHD76" s="62"/>
      <c r="RHE76" s="62"/>
      <c r="RHF76" s="62"/>
      <c r="RHG76" s="62"/>
      <c r="RHH76" s="62"/>
      <c r="RHI76" s="62"/>
      <c r="RHJ76" s="62"/>
      <c r="RHK76" s="62"/>
      <c r="RHL76" s="62"/>
      <c r="RHM76" s="62"/>
      <c r="RHN76" s="62"/>
      <c r="RHO76" s="62"/>
      <c r="RHP76" s="62"/>
      <c r="RHQ76" s="62"/>
      <c r="RHR76" s="62"/>
      <c r="RHS76" s="62"/>
      <c r="RHT76" s="62"/>
      <c r="RHU76" s="62"/>
      <c r="RHV76" s="62"/>
      <c r="RHW76" s="62"/>
      <c r="RHX76" s="62"/>
      <c r="RHY76" s="62"/>
      <c r="RHZ76" s="62"/>
      <c r="RIA76" s="62"/>
      <c r="RIB76" s="62"/>
      <c r="RIC76" s="62"/>
      <c r="RID76" s="62"/>
      <c r="RIE76" s="62"/>
      <c r="RIF76" s="62"/>
      <c r="RIG76" s="62"/>
      <c r="RIH76" s="62"/>
      <c r="RII76" s="62"/>
      <c r="RIJ76" s="62"/>
      <c r="RIK76" s="62"/>
      <c r="RIL76" s="62"/>
      <c r="RIM76" s="62"/>
      <c r="RIN76" s="62"/>
      <c r="RIO76" s="62"/>
      <c r="RIP76" s="62"/>
      <c r="RIQ76" s="62"/>
      <c r="RIR76" s="62"/>
      <c r="RIS76" s="62"/>
      <c r="RIT76" s="62"/>
      <c r="RIU76" s="62"/>
      <c r="RIV76" s="62"/>
      <c r="RIW76" s="62"/>
      <c r="RIX76" s="62"/>
      <c r="RIY76" s="62"/>
      <c r="RIZ76" s="62"/>
      <c r="RJA76" s="62"/>
      <c r="RJB76" s="62"/>
      <c r="RJC76" s="62"/>
      <c r="RJD76" s="62"/>
      <c r="RJE76" s="62"/>
      <c r="RJF76" s="62"/>
      <c r="RJG76" s="62"/>
      <c r="RJH76" s="62"/>
      <c r="RJI76" s="62"/>
      <c r="RJJ76" s="62"/>
      <c r="RJK76" s="62"/>
      <c r="RJL76" s="62"/>
      <c r="RJM76" s="62"/>
      <c r="RJN76" s="62"/>
      <c r="RJO76" s="62"/>
      <c r="RJP76" s="62"/>
      <c r="RJQ76" s="62"/>
      <c r="RJR76" s="62"/>
      <c r="RJS76" s="62"/>
      <c r="RJT76" s="62"/>
      <c r="RJU76" s="62"/>
      <c r="RJV76" s="62"/>
      <c r="RJW76" s="62"/>
      <c r="RJX76" s="62"/>
      <c r="RJY76" s="62"/>
      <c r="RJZ76" s="62"/>
      <c r="RKA76" s="62"/>
      <c r="RKB76" s="62"/>
      <c r="RKC76" s="62"/>
      <c r="RKD76" s="62"/>
      <c r="RKE76" s="62"/>
      <c r="RKF76" s="62"/>
      <c r="RKG76" s="62"/>
      <c r="RKH76" s="62"/>
      <c r="RKI76" s="62"/>
      <c r="RKJ76" s="62"/>
      <c r="RKK76" s="62"/>
      <c r="RKL76" s="62"/>
      <c r="RKM76" s="62"/>
      <c r="RKN76" s="62"/>
      <c r="RKO76" s="62"/>
      <c r="RKP76" s="62"/>
      <c r="RKQ76" s="62"/>
      <c r="RKR76" s="62"/>
      <c r="RKS76" s="62"/>
      <c r="RKT76" s="62"/>
      <c r="RKU76" s="62"/>
      <c r="RKV76" s="62"/>
      <c r="RKW76" s="62"/>
      <c r="RKX76" s="62"/>
      <c r="RKY76" s="62"/>
      <c r="RKZ76" s="62"/>
      <c r="RLA76" s="62"/>
      <c r="RLB76" s="62"/>
      <c r="RLC76" s="62"/>
      <c r="RLD76" s="62"/>
      <c r="RLE76" s="62"/>
      <c r="RLF76" s="62"/>
      <c r="RLG76" s="62"/>
      <c r="RLH76" s="62"/>
      <c r="RLI76" s="62"/>
      <c r="RLJ76" s="62"/>
      <c r="RLK76" s="62"/>
      <c r="RLL76" s="62"/>
      <c r="RLM76" s="62"/>
      <c r="RLN76" s="62"/>
      <c r="RLO76" s="62"/>
      <c r="RLP76" s="62"/>
      <c r="RLQ76" s="62"/>
      <c r="RLR76" s="62"/>
      <c r="RLS76" s="62"/>
      <c r="RLT76" s="62"/>
      <c r="RLU76" s="62"/>
      <c r="RLV76" s="62"/>
      <c r="RLW76" s="62"/>
      <c r="RLX76" s="62"/>
      <c r="RLY76" s="62"/>
      <c r="RLZ76" s="62"/>
      <c r="RMA76" s="62"/>
      <c r="RMB76" s="62"/>
      <c r="RMC76" s="62"/>
      <c r="RMD76" s="62"/>
      <c r="RME76" s="62"/>
      <c r="RMF76" s="62"/>
      <c r="RMG76" s="62"/>
      <c r="RMH76" s="62"/>
      <c r="RMI76" s="62"/>
      <c r="RMJ76" s="62"/>
      <c r="RMK76" s="62"/>
      <c r="RML76" s="62"/>
      <c r="RMM76" s="62"/>
      <c r="RMN76" s="62"/>
      <c r="RMO76" s="62"/>
      <c r="RMP76" s="62"/>
      <c r="RMQ76" s="62"/>
      <c r="RMR76" s="62"/>
      <c r="RMS76" s="62"/>
      <c r="RMT76" s="62"/>
      <c r="RMU76" s="62"/>
      <c r="RMV76" s="62"/>
      <c r="RMW76" s="62"/>
      <c r="RMX76" s="62"/>
      <c r="RMY76" s="62"/>
      <c r="RMZ76" s="62"/>
      <c r="RNA76" s="62"/>
      <c r="RNB76" s="62"/>
      <c r="RNC76" s="62"/>
      <c r="RND76" s="62"/>
      <c r="RNE76" s="62"/>
      <c r="RNF76" s="62"/>
      <c r="RNG76" s="62"/>
      <c r="RNH76" s="62"/>
      <c r="RNI76" s="62"/>
      <c r="RNJ76" s="62"/>
      <c r="RNK76" s="62"/>
      <c r="RNL76" s="62"/>
      <c r="RNM76" s="62"/>
      <c r="RNN76" s="62"/>
      <c r="RNO76" s="62"/>
      <c r="RNP76" s="62"/>
      <c r="RNQ76" s="62"/>
      <c r="RNR76" s="62"/>
      <c r="RNS76" s="62"/>
      <c r="RNT76" s="62"/>
      <c r="RNU76" s="62"/>
      <c r="RNV76" s="62"/>
      <c r="RNW76" s="62"/>
      <c r="RNX76" s="62"/>
      <c r="RNY76" s="62"/>
      <c r="RNZ76" s="62"/>
      <c r="ROA76" s="62"/>
      <c r="ROB76" s="62"/>
      <c r="ROC76" s="62"/>
      <c r="ROD76" s="62"/>
      <c r="ROE76" s="62"/>
      <c r="ROF76" s="62"/>
      <c r="ROG76" s="62"/>
      <c r="ROH76" s="62"/>
      <c r="ROI76" s="62"/>
      <c r="ROJ76" s="62"/>
      <c r="ROK76" s="62"/>
      <c r="ROL76" s="62"/>
      <c r="ROM76" s="62"/>
      <c r="RON76" s="62"/>
      <c r="ROO76" s="62"/>
      <c r="ROP76" s="62"/>
      <c r="ROQ76" s="62"/>
      <c r="ROR76" s="62"/>
      <c r="ROS76" s="62"/>
      <c r="ROT76" s="62"/>
      <c r="ROU76" s="62"/>
      <c r="ROV76" s="62"/>
      <c r="ROW76" s="62"/>
      <c r="ROX76" s="62"/>
      <c r="ROY76" s="62"/>
      <c r="ROZ76" s="62"/>
      <c r="RPA76" s="62"/>
      <c r="RPB76" s="62"/>
      <c r="RPC76" s="62"/>
      <c r="RPD76" s="62"/>
      <c r="RPE76" s="62"/>
      <c r="RPF76" s="62"/>
      <c r="RPG76" s="62"/>
      <c r="RPH76" s="62"/>
      <c r="RPI76" s="62"/>
      <c r="RPJ76" s="62"/>
      <c r="RPK76" s="62"/>
      <c r="RPL76" s="62"/>
      <c r="RPM76" s="62"/>
      <c r="RPN76" s="62"/>
      <c r="RPO76" s="62"/>
      <c r="RPP76" s="62"/>
      <c r="RPQ76" s="62"/>
      <c r="RPR76" s="62"/>
      <c r="RPS76" s="62"/>
      <c r="RPT76" s="62"/>
      <c r="RPU76" s="62"/>
      <c r="RPV76" s="62"/>
      <c r="RPW76" s="62"/>
      <c r="RPX76" s="62"/>
      <c r="RPY76" s="62"/>
      <c r="RPZ76" s="62"/>
      <c r="RQA76" s="62"/>
      <c r="RQB76" s="62"/>
      <c r="RQC76" s="62"/>
      <c r="RQD76" s="62"/>
      <c r="RQE76" s="62"/>
      <c r="RQF76" s="62"/>
      <c r="RQG76" s="62"/>
      <c r="RQH76" s="62"/>
      <c r="RQI76" s="62"/>
      <c r="RQJ76" s="62"/>
      <c r="RQK76" s="62"/>
      <c r="RQL76" s="62"/>
      <c r="RQM76" s="62"/>
      <c r="RQN76" s="62"/>
      <c r="RQO76" s="62"/>
      <c r="RQP76" s="62"/>
      <c r="RQQ76" s="62"/>
      <c r="RQR76" s="62"/>
      <c r="RQS76" s="62"/>
      <c r="RQT76" s="62"/>
      <c r="RQU76" s="62"/>
      <c r="RQV76" s="62"/>
      <c r="RQW76" s="62"/>
      <c r="RQX76" s="62"/>
      <c r="RQY76" s="62"/>
      <c r="RQZ76" s="62"/>
      <c r="RRA76" s="62"/>
      <c r="RRB76" s="62"/>
      <c r="RRC76" s="62"/>
      <c r="RRD76" s="62"/>
      <c r="RRE76" s="62"/>
      <c r="RRF76" s="62"/>
      <c r="RRG76" s="62"/>
      <c r="RRH76" s="62"/>
      <c r="RRI76" s="62"/>
      <c r="RRJ76" s="62"/>
      <c r="RRK76" s="62"/>
      <c r="RRL76" s="62"/>
      <c r="RRM76" s="62"/>
      <c r="RRN76" s="62"/>
      <c r="RRO76" s="62"/>
      <c r="RRP76" s="62"/>
      <c r="RRQ76" s="62"/>
      <c r="RRR76" s="62"/>
      <c r="RRS76" s="62"/>
      <c r="RRT76" s="62"/>
      <c r="RRU76" s="62"/>
      <c r="RRV76" s="62"/>
      <c r="RRW76" s="62"/>
      <c r="RRX76" s="62"/>
      <c r="RRY76" s="62"/>
      <c r="RRZ76" s="62"/>
      <c r="RSA76" s="62"/>
      <c r="RSB76" s="62"/>
      <c r="RSC76" s="62"/>
      <c r="RSD76" s="62"/>
      <c r="RSE76" s="62"/>
      <c r="RSF76" s="62"/>
      <c r="RSG76" s="62"/>
      <c r="RSH76" s="62"/>
      <c r="RSI76" s="62"/>
      <c r="RSJ76" s="62"/>
      <c r="RSK76" s="62"/>
      <c r="RSL76" s="62"/>
      <c r="RSM76" s="62"/>
      <c r="RSN76" s="62"/>
      <c r="RSO76" s="62"/>
      <c r="RSP76" s="62"/>
      <c r="RSQ76" s="62"/>
      <c r="RSR76" s="62"/>
      <c r="RSS76" s="62"/>
      <c r="RST76" s="62"/>
      <c r="RSU76" s="62"/>
      <c r="RSV76" s="62"/>
      <c r="RSW76" s="62"/>
      <c r="RSX76" s="62"/>
      <c r="RSY76" s="62"/>
      <c r="RSZ76" s="62"/>
      <c r="RTA76" s="62"/>
      <c r="RTB76" s="62"/>
      <c r="RTC76" s="62"/>
      <c r="RTD76" s="62"/>
      <c r="RTE76" s="62"/>
      <c r="RTF76" s="62"/>
      <c r="RTG76" s="62"/>
      <c r="RTH76" s="62"/>
      <c r="RTI76" s="62"/>
      <c r="RTJ76" s="62"/>
      <c r="RTK76" s="62"/>
      <c r="RTL76" s="62"/>
      <c r="RTM76" s="62"/>
      <c r="RTN76" s="62"/>
      <c r="RTO76" s="62"/>
      <c r="RTP76" s="62"/>
      <c r="RTQ76" s="62"/>
      <c r="RTR76" s="62"/>
      <c r="RTS76" s="62"/>
      <c r="RTT76" s="62"/>
      <c r="RTU76" s="62"/>
      <c r="RTV76" s="62"/>
      <c r="RTW76" s="62"/>
      <c r="RTX76" s="62"/>
      <c r="RTY76" s="62"/>
      <c r="RTZ76" s="62"/>
      <c r="RUA76" s="62"/>
      <c r="RUB76" s="62"/>
      <c r="RUC76" s="62"/>
      <c r="RUD76" s="62"/>
      <c r="RUE76" s="62"/>
      <c r="RUF76" s="62"/>
      <c r="RUG76" s="62"/>
      <c r="RUH76" s="62"/>
      <c r="RUI76" s="62"/>
      <c r="RUJ76" s="62"/>
      <c r="RUK76" s="62"/>
      <c r="RUL76" s="62"/>
      <c r="RUM76" s="62"/>
      <c r="RUN76" s="62"/>
      <c r="RUO76" s="62"/>
      <c r="RUP76" s="62"/>
      <c r="RUQ76" s="62"/>
      <c r="RUR76" s="62"/>
      <c r="RUS76" s="62"/>
      <c r="RUT76" s="62"/>
      <c r="RUU76" s="62"/>
      <c r="RUV76" s="62"/>
      <c r="RUW76" s="62"/>
      <c r="RUX76" s="62"/>
      <c r="RUY76" s="62"/>
      <c r="RUZ76" s="62"/>
      <c r="RVA76" s="62"/>
      <c r="RVB76" s="62"/>
      <c r="RVC76" s="62"/>
      <c r="RVD76" s="62"/>
      <c r="RVE76" s="62"/>
      <c r="RVF76" s="62"/>
      <c r="RVG76" s="62"/>
      <c r="RVH76" s="62"/>
      <c r="RVI76" s="62"/>
      <c r="RVJ76" s="62"/>
      <c r="RVK76" s="62"/>
      <c r="RVL76" s="62"/>
      <c r="RVM76" s="62"/>
      <c r="RVN76" s="62"/>
      <c r="RVO76" s="62"/>
      <c r="RVP76" s="62"/>
      <c r="RVQ76" s="62"/>
      <c r="RVR76" s="62"/>
      <c r="RVS76" s="62"/>
      <c r="RVT76" s="62"/>
      <c r="RVU76" s="62"/>
      <c r="RVV76" s="62"/>
      <c r="RVW76" s="62"/>
      <c r="RVX76" s="62"/>
      <c r="RVY76" s="62"/>
      <c r="RVZ76" s="62"/>
      <c r="RWA76" s="62"/>
      <c r="RWB76" s="62"/>
      <c r="RWC76" s="62"/>
      <c r="RWD76" s="62"/>
      <c r="RWE76" s="62"/>
      <c r="RWF76" s="62"/>
      <c r="RWG76" s="62"/>
      <c r="RWH76" s="62"/>
      <c r="RWI76" s="62"/>
      <c r="RWJ76" s="62"/>
      <c r="RWK76" s="62"/>
      <c r="RWL76" s="62"/>
      <c r="RWM76" s="62"/>
      <c r="RWN76" s="62"/>
      <c r="RWO76" s="62"/>
      <c r="RWP76" s="62"/>
      <c r="RWQ76" s="62"/>
      <c r="RWR76" s="62"/>
      <c r="RWS76" s="62"/>
      <c r="RWT76" s="62"/>
      <c r="RWU76" s="62"/>
      <c r="RWV76" s="62"/>
      <c r="RWW76" s="62"/>
      <c r="RWX76" s="62"/>
      <c r="RWY76" s="62"/>
      <c r="RWZ76" s="62"/>
      <c r="RXA76" s="62"/>
      <c r="RXB76" s="62"/>
      <c r="RXC76" s="62"/>
      <c r="RXD76" s="62"/>
      <c r="RXE76" s="62"/>
      <c r="RXF76" s="62"/>
      <c r="RXG76" s="62"/>
      <c r="RXH76" s="62"/>
      <c r="RXI76" s="62"/>
      <c r="RXJ76" s="62"/>
      <c r="RXK76" s="62"/>
      <c r="RXL76" s="62"/>
      <c r="RXM76" s="62"/>
      <c r="RXN76" s="62"/>
      <c r="RXO76" s="62"/>
      <c r="RXP76" s="62"/>
      <c r="RXQ76" s="62"/>
      <c r="RXR76" s="62"/>
      <c r="RXS76" s="62"/>
      <c r="RXT76" s="62"/>
      <c r="RXU76" s="62"/>
      <c r="RXV76" s="62"/>
      <c r="RXW76" s="62"/>
      <c r="RXX76" s="62"/>
      <c r="RXY76" s="62"/>
      <c r="RXZ76" s="62"/>
      <c r="RYA76" s="62"/>
      <c r="RYB76" s="62"/>
      <c r="RYC76" s="62"/>
      <c r="RYD76" s="62"/>
      <c r="RYE76" s="62"/>
      <c r="RYF76" s="62"/>
      <c r="RYG76" s="62"/>
      <c r="RYH76" s="62"/>
      <c r="RYI76" s="62"/>
      <c r="RYJ76" s="62"/>
      <c r="RYK76" s="62"/>
      <c r="RYL76" s="62"/>
      <c r="RYM76" s="62"/>
      <c r="RYN76" s="62"/>
      <c r="RYO76" s="62"/>
      <c r="RYP76" s="62"/>
      <c r="RYQ76" s="62"/>
      <c r="RYR76" s="62"/>
      <c r="RYS76" s="62"/>
      <c r="RYT76" s="62"/>
      <c r="RYU76" s="62"/>
      <c r="RYV76" s="62"/>
      <c r="RYW76" s="62"/>
      <c r="RYX76" s="62"/>
      <c r="RYY76" s="62"/>
      <c r="RYZ76" s="62"/>
      <c r="RZA76" s="62"/>
      <c r="RZB76" s="62"/>
      <c r="RZC76" s="62"/>
      <c r="RZD76" s="62"/>
      <c r="RZE76" s="62"/>
      <c r="RZF76" s="62"/>
      <c r="RZG76" s="62"/>
      <c r="RZH76" s="62"/>
      <c r="RZI76" s="62"/>
      <c r="RZJ76" s="62"/>
      <c r="RZK76" s="62"/>
      <c r="RZL76" s="62"/>
      <c r="RZM76" s="62"/>
      <c r="RZN76" s="62"/>
      <c r="RZO76" s="62"/>
      <c r="RZP76" s="62"/>
      <c r="RZQ76" s="62"/>
      <c r="RZR76" s="62"/>
      <c r="RZS76" s="62"/>
      <c r="RZT76" s="62"/>
      <c r="RZU76" s="62"/>
      <c r="RZV76" s="62"/>
      <c r="RZW76" s="62"/>
      <c r="RZX76" s="62"/>
      <c r="RZY76" s="62"/>
      <c r="RZZ76" s="62"/>
      <c r="SAA76" s="62"/>
      <c r="SAB76" s="62"/>
      <c r="SAC76" s="62"/>
      <c r="SAD76" s="62"/>
      <c r="SAE76" s="62"/>
      <c r="SAF76" s="62"/>
      <c r="SAG76" s="62"/>
      <c r="SAH76" s="62"/>
      <c r="SAI76" s="62"/>
      <c r="SAJ76" s="62"/>
      <c r="SAK76" s="62"/>
      <c r="SAL76" s="62"/>
      <c r="SAM76" s="62"/>
      <c r="SAN76" s="62"/>
      <c r="SAO76" s="62"/>
      <c r="SAP76" s="62"/>
      <c r="SAQ76" s="62"/>
      <c r="SAR76" s="62"/>
      <c r="SAS76" s="62"/>
      <c r="SAT76" s="62"/>
      <c r="SAU76" s="62"/>
      <c r="SAV76" s="62"/>
      <c r="SAW76" s="62"/>
      <c r="SAX76" s="62"/>
      <c r="SAY76" s="62"/>
      <c r="SAZ76" s="62"/>
      <c r="SBA76" s="62"/>
      <c r="SBB76" s="62"/>
      <c r="SBC76" s="62"/>
      <c r="SBD76" s="62"/>
      <c r="SBE76" s="62"/>
      <c r="SBF76" s="62"/>
      <c r="SBG76" s="62"/>
      <c r="SBH76" s="62"/>
      <c r="SBI76" s="62"/>
      <c r="SBJ76" s="62"/>
      <c r="SBK76" s="62"/>
      <c r="SBL76" s="62"/>
      <c r="SBM76" s="62"/>
      <c r="SBN76" s="62"/>
      <c r="SBO76" s="62"/>
      <c r="SBP76" s="62"/>
      <c r="SBQ76" s="62"/>
      <c r="SBR76" s="62"/>
      <c r="SBS76" s="62"/>
      <c r="SBT76" s="62"/>
      <c r="SBU76" s="62"/>
      <c r="SBV76" s="62"/>
      <c r="SBW76" s="62"/>
      <c r="SBX76" s="62"/>
      <c r="SBY76" s="62"/>
      <c r="SBZ76" s="62"/>
      <c r="SCA76" s="62"/>
      <c r="SCB76" s="62"/>
      <c r="SCC76" s="62"/>
      <c r="SCD76" s="62"/>
      <c r="SCE76" s="62"/>
      <c r="SCF76" s="62"/>
      <c r="SCG76" s="62"/>
      <c r="SCH76" s="62"/>
      <c r="SCI76" s="62"/>
      <c r="SCJ76" s="62"/>
      <c r="SCK76" s="62"/>
      <c r="SCL76" s="62"/>
      <c r="SCM76" s="62"/>
      <c r="SCN76" s="62"/>
      <c r="SCO76" s="62"/>
      <c r="SCP76" s="62"/>
      <c r="SCQ76" s="62"/>
      <c r="SCR76" s="62"/>
      <c r="SCS76" s="62"/>
      <c r="SCT76" s="62"/>
      <c r="SCU76" s="62"/>
      <c r="SCV76" s="62"/>
      <c r="SCW76" s="62"/>
      <c r="SCX76" s="62"/>
      <c r="SCY76" s="62"/>
      <c r="SCZ76" s="62"/>
      <c r="SDA76" s="62"/>
      <c r="SDB76" s="62"/>
      <c r="SDC76" s="62"/>
      <c r="SDD76" s="62"/>
      <c r="SDE76" s="62"/>
      <c r="SDF76" s="62"/>
      <c r="SDG76" s="62"/>
      <c r="SDH76" s="62"/>
      <c r="SDI76" s="62"/>
      <c r="SDJ76" s="62"/>
      <c r="SDK76" s="62"/>
      <c r="SDL76" s="62"/>
      <c r="SDM76" s="62"/>
      <c r="SDN76" s="62"/>
      <c r="SDO76" s="62"/>
      <c r="SDP76" s="62"/>
      <c r="SDQ76" s="62"/>
      <c r="SDR76" s="62"/>
      <c r="SDS76" s="62"/>
      <c r="SDT76" s="62"/>
      <c r="SDU76" s="62"/>
      <c r="SDV76" s="62"/>
      <c r="SDW76" s="62"/>
      <c r="SDX76" s="62"/>
      <c r="SDY76" s="62"/>
      <c r="SDZ76" s="62"/>
      <c r="SEA76" s="62"/>
      <c r="SEB76" s="62"/>
      <c r="SEC76" s="62"/>
      <c r="SED76" s="62"/>
      <c r="SEE76" s="62"/>
      <c r="SEF76" s="62"/>
      <c r="SEG76" s="62"/>
      <c r="SEH76" s="62"/>
      <c r="SEI76" s="62"/>
      <c r="SEJ76" s="62"/>
      <c r="SEK76" s="62"/>
      <c r="SEL76" s="62"/>
      <c r="SEM76" s="62"/>
      <c r="SEN76" s="62"/>
      <c r="SEO76" s="62"/>
      <c r="SEP76" s="62"/>
      <c r="SEQ76" s="62"/>
      <c r="SER76" s="62"/>
      <c r="SES76" s="62"/>
      <c r="SET76" s="62"/>
      <c r="SEU76" s="62"/>
      <c r="SEV76" s="62"/>
      <c r="SEW76" s="62"/>
      <c r="SEX76" s="62"/>
      <c r="SEY76" s="62"/>
      <c r="SEZ76" s="62"/>
      <c r="SFA76" s="62"/>
      <c r="SFB76" s="62"/>
      <c r="SFC76" s="62"/>
      <c r="SFD76" s="62"/>
      <c r="SFE76" s="62"/>
      <c r="SFF76" s="62"/>
      <c r="SFG76" s="62"/>
      <c r="SFH76" s="62"/>
      <c r="SFI76" s="62"/>
      <c r="SFJ76" s="62"/>
      <c r="SFK76" s="62"/>
      <c r="SFL76" s="62"/>
      <c r="SFM76" s="62"/>
      <c r="SFN76" s="62"/>
      <c r="SFO76" s="62"/>
      <c r="SFP76" s="62"/>
      <c r="SFQ76" s="62"/>
      <c r="SFR76" s="62"/>
      <c r="SFS76" s="62"/>
      <c r="SFT76" s="62"/>
      <c r="SFU76" s="62"/>
      <c r="SFV76" s="62"/>
      <c r="SFW76" s="62"/>
      <c r="SFX76" s="62"/>
      <c r="SFY76" s="62"/>
      <c r="SFZ76" s="62"/>
      <c r="SGA76" s="62"/>
      <c r="SGB76" s="62"/>
      <c r="SGC76" s="62"/>
      <c r="SGD76" s="62"/>
      <c r="SGE76" s="62"/>
      <c r="SGF76" s="62"/>
      <c r="SGG76" s="62"/>
      <c r="SGH76" s="62"/>
      <c r="SGI76" s="62"/>
      <c r="SGJ76" s="62"/>
      <c r="SGK76" s="62"/>
      <c r="SGL76" s="62"/>
      <c r="SGM76" s="62"/>
      <c r="SGN76" s="62"/>
      <c r="SGO76" s="62"/>
      <c r="SGP76" s="62"/>
      <c r="SGQ76" s="62"/>
      <c r="SGR76" s="62"/>
      <c r="SGS76" s="62"/>
      <c r="SGT76" s="62"/>
      <c r="SGU76" s="62"/>
      <c r="SGV76" s="62"/>
      <c r="SGW76" s="62"/>
      <c r="SGX76" s="62"/>
      <c r="SGY76" s="62"/>
      <c r="SGZ76" s="62"/>
      <c r="SHA76" s="62"/>
      <c r="SHB76" s="62"/>
      <c r="SHC76" s="62"/>
      <c r="SHD76" s="62"/>
      <c r="SHE76" s="62"/>
      <c r="SHF76" s="62"/>
      <c r="SHG76" s="62"/>
      <c r="SHH76" s="62"/>
      <c r="SHI76" s="62"/>
      <c r="SHJ76" s="62"/>
      <c r="SHK76" s="62"/>
      <c r="SHL76" s="62"/>
      <c r="SHM76" s="62"/>
      <c r="SHN76" s="62"/>
      <c r="SHO76" s="62"/>
      <c r="SHP76" s="62"/>
      <c r="SHQ76" s="62"/>
      <c r="SHR76" s="62"/>
      <c r="SHS76" s="62"/>
      <c r="SHT76" s="62"/>
      <c r="SHU76" s="62"/>
      <c r="SHV76" s="62"/>
      <c r="SHW76" s="62"/>
      <c r="SHX76" s="62"/>
      <c r="SHY76" s="62"/>
      <c r="SHZ76" s="62"/>
      <c r="SIA76" s="62"/>
      <c r="SIB76" s="62"/>
      <c r="SIC76" s="62"/>
      <c r="SID76" s="62"/>
      <c r="SIE76" s="62"/>
      <c r="SIF76" s="62"/>
      <c r="SIG76" s="62"/>
      <c r="SIH76" s="62"/>
      <c r="SII76" s="62"/>
      <c r="SIJ76" s="62"/>
      <c r="SIK76" s="62"/>
      <c r="SIL76" s="62"/>
      <c r="SIM76" s="62"/>
      <c r="SIN76" s="62"/>
      <c r="SIO76" s="62"/>
      <c r="SIP76" s="62"/>
      <c r="SIQ76" s="62"/>
      <c r="SIR76" s="62"/>
      <c r="SIS76" s="62"/>
      <c r="SIT76" s="62"/>
      <c r="SIU76" s="62"/>
      <c r="SIV76" s="62"/>
      <c r="SIW76" s="62"/>
      <c r="SIX76" s="62"/>
      <c r="SIY76" s="62"/>
      <c r="SIZ76" s="62"/>
      <c r="SJA76" s="62"/>
      <c r="SJB76" s="62"/>
      <c r="SJC76" s="62"/>
      <c r="SJD76" s="62"/>
      <c r="SJE76" s="62"/>
      <c r="SJF76" s="62"/>
      <c r="SJG76" s="62"/>
      <c r="SJH76" s="62"/>
      <c r="SJI76" s="62"/>
      <c r="SJJ76" s="62"/>
      <c r="SJK76" s="62"/>
      <c r="SJL76" s="62"/>
      <c r="SJM76" s="62"/>
      <c r="SJN76" s="62"/>
      <c r="SJO76" s="62"/>
      <c r="SJP76" s="62"/>
      <c r="SJQ76" s="62"/>
      <c r="SJR76" s="62"/>
      <c r="SJS76" s="62"/>
      <c r="SJT76" s="62"/>
      <c r="SJU76" s="62"/>
      <c r="SJV76" s="62"/>
      <c r="SJW76" s="62"/>
      <c r="SJX76" s="62"/>
      <c r="SJY76" s="62"/>
      <c r="SJZ76" s="62"/>
      <c r="SKA76" s="62"/>
      <c r="SKB76" s="62"/>
      <c r="SKC76" s="62"/>
      <c r="SKD76" s="62"/>
      <c r="SKE76" s="62"/>
      <c r="SKF76" s="62"/>
      <c r="SKG76" s="62"/>
      <c r="SKH76" s="62"/>
      <c r="SKI76" s="62"/>
      <c r="SKJ76" s="62"/>
      <c r="SKK76" s="62"/>
      <c r="SKL76" s="62"/>
      <c r="SKM76" s="62"/>
      <c r="SKN76" s="62"/>
      <c r="SKO76" s="62"/>
      <c r="SKP76" s="62"/>
      <c r="SKQ76" s="62"/>
      <c r="SKR76" s="62"/>
      <c r="SKS76" s="62"/>
      <c r="SKT76" s="62"/>
      <c r="SKU76" s="62"/>
      <c r="SKV76" s="62"/>
      <c r="SKW76" s="62"/>
      <c r="SKX76" s="62"/>
      <c r="SKY76" s="62"/>
      <c r="SKZ76" s="62"/>
      <c r="SLA76" s="62"/>
      <c r="SLB76" s="62"/>
      <c r="SLC76" s="62"/>
      <c r="SLD76" s="62"/>
      <c r="SLE76" s="62"/>
      <c r="SLF76" s="62"/>
      <c r="SLG76" s="62"/>
      <c r="SLH76" s="62"/>
      <c r="SLI76" s="62"/>
      <c r="SLJ76" s="62"/>
      <c r="SLK76" s="62"/>
      <c r="SLL76" s="62"/>
      <c r="SLM76" s="62"/>
      <c r="SLN76" s="62"/>
      <c r="SLO76" s="62"/>
      <c r="SLP76" s="62"/>
      <c r="SLQ76" s="62"/>
      <c r="SLR76" s="62"/>
      <c r="SLS76" s="62"/>
      <c r="SLT76" s="62"/>
      <c r="SLU76" s="62"/>
      <c r="SLV76" s="62"/>
      <c r="SLW76" s="62"/>
      <c r="SLX76" s="62"/>
      <c r="SLY76" s="62"/>
      <c r="SLZ76" s="62"/>
      <c r="SMA76" s="62"/>
      <c r="SMB76" s="62"/>
      <c r="SMC76" s="62"/>
      <c r="SMD76" s="62"/>
      <c r="SME76" s="62"/>
      <c r="SMF76" s="62"/>
      <c r="SMG76" s="62"/>
      <c r="SMH76" s="62"/>
      <c r="SMI76" s="62"/>
      <c r="SMJ76" s="62"/>
      <c r="SMK76" s="62"/>
      <c r="SML76" s="62"/>
      <c r="SMM76" s="62"/>
      <c r="SMN76" s="62"/>
      <c r="SMO76" s="62"/>
      <c r="SMP76" s="62"/>
      <c r="SMQ76" s="62"/>
      <c r="SMR76" s="62"/>
      <c r="SMS76" s="62"/>
      <c r="SMT76" s="62"/>
      <c r="SMU76" s="62"/>
      <c r="SMV76" s="62"/>
      <c r="SMW76" s="62"/>
      <c r="SMX76" s="62"/>
      <c r="SMY76" s="62"/>
      <c r="SMZ76" s="62"/>
      <c r="SNA76" s="62"/>
      <c r="SNB76" s="62"/>
      <c r="SNC76" s="62"/>
      <c r="SND76" s="62"/>
      <c r="SNE76" s="62"/>
      <c r="SNF76" s="62"/>
      <c r="SNG76" s="62"/>
      <c r="SNH76" s="62"/>
      <c r="SNI76" s="62"/>
      <c r="SNJ76" s="62"/>
      <c r="SNK76" s="62"/>
      <c r="SNL76" s="62"/>
      <c r="SNM76" s="62"/>
      <c r="SNN76" s="62"/>
      <c r="SNO76" s="62"/>
      <c r="SNP76" s="62"/>
      <c r="SNQ76" s="62"/>
      <c r="SNR76" s="62"/>
      <c r="SNS76" s="62"/>
      <c r="SNT76" s="62"/>
      <c r="SNU76" s="62"/>
      <c r="SNV76" s="62"/>
      <c r="SNW76" s="62"/>
      <c r="SNX76" s="62"/>
      <c r="SNY76" s="62"/>
      <c r="SNZ76" s="62"/>
      <c r="SOA76" s="62"/>
      <c r="SOB76" s="62"/>
      <c r="SOC76" s="62"/>
      <c r="SOD76" s="62"/>
      <c r="SOE76" s="62"/>
      <c r="SOF76" s="62"/>
      <c r="SOG76" s="62"/>
      <c r="SOH76" s="62"/>
      <c r="SOI76" s="62"/>
      <c r="SOJ76" s="62"/>
      <c r="SOK76" s="62"/>
      <c r="SOL76" s="62"/>
      <c r="SOM76" s="62"/>
      <c r="SON76" s="62"/>
      <c r="SOO76" s="62"/>
      <c r="SOP76" s="62"/>
      <c r="SOQ76" s="62"/>
      <c r="SOR76" s="62"/>
      <c r="SOS76" s="62"/>
      <c r="SOT76" s="62"/>
      <c r="SOU76" s="62"/>
      <c r="SOV76" s="62"/>
      <c r="SOW76" s="62"/>
      <c r="SOX76" s="62"/>
      <c r="SOY76" s="62"/>
      <c r="SOZ76" s="62"/>
      <c r="SPA76" s="62"/>
      <c r="SPB76" s="62"/>
      <c r="SPC76" s="62"/>
      <c r="SPD76" s="62"/>
      <c r="SPE76" s="62"/>
      <c r="SPF76" s="62"/>
      <c r="SPG76" s="62"/>
      <c r="SPH76" s="62"/>
      <c r="SPI76" s="62"/>
      <c r="SPJ76" s="62"/>
      <c r="SPK76" s="62"/>
      <c r="SPL76" s="62"/>
      <c r="SPM76" s="62"/>
      <c r="SPN76" s="62"/>
      <c r="SPO76" s="62"/>
      <c r="SPP76" s="62"/>
      <c r="SPQ76" s="62"/>
      <c r="SPR76" s="62"/>
      <c r="SPS76" s="62"/>
      <c r="SPT76" s="62"/>
      <c r="SPU76" s="62"/>
      <c r="SPV76" s="62"/>
      <c r="SPW76" s="62"/>
      <c r="SPX76" s="62"/>
      <c r="SPY76" s="62"/>
      <c r="SPZ76" s="62"/>
      <c r="SQA76" s="62"/>
      <c r="SQB76" s="62"/>
      <c r="SQC76" s="62"/>
      <c r="SQD76" s="62"/>
      <c r="SQE76" s="62"/>
      <c r="SQF76" s="62"/>
      <c r="SQG76" s="62"/>
      <c r="SQH76" s="62"/>
      <c r="SQI76" s="62"/>
      <c r="SQJ76" s="62"/>
      <c r="SQK76" s="62"/>
      <c r="SQL76" s="62"/>
      <c r="SQM76" s="62"/>
      <c r="SQN76" s="62"/>
      <c r="SQO76" s="62"/>
      <c r="SQP76" s="62"/>
      <c r="SQQ76" s="62"/>
      <c r="SQR76" s="62"/>
      <c r="SQS76" s="62"/>
      <c r="SQT76" s="62"/>
      <c r="SQU76" s="62"/>
      <c r="SQV76" s="62"/>
      <c r="SQW76" s="62"/>
      <c r="SQX76" s="62"/>
      <c r="SQY76" s="62"/>
      <c r="SQZ76" s="62"/>
      <c r="SRA76" s="62"/>
      <c r="SRB76" s="62"/>
      <c r="SRC76" s="62"/>
      <c r="SRD76" s="62"/>
      <c r="SRE76" s="62"/>
      <c r="SRF76" s="62"/>
      <c r="SRG76" s="62"/>
      <c r="SRH76" s="62"/>
      <c r="SRI76" s="62"/>
      <c r="SRJ76" s="62"/>
      <c r="SRK76" s="62"/>
      <c r="SRL76" s="62"/>
      <c r="SRM76" s="62"/>
      <c r="SRN76" s="62"/>
      <c r="SRO76" s="62"/>
      <c r="SRP76" s="62"/>
      <c r="SRQ76" s="62"/>
      <c r="SRR76" s="62"/>
      <c r="SRS76" s="62"/>
      <c r="SRT76" s="62"/>
      <c r="SRU76" s="62"/>
      <c r="SRV76" s="62"/>
      <c r="SRW76" s="62"/>
      <c r="SRX76" s="62"/>
      <c r="SRY76" s="62"/>
      <c r="SRZ76" s="62"/>
      <c r="SSA76" s="62"/>
      <c r="SSB76" s="62"/>
      <c r="SSC76" s="62"/>
      <c r="SSD76" s="62"/>
      <c r="SSE76" s="62"/>
      <c r="SSF76" s="62"/>
      <c r="SSG76" s="62"/>
      <c r="SSH76" s="62"/>
      <c r="SSI76" s="62"/>
      <c r="SSJ76" s="62"/>
      <c r="SSK76" s="62"/>
      <c r="SSL76" s="62"/>
      <c r="SSM76" s="62"/>
      <c r="SSN76" s="62"/>
      <c r="SSO76" s="62"/>
      <c r="SSP76" s="62"/>
      <c r="SSQ76" s="62"/>
      <c r="SSR76" s="62"/>
      <c r="SSS76" s="62"/>
      <c r="SST76" s="62"/>
      <c r="SSU76" s="62"/>
      <c r="SSV76" s="62"/>
      <c r="SSW76" s="62"/>
      <c r="SSX76" s="62"/>
      <c r="SSY76" s="62"/>
      <c r="SSZ76" s="62"/>
      <c r="STA76" s="62"/>
      <c r="STB76" s="62"/>
      <c r="STC76" s="62"/>
      <c r="STD76" s="62"/>
      <c r="STE76" s="62"/>
      <c r="STF76" s="62"/>
      <c r="STG76" s="62"/>
      <c r="STH76" s="62"/>
      <c r="STI76" s="62"/>
      <c r="STJ76" s="62"/>
      <c r="STK76" s="62"/>
      <c r="STL76" s="62"/>
      <c r="STM76" s="62"/>
      <c r="STN76" s="62"/>
      <c r="STO76" s="62"/>
      <c r="STP76" s="62"/>
      <c r="STQ76" s="62"/>
      <c r="STR76" s="62"/>
      <c r="STS76" s="62"/>
      <c r="STT76" s="62"/>
      <c r="STU76" s="62"/>
      <c r="STV76" s="62"/>
      <c r="STW76" s="62"/>
      <c r="STX76" s="62"/>
      <c r="STY76" s="62"/>
      <c r="STZ76" s="62"/>
      <c r="SUA76" s="62"/>
      <c r="SUB76" s="62"/>
      <c r="SUC76" s="62"/>
      <c r="SUD76" s="62"/>
      <c r="SUE76" s="62"/>
      <c r="SUF76" s="62"/>
      <c r="SUG76" s="62"/>
      <c r="SUH76" s="62"/>
      <c r="SUI76" s="62"/>
      <c r="SUJ76" s="62"/>
      <c r="SUK76" s="62"/>
      <c r="SUL76" s="62"/>
      <c r="SUM76" s="62"/>
      <c r="SUN76" s="62"/>
      <c r="SUO76" s="62"/>
      <c r="SUP76" s="62"/>
      <c r="SUQ76" s="62"/>
      <c r="SUR76" s="62"/>
      <c r="SUS76" s="62"/>
      <c r="SUT76" s="62"/>
      <c r="SUU76" s="62"/>
      <c r="SUV76" s="62"/>
      <c r="SUW76" s="62"/>
      <c r="SUX76" s="62"/>
      <c r="SUY76" s="62"/>
      <c r="SUZ76" s="62"/>
      <c r="SVA76" s="62"/>
      <c r="SVB76" s="62"/>
      <c r="SVC76" s="62"/>
      <c r="SVD76" s="62"/>
      <c r="SVE76" s="62"/>
      <c r="SVF76" s="62"/>
      <c r="SVG76" s="62"/>
      <c r="SVH76" s="62"/>
      <c r="SVI76" s="62"/>
      <c r="SVJ76" s="62"/>
      <c r="SVK76" s="62"/>
      <c r="SVL76" s="62"/>
      <c r="SVM76" s="62"/>
      <c r="SVN76" s="62"/>
      <c r="SVO76" s="62"/>
      <c r="SVP76" s="62"/>
      <c r="SVQ76" s="62"/>
      <c r="SVR76" s="62"/>
      <c r="SVS76" s="62"/>
      <c r="SVT76" s="62"/>
      <c r="SVU76" s="62"/>
      <c r="SVV76" s="62"/>
      <c r="SVW76" s="62"/>
      <c r="SVX76" s="62"/>
      <c r="SVY76" s="62"/>
      <c r="SVZ76" s="62"/>
      <c r="SWA76" s="62"/>
      <c r="SWB76" s="62"/>
      <c r="SWC76" s="62"/>
      <c r="SWD76" s="62"/>
      <c r="SWE76" s="62"/>
      <c r="SWF76" s="62"/>
      <c r="SWG76" s="62"/>
      <c r="SWH76" s="62"/>
      <c r="SWI76" s="62"/>
      <c r="SWJ76" s="62"/>
      <c r="SWK76" s="62"/>
      <c r="SWL76" s="62"/>
      <c r="SWM76" s="62"/>
      <c r="SWN76" s="62"/>
      <c r="SWO76" s="62"/>
      <c r="SWP76" s="62"/>
      <c r="SWQ76" s="62"/>
      <c r="SWR76" s="62"/>
      <c r="SWS76" s="62"/>
      <c r="SWT76" s="62"/>
      <c r="SWU76" s="62"/>
      <c r="SWV76" s="62"/>
      <c r="SWW76" s="62"/>
      <c r="SWX76" s="62"/>
      <c r="SWY76" s="62"/>
      <c r="SWZ76" s="62"/>
      <c r="SXA76" s="62"/>
      <c r="SXB76" s="62"/>
      <c r="SXC76" s="62"/>
      <c r="SXD76" s="62"/>
      <c r="SXE76" s="62"/>
      <c r="SXF76" s="62"/>
      <c r="SXG76" s="62"/>
      <c r="SXH76" s="62"/>
      <c r="SXI76" s="62"/>
      <c r="SXJ76" s="62"/>
      <c r="SXK76" s="62"/>
      <c r="SXL76" s="62"/>
      <c r="SXM76" s="62"/>
      <c r="SXN76" s="62"/>
      <c r="SXO76" s="62"/>
      <c r="SXP76" s="62"/>
      <c r="SXQ76" s="62"/>
      <c r="SXR76" s="62"/>
      <c r="SXS76" s="62"/>
      <c r="SXT76" s="62"/>
      <c r="SXU76" s="62"/>
      <c r="SXV76" s="62"/>
      <c r="SXW76" s="62"/>
      <c r="SXX76" s="62"/>
      <c r="SXY76" s="62"/>
      <c r="SXZ76" s="62"/>
      <c r="SYA76" s="62"/>
      <c r="SYB76" s="62"/>
      <c r="SYC76" s="62"/>
      <c r="SYD76" s="62"/>
      <c r="SYE76" s="62"/>
      <c r="SYF76" s="62"/>
      <c r="SYG76" s="62"/>
      <c r="SYH76" s="62"/>
      <c r="SYI76" s="62"/>
      <c r="SYJ76" s="62"/>
      <c r="SYK76" s="62"/>
      <c r="SYL76" s="62"/>
      <c r="SYM76" s="62"/>
      <c r="SYN76" s="62"/>
      <c r="SYO76" s="62"/>
      <c r="SYP76" s="62"/>
      <c r="SYQ76" s="62"/>
      <c r="SYR76" s="62"/>
      <c r="SYS76" s="62"/>
      <c r="SYT76" s="62"/>
      <c r="SYU76" s="62"/>
      <c r="SYV76" s="62"/>
      <c r="SYW76" s="62"/>
      <c r="SYX76" s="62"/>
      <c r="SYY76" s="62"/>
      <c r="SYZ76" s="62"/>
      <c r="SZA76" s="62"/>
      <c r="SZB76" s="62"/>
      <c r="SZC76" s="62"/>
      <c r="SZD76" s="62"/>
      <c r="SZE76" s="62"/>
      <c r="SZF76" s="62"/>
      <c r="SZG76" s="62"/>
      <c r="SZH76" s="62"/>
      <c r="SZI76" s="62"/>
      <c r="SZJ76" s="62"/>
      <c r="SZK76" s="62"/>
      <c r="SZL76" s="62"/>
      <c r="SZM76" s="62"/>
      <c r="SZN76" s="62"/>
      <c r="SZO76" s="62"/>
      <c r="SZP76" s="62"/>
      <c r="SZQ76" s="62"/>
      <c r="SZR76" s="62"/>
      <c r="SZS76" s="62"/>
      <c r="SZT76" s="62"/>
      <c r="SZU76" s="62"/>
      <c r="SZV76" s="62"/>
      <c r="SZW76" s="62"/>
      <c r="SZX76" s="62"/>
      <c r="SZY76" s="62"/>
      <c r="SZZ76" s="62"/>
      <c r="TAA76" s="62"/>
      <c r="TAB76" s="62"/>
      <c r="TAC76" s="62"/>
      <c r="TAD76" s="62"/>
      <c r="TAE76" s="62"/>
      <c r="TAF76" s="62"/>
      <c r="TAG76" s="62"/>
      <c r="TAH76" s="62"/>
      <c r="TAI76" s="62"/>
      <c r="TAJ76" s="62"/>
      <c r="TAK76" s="62"/>
      <c r="TAL76" s="62"/>
      <c r="TAM76" s="62"/>
      <c r="TAN76" s="62"/>
      <c r="TAO76" s="62"/>
      <c r="TAP76" s="62"/>
      <c r="TAQ76" s="62"/>
      <c r="TAR76" s="62"/>
      <c r="TAS76" s="62"/>
      <c r="TAT76" s="62"/>
      <c r="TAU76" s="62"/>
      <c r="TAV76" s="62"/>
      <c r="TAW76" s="62"/>
      <c r="TAX76" s="62"/>
      <c r="TAY76" s="62"/>
      <c r="TAZ76" s="62"/>
      <c r="TBA76" s="62"/>
      <c r="TBB76" s="62"/>
      <c r="TBC76" s="62"/>
      <c r="TBD76" s="62"/>
      <c r="TBE76" s="62"/>
      <c r="TBF76" s="62"/>
      <c r="TBG76" s="62"/>
      <c r="TBH76" s="62"/>
      <c r="TBI76" s="62"/>
      <c r="TBJ76" s="62"/>
      <c r="TBK76" s="62"/>
      <c r="TBL76" s="62"/>
      <c r="TBM76" s="62"/>
      <c r="TBN76" s="62"/>
      <c r="TBO76" s="62"/>
      <c r="TBP76" s="62"/>
      <c r="TBQ76" s="62"/>
      <c r="TBR76" s="62"/>
      <c r="TBS76" s="62"/>
      <c r="TBT76" s="62"/>
      <c r="TBU76" s="62"/>
      <c r="TBV76" s="62"/>
      <c r="TBW76" s="62"/>
      <c r="TBX76" s="62"/>
      <c r="TBY76" s="62"/>
      <c r="TBZ76" s="62"/>
      <c r="TCA76" s="62"/>
      <c r="TCB76" s="62"/>
      <c r="TCC76" s="62"/>
      <c r="TCD76" s="62"/>
      <c r="TCE76" s="62"/>
      <c r="TCF76" s="62"/>
      <c r="TCG76" s="62"/>
      <c r="TCH76" s="62"/>
      <c r="TCI76" s="62"/>
      <c r="TCJ76" s="62"/>
      <c r="TCK76" s="62"/>
      <c r="TCL76" s="62"/>
      <c r="TCM76" s="62"/>
      <c r="TCN76" s="62"/>
      <c r="TCO76" s="62"/>
      <c r="TCP76" s="62"/>
      <c r="TCQ76" s="62"/>
      <c r="TCR76" s="62"/>
      <c r="TCS76" s="62"/>
      <c r="TCT76" s="62"/>
      <c r="TCU76" s="62"/>
      <c r="TCV76" s="62"/>
      <c r="TCW76" s="62"/>
      <c r="TCX76" s="62"/>
      <c r="TCY76" s="62"/>
      <c r="TCZ76" s="62"/>
      <c r="TDA76" s="62"/>
      <c r="TDB76" s="62"/>
      <c r="TDC76" s="62"/>
      <c r="TDD76" s="62"/>
      <c r="TDE76" s="62"/>
      <c r="TDF76" s="62"/>
      <c r="TDG76" s="62"/>
      <c r="TDH76" s="62"/>
      <c r="TDI76" s="62"/>
      <c r="TDJ76" s="62"/>
      <c r="TDK76" s="62"/>
      <c r="TDL76" s="62"/>
      <c r="TDM76" s="62"/>
      <c r="TDN76" s="62"/>
      <c r="TDO76" s="62"/>
      <c r="TDP76" s="62"/>
      <c r="TDQ76" s="62"/>
      <c r="TDR76" s="62"/>
      <c r="TDS76" s="62"/>
      <c r="TDT76" s="62"/>
      <c r="TDU76" s="62"/>
      <c r="TDV76" s="62"/>
      <c r="TDW76" s="62"/>
      <c r="TDX76" s="62"/>
      <c r="TDY76" s="62"/>
      <c r="TDZ76" s="62"/>
      <c r="TEA76" s="62"/>
      <c r="TEB76" s="62"/>
      <c r="TEC76" s="62"/>
      <c r="TED76" s="62"/>
      <c r="TEE76" s="62"/>
      <c r="TEF76" s="62"/>
      <c r="TEG76" s="62"/>
      <c r="TEH76" s="62"/>
      <c r="TEI76" s="62"/>
      <c r="TEJ76" s="62"/>
      <c r="TEK76" s="62"/>
      <c r="TEL76" s="62"/>
      <c r="TEM76" s="62"/>
      <c r="TEN76" s="62"/>
      <c r="TEO76" s="62"/>
      <c r="TEP76" s="62"/>
      <c r="TEQ76" s="62"/>
      <c r="TER76" s="62"/>
      <c r="TES76" s="62"/>
      <c r="TET76" s="62"/>
      <c r="TEU76" s="62"/>
      <c r="TEV76" s="62"/>
      <c r="TEW76" s="62"/>
      <c r="TEX76" s="62"/>
      <c r="TEY76" s="62"/>
      <c r="TEZ76" s="62"/>
      <c r="TFA76" s="62"/>
      <c r="TFB76" s="62"/>
      <c r="TFC76" s="62"/>
      <c r="TFD76" s="62"/>
      <c r="TFE76" s="62"/>
      <c r="TFF76" s="62"/>
      <c r="TFG76" s="62"/>
      <c r="TFH76" s="62"/>
      <c r="TFI76" s="62"/>
      <c r="TFJ76" s="62"/>
      <c r="TFK76" s="62"/>
      <c r="TFL76" s="62"/>
      <c r="TFM76" s="62"/>
      <c r="TFN76" s="62"/>
      <c r="TFO76" s="62"/>
      <c r="TFP76" s="62"/>
      <c r="TFQ76" s="62"/>
      <c r="TFR76" s="62"/>
      <c r="TFS76" s="62"/>
      <c r="TFT76" s="62"/>
      <c r="TFU76" s="62"/>
      <c r="TFV76" s="62"/>
      <c r="TFW76" s="62"/>
      <c r="TFX76" s="62"/>
      <c r="TFY76" s="62"/>
      <c r="TFZ76" s="62"/>
      <c r="TGA76" s="62"/>
      <c r="TGB76" s="62"/>
      <c r="TGC76" s="62"/>
      <c r="TGD76" s="62"/>
      <c r="TGE76" s="62"/>
      <c r="TGF76" s="62"/>
      <c r="TGG76" s="62"/>
      <c r="TGH76" s="62"/>
      <c r="TGI76" s="62"/>
      <c r="TGJ76" s="62"/>
      <c r="TGK76" s="62"/>
      <c r="TGL76" s="62"/>
      <c r="TGM76" s="62"/>
      <c r="TGN76" s="62"/>
      <c r="TGO76" s="62"/>
      <c r="TGP76" s="62"/>
      <c r="TGQ76" s="62"/>
      <c r="TGR76" s="62"/>
      <c r="TGS76" s="62"/>
      <c r="TGT76" s="62"/>
      <c r="TGU76" s="62"/>
      <c r="TGV76" s="62"/>
      <c r="TGW76" s="62"/>
      <c r="TGX76" s="62"/>
      <c r="TGY76" s="62"/>
      <c r="TGZ76" s="62"/>
      <c r="THA76" s="62"/>
      <c r="THB76" s="62"/>
      <c r="THC76" s="62"/>
      <c r="THD76" s="62"/>
      <c r="THE76" s="62"/>
      <c r="THF76" s="62"/>
      <c r="THG76" s="62"/>
      <c r="THH76" s="62"/>
      <c r="THI76" s="62"/>
      <c r="THJ76" s="62"/>
      <c r="THK76" s="62"/>
      <c r="THL76" s="62"/>
      <c r="THM76" s="62"/>
      <c r="THN76" s="62"/>
      <c r="THO76" s="62"/>
      <c r="THP76" s="62"/>
      <c r="THQ76" s="62"/>
      <c r="THR76" s="62"/>
      <c r="THS76" s="62"/>
      <c r="THT76" s="62"/>
      <c r="THU76" s="62"/>
      <c r="THV76" s="62"/>
      <c r="THW76" s="62"/>
      <c r="THX76" s="62"/>
      <c r="THY76" s="62"/>
      <c r="THZ76" s="62"/>
      <c r="TIA76" s="62"/>
      <c r="TIB76" s="62"/>
      <c r="TIC76" s="62"/>
      <c r="TID76" s="62"/>
      <c r="TIE76" s="62"/>
      <c r="TIF76" s="62"/>
      <c r="TIG76" s="62"/>
      <c r="TIH76" s="62"/>
      <c r="TII76" s="62"/>
      <c r="TIJ76" s="62"/>
      <c r="TIK76" s="62"/>
      <c r="TIL76" s="62"/>
      <c r="TIM76" s="62"/>
      <c r="TIN76" s="62"/>
      <c r="TIO76" s="62"/>
      <c r="TIP76" s="62"/>
      <c r="TIQ76" s="62"/>
      <c r="TIR76" s="62"/>
      <c r="TIS76" s="62"/>
      <c r="TIT76" s="62"/>
      <c r="TIU76" s="62"/>
      <c r="TIV76" s="62"/>
      <c r="TIW76" s="62"/>
      <c r="TIX76" s="62"/>
      <c r="TIY76" s="62"/>
      <c r="TIZ76" s="62"/>
      <c r="TJA76" s="62"/>
      <c r="TJB76" s="62"/>
      <c r="TJC76" s="62"/>
      <c r="TJD76" s="62"/>
      <c r="TJE76" s="62"/>
      <c r="TJF76" s="62"/>
      <c r="TJG76" s="62"/>
      <c r="TJH76" s="62"/>
      <c r="TJI76" s="62"/>
      <c r="TJJ76" s="62"/>
      <c r="TJK76" s="62"/>
      <c r="TJL76" s="62"/>
      <c r="TJM76" s="62"/>
      <c r="TJN76" s="62"/>
      <c r="TJO76" s="62"/>
      <c r="TJP76" s="62"/>
      <c r="TJQ76" s="62"/>
      <c r="TJR76" s="62"/>
      <c r="TJS76" s="62"/>
      <c r="TJT76" s="62"/>
      <c r="TJU76" s="62"/>
      <c r="TJV76" s="62"/>
      <c r="TJW76" s="62"/>
      <c r="TJX76" s="62"/>
      <c r="TJY76" s="62"/>
      <c r="TJZ76" s="62"/>
      <c r="TKA76" s="62"/>
      <c r="TKB76" s="62"/>
      <c r="TKC76" s="62"/>
      <c r="TKD76" s="62"/>
      <c r="TKE76" s="62"/>
      <c r="TKF76" s="62"/>
      <c r="TKG76" s="62"/>
      <c r="TKH76" s="62"/>
      <c r="TKI76" s="62"/>
      <c r="TKJ76" s="62"/>
      <c r="TKK76" s="62"/>
      <c r="TKL76" s="62"/>
      <c r="TKM76" s="62"/>
      <c r="TKN76" s="62"/>
      <c r="TKO76" s="62"/>
      <c r="TKP76" s="62"/>
      <c r="TKQ76" s="62"/>
      <c r="TKR76" s="62"/>
      <c r="TKS76" s="62"/>
      <c r="TKT76" s="62"/>
      <c r="TKU76" s="62"/>
      <c r="TKV76" s="62"/>
      <c r="TKW76" s="62"/>
      <c r="TKX76" s="62"/>
      <c r="TKY76" s="62"/>
      <c r="TKZ76" s="62"/>
      <c r="TLA76" s="62"/>
      <c r="TLB76" s="62"/>
      <c r="TLC76" s="62"/>
      <c r="TLD76" s="62"/>
      <c r="TLE76" s="62"/>
      <c r="TLF76" s="62"/>
      <c r="TLG76" s="62"/>
      <c r="TLH76" s="62"/>
      <c r="TLI76" s="62"/>
      <c r="TLJ76" s="62"/>
      <c r="TLK76" s="62"/>
      <c r="TLL76" s="62"/>
      <c r="TLM76" s="62"/>
      <c r="TLN76" s="62"/>
      <c r="TLO76" s="62"/>
      <c r="TLP76" s="62"/>
      <c r="TLQ76" s="62"/>
      <c r="TLR76" s="62"/>
      <c r="TLS76" s="62"/>
      <c r="TLT76" s="62"/>
      <c r="TLU76" s="62"/>
      <c r="TLV76" s="62"/>
      <c r="TLW76" s="62"/>
      <c r="TLX76" s="62"/>
      <c r="TLY76" s="62"/>
      <c r="TLZ76" s="62"/>
      <c r="TMA76" s="62"/>
      <c r="TMB76" s="62"/>
      <c r="TMC76" s="62"/>
      <c r="TMD76" s="62"/>
      <c r="TME76" s="62"/>
      <c r="TMF76" s="62"/>
      <c r="TMG76" s="62"/>
      <c r="TMH76" s="62"/>
      <c r="TMI76" s="62"/>
      <c r="TMJ76" s="62"/>
      <c r="TMK76" s="62"/>
      <c r="TML76" s="62"/>
      <c r="TMM76" s="62"/>
      <c r="TMN76" s="62"/>
      <c r="TMO76" s="62"/>
      <c r="TMP76" s="62"/>
      <c r="TMQ76" s="62"/>
      <c r="TMR76" s="62"/>
      <c r="TMS76" s="62"/>
      <c r="TMT76" s="62"/>
      <c r="TMU76" s="62"/>
      <c r="TMV76" s="62"/>
      <c r="TMW76" s="62"/>
      <c r="TMX76" s="62"/>
      <c r="TMY76" s="62"/>
      <c r="TMZ76" s="62"/>
      <c r="TNA76" s="62"/>
      <c r="TNB76" s="62"/>
      <c r="TNC76" s="62"/>
      <c r="TND76" s="62"/>
      <c r="TNE76" s="62"/>
      <c r="TNF76" s="62"/>
      <c r="TNG76" s="62"/>
      <c r="TNH76" s="62"/>
      <c r="TNI76" s="62"/>
      <c r="TNJ76" s="62"/>
      <c r="TNK76" s="62"/>
      <c r="TNL76" s="62"/>
      <c r="TNM76" s="62"/>
      <c r="TNN76" s="62"/>
      <c r="TNO76" s="62"/>
      <c r="TNP76" s="62"/>
      <c r="TNQ76" s="62"/>
      <c r="TNR76" s="62"/>
      <c r="TNS76" s="62"/>
      <c r="TNT76" s="62"/>
      <c r="TNU76" s="62"/>
      <c r="TNV76" s="62"/>
      <c r="TNW76" s="62"/>
      <c r="TNX76" s="62"/>
      <c r="TNY76" s="62"/>
      <c r="TNZ76" s="62"/>
      <c r="TOA76" s="62"/>
      <c r="TOB76" s="62"/>
      <c r="TOC76" s="62"/>
      <c r="TOD76" s="62"/>
      <c r="TOE76" s="62"/>
      <c r="TOF76" s="62"/>
      <c r="TOG76" s="62"/>
      <c r="TOH76" s="62"/>
      <c r="TOI76" s="62"/>
      <c r="TOJ76" s="62"/>
      <c r="TOK76" s="62"/>
      <c r="TOL76" s="62"/>
      <c r="TOM76" s="62"/>
      <c r="TON76" s="62"/>
      <c r="TOO76" s="62"/>
      <c r="TOP76" s="62"/>
      <c r="TOQ76" s="62"/>
      <c r="TOR76" s="62"/>
      <c r="TOS76" s="62"/>
      <c r="TOT76" s="62"/>
      <c r="TOU76" s="62"/>
      <c r="TOV76" s="62"/>
      <c r="TOW76" s="62"/>
      <c r="TOX76" s="62"/>
      <c r="TOY76" s="62"/>
      <c r="TOZ76" s="62"/>
      <c r="TPA76" s="62"/>
      <c r="TPB76" s="62"/>
      <c r="TPC76" s="62"/>
      <c r="TPD76" s="62"/>
      <c r="TPE76" s="62"/>
      <c r="TPF76" s="62"/>
      <c r="TPG76" s="62"/>
      <c r="TPH76" s="62"/>
      <c r="TPI76" s="62"/>
      <c r="TPJ76" s="62"/>
      <c r="TPK76" s="62"/>
      <c r="TPL76" s="62"/>
      <c r="TPM76" s="62"/>
      <c r="TPN76" s="62"/>
      <c r="TPO76" s="62"/>
      <c r="TPP76" s="62"/>
      <c r="TPQ76" s="62"/>
      <c r="TPR76" s="62"/>
      <c r="TPS76" s="62"/>
      <c r="TPT76" s="62"/>
      <c r="TPU76" s="62"/>
      <c r="TPV76" s="62"/>
      <c r="TPW76" s="62"/>
      <c r="TPX76" s="62"/>
      <c r="TPY76" s="62"/>
      <c r="TPZ76" s="62"/>
      <c r="TQA76" s="62"/>
      <c r="TQB76" s="62"/>
      <c r="TQC76" s="62"/>
      <c r="TQD76" s="62"/>
      <c r="TQE76" s="62"/>
      <c r="TQF76" s="62"/>
      <c r="TQG76" s="62"/>
      <c r="TQH76" s="62"/>
      <c r="TQI76" s="62"/>
      <c r="TQJ76" s="62"/>
      <c r="TQK76" s="62"/>
      <c r="TQL76" s="62"/>
      <c r="TQM76" s="62"/>
      <c r="TQN76" s="62"/>
      <c r="TQO76" s="62"/>
      <c r="TQP76" s="62"/>
      <c r="TQQ76" s="62"/>
      <c r="TQR76" s="62"/>
      <c r="TQS76" s="62"/>
      <c r="TQT76" s="62"/>
      <c r="TQU76" s="62"/>
      <c r="TQV76" s="62"/>
      <c r="TQW76" s="62"/>
      <c r="TQX76" s="62"/>
      <c r="TQY76" s="62"/>
      <c r="TQZ76" s="62"/>
      <c r="TRA76" s="62"/>
      <c r="TRB76" s="62"/>
      <c r="TRC76" s="62"/>
      <c r="TRD76" s="62"/>
      <c r="TRE76" s="62"/>
      <c r="TRF76" s="62"/>
      <c r="TRG76" s="62"/>
      <c r="TRH76" s="62"/>
      <c r="TRI76" s="62"/>
      <c r="TRJ76" s="62"/>
      <c r="TRK76" s="62"/>
      <c r="TRL76" s="62"/>
      <c r="TRM76" s="62"/>
      <c r="TRN76" s="62"/>
      <c r="TRO76" s="62"/>
      <c r="TRP76" s="62"/>
      <c r="TRQ76" s="62"/>
      <c r="TRR76" s="62"/>
      <c r="TRS76" s="62"/>
      <c r="TRT76" s="62"/>
      <c r="TRU76" s="62"/>
      <c r="TRV76" s="62"/>
      <c r="TRW76" s="62"/>
      <c r="TRX76" s="62"/>
      <c r="TRY76" s="62"/>
      <c r="TRZ76" s="62"/>
      <c r="TSA76" s="62"/>
      <c r="TSB76" s="62"/>
      <c r="TSC76" s="62"/>
      <c r="TSD76" s="62"/>
      <c r="TSE76" s="62"/>
      <c r="TSF76" s="62"/>
      <c r="TSG76" s="62"/>
      <c r="TSH76" s="62"/>
      <c r="TSI76" s="62"/>
      <c r="TSJ76" s="62"/>
      <c r="TSK76" s="62"/>
      <c r="TSL76" s="62"/>
      <c r="TSM76" s="62"/>
      <c r="TSN76" s="62"/>
      <c r="TSO76" s="62"/>
      <c r="TSP76" s="62"/>
      <c r="TSQ76" s="62"/>
      <c r="TSR76" s="62"/>
      <c r="TSS76" s="62"/>
      <c r="TST76" s="62"/>
      <c r="TSU76" s="62"/>
      <c r="TSV76" s="62"/>
      <c r="TSW76" s="62"/>
      <c r="TSX76" s="62"/>
      <c r="TSY76" s="62"/>
      <c r="TSZ76" s="62"/>
      <c r="TTA76" s="62"/>
      <c r="TTB76" s="62"/>
      <c r="TTC76" s="62"/>
      <c r="TTD76" s="62"/>
      <c r="TTE76" s="62"/>
      <c r="TTF76" s="62"/>
      <c r="TTG76" s="62"/>
      <c r="TTH76" s="62"/>
      <c r="TTI76" s="62"/>
      <c r="TTJ76" s="62"/>
      <c r="TTK76" s="62"/>
      <c r="TTL76" s="62"/>
      <c r="TTM76" s="62"/>
      <c r="TTN76" s="62"/>
      <c r="TTO76" s="62"/>
      <c r="TTP76" s="62"/>
      <c r="TTQ76" s="62"/>
      <c r="TTR76" s="62"/>
      <c r="TTS76" s="62"/>
      <c r="TTT76" s="62"/>
      <c r="TTU76" s="62"/>
      <c r="TTV76" s="62"/>
      <c r="TTW76" s="62"/>
      <c r="TTX76" s="62"/>
      <c r="TTY76" s="62"/>
      <c r="TTZ76" s="62"/>
      <c r="TUA76" s="62"/>
      <c r="TUB76" s="62"/>
      <c r="TUC76" s="62"/>
      <c r="TUD76" s="62"/>
      <c r="TUE76" s="62"/>
      <c r="TUF76" s="62"/>
      <c r="TUG76" s="62"/>
      <c r="TUH76" s="62"/>
      <c r="TUI76" s="62"/>
      <c r="TUJ76" s="62"/>
      <c r="TUK76" s="62"/>
      <c r="TUL76" s="62"/>
      <c r="TUM76" s="62"/>
      <c r="TUN76" s="62"/>
      <c r="TUO76" s="62"/>
      <c r="TUP76" s="62"/>
      <c r="TUQ76" s="62"/>
      <c r="TUR76" s="62"/>
      <c r="TUS76" s="62"/>
      <c r="TUT76" s="62"/>
      <c r="TUU76" s="62"/>
      <c r="TUV76" s="62"/>
      <c r="TUW76" s="62"/>
      <c r="TUX76" s="62"/>
      <c r="TUY76" s="62"/>
      <c r="TUZ76" s="62"/>
      <c r="TVA76" s="62"/>
      <c r="TVB76" s="62"/>
      <c r="TVC76" s="62"/>
      <c r="TVD76" s="62"/>
      <c r="TVE76" s="62"/>
      <c r="TVF76" s="62"/>
      <c r="TVG76" s="62"/>
      <c r="TVH76" s="62"/>
      <c r="TVI76" s="62"/>
      <c r="TVJ76" s="62"/>
      <c r="TVK76" s="62"/>
      <c r="TVL76" s="62"/>
      <c r="TVM76" s="62"/>
      <c r="TVN76" s="62"/>
      <c r="TVO76" s="62"/>
      <c r="TVP76" s="62"/>
      <c r="TVQ76" s="62"/>
      <c r="TVR76" s="62"/>
      <c r="TVS76" s="62"/>
      <c r="TVT76" s="62"/>
      <c r="TVU76" s="62"/>
      <c r="TVV76" s="62"/>
      <c r="TVW76" s="62"/>
      <c r="TVX76" s="62"/>
      <c r="TVY76" s="62"/>
      <c r="TVZ76" s="62"/>
      <c r="TWA76" s="62"/>
      <c r="TWB76" s="62"/>
      <c r="TWC76" s="62"/>
      <c r="TWD76" s="62"/>
      <c r="TWE76" s="62"/>
      <c r="TWF76" s="62"/>
      <c r="TWG76" s="62"/>
      <c r="TWH76" s="62"/>
      <c r="TWI76" s="62"/>
      <c r="TWJ76" s="62"/>
      <c r="TWK76" s="62"/>
      <c r="TWL76" s="62"/>
      <c r="TWM76" s="62"/>
      <c r="TWN76" s="62"/>
      <c r="TWO76" s="62"/>
      <c r="TWP76" s="62"/>
      <c r="TWQ76" s="62"/>
      <c r="TWR76" s="62"/>
      <c r="TWS76" s="62"/>
      <c r="TWT76" s="62"/>
      <c r="TWU76" s="62"/>
      <c r="TWV76" s="62"/>
      <c r="TWW76" s="62"/>
      <c r="TWX76" s="62"/>
      <c r="TWY76" s="62"/>
      <c r="TWZ76" s="62"/>
      <c r="TXA76" s="62"/>
      <c r="TXB76" s="62"/>
      <c r="TXC76" s="62"/>
      <c r="TXD76" s="62"/>
      <c r="TXE76" s="62"/>
      <c r="TXF76" s="62"/>
      <c r="TXG76" s="62"/>
      <c r="TXH76" s="62"/>
      <c r="TXI76" s="62"/>
      <c r="TXJ76" s="62"/>
      <c r="TXK76" s="62"/>
      <c r="TXL76" s="62"/>
      <c r="TXM76" s="62"/>
      <c r="TXN76" s="62"/>
      <c r="TXO76" s="62"/>
      <c r="TXP76" s="62"/>
      <c r="TXQ76" s="62"/>
      <c r="TXR76" s="62"/>
      <c r="TXS76" s="62"/>
      <c r="TXT76" s="62"/>
      <c r="TXU76" s="62"/>
      <c r="TXV76" s="62"/>
      <c r="TXW76" s="62"/>
      <c r="TXX76" s="62"/>
      <c r="TXY76" s="62"/>
      <c r="TXZ76" s="62"/>
      <c r="TYA76" s="62"/>
      <c r="TYB76" s="62"/>
      <c r="TYC76" s="62"/>
      <c r="TYD76" s="62"/>
      <c r="TYE76" s="62"/>
      <c r="TYF76" s="62"/>
      <c r="TYG76" s="62"/>
      <c r="TYH76" s="62"/>
      <c r="TYI76" s="62"/>
      <c r="TYJ76" s="62"/>
      <c r="TYK76" s="62"/>
      <c r="TYL76" s="62"/>
      <c r="TYM76" s="62"/>
      <c r="TYN76" s="62"/>
      <c r="TYO76" s="62"/>
      <c r="TYP76" s="62"/>
      <c r="TYQ76" s="62"/>
      <c r="TYR76" s="62"/>
      <c r="TYS76" s="62"/>
      <c r="TYT76" s="62"/>
      <c r="TYU76" s="62"/>
      <c r="TYV76" s="62"/>
      <c r="TYW76" s="62"/>
      <c r="TYX76" s="62"/>
      <c r="TYY76" s="62"/>
      <c r="TYZ76" s="62"/>
      <c r="TZA76" s="62"/>
      <c r="TZB76" s="62"/>
      <c r="TZC76" s="62"/>
      <c r="TZD76" s="62"/>
      <c r="TZE76" s="62"/>
      <c r="TZF76" s="62"/>
      <c r="TZG76" s="62"/>
      <c r="TZH76" s="62"/>
      <c r="TZI76" s="62"/>
      <c r="TZJ76" s="62"/>
      <c r="TZK76" s="62"/>
      <c r="TZL76" s="62"/>
      <c r="TZM76" s="62"/>
      <c r="TZN76" s="62"/>
      <c r="TZO76" s="62"/>
      <c r="TZP76" s="62"/>
      <c r="TZQ76" s="62"/>
      <c r="TZR76" s="62"/>
      <c r="TZS76" s="62"/>
      <c r="TZT76" s="62"/>
      <c r="TZU76" s="62"/>
      <c r="TZV76" s="62"/>
      <c r="TZW76" s="62"/>
      <c r="TZX76" s="62"/>
      <c r="TZY76" s="62"/>
      <c r="TZZ76" s="62"/>
      <c r="UAA76" s="62"/>
      <c r="UAB76" s="62"/>
      <c r="UAC76" s="62"/>
      <c r="UAD76" s="62"/>
      <c r="UAE76" s="62"/>
      <c r="UAF76" s="62"/>
      <c r="UAG76" s="62"/>
      <c r="UAH76" s="62"/>
      <c r="UAI76" s="62"/>
      <c r="UAJ76" s="62"/>
      <c r="UAK76" s="62"/>
      <c r="UAL76" s="62"/>
      <c r="UAM76" s="62"/>
      <c r="UAN76" s="62"/>
      <c r="UAO76" s="62"/>
      <c r="UAP76" s="62"/>
      <c r="UAQ76" s="62"/>
      <c r="UAR76" s="62"/>
      <c r="UAS76" s="62"/>
      <c r="UAT76" s="62"/>
      <c r="UAU76" s="62"/>
      <c r="UAV76" s="62"/>
      <c r="UAW76" s="62"/>
      <c r="UAX76" s="62"/>
      <c r="UAY76" s="62"/>
      <c r="UAZ76" s="62"/>
      <c r="UBA76" s="62"/>
      <c r="UBB76" s="62"/>
      <c r="UBC76" s="62"/>
      <c r="UBD76" s="62"/>
      <c r="UBE76" s="62"/>
      <c r="UBF76" s="62"/>
      <c r="UBG76" s="62"/>
      <c r="UBH76" s="62"/>
      <c r="UBI76" s="62"/>
      <c r="UBJ76" s="62"/>
      <c r="UBK76" s="62"/>
      <c r="UBL76" s="62"/>
      <c r="UBM76" s="62"/>
      <c r="UBN76" s="62"/>
      <c r="UBO76" s="62"/>
      <c r="UBP76" s="62"/>
      <c r="UBQ76" s="62"/>
      <c r="UBR76" s="62"/>
      <c r="UBS76" s="62"/>
      <c r="UBT76" s="62"/>
      <c r="UBU76" s="62"/>
      <c r="UBV76" s="62"/>
      <c r="UBW76" s="62"/>
      <c r="UBX76" s="62"/>
      <c r="UBY76" s="62"/>
      <c r="UBZ76" s="62"/>
      <c r="UCA76" s="62"/>
      <c r="UCB76" s="62"/>
      <c r="UCC76" s="62"/>
      <c r="UCD76" s="62"/>
      <c r="UCE76" s="62"/>
      <c r="UCF76" s="62"/>
      <c r="UCG76" s="62"/>
      <c r="UCH76" s="62"/>
      <c r="UCI76" s="62"/>
      <c r="UCJ76" s="62"/>
      <c r="UCK76" s="62"/>
      <c r="UCL76" s="62"/>
      <c r="UCM76" s="62"/>
      <c r="UCN76" s="62"/>
      <c r="UCO76" s="62"/>
      <c r="UCP76" s="62"/>
      <c r="UCQ76" s="62"/>
      <c r="UCR76" s="62"/>
      <c r="UCS76" s="62"/>
      <c r="UCT76" s="62"/>
      <c r="UCU76" s="62"/>
      <c r="UCV76" s="62"/>
      <c r="UCW76" s="62"/>
      <c r="UCX76" s="62"/>
      <c r="UCY76" s="62"/>
      <c r="UCZ76" s="62"/>
      <c r="UDA76" s="62"/>
      <c r="UDB76" s="62"/>
      <c r="UDC76" s="62"/>
      <c r="UDD76" s="62"/>
      <c r="UDE76" s="62"/>
      <c r="UDF76" s="62"/>
      <c r="UDG76" s="62"/>
      <c r="UDH76" s="62"/>
      <c r="UDI76" s="62"/>
      <c r="UDJ76" s="62"/>
      <c r="UDK76" s="62"/>
      <c r="UDL76" s="62"/>
      <c r="UDM76" s="62"/>
      <c r="UDN76" s="62"/>
      <c r="UDO76" s="62"/>
      <c r="UDP76" s="62"/>
      <c r="UDQ76" s="62"/>
      <c r="UDR76" s="62"/>
      <c r="UDS76" s="62"/>
      <c r="UDT76" s="62"/>
      <c r="UDU76" s="62"/>
      <c r="UDV76" s="62"/>
      <c r="UDW76" s="62"/>
      <c r="UDX76" s="62"/>
      <c r="UDY76" s="62"/>
      <c r="UDZ76" s="62"/>
      <c r="UEA76" s="62"/>
      <c r="UEB76" s="62"/>
      <c r="UEC76" s="62"/>
      <c r="UED76" s="62"/>
      <c r="UEE76" s="62"/>
      <c r="UEF76" s="62"/>
      <c r="UEG76" s="62"/>
      <c r="UEH76" s="62"/>
      <c r="UEI76" s="62"/>
      <c r="UEJ76" s="62"/>
      <c r="UEK76" s="62"/>
      <c r="UEL76" s="62"/>
      <c r="UEM76" s="62"/>
      <c r="UEN76" s="62"/>
      <c r="UEO76" s="62"/>
      <c r="UEP76" s="62"/>
      <c r="UEQ76" s="62"/>
      <c r="UER76" s="62"/>
      <c r="UES76" s="62"/>
      <c r="UET76" s="62"/>
      <c r="UEU76" s="62"/>
      <c r="UEV76" s="62"/>
      <c r="UEW76" s="62"/>
      <c r="UEX76" s="62"/>
      <c r="UEY76" s="62"/>
      <c r="UEZ76" s="62"/>
      <c r="UFA76" s="62"/>
      <c r="UFB76" s="62"/>
      <c r="UFC76" s="62"/>
      <c r="UFD76" s="62"/>
      <c r="UFE76" s="62"/>
      <c r="UFF76" s="62"/>
      <c r="UFG76" s="62"/>
      <c r="UFH76" s="62"/>
      <c r="UFI76" s="62"/>
      <c r="UFJ76" s="62"/>
      <c r="UFK76" s="62"/>
      <c r="UFL76" s="62"/>
      <c r="UFM76" s="62"/>
      <c r="UFN76" s="62"/>
      <c r="UFO76" s="62"/>
      <c r="UFP76" s="62"/>
      <c r="UFQ76" s="62"/>
      <c r="UFR76" s="62"/>
      <c r="UFS76" s="62"/>
      <c r="UFT76" s="62"/>
      <c r="UFU76" s="62"/>
      <c r="UFV76" s="62"/>
      <c r="UFW76" s="62"/>
      <c r="UFX76" s="62"/>
      <c r="UFY76" s="62"/>
      <c r="UFZ76" s="62"/>
      <c r="UGA76" s="62"/>
      <c r="UGB76" s="62"/>
      <c r="UGC76" s="62"/>
      <c r="UGD76" s="62"/>
      <c r="UGE76" s="62"/>
      <c r="UGF76" s="62"/>
      <c r="UGG76" s="62"/>
      <c r="UGH76" s="62"/>
      <c r="UGI76" s="62"/>
      <c r="UGJ76" s="62"/>
      <c r="UGK76" s="62"/>
      <c r="UGL76" s="62"/>
      <c r="UGM76" s="62"/>
      <c r="UGN76" s="62"/>
      <c r="UGO76" s="62"/>
      <c r="UGP76" s="62"/>
      <c r="UGQ76" s="62"/>
      <c r="UGR76" s="62"/>
      <c r="UGS76" s="62"/>
      <c r="UGT76" s="62"/>
      <c r="UGU76" s="62"/>
      <c r="UGV76" s="62"/>
      <c r="UGW76" s="62"/>
      <c r="UGX76" s="62"/>
      <c r="UGY76" s="62"/>
      <c r="UGZ76" s="62"/>
      <c r="UHA76" s="62"/>
      <c r="UHB76" s="62"/>
      <c r="UHC76" s="62"/>
      <c r="UHD76" s="62"/>
      <c r="UHE76" s="62"/>
      <c r="UHF76" s="62"/>
      <c r="UHG76" s="62"/>
      <c r="UHH76" s="62"/>
      <c r="UHI76" s="62"/>
      <c r="UHJ76" s="62"/>
      <c r="UHK76" s="62"/>
      <c r="UHL76" s="62"/>
      <c r="UHM76" s="62"/>
      <c r="UHN76" s="62"/>
      <c r="UHO76" s="62"/>
      <c r="UHP76" s="62"/>
      <c r="UHQ76" s="62"/>
      <c r="UHR76" s="62"/>
      <c r="UHS76" s="62"/>
      <c r="UHT76" s="62"/>
      <c r="UHU76" s="62"/>
      <c r="UHV76" s="62"/>
      <c r="UHW76" s="62"/>
      <c r="UHX76" s="62"/>
      <c r="UHY76" s="62"/>
      <c r="UHZ76" s="62"/>
      <c r="UIA76" s="62"/>
      <c r="UIB76" s="62"/>
      <c r="UIC76" s="62"/>
      <c r="UID76" s="62"/>
      <c r="UIE76" s="62"/>
      <c r="UIF76" s="62"/>
      <c r="UIG76" s="62"/>
      <c r="UIH76" s="62"/>
      <c r="UII76" s="62"/>
      <c r="UIJ76" s="62"/>
      <c r="UIK76" s="62"/>
      <c r="UIL76" s="62"/>
      <c r="UIM76" s="62"/>
      <c r="UIN76" s="62"/>
      <c r="UIO76" s="62"/>
      <c r="UIP76" s="62"/>
      <c r="UIQ76" s="62"/>
      <c r="UIR76" s="62"/>
      <c r="UIS76" s="62"/>
      <c r="UIT76" s="62"/>
      <c r="UIU76" s="62"/>
      <c r="UIV76" s="62"/>
      <c r="UIW76" s="62"/>
      <c r="UIX76" s="62"/>
      <c r="UIY76" s="62"/>
      <c r="UIZ76" s="62"/>
      <c r="UJA76" s="62"/>
      <c r="UJB76" s="62"/>
      <c r="UJC76" s="62"/>
      <c r="UJD76" s="62"/>
      <c r="UJE76" s="62"/>
      <c r="UJF76" s="62"/>
      <c r="UJG76" s="62"/>
      <c r="UJH76" s="62"/>
      <c r="UJI76" s="62"/>
      <c r="UJJ76" s="62"/>
      <c r="UJK76" s="62"/>
      <c r="UJL76" s="62"/>
      <c r="UJM76" s="62"/>
      <c r="UJN76" s="62"/>
      <c r="UJO76" s="62"/>
      <c r="UJP76" s="62"/>
      <c r="UJQ76" s="62"/>
      <c r="UJR76" s="62"/>
      <c r="UJS76" s="62"/>
      <c r="UJT76" s="62"/>
      <c r="UJU76" s="62"/>
      <c r="UJV76" s="62"/>
      <c r="UJW76" s="62"/>
      <c r="UJX76" s="62"/>
      <c r="UJY76" s="62"/>
      <c r="UJZ76" s="62"/>
      <c r="UKA76" s="62"/>
      <c r="UKB76" s="62"/>
      <c r="UKC76" s="62"/>
      <c r="UKD76" s="62"/>
      <c r="UKE76" s="62"/>
      <c r="UKF76" s="62"/>
      <c r="UKG76" s="62"/>
      <c r="UKH76" s="62"/>
      <c r="UKI76" s="62"/>
      <c r="UKJ76" s="62"/>
      <c r="UKK76" s="62"/>
      <c r="UKL76" s="62"/>
      <c r="UKM76" s="62"/>
      <c r="UKN76" s="62"/>
      <c r="UKO76" s="62"/>
      <c r="UKP76" s="62"/>
      <c r="UKQ76" s="62"/>
      <c r="UKR76" s="62"/>
      <c r="UKS76" s="62"/>
      <c r="UKT76" s="62"/>
      <c r="UKU76" s="62"/>
      <c r="UKV76" s="62"/>
      <c r="UKW76" s="62"/>
      <c r="UKX76" s="62"/>
      <c r="UKY76" s="62"/>
      <c r="UKZ76" s="62"/>
      <c r="ULA76" s="62"/>
      <c r="ULB76" s="62"/>
      <c r="ULC76" s="62"/>
      <c r="ULD76" s="62"/>
      <c r="ULE76" s="62"/>
      <c r="ULF76" s="62"/>
      <c r="ULG76" s="62"/>
      <c r="ULH76" s="62"/>
      <c r="ULI76" s="62"/>
      <c r="ULJ76" s="62"/>
      <c r="ULK76" s="62"/>
      <c r="ULL76" s="62"/>
      <c r="ULM76" s="62"/>
      <c r="ULN76" s="62"/>
      <c r="ULO76" s="62"/>
      <c r="ULP76" s="62"/>
      <c r="ULQ76" s="62"/>
      <c r="ULR76" s="62"/>
      <c r="ULS76" s="62"/>
      <c r="ULT76" s="62"/>
      <c r="ULU76" s="62"/>
      <c r="ULV76" s="62"/>
      <c r="ULW76" s="62"/>
      <c r="ULX76" s="62"/>
      <c r="ULY76" s="62"/>
      <c r="ULZ76" s="62"/>
      <c r="UMA76" s="62"/>
      <c r="UMB76" s="62"/>
      <c r="UMC76" s="62"/>
      <c r="UMD76" s="62"/>
      <c r="UME76" s="62"/>
      <c r="UMF76" s="62"/>
      <c r="UMG76" s="62"/>
      <c r="UMH76" s="62"/>
      <c r="UMI76" s="62"/>
      <c r="UMJ76" s="62"/>
      <c r="UMK76" s="62"/>
      <c r="UML76" s="62"/>
      <c r="UMM76" s="62"/>
      <c r="UMN76" s="62"/>
      <c r="UMO76" s="62"/>
      <c r="UMP76" s="62"/>
      <c r="UMQ76" s="62"/>
      <c r="UMR76" s="62"/>
      <c r="UMS76" s="62"/>
      <c r="UMT76" s="62"/>
      <c r="UMU76" s="62"/>
      <c r="UMV76" s="62"/>
      <c r="UMW76" s="62"/>
      <c r="UMX76" s="62"/>
      <c r="UMY76" s="62"/>
      <c r="UMZ76" s="62"/>
      <c r="UNA76" s="62"/>
      <c r="UNB76" s="62"/>
      <c r="UNC76" s="62"/>
      <c r="UND76" s="62"/>
      <c r="UNE76" s="62"/>
      <c r="UNF76" s="62"/>
      <c r="UNG76" s="62"/>
      <c r="UNH76" s="62"/>
      <c r="UNI76" s="62"/>
      <c r="UNJ76" s="62"/>
      <c r="UNK76" s="62"/>
      <c r="UNL76" s="62"/>
      <c r="UNM76" s="62"/>
      <c r="UNN76" s="62"/>
      <c r="UNO76" s="62"/>
      <c r="UNP76" s="62"/>
      <c r="UNQ76" s="62"/>
      <c r="UNR76" s="62"/>
      <c r="UNS76" s="62"/>
      <c r="UNT76" s="62"/>
      <c r="UNU76" s="62"/>
      <c r="UNV76" s="62"/>
      <c r="UNW76" s="62"/>
      <c r="UNX76" s="62"/>
      <c r="UNY76" s="62"/>
      <c r="UNZ76" s="62"/>
      <c r="UOA76" s="62"/>
      <c r="UOB76" s="62"/>
      <c r="UOC76" s="62"/>
      <c r="UOD76" s="62"/>
      <c r="UOE76" s="62"/>
      <c r="UOF76" s="62"/>
      <c r="UOG76" s="62"/>
      <c r="UOH76" s="62"/>
      <c r="UOI76" s="62"/>
      <c r="UOJ76" s="62"/>
      <c r="UOK76" s="62"/>
      <c r="UOL76" s="62"/>
      <c r="UOM76" s="62"/>
      <c r="UON76" s="62"/>
      <c r="UOO76" s="62"/>
      <c r="UOP76" s="62"/>
      <c r="UOQ76" s="62"/>
      <c r="UOR76" s="62"/>
      <c r="UOS76" s="62"/>
      <c r="UOT76" s="62"/>
      <c r="UOU76" s="62"/>
      <c r="UOV76" s="62"/>
      <c r="UOW76" s="62"/>
      <c r="UOX76" s="62"/>
      <c r="UOY76" s="62"/>
      <c r="UOZ76" s="62"/>
      <c r="UPA76" s="62"/>
      <c r="UPB76" s="62"/>
      <c r="UPC76" s="62"/>
      <c r="UPD76" s="62"/>
      <c r="UPE76" s="62"/>
      <c r="UPF76" s="62"/>
      <c r="UPG76" s="62"/>
      <c r="UPH76" s="62"/>
      <c r="UPI76" s="62"/>
      <c r="UPJ76" s="62"/>
      <c r="UPK76" s="62"/>
      <c r="UPL76" s="62"/>
      <c r="UPM76" s="62"/>
      <c r="UPN76" s="62"/>
      <c r="UPO76" s="62"/>
      <c r="UPP76" s="62"/>
      <c r="UPQ76" s="62"/>
      <c r="UPR76" s="62"/>
      <c r="UPS76" s="62"/>
      <c r="UPT76" s="62"/>
      <c r="UPU76" s="62"/>
      <c r="UPV76" s="62"/>
      <c r="UPW76" s="62"/>
      <c r="UPX76" s="62"/>
      <c r="UPY76" s="62"/>
      <c r="UPZ76" s="62"/>
      <c r="UQA76" s="62"/>
      <c r="UQB76" s="62"/>
      <c r="UQC76" s="62"/>
      <c r="UQD76" s="62"/>
      <c r="UQE76" s="62"/>
      <c r="UQF76" s="62"/>
      <c r="UQG76" s="62"/>
      <c r="UQH76" s="62"/>
      <c r="UQI76" s="62"/>
      <c r="UQJ76" s="62"/>
      <c r="UQK76" s="62"/>
      <c r="UQL76" s="62"/>
      <c r="UQM76" s="62"/>
      <c r="UQN76" s="62"/>
      <c r="UQO76" s="62"/>
      <c r="UQP76" s="62"/>
      <c r="UQQ76" s="62"/>
      <c r="UQR76" s="62"/>
      <c r="UQS76" s="62"/>
      <c r="UQT76" s="62"/>
      <c r="UQU76" s="62"/>
      <c r="UQV76" s="62"/>
      <c r="UQW76" s="62"/>
      <c r="UQX76" s="62"/>
      <c r="UQY76" s="62"/>
      <c r="UQZ76" s="62"/>
      <c r="URA76" s="62"/>
      <c r="URB76" s="62"/>
      <c r="URC76" s="62"/>
      <c r="URD76" s="62"/>
      <c r="URE76" s="62"/>
      <c r="URF76" s="62"/>
      <c r="URG76" s="62"/>
      <c r="URH76" s="62"/>
      <c r="URI76" s="62"/>
      <c r="URJ76" s="62"/>
      <c r="URK76" s="62"/>
      <c r="URL76" s="62"/>
      <c r="URM76" s="62"/>
      <c r="URN76" s="62"/>
      <c r="URO76" s="62"/>
      <c r="URP76" s="62"/>
      <c r="URQ76" s="62"/>
      <c r="URR76" s="62"/>
      <c r="URS76" s="62"/>
      <c r="URT76" s="62"/>
      <c r="URU76" s="62"/>
      <c r="URV76" s="62"/>
      <c r="URW76" s="62"/>
      <c r="URX76" s="62"/>
      <c r="URY76" s="62"/>
      <c r="URZ76" s="62"/>
      <c r="USA76" s="62"/>
      <c r="USB76" s="62"/>
      <c r="USC76" s="62"/>
      <c r="USD76" s="62"/>
      <c r="USE76" s="62"/>
      <c r="USF76" s="62"/>
      <c r="USG76" s="62"/>
      <c r="USH76" s="62"/>
      <c r="USI76" s="62"/>
      <c r="USJ76" s="62"/>
      <c r="USK76" s="62"/>
      <c r="USL76" s="62"/>
      <c r="USM76" s="62"/>
      <c r="USN76" s="62"/>
      <c r="USO76" s="62"/>
      <c r="USP76" s="62"/>
      <c r="USQ76" s="62"/>
      <c r="USR76" s="62"/>
      <c r="USS76" s="62"/>
      <c r="UST76" s="62"/>
      <c r="USU76" s="62"/>
      <c r="USV76" s="62"/>
      <c r="USW76" s="62"/>
      <c r="USX76" s="62"/>
      <c r="USY76" s="62"/>
      <c r="USZ76" s="62"/>
      <c r="UTA76" s="62"/>
      <c r="UTB76" s="62"/>
      <c r="UTC76" s="62"/>
      <c r="UTD76" s="62"/>
      <c r="UTE76" s="62"/>
      <c r="UTF76" s="62"/>
      <c r="UTG76" s="62"/>
      <c r="UTH76" s="62"/>
      <c r="UTI76" s="62"/>
      <c r="UTJ76" s="62"/>
      <c r="UTK76" s="62"/>
      <c r="UTL76" s="62"/>
      <c r="UTM76" s="62"/>
      <c r="UTN76" s="62"/>
      <c r="UTO76" s="62"/>
      <c r="UTP76" s="62"/>
      <c r="UTQ76" s="62"/>
      <c r="UTR76" s="62"/>
      <c r="UTS76" s="62"/>
      <c r="UTT76" s="62"/>
      <c r="UTU76" s="62"/>
      <c r="UTV76" s="62"/>
      <c r="UTW76" s="62"/>
      <c r="UTX76" s="62"/>
      <c r="UTY76" s="62"/>
      <c r="UTZ76" s="62"/>
      <c r="UUA76" s="62"/>
      <c r="UUB76" s="62"/>
      <c r="UUC76" s="62"/>
      <c r="UUD76" s="62"/>
      <c r="UUE76" s="62"/>
      <c r="UUF76" s="62"/>
      <c r="UUG76" s="62"/>
      <c r="UUH76" s="62"/>
      <c r="UUI76" s="62"/>
      <c r="UUJ76" s="62"/>
      <c r="UUK76" s="62"/>
      <c r="UUL76" s="62"/>
      <c r="UUM76" s="62"/>
      <c r="UUN76" s="62"/>
      <c r="UUO76" s="62"/>
      <c r="UUP76" s="62"/>
      <c r="UUQ76" s="62"/>
      <c r="UUR76" s="62"/>
      <c r="UUS76" s="62"/>
      <c r="UUT76" s="62"/>
      <c r="UUU76" s="62"/>
      <c r="UUV76" s="62"/>
      <c r="UUW76" s="62"/>
      <c r="UUX76" s="62"/>
      <c r="UUY76" s="62"/>
      <c r="UUZ76" s="62"/>
      <c r="UVA76" s="62"/>
      <c r="UVB76" s="62"/>
      <c r="UVC76" s="62"/>
      <c r="UVD76" s="62"/>
      <c r="UVE76" s="62"/>
      <c r="UVF76" s="62"/>
      <c r="UVG76" s="62"/>
      <c r="UVH76" s="62"/>
      <c r="UVI76" s="62"/>
      <c r="UVJ76" s="62"/>
      <c r="UVK76" s="62"/>
      <c r="UVL76" s="62"/>
      <c r="UVM76" s="62"/>
      <c r="UVN76" s="62"/>
      <c r="UVO76" s="62"/>
      <c r="UVP76" s="62"/>
      <c r="UVQ76" s="62"/>
      <c r="UVR76" s="62"/>
      <c r="UVS76" s="62"/>
      <c r="UVT76" s="62"/>
      <c r="UVU76" s="62"/>
      <c r="UVV76" s="62"/>
      <c r="UVW76" s="62"/>
      <c r="UVX76" s="62"/>
      <c r="UVY76" s="62"/>
      <c r="UVZ76" s="62"/>
      <c r="UWA76" s="62"/>
      <c r="UWB76" s="62"/>
      <c r="UWC76" s="62"/>
      <c r="UWD76" s="62"/>
      <c r="UWE76" s="62"/>
      <c r="UWF76" s="62"/>
      <c r="UWG76" s="62"/>
      <c r="UWH76" s="62"/>
      <c r="UWI76" s="62"/>
      <c r="UWJ76" s="62"/>
      <c r="UWK76" s="62"/>
      <c r="UWL76" s="62"/>
      <c r="UWM76" s="62"/>
      <c r="UWN76" s="62"/>
      <c r="UWO76" s="62"/>
      <c r="UWP76" s="62"/>
      <c r="UWQ76" s="62"/>
      <c r="UWR76" s="62"/>
      <c r="UWS76" s="62"/>
      <c r="UWT76" s="62"/>
      <c r="UWU76" s="62"/>
      <c r="UWV76" s="62"/>
      <c r="UWW76" s="62"/>
      <c r="UWX76" s="62"/>
      <c r="UWY76" s="62"/>
      <c r="UWZ76" s="62"/>
      <c r="UXA76" s="62"/>
      <c r="UXB76" s="62"/>
      <c r="UXC76" s="62"/>
      <c r="UXD76" s="62"/>
      <c r="UXE76" s="62"/>
      <c r="UXF76" s="62"/>
      <c r="UXG76" s="62"/>
      <c r="UXH76" s="62"/>
      <c r="UXI76" s="62"/>
      <c r="UXJ76" s="62"/>
      <c r="UXK76" s="62"/>
      <c r="UXL76" s="62"/>
      <c r="UXM76" s="62"/>
      <c r="UXN76" s="62"/>
      <c r="UXO76" s="62"/>
      <c r="UXP76" s="62"/>
      <c r="UXQ76" s="62"/>
      <c r="UXR76" s="62"/>
      <c r="UXS76" s="62"/>
      <c r="UXT76" s="62"/>
      <c r="UXU76" s="62"/>
      <c r="UXV76" s="62"/>
      <c r="UXW76" s="62"/>
      <c r="UXX76" s="62"/>
      <c r="UXY76" s="62"/>
      <c r="UXZ76" s="62"/>
      <c r="UYA76" s="62"/>
      <c r="UYB76" s="62"/>
      <c r="UYC76" s="62"/>
      <c r="UYD76" s="62"/>
      <c r="UYE76" s="62"/>
      <c r="UYF76" s="62"/>
      <c r="UYG76" s="62"/>
      <c r="UYH76" s="62"/>
      <c r="UYI76" s="62"/>
      <c r="UYJ76" s="62"/>
      <c r="UYK76" s="62"/>
      <c r="UYL76" s="62"/>
      <c r="UYM76" s="62"/>
      <c r="UYN76" s="62"/>
      <c r="UYO76" s="62"/>
      <c r="UYP76" s="62"/>
      <c r="UYQ76" s="62"/>
      <c r="UYR76" s="62"/>
      <c r="UYS76" s="62"/>
      <c r="UYT76" s="62"/>
      <c r="UYU76" s="62"/>
      <c r="UYV76" s="62"/>
      <c r="UYW76" s="62"/>
      <c r="UYX76" s="62"/>
      <c r="UYY76" s="62"/>
      <c r="UYZ76" s="62"/>
      <c r="UZA76" s="62"/>
      <c r="UZB76" s="62"/>
      <c r="UZC76" s="62"/>
      <c r="UZD76" s="62"/>
      <c r="UZE76" s="62"/>
      <c r="UZF76" s="62"/>
      <c r="UZG76" s="62"/>
      <c r="UZH76" s="62"/>
      <c r="UZI76" s="62"/>
      <c r="UZJ76" s="62"/>
      <c r="UZK76" s="62"/>
      <c r="UZL76" s="62"/>
      <c r="UZM76" s="62"/>
      <c r="UZN76" s="62"/>
      <c r="UZO76" s="62"/>
      <c r="UZP76" s="62"/>
      <c r="UZQ76" s="62"/>
      <c r="UZR76" s="62"/>
      <c r="UZS76" s="62"/>
      <c r="UZT76" s="62"/>
      <c r="UZU76" s="62"/>
      <c r="UZV76" s="62"/>
      <c r="UZW76" s="62"/>
      <c r="UZX76" s="62"/>
      <c r="UZY76" s="62"/>
      <c r="UZZ76" s="62"/>
      <c r="VAA76" s="62"/>
      <c r="VAB76" s="62"/>
      <c r="VAC76" s="62"/>
      <c r="VAD76" s="62"/>
      <c r="VAE76" s="62"/>
      <c r="VAF76" s="62"/>
      <c r="VAG76" s="62"/>
      <c r="VAH76" s="62"/>
      <c r="VAI76" s="62"/>
      <c r="VAJ76" s="62"/>
      <c r="VAK76" s="62"/>
      <c r="VAL76" s="62"/>
      <c r="VAM76" s="62"/>
      <c r="VAN76" s="62"/>
      <c r="VAO76" s="62"/>
      <c r="VAP76" s="62"/>
      <c r="VAQ76" s="62"/>
      <c r="VAR76" s="62"/>
      <c r="VAS76" s="62"/>
      <c r="VAT76" s="62"/>
      <c r="VAU76" s="62"/>
      <c r="VAV76" s="62"/>
      <c r="VAW76" s="62"/>
      <c r="VAX76" s="62"/>
      <c r="VAY76" s="62"/>
      <c r="VAZ76" s="62"/>
      <c r="VBA76" s="62"/>
      <c r="VBB76" s="62"/>
      <c r="VBC76" s="62"/>
      <c r="VBD76" s="62"/>
      <c r="VBE76" s="62"/>
      <c r="VBF76" s="62"/>
      <c r="VBG76" s="62"/>
      <c r="VBH76" s="62"/>
      <c r="VBI76" s="62"/>
      <c r="VBJ76" s="62"/>
      <c r="VBK76" s="62"/>
      <c r="VBL76" s="62"/>
      <c r="VBM76" s="62"/>
      <c r="VBN76" s="62"/>
      <c r="VBO76" s="62"/>
      <c r="VBP76" s="62"/>
      <c r="VBQ76" s="62"/>
      <c r="VBR76" s="62"/>
      <c r="VBS76" s="62"/>
      <c r="VBT76" s="62"/>
      <c r="VBU76" s="62"/>
      <c r="VBV76" s="62"/>
      <c r="VBW76" s="62"/>
      <c r="VBX76" s="62"/>
      <c r="VBY76" s="62"/>
      <c r="VBZ76" s="62"/>
      <c r="VCA76" s="62"/>
      <c r="VCB76" s="62"/>
      <c r="VCC76" s="62"/>
      <c r="VCD76" s="62"/>
      <c r="VCE76" s="62"/>
      <c r="VCF76" s="62"/>
      <c r="VCG76" s="62"/>
      <c r="VCH76" s="62"/>
      <c r="VCI76" s="62"/>
      <c r="VCJ76" s="62"/>
      <c r="VCK76" s="62"/>
      <c r="VCL76" s="62"/>
      <c r="VCM76" s="62"/>
      <c r="VCN76" s="62"/>
      <c r="VCO76" s="62"/>
      <c r="VCP76" s="62"/>
      <c r="VCQ76" s="62"/>
      <c r="VCR76" s="62"/>
      <c r="VCS76" s="62"/>
      <c r="VCT76" s="62"/>
      <c r="VCU76" s="62"/>
      <c r="VCV76" s="62"/>
      <c r="VCW76" s="62"/>
      <c r="VCX76" s="62"/>
      <c r="VCY76" s="62"/>
      <c r="VCZ76" s="62"/>
      <c r="VDA76" s="62"/>
      <c r="VDB76" s="62"/>
      <c r="VDC76" s="62"/>
      <c r="VDD76" s="62"/>
      <c r="VDE76" s="62"/>
      <c r="VDF76" s="62"/>
      <c r="VDG76" s="62"/>
      <c r="VDH76" s="62"/>
      <c r="VDI76" s="62"/>
      <c r="VDJ76" s="62"/>
      <c r="VDK76" s="62"/>
      <c r="VDL76" s="62"/>
      <c r="VDM76" s="62"/>
      <c r="VDN76" s="62"/>
      <c r="VDO76" s="62"/>
      <c r="VDP76" s="62"/>
      <c r="VDQ76" s="62"/>
      <c r="VDR76" s="62"/>
      <c r="VDS76" s="62"/>
      <c r="VDT76" s="62"/>
      <c r="VDU76" s="62"/>
      <c r="VDV76" s="62"/>
      <c r="VDW76" s="62"/>
      <c r="VDX76" s="62"/>
      <c r="VDY76" s="62"/>
      <c r="VDZ76" s="62"/>
      <c r="VEA76" s="62"/>
      <c r="VEB76" s="62"/>
      <c r="VEC76" s="62"/>
      <c r="VED76" s="62"/>
      <c r="VEE76" s="62"/>
      <c r="VEF76" s="62"/>
      <c r="VEG76" s="62"/>
      <c r="VEH76" s="62"/>
      <c r="VEI76" s="62"/>
      <c r="VEJ76" s="62"/>
      <c r="VEK76" s="62"/>
      <c r="VEL76" s="62"/>
      <c r="VEM76" s="62"/>
      <c r="VEN76" s="62"/>
      <c r="VEO76" s="62"/>
      <c r="VEP76" s="62"/>
      <c r="VEQ76" s="62"/>
      <c r="VER76" s="62"/>
      <c r="VES76" s="62"/>
      <c r="VET76" s="62"/>
      <c r="VEU76" s="62"/>
      <c r="VEV76" s="62"/>
      <c r="VEW76" s="62"/>
      <c r="VEX76" s="62"/>
      <c r="VEY76" s="62"/>
      <c r="VEZ76" s="62"/>
      <c r="VFA76" s="62"/>
      <c r="VFB76" s="62"/>
      <c r="VFC76" s="62"/>
      <c r="VFD76" s="62"/>
      <c r="VFE76" s="62"/>
      <c r="VFF76" s="62"/>
      <c r="VFG76" s="62"/>
      <c r="VFH76" s="62"/>
      <c r="VFI76" s="62"/>
      <c r="VFJ76" s="62"/>
      <c r="VFK76" s="62"/>
      <c r="VFL76" s="62"/>
      <c r="VFM76" s="62"/>
      <c r="VFN76" s="62"/>
      <c r="VFO76" s="62"/>
      <c r="VFP76" s="62"/>
      <c r="VFQ76" s="62"/>
      <c r="VFR76" s="62"/>
      <c r="VFS76" s="62"/>
      <c r="VFT76" s="62"/>
      <c r="VFU76" s="62"/>
      <c r="VFV76" s="62"/>
      <c r="VFW76" s="62"/>
      <c r="VFX76" s="62"/>
      <c r="VFY76" s="62"/>
      <c r="VFZ76" s="62"/>
      <c r="VGA76" s="62"/>
      <c r="VGB76" s="62"/>
      <c r="VGC76" s="62"/>
      <c r="VGD76" s="62"/>
      <c r="VGE76" s="62"/>
      <c r="VGF76" s="62"/>
      <c r="VGG76" s="62"/>
      <c r="VGH76" s="62"/>
      <c r="VGI76" s="62"/>
      <c r="VGJ76" s="62"/>
      <c r="VGK76" s="62"/>
      <c r="VGL76" s="62"/>
      <c r="VGM76" s="62"/>
      <c r="VGN76" s="62"/>
      <c r="VGO76" s="62"/>
      <c r="VGP76" s="62"/>
      <c r="VGQ76" s="62"/>
      <c r="VGR76" s="62"/>
      <c r="VGS76" s="62"/>
      <c r="VGT76" s="62"/>
      <c r="VGU76" s="62"/>
      <c r="VGV76" s="62"/>
      <c r="VGW76" s="62"/>
      <c r="VGX76" s="62"/>
      <c r="VGY76" s="62"/>
      <c r="VGZ76" s="62"/>
      <c r="VHA76" s="62"/>
      <c r="VHB76" s="62"/>
      <c r="VHC76" s="62"/>
      <c r="VHD76" s="62"/>
      <c r="VHE76" s="62"/>
      <c r="VHF76" s="62"/>
      <c r="VHG76" s="62"/>
      <c r="VHH76" s="62"/>
      <c r="VHI76" s="62"/>
      <c r="VHJ76" s="62"/>
      <c r="VHK76" s="62"/>
      <c r="VHL76" s="62"/>
      <c r="VHM76" s="62"/>
      <c r="VHN76" s="62"/>
      <c r="VHO76" s="62"/>
      <c r="VHP76" s="62"/>
      <c r="VHQ76" s="62"/>
      <c r="VHR76" s="62"/>
      <c r="VHS76" s="62"/>
      <c r="VHT76" s="62"/>
      <c r="VHU76" s="62"/>
      <c r="VHV76" s="62"/>
      <c r="VHW76" s="62"/>
      <c r="VHX76" s="62"/>
      <c r="VHY76" s="62"/>
      <c r="VHZ76" s="62"/>
      <c r="VIA76" s="62"/>
      <c r="VIB76" s="62"/>
      <c r="VIC76" s="62"/>
      <c r="VID76" s="62"/>
      <c r="VIE76" s="62"/>
      <c r="VIF76" s="62"/>
      <c r="VIG76" s="62"/>
      <c r="VIH76" s="62"/>
      <c r="VII76" s="62"/>
      <c r="VIJ76" s="62"/>
      <c r="VIK76" s="62"/>
      <c r="VIL76" s="62"/>
      <c r="VIM76" s="62"/>
      <c r="VIN76" s="62"/>
      <c r="VIO76" s="62"/>
      <c r="VIP76" s="62"/>
      <c r="VIQ76" s="62"/>
      <c r="VIR76" s="62"/>
      <c r="VIS76" s="62"/>
      <c r="VIT76" s="62"/>
      <c r="VIU76" s="62"/>
      <c r="VIV76" s="62"/>
      <c r="VIW76" s="62"/>
      <c r="VIX76" s="62"/>
      <c r="VIY76" s="62"/>
      <c r="VIZ76" s="62"/>
      <c r="VJA76" s="62"/>
      <c r="VJB76" s="62"/>
      <c r="VJC76" s="62"/>
      <c r="VJD76" s="62"/>
      <c r="VJE76" s="62"/>
      <c r="VJF76" s="62"/>
      <c r="VJG76" s="62"/>
      <c r="VJH76" s="62"/>
      <c r="VJI76" s="62"/>
      <c r="VJJ76" s="62"/>
      <c r="VJK76" s="62"/>
      <c r="VJL76" s="62"/>
      <c r="VJM76" s="62"/>
      <c r="VJN76" s="62"/>
      <c r="VJO76" s="62"/>
      <c r="VJP76" s="62"/>
      <c r="VJQ76" s="62"/>
      <c r="VJR76" s="62"/>
      <c r="VJS76" s="62"/>
      <c r="VJT76" s="62"/>
      <c r="VJU76" s="62"/>
      <c r="VJV76" s="62"/>
      <c r="VJW76" s="62"/>
      <c r="VJX76" s="62"/>
      <c r="VJY76" s="62"/>
      <c r="VJZ76" s="62"/>
      <c r="VKA76" s="62"/>
      <c r="VKB76" s="62"/>
      <c r="VKC76" s="62"/>
      <c r="VKD76" s="62"/>
      <c r="VKE76" s="62"/>
      <c r="VKF76" s="62"/>
      <c r="VKG76" s="62"/>
      <c r="VKH76" s="62"/>
      <c r="VKI76" s="62"/>
      <c r="VKJ76" s="62"/>
      <c r="VKK76" s="62"/>
      <c r="VKL76" s="62"/>
      <c r="VKM76" s="62"/>
      <c r="VKN76" s="62"/>
      <c r="VKO76" s="62"/>
      <c r="VKP76" s="62"/>
      <c r="VKQ76" s="62"/>
      <c r="VKR76" s="62"/>
      <c r="VKS76" s="62"/>
      <c r="VKT76" s="62"/>
      <c r="VKU76" s="62"/>
      <c r="VKV76" s="62"/>
      <c r="VKW76" s="62"/>
      <c r="VKX76" s="62"/>
      <c r="VKY76" s="62"/>
      <c r="VKZ76" s="62"/>
      <c r="VLA76" s="62"/>
      <c r="VLB76" s="62"/>
      <c r="VLC76" s="62"/>
      <c r="VLD76" s="62"/>
      <c r="VLE76" s="62"/>
      <c r="VLF76" s="62"/>
      <c r="VLG76" s="62"/>
      <c r="VLH76" s="62"/>
      <c r="VLI76" s="62"/>
      <c r="VLJ76" s="62"/>
      <c r="VLK76" s="62"/>
      <c r="VLL76" s="62"/>
      <c r="VLM76" s="62"/>
      <c r="VLN76" s="62"/>
      <c r="VLO76" s="62"/>
      <c r="VLP76" s="62"/>
      <c r="VLQ76" s="62"/>
      <c r="VLR76" s="62"/>
      <c r="VLS76" s="62"/>
      <c r="VLT76" s="62"/>
      <c r="VLU76" s="62"/>
      <c r="VLV76" s="62"/>
      <c r="VLW76" s="62"/>
      <c r="VLX76" s="62"/>
      <c r="VLY76" s="62"/>
      <c r="VLZ76" s="62"/>
      <c r="VMA76" s="62"/>
      <c r="VMB76" s="62"/>
      <c r="VMC76" s="62"/>
      <c r="VMD76" s="62"/>
      <c r="VME76" s="62"/>
      <c r="VMF76" s="62"/>
      <c r="VMG76" s="62"/>
      <c r="VMH76" s="62"/>
      <c r="VMI76" s="62"/>
      <c r="VMJ76" s="62"/>
      <c r="VMK76" s="62"/>
      <c r="VML76" s="62"/>
      <c r="VMM76" s="62"/>
      <c r="VMN76" s="62"/>
      <c r="VMO76" s="62"/>
      <c r="VMP76" s="62"/>
      <c r="VMQ76" s="62"/>
      <c r="VMR76" s="62"/>
      <c r="VMS76" s="62"/>
      <c r="VMT76" s="62"/>
      <c r="VMU76" s="62"/>
      <c r="VMV76" s="62"/>
      <c r="VMW76" s="62"/>
      <c r="VMX76" s="62"/>
      <c r="VMY76" s="62"/>
      <c r="VMZ76" s="62"/>
      <c r="VNA76" s="62"/>
      <c r="VNB76" s="62"/>
      <c r="VNC76" s="62"/>
      <c r="VND76" s="62"/>
      <c r="VNE76" s="62"/>
      <c r="VNF76" s="62"/>
      <c r="VNG76" s="62"/>
      <c r="VNH76" s="62"/>
      <c r="VNI76" s="62"/>
      <c r="VNJ76" s="62"/>
      <c r="VNK76" s="62"/>
      <c r="VNL76" s="62"/>
      <c r="VNM76" s="62"/>
      <c r="VNN76" s="62"/>
      <c r="VNO76" s="62"/>
      <c r="VNP76" s="62"/>
      <c r="VNQ76" s="62"/>
      <c r="VNR76" s="62"/>
      <c r="VNS76" s="62"/>
      <c r="VNT76" s="62"/>
      <c r="VNU76" s="62"/>
      <c r="VNV76" s="62"/>
      <c r="VNW76" s="62"/>
      <c r="VNX76" s="62"/>
      <c r="VNY76" s="62"/>
      <c r="VNZ76" s="62"/>
      <c r="VOA76" s="62"/>
      <c r="VOB76" s="62"/>
      <c r="VOC76" s="62"/>
      <c r="VOD76" s="62"/>
      <c r="VOE76" s="62"/>
      <c r="VOF76" s="62"/>
      <c r="VOG76" s="62"/>
      <c r="VOH76" s="62"/>
      <c r="VOI76" s="62"/>
      <c r="VOJ76" s="62"/>
      <c r="VOK76" s="62"/>
      <c r="VOL76" s="62"/>
      <c r="VOM76" s="62"/>
      <c r="VON76" s="62"/>
      <c r="VOO76" s="62"/>
      <c r="VOP76" s="62"/>
      <c r="VOQ76" s="62"/>
      <c r="VOR76" s="62"/>
      <c r="VOS76" s="62"/>
      <c r="VOT76" s="62"/>
      <c r="VOU76" s="62"/>
      <c r="VOV76" s="62"/>
      <c r="VOW76" s="62"/>
      <c r="VOX76" s="62"/>
      <c r="VOY76" s="62"/>
      <c r="VOZ76" s="62"/>
      <c r="VPA76" s="62"/>
      <c r="VPB76" s="62"/>
      <c r="VPC76" s="62"/>
      <c r="VPD76" s="62"/>
      <c r="VPE76" s="62"/>
      <c r="VPF76" s="62"/>
      <c r="VPG76" s="62"/>
      <c r="VPH76" s="62"/>
      <c r="VPI76" s="62"/>
      <c r="VPJ76" s="62"/>
      <c r="VPK76" s="62"/>
      <c r="VPL76" s="62"/>
      <c r="VPM76" s="62"/>
      <c r="VPN76" s="62"/>
      <c r="VPO76" s="62"/>
      <c r="VPP76" s="62"/>
      <c r="VPQ76" s="62"/>
      <c r="VPR76" s="62"/>
      <c r="VPS76" s="62"/>
      <c r="VPT76" s="62"/>
      <c r="VPU76" s="62"/>
      <c r="VPV76" s="62"/>
      <c r="VPW76" s="62"/>
      <c r="VPX76" s="62"/>
      <c r="VPY76" s="62"/>
      <c r="VPZ76" s="62"/>
      <c r="VQA76" s="62"/>
      <c r="VQB76" s="62"/>
      <c r="VQC76" s="62"/>
      <c r="VQD76" s="62"/>
      <c r="VQE76" s="62"/>
      <c r="VQF76" s="62"/>
      <c r="VQG76" s="62"/>
      <c r="VQH76" s="62"/>
      <c r="VQI76" s="62"/>
      <c r="VQJ76" s="62"/>
      <c r="VQK76" s="62"/>
      <c r="VQL76" s="62"/>
      <c r="VQM76" s="62"/>
      <c r="VQN76" s="62"/>
      <c r="VQO76" s="62"/>
      <c r="VQP76" s="62"/>
      <c r="VQQ76" s="62"/>
      <c r="VQR76" s="62"/>
      <c r="VQS76" s="62"/>
      <c r="VQT76" s="62"/>
      <c r="VQU76" s="62"/>
      <c r="VQV76" s="62"/>
      <c r="VQW76" s="62"/>
      <c r="VQX76" s="62"/>
      <c r="VQY76" s="62"/>
      <c r="VQZ76" s="62"/>
      <c r="VRA76" s="62"/>
      <c r="VRB76" s="62"/>
      <c r="VRC76" s="62"/>
      <c r="VRD76" s="62"/>
      <c r="VRE76" s="62"/>
      <c r="VRF76" s="62"/>
      <c r="VRG76" s="62"/>
      <c r="VRH76" s="62"/>
      <c r="VRI76" s="62"/>
      <c r="VRJ76" s="62"/>
      <c r="VRK76" s="62"/>
      <c r="VRL76" s="62"/>
      <c r="VRM76" s="62"/>
      <c r="VRN76" s="62"/>
      <c r="VRO76" s="62"/>
      <c r="VRP76" s="62"/>
      <c r="VRQ76" s="62"/>
      <c r="VRR76" s="62"/>
      <c r="VRS76" s="62"/>
      <c r="VRT76" s="62"/>
      <c r="VRU76" s="62"/>
      <c r="VRV76" s="62"/>
      <c r="VRW76" s="62"/>
      <c r="VRX76" s="62"/>
      <c r="VRY76" s="62"/>
      <c r="VRZ76" s="62"/>
      <c r="VSA76" s="62"/>
      <c r="VSB76" s="62"/>
      <c r="VSC76" s="62"/>
      <c r="VSD76" s="62"/>
      <c r="VSE76" s="62"/>
      <c r="VSF76" s="62"/>
      <c r="VSG76" s="62"/>
      <c r="VSH76" s="62"/>
      <c r="VSI76" s="62"/>
      <c r="VSJ76" s="62"/>
      <c r="VSK76" s="62"/>
      <c r="VSL76" s="62"/>
      <c r="VSM76" s="62"/>
      <c r="VSN76" s="62"/>
      <c r="VSO76" s="62"/>
      <c r="VSP76" s="62"/>
      <c r="VSQ76" s="62"/>
      <c r="VSR76" s="62"/>
      <c r="VSS76" s="62"/>
      <c r="VST76" s="62"/>
      <c r="VSU76" s="62"/>
      <c r="VSV76" s="62"/>
      <c r="VSW76" s="62"/>
      <c r="VSX76" s="62"/>
      <c r="VSY76" s="62"/>
      <c r="VSZ76" s="62"/>
      <c r="VTA76" s="62"/>
      <c r="VTB76" s="62"/>
      <c r="VTC76" s="62"/>
      <c r="VTD76" s="62"/>
      <c r="VTE76" s="62"/>
      <c r="VTF76" s="62"/>
      <c r="VTG76" s="62"/>
      <c r="VTH76" s="62"/>
      <c r="VTI76" s="62"/>
      <c r="VTJ76" s="62"/>
      <c r="VTK76" s="62"/>
      <c r="VTL76" s="62"/>
      <c r="VTM76" s="62"/>
      <c r="VTN76" s="62"/>
      <c r="VTO76" s="62"/>
      <c r="VTP76" s="62"/>
      <c r="VTQ76" s="62"/>
      <c r="VTR76" s="62"/>
      <c r="VTS76" s="62"/>
      <c r="VTT76" s="62"/>
      <c r="VTU76" s="62"/>
      <c r="VTV76" s="62"/>
      <c r="VTW76" s="62"/>
      <c r="VTX76" s="62"/>
      <c r="VTY76" s="62"/>
      <c r="VTZ76" s="62"/>
      <c r="VUA76" s="62"/>
      <c r="VUB76" s="62"/>
      <c r="VUC76" s="62"/>
      <c r="VUD76" s="62"/>
      <c r="VUE76" s="62"/>
      <c r="VUF76" s="62"/>
      <c r="VUG76" s="62"/>
      <c r="VUH76" s="62"/>
      <c r="VUI76" s="62"/>
      <c r="VUJ76" s="62"/>
      <c r="VUK76" s="62"/>
      <c r="VUL76" s="62"/>
      <c r="VUM76" s="62"/>
      <c r="VUN76" s="62"/>
      <c r="VUO76" s="62"/>
      <c r="VUP76" s="62"/>
      <c r="VUQ76" s="62"/>
      <c r="VUR76" s="62"/>
      <c r="VUS76" s="62"/>
      <c r="VUT76" s="62"/>
      <c r="VUU76" s="62"/>
      <c r="VUV76" s="62"/>
      <c r="VUW76" s="62"/>
      <c r="VUX76" s="62"/>
      <c r="VUY76" s="62"/>
      <c r="VUZ76" s="62"/>
      <c r="VVA76" s="62"/>
      <c r="VVB76" s="62"/>
      <c r="VVC76" s="62"/>
      <c r="VVD76" s="62"/>
      <c r="VVE76" s="62"/>
      <c r="VVF76" s="62"/>
      <c r="VVG76" s="62"/>
      <c r="VVH76" s="62"/>
      <c r="VVI76" s="62"/>
      <c r="VVJ76" s="62"/>
      <c r="VVK76" s="62"/>
      <c r="VVL76" s="62"/>
      <c r="VVM76" s="62"/>
      <c r="VVN76" s="62"/>
      <c r="VVO76" s="62"/>
      <c r="VVP76" s="62"/>
      <c r="VVQ76" s="62"/>
      <c r="VVR76" s="62"/>
      <c r="VVS76" s="62"/>
      <c r="VVT76" s="62"/>
      <c r="VVU76" s="62"/>
      <c r="VVV76" s="62"/>
      <c r="VVW76" s="62"/>
      <c r="VVX76" s="62"/>
      <c r="VVY76" s="62"/>
      <c r="VVZ76" s="62"/>
      <c r="VWA76" s="62"/>
      <c r="VWB76" s="62"/>
      <c r="VWC76" s="62"/>
      <c r="VWD76" s="62"/>
      <c r="VWE76" s="62"/>
      <c r="VWF76" s="62"/>
      <c r="VWG76" s="62"/>
      <c r="VWH76" s="62"/>
      <c r="VWI76" s="62"/>
      <c r="VWJ76" s="62"/>
      <c r="VWK76" s="62"/>
      <c r="VWL76" s="62"/>
      <c r="VWM76" s="62"/>
      <c r="VWN76" s="62"/>
      <c r="VWO76" s="62"/>
      <c r="VWP76" s="62"/>
      <c r="VWQ76" s="62"/>
      <c r="VWR76" s="62"/>
      <c r="VWS76" s="62"/>
      <c r="VWT76" s="62"/>
      <c r="VWU76" s="62"/>
      <c r="VWV76" s="62"/>
      <c r="VWW76" s="62"/>
      <c r="VWX76" s="62"/>
      <c r="VWY76" s="62"/>
      <c r="VWZ76" s="62"/>
      <c r="VXA76" s="62"/>
      <c r="VXB76" s="62"/>
      <c r="VXC76" s="62"/>
      <c r="VXD76" s="62"/>
      <c r="VXE76" s="62"/>
      <c r="VXF76" s="62"/>
      <c r="VXG76" s="62"/>
      <c r="VXH76" s="62"/>
      <c r="VXI76" s="62"/>
      <c r="VXJ76" s="62"/>
      <c r="VXK76" s="62"/>
      <c r="VXL76" s="62"/>
      <c r="VXM76" s="62"/>
      <c r="VXN76" s="62"/>
      <c r="VXO76" s="62"/>
      <c r="VXP76" s="62"/>
      <c r="VXQ76" s="62"/>
      <c r="VXR76" s="62"/>
      <c r="VXS76" s="62"/>
      <c r="VXT76" s="62"/>
      <c r="VXU76" s="62"/>
      <c r="VXV76" s="62"/>
      <c r="VXW76" s="62"/>
      <c r="VXX76" s="62"/>
      <c r="VXY76" s="62"/>
      <c r="VXZ76" s="62"/>
      <c r="VYA76" s="62"/>
      <c r="VYB76" s="62"/>
      <c r="VYC76" s="62"/>
      <c r="VYD76" s="62"/>
      <c r="VYE76" s="62"/>
      <c r="VYF76" s="62"/>
      <c r="VYG76" s="62"/>
      <c r="VYH76" s="62"/>
      <c r="VYI76" s="62"/>
      <c r="VYJ76" s="62"/>
      <c r="VYK76" s="62"/>
      <c r="VYL76" s="62"/>
      <c r="VYM76" s="62"/>
      <c r="VYN76" s="62"/>
      <c r="VYO76" s="62"/>
      <c r="VYP76" s="62"/>
      <c r="VYQ76" s="62"/>
      <c r="VYR76" s="62"/>
      <c r="VYS76" s="62"/>
      <c r="VYT76" s="62"/>
      <c r="VYU76" s="62"/>
      <c r="VYV76" s="62"/>
      <c r="VYW76" s="62"/>
      <c r="VYX76" s="62"/>
      <c r="VYY76" s="62"/>
      <c r="VYZ76" s="62"/>
      <c r="VZA76" s="62"/>
      <c r="VZB76" s="62"/>
      <c r="VZC76" s="62"/>
      <c r="VZD76" s="62"/>
      <c r="VZE76" s="62"/>
      <c r="VZF76" s="62"/>
      <c r="VZG76" s="62"/>
      <c r="VZH76" s="62"/>
      <c r="VZI76" s="62"/>
      <c r="VZJ76" s="62"/>
      <c r="VZK76" s="62"/>
      <c r="VZL76" s="62"/>
      <c r="VZM76" s="62"/>
      <c r="VZN76" s="62"/>
      <c r="VZO76" s="62"/>
      <c r="VZP76" s="62"/>
      <c r="VZQ76" s="62"/>
      <c r="VZR76" s="62"/>
      <c r="VZS76" s="62"/>
      <c r="VZT76" s="62"/>
      <c r="VZU76" s="62"/>
      <c r="VZV76" s="62"/>
      <c r="VZW76" s="62"/>
      <c r="VZX76" s="62"/>
      <c r="VZY76" s="62"/>
      <c r="VZZ76" s="62"/>
      <c r="WAA76" s="62"/>
      <c r="WAB76" s="62"/>
      <c r="WAC76" s="62"/>
      <c r="WAD76" s="62"/>
      <c r="WAE76" s="62"/>
      <c r="WAF76" s="62"/>
      <c r="WAG76" s="62"/>
      <c r="WAH76" s="62"/>
      <c r="WAI76" s="62"/>
      <c r="WAJ76" s="62"/>
      <c r="WAK76" s="62"/>
      <c r="WAL76" s="62"/>
      <c r="WAM76" s="62"/>
      <c r="WAN76" s="62"/>
      <c r="WAO76" s="62"/>
      <c r="WAP76" s="62"/>
      <c r="WAQ76" s="62"/>
      <c r="WAR76" s="62"/>
      <c r="WAS76" s="62"/>
      <c r="WAT76" s="62"/>
      <c r="WAU76" s="62"/>
      <c r="WAV76" s="62"/>
      <c r="WAW76" s="62"/>
      <c r="WAX76" s="62"/>
      <c r="WAY76" s="62"/>
      <c r="WAZ76" s="62"/>
      <c r="WBA76" s="62"/>
      <c r="WBB76" s="62"/>
      <c r="WBC76" s="62"/>
      <c r="WBD76" s="62"/>
      <c r="WBE76" s="62"/>
      <c r="WBF76" s="62"/>
      <c r="WBG76" s="62"/>
      <c r="WBH76" s="62"/>
      <c r="WBI76" s="62"/>
      <c r="WBJ76" s="62"/>
      <c r="WBK76" s="62"/>
      <c r="WBL76" s="62"/>
      <c r="WBM76" s="62"/>
      <c r="WBN76" s="62"/>
      <c r="WBO76" s="62"/>
      <c r="WBP76" s="62"/>
      <c r="WBQ76" s="62"/>
      <c r="WBR76" s="62"/>
      <c r="WBS76" s="62"/>
      <c r="WBT76" s="62"/>
      <c r="WBU76" s="62"/>
      <c r="WBV76" s="62"/>
      <c r="WBW76" s="62"/>
      <c r="WBX76" s="62"/>
      <c r="WBY76" s="62"/>
      <c r="WBZ76" s="62"/>
      <c r="WCA76" s="62"/>
      <c r="WCB76" s="62"/>
      <c r="WCC76" s="62"/>
      <c r="WCD76" s="62"/>
      <c r="WCE76" s="62"/>
      <c r="WCF76" s="62"/>
      <c r="WCG76" s="62"/>
      <c r="WCH76" s="62"/>
      <c r="WCI76" s="62"/>
      <c r="WCJ76" s="62"/>
      <c r="WCK76" s="62"/>
      <c r="WCL76" s="62"/>
      <c r="WCM76" s="62"/>
      <c r="WCN76" s="62"/>
      <c r="WCO76" s="62"/>
      <c r="WCP76" s="62"/>
      <c r="WCQ76" s="62"/>
      <c r="WCR76" s="62"/>
      <c r="WCS76" s="62"/>
      <c r="WCT76" s="62"/>
      <c r="WCU76" s="62"/>
      <c r="WCV76" s="62"/>
      <c r="WCW76" s="62"/>
      <c r="WCX76" s="62"/>
      <c r="WCY76" s="62"/>
      <c r="WCZ76" s="62"/>
      <c r="WDA76" s="62"/>
      <c r="WDB76" s="62"/>
      <c r="WDC76" s="62"/>
      <c r="WDD76" s="62"/>
      <c r="WDE76" s="62"/>
      <c r="WDF76" s="62"/>
      <c r="WDG76" s="62"/>
      <c r="WDH76" s="62"/>
      <c r="WDI76" s="62"/>
      <c r="WDJ76" s="62"/>
      <c r="WDK76" s="62"/>
      <c r="WDL76" s="62"/>
      <c r="WDM76" s="62"/>
      <c r="WDN76" s="62"/>
      <c r="WDO76" s="62"/>
      <c r="WDP76" s="62"/>
      <c r="WDQ76" s="62"/>
      <c r="WDR76" s="62"/>
      <c r="WDS76" s="62"/>
      <c r="WDT76" s="62"/>
      <c r="WDU76" s="62"/>
      <c r="WDV76" s="62"/>
      <c r="WDW76" s="62"/>
      <c r="WDX76" s="62"/>
      <c r="WDY76" s="62"/>
      <c r="WDZ76" s="62"/>
      <c r="WEA76" s="62"/>
      <c r="WEB76" s="62"/>
      <c r="WEC76" s="62"/>
      <c r="WED76" s="62"/>
      <c r="WEE76" s="62"/>
      <c r="WEF76" s="62"/>
      <c r="WEG76" s="62"/>
      <c r="WEH76" s="62"/>
      <c r="WEI76" s="62"/>
      <c r="WEJ76" s="62"/>
      <c r="WEK76" s="62"/>
      <c r="WEL76" s="62"/>
      <c r="WEM76" s="62"/>
      <c r="WEN76" s="62"/>
      <c r="WEO76" s="62"/>
      <c r="WEP76" s="62"/>
      <c r="WEQ76" s="62"/>
      <c r="WER76" s="62"/>
      <c r="WES76" s="62"/>
      <c r="WET76" s="62"/>
      <c r="WEU76" s="62"/>
      <c r="WEV76" s="62"/>
      <c r="WEW76" s="62"/>
      <c r="WEX76" s="62"/>
      <c r="WEY76" s="62"/>
      <c r="WEZ76" s="62"/>
      <c r="WFA76" s="62"/>
      <c r="WFB76" s="62"/>
      <c r="WFC76" s="62"/>
      <c r="WFD76" s="62"/>
      <c r="WFE76" s="62"/>
      <c r="WFF76" s="62"/>
      <c r="WFG76" s="62"/>
      <c r="WFH76" s="62"/>
      <c r="WFI76" s="62"/>
      <c r="WFJ76" s="62"/>
      <c r="WFK76" s="62"/>
      <c r="WFL76" s="62"/>
      <c r="WFM76" s="62"/>
      <c r="WFN76" s="62"/>
      <c r="WFO76" s="62"/>
      <c r="WFP76" s="62"/>
      <c r="WFQ76" s="62"/>
      <c r="WFR76" s="62"/>
      <c r="WFS76" s="62"/>
      <c r="WFT76" s="62"/>
      <c r="WFU76" s="62"/>
      <c r="WFV76" s="62"/>
      <c r="WFW76" s="62"/>
      <c r="WFX76" s="62"/>
      <c r="WFY76" s="62"/>
      <c r="WFZ76" s="62"/>
      <c r="WGA76" s="62"/>
      <c r="WGB76" s="62"/>
      <c r="WGC76" s="62"/>
      <c r="WGD76" s="62"/>
      <c r="WGE76" s="62"/>
      <c r="WGF76" s="62"/>
      <c r="WGG76" s="62"/>
      <c r="WGH76" s="62"/>
      <c r="WGI76" s="62"/>
      <c r="WGJ76" s="62"/>
      <c r="WGK76" s="62"/>
      <c r="WGL76" s="62"/>
      <c r="WGM76" s="62"/>
      <c r="WGN76" s="62"/>
      <c r="WGO76" s="62"/>
      <c r="WGP76" s="62"/>
      <c r="WGQ76" s="62"/>
      <c r="WGR76" s="62"/>
      <c r="WGS76" s="62"/>
      <c r="WGT76" s="62"/>
      <c r="WGU76" s="62"/>
      <c r="WGV76" s="62"/>
      <c r="WGW76" s="62"/>
      <c r="WGX76" s="62"/>
      <c r="WGY76" s="62"/>
      <c r="WGZ76" s="62"/>
      <c r="WHA76" s="62"/>
      <c r="WHB76" s="62"/>
      <c r="WHC76" s="62"/>
      <c r="WHD76" s="62"/>
      <c r="WHE76" s="62"/>
      <c r="WHF76" s="62"/>
      <c r="WHG76" s="62"/>
      <c r="WHH76" s="62"/>
      <c r="WHI76" s="62"/>
      <c r="WHJ76" s="62"/>
      <c r="WHK76" s="62"/>
      <c r="WHL76" s="62"/>
      <c r="WHM76" s="62"/>
      <c r="WHN76" s="62"/>
      <c r="WHO76" s="62"/>
      <c r="WHP76" s="62"/>
      <c r="WHQ76" s="62"/>
      <c r="WHR76" s="62"/>
      <c r="WHS76" s="62"/>
      <c r="WHT76" s="62"/>
      <c r="WHU76" s="62"/>
      <c r="WHV76" s="62"/>
      <c r="WHW76" s="62"/>
      <c r="WHX76" s="62"/>
      <c r="WHY76" s="62"/>
      <c r="WHZ76" s="62"/>
      <c r="WIA76" s="62"/>
      <c r="WIB76" s="62"/>
      <c r="WIC76" s="62"/>
      <c r="WID76" s="62"/>
      <c r="WIE76" s="62"/>
      <c r="WIF76" s="62"/>
      <c r="WIG76" s="62"/>
      <c r="WIH76" s="62"/>
      <c r="WII76" s="62"/>
      <c r="WIJ76" s="62"/>
      <c r="WIK76" s="62"/>
      <c r="WIL76" s="62"/>
      <c r="WIM76" s="62"/>
      <c r="WIN76" s="62"/>
      <c r="WIO76" s="62"/>
      <c r="WIP76" s="62"/>
      <c r="WIQ76" s="62"/>
      <c r="WIR76" s="62"/>
      <c r="WIS76" s="62"/>
      <c r="WIT76" s="62"/>
      <c r="WIU76" s="62"/>
      <c r="WIV76" s="62"/>
      <c r="WIW76" s="62"/>
      <c r="WIX76" s="62"/>
      <c r="WIY76" s="62"/>
      <c r="WIZ76" s="62"/>
      <c r="WJA76" s="62"/>
      <c r="WJB76" s="62"/>
      <c r="WJC76" s="62"/>
      <c r="WJD76" s="62"/>
      <c r="WJE76" s="62"/>
      <c r="WJF76" s="62"/>
      <c r="WJG76" s="62"/>
      <c r="WJH76" s="62"/>
      <c r="WJI76" s="62"/>
      <c r="WJJ76" s="62"/>
      <c r="WJK76" s="62"/>
      <c r="WJL76" s="62"/>
      <c r="WJM76" s="62"/>
      <c r="WJN76" s="62"/>
      <c r="WJO76" s="62"/>
      <c r="WJP76" s="62"/>
      <c r="WJQ76" s="62"/>
      <c r="WJR76" s="62"/>
      <c r="WJS76" s="62"/>
      <c r="WJT76" s="62"/>
      <c r="WJU76" s="62"/>
      <c r="WJV76" s="62"/>
      <c r="WJW76" s="62"/>
      <c r="WJX76" s="62"/>
      <c r="WJY76" s="62"/>
      <c r="WJZ76" s="62"/>
      <c r="WKA76" s="62"/>
      <c r="WKB76" s="62"/>
      <c r="WKC76" s="62"/>
      <c r="WKD76" s="62"/>
      <c r="WKE76" s="62"/>
      <c r="WKF76" s="62"/>
      <c r="WKG76" s="62"/>
      <c r="WKH76" s="62"/>
      <c r="WKI76" s="62"/>
      <c r="WKJ76" s="62"/>
      <c r="WKK76" s="62"/>
      <c r="WKL76" s="62"/>
      <c r="WKM76" s="62"/>
      <c r="WKN76" s="62"/>
      <c r="WKO76" s="62"/>
      <c r="WKP76" s="62"/>
      <c r="WKQ76" s="62"/>
      <c r="WKR76" s="62"/>
      <c r="WKS76" s="62"/>
      <c r="WKT76" s="62"/>
      <c r="WKU76" s="62"/>
      <c r="WKV76" s="62"/>
      <c r="WKW76" s="62"/>
      <c r="WKX76" s="62"/>
      <c r="WKY76" s="62"/>
      <c r="WKZ76" s="62"/>
      <c r="WLA76" s="62"/>
      <c r="WLB76" s="62"/>
      <c r="WLC76" s="62"/>
      <c r="WLD76" s="62"/>
      <c r="WLE76" s="62"/>
      <c r="WLF76" s="62"/>
      <c r="WLG76" s="62"/>
      <c r="WLH76" s="62"/>
      <c r="WLI76" s="62"/>
      <c r="WLJ76" s="62"/>
      <c r="WLK76" s="62"/>
      <c r="WLL76" s="62"/>
      <c r="WLM76" s="62"/>
      <c r="WLN76" s="62"/>
      <c r="WLO76" s="62"/>
      <c r="WLP76" s="62"/>
      <c r="WLQ76" s="62"/>
      <c r="WLR76" s="62"/>
      <c r="WLS76" s="62"/>
      <c r="WLT76" s="62"/>
      <c r="WLU76" s="62"/>
      <c r="WLV76" s="62"/>
      <c r="WLW76" s="62"/>
      <c r="WLX76" s="62"/>
      <c r="WLY76" s="62"/>
      <c r="WLZ76" s="62"/>
      <c r="WMA76" s="62"/>
      <c r="WMB76" s="62"/>
      <c r="WMC76" s="62"/>
      <c r="WMD76" s="62"/>
      <c r="WME76" s="62"/>
      <c r="WMF76" s="62"/>
      <c r="WMG76" s="62"/>
      <c r="WMH76" s="62"/>
      <c r="WMI76" s="62"/>
      <c r="WMJ76" s="62"/>
      <c r="WMK76" s="62"/>
      <c r="WML76" s="62"/>
      <c r="WMM76" s="62"/>
      <c r="WMN76" s="62"/>
      <c r="WMO76" s="62"/>
      <c r="WMP76" s="62"/>
      <c r="WMQ76" s="62"/>
      <c r="WMR76" s="62"/>
      <c r="WMS76" s="62"/>
      <c r="WMT76" s="62"/>
      <c r="WMU76" s="62"/>
      <c r="WMV76" s="62"/>
      <c r="WMW76" s="62"/>
      <c r="WMX76" s="62"/>
      <c r="WMY76" s="62"/>
      <c r="WMZ76" s="62"/>
      <c r="WNA76" s="62"/>
      <c r="WNB76" s="62"/>
      <c r="WNC76" s="62"/>
      <c r="WND76" s="62"/>
      <c r="WNE76" s="62"/>
      <c r="WNF76" s="62"/>
      <c r="WNG76" s="62"/>
      <c r="WNH76" s="62"/>
      <c r="WNI76" s="62"/>
      <c r="WNJ76" s="62"/>
      <c r="WNK76" s="62"/>
      <c r="WNL76" s="62"/>
      <c r="WNM76" s="62"/>
      <c r="WNN76" s="62"/>
      <c r="WNO76" s="62"/>
      <c r="WNP76" s="62"/>
      <c r="WNQ76" s="62"/>
      <c r="WNR76" s="62"/>
      <c r="WNS76" s="62"/>
      <c r="WNT76" s="62"/>
      <c r="WNU76" s="62"/>
      <c r="WNV76" s="62"/>
      <c r="WNW76" s="62"/>
      <c r="WNX76" s="62"/>
      <c r="WNY76" s="62"/>
      <c r="WNZ76" s="62"/>
      <c r="WOA76" s="62"/>
      <c r="WOB76" s="62"/>
      <c r="WOC76" s="62"/>
      <c r="WOD76" s="62"/>
      <c r="WOE76" s="62"/>
      <c r="WOF76" s="62"/>
      <c r="WOG76" s="62"/>
      <c r="WOH76" s="62"/>
      <c r="WOI76" s="62"/>
      <c r="WOJ76" s="62"/>
      <c r="WOK76" s="62"/>
      <c r="WOL76" s="62"/>
      <c r="WOM76" s="62"/>
      <c r="WON76" s="62"/>
      <c r="WOO76" s="62"/>
      <c r="WOP76" s="62"/>
      <c r="WOQ76" s="62"/>
      <c r="WOR76" s="62"/>
      <c r="WOS76" s="62"/>
      <c r="WOT76" s="62"/>
      <c r="WOU76" s="62"/>
      <c r="WOV76" s="62"/>
      <c r="WOW76" s="62"/>
      <c r="WOX76" s="62"/>
      <c r="WOY76" s="62"/>
      <c r="WOZ76" s="62"/>
      <c r="WPA76" s="62"/>
      <c r="WPB76" s="62"/>
      <c r="WPC76" s="62"/>
      <c r="WPD76" s="62"/>
      <c r="WPE76" s="62"/>
      <c r="WPF76" s="62"/>
      <c r="WPG76" s="62"/>
      <c r="WPH76" s="62"/>
      <c r="WPI76" s="62"/>
      <c r="WPJ76" s="62"/>
      <c r="WPK76" s="62"/>
      <c r="WPL76" s="62"/>
      <c r="WPM76" s="62"/>
      <c r="WPN76" s="62"/>
      <c r="WPO76" s="62"/>
      <c r="WPP76" s="62"/>
      <c r="WPQ76" s="62"/>
      <c r="WPR76" s="62"/>
      <c r="WPS76" s="62"/>
      <c r="WPT76" s="62"/>
      <c r="WPU76" s="62"/>
      <c r="WPV76" s="62"/>
      <c r="WPW76" s="62"/>
      <c r="WPX76" s="62"/>
      <c r="WPY76" s="62"/>
      <c r="WPZ76" s="62"/>
      <c r="WQA76" s="62"/>
      <c r="WQB76" s="62"/>
      <c r="WQC76" s="62"/>
      <c r="WQD76" s="62"/>
      <c r="WQE76" s="62"/>
      <c r="WQF76" s="62"/>
      <c r="WQG76" s="62"/>
      <c r="WQH76" s="62"/>
      <c r="WQI76" s="62"/>
      <c r="WQJ76" s="62"/>
      <c r="WQK76" s="62"/>
      <c r="WQL76" s="62"/>
      <c r="WQM76" s="62"/>
      <c r="WQN76" s="62"/>
      <c r="WQO76" s="62"/>
      <c r="WQP76" s="62"/>
      <c r="WQQ76" s="62"/>
      <c r="WQR76" s="62"/>
      <c r="WQS76" s="62"/>
      <c r="WQT76" s="62"/>
      <c r="WQU76" s="62"/>
      <c r="WQV76" s="62"/>
      <c r="WQW76" s="62"/>
      <c r="WQX76" s="62"/>
      <c r="WQY76" s="62"/>
      <c r="WQZ76" s="62"/>
      <c r="WRA76" s="62"/>
      <c r="WRB76" s="62"/>
      <c r="WRC76" s="62"/>
      <c r="WRD76" s="62"/>
      <c r="WRE76" s="62"/>
      <c r="WRF76" s="62"/>
      <c r="WRG76" s="62"/>
      <c r="WRH76" s="62"/>
      <c r="WRI76" s="62"/>
      <c r="WRJ76" s="62"/>
      <c r="WRK76" s="62"/>
      <c r="WRL76" s="62"/>
      <c r="WRM76" s="62"/>
      <c r="WRN76" s="62"/>
      <c r="WRO76" s="62"/>
      <c r="WRP76" s="62"/>
      <c r="WRQ76" s="62"/>
      <c r="WRR76" s="62"/>
      <c r="WRS76" s="62"/>
      <c r="WRT76" s="62"/>
      <c r="WRU76" s="62"/>
      <c r="WRV76" s="62"/>
      <c r="WRW76" s="62"/>
      <c r="WRX76" s="62"/>
      <c r="WRY76" s="62"/>
      <c r="WRZ76" s="62"/>
      <c r="WSA76" s="62"/>
      <c r="WSB76" s="62"/>
      <c r="WSC76" s="62"/>
      <c r="WSD76" s="62"/>
      <c r="WSE76" s="62"/>
      <c r="WSF76" s="62"/>
      <c r="WSG76" s="62"/>
      <c r="WSH76" s="62"/>
      <c r="WSI76" s="62"/>
      <c r="WSJ76" s="62"/>
      <c r="WSK76" s="62"/>
      <c r="WSL76" s="62"/>
      <c r="WSM76" s="62"/>
      <c r="WSN76" s="62"/>
      <c r="WSO76" s="62"/>
      <c r="WSP76" s="62"/>
      <c r="WSQ76" s="62"/>
      <c r="WSR76" s="62"/>
      <c r="WSS76" s="62"/>
      <c r="WST76" s="62"/>
      <c r="WSU76" s="62"/>
      <c r="WSV76" s="62"/>
      <c r="WSW76" s="62"/>
      <c r="WSX76" s="62"/>
      <c r="WSY76" s="62"/>
      <c r="WSZ76" s="62"/>
      <c r="WTA76" s="62"/>
      <c r="WTB76" s="62"/>
      <c r="WTC76" s="62"/>
      <c r="WTD76" s="62"/>
      <c r="WTE76" s="62"/>
      <c r="WTF76" s="62"/>
      <c r="WTG76" s="62"/>
      <c r="WTH76" s="62"/>
      <c r="WTI76" s="62"/>
      <c r="WTJ76" s="62"/>
      <c r="WTK76" s="62"/>
      <c r="WTL76" s="62"/>
      <c r="WTM76" s="62"/>
      <c r="WTN76" s="62"/>
      <c r="WTO76" s="62"/>
      <c r="WTP76" s="62"/>
      <c r="WTQ76" s="62"/>
      <c r="WTR76" s="62"/>
      <c r="WTS76" s="62"/>
      <c r="WTT76" s="62"/>
      <c r="WTU76" s="62"/>
      <c r="WTV76" s="62"/>
      <c r="WTW76" s="62"/>
      <c r="WTX76" s="62"/>
      <c r="WTY76" s="62"/>
      <c r="WTZ76" s="62"/>
      <c r="WUA76" s="62"/>
      <c r="WUB76" s="62"/>
      <c r="WUC76" s="62"/>
      <c r="WUD76" s="62"/>
      <c r="WUE76" s="62"/>
      <c r="WUF76" s="62"/>
      <c r="WUG76" s="62"/>
      <c r="WUH76" s="62"/>
      <c r="WUI76" s="62"/>
      <c r="WUJ76" s="62"/>
      <c r="WUK76" s="62"/>
      <c r="WUL76" s="62"/>
      <c r="WUM76" s="62"/>
      <c r="WUN76" s="62"/>
      <c r="WUO76" s="62"/>
      <c r="WUP76" s="62"/>
      <c r="WUQ76" s="62"/>
      <c r="WUR76" s="62"/>
      <c r="WUS76" s="62"/>
      <c r="WUT76" s="62"/>
      <c r="WUU76" s="62"/>
      <c r="WUV76" s="62"/>
      <c r="WUW76" s="62"/>
      <c r="WUX76" s="62"/>
      <c r="WUY76" s="62"/>
      <c r="WUZ76" s="62"/>
      <c r="WVA76" s="62"/>
      <c r="WVB76" s="62"/>
      <c r="WVC76" s="62"/>
      <c r="WVD76" s="62"/>
      <c r="WVE76" s="62"/>
      <c r="WVF76" s="62"/>
      <c r="WVG76" s="62"/>
      <c r="WVH76" s="62"/>
      <c r="WVI76" s="62"/>
      <c r="WVJ76" s="62"/>
      <c r="WVK76" s="62"/>
      <c r="WVL76" s="62"/>
      <c r="WVM76" s="62"/>
      <c r="WVN76" s="62"/>
      <c r="WVO76" s="62"/>
      <c r="WVP76" s="62"/>
      <c r="WVQ76" s="62"/>
      <c r="WVR76" s="62"/>
      <c r="WVS76" s="62"/>
      <c r="WVT76" s="62"/>
      <c r="WVU76" s="62"/>
      <c r="WVV76" s="62"/>
      <c r="WVW76" s="62"/>
      <c r="WVX76" s="62"/>
      <c r="WVY76" s="62"/>
      <c r="WVZ76" s="62"/>
      <c r="WWA76" s="62"/>
      <c r="WWB76" s="62"/>
      <c r="WWC76" s="62"/>
      <c r="WWD76" s="62"/>
      <c r="WWE76" s="62"/>
      <c r="WWF76" s="62"/>
      <c r="WWG76" s="62"/>
      <c r="WWH76" s="62"/>
      <c r="WWI76" s="62"/>
      <c r="WWJ76" s="62"/>
      <c r="WWK76" s="62"/>
      <c r="WWL76" s="62"/>
      <c r="WWM76" s="62"/>
      <c r="WWN76" s="62"/>
      <c r="WWO76" s="62"/>
      <c r="WWP76" s="62"/>
      <c r="WWQ76" s="62"/>
      <c r="WWR76" s="62"/>
      <c r="WWS76" s="62"/>
      <c r="WWT76" s="62"/>
      <c r="WWU76" s="62"/>
      <c r="WWV76" s="62"/>
      <c r="WWW76" s="62"/>
      <c r="WWX76" s="62"/>
      <c r="WWY76" s="62"/>
      <c r="WWZ76" s="62"/>
      <c r="WXA76" s="62"/>
      <c r="WXB76" s="62"/>
      <c r="WXC76" s="62"/>
      <c r="WXD76" s="62"/>
      <c r="WXE76" s="62"/>
      <c r="WXF76" s="62"/>
      <c r="WXG76" s="62"/>
      <c r="WXH76" s="62"/>
      <c r="WXI76" s="62"/>
      <c r="WXJ76" s="62"/>
      <c r="WXK76" s="62"/>
      <c r="WXL76" s="62"/>
      <c r="WXM76" s="62"/>
      <c r="WXN76" s="62"/>
      <c r="WXO76" s="62"/>
      <c r="WXP76" s="62"/>
      <c r="WXQ76" s="62"/>
      <c r="WXR76" s="62"/>
      <c r="WXS76" s="62"/>
      <c r="WXT76" s="62"/>
      <c r="WXU76" s="62"/>
      <c r="WXV76" s="62"/>
      <c r="WXW76" s="62"/>
      <c r="WXX76" s="62"/>
      <c r="WXY76" s="62"/>
      <c r="WXZ76" s="62"/>
      <c r="WYA76" s="62"/>
      <c r="WYB76" s="62"/>
      <c r="WYC76" s="62"/>
      <c r="WYD76" s="62"/>
      <c r="WYE76" s="62"/>
      <c r="WYF76" s="62"/>
      <c r="WYG76" s="62"/>
      <c r="WYH76" s="62"/>
      <c r="WYI76" s="62"/>
      <c r="WYJ76" s="62"/>
      <c r="WYK76" s="62"/>
      <c r="WYL76" s="62"/>
      <c r="WYM76" s="62"/>
      <c r="WYN76" s="62"/>
      <c r="WYO76" s="62"/>
      <c r="WYP76" s="62"/>
      <c r="WYQ76" s="62"/>
      <c r="WYR76" s="62"/>
      <c r="WYS76" s="62"/>
      <c r="WYT76" s="62"/>
      <c r="WYU76" s="62"/>
      <c r="WYV76" s="62"/>
      <c r="WYW76" s="62"/>
      <c r="WYX76" s="62"/>
      <c r="WYY76" s="62"/>
      <c r="WYZ76" s="62"/>
      <c r="WZA76" s="62"/>
      <c r="WZB76" s="62"/>
      <c r="WZC76" s="62"/>
      <c r="WZD76" s="62"/>
      <c r="WZE76" s="62"/>
      <c r="WZF76" s="62"/>
      <c r="WZG76" s="62"/>
      <c r="WZH76" s="62"/>
      <c r="WZI76" s="62"/>
      <c r="WZJ76" s="62"/>
      <c r="WZK76" s="62"/>
      <c r="WZL76" s="62"/>
      <c r="WZM76" s="62"/>
      <c r="WZN76" s="62"/>
      <c r="WZO76" s="62"/>
      <c r="WZP76" s="62"/>
      <c r="WZQ76" s="62"/>
      <c r="WZR76" s="62"/>
      <c r="WZS76" s="62"/>
      <c r="WZT76" s="62"/>
      <c r="WZU76" s="62"/>
      <c r="WZV76" s="62"/>
      <c r="WZW76" s="62"/>
      <c r="WZX76" s="62"/>
      <c r="WZY76" s="62"/>
      <c r="WZZ76" s="62"/>
      <c r="XAA76" s="62"/>
      <c r="XAB76" s="62"/>
      <c r="XAC76" s="62"/>
      <c r="XAD76" s="62"/>
      <c r="XAE76" s="62"/>
      <c r="XAF76" s="62"/>
      <c r="XAG76" s="62"/>
      <c r="XAH76" s="62"/>
      <c r="XAI76" s="62"/>
      <c r="XAJ76" s="62"/>
      <c r="XAK76" s="62"/>
      <c r="XAL76" s="62"/>
      <c r="XAM76" s="62"/>
      <c r="XAN76" s="62"/>
      <c r="XAO76" s="62"/>
      <c r="XAP76" s="62"/>
      <c r="XAQ76" s="62"/>
      <c r="XAR76" s="62"/>
      <c r="XAS76" s="62"/>
      <c r="XAT76" s="62"/>
      <c r="XAU76" s="62"/>
      <c r="XAV76" s="62"/>
      <c r="XAW76" s="62"/>
      <c r="XAX76" s="62"/>
      <c r="XAY76" s="62"/>
      <c r="XAZ76" s="62"/>
      <c r="XBA76" s="62"/>
      <c r="XBB76" s="62"/>
      <c r="XBC76" s="62"/>
      <c r="XBD76" s="62"/>
      <c r="XBE76" s="62"/>
      <c r="XBF76" s="62"/>
      <c r="XBG76" s="62"/>
      <c r="XBH76" s="62"/>
      <c r="XBI76" s="62"/>
      <c r="XBJ76" s="62"/>
      <c r="XBK76" s="62"/>
      <c r="XBL76" s="62"/>
      <c r="XBM76" s="62"/>
      <c r="XBN76" s="62"/>
      <c r="XBO76" s="62"/>
      <c r="XBP76" s="62"/>
      <c r="XBQ76" s="62"/>
      <c r="XBR76" s="62"/>
      <c r="XBS76" s="62"/>
      <c r="XBT76" s="62"/>
      <c r="XBU76" s="62"/>
      <c r="XBV76" s="62"/>
      <c r="XBW76" s="62"/>
      <c r="XBX76" s="62"/>
      <c r="XBY76" s="62"/>
      <c r="XBZ76" s="62"/>
      <c r="XCA76" s="62"/>
      <c r="XCB76" s="62"/>
      <c r="XCC76" s="62"/>
      <c r="XCD76" s="62"/>
      <c r="XCE76" s="62"/>
      <c r="XCF76" s="62"/>
      <c r="XCG76" s="62"/>
      <c r="XCH76" s="62"/>
      <c r="XCI76" s="62"/>
      <c r="XCJ76" s="62"/>
      <c r="XCK76" s="62"/>
      <c r="XCL76" s="62"/>
      <c r="XCM76" s="62"/>
      <c r="XCN76" s="62"/>
      <c r="XCO76" s="62"/>
      <c r="XCP76" s="62"/>
      <c r="XCQ76" s="62"/>
      <c r="XCR76" s="62"/>
      <c r="XCS76" s="62"/>
      <c r="XCT76" s="62"/>
      <c r="XCU76" s="62"/>
      <c r="XCV76" s="62"/>
      <c r="XCW76" s="62"/>
      <c r="XCX76" s="62"/>
      <c r="XCY76" s="62"/>
      <c r="XCZ76" s="62"/>
      <c r="XDA76" s="62"/>
      <c r="XDB76" s="62"/>
      <c r="XDC76" s="62"/>
      <c r="XDD76" s="62"/>
      <c r="XDE76" s="62"/>
      <c r="XDF76" s="62"/>
      <c r="XDG76" s="62"/>
      <c r="XDH76" s="62"/>
      <c r="XDI76" s="62"/>
      <c r="XDJ76" s="62"/>
      <c r="XDK76" s="62"/>
      <c r="XDL76" s="62"/>
      <c r="XDM76" s="62"/>
      <c r="XDN76" s="62"/>
      <c r="XDO76" s="62"/>
      <c r="XDP76" s="62"/>
      <c r="XDQ76" s="62"/>
      <c r="XDR76" s="62"/>
      <c r="XDS76" s="62"/>
      <c r="XDT76" s="62"/>
      <c r="XDU76" s="62"/>
      <c r="XDV76" s="62"/>
      <c r="XDW76" s="62"/>
      <c r="XDX76" s="62"/>
      <c r="XDY76" s="62"/>
      <c r="XDZ76" s="62"/>
      <c r="XEA76" s="62"/>
      <c r="XEB76" s="62"/>
      <c r="XEC76" s="62"/>
      <c r="XED76" s="62"/>
      <c r="XEE76" s="62"/>
      <c r="XEF76" s="62"/>
      <c r="XEG76" s="62"/>
      <c r="XEH76" s="62"/>
      <c r="XEI76" s="62"/>
      <c r="XEJ76" s="62"/>
      <c r="XEK76" s="62"/>
      <c r="XEL76" s="62"/>
      <c r="XEM76" s="62"/>
      <c r="XEN76" s="62"/>
      <c r="XEO76" s="62"/>
      <c r="XEP76" s="62"/>
      <c r="XEQ76" s="62"/>
      <c r="XER76" s="62"/>
      <c r="XES76" s="62"/>
      <c r="XET76" s="62"/>
      <c r="XEU76" s="62"/>
      <c r="XEV76" s="62"/>
      <c r="XEW76" s="62"/>
      <c r="XEX76" s="62"/>
      <c r="XEY76" s="62"/>
      <c r="XEZ76" s="62"/>
      <c r="XFA76" s="62"/>
      <c r="XFB76" s="62"/>
      <c r="XFC76" s="62"/>
      <c r="XFD76" s="62"/>
    </row>
    <row r="77" spans="1:16384" s="9" customFormat="1" ht="3.95" customHeight="1" x14ac:dyDescent="0.25">
      <c r="A77" s="92"/>
      <c r="B77" s="291"/>
      <c r="C77" s="46"/>
      <c r="D77" s="12"/>
      <c r="E77" s="12"/>
      <c r="F77" s="12"/>
      <c r="G77" s="12"/>
      <c r="H77" s="12"/>
      <c r="I77" s="12"/>
      <c r="J77" s="12"/>
    </row>
    <row r="78" spans="1:16384" s="9" customFormat="1" ht="14.1" customHeight="1" x14ac:dyDescent="0.25">
      <c r="A78" s="92"/>
      <c r="B78" s="291"/>
      <c r="C78" s="46" t="s">
        <v>834</v>
      </c>
      <c r="D78" s="12"/>
      <c r="E78" s="12"/>
      <c r="F78" s="12"/>
      <c r="G78" s="12"/>
      <c r="H78" s="12"/>
      <c r="I78" s="12"/>
      <c r="J78" s="12"/>
    </row>
    <row r="79" spans="1:16384" s="9" customFormat="1" ht="3.95" customHeight="1" x14ac:dyDescent="0.25">
      <c r="A79" s="92"/>
      <c r="B79" s="291"/>
      <c r="C79" s="46"/>
      <c r="D79" s="12"/>
      <c r="E79" s="12"/>
      <c r="F79" s="12"/>
      <c r="G79" s="12"/>
      <c r="H79" s="12"/>
      <c r="I79" s="12"/>
      <c r="J79" s="12"/>
    </row>
    <row r="80" spans="1:16384" s="9" customFormat="1" ht="14.1" customHeight="1" x14ac:dyDescent="0.25">
      <c r="A80" s="92"/>
      <c r="B80" s="266" t="str">
        <f>'IQF Data'!B125</f>
        <v>Radiotaxstep1</v>
      </c>
      <c r="C80" s="41" t="str">
        <f>IF(ISERROR(VLOOKUP(B80,IQFDataCalc,3,FALSE)),"",VLOOKUP(B80,IQFDataCalc,3,FALSE))</f>
        <v xml:space="preserve"> Radiotax </v>
      </c>
      <c r="D80" s="10"/>
      <c r="E80" s="13"/>
      <c r="F80" s="51">
        <f>IF(ISERROR(VLOOKUP(B80,IQFDataCalc,205,FALSE)),"",VLOOKUP(B80,IQFDataCalc,205,FALSE))</f>
        <v>124</v>
      </c>
      <c r="G80" s="101">
        <f ca="1">HLOOKUP($G$13,IQFCarsinlCalc,F80,FALSE)</f>
        <v>0</v>
      </c>
      <c r="H80" s="113" t="str">
        <f>SelCurrency</f>
        <v>EUR</v>
      </c>
      <c r="I80" s="266" t="str">
        <f>'IQF Data'!B131</f>
        <v>ClaimsManagementstep1</v>
      </c>
      <c r="J80" s="114" t="str">
        <f>IF(ISERROR(VLOOKUP(I80,IQFDataCalc,3,FALSE)),"",VLOOKUP(I80,IQFDataCalc,3,FALSE))</f>
        <v xml:space="preserve"> Claims Management </v>
      </c>
      <c r="K80" s="12"/>
      <c r="L80" s="12"/>
      <c r="M80" s="307">
        <f>'IQF Data'!GX131</f>
        <v>130</v>
      </c>
      <c r="N80" s="101">
        <f ca="1">HLOOKUP($G$13,IQFCarsinlCalc,P80,FALSE)</f>
        <v>0</v>
      </c>
      <c r="O80" s="116" t="str">
        <f>SelCurrency</f>
        <v>EUR</v>
      </c>
      <c r="P80" s="51">
        <f>IF(ISERROR(VLOOKUP(I80,IQFDataCalc,205,FALSE)),"",VLOOKUP(I80,IQFDataCalc,205,FALSE))</f>
        <v>130</v>
      </c>
    </row>
    <row r="81" spans="1:16" s="9" customFormat="1" ht="3.95" customHeight="1" x14ac:dyDescent="0.25">
      <c r="A81" s="92"/>
      <c r="B81" s="266"/>
      <c r="C81" s="41">
        <f>C22</f>
        <v>0</v>
      </c>
      <c r="D81" s="10"/>
      <c r="E81" s="13"/>
      <c r="F81" s="51"/>
      <c r="G81" s="108"/>
      <c r="H81" s="45"/>
      <c r="I81" s="12"/>
      <c r="J81" s="41" t="str">
        <f>J22</f>
        <v/>
      </c>
      <c r="K81" s="12"/>
      <c r="L81" s="12"/>
      <c r="M81" s="51"/>
      <c r="N81" s="108"/>
      <c r="O81" s="12"/>
      <c r="P81" s="12"/>
    </row>
    <row r="82" spans="1:16" s="9" customFormat="1" ht="14.1" customHeight="1" x14ac:dyDescent="0.25">
      <c r="A82" s="92"/>
      <c r="B82" s="266" t="str">
        <f>'IQF Data'!B126</f>
        <v>Roadtaxstep1</v>
      </c>
      <c r="C82" s="41" t="str">
        <f>IF(ISERROR(VLOOKUP(B82,IQFDataCalc,3,FALSE)),"",VLOOKUP(B82,IQFDataCalc,3,FALSE))</f>
        <v xml:space="preserve"> Road tax </v>
      </c>
      <c r="D82" s="10"/>
      <c r="E82" s="13"/>
      <c r="F82" s="51">
        <f>IF(ISERROR(VLOOKUP(B82,IQFDataCalc,205,FALSE)),"",VLOOKUP(B82,IQFDataCalc,205,FALSE))</f>
        <v>125</v>
      </c>
      <c r="G82" s="101">
        <f ca="1">HLOOKUP($G$13,IQFCarsinlCalc,F82,FALSE)</f>
        <v>108.60000000000001</v>
      </c>
      <c r="H82" s="113" t="str">
        <f>SelCurrency</f>
        <v>EUR</v>
      </c>
      <c r="I82" s="266" t="str">
        <f>'IQF Data'!B132</f>
        <v>RoadAssistancestep1</v>
      </c>
      <c r="J82" s="114" t="str">
        <f>IF(ISERROR(VLOOKUP(I82,IQFDataCalc,3,FALSE)),"",VLOOKUP(I82,IQFDataCalc,3,FALSE))</f>
        <v xml:space="preserve"> Road assistance </v>
      </c>
      <c r="K82" s="12"/>
      <c r="L82" s="12"/>
      <c r="M82" s="51">
        <f>'IQF Data'!GX132</f>
        <v>131</v>
      </c>
      <c r="N82" s="101">
        <f ca="1">HLOOKUP($G$13,IQFCarsinlCalc,P82,FALSE)</f>
        <v>37.92</v>
      </c>
      <c r="O82" s="116" t="str">
        <f>SelCurrency</f>
        <v>EUR</v>
      </c>
      <c r="P82" s="51">
        <f>IF(ISERROR(VLOOKUP(I82,IQFDataCalc,205,FALSE)),"",VLOOKUP(I82,IQFDataCalc,205,FALSE))</f>
        <v>131</v>
      </c>
    </row>
    <row r="83" spans="1:16" s="9" customFormat="1" ht="3.95" customHeight="1" x14ac:dyDescent="0.25">
      <c r="A83" s="92"/>
      <c r="B83" s="295"/>
      <c r="C83" s="41">
        <f>C24</f>
        <v>0</v>
      </c>
      <c r="D83" s="10"/>
      <c r="E83" s="13"/>
      <c r="F83" s="51"/>
      <c r="G83" s="108"/>
      <c r="H83" s="45"/>
      <c r="I83" s="12"/>
      <c r="J83" s="41" t="str">
        <f>J24</f>
        <v/>
      </c>
      <c r="K83" s="12"/>
      <c r="L83" s="12"/>
      <c r="M83" s="51"/>
      <c r="N83" s="108"/>
      <c r="O83" s="12"/>
      <c r="P83" s="12"/>
    </row>
    <row r="84" spans="1:16" s="9" customFormat="1" ht="14.1" customHeight="1" x14ac:dyDescent="0.25">
      <c r="A84" s="92"/>
      <c r="B84" s="266" t="str">
        <f>'IQF Data'!B127</f>
        <v>InsuranceThirdpartystep1</v>
      </c>
      <c r="C84" s="41" t="str">
        <f>IF(ISERROR(VLOOKUP(B84,IQFDataCalc,3,FALSE)),"",VLOOKUP(B84,IQFDataCalc,3,FALSE))</f>
        <v xml:space="preserve"> Insurance (third party) </v>
      </c>
      <c r="D84" s="10"/>
      <c r="E84" s="13"/>
      <c r="F84" s="51">
        <f>IF(ISERROR(VLOOKUP(B84,IQFDataCalc,205,FALSE)),"",VLOOKUP(B84,IQFDataCalc,205,FALSE))</f>
        <v>126</v>
      </c>
      <c r="G84" s="101">
        <f ca="1">HLOOKUP($G$13,IQFCarsinlCalc,F84,FALSE)</f>
        <v>240.71999999999997</v>
      </c>
      <c r="H84" s="113" t="str">
        <f>SelCurrency</f>
        <v>EUR</v>
      </c>
      <c r="I84" s="266" t="str">
        <f>'IQF Data'!B133</f>
        <v>FuelCardstep1</v>
      </c>
      <c r="J84" s="114" t="str">
        <f>IF(ISERROR(VLOOKUP(I84,IQFDataCalc,3,FALSE)),"",VLOOKUP(I84,IQFDataCalc,3,FALSE))</f>
        <v xml:space="preserve"> Fuel card </v>
      </c>
      <c r="K84" s="12"/>
      <c r="L84" s="12"/>
      <c r="M84" s="51">
        <f>'IQF Data'!GX133</f>
        <v>132</v>
      </c>
      <c r="N84" s="101">
        <f ca="1">HLOOKUP($G$13,IQFCarsinlCalc,P84,FALSE)</f>
        <v>0</v>
      </c>
      <c r="O84" s="116" t="str">
        <f>SelCurrency</f>
        <v>EUR</v>
      </c>
      <c r="P84" s="51">
        <f>IF(ISERROR(VLOOKUP(I84,IQFDataCalc,205,FALSE)),"",VLOOKUP(I84,IQFDataCalc,205,FALSE))</f>
        <v>132</v>
      </c>
    </row>
    <row r="85" spans="1:16" s="9" customFormat="1" ht="3.95" customHeight="1" x14ac:dyDescent="0.25">
      <c r="A85" s="92"/>
      <c r="B85" s="295"/>
      <c r="C85" s="41">
        <f>C26</f>
        <v>0</v>
      </c>
      <c r="D85" s="10"/>
      <c r="E85" s="13"/>
      <c r="F85" s="51"/>
      <c r="G85" s="108"/>
      <c r="H85" s="45"/>
      <c r="I85" s="12"/>
      <c r="J85" s="41" t="str">
        <f>J26</f>
        <v/>
      </c>
      <c r="K85" s="12"/>
      <c r="L85" s="12"/>
      <c r="M85" s="51"/>
      <c r="N85" s="108"/>
      <c r="O85" s="12"/>
      <c r="P85" s="12"/>
    </row>
    <row r="86" spans="1:16" s="9" customFormat="1" ht="14.1" customHeight="1" x14ac:dyDescent="0.25">
      <c r="A86" s="92"/>
      <c r="B86" s="266" t="str">
        <f>'IQF Data'!B128</f>
        <v>InsuranceComprehensivestep1</v>
      </c>
      <c r="C86" s="41" t="str">
        <f>IF(ISERROR(VLOOKUP(B86,IQFDataCalc,3,FALSE)),"",VLOOKUP(B86,IQFDataCalc,3,FALSE))</f>
        <v xml:space="preserve"> Insurance (comprehensive) </v>
      </c>
      <c r="D86" s="10"/>
      <c r="E86" s="13"/>
      <c r="F86" s="51">
        <f>IF(ISERROR(VLOOKUP(B86,IQFDataCalc,205,FALSE)),"",VLOOKUP(B86,IQFDataCalc,205,FALSE))</f>
        <v>127</v>
      </c>
      <c r="G86" s="101">
        <f ca="1">HLOOKUP($G$13,IQFCarsinlCalc,F86,FALSE)</f>
        <v>302.15999999999997</v>
      </c>
      <c r="H86" s="113" t="str">
        <f>SelCurrency</f>
        <v>EUR</v>
      </c>
      <c r="I86" s="266" t="str">
        <f>'IQF Data'!B134</f>
        <v>MaintanceRepairstep1</v>
      </c>
      <c r="J86" s="114" t="str">
        <f>IF(ISERROR(VLOOKUP(I86,IQFDataCalc,3,FALSE)),"",VLOOKUP(I86,IQFDataCalc,3,FALSE))</f>
        <v xml:space="preserve"> Maintenance &amp; repair </v>
      </c>
      <c r="K86" s="12"/>
      <c r="L86" s="12"/>
      <c r="M86" s="51">
        <f>'IQF Data'!GX134</f>
        <v>133</v>
      </c>
      <c r="N86" s="101">
        <f ca="1">HLOOKUP($G$13,IQFCarsinlCalc,P86,FALSE)</f>
        <v>394.24319999999994</v>
      </c>
      <c r="O86" s="116" t="str">
        <f>SelCurrency</f>
        <v>EUR</v>
      </c>
      <c r="P86" s="51">
        <f>IF(ISERROR(VLOOKUP(I86,IQFDataCalc,205,FALSE)),"",VLOOKUP(I86,IQFDataCalc,205,FALSE))</f>
        <v>133</v>
      </c>
    </row>
    <row r="87" spans="1:16" s="9" customFormat="1" ht="3.95" customHeight="1" x14ac:dyDescent="0.25">
      <c r="A87" s="92"/>
      <c r="B87" s="295"/>
      <c r="C87" s="41">
        <f>C28</f>
        <v>0</v>
      </c>
      <c r="D87" s="10"/>
      <c r="E87" s="13"/>
      <c r="F87" s="51"/>
      <c r="G87" s="108"/>
      <c r="H87" s="45"/>
      <c r="I87" s="12"/>
      <c r="J87" s="41" t="str">
        <f>J28</f>
        <v/>
      </c>
      <c r="K87" s="12"/>
      <c r="L87" s="12"/>
      <c r="M87" s="51"/>
      <c r="N87" s="108"/>
      <c r="O87" s="12"/>
      <c r="P87" s="12"/>
    </row>
    <row r="88" spans="1:16" s="9" customFormat="1" ht="13.5" customHeight="1" x14ac:dyDescent="0.25">
      <c r="A88" s="92"/>
      <c r="B88" s="266" t="str">
        <f>'IQF Data'!B129</f>
        <v>InsurancePassengersstep1</v>
      </c>
      <c r="C88" s="41" t="str">
        <f>IF(ISERROR(VLOOKUP(B88,IQFDataCalc,3,FALSE)),"",VLOOKUP(B88,IQFDataCalc,3,FALSE))</f>
        <v xml:space="preserve"> Insurance (passengers) </v>
      </c>
      <c r="D88" s="10"/>
      <c r="E88" s="13"/>
      <c r="F88" s="51">
        <f>IF(ISERROR(VLOOKUP(B88,IQFDataCalc,205,FALSE)),"",VLOOKUP(B88,IQFDataCalc,205,FALSE))</f>
        <v>128</v>
      </c>
      <c r="G88" s="101">
        <f ca="1">HLOOKUP($G$13,IQFCarsinlCalc,F88,FALSE)</f>
        <v>32.880000000000003</v>
      </c>
      <c r="H88" s="113" t="str">
        <f>SelCurrency</f>
        <v>EUR</v>
      </c>
      <c r="I88" s="266" t="str">
        <f>'IQF Data'!B135</f>
        <v>SummerTiresstep1</v>
      </c>
      <c r="J88" s="114" t="str">
        <f>IF(ISERROR(VLOOKUP(I88,IQFDataCalc,3,FALSE)),"",VLOOKUP(I88,IQFDataCalc,3,FALSE))</f>
        <v xml:space="preserve"> Summer tires </v>
      </c>
      <c r="K88" s="12"/>
      <c r="L88" s="12"/>
      <c r="M88" s="51">
        <f>'IQF Data'!GX135</f>
        <v>134</v>
      </c>
      <c r="N88" s="101">
        <f ca="1">HLOOKUP($G$13,IQFCarsinlCalc,P88,FALSE)</f>
        <v>166.24680000000004</v>
      </c>
      <c r="O88" s="116" t="str">
        <f>SelCurrency</f>
        <v>EUR</v>
      </c>
      <c r="P88" s="51">
        <f>IF(ISERROR(VLOOKUP(I88,IQFDataCalc,205,FALSE)),"",VLOOKUP(I88,IQFDataCalc,205,FALSE))</f>
        <v>134</v>
      </c>
    </row>
    <row r="89" spans="1:16" s="9" customFormat="1" ht="3.95" customHeight="1" x14ac:dyDescent="0.25">
      <c r="A89" s="92"/>
      <c r="B89" s="295"/>
      <c r="C89" s="41">
        <f>C30</f>
        <v>0</v>
      </c>
      <c r="D89" s="10"/>
      <c r="E89" s="13"/>
      <c r="F89" s="51"/>
      <c r="G89" s="108"/>
      <c r="H89" s="45"/>
      <c r="I89" s="12"/>
      <c r="J89" s="41" t="str">
        <f>J30</f>
        <v/>
      </c>
      <c r="K89" s="12"/>
      <c r="L89" s="12"/>
      <c r="M89" s="51"/>
      <c r="N89" s="108"/>
      <c r="O89" s="12"/>
      <c r="P89" s="12"/>
    </row>
    <row r="90" spans="1:16" s="9" customFormat="1" ht="14.1" customHeight="1" x14ac:dyDescent="0.25">
      <c r="A90" s="92"/>
      <c r="B90" s="266" t="str">
        <f>'IQF Data'!B130</f>
        <v>InsuranceLegalAssistancestep1</v>
      </c>
      <c r="C90" s="41" t="str">
        <f>IF(ISERROR(VLOOKUP(B90,IQFDataCalc,3,FALSE)),"",VLOOKUP(B90,IQFDataCalc,3,FALSE))</f>
        <v xml:space="preserve"> Insurance (legal assistance) </v>
      </c>
      <c r="D90" s="10"/>
      <c r="E90" s="13"/>
      <c r="F90" s="51">
        <f>IF(ISERROR(VLOOKUP(B90,IQFDataCalc,205,FALSE)),"",VLOOKUP(B90,IQFDataCalc,205,FALSE))</f>
        <v>129</v>
      </c>
      <c r="G90" s="101">
        <f ca="1">HLOOKUP($G$13,IQFCarsinlCalc,F90,FALSE)</f>
        <v>34.68</v>
      </c>
      <c r="H90" s="113" t="str">
        <f>SelCurrency</f>
        <v>EUR</v>
      </c>
      <c r="I90" s="266" t="str">
        <f>'IQF Data'!B136</f>
        <v>WinterTiresstep1</v>
      </c>
      <c r="J90" s="114" t="str">
        <f>IF(ISERROR(VLOOKUP(I90,IQFDataCalc,3,FALSE)),"",VLOOKUP(I90,IQFDataCalc,3,FALSE))</f>
        <v xml:space="preserve"> Winter tires </v>
      </c>
      <c r="K90" s="12"/>
      <c r="L90" s="12"/>
      <c r="M90" s="51">
        <f>'IQF Data'!GX136</f>
        <v>135</v>
      </c>
      <c r="N90" s="101">
        <f ca="1">HLOOKUP($G$13,IQFCarsinlCalc,P90,FALSE)</f>
        <v>0</v>
      </c>
      <c r="O90" s="116" t="str">
        <f>SelCurrency</f>
        <v>EUR</v>
      </c>
      <c r="P90" s="51">
        <f>IF(ISERROR(VLOOKUP(I90,IQFDataCalc,205,FALSE)),"",VLOOKUP(I90,IQFDataCalc,205,FALSE))</f>
        <v>135</v>
      </c>
    </row>
    <row r="91" spans="1:16" s="9" customFormat="1" ht="3.95" customHeight="1" x14ac:dyDescent="0.25">
      <c r="A91" s="92"/>
      <c r="B91" s="295"/>
      <c r="C91" s="41">
        <f>C32</f>
        <v>0</v>
      </c>
      <c r="D91" s="10"/>
      <c r="E91" s="13"/>
      <c r="F91" s="12"/>
      <c r="G91" s="45"/>
      <c r="H91" s="45"/>
      <c r="I91" s="12"/>
      <c r="J91" s="41">
        <f>J32</f>
        <v>0</v>
      </c>
      <c r="K91" s="12"/>
      <c r="L91" s="12"/>
      <c r="M91" s="51"/>
      <c r="N91" s="108"/>
      <c r="O91" s="116" t="str">
        <f>SelCurrency</f>
        <v>EUR</v>
      </c>
      <c r="P91" s="12"/>
    </row>
    <row r="92" spans="1:16" s="9" customFormat="1" ht="14.1" customHeight="1" x14ac:dyDescent="0.25">
      <c r="A92" s="92"/>
      <c r="B92" s="295"/>
      <c r="C92" s="41"/>
      <c r="D92" s="41"/>
      <c r="E92" s="41"/>
      <c r="F92" s="41"/>
      <c r="G92" s="41"/>
      <c r="H92" s="41"/>
      <c r="I92" s="266" t="str">
        <f>'IQF Data'!B137</f>
        <v>OtherCostsstep1</v>
      </c>
      <c r="J92" s="114" t="str">
        <f>IF(ISERROR(VLOOKUP(I92,IQFDataCalc,3,FALSE)),"",VLOOKUP(I92,IQFDataCalc,3,FALSE))</f>
        <v>Other Costs</v>
      </c>
      <c r="K92" s="12"/>
      <c r="L92" s="12"/>
      <c r="M92" s="51">
        <f>'IQF Data'!GX137</f>
        <v>136</v>
      </c>
      <c r="N92" s="101">
        <f ca="1">HLOOKUP($G$13,IQFCarsinlCalc,P92,FALSE)</f>
        <v>21.600000000000136</v>
      </c>
      <c r="O92" s="116" t="str">
        <f>SelCurrency</f>
        <v>EUR</v>
      </c>
      <c r="P92" s="51">
        <f>IF(ISERROR(VLOOKUP(I92,IQFDataCalc,205,FALSE)),"",VLOOKUP(I92,IQFDataCalc,205,FALSE))</f>
        <v>136</v>
      </c>
    </row>
    <row r="93" spans="1:16" s="9" customFormat="1" ht="3.95" customHeight="1" x14ac:dyDescent="0.25">
      <c r="A93" s="92"/>
      <c r="B93" s="295"/>
      <c r="C93" s="41"/>
      <c r="D93" s="10"/>
      <c r="E93" s="13"/>
      <c r="F93" s="12"/>
      <c r="G93" s="12"/>
      <c r="H93" s="12"/>
      <c r="I93" s="12"/>
      <c r="J93" s="45"/>
      <c r="K93" s="12"/>
      <c r="L93" s="12"/>
      <c r="M93" s="12"/>
      <c r="N93" s="15"/>
      <c r="O93" s="12"/>
      <c r="P93" s="12"/>
    </row>
    <row r="94" spans="1:16" s="9" customFormat="1" ht="14.1" customHeight="1" x14ac:dyDescent="0.25">
      <c r="A94" s="92"/>
      <c r="B94" s="266" t="str">
        <f>'IQF Data'!B138</f>
        <v>MonthlyEstmFuelCoststep1</v>
      </c>
      <c r="C94" s="41" t="str">
        <f>IF(ISERROR(VLOOKUP(B94,IQFDataCalc,3,FALSE)),"",VLOOKUP(B94,IQFDataCalc,3,FALSE))</f>
        <v xml:space="preserve"> Monthly estimated Fuel cost </v>
      </c>
      <c r="D94" s="10"/>
      <c r="E94" s="13"/>
      <c r="F94" s="51">
        <f>IF(ISERROR(VLOOKUP(B94,IQFDataCalc,205,FALSE)),"",VLOOKUP(B94,IQFDataCalc,205,FALSE))</f>
        <v>137</v>
      </c>
      <c r="G94" s="102">
        <f ca="1">HLOOKUP($G$13,IQFCarsinlCalc,F94,FALSE)</f>
        <v>0</v>
      </c>
      <c r="H94" s="113" t="str">
        <f>SelCurrency</f>
        <v>EUR</v>
      </c>
      <c r="I94" s="266" t="str">
        <f>'IQF Data'!B127</f>
        <v>InsuranceThirdpartystep1</v>
      </c>
      <c r="J94" s="266">
        <f>'IQF Data'!C127</f>
        <v>0</v>
      </c>
      <c r="K94" s="266" t="str">
        <f>'IQF Data'!D127</f>
        <v xml:space="preserve"> Insurance (third party) </v>
      </c>
      <c r="L94" s="266">
        <f>'IQF Data'!E127</f>
        <v>240.71999999999997</v>
      </c>
      <c r="M94" s="266">
        <f>'IQF Data'!F127</f>
        <v>240.71999999999997</v>
      </c>
      <c r="N94" s="266">
        <f>'IQF Data'!G127</f>
        <v>240.71999999999997</v>
      </c>
      <c r="O94" s="266">
        <f>'IQF Data'!H127</f>
        <v>240.71999999999997</v>
      </c>
      <c r="P94" s="266">
        <f>'IQF Data'!I127</f>
        <v>240.71999999999997</v>
      </c>
    </row>
    <row r="95" spans="1:16" s="9" customFormat="1" ht="3.95" customHeight="1" x14ac:dyDescent="0.25">
      <c r="A95" s="92"/>
      <c r="B95" s="266">
        <f t="shared" ref="B95:B101" si="22">B65</f>
        <v>0</v>
      </c>
      <c r="C95" s="41" t="str">
        <f t="shared" ref="C95:C101" si="23">IF(ISERROR(VLOOKUP(B95,IQFData,3,FALSE)),"",VLOOKUP(B95,IQFData,3,FALSE))</f>
        <v/>
      </c>
      <c r="D95" s="10"/>
      <c r="E95" s="13"/>
      <c r="F95" s="51" t="str">
        <f t="shared" ref="F95:F101" si="24">IF(ISERROR(VLOOKUP(B95,IQFData,205,FALSE)),"",VLOOKUP(B95,IQFData,205,FALSE))</f>
        <v/>
      </c>
      <c r="G95" s="45"/>
      <c r="H95" s="45"/>
      <c r="I95" s="266"/>
      <c r="J95" s="266"/>
      <c r="K95" s="266"/>
      <c r="L95" s="266"/>
      <c r="M95" s="266"/>
      <c r="N95" s="266"/>
      <c r="O95" s="266"/>
      <c r="P95" s="266"/>
    </row>
    <row r="96" spans="1:16" s="9" customFormat="1" ht="14.1" customHeight="1" x14ac:dyDescent="0.25">
      <c r="A96" s="92"/>
      <c r="B96" s="266" t="str">
        <f>'IQF Data'!B139</f>
        <v>MonthlyEstmCarwashCoststep1</v>
      </c>
      <c r="C96" s="41" t="str">
        <f>IF(ISERROR(VLOOKUP(B96,IQFDataCalc,3,FALSE)),"",VLOOKUP(B96,IQFDataCalc,3,FALSE))</f>
        <v xml:space="preserve"> Monthly estimated Carwash cost </v>
      </c>
      <c r="D96" s="10"/>
      <c r="E96" s="13"/>
      <c r="F96" s="51">
        <f>IF(ISERROR(VLOOKUP(B96,IQFDataCalc,205,FALSE)),"",VLOOKUP(B96,IQFDataCalc,205,FALSE))</f>
        <v>138</v>
      </c>
      <c r="G96" s="102">
        <f ca="1">HLOOKUP($G$13,IQFCarsinlCalc,F96,FALSE)</f>
        <v>0</v>
      </c>
      <c r="H96" s="113" t="str">
        <f>SelCurrency</f>
        <v>EUR</v>
      </c>
      <c r="I96" s="266" t="str">
        <f>'IQF Data'!B129</f>
        <v>InsurancePassengersstep1</v>
      </c>
      <c r="J96" s="266">
        <f>'IQF Data'!C129</f>
        <v>0</v>
      </c>
      <c r="K96" s="266" t="str">
        <f>'IQF Data'!D129</f>
        <v xml:space="preserve"> Insurance (passengers) </v>
      </c>
      <c r="L96" s="266">
        <f>'IQF Data'!E129</f>
        <v>32.880000000000003</v>
      </c>
      <c r="M96" s="266">
        <f>'IQF Data'!F129</f>
        <v>32.880000000000003</v>
      </c>
      <c r="N96" s="266">
        <f>'IQF Data'!G129</f>
        <v>32.880000000000003</v>
      </c>
      <c r="O96" s="266">
        <f>'IQF Data'!H129</f>
        <v>32.880000000000003</v>
      </c>
      <c r="P96" s="266">
        <f>'IQF Data'!I129</f>
        <v>32.880000000000003</v>
      </c>
    </row>
    <row r="97" spans="1:16" s="9" customFormat="1" ht="3.95" customHeight="1" x14ac:dyDescent="0.25">
      <c r="A97" s="92"/>
      <c r="B97" s="266">
        <f t="shared" si="22"/>
        <v>0</v>
      </c>
      <c r="C97" s="41" t="str">
        <f t="shared" si="23"/>
        <v/>
      </c>
      <c r="D97" s="10"/>
      <c r="E97" s="13"/>
      <c r="F97" s="51" t="str">
        <f>IF(ISERROR(VLOOKUP(B97,IQFDataCalc,205,FALSE)),"",VLOOKUP(B97,IQFDataCalc,205,FALSE))</f>
        <v/>
      </c>
      <c r="G97" s="108"/>
      <c r="H97" s="113"/>
      <c r="I97" s="266"/>
      <c r="J97" s="266"/>
      <c r="K97" s="266"/>
      <c r="L97" s="266"/>
      <c r="M97" s="266"/>
      <c r="N97" s="266"/>
      <c r="O97" s="266"/>
      <c r="P97" s="266"/>
    </row>
    <row r="98" spans="1:16" s="9" customFormat="1" ht="14.1" customHeight="1" x14ac:dyDescent="0.25">
      <c r="A98" s="92"/>
      <c r="B98" s="266" t="str">
        <f>'IQF Data'!B140</f>
        <v>MonthlyEstmHighwayFeeCoststep1</v>
      </c>
      <c r="C98" s="41" t="str">
        <f>IF(ISERROR(VLOOKUP(B98,IQFDataCalc,3,FALSE)),"",VLOOKUP(B98,IQFDataCalc,3,FALSE))</f>
        <v xml:space="preserve"> Monthly estimated Highway Fee cost </v>
      </c>
      <c r="D98" s="10"/>
      <c r="E98" s="13"/>
      <c r="F98" s="51">
        <f>IF(ISERROR(VLOOKUP(B98,IQFDataCalc,205,FALSE)),"",VLOOKUP(B98,IQFDataCalc,205,FALSE))</f>
        <v>139</v>
      </c>
      <c r="G98" s="102">
        <f ca="1">HLOOKUP($G$13,IQFCarsinlCalc,F98,FALSE)</f>
        <v>0</v>
      </c>
      <c r="H98" s="113" t="str">
        <f>SelCurrency</f>
        <v>EUR</v>
      </c>
      <c r="I98" s="266" t="str">
        <f>'IQF Data'!B130</f>
        <v>InsuranceLegalAssistancestep1</v>
      </c>
      <c r="J98" s="266">
        <f>'IQF Data'!C130</f>
        <v>0</v>
      </c>
      <c r="K98" s="266" t="str">
        <f>'IQF Data'!D130</f>
        <v xml:space="preserve"> Insurance (legal assistance) </v>
      </c>
      <c r="L98" s="266">
        <f>'IQF Data'!E130</f>
        <v>31.92</v>
      </c>
      <c r="M98" s="266">
        <f>'IQF Data'!F130</f>
        <v>31.92</v>
      </c>
      <c r="N98" s="266">
        <f>'IQF Data'!G130</f>
        <v>31.92</v>
      </c>
      <c r="O98" s="266">
        <f>'IQF Data'!H130</f>
        <v>31.92</v>
      </c>
      <c r="P98" s="266">
        <f>'IQF Data'!I130</f>
        <v>31.92</v>
      </c>
    </row>
    <row r="99" spans="1:16" s="9" customFormat="1" ht="3.95" customHeight="1" x14ac:dyDescent="0.25">
      <c r="A99" s="92"/>
      <c r="B99" s="266">
        <f t="shared" si="22"/>
        <v>0</v>
      </c>
      <c r="C99" s="41" t="str">
        <f t="shared" si="23"/>
        <v/>
      </c>
      <c r="D99" s="10"/>
      <c r="E99" s="13"/>
      <c r="F99" s="51" t="str">
        <f t="shared" si="24"/>
        <v/>
      </c>
      <c r="G99" s="108"/>
      <c r="H99" s="113"/>
      <c r="I99" s="266"/>
      <c r="J99" s="266"/>
      <c r="K99" s="266"/>
      <c r="L99" s="266"/>
      <c r="M99" s="266"/>
      <c r="N99" s="266"/>
      <c r="O99" s="266"/>
      <c r="P99" s="266"/>
    </row>
    <row r="100" spans="1:16" s="9" customFormat="1" ht="14.1" customHeight="1" x14ac:dyDescent="0.25">
      <c r="A100" s="92"/>
      <c r="B100" s="266" t="str">
        <f>'IQF Data'!B141</f>
        <v>MonthlyEstmMinorFerryCoststep1</v>
      </c>
      <c r="C100" s="41" t="str">
        <f>IF(ISERROR(VLOOKUP(B100,IQFDataCalc,3,FALSE)),"",VLOOKUP(B100,IQFDataCalc,3,FALSE))</f>
        <v xml:space="preserve"> Monthly estimated Ferry cost </v>
      </c>
      <c r="D100" s="10"/>
      <c r="E100" s="13"/>
      <c r="F100" s="51">
        <f>IF(ISERROR(VLOOKUP(B100,IQFDataCalc,205,FALSE)),"",VLOOKUP(B100,IQFDataCalc,205,FALSE))</f>
        <v>140</v>
      </c>
      <c r="G100" s="102">
        <f ca="1">HLOOKUP($G$13,IQFCarsinlCalc,F100,FALSE)</f>
        <v>0</v>
      </c>
      <c r="H100" s="113" t="str">
        <f>SelCurrency</f>
        <v>EUR</v>
      </c>
      <c r="I100" s="266" t="str">
        <f>'IQF Data'!B131</f>
        <v>ClaimsManagementstep1</v>
      </c>
      <c r="J100" s="266">
        <f>'IQF Data'!C131</f>
        <v>0</v>
      </c>
      <c r="K100" s="266" t="str">
        <f>'IQF Data'!D131</f>
        <v xml:space="preserve"> Claims Management </v>
      </c>
      <c r="L100" s="266">
        <f>'IQF Data'!E131</f>
        <v>0</v>
      </c>
      <c r="M100" s="266">
        <f>'IQF Data'!F131</f>
        <v>0</v>
      </c>
      <c r="N100" s="266">
        <f>'IQF Data'!G131</f>
        <v>0</v>
      </c>
      <c r="O100" s="266">
        <f>'IQF Data'!H131</f>
        <v>0</v>
      </c>
      <c r="P100" s="266">
        <f>'IQF Data'!I131</f>
        <v>0</v>
      </c>
    </row>
    <row r="101" spans="1:16" s="9" customFormat="1" ht="3.95" customHeight="1" x14ac:dyDescent="0.25">
      <c r="A101" s="92"/>
      <c r="B101" s="266">
        <f t="shared" si="22"/>
        <v>0</v>
      </c>
      <c r="C101" s="41" t="str">
        <f t="shared" si="23"/>
        <v/>
      </c>
      <c r="D101" s="10"/>
      <c r="E101" s="13"/>
      <c r="F101" s="51" t="str">
        <f t="shared" si="24"/>
        <v/>
      </c>
      <c r="G101" s="108"/>
      <c r="H101" s="113"/>
      <c r="I101" s="266"/>
      <c r="J101" s="266"/>
      <c r="K101" s="266"/>
      <c r="L101" s="266"/>
      <c r="M101" s="266"/>
      <c r="N101" s="266"/>
      <c r="O101" s="266"/>
      <c r="P101" s="266"/>
    </row>
    <row r="102" spans="1:16" s="9" customFormat="1" ht="14.1" customHeight="1" x14ac:dyDescent="0.25">
      <c r="A102" s="92"/>
      <c r="B102" s="266" t="str">
        <f>'IQF Data'!B142</f>
        <v>MonthlyEstmMinorRepairsCoststep1</v>
      </c>
      <c r="C102" s="41" t="str">
        <f>IF(ISERROR(VLOOKUP(B102,IQFDataCalc,3,FALSE)),"",VLOOKUP(B102,IQFDataCalc,3,FALSE))</f>
        <v xml:space="preserve"> Monthly estimated Minor Repairs cost </v>
      </c>
      <c r="D102" s="10"/>
      <c r="E102" s="13"/>
      <c r="F102" s="51">
        <f>IF(ISERROR(VLOOKUP(B102,IQFDataCalc,205,FALSE)),"",VLOOKUP(B102,IQFDataCalc,205,FALSE))</f>
        <v>141</v>
      </c>
      <c r="G102" s="102">
        <f ca="1">HLOOKUP($G$13,IQFCarsinlCalc,F102,FALSE)</f>
        <v>0</v>
      </c>
      <c r="H102" s="113" t="str">
        <f>SelCurrency</f>
        <v>EUR</v>
      </c>
      <c r="I102" s="266" t="str">
        <f>'IQF Data'!B132</f>
        <v>RoadAssistancestep1</v>
      </c>
      <c r="J102" s="266">
        <f>'IQF Data'!C132</f>
        <v>0</v>
      </c>
      <c r="K102" s="266" t="str">
        <f>'IQF Data'!D132</f>
        <v xml:space="preserve"> Road assistance </v>
      </c>
      <c r="L102" s="266">
        <f>'IQF Data'!E132</f>
        <v>37.92</v>
      </c>
      <c r="M102" s="266">
        <f>'IQF Data'!F132</f>
        <v>37.92</v>
      </c>
      <c r="N102" s="266">
        <f>'IQF Data'!G132</f>
        <v>37.92</v>
      </c>
      <c r="O102" s="266">
        <f>'IQF Data'!H132</f>
        <v>37.92</v>
      </c>
      <c r="P102" s="266">
        <f>'IQF Data'!I132</f>
        <v>37.92</v>
      </c>
    </row>
    <row r="103" spans="1:16" s="9" customFormat="1" ht="14.1" customHeight="1" x14ac:dyDescent="0.25">
      <c r="A103" s="92"/>
      <c r="B103" s="266"/>
      <c r="C103" s="41"/>
      <c r="D103" s="10"/>
      <c r="E103" s="13"/>
      <c r="F103" s="51"/>
      <c r="G103" s="303"/>
      <c r="H103" s="113"/>
      <c r="I103" s="266"/>
      <c r="J103" s="266"/>
      <c r="K103" s="266"/>
      <c r="L103" s="266"/>
      <c r="M103" s="266"/>
      <c r="N103" s="266"/>
      <c r="O103" s="266"/>
      <c r="P103" s="266"/>
    </row>
    <row r="104" spans="1:16" s="9" customFormat="1" ht="21" customHeight="1" x14ac:dyDescent="0.25">
      <c r="A104" s="92"/>
      <c r="B104" s="295"/>
      <c r="C104" s="46" t="s">
        <v>551</v>
      </c>
      <c r="D104" s="10"/>
      <c r="E104" s="13"/>
      <c r="F104" s="12"/>
      <c r="G104" s="12"/>
      <c r="H104" s="12"/>
      <c r="I104" s="12"/>
      <c r="J104" s="12"/>
      <c r="K104" s="12"/>
      <c r="L104" s="12"/>
      <c r="M104" s="12"/>
      <c r="N104" s="15"/>
      <c r="O104" s="12"/>
      <c r="P104" s="12"/>
    </row>
    <row r="105" spans="1:16" s="9" customFormat="1" ht="3.95" customHeight="1" x14ac:dyDescent="0.25">
      <c r="A105" s="92"/>
      <c r="B105" s="291"/>
      <c r="C105" s="46"/>
      <c r="D105" s="12"/>
      <c r="E105" s="12"/>
      <c r="F105" s="12"/>
      <c r="G105" s="12"/>
      <c r="H105" s="12"/>
      <c r="I105" s="12"/>
      <c r="J105" s="12"/>
    </row>
    <row r="106" spans="1:16" s="9" customFormat="1" ht="14.1" customHeight="1" x14ac:dyDescent="0.25">
      <c r="A106" s="92"/>
      <c r="B106" s="266" t="str">
        <f>'IQF Data'!B144</f>
        <v>Radiotaxstep2</v>
      </c>
      <c r="C106" s="41" t="str">
        <f>IF(ISERROR(VLOOKUP(B106,IQFDataCalc,3,FALSE)),"",VLOOKUP(B106,IQFDataCalc,3,FALSE))</f>
        <v xml:space="preserve"> Radiotax </v>
      </c>
      <c r="D106" s="10"/>
      <c r="E106" s="13"/>
      <c r="F106" s="51">
        <f>IF(ISERROR(VLOOKUP(B106,IQFDataCalc,205,FALSE)),"",VLOOKUP(B106,IQFDataCalc,205,FALSE))</f>
        <v>143</v>
      </c>
      <c r="G106" s="101">
        <f ca="1">HLOOKUP($G$13,IQFCarsinlCalc,F106,FALSE)</f>
        <v>0</v>
      </c>
      <c r="H106" s="113" t="str">
        <f>SelCurrency</f>
        <v>EUR</v>
      </c>
      <c r="I106" s="266" t="str">
        <f>'IQF Data'!B150</f>
        <v>ClaimsManagementstep2</v>
      </c>
      <c r="J106" s="114" t="str">
        <f>IF(ISERROR(VLOOKUP(I106,IQFDataCalc,3,FALSE)),"",VLOOKUP(I106,IQFDataCalc,3,FALSE))</f>
        <v xml:space="preserve"> Claims Management </v>
      </c>
      <c r="K106" s="12"/>
      <c r="L106" s="12"/>
      <c r="M106" s="308">
        <f>'IQF Data'!GX150</f>
        <v>149</v>
      </c>
      <c r="N106" s="101">
        <f ca="1">HLOOKUP($G$13,IQFCarsinlCalc,P106,FALSE)</f>
        <v>0</v>
      </c>
      <c r="O106" s="113" t="str">
        <f>SelCurrency</f>
        <v>EUR</v>
      </c>
      <c r="P106" s="51">
        <f>IF(ISERROR(VLOOKUP(I106,IQFDataCalc,205,FALSE)),"",VLOOKUP(I106,IQFDataCalc,205,FALSE))</f>
        <v>149</v>
      </c>
    </row>
    <row r="107" spans="1:16" s="9" customFormat="1" ht="3.95" customHeight="1" x14ac:dyDescent="0.25">
      <c r="A107" s="92"/>
      <c r="B107" s="266"/>
      <c r="C107" s="41">
        <f t="shared" ref="C107:C115" si="25">C81</f>
        <v>0</v>
      </c>
      <c r="D107" s="10"/>
      <c r="E107" s="13"/>
      <c r="F107" s="308"/>
      <c r="G107" s="108"/>
      <c r="H107" s="45"/>
      <c r="I107" s="12"/>
      <c r="J107" s="41" t="str">
        <f t="shared" ref="J107:J115" si="26">J81</f>
        <v/>
      </c>
      <c r="K107" s="12"/>
      <c r="L107" s="12"/>
      <c r="M107" s="308"/>
      <c r="N107" s="108"/>
      <c r="O107" s="45"/>
      <c r="P107" s="12"/>
    </row>
    <row r="108" spans="1:16" s="9" customFormat="1" ht="14.1" customHeight="1" x14ac:dyDescent="0.25">
      <c r="A108" s="92"/>
      <c r="B108" s="266" t="str">
        <f>'IQF Data'!B145</f>
        <v>Roadtaxstep2</v>
      </c>
      <c r="C108" s="41" t="str">
        <f>IF(ISERROR(VLOOKUP(B108,IQFDataCalc,3,FALSE)),"",VLOOKUP(B108,IQFDataCalc,3,FALSE))</f>
        <v xml:space="preserve"> Road tax </v>
      </c>
      <c r="D108" s="10"/>
      <c r="E108" s="13"/>
      <c r="F108" s="51">
        <f>IF(ISERROR(VLOOKUP(B108,IQFDataCalc,205,FALSE)),"",VLOOKUP(B108,IQFDataCalc,205,FALSE))</f>
        <v>144</v>
      </c>
      <c r="G108" s="101">
        <f ca="1">HLOOKUP($G$13,IQFCarsinlCalc,F108,FALSE)</f>
        <v>6.516</v>
      </c>
      <c r="H108" s="113" t="str">
        <f>SelCurrency</f>
        <v>EUR</v>
      </c>
      <c r="I108" s="266" t="str">
        <f>'IQF Data'!B151</f>
        <v>RoadAssistancestep2</v>
      </c>
      <c r="J108" s="114" t="str">
        <f>IF(ISERROR(VLOOKUP(I108,IQFDataCalc,3,FALSE)),"",VLOOKUP(I108,IQFDataCalc,3,FALSE))</f>
        <v xml:space="preserve"> Road assistance </v>
      </c>
      <c r="K108" s="12"/>
      <c r="L108" s="12"/>
      <c r="M108" s="308">
        <f>'IQF Data'!GX151</f>
        <v>150</v>
      </c>
      <c r="N108" s="101">
        <f ca="1">HLOOKUP($G$13,IQFCarsinlCalc,P108,FALSE)</f>
        <v>2.2751999999999999</v>
      </c>
      <c r="O108" s="113" t="str">
        <f>SelCurrency</f>
        <v>EUR</v>
      </c>
      <c r="P108" s="51">
        <f>IF(ISERROR(VLOOKUP(I108,IQFDataCalc,205,FALSE)),"",VLOOKUP(I108,IQFDataCalc,205,FALSE))</f>
        <v>150</v>
      </c>
    </row>
    <row r="109" spans="1:16" s="9" customFormat="1" ht="3.95" customHeight="1" x14ac:dyDescent="0.25">
      <c r="A109" s="92"/>
      <c r="B109" s="295"/>
      <c r="C109" s="41">
        <f t="shared" si="25"/>
        <v>0</v>
      </c>
      <c r="D109" s="10"/>
      <c r="E109" s="13"/>
      <c r="F109" s="308"/>
      <c r="G109" s="108"/>
      <c r="H109" s="45"/>
      <c r="I109" s="12"/>
      <c r="J109" s="41" t="str">
        <f t="shared" si="26"/>
        <v/>
      </c>
      <c r="K109" s="12"/>
      <c r="L109" s="12"/>
      <c r="M109" s="308"/>
      <c r="N109" s="108"/>
      <c r="O109" s="45"/>
      <c r="P109" s="12"/>
    </row>
    <row r="110" spans="1:16" s="9" customFormat="1" ht="14.1" customHeight="1" x14ac:dyDescent="0.25">
      <c r="A110" s="92"/>
      <c r="B110" s="266" t="str">
        <f>'IQF Data'!B146</f>
        <v>InsuranceThirdpartystep2</v>
      </c>
      <c r="C110" s="41" t="str">
        <f>IF(ISERROR(VLOOKUP(B110,IQFDataCalc,3,FALSE)),"",VLOOKUP(B110,IQFDataCalc,3,FALSE))</f>
        <v xml:space="preserve"> Insurance (third party) </v>
      </c>
      <c r="D110" s="10"/>
      <c r="E110" s="13"/>
      <c r="F110" s="51">
        <f>IF(ISERROR(VLOOKUP(B110,IQFDataCalc,205,FALSE)),"",VLOOKUP(B110,IQFDataCalc,205,FALSE))</f>
        <v>145</v>
      </c>
      <c r="G110" s="101">
        <f ca="1">HLOOKUP($G$13,IQFCarsinlCalc,F110,FALSE)</f>
        <v>14.443199999999999</v>
      </c>
      <c r="H110" s="113" t="str">
        <f>SelCurrency</f>
        <v>EUR</v>
      </c>
      <c r="I110" s="266" t="str">
        <f>'IQF Data'!B152</f>
        <v>FuelCardstep2</v>
      </c>
      <c r="J110" s="114" t="str">
        <f>IF(ISERROR(VLOOKUP(I110,IQFDataCalc,3,FALSE)),"",VLOOKUP(I110,IQFDataCalc,3,FALSE))</f>
        <v xml:space="preserve"> Fuel card </v>
      </c>
      <c r="K110" s="12"/>
      <c r="L110" s="12"/>
      <c r="M110" s="308">
        <f>'IQF Data'!GX152</f>
        <v>151</v>
      </c>
      <c r="N110" s="101">
        <f ca="1">HLOOKUP($G$13,IQFCarsinlCalc,P110,FALSE)</f>
        <v>0</v>
      </c>
      <c r="O110" s="113" t="str">
        <f>SelCurrency</f>
        <v>EUR</v>
      </c>
      <c r="P110" s="51">
        <f>IF(ISERROR(VLOOKUP(I110,IQFDataCalc,205,FALSE)),"",VLOOKUP(I110,IQFDataCalc,205,FALSE))</f>
        <v>151</v>
      </c>
    </row>
    <row r="111" spans="1:16" s="9" customFormat="1" ht="3.95" customHeight="1" x14ac:dyDescent="0.25">
      <c r="A111" s="92"/>
      <c r="B111" s="295"/>
      <c r="C111" s="41">
        <f t="shared" si="25"/>
        <v>0</v>
      </c>
      <c r="D111" s="10"/>
      <c r="E111" s="13"/>
      <c r="F111" s="308"/>
      <c r="G111" s="108"/>
      <c r="H111" s="45"/>
      <c r="I111" s="12"/>
      <c r="J111" s="41" t="str">
        <f t="shared" si="26"/>
        <v/>
      </c>
      <c r="K111" s="12"/>
      <c r="L111" s="12"/>
      <c r="M111" s="308"/>
      <c r="N111" s="108"/>
      <c r="O111" s="45"/>
      <c r="P111" s="12"/>
    </row>
    <row r="112" spans="1:16" s="9" customFormat="1" ht="14.1" customHeight="1" x14ac:dyDescent="0.25">
      <c r="A112" s="92"/>
      <c r="B112" s="266" t="str">
        <f>'IQF Data'!B147</f>
        <v>InsuranceComprehensivestep2</v>
      </c>
      <c r="C112" s="41" t="str">
        <f>IF(ISERROR(VLOOKUP(B112,IQFDataCalc,3,FALSE)),"",VLOOKUP(B112,IQFDataCalc,3,FALSE))</f>
        <v xml:space="preserve"> Insurance (comprehensive) </v>
      </c>
      <c r="D112" s="10"/>
      <c r="E112" s="13"/>
      <c r="F112" s="51">
        <f>IF(ISERROR(VLOOKUP(B112,IQFDataCalc,205,FALSE)),"",VLOOKUP(B112,IQFDataCalc,205,FALSE))</f>
        <v>146</v>
      </c>
      <c r="G112" s="101">
        <f ca="1">HLOOKUP($G$13,IQFCarsinlCalc,F112,FALSE)</f>
        <v>18.129599999999996</v>
      </c>
      <c r="H112" s="113" t="str">
        <f>SelCurrency</f>
        <v>EUR</v>
      </c>
      <c r="I112" s="266" t="str">
        <f>'IQF Data'!B153</f>
        <v>MaintanceRepairstep2</v>
      </c>
      <c r="J112" s="114" t="str">
        <f>IF(ISERROR(VLOOKUP(I112,IQFDataCalc,3,FALSE)),"",VLOOKUP(I112,IQFDataCalc,3,FALSE))</f>
        <v xml:space="preserve"> Maintenance &amp; repair </v>
      </c>
      <c r="K112" s="12"/>
      <c r="L112" s="12"/>
      <c r="M112" s="308">
        <f>'IQF Data'!GX153</f>
        <v>152</v>
      </c>
      <c r="N112" s="101">
        <f ca="1">HLOOKUP($G$13,IQFCarsinlCalc,P112,FALSE)</f>
        <v>-19.712159999999997</v>
      </c>
      <c r="O112" s="113" t="str">
        <f>SelCurrency</f>
        <v>EUR</v>
      </c>
      <c r="P112" s="51">
        <f>IF(ISERROR(VLOOKUP(I112,IQFDataCalc,205,FALSE)),"",VLOOKUP(I112,IQFDataCalc,205,FALSE))</f>
        <v>152</v>
      </c>
    </row>
    <row r="113" spans="1:16" s="9" customFormat="1" ht="3.95" customHeight="1" x14ac:dyDescent="0.25">
      <c r="A113" s="92"/>
      <c r="B113" s="295"/>
      <c r="C113" s="41">
        <f t="shared" si="25"/>
        <v>0</v>
      </c>
      <c r="D113" s="10"/>
      <c r="E113" s="13"/>
      <c r="F113" s="308"/>
      <c r="G113" s="108"/>
      <c r="H113" s="45"/>
      <c r="I113" s="12"/>
      <c r="J113" s="41" t="str">
        <f t="shared" si="26"/>
        <v/>
      </c>
      <c r="K113" s="12"/>
      <c r="L113" s="12"/>
      <c r="M113" s="308"/>
      <c r="N113" s="108"/>
      <c r="O113" s="45"/>
      <c r="P113" s="12"/>
    </row>
    <row r="114" spans="1:16" s="9" customFormat="1" ht="14.1" customHeight="1" x14ac:dyDescent="0.25">
      <c r="A114" s="92"/>
      <c r="B114" s="266" t="str">
        <f>'IQF Data'!B148</f>
        <v>InsurancePassengersstep2</v>
      </c>
      <c r="C114" s="41" t="str">
        <f>IF(ISERROR(VLOOKUP(B114,IQFDataCalc,3,FALSE)),"",VLOOKUP(B114,IQFDataCalc,3,FALSE))</f>
        <v xml:space="preserve"> Insurance (passengers) </v>
      </c>
      <c r="D114" s="10"/>
      <c r="E114" s="13"/>
      <c r="F114" s="51">
        <f>IF(ISERROR(VLOOKUP(B114,IQFDataCalc,205,FALSE)),"",VLOOKUP(B114,IQFDataCalc,205,FALSE))</f>
        <v>147</v>
      </c>
      <c r="G114" s="101">
        <f ca="1">HLOOKUP($G$13,IQFCarsinlCalc,F114,FALSE)</f>
        <v>1.9728000000000001</v>
      </c>
      <c r="H114" s="113" t="str">
        <f>SelCurrency</f>
        <v>EUR</v>
      </c>
      <c r="I114" s="266" t="str">
        <f>'IQF Data'!B154</f>
        <v>SummerTiresstep2</v>
      </c>
      <c r="J114" s="114" t="str">
        <f>IF(ISERROR(VLOOKUP(I114,IQFDataCalc,3,FALSE)),"",VLOOKUP(I114,IQFDataCalc,3,FALSE))</f>
        <v xml:space="preserve"> Summer tires </v>
      </c>
      <c r="K114" s="12"/>
      <c r="L114" s="12"/>
      <c r="M114" s="308">
        <f>'IQF Data'!GX154</f>
        <v>153</v>
      </c>
      <c r="N114" s="101">
        <f ca="1">HLOOKUP($G$13,IQFCarsinlCalc,P114,FALSE)</f>
        <v>-8.3123400000000025</v>
      </c>
      <c r="O114" s="113" t="str">
        <f>SelCurrency</f>
        <v>EUR</v>
      </c>
      <c r="P114" s="51">
        <f>IF(ISERROR(VLOOKUP(I114,IQFDataCalc,205,FALSE)),"",VLOOKUP(I114,IQFDataCalc,205,FALSE))</f>
        <v>153</v>
      </c>
    </row>
    <row r="115" spans="1:16" s="9" customFormat="1" ht="3.95" customHeight="1" x14ac:dyDescent="0.25">
      <c r="A115" s="92"/>
      <c r="B115" s="295"/>
      <c r="C115" s="41">
        <f t="shared" si="25"/>
        <v>0</v>
      </c>
      <c r="D115" s="10"/>
      <c r="E115" s="13"/>
      <c r="F115" s="308"/>
      <c r="G115" s="108"/>
      <c r="H115" s="45"/>
      <c r="I115" s="12"/>
      <c r="J115" s="41" t="str">
        <f t="shared" si="26"/>
        <v/>
      </c>
      <c r="K115" s="12"/>
      <c r="L115" s="12"/>
      <c r="M115" s="308"/>
      <c r="N115" s="108"/>
      <c r="O115" s="45"/>
      <c r="P115" s="12"/>
    </row>
    <row r="116" spans="1:16" s="9" customFormat="1" ht="14.1" customHeight="1" x14ac:dyDescent="0.25">
      <c r="A116" s="92"/>
      <c r="B116" s="266" t="str">
        <f>'IQF Data'!B149</f>
        <v>InsuranceLegalAssistancestep2</v>
      </c>
      <c r="C116" s="41" t="str">
        <f>IF(ISERROR(VLOOKUP(B116,IQFDataCalc,3,FALSE)),"",VLOOKUP(B116,IQFDataCalc,3,FALSE))</f>
        <v xml:space="preserve"> Insurance (legal assistance) </v>
      </c>
      <c r="D116" s="10"/>
      <c r="E116" s="13"/>
      <c r="F116" s="51">
        <f>IF(ISERROR(VLOOKUP(B116,IQFDataCalc,205,FALSE)),"",VLOOKUP(B116,IQFDataCalc,205,FALSE))</f>
        <v>148</v>
      </c>
      <c r="G116" s="101">
        <f ca="1">HLOOKUP($G$13,IQFCarsinlCalc,F116,FALSE)</f>
        <v>2.0808</v>
      </c>
      <c r="H116" s="113" t="str">
        <f>SelCurrency</f>
        <v>EUR</v>
      </c>
      <c r="I116" s="266" t="str">
        <f>'IQF Data'!B155</f>
        <v>WinterTiresstep2</v>
      </c>
      <c r="J116" s="114" t="str">
        <f>IF(ISERROR(VLOOKUP(I116,IQFDataCalc,3,FALSE)),"",VLOOKUP(I116,IQFDataCalc,3,FALSE))</f>
        <v xml:space="preserve"> Winter tires </v>
      </c>
      <c r="K116" s="12"/>
      <c r="L116" s="12"/>
      <c r="M116" s="308">
        <f>'IQF Data'!GX155</f>
        <v>154</v>
      </c>
      <c r="N116" s="101">
        <f ca="1">HLOOKUP($G$13,IQFCarsinlCalc,P116,FALSE)</f>
        <v>0</v>
      </c>
      <c r="O116" s="113" t="str">
        <f>SelCurrency</f>
        <v>EUR</v>
      </c>
      <c r="P116" s="51">
        <f>IF(ISERROR(VLOOKUP(I116,IQFDataCalc,205,FALSE)),"",VLOOKUP(I116,IQFDataCalc,205,FALSE))</f>
        <v>154</v>
      </c>
    </row>
    <row r="117" spans="1:16" s="9" customFormat="1" ht="3.95" customHeight="1" x14ac:dyDescent="0.25">
      <c r="A117" s="92"/>
      <c r="B117" s="295"/>
      <c r="C117" s="41"/>
      <c r="D117" s="10"/>
      <c r="E117" s="13"/>
      <c r="F117" s="12"/>
      <c r="G117" s="12"/>
      <c r="H117" s="12"/>
      <c r="I117" s="12"/>
      <c r="J117" s="45"/>
      <c r="K117" s="12"/>
      <c r="L117" s="12"/>
      <c r="M117" s="308"/>
      <c r="N117" s="15"/>
      <c r="O117" s="12"/>
      <c r="P117" s="12"/>
    </row>
    <row r="118" spans="1:16" s="9" customFormat="1" ht="14.1" customHeight="1" x14ac:dyDescent="0.25">
      <c r="A118" s="92"/>
      <c r="B118" s="295"/>
      <c r="C118" s="41"/>
      <c r="D118" s="41"/>
      <c r="E118" s="41"/>
      <c r="F118" s="41"/>
      <c r="G118" s="41"/>
      <c r="H118" s="41"/>
      <c r="I118" s="266" t="str">
        <f>'IQF Data'!B156</f>
        <v>OtherCostsstep2</v>
      </c>
      <c r="J118" s="114" t="str">
        <f>IF(ISERROR(VLOOKUP(I118,IQFDataCalc,3,FALSE)),"",VLOOKUP(I118,IQFDataCalc,3,FALSE))</f>
        <v>Other Costs</v>
      </c>
      <c r="K118" s="12"/>
      <c r="L118" s="12"/>
      <c r="M118" s="308">
        <f>'IQF Data'!GX156</f>
        <v>155</v>
      </c>
      <c r="N118" s="101">
        <f ca="1">HLOOKUP($G$13,IQFCarsinlCalc,P118,FALSE)</f>
        <v>-1.296000000000008</v>
      </c>
      <c r="O118" s="113" t="str">
        <f>SelCurrency</f>
        <v>EUR</v>
      </c>
      <c r="P118" s="51">
        <f>IF(ISERROR(VLOOKUP(I118,IQFDataCalc,205,FALSE)),"",VLOOKUP(I118,IQFDataCalc,205,FALSE))</f>
        <v>155</v>
      </c>
    </row>
    <row r="119" spans="1:16" s="9" customFormat="1" ht="3.95" customHeight="1" x14ac:dyDescent="0.25">
      <c r="A119" s="92"/>
      <c r="B119" s="295"/>
      <c r="C119" s="41"/>
      <c r="D119" s="10"/>
      <c r="E119" s="13"/>
      <c r="F119" s="12"/>
      <c r="G119" s="12"/>
      <c r="H119" s="12"/>
      <c r="I119" s="12"/>
      <c r="J119" s="45"/>
      <c r="K119" s="12"/>
      <c r="L119" s="12"/>
      <c r="M119" s="12"/>
      <c r="N119" s="15"/>
      <c r="O119" s="12"/>
      <c r="P119" s="12"/>
    </row>
    <row r="120" spans="1:16" s="9" customFormat="1" ht="14.1" customHeight="1" x14ac:dyDescent="0.25">
      <c r="A120" s="92"/>
      <c r="B120" s="266" t="str">
        <f>'IQF Data'!B158</f>
        <v>MonthlyEstmFuelCoststep2</v>
      </c>
      <c r="C120" s="41" t="str">
        <f>IF(ISERROR(VLOOKUP(B120,IQFDataCalc,3,FALSE)),"",VLOOKUP(B120,IQFDataCalc,3,FALSE))</f>
        <v xml:space="preserve"> Monthly estimated Fuel cost </v>
      </c>
      <c r="D120" s="10"/>
      <c r="E120" s="13"/>
      <c r="F120" s="51">
        <f>IF(ISERROR(VLOOKUP(B120,IQFDataCalc,205,FALSE)),"",VLOOKUP(B120,IQFDataCalc,205,FALSE))</f>
        <v>157</v>
      </c>
      <c r="G120" s="101">
        <f ca="1">HLOOKUP($G$13,IQFCarsinlCalc,F120,FALSE)</f>
        <v>0</v>
      </c>
      <c r="H120" s="113" t="str">
        <f>SelCurrency</f>
        <v>EUR</v>
      </c>
      <c r="I120" s="266" t="str">
        <f>'IQF Data'!B149</f>
        <v>InsuranceLegalAssistancestep2</v>
      </c>
      <c r="J120" s="266">
        <f>'IQF Data'!C149</f>
        <v>0</v>
      </c>
      <c r="K120" s="266" t="str">
        <f>'IQF Data'!D149</f>
        <v xml:space="preserve"> Insurance (legal assistance) </v>
      </c>
      <c r="L120" s="266">
        <f>'IQF Data'!E149</f>
        <v>1.9152</v>
      </c>
      <c r="M120" s="266">
        <f>'IQF Data'!F149</f>
        <v>1.9152</v>
      </c>
      <c r="N120" s="266">
        <f>'IQF Data'!G149</f>
        <v>1.9152</v>
      </c>
      <c r="O120" s="266">
        <f>'IQF Data'!H149</f>
        <v>1.9152</v>
      </c>
      <c r="P120" s="266">
        <f>'IQF Data'!I149</f>
        <v>1.9152</v>
      </c>
    </row>
    <row r="121" spans="1:16" s="9" customFormat="1" ht="3.95" customHeight="1" x14ac:dyDescent="0.25">
      <c r="A121" s="92"/>
      <c r="B121" s="266">
        <f t="shared" ref="B121:B127" si="27">B65</f>
        <v>0</v>
      </c>
      <c r="C121" s="41" t="str">
        <f t="shared" ref="C121:C127" si="28">IF(ISERROR(VLOOKUP(B121,IQFData,3,FALSE)),"",VLOOKUP(B121,IQFData,3,FALSE))</f>
        <v/>
      </c>
      <c r="D121" s="10"/>
      <c r="E121" s="13"/>
      <c r="F121" s="51" t="str">
        <f t="shared" ref="F121:F127" si="29">IF(ISERROR(VLOOKUP(B121,IQFData,205,FALSE)),"",VLOOKUP(B121,IQFData,205,FALSE))</f>
        <v/>
      </c>
      <c r="G121" s="45"/>
      <c r="H121" s="45"/>
      <c r="I121" s="266"/>
      <c r="J121" s="266"/>
      <c r="K121" s="266"/>
      <c r="L121" s="266"/>
      <c r="M121" s="266"/>
      <c r="N121" s="266"/>
      <c r="O121" s="266"/>
      <c r="P121" s="266"/>
    </row>
    <row r="122" spans="1:16" s="9" customFormat="1" ht="14.1" customHeight="1" x14ac:dyDescent="0.25">
      <c r="A122" s="92"/>
      <c r="B122" s="266" t="str">
        <f>'IQF Data'!B159</f>
        <v>MonthlyEstmCarwashCoststep2</v>
      </c>
      <c r="C122" s="41" t="str">
        <f>IF(ISERROR(VLOOKUP(B122,IQFDataCalc,3,FALSE)),"",VLOOKUP(B122,IQFDataCalc,3,FALSE))</f>
        <v xml:space="preserve"> Monthly estimated Carwash cost </v>
      </c>
      <c r="D122" s="10"/>
      <c r="E122" s="13"/>
      <c r="F122" s="51">
        <f>IF(ISERROR(VLOOKUP(B122,IQFDataCalc,205,FALSE)),"",VLOOKUP(B122,IQFDataCalc,205,FALSE))</f>
        <v>158</v>
      </c>
      <c r="G122" s="101">
        <f ca="1">HLOOKUP($G$13,IQFCarsinlCalc,F122,FALSE)</f>
        <v>0</v>
      </c>
      <c r="H122" s="113" t="str">
        <f>SelCurrency</f>
        <v>EUR</v>
      </c>
      <c r="I122" s="266" t="str">
        <f>'IQF Data'!B151</f>
        <v>RoadAssistancestep2</v>
      </c>
      <c r="J122" s="266">
        <f>'IQF Data'!C151</f>
        <v>0</v>
      </c>
      <c r="K122" s="266" t="str">
        <f>'IQF Data'!D151</f>
        <v xml:space="preserve"> Road assistance </v>
      </c>
      <c r="L122" s="266">
        <f>'IQF Data'!E151</f>
        <v>2.2751999999999999</v>
      </c>
      <c r="M122" s="266">
        <f>'IQF Data'!F151</f>
        <v>2.2751999999999999</v>
      </c>
      <c r="N122" s="266">
        <f>'IQF Data'!G151</f>
        <v>2.2751999999999999</v>
      </c>
      <c r="O122" s="266">
        <f>'IQF Data'!H151</f>
        <v>2.2751999999999999</v>
      </c>
      <c r="P122" s="266">
        <f>'IQF Data'!I151</f>
        <v>2.2751999999999999</v>
      </c>
    </row>
    <row r="123" spans="1:16" s="9" customFormat="1" ht="3.95" customHeight="1" x14ac:dyDescent="0.25">
      <c r="A123" s="92"/>
      <c r="B123" s="266">
        <f t="shared" si="27"/>
        <v>0</v>
      </c>
      <c r="C123" s="41" t="str">
        <f t="shared" si="28"/>
        <v/>
      </c>
      <c r="D123" s="10"/>
      <c r="E123" s="13"/>
      <c r="F123" s="51" t="str">
        <f t="shared" si="29"/>
        <v/>
      </c>
      <c r="G123" s="108"/>
      <c r="H123" s="113"/>
      <c r="I123" s="266"/>
      <c r="J123" s="266"/>
      <c r="K123" s="266"/>
      <c r="L123" s="266"/>
      <c r="M123" s="266"/>
      <c r="N123" s="266"/>
      <c r="O123" s="266"/>
      <c r="P123" s="266"/>
    </row>
    <row r="124" spans="1:16" s="9" customFormat="1" ht="14.1" customHeight="1" x14ac:dyDescent="0.25">
      <c r="A124" s="92"/>
      <c r="B124" s="266" t="str">
        <f>'IQF Data'!B160</f>
        <v>MonthlyEstmHighwayFeeCoststep2</v>
      </c>
      <c r="C124" s="41" t="str">
        <f>IF(ISERROR(VLOOKUP(B124,IQFDataCalc,3,FALSE)),"",VLOOKUP(B124,IQFDataCalc,3,FALSE))</f>
        <v xml:space="preserve"> Monthly estimated Highway Fee cost </v>
      </c>
      <c r="D124" s="10"/>
      <c r="E124" s="13"/>
      <c r="F124" s="51">
        <f>IF(ISERROR(VLOOKUP(B124,IQFDataCalc,205,FALSE)),"",VLOOKUP(B124,IQFDataCalc,205,FALSE))</f>
        <v>159</v>
      </c>
      <c r="G124" s="101">
        <f ca="1">HLOOKUP($G$13,IQFCarsinlCalc,F124,FALSE)</f>
        <v>0</v>
      </c>
      <c r="H124" s="113" t="str">
        <f>SelCurrency</f>
        <v>EUR</v>
      </c>
      <c r="I124" s="266" t="str">
        <f>'IQF Data'!B152</f>
        <v>FuelCardstep2</v>
      </c>
      <c r="J124" s="266">
        <f>'IQF Data'!C152</f>
        <v>0</v>
      </c>
      <c r="K124" s="266" t="str">
        <f>'IQF Data'!D152</f>
        <v xml:space="preserve"> Fuel card </v>
      </c>
      <c r="L124" s="266">
        <f>'IQF Data'!E152</f>
        <v>0</v>
      </c>
      <c r="M124" s="266">
        <f>'IQF Data'!F152</f>
        <v>0</v>
      </c>
      <c r="N124" s="266">
        <f>'IQF Data'!G152</f>
        <v>0</v>
      </c>
      <c r="O124" s="266">
        <f>'IQF Data'!H152</f>
        <v>0</v>
      </c>
      <c r="P124" s="266">
        <f>'IQF Data'!I152</f>
        <v>0</v>
      </c>
    </row>
    <row r="125" spans="1:16" s="9" customFormat="1" ht="3.95" customHeight="1" x14ac:dyDescent="0.25">
      <c r="A125" s="92"/>
      <c r="B125" s="266">
        <f t="shared" si="27"/>
        <v>0</v>
      </c>
      <c r="C125" s="41" t="str">
        <f t="shared" si="28"/>
        <v/>
      </c>
      <c r="D125" s="10"/>
      <c r="E125" s="13"/>
      <c r="F125" s="51" t="str">
        <f t="shared" si="29"/>
        <v/>
      </c>
      <c r="G125" s="108"/>
      <c r="H125" s="113"/>
      <c r="I125" s="266"/>
      <c r="J125" s="266"/>
      <c r="K125" s="266"/>
      <c r="L125" s="266"/>
      <c r="M125" s="266"/>
      <c r="N125" s="266"/>
      <c r="O125" s="266"/>
      <c r="P125" s="266"/>
    </row>
    <row r="126" spans="1:16" s="9" customFormat="1" ht="14.1" customHeight="1" x14ac:dyDescent="0.25">
      <c r="A126" s="92"/>
      <c r="B126" s="266" t="str">
        <f>'IQF Data'!B161</f>
        <v>MonthlyEstmMinorFerryCoststep2</v>
      </c>
      <c r="C126" s="41" t="str">
        <f>IF(ISERROR(VLOOKUP(B126,IQFDataCalc,3,FALSE)),"",VLOOKUP(B126,IQFDataCalc,3,FALSE))</f>
        <v xml:space="preserve"> Monthly estimated Ferry cost </v>
      </c>
      <c r="D126" s="10"/>
      <c r="E126" s="13"/>
      <c r="F126" s="51">
        <f>IF(ISERROR(VLOOKUP(B126,IQFDataCalc,205,FALSE)),"",VLOOKUP(B126,IQFDataCalc,205,FALSE))</f>
        <v>160</v>
      </c>
      <c r="G126" s="101">
        <f ca="1">HLOOKUP($G$13,IQFCarsinlCalc,F126,FALSE)</f>
        <v>0</v>
      </c>
      <c r="H126" s="113" t="str">
        <f>SelCurrency</f>
        <v>EUR</v>
      </c>
      <c r="I126" s="266" t="str">
        <f>'IQF Data'!B153</f>
        <v>MaintanceRepairstep2</v>
      </c>
      <c r="J126" s="266">
        <f>'IQF Data'!C153</f>
        <v>0</v>
      </c>
      <c r="K126" s="266" t="str">
        <f>'IQF Data'!D153</f>
        <v xml:space="preserve"> Maintenance &amp; repair </v>
      </c>
      <c r="L126" s="266">
        <f>'IQF Data'!E153</f>
        <v>-20.123999999999995</v>
      </c>
      <c r="M126" s="266">
        <f>'IQF Data'!F153</f>
        <v>-24.372</v>
      </c>
      <c r="N126" s="266">
        <f>'IQF Data'!G153</f>
        <v>-33.861600000000003</v>
      </c>
      <c r="O126" s="266">
        <f>'IQF Data'!H153</f>
        <v>-22.752000000000002</v>
      </c>
      <c r="P126" s="266">
        <f>'IQF Data'!I153</f>
        <v>-27.957599999999999</v>
      </c>
    </row>
    <row r="127" spans="1:16" s="9" customFormat="1" ht="3.95" customHeight="1" x14ac:dyDescent="0.25">
      <c r="A127" s="92"/>
      <c r="B127" s="266">
        <f t="shared" si="27"/>
        <v>0</v>
      </c>
      <c r="C127" s="41" t="str">
        <f t="shared" si="28"/>
        <v/>
      </c>
      <c r="D127" s="10"/>
      <c r="E127" s="13"/>
      <c r="F127" s="51" t="str">
        <f t="shared" si="29"/>
        <v/>
      </c>
      <c r="G127" s="108"/>
      <c r="H127" s="113"/>
      <c r="I127" s="266"/>
      <c r="J127" s="266"/>
      <c r="K127" s="266"/>
      <c r="L127" s="266"/>
      <c r="M127" s="266"/>
      <c r="N127" s="266"/>
      <c r="O127" s="266"/>
      <c r="P127" s="266"/>
    </row>
    <row r="128" spans="1:16" s="9" customFormat="1" ht="14.1" customHeight="1" x14ac:dyDescent="0.25">
      <c r="A128" s="92"/>
      <c r="B128" s="266" t="str">
        <f>'IQF Data'!B162</f>
        <v>MonthlyEstmMinorRepairsCoststep2</v>
      </c>
      <c r="C128" s="41" t="str">
        <f>IF(ISERROR(VLOOKUP(B128,IQFDataCalc,3,FALSE)),"",VLOOKUP(B128,IQFDataCalc,3,FALSE))</f>
        <v xml:space="preserve"> Monthly estimated Minor Repairs cost </v>
      </c>
      <c r="D128" s="10"/>
      <c r="E128" s="13"/>
      <c r="F128" s="51">
        <f>IF(ISERROR(VLOOKUP(B128,IQFDataCalc,205,FALSE)),"",VLOOKUP(B128,IQFDataCalc,205,FALSE))</f>
        <v>161</v>
      </c>
      <c r="G128" s="101">
        <f ca="1">HLOOKUP($G$13,IQFCarsinlCalc,F128,FALSE)</f>
        <v>0</v>
      </c>
      <c r="H128" s="113" t="str">
        <f>SelCurrency</f>
        <v>EUR</v>
      </c>
      <c r="I128" s="266" t="str">
        <f>'IQF Data'!B154</f>
        <v>SummerTiresstep2</v>
      </c>
      <c r="J128" s="266">
        <f>'IQF Data'!C154</f>
        <v>0</v>
      </c>
      <c r="K128" s="266" t="str">
        <f>'IQF Data'!D154</f>
        <v xml:space="preserve"> Summer tires </v>
      </c>
      <c r="L128" s="266">
        <f>'IQF Data'!E154</f>
        <v>-7.1809200000000004</v>
      </c>
      <c r="M128" s="266">
        <f>'IQF Data'!F154</f>
        <v>-8.600100000000003</v>
      </c>
      <c r="N128" s="266">
        <f>'IQF Data'!G154</f>
        <v>-11.464620000000004</v>
      </c>
      <c r="O128" s="266">
        <f>'IQF Data'!H154</f>
        <v>-7.1809200000000004</v>
      </c>
      <c r="P128" s="266">
        <f>'IQF Data'!I154</f>
        <v>-8.600100000000003</v>
      </c>
    </row>
    <row r="129" spans="1:16" s="9" customFormat="1" ht="3.95" customHeight="1" x14ac:dyDescent="0.25">
      <c r="A129" s="92"/>
      <c r="B129" s="295"/>
      <c r="C129" s="41"/>
      <c r="D129" s="10"/>
      <c r="E129" s="13"/>
      <c r="F129" s="12"/>
      <c r="G129" s="12"/>
      <c r="H129" s="12"/>
      <c r="I129" s="12"/>
      <c r="J129" s="45"/>
      <c r="K129" s="12"/>
      <c r="L129" s="12"/>
      <c r="M129" s="12"/>
      <c r="N129" s="15"/>
      <c r="O129" s="12"/>
      <c r="P129" s="12"/>
    </row>
    <row r="130" spans="1:16" s="9" customFormat="1" ht="22.5" customHeight="1" x14ac:dyDescent="0.25">
      <c r="A130" s="92"/>
      <c r="B130" s="295"/>
      <c r="C130" s="41"/>
      <c r="D130" s="10"/>
      <c r="E130" s="13"/>
      <c r="F130" s="12"/>
      <c r="G130" s="12"/>
      <c r="H130" s="12"/>
      <c r="I130" s="12"/>
      <c r="J130" s="45"/>
      <c r="K130" s="12"/>
      <c r="L130" s="12"/>
      <c r="M130" s="12"/>
      <c r="N130" s="15"/>
      <c r="O130" s="12"/>
      <c r="P130" s="12"/>
    </row>
    <row r="131" spans="1:16" s="9" customFormat="1" ht="14.1" customHeight="1" x14ac:dyDescent="0.25">
      <c r="A131" s="92"/>
      <c r="B131" s="295"/>
      <c r="C131" s="46" t="s">
        <v>552</v>
      </c>
      <c r="D131" s="10"/>
      <c r="E131" s="13"/>
      <c r="F131" s="12"/>
      <c r="G131" s="12"/>
      <c r="H131" s="12"/>
      <c r="I131" s="12"/>
      <c r="J131" s="12"/>
      <c r="K131" s="12"/>
      <c r="L131" s="12"/>
      <c r="M131" s="12"/>
      <c r="N131" s="15"/>
      <c r="O131" s="12"/>
      <c r="P131" s="12"/>
    </row>
    <row r="132" spans="1:16" s="9" customFormat="1" ht="3.95" customHeight="1" x14ac:dyDescent="0.25">
      <c r="A132" s="92"/>
      <c r="B132" s="62"/>
      <c r="C132" s="46"/>
      <c r="D132" s="12"/>
      <c r="E132" s="12"/>
      <c r="F132" s="12"/>
      <c r="G132" s="12"/>
      <c r="H132" s="12"/>
      <c r="I132" s="12"/>
      <c r="J132" s="12"/>
    </row>
    <row r="133" spans="1:16" s="9" customFormat="1" ht="14.1" customHeight="1" x14ac:dyDescent="0.25">
      <c r="A133" s="92"/>
      <c r="B133" s="62"/>
      <c r="C133" s="49" t="s">
        <v>576</v>
      </c>
      <c r="D133" s="10"/>
      <c r="E133" s="13"/>
      <c r="F133" s="12"/>
      <c r="G133" s="12"/>
      <c r="H133" s="12"/>
      <c r="I133" s="12"/>
      <c r="J133" s="104">
        <f ca="1">HLOOKUP($G$13,IQFCarsinlCalc,N133,FALSE)</f>
        <v>112.92892500000002</v>
      </c>
      <c r="K133" s="12"/>
      <c r="L133" s="117" t="str">
        <f>SelCurrency</f>
        <v>EUR</v>
      </c>
      <c r="M133" s="12"/>
      <c r="N133" s="309">
        <f>'IQF Data'!GX164</f>
        <v>163</v>
      </c>
      <c r="O133" s="12"/>
      <c r="P133" s="12"/>
    </row>
    <row r="134" spans="1:16" s="9" customFormat="1" ht="3.95" customHeight="1" x14ac:dyDescent="0.25">
      <c r="A134" s="92"/>
      <c r="B134" s="62"/>
      <c r="C134" s="46"/>
      <c r="D134" s="12"/>
      <c r="E134" s="12"/>
      <c r="F134" s="12"/>
      <c r="G134" s="12"/>
      <c r="H134" s="12"/>
      <c r="I134" s="12"/>
      <c r="J134" s="12"/>
      <c r="L134" s="45"/>
      <c r="N134" s="292"/>
    </row>
    <row r="135" spans="1:16" s="9" customFormat="1" ht="14.1" customHeight="1" x14ac:dyDescent="0.25">
      <c r="A135" s="92"/>
      <c r="B135" s="62"/>
      <c r="C135" s="55" t="s">
        <v>577</v>
      </c>
      <c r="D135" s="10"/>
      <c r="E135" s="13"/>
      <c r="F135" s="12"/>
      <c r="G135" s="12"/>
      <c r="H135" s="12"/>
      <c r="I135" s="12"/>
      <c r="J135" s="101">
        <f ca="1">HLOOKUP($G$13,IQFCarsinlCalc,N135,FALSE)</f>
        <v>291.42</v>
      </c>
      <c r="K135" s="12"/>
      <c r="L135" s="113" t="str">
        <f>SelCurrency</f>
        <v>EUR</v>
      </c>
      <c r="M135" s="12"/>
      <c r="N135" s="309">
        <f>'IQF Data'!GX165</f>
        <v>164</v>
      </c>
      <c r="O135" s="12"/>
      <c r="P135" s="12"/>
    </row>
    <row r="136" spans="1:16" s="9" customFormat="1" ht="3.95" customHeight="1" x14ac:dyDescent="0.25">
      <c r="A136" s="92"/>
      <c r="B136" s="62"/>
      <c r="C136" s="56"/>
      <c r="D136" s="12"/>
      <c r="E136" s="12"/>
      <c r="F136" s="12"/>
      <c r="G136" s="12"/>
      <c r="H136" s="12"/>
      <c r="I136" s="12"/>
      <c r="J136" s="12"/>
      <c r="L136" s="45"/>
      <c r="N136" s="292"/>
    </row>
    <row r="137" spans="1:16" s="9" customFormat="1" ht="14.1" customHeight="1" x14ac:dyDescent="0.25">
      <c r="A137" s="92"/>
      <c r="B137" s="62"/>
      <c r="C137" s="55" t="s">
        <v>736</v>
      </c>
      <c r="D137" s="10"/>
      <c r="E137" s="13"/>
      <c r="F137" s="12"/>
      <c r="G137" s="12"/>
      <c r="H137" s="12"/>
      <c r="I137" s="12"/>
      <c r="J137" s="101">
        <f ca="1">HLOOKUP($G$13,IQFCarsinlCalc,N137,FALSE)</f>
        <v>1.8000000000000114</v>
      </c>
      <c r="K137" s="12"/>
      <c r="L137" s="113" t="str">
        <f>SelCurrency</f>
        <v>EUR</v>
      </c>
      <c r="M137" s="12"/>
      <c r="N137" s="309">
        <f>'IQF Data'!GX166</f>
        <v>165</v>
      </c>
      <c r="O137" s="12"/>
      <c r="P137" s="12"/>
    </row>
    <row r="138" spans="1:16" s="9" customFormat="1" ht="3.95" customHeight="1" x14ac:dyDescent="0.25">
      <c r="A138" s="92"/>
      <c r="B138" s="62"/>
      <c r="C138" s="46"/>
      <c r="D138" s="12"/>
      <c r="E138" s="12"/>
      <c r="F138" s="12"/>
      <c r="G138" s="12"/>
      <c r="H138" s="12"/>
      <c r="I138" s="12"/>
      <c r="J138" s="12"/>
      <c r="L138" s="45"/>
      <c r="N138" s="292"/>
    </row>
    <row r="139" spans="1:16" s="9" customFormat="1" ht="14.1" customHeight="1" x14ac:dyDescent="0.25">
      <c r="A139" s="92"/>
      <c r="B139" s="62"/>
      <c r="C139" s="49" t="s">
        <v>737</v>
      </c>
      <c r="D139" s="10"/>
      <c r="E139" s="13"/>
      <c r="F139" s="12"/>
      <c r="G139" s="12"/>
      <c r="H139" s="12"/>
      <c r="I139" s="12"/>
      <c r="J139" s="104">
        <f ca="1">HLOOKUP($G$13,IQFCarsinlCalc,N139,FALSE)</f>
        <v>105.67000000000002</v>
      </c>
      <c r="K139" s="12"/>
      <c r="L139" s="117" t="str">
        <f>SelCurrency</f>
        <v>EUR</v>
      </c>
      <c r="M139" s="12"/>
      <c r="N139" s="309">
        <f>'IQF Data'!GX167</f>
        <v>166</v>
      </c>
      <c r="O139" s="12"/>
      <c r="P139" s="12"/>
    </row>
    <row r="140" spans="1:16" s="9" customFormat="1" ht="3.95" customHeight="1" x14ac:dyDescent="0.25">
      <c r="A140" s="92"/>
      <c r="B140" s="62"/>
      <c r="C140" s="46"/>
      <c r="D140" s="12"/>
      <c r="E140" s="12"/>
      <c r="F140" s="12"/>
      <c r="G140" s="12"/>
      <c r="H140" s="12"/>
      <c r="I140" s="12"/>
      <c r="J140" s="12"/>
    </row>
    <row r="141" spans="1:16" s="9" customFormat="1" ht="20.100000000000001" customHeight="1" x14ac:dyDescent="0.25">
      <c r="A141" s="92"/>
      <c r="B141" s="62"/>
      <c r="C141" s="12"/>
      <c r="D141" s="12"/>
      <c r="E141" s="12"/>
      <c r="F141" s="12"/>
      <c r="G141" s="12"/>
      <c r="H141" s="12"/>
      <c r="I141" s="12"/>
      <c r="J141" s="12"/>
    </row>
    <row r="142" spans="1:16" s="9" customFormat="1" ht="20.100000000000001" customHeight="1" x14ac:dyDescent="0.25">
      <c r="A142" s="92"/>
      <c r="B142" s="62"/>
      <c r="C142" s="37"/>
      <c r="D142" s="20"/>
      <c r="E142" s="20"/>
      <c r="F142" s="20"/>
      <c r="G142" s="20"/>
      <c r="H142" s="20"/>
      <c r="I142" s="20"/>
      <c r="J142" s="20"/>
    </row>
    <row r="143" spans="1:16" ht="14.1" customHeight="1" x14ac:dyDescent="0.25">
      <c r="A143" s="92"/>
      <c r="C143" s="480"/>
      <c r="D143" s="480"/>
      <c r="E143" s="480"/>
      <c r="F143" s="480"/>
      <c r="G143" s="480"/>
      <c r="H143" s="480"/>
      <c r="I143" s="480"/>
      <c r="J143" s="480"/>
    </row>
    <row r="144" spans="1:16" ht="14.1" customHeight="1" x14ac:dyDescent="0.25">
      <c r="A144" s="92"/>
      <c r="C144" s="480"/>
      <c r="D144" s="480"/>
      <c r="E144" s="480"/>
      <c r="F144" s="480"/>
      <c r="G144" s="480"/>
      <c r="H144" s="480"/>
      <c r="I144" s="480"/>
      <c r="J144" s="480"/>
    </row>
    <row r="145" spans="1:10" ht="14.1" customHeight="1" x14ac:dyDescent="0.25">
      <c r="A145" s="92"/>
      <c r="C145" s="480"/>
      <c r="D145" s="480"/>
      <c r="E145" s="480"/>
      <c r="F145" s="480"/>
      <c r="G145" s="480"/>
      <c r="H145" s="480"/>
      <c r="I145" s="480"/>
      <c r="J145" s="480"/>
    </row>
    <row r="146" spans="1:10" ht="14.1" customHeight="1" x14ac:dyDescent="0.25">
      <c r="A146" s="92"/>
      <c r="C146" s="480"/>
      <c r="D146" s="480"/>
      <c r="E146" s="480"/>
      <c r="F146" s="480"/>
      <c r="G146" s="480"/>
      <c r="H146" s="480"/>
      <c r="I146" s="480"/>
      <c r="J146" s="480"/>
    </row>
    <row r="147" spans="1:10" ht="14.1" hidden="1" customHeight="1" x14ac:dyDescent="0.25"/>
    <row r="209" ht="0" hidden="1" customHeight="1" x14ac:dyDescent="0.25"/>
    <row r="210" ht="0" hidden="1" customHeight="1" x14ac:dyDescent="0.25"/>
    <row r="211" ht="0" hidden="1" customHeight="1" x14ac:dyDescent="0.25"/>
    <row r="212" ht="0" hidden="1" customHeight="1" x14ac:dyDescent="0.25"/>
    <row r="213" ht="0" hidden="1" customHeight="1" x14ac:dyDescent="0.25"/>
    <row r="214" ht="0" hidden="1" customHeight="1" x14ac:dyDescent="0.25"/>
    <row r="215" ht="0" hidden="1" customHeight="1" x14ac:dyDescent="0.25"/>
    <row r="216" ht="0" hidden="1" customHeight="1" x14ac:dyDescent="0.25"/>
    <row r="217" ht="0" hidden="1" customHeight="1" x14ac:dyDescent="0.25"/>
    <row r="218" ht="0" hidden="1" customHeight="1" x14ac:dyDescent="0.25"/>
    <row r="219" ht="0" hidden="1" customHeight="1" x14ac:dyDescent="0.25"/>
    <row r="220" ht="0" hidden="1" customHeight="1" x14ac:dyDescent="0.25"/>
    <row r="221" ht="0" hidden="1" customHeight="1" x14ac:dyDescent="0.25"/>
    <row r="222" ht="0" hidden="1" customHeight="1" x14ac:dyDescent="0.25"/>
    <row r="223" ht="0" hidden="1" customHeight="1" x14ac:dyDescent="0.25"/>
    <row r="224" ht="0" hidden="1" customHeight="1" x14ac:dyDescent="0.25"/>
    <row r="225" ht="0" hidden="1" customHeight="1" x14ac:dyDescent="0.25"/>
    <row r="226" ht="0" hidden="1" customHeight="1" x14ac:dyDescent="0.25"/>
    <row r="227" ht="0" hidden="1" customHeight="1" x14ac:dyDescent="0.25"/>
    <row r="228" ht="0" hidden="1" customHeight="1" x14ac:dyDescent="0.25"/>
    <row r="229" ht="0" hidden="1" customHeight="1" x14ac:dyDescent="0.25"/>
    <row r="230" ht="0" hidden="1" customHeight="1" x14ac:dyDescent="0.25"/>
    <row r="231" ht="0" hidden="1" customHeight="1" x14ac:dyDescent="0.25"/>
    <row r="232" ht="0" hidden="1" customHeight="1" x14ac:dyDescent="0.25"/>
    <row r="233" ht="0" hidden="1" customHeight="1" x14ac:dyDescent="0.25"/>
    <row r="234" ht="0" hidden="1" customHeight="1" x14ac:dyDescent="0.25"/>
    <row r="235" ht="0" hidden="1" customHeight="1" x14ac:dyDescent="0.25"/>
    <row r="236" ht="0" hidden="1" customHeight="1" x14ac:dyDescent="0.25"/>
    <row r="237" ht="0" hidden="1" customHeight="1" x14ac:dyDescent="0.25"/>
    <row r="238" ht="0" hidden="1" customHeight="1" x14ac:dyDescent="0.25"/>
    <row r="239" ht="0" hidden="1" customHeight="1" x14ac:dyDescent="0.25"/>
    <row r="240" ht="0" hidden="1" customHeight="1" x14ac:dyDescent="0.25"/>
    <row r="241" ht="0" hidden="1" customHeight="1" x14ac:dyDescent="0.25"/>
    <row r="242" ht="0" hidden="1" customHeight="1" x14ac:dyDescent="0.25"/>
    <row r="243" ht="0" hidden="1" customHeight="1" x14ac:dyDescent="0.25"/>
    <row r="244" ht="0" hidden="1" customHeight="1" x14ac:dyDescent="0.25"/>
    <row r="245" ht="0" hidden="1" customHeight="1" x14ac:dyDescent="0.25"/>
    <row r="246" ht="0" hidden="1" customHeight="1" x14ac:dyDescent="0.25"/>
    <row r="247" ht="0" hidden="1" customHeight="1" x14ac:dyDescent="0.25"/>
    <row r="248" ht="0" hidden="1" customHeight="1" x14ac:dyDescent="0.25"/>
    <row r="249" ht="0" hidden="1" customHeight="1" x14ac:dyDescent="0.25"/>
    <row r="250" ht="0" hidden="1" customHeight="1" x14ac:dyDescent="0.25"/>
    <row r="251" ht="0" hidden="1" customHeight="1" x14ac:dyDescent="0.25"/>
    <row r="252" ht="0" hidden="1" customHeight="1" x14ac:dyDescent="0.25"/>
    <row r="253" ht="0" hidden="1" customHeight="1" x14ac:dyDescent="0.25"/>
    <row r="254" ht="0" hidden="1" customHeight="1" x14ac:dyDescent="0.25"/>
    <row r="255" ht="0" hidden="1" customHeight="1" x14ac:dyDescent="0.25"/>
    <row r="256" ht="0" hidden="1" customHeight="1" x14ac:dyDescent="0.25"/>
    <row r="257" ht="0" hidden="1" customHeight="1" x14ac:dyDescent="0.25"/>
    <row r="258" ht="0" hidden="1" customHeight="1" x14ac:dyDescent="0.25"/>
    <row r="259" ht="0" hidden="1" customHeight="1" x14ac:dyDescent="0.25"/>
    <row r="260" ht="0" hidden="1" customHeight="1" x14ac:dyDescent="0.25"/>
    <row r="261" ht="0" hidden="1" customHeight="1" x14ac:dyDescent="0.25"/>
    <row r="262" ht="0" hidden="1" customHeight="1" x14ac:dyDescent="0.25"/>
    <row r="263" ht="0" hidden="1" customHeight="1" x14ac:dyDescent="0.25"/>
    <row r="264" ht="0" hidden="1" customHeight="1" x14ac:dyDescent="0.25"/>
    <row r="265" ht="0" hidden="1" customHeight="1" x14ac:dyDescent="0.25"/>
    <row r="266" ht="0" hidden="1" customHeight="1" x14ac:dyDescent="0.25"/>
    <row r="267" ht="0" hidden="1" customHeight="1" x14ac:dyDescent="0.25"/>
    <row r="268" ht="0" hidden="1" customHeight="1" x14ac:dyDescent="0.25"/>
    <row r="269" ht="0" hidden="1" customHeight="1" x14ac:dyDescent="0.25"/>
    <row r="270" ht="0" hidden="1" customHeight="1" x14ac:dyDescent="0.25"/>
    <row r="271" ht="0" hidden="1" customHeight="1" x14ac:dyDescent="0.25"/>
    <row r="272" ht="0" hidden="1" customHeight="1" x14ac:dyDescent="0.25"/>
    <row r="273" ht="0" hidden="1" customHeight="1" x14ac:dyDescent="0.25"/>
    <row r="274" ht="0" hidden="1" customHeight="1" x14ac:dyDescent="0.25"/>
    <row r="275" ht="0" hidden="1" customHeight="1" x14ac:dyDescent="0.25"/>
    <row r="276" ht="0" hidden="1" customHeight="1" x14ac:dyDescent="0.25"/>
    <row r="277" ht="0" hidden="1" customHeight="1" x14ac:dyDescent="0.25"/>
    <row r="278" ht="0" hidden="1" customHeight="1" x14ac:dyDescent="0.25"/>
    <row r="279" ht="0" hidden="1" customHeight="1" x14ac:dyDescent="0.25"/>
    <row r="280" ht="0" hidden="1" customHeight="1" x14ac:dyDescent="0.25"/>
    <row r="281" ht="0" hidden="1" customHeight="1" x14ac:dyDescent="0.25"/>
    <row r="282" ht="0" hidden="1" customHeight="1" x14ac:dyDescent="0.25"/>
    <row r="283" ht="0" hidden="1" customHeight="1" x14ac:dyDescent="0.25"/>
    <row r="284" ht="0" hidden="1" customHeight="1" x14ac:dyDescent="0.25"/>
    <row r="285" ht="0" hidden="1" customHeight="1" x14ac:dyDescent="0.25"/>
    <row r="286" ht="0" hidden="1" customHeight="1" x14ac:dyDescent="0.25"/>
    <row r="287" ht="0" hidden="1" customHeight="1" x14ac:dyDescent="0.25"/>
    <row r="288" ht="0" hidden="1" customHeight="1" x14ac:dyDescent="0.25"/>
    <row r="289" ht="0" hidden="1" customHeight="1" x14ac:dyDescent="0.25"/>
    <row r="290" ht="0" hidden="1" customHeight="1" x14ac:dyDescent="0.25"/>
    <row r="291" ht="0" hidden="1" customHeight="1" x14ac:dyDescent="0.25"/>
    <row r="292" ht="0" hidden="1" customHeight="1" x14ac:dyDescent="0.25"/>
    <row r="293" ht="0" hidden="1" customHeight="1" x14ac:dyDescent="0.25"/>
    <row r="294" ht="0" hidden="1" customHeight="1" x14ac:dyDescent="0.25"/>
    <row r="295" ht="0" hidden="1" customHeight="1" x14ac:dyDescent="0.25"/>
    <row r="296" ht="0" hidden="1" customHeight="1" x14ac:dyDescent="0.25"/>
    <row r="297" ht="0" hidden="1" customHeight="1" x14ac:dyDescent="0.25"/>
    <row r="298" ht="0" hidden="1" customHeight="1" x14ac:dyDescent="0.25"/>
    <row r="299" ht="0" hidden="1" customHeight="1" x14ac:dyDescent="0.25"/>
    <row r="300" ht="0" hidden="1" customHeight="1" x14ac:dyDescent="0.25"/>
    <row r="301" ht="0" hidden="1" customHeight="1" x14ac:dyDescent="0.25"/>
    <row r="302" ht="0" hidden="1" customHeight="1" x14ac:dyDescent="0.25"/>
    <row r="303" ht="0" hidden="1" customHeight="1" x14ac:dyDescent="0.25"/>
    <row r="304" ht="0" hidden="1" customHeight="1" x14ac:dyDescent="0.25"/>
    <row r="305" ht="0" hidden="1" customHeight="1" x14ac:dyDescent="0.25"/>
    <row r="306" ht="0" hidden="1" customHeight="1" x14ac:dyDescent="0.25"/>
    <row r="307" ht="0" hidden="1" customHeight="1" x14ac:dyDescent="0.25"/>
    <row r="308" ht="0" hidden="1" customHeight="1" x14ac:dyDescent="0.25"/>
    <row r="309" ht="0" hidden="1" customHeight="1" x14ac:dyDescent="0.25"/>
    <row r="310" ht="0" hidden="1" customHeight="1" x14ac:dyDescent="0.25"/>
    <row r="311" ht="0" hidden="1" customHeight="1" x14ac:dyDescent="0.25"/>
    <row r="312" ht="0" hidden="1" customHeight="1" x14ac:dyDescent="0.25"/>
    <row r="313" ht="0" hidden="1" customHeight="1" x14ac:dyDescent="0.25"/>
    <row r="314" ht="0" hidden="1" customHeight="1" x14ac:dyDescent="0.25"/>
    <row r="315" ht="0" hidden="1" customHeight="1" x14ac:dyDescent="0.25"/>
    <row r="316" ht="0" hidden="1" customHeight="1" x14ac:dyDescent="0.25"/>
    <row r="317" ht="0" hidden="1" customHeight="1" x14ac:dyDescent="0.25"/>
    <row r="318" ht="0" hidden="1" customHeight="1" x14ac:dyDescent="0.25"/>
    <row r="319" ht="0" hidden="1" customHeight="1" x14ac:dyDescent="0.25"/>
    <row r="320" ht="0" hidden="1" customHeight="1" x14ac:dyDescent="0.25"/>
    <row r="321" ht="0" hidden="1" customHeight="1" x14ac:dyDescent="0.25"/>
    <row r="322" ht="0" hidden="1" customHeight="1" x14ac:dyDescent="0.25"/>
    <row r="323" ht="0" hidden="1" customHeight="1" x14ac:dyDescent="0.25"/>
    <row r="324" ht="0" hidden="1" customHeight="1" x14ac:dyDescent="0.25"/>
    <row r="325" ht="0" hidden="1" customHeight="1" x14ac:dyDescent="0.25"/>
    <row r="326" ht="0" hidden="1" customHeight="1" x14ac:dyDescent="0.25"/>
    <row r="327" ht="0" hidden="1" customHeight="1" x14ac:dyDescent="0.25"/>
    <row r="328" ht="0" hidden="1" customHeight="1" x14ac:dyDescent="0.25"/>
    <row r="329" ht="0" hidden="1" customHeight="1" x14ac:dyDescent="0.25"/>
    <row r="330" ht="0" hidden="1" customHeight="1" x14ac:dyDescent="0.25"/>
    <row r="331" ht="0" hidden="1" customHeight="1" x14ac:dyDescent="0.25"/>
    <row r="332" ht="0" hidden="1" customHeight="1" x14ac:dyDescent="0.25"/>
    <row r="333" ht="0" hidden="1" customHeight="1" x14ac:dyDescent="0.25"/>
    <row r="334" ht="0" hidden="1" customHeight="1" x14ac:dyDescent="0.25"/>
    <row r="335" ht="0" hidden="1" customHeight="1" x14ac:dyDescent="0.25"/>
    <row r="336" ht="0" hidden="1" customHeight="1" x14ac:dyDescent="0.25"/>
    <row r="337" ht="0" hidden="1" customHeight="1" x14ac:dyDescent="0.25"/>
    <row r="338" ht="0" hidden="1" customHeight="1" x14ac:dyDescent="0.25"/>
    <row r="339" ht="0" hidden="1" customHeight="1" x14ac:dyDescent="0.25"/>
    <row r="340" ht="0" hidden="1" customHeight="1" x14ac:dyDescent="0.25"/>
    <row r="341" ht="0" hidden="1" customHeight="1" x14ac:dyDescent="0.25"/>
    <row r="342" ht="0" hidden="1" customHeight="1" x14ac:dyDescent="0.25"/>
    <row r="343" ht="0" hidden="1" customHeight="1" x14ac:dyDescent="0.25"/>
    <row r="344" ht="0" hidden="1" customHeight="1" x14ac:dyDescent="0.25"/>
    <row r="345" ht="0" hidden="1" customHeight="1" x14ac:dyDescent="0.25"/>
    <row r="346" ht="0" hidden="1" customHeight="1" x14ac:dyDescent="0.25"/>
    <row r="347" ht="0" hidden="1" customHeight="1" x14ac:dyDescent="0.25"/>
    <row r="348" ht="0" hidden="1" customHeight="1" x14ac:dyDescent="0.25"/>
    <row r="349" ht="0" hidden="1" customHeight="1" x14ac:dyDescent="0.25"/>
    <row r="350" ht="0" hidden="1" customHeight="1" x14ac:dyDescent="0.25"/>
    <row r="351" ht="0" hidden="1" customHeight="1" x14ac:dyDescent="0.25"/>
    <row r="352" ht="0" hidden="1" customHeight="1" x14ac:dyDescent="0.25"/>
    <row r="353" ht="0" hidden="1" customHeight="1" x14ac:dyDescent="0.25"/>
    <row r="354" ht="0" hidden="1" customHeight="1" x14ac:dyDescent="0.25"/>
    <row r="355" ht="0" hidden="1" customHeight="1" x14ac:dyDescent="0.25"/>
    <row r="356" ht="0" hidden="1" customHeight="1" x14ac:dyDescent="0.25"/>
    <row r="357" ht="0" hidden="1" customHeight="1" x14ac:dyDescent="0.25"/>
    <row r="358" ht="0" hidden="1" customHeight="1" x14ac:dyDescent="0.25"/>
    <row r="359" ht="0" hidden="1" customHeight="1" x14ac:dyDescent="0.25"/>
    <row r="360" ht="0" hidden="1" customHeight="1" x14ac:dyDescent="0.25"/>
    <row r="361" ht="0" hidden="1" customHeight="1" x14ac:dyDescent="0.25"/>
    <row r="362" ht="0" hidden="1" customHeight="1" x14ac:dyDescent="0.25"/>
    <row r="363" ht="0" hidden="1" customHeight="1" x14ac:dyDescent="0.25"/>
    <row r="364" ht="0" hidden="1" customHeight="1" x14ac:dyDescent="0.25"/>
    <row r="365" ht="0" hidden="1" customHeight="1" x14ac:dyDescent="0.25"/>
    <row r="366" ht="0" hidden="1" customHeight="1" x14ac:dyDescent="0.25"/>
    <row r="367" ht="0" hidden="1" customHeight="1" x14ac:dyDescent="0.25"/>
    <row r="368" ht="0" hidden="1" customHeight="1" x14ac:dyDescent="0.25"/>
    <row r="369" ht="0" hidden="1" customHeight="1" x14ac:dyDescent="0.25"/>
    <row r="370" ht="0" hidden="1" customHeight="1" x14ac:dyDescent="0.25"/>
    <row r="371" ht="0" hidden="1" customHeight="1" x14ac:dyDescent="0.25"/>
    <row r="372" ht="0" hidden="1" customHeight="1" x14ac:dyDescent="0.25"/>
    <row r="373" ht="0" hidden="1" customHeight="1" x14ac:dyDescent="0.25"/>
    <row r="374" ht="0" hidden="1" customHeight="1" x14ac:dyDescent="0.25"/>
    <row r="375" ht="0" hidden="1" customHeight="1" x14ac:dyDescent="0.25"/>
    <row r="376" ht="0" hidden="1" customHeight="1" x14ac:dyDescent="0.25"/>
    <row r="377" ht="0" hidden="1" customHeight="1" x14ac:dyDescent="0.25"/>
    <row r="378" ht="0" hidden="1" customHeight="1" x14ac:dyDescent="0.25"/>
    <row r="379" ht="0" hidden="1" customHeight="1" x14ac:dyDescent="0.25"/>
    <row r="380" ht="0" hidden="1" customHeight="1" x14ac:dyDescent="0.25"/>
    <row r="381" ht="0" hidden="1" customHeight="1" x14ac:dyDescent="0.25"/>
    <row r="382" ht="0" hidden="1" customHeight="1" x14ac:dyDescent="0.25"/>
    <row r="383" ht="0" hidden="1" customHeight="1" x14ac:dyDescent="0.25"/>
    <row r="384" ht="0" hidden="1" customHeight="1" x14ac:dyDescent="0.25"/>
    <row r="385" ht="0" hidden="1" customHeight="1" x14ac:dyDescent="0.25"/>
    <row r="386" ht="0" hidden="1" customHeight="1" x14ac:dyDescent="0.25"/>
    <row r="387" ht="0" hidden="1" customHeight="1" x14ac:dyDescent="0.25"/>
    <row r="388" ht="0" hidden="1" customHeight="1" x14ac:dyDescent="0.25"/>
    <row r="389" ht="0" hidden="1" customHeight="1" x14ac:dyDescent="0.25"/>
    <row r="390" ht="0" hidden="1" customHeight="1" x14ac:dyDescent="0.25"/>
    <row r="391" ht="0" hidden="1" customHeight="1" x14ac:dyDescent="0.25"/>
    <row r="392" ht="0" hidden="1" customHeight="1" x14ac:dyDescent="0.25"/>
    <row r="393" ht="0" hidden="1" customHeight="1" x14ac:dyDescent="0.25"/>
    <row r="394" ht="0" hidden="1" customHeight="1" x14ac:dyDescent="0.25"/>
    <row r="395" ht="0" hidden="1" customHeight="1" x14ac:dyDescent="0.25"/>
    <row r="396" ht="0" hidden="1" customHeight="1" x14ac:dyDescent="0.25"/>
    <row r="397" ht="0" hidden="1" customHeight="1" x14ac:dyDescent="0.25"/>
    <row r="398" ht="0" hidden="1" customHeight="1" x14ac:dyDescent="0.25"/>
    <row r="399" ht="0" hidden="1" customHeight="1" x14ac:dyDescent="0.25"/>
    <row r="400" ht="0" hidden="1" customHeight="1" x14ac:dyDescent="0.25"/>
    <row r="401" ht="0" hidden="1" customHeight="1" x14ac:dyDescent="0.25"/>
    <row r="402" ht="0" hidden="1" customHeight="1" x14ac:dyDescent="0.25"/>
    <row r="403" ht="0" hidden="1" customHeight="1" x14ac:dyDescent="0.25"/>
    <row r="404" ht="0" hidden="1" customHeight="1" x14ac:dyDescent="0.25"/>
    <row r="405" ht="0" hidden="1" customHeight="1" x14ac:dyDescent="0.25"/>
    <row r="406" ht="0" hidden="1" customHeight="1" x14ac:dyDescent="0.25"/>
    <row r="407" ht="0" hidden="1" customHeight="1" x14ac:dyDescent="0.25"/>
    <row r="408" ht="0" hidden="1" customHeight="1" x14ac:dyDescent="0.25"/>
    <row r="409" ht="0" hidden="1" customHeight="1" x14ac:dyDescent="0.25"/>
    <row r="410" ht="0" hidden="1" customHeight="1" x14ac:dyDescent="0.25"/>
    <row r="411" ht="0" hidden="1" customHeight="1" x14ac:dyDescent="0.25"/>
    <row r="412" ht="0" hidden="1" customHeight="1" x14ac:dyDescent="0.25"/>
    <row r="413" ht="0" hidden="1" customHeight="1" x14ac:dyDescent="0.25"/>
    <row r="414" ht="0" hidden="1" customHeight="1" x14ac:dyDescent="0.25"/>
    <row r="415" ht="0" hidden="1" customHeight="1" x14ac:dyDescent="0.25"/>
    <row r="416" ht="0" hidden="1" customHeight="1" x14ac:dyDescent="0.25"/>
    <row r="417" ht="0" hidden="1" customHeight="1" x14ac:dyDescent="0.25"/>
    <row r="418" ht="0" hidden="1" customHeight="1" x14ac:dyDescent="0.25"/>
    <row r="419" ht="0" hidden="1" customHeight="1" x14ac:dyDescent="0.25"/>
    <row r="420" ht="0" hidden="1" customHeight="1" x14ac:dyDescent="0.25"/>
    <row r="421" ht="0" hidden="1" customHeight="1" x14ac:dyDescent="0.25"/>
    <row r="422" ht="0" hidden="1" customHeight="1" x14ac:dyDescent="0.25"/>
    <row r="423" ht="0" hidden="1" customHeight="1" x14ac:dyDescent="0.25"/>
    <row r="424" ht="0" hidden="1" customHeight="1" x14ac:dyDescent="0.25"/>
    <row r="425" ht="0" hidden="1" customHeight="1" x14ac:dyDescent="0.25"/>
    <row r="426" ht="0" hidden="1" customHeight="1" x14ac:dyDescent="0.25"/>
    <row r="427" ht="0" hidden="1" customHeight="1" x14ac:dyDescent="0.25"/>
    <row r="428" ht="0" hidden="1" customHeight="1" x14ac:dyDescent="0.25"/>
    <row r="429" ht="0" hidden="1" customHeight="1" x14ac:dyDescent="0.25"/>
    <row r="430" ht="0" hidden="1" customHeight="1" x14ac:dyDescent="0.25"/>
    <row r="431" ht="0" hidden="1" customHeight="1" x14ac:dyDescent="0.25"/>
    <row r="432" ht="0" hidden="1" customHeight="1" x14ac:dyDescent="0.25"/>
    <row r="433" ht="0" hidden="1" customHeight="1" x14ac:dyDescent="0.25"/>
    <row r="434" ht="0" hidden="1" customHeight="1" x14ac:dyDescent="0.25"/>
    <row r="435" ht="0" hidden="1" customHeight="1" x14ac:dyDescent="0.25"/>
    <row r="436" ht="0" hidden="1" customHeight="1" x14ac:dyDescent="0.25"/>
    <row r="437" ht="0" hidden="1" customHeight="1" x14ac:dyDescent="0.25"/>
    <row r="438" ht="0" hidden="1" customHeight="1" x14ac:dyDescent="0.25"/>
    <row r="439" ht="0" hidden="1" customHeight="1" x14ac:dyDescent="0.25"/>
    <row r="440" ht="0" hidden="1" customHeight="1" x14ac:dyDescent="0.25"/>
    <row r="441" ht="0" hidden="1" customHeight="1" x14ac:dyDescent="0.25"/>
    <row r="442" ht="0" hidden="1" customHeight="1" x14ac:dyDescent="0.25"/>
    <row r="443" ht="0" hidden="1" customHeight="1" x14ac:dyDescent="0.25"/>
    <row r="444" ht="0" hidden="1" customHeight="1" x14ac:dyDescent="0.25"/>
    <row r="445" ht="0" hidden="1" customHeight="1" x14ac:dyDescent="0.25"/>
    <row r="446" ht="0" hidden="1" customHeight="1" x14ac:dyDescent="0.25"/>
    <row r="447" ht="0" hidden="1" customHeight="1" x14ac:dyDescent="0.25"/>
    <row r="448" ht="0" hidden="1" customHeight="1" x14ac:dyDescent="0.25"/>
    <row r="449" ht="0" hidden="1" customHeight="1" x14ac:dyDescent="0.25"/>
    <row r="450" ht="0" hidden="1" customHeight="1" x14ac:dyDescent="0.25"/>
    <row r="451" ht="0" hidden="1" customHeight="1" x14ac:dyDescent="0.25"/>
    <row r="452" ht="0" hidden="1" customHeight="1" x14ac:dyDescent="0.25"/>
    <row r="453" ht="0" hidden="1" customHeight="1" x14ac:dyDescent="0.25"/>
    <row r="454" ht="0" hidden="1" customHeight="1" x14ac:dyDescent="0.25"/>
    <row r="455" ht="0" hidden="1" customHeight="1" x14ac:dyDescent="0.25"/>
    <row r="456" ht="0" hidden="1" customHeight="1" x14ac:dyDescent="0.25"/>
    <row r="457" ht="0" hidden="1" customHeight="1" x14ac:dyDescent="0.25"/>
    <row r="458" ht="0" hidden="1" customHeight="1" x14ac:dyDescent="0.25"/>
    <row r="459" ht="0" hidden="1" customHeight="1" x14ac:dyDescent="0.25"/>
    <row r="460" ht="0" hidden="1" customHeight="1" x14ac:dyDescent="0.25"/>
    <row r="461" ht="0" hidden="1" customHeight="1" x14ac:dyDescent="0.25"/>
    <row r="462" ht="0" hidden="1" customHeight="1" x14ac:dyDescent="0.25"/>
    <row r="463" ht="0" hidden="1" customHeight="1" x14ac:dyDescent="0.25"/>
    <row r="464" ht="0" hidden="1" customHeight="1" x14ac:dyDescent="0.25"/>
    <row r="465" ht="0" hidden="1" customHeight="1" x14ac:dyDescent="0.25"/>
    <row r="466" ht="0" hidden="1" customHeight="1" x14ac:dyDescent="0.25"/>
    <row r="467" ht="0" hidden="1" customHeight="1" x14ac:dyDescent="0.25"/>
    <row r="468" ht="0" hidden="1" customHeight="1" x14ac:dyDescent="0.25"/>
    <row r="469" ht="0" hidden="1" customHeight="1" x14ac:dyDescent="0.25"/>
    <row r="470" ht="0" hidden="1" customHeight="1" x14ac:dyDescent="0.25"/>
    <row r="471" ht="0" hidden="1" customHeight="1" x14ac:dyDescent="0.25"/>
    <row r="472" ht="0" hidden="1" customHeight="1" x14ac:dyDescent="0.25"/>
    <row r="473" ht="0" hidden="1" customHeight="1" x14ac:dyDescent="0.25"/>
    <row r="474" ht="0" hidden="1" customHeight="1" x14ac:dyDescent="0.25"/>
    <row r="475" ht="0" hidden="1" customHeight="1" x14ac:dyDescent="0.25"/>
    <row r="476" ht="0" hidden="1" customHeight="1" x14ac:dyDescent="0.25"/>
    <row r="477" ht="0" hidden="1" customHeight="1" x14ac:dyDescent="0.25"/>
    <row r="478" ht="0" hidden="1" customHeight="1" x14ac:dyDescent="0.25"/>
    <row r="479" ht="0" hidden="1" customHeight="1" x14ac:dyDescent="0.25"/>
    <row r="480" ht="0" hidden="1" customHeight="1" x14ac:dyDescent="0.25"/>
    <row r="481" ht="0" hidden="1" customHeight="1" x14ac:dyDescent="0.25"/>
    <row r="482" ht="0" hidden="1" customHeight="1" x14ac:dyDescent="0.25"/>
    <row r="483" ht="0" hidden="1" customHeight="1" x14ac:dyDescent="0.25"/>
    <row r="484" ht="0" hidden="1" customHeight="1" x14ac:dyDescent="0.25"/>
    <row r="485" ht="0" hidden="1" customHeight="1" x14ac:dyDescent="0.25"/>
    <row r="486" ht="0" hidden="1" customHeight="1" x14ac:dyDescent="0.25"/>
    <row r="487" ht="0" hidden="1" customHeight="1" x14ac:dyDescent="0.25"/>
    <row r="488" ht="0" hidden="1" customHeight="1" x14ac:dyDescent="0.25"/>
    <row r="489" ht="0" hidden="1" customHeight="1" x14ac:dyDescent="0.25"/>
    <row r="490" ht="0" hidden="1" customHeight="1" x14ac:dyDescent="0.25"/>
    <row r="491" ht="0" hidden="1" customHeight="1" x14ac:dyDescent="0.25"/>
    <row r="492" ht="0" hidden="1" customHeight="1" x14ac:dyDescent="0.25"/>
    <row r="493" ht="0" hidden="1" customHeight="1" x14ac:dyDescent="0.25"/>
    <row r="494" ht="0" hidden="1" customHeight="1" x14ac:dyDescent="0.25"/>
    <row r="495" ht="0" hidden="1" customHeight="1" x14ac:dyDescent="0.25"/>
    <row r="496" ht="0" hidden="1" customHeight="1" x14ac:dyDescent="0.25"/>
    <row r="497" ht="0" hidden="1" customHeight="1" x14ac:dyDescent="0.25"/>
    <row r="498" ht="0" hidden="1" customHeight="1" x14ac:dyDescent="0.25"/>
    <row r="499" ht="0" hidden="1" customHeight="1" x14ac:dyDescent="0.25"/>
    <row r="500" ht="0" hidden="1" customHeight="1" x14ac:dyDescent="0.25"/>
    <row r="501" ht="0" hidden="1" customHeight="1" x14ac:dyDescent="0.25"/>
    <row r="502" ht="0" hidden="1" customHeight="1" x14ac:dyDescent="0.25"/>
    <row r="503" ht="0" hidden="1" customHeight="1" x14ac:dyDescent="0.25"/>
    <row r="504" ht="0" hidden="1" customHeight="1" x14ac:dyDescent="0.25"/>
    <row r="505" ht="0" hidden="1" customHeight="1" x14ac:dyDescent="0.25"/>
    <row r="506" ht="0" hidden="1" customHeight="1" x14ac:dyDescent="0.25"/>
    <row r="507" ht="0" hidden="1" customHeight="1" x14ac:dyDescent="0.25"/>
    <row r="508" ht="0" hidden="1" customHeight="1" x14ac:dyDescent="0.25"/>
    <row r="509" ht="0" hidden="1" customHeight="1" x14ac:dyDescent="0.25"/>
    <row r="510" ht="0" hidden="1" customHeight="1" x14ac:dyDescent="0.25"/>
    <row r="511" ht="0" hidden="1" customHeight="1" x14ac:dyDescent="0.25"/>
    <row r="512" ht="0" hidden="1" customHeight="1" x14ac:dyDescent="0.25"/>
    <row r="513" ht="0" hidden="1" customHeight="1" x14ac:dyDescent="0.25"/>
    <row r="514" ht="0" hidden="1" customHeight="1" x14ac:dyDescent="0.25"/>
    <row r="515" ht="0" hidden="1" customHeight="1" x14ac:dyDescent="0.25"/>
    <row r="516" ht="0" hidden="1" customHeight="1" x14ac:dyDescent="0.25"/>
    <row r="517" ht="0" hidden="1" customHeight="1" x14ac:dyDescent="0.25"/>
    <row r="518" ht="0" hidden="1" customHeight="1" x14ac:dyDescent="0.25"/>
    <row r="519" ht="0" hidden="1" customHeight="1" x14ac:dyDescent="0.25"/>
    <row r="520" ht="0" hidden="1" customHeight="1" x14ac:dyDescent="0.25"/>
    <row r="521" ht="0" hidden="1" customHeight="1" x14ac:dyDescent="0.25"/>
    <row r="522" ht="0" hidden="1" customHeight="1" x14ac:dyDescent="0.25"/>
    <row r="523" ht="0" hidden="1" customHeight="1" x14ac:dyDescent="0.25"/>
    <row r="524" ht="0" hidden="1" customHeight="1" x14ac:dyDescent="0.25"/>
    <row r="525" ht="0" hidden="1" customHeight="1" x14ac:dyDescent="0.25"/>
    <row r="526" ht="0" hidden="1" customHeight="1" x14ac:dyDescent="0.25"/>
    <row r="527" ht="0" hidden="1" customHeight="1" x14ac:dyDescent="0.25"/>
    <row r="528" ht="0" hidden="1" customHeight="1" x14ac:dyDescent="0.25"/>
    <row r="529" ht="0" hidden="1" customHeight="1" x14ac:dyDescent="0.25"/>
    <row r="530" ht="0" hidden="1" customHeight="1" x14ac:dyDescent="0.25"/>
    <row r="531" ht="0" hidden="1" customHeight="1" x14ac:dyDescent="0.25"/>
    <row r="532" ht="0" hidden="1" customHeight="1" x14ac:dyDescent="0.25"/>
    <row r="533" ht="0" hidden="1" customHeight="1" x14ac:dyDescent="0.25"/>
    <row r="534" ht="0" hidden="1" customHeight="1" x14ac:dyDescent="0.25"/>
    <row r="535" ht="0" hidden="1" customHeight="1" x14ac:dyDescent="0.25"/>
    <row r="536" ht="0" hidden="1" customHeight="1" x14ac:dyDescent="0.25"/>
    <row r="537" ht="0" hidden="1" customHeight="1" x14ac:dyDescent="0.25"/>
    <row r="538" ht="0" hidden="1" customHeight="1" x14ac:dyDescent="0.25"/>
    <row r="539" ht="0" hidden="1" customHeight="1" x14ac:dyDescent="0.25"/>
    <row r="540" ht="0" hidden="1" customHeight="1" x14ac:dyDescent="0.25"/>
    <row r="541" ht="0" hidden="1" customHeight="1" x14ac:dyDescent="0.25"/>
    <row r="542" ht="0" hidden="1" customHeight="1" x14ac:dyDescent="0.25"/>
    <row r="543" ht="0" hidden="1" customHeight="1" x14ac:dyDescent="0.25"/>
    <row r="544" ht="0" hidden="1" customHeight="1" x14ac:dyDescent="0.25"/>
    <row r="545" ht="0" hidden="1" customHeight="1" x14ac:dyDescent="0.25"/>
    <row r="546" ht="0" hidden="1" customHeight="1" x14ac:dyDescent="0.25"/>
    <row r="547" ht="0" hidden="1" customHeight="1" x14ac:dyDescent="0.25"/>
    <row r="548" ht="0" hidden="1" customHeight="1" x14ac:dyDescent="0.25"/>
    <row r="549" ht="0" hidden="1" customHeight="1" x14ac:dyDescent="0.25"/>
    <row r="550" ht="0" hidden="1" customHeight="1" x14ac:dyDescent="0.25"/>
    <row r="551" ht="0" hidden="1" customHeight="1" x14ac:dyDescent="0.25"/>
    <row r="552" ht="0" hidden="1" customHeight="1" x14ac:dyDescent="0.25"/>
    <row r="553" ht="0" hidden="1" customHeight="1" x14ac:dyDescent="0.25"/>
    <row r="554" ht="0" hidden="1" customHeight="1" x14ac:dyDescent="0.25"/>
    <row r="555" ht="0" hidden="1" customHeight="1" x14ac:dyDescent="0.25"/>
    <row r="556" ht="0" hidden="1" customHeight="1" x14ac:dyDescent="0.25"/>
    <row r="557" ht="0" hidden="1" customHeight="1" x14ac:dyDescent="0.25"/>
    <row r="558" ht="0" hidden="1" customHeight="1" x14ac:dyDescent="0.25"/>
    <row r="559" ht="0" hidden="1" customHeight="1" x14ac:dyDescent="0.25"/>
    <row r="560" ht="0" hidden="1" customHeight="1" x14ac:dyDescent="0.25"/>
    <row r="561" ht="0" hidden="1" customHeight="1" x14ac:dyDescent="0.25"/>
    <row r="562" ht="0" hidden="1" customHeight="1" x14ac:dyDescent="0.25"/>
    <row r="563" ht="0" hidden="1" customHeight="1" x14ac:dyDescent="0.25"/>
    <row r="564" ht="0" hidden="1" customHeight="1" x14ac:dyDescent="0.25"/>
    <row r="565" ht="0" hidden="1" customHeight="1" x14ac:dyDescent="0.25"/>
    <row r="566" ht="0" hidden="1" customHeight="1" x14ac:dyDescent="0.25"/>
    <row r="567" ht="0" hidden="1" customHeight="1" x14ac:dyDescent="0.25"/>
    <row r="568" ht="0" hidden="1" customHeight="1" x14ac:dyDescent="0.25"/>
    <row r="569" ht="0" hidden="1" customHeight="1" x14ac:dyDescent="0.25"/>
    <row r="570" ht="0" hidden="1" customHeight="1" x14ac:dyDescent="0.25"/>
    <row r="571" ht="0" hidden="1" customHeight="1" x14ac:dyDescent="0.25"/>
    <row r="572" ht="0" hidden="1" customHeight="1" x14ac:dyDescent="0.25"/>
    <row r="573" ht="0" hidden="1" customHeight="1" x14ac:dyDescent="0.25"/>
    <row r="574" ht="0" hidden="1" customHeight="1" x14ac:dyDescent="0.25"/>
    <row r="575" ht="0" hidden="1" customHeight="1" x14ac:dyDescent="0.25"/>
    <row r="576" ht="0" hidden="1" customHeight="1" x14ac:dyDescent="0.25"/>
    <row r="577" ht="0" hidden="1" customHeight="1" x14ac:dyDescent="0.25"/>
    <row r="578" ht="0" hidden="1" customHeight="1" x14ac:dyDescent="0.25"/>
    <row r="579" ht="0" hidden="1" customHeight="1" x14ac:dyDescent="0.25"/>
    <row r="580" ht="0" hidden="1" customHeight="1" x14ac:dyDescent="0.25"/>
    <row r="581" ht="0" hidden="1" customHeight="1" x14ac:dyDescent="0.25"/>
    <row r="582" ht="0" hidden="1" customHeight="1" x14ac:dyDescent="0.25"/>
    <row r="583" ht="0" hidden="1" customHeight="1" x14ac:dyDescent="0.25"/>
    <row r="584" ht="0" hidden="1" customHeight="1" x14ac:dyDescent="0.25"/>
    <row r="585" ht="0" hidden="1" customHeight="1" x14ac:dyDescent="0.25"/>
    <row r="586" ht="0" hidden="1" customHeight="1" x14ac:dyDescent="0.25"/>
    <row r="587" ht="0" hidden="1" customHeight="1" x14ac:dyDescent="0.25"/>
    <row r="588" ht="0" hidden="1" customHeight="1" x14ac:dyDescent="0.25"/>
    <row r="589" ht="0" hidden="1" customHeight="1" x14ac:dyDescent="0.25"/>
    <row r="590" ht="0" hidden="1" customHeight="1" x14ac:dyDescent="0.25"/>
    <row r="591" ht="0" hidden="1" customHeight="1" x14ac:dyDescent="0.25"/>
    <row r="592" ht="0" hidden="1" customHeight="1" x14ac:dyDescent="0.25"/>
    <row r="593" ht="0" hidden="1" customHeight="1" x14ac:dyDescent="0.25"/>
    <row r="594" ht="0" hidden="1" customHeight="1" x14ac:dyDescent="0.25"/>
    <row r="595" ht="0" hidden="1" customHeight="1" x14ac:dyDescent="0.25"/>
    <row r="596" ht="0" hidden="1" customHeight="1" x14ac:dyDescent="0.25"/>
    <row r="597" ht="0" hidden="1" customHeight="1" x14ac:dyDescent="0.25"/>
    <row r="598" ht="0" hidden="1" customHeight="1" x14ac:dyDescent="0.25"/>
    <row r="599" ht="0" hidden="1" customHeight="1" x14ac:dyDescent="0.25"/>
    <row r="600" ht="0" hidden="1" customHeight="1" x14ac:dyDescent="0.25"/>
    <row r="601" ht="0" hidden="1" customHeight="1" x14ac:dyDescent="0.25"/>
    <row r="602" ht="0" hidden="1" customHeight="1" x14ac:dyDescent="0.25"/>
    <row r="603" ht="0" hidden="1" customHeight="1" x14ac:dyDescent="0.25"/>
    <row r="604" ht="0" hidden="1" customHeight="1" x14ac:dyDescent="0.25"/>
    <row r="605" ht="0" hidden="1" customHeight="1" x14ac:dyDescent="0.25"/>
    <row r="606" ht="0" hidden="1" customHeight="1" x14ac:dyDescent="0.25"/>
    <row r="607" ht="0" hidden="1" customHeight="1" x14ac:dyDescent="0.25"/>
    <row r="608" ht="0" hidden="1" customHeight="1" x14ac:dyDescent="0.25"/>
    <row r="609" ht="0" hidden="1" customHeight="1" x14ac:dyDescent="0.25"/>
    <row r="610" ht="0" hidden="1" customHeight="1" x14ac:dyDescent="0.25"/>
    <row r="611" ht="0" hidden="1" customHeight="1" x14ac:dyDescent="0.25"/>
    <row r="612" ht="0" hidden="1" customHeight="1" x14ac:dyDescent="0.25"/>
    <row r="613" ht="0" hidden="1" customHeight="1" x14ac:dyDescent="0.25"/>
    <row r="614" ht="0" hidden="1" customHeight="1" x14ac:dyDescent="0.25"/>
    <row r="615" ht="0" hidden="1" customHeight="1" x14ac:dyDescent="0.25"/>
    <row r="616" ht="0" hidden="1" customHeight="1" x14ac:dyDescent="0.25"/>
    <row r="617" ht="0" hidden="1" customHeight="1" x14ac:dyDescent="0.25"/>
    <row r="618" ht="0" hidden="1" customHeight="1" x14ac:dyDescent="0.25"/>
    <row r="619" ht="0" hidden="1" customHeight="1" x14ac:dyDescent="0.25"/>
    <row r="620" ht="0" hidden="1" customHeight="1" x14ac:dyDescent="0.25"/>
    <row r="621" ht="0" hidden="1" customHeight="1" x14ac:dyDescent="0.25"/>
    <row r="622" ht="0" hidden="1" customHeight="1" x14ac:dyDescent="0.25"/>
    <row r="623" ht="0" hidden="1" customHeight="1" x14ac:dyDescent="0.25"/>
    <row r="624" ht="0" hidden="1" customHeight="1" x14ac:dyDescent="0.25"/>
    <row r="625" ht="0" hidden="1" customHeight="1" x14ac:dyDescent="0.25"/>
    <row r="626" ht="0" hidden="1" customHeight="1" x14ac:dyDescent="0.25"/>
    <row r="627" ht="0" hidden="1" customHeight="1" x14ac:dyDescent="0.25"/>
    <row r="628" ht="0" hidden="1" customHeight="1" x14ac:dyDescent="0.25"/>
    <row r="629" ht="0" hidden="1" customHeight="1" x14ac:dyDescent="0.25"/>
    <row r="630" ht="0" hidden="1" customHeight="1" x14ac:dyDescent="0.25"/>
    <row r="631" ht="0" hidden="1" customHeight="1" x14ac:dyDescent="0.25"/>
    <row r="632" ht="0" hidden="1" customHeight="1" x14ac:dyDescent="0.25"/>
    <row r="633" ht="0" hidden="1" customHeight="1" x14ac:dyDescent="0.25"/>
    <row r="634" ht="0" hidden="1" customHeight="1" x14ac:dyDescent="0.25"/>
    <row r="635" ht="0" hidden="1" customHeight="1" x14ac:dyDescent="0.25"/>
    <row r="636" ht="0" hidden="1" customHeight="1" x14ac:dyDescent="0.25"/>
    <row r="637" ht="0" hidden="1" customHeight="1" x14ac:dyDescent="0.25"/>
    <row r="638" ht="0" hidden="1" customHeight="1" x14ac:dyDescent="0.25"/>
    <row r="639" ht="0" hidden="1" customHeight="1" x14ac:dyDescent="0.25"/>
    <row r="640" ht="0" hidden="1" customHeight="1" x14ac:dyDescent="0.25"/>
    <row r="641" ht="0" hidden="1" customHeight="1" x14ac:dyDescent="0.25"/>
    <row r="642" ht="0" hidden="1" customHeight="1" x14ac:dyDescent="0.25"/>
    <row r="643" ht="0" hidden="1" customHeight="1" x14ac:dyDescent="0.25"/>
    <row r="644" ht="0" hidden="1" customHeight="1" x14ac:dyDescent="0.25"/>
    <row r="645" ht="0" hidden="1" customHeight="1" x14ac:dyDescent="0.25"/>
    <row r="646" ht="0" hidden="1" customHeight="1" x14ac:dyDescent="0.25"/>
    <row r="647" ht="0" hidden="1" customHeight="1" x14ac:dyDescent="0.25"/>
    <row r="648" ht="0" hidden="1" customHeight="1" x14ac:dyDescent="0.25"/>
    <row r="649" ht="0" hidden="1" customHeight="1" x14ac:dyDescent="0.25"/>
    <row r="650" ht="0" hidden="1" customHeight="1" x14ac:dyDescent="0.25"/>
    <row r="651" ht="0" hidden="1" customHeight="1" x14ac:dyDescent="0.25"/>
    <row r="652" ht="0" hidden="1" customHeight="1" x14ac:dyDescent="0.25"/>
    <row r="653" ht="0" hidden="1" customHeight="1" x14ac:dyDescent="0.25"/>
    <row r="654" ht="0" hidden="1" customHeight="1" x14ac:dyDescent="0.25"/>
    <row r="655" ht="0" hidden="1" customHeight="1" x14ac:dyDescent="0.25"/>
    <row r="656" ht="0" hidden="1" customHeight="1" x14ac:dyDescent="0.25"/>
    <row r="657" ht="0" hidden="1" customHeight="1" x14ac:dyDescent="0.25"/>
    <row r="658" ht="0" hidden="1" customHeight="1" x14ac:dyDescent="0.25"/>
    <row r="659" ht="0" hidden="1" customHeight="1" x14ac:dyDescent="0.25"/>
    <row r="660" ht="0" hidden="1" customHeight="1" x14ac:dyDescent="0.25"/>
    <row r="661" ht="0" hidden="1" customHeight="1" x14ac:dyDescent="0.25"/>
    <row r="662" ht="0" hidden="1" customHeight="1" x14ac:dyDescent="0.25"/>
    <row r="663" ht="0" hidden="1" customHeight="1" x14ac:dyDescent="0.25"/>
    <row r="664" ht="0" hidden="1" customHeight="1" x14ac:dyDescent="0.25"/>
    <row r="665" ht="0" hidden="1" customHeight="1" x14ac:dyDescent="0.25"/>
    <row r="666" ht="0" hidden="1" customHeight="1" x14ac:dyDescent="0.25"/>
    <row r="667" ht="0" hidden="1" customHeight="1" x14ac:dyDescent="0.25"/>
  </sheetData>
  <sheetProtection selectLockedCells="1"/>
  <mergeCells count="2">
    <mergeCell ref="C143:J146"/>
    <mergeCell ref="G13:N13"/>
  </mergeCells>
  <pageMargins left="0.11811023622047245" right="0.11811023622047245" top="0.31496062992125984" bottom="0.31496062992125984" header="0.31496062992125984" footer="0.31496062992125984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ehicleDowntime">
    <pageSetUpPr autoPageBreaks="0"/>
  </sheetPr>
  <dimension ref="A1:O608"/>
  <sheetViews>
    <sheetView showGridLines="0" showRowColHeaders="0" showRuler="0" showWhiteSpace="0" topLeftCell="A2" workbookViewId="0">
      <pane ySplit="8" topLeftCell="A10" activePane="bottomLeft" state="frozen"/>
      <selection activeCell="A2" sqref="A2"/>
      <selection pane="bottomLeft" activeCell="I67" sqref="I67"/>
    </sheetView>
  </sheetViews>
  <sheetFormatPr defaultColWidth="0" defaultRowHeight="0" customHeight="1" zeroHeight="1" x14ac:dyDescent="0.25"/>
  <cols>
    <col min="1" max="2" width="4" style="62" customWidth="1"/>
    <col min="3" max="4" width="10.7109375" style="62" customWidth="1"/>
    <col min="5" max="5" width="2.7109375" style="62" customWidth="1"/>
    <col min="6" max="6" width="9.28515625" style="62" customWidth="1"/>
    <col min="7" max="7" width="14.7109375" style="62" customWidth="1"/>
    <col min="8" max="8" width="1.7109375" style="62" customWidth="1"/>
    <col min="9" max="9" width="11.7109375" style="62" customWidth="1"/>
    <col min="10" max="10" width="1.7109375" style="62" customWidth="1"/>
    <col min="11" max="11" width="17.42578125" style="62" customWidth="1"/>
    <col min="12" max="12" width="1.7109375" style="62" customWidth="1"/>
    <col min="13" max="13" width="13.7109375" style="62" customWidth="1"/>
    <col min="14" max="14" width="1.7109375" style="62" customWidth="1"/>
    <col min="15" max="15" width="6.85546875" style="62" customWidth="1"/>
    <col min="16" max="16384" width="9.140625" style="62" hidden="1"/>
  </cols>
  <sheetData>
    <row r="1" spans="1:15" ht="0" hidden="1" customHeight="1" x14ac:dyDescent="0.25"/>
    <row r="2" spans="1:15" ht="14.1" customHeight="1" x14ac:dyDescent="0.25">
      <c r="A2" s="92"/>
      <c r="C2" s="33"/>
      <c r="D2" s="33"/>
      <c r="E2" s="34"/>
      <c r="F2" s="34"/>
      <c r="G2" s="34"/>
      <c r="H2" s="34"/>
      <c r="I2" s="34"/>
    </row>
    <row r="3" spans="1:15" ht="18" customHeight="1" x14ac:dyDescent="0.25">
      <c r="A3" s="92"/>
      <c r="C3" s="33"/>
      <c r="D3" s="33"/>
      <c r="E3" s="34"/>
      <c r="F3" s="34"/>
      <c r="G3" s="34"/>
      <c r="H3" s="34"/>
      <c r="I3" s="34"/>
    </row>
    <row r="4" spans="1:15" ht="14.1" customHeight="1" x14ac:dyDescent="0.25">
      <c r="A4" s="92"/>
      <c r="C4" s="33"/>
      <c r="D4" s="33"/>
      <c r="E4" s="34"/>
      <c r="F4" s="34"/>
      <c r="G4" s="34"/>
      <c r="H4" s="34"/>
      <c r="I4" s="34"/>
    </row>
    <row r="5" spans="1:15" ht="14.1" customHeight="1" x14ac:dyDescent="0.25">
      <c r="A5" s="92"/>
      <c r="C5" s="33"/>
      <c r="D5" s="33"/>
      <c r="E5" s="34"/>
      <c r="F5" s="34"/>
      <c r="G5" s="34"/>
      <c r="H5" s="34"/>
      <c r="I5" s="34"/>
    </row>
    <row r="6" spans="1:15" ht="9.9499999999999993" customHeight="1" x14ac:dyDescent="0.25">
      <c r="A6" s="92"/>
    </row>
    <row r="7" spans="1:15" s="10" customFormat="1" ht="13.5" customHeight="1" x14ac:dyDescent="0.25">
      <c r="A7" s="92"/>
      <c r="B7" s="62"/>
      <c r="C7" s="264"/>
      <c r="D7" s="264"/>
      <c r="E7" s="264"/>
      <c r="F7" s="264"/>
      <c r="G7" s="264"/>
      <c r="H7" s="264"/>
      <c r="I7" s="264"/>
    </row>
    <row r="8" spans="1:15" s="10" customFormat="1" ht="13.5" customHeight="1" x14ac:dyDescent="0.25">
      <c r="A8" s="92"/>
      <c r="B8" s="62"/>
      <c r="C8" s="264"/>
      <c r="E8" s="264"/>
      <c r="F8" s="264"/>
      <c r="G8" s="264"/>
      <c r="H8" s="264"/>
      <c r="I8" s="264"/>
    </row>
    <row r="9" spans="1:15" s="10" customFormat="1" ht="9.9499999999999993" customHeight="1" x14ac:dyDescent="0.25">
      <c r="A9" s="92"/>
      <c r="B9" s="62"/>
      <c r="C9" s="264"/>
      <c r="E9" s="264"/>
      <c r="F9" s="264"/>
      <c r="G9" s="264"/>
      <c r="H9" s="264"/>
      <c r="I9" s="264"/>
    </row>
    <row r="10" spans="1:15" s="9" customFormat="1" ht="14.1" customHeight="1" x14ac:dyDescent="0.25">
      <c r="A10" s="92"/>
      <c r="B10" s="62"/>
      <c r="C10" s="10"/>
      <c r="D10" s="10"/>
      <c r="E10" s="10"/>
      <c r="F10" s="10"/>
      <c r="G10" s="10"/>
      <c r="H10" s="10"/>
      <c r="I10" s="10"/>
    </row>
    <row r="11" spans="1:15" s="9" customFormat="1" ht="15.95" customHeight="1" x14ac:dyDescent="0.3">
      <c r="A11" s="92"/>
      <c r="B11" s="289" t="s">
        <v>554</v>
      </c>
      <c r="C11" s="11"/>
      <c r="D11" s="11"/>
      <c r="E11" s="12"/>
      <c r="F11" s="12"/>
      <c r="G11" s="12"/>
      <c r="H11" s="12"/>
      <c r="I11" s="12"/>
    </row>
    <row r="12" spans="1:15" s="9" customFormat="1" ht="3.95" customHeight="1" x14ac:dyDescent="0.25">
      <c r="A12" s="92"/>
      <c r="B12" s="266">
        <f>'Model Assumptions'!A8</f>
        <v>0</v>
      </c>
      <c r="C12" s="41" t="str">
        <f t="shared" ref="C12" si="0">IF(ISERROR(VLOOKUP(B12,AssumptionsData,3,FALSE)),"",VLOOKUP(B12,AssumptionsData,3,FALSE))</f>
        <v/>
      </c>
      <c r="D12" s="10"/>
      <c r="E12" s="13"/>
      <c r="F12" s="12"/>
      <c r="G12" s="12"/>
      <c r="H12" s="12"/>
      <c r="I12" s="43"/>
      <c r="J12" s="12"/>
      <c r="K12" s="12"/>
      <c r="L12" s="12"/>
      <c r="M12" s="12"/>
      <c r="N12" s="12"/>
      <c r="O12" s="12"/>
    </row>
    <row r="13" spans="1:15" s="9" customFormat="1" ht="32.25" customHeight="1" x14ac:dyDescent="0.3">
      <c r="A13" s="92"/>
      <c r="B13" s="289"/>
      <c r="C13" s="73" t="s">
        <v>539</v>
      </c>
      <c r="D13" s="10"/>
      <c r="E13" s="13"/>
      <c r="F13" s="12"/>
      <c r="G13" s="12"/>
      <c r="H13" s="12"/>
      <c r="I13" s="493" t="str">
        <f ca="1">'Car Finance'!I13</f>
        <v>SEATIBIZA ST (6J)1.2 TDi StyleTerm:48  Mileage: 25000</v>
      </c>
      <c r="J13" s="494"/>
      <c r="K13" s="494"/>
      <c r="L13" s="494"/>
      <c r="M13" s="494"/>
      <c r="N13" s="495"/>
    </row>
    <row r="14" spans="1:15" s="9" customFormat="1" ht="7.5" customHeight="1" x14ac:dyDescent="0.25">
      <c r="A14" s="92"/>
      <c r="B14" s="266" t="str">
        <f>'Model Assumptions'!A11</f>
        <v>CarFinance</v>
      </c>
      <c r="C14" s="41" t="str">
        <f t="shared" ref="C14" si="1">IF(ISERROR(VLOOKUP(B14,AssumptionsData,3,FALSE)),"",VLOOKUP(B14,AssumptionsData,3,FALSE))</f>
        <v/>
      </c>
      <c r="D14" s="10"/>
      <c r="E14" s="13"/>
      <c r="F14" s="12"/>
      <c r="G14" s="12"/>
      <c r="H14" s="12"/>
      <c r="I14" s="43"/>
      <c r="J14" s="12"/>
      <c r="K14" s="12"/>
      <c r="L14" s="12"/>
      <c r="M14" s="12"/>
      <c r="N14" s="12"/>
      <c r="O14" s="12"/>
    </row>
    <row r="15" spans="1:15" s="9" customFormat="1" ht="14.1" customHeight="1" x14ac:dyDescent="0.3">
      <c r="A15" s="92"/>
      <c r="B15" s="289"/>
      <c r="C15" s="42" t="s">
        <v>541</v>
      </c>
      <c r="D15" s="10"/>
      <c r="E15" s="13"/>
      <c r="F15" s="12"/>
      <c r="G15" s="12"/>
      <c r="H15" s="12"/>
      <c r="I15" s="102">
        <f ca="1">HLOOKUP(I13,IQFCars,'IQF Data'!GX43,FALSE)/12</f>
        <v>4</v>
      </c>
      <c r="J15" s="10"/>
      <c r="K15" s="10"/>
      <c r="L15" s="10"/>
      <c r="M15" s="10"/>
      <c r="N15" s="10"/>
    </row>
    <row r="16" spans="1:15" s="9" customFormat="1" ht="3.95" customHeight="1" x14ac:dyDescent="0.25">
      <c r="A16" s="92"/>
      <c r="B16" s="266" t="str">
        <f>'Model Assumptions'!A12</f>
        <v>x</v>
      </c>
      <c r="C16" s="41">
        <f t="shared" ref="C16" si="2">IF(ISERROR(VLOOKUP(B16,AssumptionsData,3,FALSE)),"",VLOOKUP(B16,AssumptionsData,3,FALSE))</f>
        <v>0</v>
      </c>
      <c r="D16" s="10"/>
      <c r="E16" s="13"/>
      <c r="F16" s="12"/>
      <c r="G16" s="12"/>
      <c r="H16" s="12"/>
      <c r="I16" s="43"/>
      <c r="J16" s="12"/>
      <c r="K16" s="12"/>
      <c r="L16" s="12"/>
      <c r="M16" s="12"/>
      <c r="N16" s="12"/>
      <c r="O16" s="12"/>
    </row>
    <row r="17" spans="1:15" s="9" customFormat="1" ht="14.1" customHeight="1" x14ac:dyDescent="0.3">
      <c r="A17" s="92"/>
      <c r="B17" s="289"/>
      <c r="C17" s="155" t="str">
        <f>'IQF Data'!D44</f>
        <v xml:space="preserve"> Mileage per year (in kilometers) </v>
      </c>
      <c r="D17" s="10"/>
      <c r="E17" s="13"/>
      <c r="F17" s="12"/>
      <c r="G17" s="12"/>
      <c r="H17" s="12"/>
      <c r="I17" s="102">
        <f ca="1">HLOOKUP($I$13,IQFCars,'IQF Data'!GX44,FALSE)</f>
        <v>25000</v>
      </c>
      <c r="J17" s="10"/>
      <c r="K17" s="10"/>
      <c r="L17" s="10"/>
      <c r="M17" s="10"/>
      <c r="N17" s="10"/>
    </row>
    <row r="18" spans="1:15" s="9" customFormat="1" ht="14.1" customHeight="1" x14ac:dyDescent="0.3">
      <c r="A18" s="92"/>
      <c r="B18" s="290"/>
      <c r="C18" s="11"/>
      <c r="D18" s="11"/>
      <c r="E18" s="12"/>
      <c r="F18" s="12"/>
      <c r="G18" s="12"/>
      <c r="H18" s="12"/>
      <c r="I18" s="12"/>
    </row>
    <row r="19" spans="1:15" s="9" customFormat="1" ht="14.1" customHeight="1" x14ac:dyDescent="0.25">
      <c r="A19" s="92"/>
      <c r="B19" s="291"/>
      <c r="C19" s="48" t="s">
        <v>529</v>
      </c>
      <c r="D19" s="12"/>
      <c r="E19" s="12"/>
      <c r="F19" s="12"/>
      <c r="G19" s="12"/>
      <c r="H19" s="12"/>
      <c r="I19" s="12"/>
    </row>
    <row r="20" spans="1:15" s="9" customFormat="1" ht="3.95" customHeight="1" x14ac:dyDescent="0.25">
      <c r="A20" s="92"/>
      <c r="B20" s="266"/>
      <c r="C20" s="41" t="str">
        <f t="shared" ref="C20" si="3">IF(ISERROR(VLOOKUP(B20,IQFData,3,FALSE)),"",VLOOKUP(B20,IQFData,3,FALSE))</f>
        <v/>
      </c>
      <c r="D20" s="10"/>
      <c r="E20" s="13"/>
      <c r="F20" s="12"/>
      <c r="G20" s="12"/>
      <c r="H20" s="12"/>
      <c r="I20" s="45"/>
      <c r="J20" s="12"/>
      <c r="K20" s="51" t="str">
        <f t="shared" ref="K20" si="4">IF(ISERROR(VLOOKUP(B20,IQFData,106,FALSE)),"",VLOOKUP(B20,IQFData,106,FALSE))</f>
        <v/>
      </c>
      <c r="L20" s="12"/>
      <c r="M20" s="15"/>
      <c r="N20" s="12"/>
      <c r="O20" s="12"/>
    </row>
    <row r="21" spans="1:15" s="9" customFormat="1" ht="14.1" customHeight="1" x14ac:dyDescent="0.25">
      <c r="A21" s="92"/>
      <c r="B21" s="266" t="str">
        <f>'Model Assumptions'!A243</f>
        <v>AvgCarbodyRepairYearly</v>
      </c>
      <c r="C21" s="41" t="str">
        <f t="shared" ref="C21:C46" si="5">IF(ISERROR(VLOOKUP(B21,AssumptionsData,3,FALSE)),"",VLOOKUP(B21,AssumptionsData,3,FALSE))</f>
        <v>Average LeasePlan body repair frequency (years)</v>
      </c>
      <c r="D21" s="10"/>
      <c r="E21" s="13"/>
      <c r="F21" s="12"/>
      <c r="G21" s="12"/>
      <c r="H21" s="12"/>
      <c r="I21" s="101" t="str">
        <f ca="1">IF(ISERROR(VLOOKUP(SelCar,Vehicles3,6,FALSE)),"",VLOOKUP(SelCar,Vehicles3,6,FALSE))</f>
        <v/>
      </c>
      <c r="J21" s="12"/>
      <c r="K21" s="12"/>
      <c r="L21" s="12"/>
      <c r="M21" s="12"/>
      <c r="N21" s="12"/>
      <c r="O21" s="12"/>
    </row>
    <row r="22" spans="1:15" s="9" customFormat="1" ht="3.95" hidden="1" customHeight="1" x14ac:dyDescent="0.25">
      <c r="A22" s="92"/>
      <c r="B22" s="266" t="e">
        <f>'Model Assumptions'!#REF!</f>
        <v>#REF!</v>
      </c>
      <c r="C22" s="41" t="str">
        <f t="shared" si="5"/>
        <v/>
      </c>
      <c r="D22" s="10"/>
      <c r="E22" s="13"/>
      <c r="F22" s="12"/>
      <c r="G22" s="12"/>
      <c r="H22" s="12"/>
      <c r="I22" s="43"/>
      <c r="J22" s="12"/>
      <c r="K22" s="12"/>
      <c r="L22" s="12"/>
      <c r="M22" s="12"/>
      <c r="N22" s="12"/>
      <c r="O22" s="12"/>
    </row>
    <row r="23" spans="1:15" s="9" customFormat="1" ht="14.1" hidden="1" customHeight="1" x14ac:dyDescent="0.25">
      <c r="A23" s="92"/>
      <c r="B23" s="266" t="str">
        <f>'Model Assumptions'!B309</f>
        <v>x</v>
      </c>
      <c r="C23" s="41">
        <f t="shared" ref="C23:C24" si="6">IF(ISERROR(VLOOKUP(B23,AssumptionsData,3,FALSE)),"",VLOOKUP(B23,AssumptionsData,3,FALSE))</f>
        <v>0</v>
      </c>
      <c r="D23" s="10"/>
      <c r="E23" s="13"/>
      <c r="F23" s="12"/>
      <c r="G23" s="12"/>
      <c r="H23" s="12"/>
      <c r="I23" s="101">
        <f>IF(ISERROR(VLOOKUP(B23,AssumptionsData,9,FALSE)),"",VLOOKUP(B23,AssumptionsData,9,FALSE))</f>
        <v>0</v>
      </c>
      <c r="J23" s="12"/>
      <c r="K23" s="12"/>
      <c r="L23" s="12"/>
      <c r="M23" s="12"/>
      <c r="N23" s="12"/>
      <c r="O23" s="12"/>
    </row>
    <row r="24" spans="1:15" s="9" customFormat="1" ht="3.95" customHeight="1" x14ac:dyDescent="0.25">
      <c r="A24" s="92"/>
      <c r="B24" s="266" t="str">
        <f>'Model Assumptions'!A306</f>
        <v>x</v>
      </c>
      <c r="C24" s="41">
        <f t="shared" si="6"/>
        <v>0</v>
      </c>
      <c r="D24" s="10"/>
      <c r="E24" s="13"/>
      <c r="F24" s="12"/>
      <c r="G24" s="12"/>
      <c r="H24" s="12"/>
      <c r="I24" s="43"/>
      <c r="J24" s="12"/>
      <c r="K24" s="12"/>
      <c r="L24" s="12"/>
      <c r="M24" s="12"/>
      <c r="N24" s="12"/>
      <c r="O24" s="12"/>
    </row>
    <row r="25" spans="1:15" s="9" customFormat="1" ht="14.1" customHeight="1" x14ac:dyDescent="0.25">
      <c r="A25" s="92"/>
      <c r="B25" s="266" t="str">
        <f>'Model Assumptions'!A305</f>
        <v>AvgCarbodyRepairDowntime</v>
      </c>
      <c r="C25" s="41" t="str">
        <f t="shared" si="5"/>
        <v>Average LeasePlan body repair downtime (days)</v>
      </c>
      <c r="D25" s="10"/>
      <c r="E25" s="13"/>
      <c r="F25" s="12"/>
      <c r="G25" s="12"/>
      <c r="H25" s="12"/>
      <c r="I25" s="101">
        <f>IF(ISERROR(VLOOKUP(B25,AssumptionsData,9,FALSE)),"",VLOOKUP(B25,AssumptionsData,9,FALSE))</f>
        <v>4.8</v>
      </c>
      <c r="J25" s="12"/>
      <c r="K25" s="12"/>
      <c r="L25" s="12"/>
      <c r="M25" s="12"/>
      <c r="N25" s="12"/>
      <c r="O25" s="12"/>
    </row>
    <row r="26" spans="1:15" s="9" customFormat="1" ht="3.95" customHeight="1" x14ac:dyDescent="0.25">
      <c r="A26" s="92"/>
      <c r="B26" s="266" t="str">
        <f>'Model Assumptions'!A306</f>
        <v>x</v>
      </c>
      <c r="C26" s="41">
        <f t="shared" si="5"/>
        <v>0</v>
      </c>
      <c r="D26" s="10"/>
      <c r="E26" s="13"/>
      <c r="F26" s="12"/>
      <c r="G26" s="12"/>
      <c r="H26" s="12"/>
      <c r="I26" s="43"/>
      <c r="J26" s="12"/>
      <c r="K26" s="12"/>
      <c r="L26" s="12"/>
      <c r="M26" s="12"/>
      <c r="N26" s="12"/>
      <c r="O26" s="12"/>
    </row>
    <row r="27" spans="1:15" s="9" customFormat="1" ht="14.1" customHeight="1" x14ac:dyDescent="0.25">
      <c r="A27" s="92"/>
      <c r="B27" s="266" t="str">
        <f>'Model Assumptions'!A309</f>
        <v>AvgTyreskmperChange</v>
      </c>
      <c r="C27" s="41" t="str">
        <f>IF(ISERROR(VLOOKUP(B27,AssumptionsData,3,FALSE)),"",VLOOKUP(B27,AssumptionsData,3,FALSE))</f>
        <v>Tyres are changed every (km)</v>
      </c>
      <c r="D27" s="10"/>
      <c r="E27" s="13"/>
      <c r="F27" s="12"/>
      <c r="G27" s="12"/>
      <c r="H27" s="12"/>
      <c r="I27" s="102">
        <f>IF(ISERROR(VLOOKUP(B27,AssumptionsData,9,FALSE)),"",VLOOKUP(B27,AssumptionsData,9,FALSE))</f>
        <v>40000</v>
      </c>
      <c r="J27" s="12"/>
      <c r="K27" s="15"/>
      <c r="L27" s="12"/>
      <c r="M27" s="15"/>
      <c r="N27" s="12"/>
      <c r="O27" s="12"/>
    </row>
    <row r="28" spans="1:15" s="9" customFormat="1" ht="3.95" customHeight="1" x14ac:dyDescent="0.25">
      <c r="A28" s="92"/>
      <c r="B28" s="266" t="str">
        <f>'Model Assumptions'!A310</f>
        <v>x</v>
      </c>
      <c r="C28" s="41">
        <f>IF(ISERROR(VLOOKUP(B28,AssumptionsData,3,FALSE)),"",VLOOKUP(B28,AssumptionsData,3,FALSE))</f>
        <v>0</v>
      </c>
      <c r="D28" s="10"/>
      <c r="E28" s="13"/>
      <c r="F28" s="12"/>
      <c r="G28" s="12"/>
      <c r="H28" s="12"/>
      <c r="I28" s="54"/>
      <c r="J28" s="12"/>
      <c r="K28" s="15"/>
      <c r="L28" s="12"/>
      <c r="M28" s="15"/>
      <c r="N28" s="12"/>
      <c r="O28" s="12"/>
    </row>
    <row r="29" spans="1:15" s="9" customFormat="1" ht="14.1" customHeight="1" x14ac:dyDescent="0.25">
      <c r="A29" s="92"/>
      <c r="B29" s="266" t="str">
        <f>'Model Assumptions'!A307</f>
        <v>AvgTyresDowntime</v>
      </c>
      <c r="C29" s="41" t="str">
        <f t="shared" si="5"/>
        <v>Average downtime for replacing the tyres (days)</v>
      </c>
      <c r="D29" s="10"/>
      <c r="E29" s="13"/>
      <c r="F29" s="12"/>
      <c r="G29" s="12"/>
      <c r="H29" s="12"/>
      <c r="I29" s="101">
        <f>IF(ISERROR(VLOOKUP(B29,AssumptionsData,9,FALSE)),"",VLOOKUP(B29,AssumptionsData,9,FALSE))</f>
        <v>0.5</v>
      </c>
      <c r="J29" s="12"/>
      <c r="K29" s="12"/>
      <c r="L29" s="12"/>
      <c r="M29" s="12"/>
      <c r="N29" s="12"/>
      <c r="O29" s="12"/>
    </row>
    <row r="30" spans="1:15" s="9" customFormat="1" ht="3.95" customHeight="1" x14ac:dyDescent="0.25">
      <c r="A30" s="92"/>
      <c r="B30" s="266" t="str">
        <f>'Model Assumptions'!A308</f>
        <v>x</v>
      </c>
      <c r="C30" s="41">
        <f t="shared" si="5"/>
        <v>0</v>
      </c>
      <c r="D30" s="10"/>
      <c r="E30" s="13"/>
      <c r="F30" s="12"/>
      <c r="G30" s="12"/>
      <c r="H30" s="12"/>
      <c r="I30" s="43"/>
      <c r="J30" s="12"/>
      <c r="K30" s="15"/>
      <c r="L30" s="12"/>
      <c r="M30" s="15"/>
      <c r="N30" s="12"/>
      <c r="O30" s="12"/>
    </row>
    <row r="31" spans="1:15" s="9" customFormat="1" ht="14.1" customHeight="1" x14ac:dyDescent="0.25">
      <c r="A31" s="92"/>
      <c r="B31" s="266" t="str">
        <f>'Model Assumptions'!A311</f>
        <v>MaintanceVehicleMilestone</v>
      </c>
      <c r="C31" s="41" t="str">
        <f t="shared" si="5"/>
        <v>Maintenance vehicle milestone (km)</v>
      </c>
      <c r="D31" s="10"/>
      <c r="E31" s="13"/>
      <c r="F31" s="12"/>
      <c r="G31" s="12"/>
      <c r="H31" s="12"/>
      <c r="I31" s="102" t="str">
        <f ca="1">IF(ISERROR(VLOOKUP(SelCar,Vehicles10,6,FALSE)),"",VLOOKUP(SelCar,Vehicles10,6,FALSE))</f>
        <v/>
      </c>
      <c r="J31" s="12"/>
      <c r="K31" s="15"/>
      <c r="L31" s="12"/>
      <c r="M31" s="15"/>
      <c r="N31" s="12"/>
      <c r="O31" s="12"/>
    </row>
    <row r="32" spans="1:15" s="9" customFormat="1" ht="3.95" customHeight="1" x14ac:dyDescent="0.25">
      <c r="A32" s="92"/>
      <c r="B32" s="266" t="e">
        <f>'Model Assumptions'!#REF!</f>
        <v>#REF!</v>
      </c>
      <c r="C32" s="41" t="str">
        <f t="shared" si="5"/>
        <v/>
      </c>
      <c r="D32" s="10"/>
      <c r="E32" s="13"/>
      <c r="F32" s="12"/>
      <c r="G32" s="12"/>
      <c r="H32" s="12"/>
      <c r="I32" s="43"/>
      <c r="J32" s="12"/>
      <c r="K32" s="15"/>
      <c r="L32" s="12"/>
      <c r="M32" s="15"/>
      <c r="N32" s="12"/>
      <c r="O32" s="12"/>
    </row>
    <row r="33" spans="1:15" s="9" customFormat="1" ht="14.1" customHeight="1" x14ac:dyDescent="0.25">
      <c r="A33" s="92"/>
      <c r="B33" s="266" t="str">
        <f>'Model Assumptions'!A373</f>
        <v>MaintanceVehicleMilestoneY</v>
      </c>
      <c r="C33" s="41" t="str">
        <f t="shared" ref="C33:C34" si="7">IF(ISERROR(VLOOKUP(B33,AssumptionsData,3,FALSE)),"",VLOOKUP(B33,AssumptionsData,3,FALSE))</f>
        <v>Maintenance vehicle milestone (years)</v>
      </c>
      <c r="D33" s="10"/>
      <c r="E33" s="13"/>
      <c r="F33" s="12"/>
      <c r="G33" s="12"/>
      <c r="H33" s="12"/>
      <c r="I33" s="102" t="str">
        <f ca="1">IF(ISERROR(VLOOKUP(SelCar,Vehicles13,6,FALSE)),"",VLOOKUP(SelCar,Vehicles13,6,FALSE))</f>
        <v/>
      </c>
      <c r="J33" s="12"/>
      <c r="K33" s="15"/>
      <c r="L33" s="12"/>
      <c r="M33" s="15"/>
      <c r="N33" s="12"/>
      <c r="O33" s="12"/>
    </row>
    <row r="34" spans="1:15" s="9" customFormat="1" ht="3.95" customHeight="1" x14ac:dyDescent="0.25">
      <c r="A34" s="92"/>
      <c r="B34" s="266" t="e">
        <f>'Model Assumptions'!#REF!</f>
        <v>#REF!</v>
      </c>
      <c r="C34" s="41" t="str">
        <f t="shared" si="7"/>
        <v/>
      </c>
      <c r="D34" s="10"/>
      <c r="E34" s="13"/>
      <c r="F34" s="12"/>
      <c r="G34" s="12"/>
      <c r="H34" s="12"/>
      <c r="I34" s="43"/>
      <c r="J34" s="12"/>
      <c r="K34" s="15"/>
      <c r="L34" s="12"/>
      <c r="M34" s="15"/>
      <c r="N34" s="12"/>
      <c r="O34" s="12"/>
    </row>
    <row r="35" spans="1:15" s="9" customFormat="1" ht="14.1" customHeight="1" x14ac:dyDescent="0.25">
      <c r="A35" s="92"/>
      <c r="B35" s="266" t="str">
        <f>'Model Assumptions'!A435</f>
        <v>AvgLPMaintanceDowntime</v>
      </c>
      <c r="C35" s="41" t="str">
        <f t="shared" si="5"/>
        <v>Average LeasePlan maintenance downtime (days)</v>
      </c>
      <c r="D35" s="10"/>
      <c r="E35" s="13"/>
      <c r="F35" s="12"/>
      <c r="G35" s="12"/>
      <c r="H35" s="12"/>
      <c r="I35" s="101" t="str">
        <f ca="1">IF(ISERROR(VLOOKUP(SelCar,Vehicles4,6,FALSE)),"",VLOOKUP(SelCar,Vehicles4,6,FALSE))</f>
        <v/>
      </c>
      <c r="J35" s="12"/>
      <c r="K35" s="15"/>
      <c r="L35" s="12"/>
      <c r="M35" s="15"/>
      <c r="N35" s="12"/>
      <c r="O35" s="12"/>
    </row>
    <row r="36" spans="1:15" s="9" customFormat="1" ht="3.95" customHeight="1" x14ac:dyDescent="0.25">
      <c r="A36" s="92"/>
      <c r="B36" s="266" t="str">
        <f>'Model Assumptions'!A436</f>
        <v>x</v>
      </c>
      <c r="C36" s="41">
        <f t="shared" si="5"/>
        <v>0</v>
      </c>
      <c r="D36" s="10"/>
      <c r="E36" s="13"/>
      <c r="F36" s="12"/>
      <c r="G36" s="12"/>
      <c r="H36" s="12"/>
      <c r="I36" s="23"/>
      <c r="J36" s="12"/>
      <c r="K36" s="15"/>
      <c r="L36" s="12"/>
      <c r="M36" s="15"/>
      <c r="N36" s="12"/>
      <c r="O36" s="12"/>
    </row>
    <row r="37" spans="1:15" s="9" customFormat="1" ht="14.1" customHeight="1" x14ac:dyDescent="0.25">
      <c r="A37" s="92"/>
      <c r="B37" s="266" t="str">
        <f>'Model Assumptions'!A497</f>
        <v>EstimatedRepairDowntimeKM</v>
      </c>
      <c r="C37" s="41" t="str">
        <f t="shared" si="5"/>
        <v>Estimated repair downtime per km (days)</v>
      </c>
      <c r="D37" s="10"/>
      <c r="E37" s="13"/>
      <c r="F37" s="12"/>
      <c r="G37" s="12"/>
      <c r="H37" s="12"/>
      <c r="I37" s="124" t="str">
        <f ca="1">IF(ISERROR(VLOOKUP(SelCar,Vehicles5,6,FALSE)),"",VLOOKUP(SelCar,Vehicles5,6,FALSE))</f>
        <v/>
      </c>
      <c r="J37" s="12"/>
      <c r="K37" s="12"/>
      <c r="L37" s="12"/>
      <c r="M37" s="15"/>
      <c r="N37" s="12"/>
      <c r="O37" s="12"/>
    </row>
    <row r="38" spans="1:15" s="9" customFormat="1" ht="3.95" customHeight="1" x14ac:dyDescent="0.25">
      <c r="A38" s="92"/>
      <c r="B38" s="266" t="str">
        <f>'Model Assumptions'!A498</f>
        <v>x</v>
      </c>
      <c r="C38" s="41">
        <f t="shared" ref="C38:C39" si="8">IF(ISERROR(VLOOKUP(B38,AssumptionsData,3,FALSE)),"",VLOOKUP(B38,AssumptionsData,3,FALSE))</f>
        <v>0</v>
      </c>
      <c r="D38" s="10"/>
      <c r="E38" s="13"/>
      <c r="F38" s="12"/>
      <c r="G38" s="12"/>
      <c r="H38" s="12"/>
      <c r="I38" s="23"/>
      <c r="J38" s="12"/>
      <c r="K38" s="15"/>
      <c r="L38" s="12"/>
      <c r="M38" s="15"/>
      <c r="N38" s="12"/>
      <c r="O38" s="12"/>
    </row>
    <row r="39" spans="1:15" s="9" customFormat="1" ht="14.1" customHeight="1" x14ac:dyDescent="0.25">
      <c r="A39" s="92"/>
      <c r="B39" s="266" t="str">
        <f>'Model Assumptions'!A558</f>
        <v>EstimatedRepairDowntimeRegr</v>
      </c>
      <c r="C39" s="41" t="str">
        <f t="shared" si="8"/>
        <v>Estimated repair downtime (regression constant)</v>
      </c>
      <c r="D39" s="10"/>
      <c r="E39" s="13"/>
      <c r="F39" s="12"/>
      <c r="G39" s="12"/>
      <c r="H39" s="12"/>
      <c r="I39" s="123" t="str">
        <f ca="1">IF(ISERROR(VLOOKUP(SelCar,Vehicles9,6,FALSE)),"",VLOOKUP(SelCar,Vehicles9,6,FALSE))</f>
        <v/>
      </c>
      <c r="J39" s="12"/>
      <c r="K39" s="12"/>
      <c r="L39" s="12"/>
      <c r="M39" s="15"/>
      <c r="N39" s="12"/>
      <c r="O39" s="12"/>
    </row>
    <row r="40" spans="1:15" s="9" customFormat="1" ht="3.95" customHeight="1" x14ac:dyDescent="0.25">
      <c r="A40" s="92"/>
      <c r="B40" s="266" t="str">
        <f>'Model Assumptions'!A559</f>
        <v>x</v>
      </c>
      <c r="C40" s="41">
        <f t="shared" si="5"/>
        <v>0</v>
      </c>
      <c r="D40" s="10"/>
      <c r="E40" s="13"/>
      <c r="F40" s="12"/>
      <c r="G40" s="12"/>
      <c r="H40" s="12"/>
      <c r="I40" s="23"/>
      <c r="J40" s="12"/>
      <c r="K40" s="15"/>
      <c r="L40" s="12"/>
      <c r="M40" s="15"/>
      <c r="N40" s="12"/>
      <c r="O40" s="12"/>
    </row>
    <row r="41" spans="1:15" s="9" customFormat="1" ht="14.1" customHeight="1" x14ac:dyDescent="0.25">
      <c r="A41" s="92"/>
      <c r="B41" s="266" t="str">
        <f>'Model Assumptions'!A620</f>
        <v>DailyDowntimeCost</v>
      </c>
      <c r="C41" s="41" t="str">
        <f t="shared" si="5"/>
        <v>Daily downtime cost</v>
      </c>
      <c r="D41" s="10"/>
      <c r="E41" s="13"/>
      <c r="F41" s="12"/>
      <c r="G41" s="12"/>
      <c r="H41" s="12"/>
      <c r="I41" s="101" t="str">
        <f ca="1">IF(ISERROR(VLOOKUP(SelCar,Vehicles12,6,FALSE)),"",VLOOKUP(SelCar,Vehicles12,6,FALSE))</f>
        <v/>
      </c>
      <c r="J41" s="12"/>
      <c r="K41" s="115" t="str">
        <f>SelCurrency</f>
        <v>EUR</v>
      </c>
      <c r="L41" s="12"/>
      <c r="M41" s="15"/>
      <c r="N41" s="12"/>
      <c r="O41" s="12"/>
    </row>
    <row r="42" spans="1:15" s="9" customFormat="1" ht="3.95" customHeight="1" x14ac:dyDescent="0.25">
      <c r="A42" s="92"/>
      <c r="B42" s="266" t="str">
        <f>'Model Assumptions'!A621</f>
        <v>x</v>
      </c>
      <c r="C42" s="41">
        <f t="shared" si="5"/>
        <v>0</v>
      </c>
      <c r="D42" s="10"/>
      <c r="E42" s="13"/>
      <c r="F42" s="12"/>
      <c r="G42" s="12"/>
      <c r="H42" s="12"/>
      <c r="I42" s="23"/>
      <c r="J42" s="12"/>
      <c r="K42" s="15"/>
      <c r="L42" s="12"/>
      <c r="M42" s="15"/>
      <c r="N42" s="12"/>
      <c r="O42" s="12"/>
    </row>
    <row r="43" spans="1:15" s="9" customFormat="1" ht="14.1" customHeight="1" x14ac:dyDescent="0.25">
      <c r="A43" s="92"/>
      <c r="B43" s="266" t="str">
        <f>'Model Assumptions'!A682</f>
        <v>AvgMarketDowntimeAdj</v>
      </c>
      <c r="C43" s="41" t="str">
        <f t="shared" ref="C43:C44" si="9">IF(ISERROR(VLOOKUP(B43,AssumptionsData,3,FALSE)),"",VLOOKUP(B43,AssumptionsData,3,FALSE))</f>
        <v>Average market downtime adjustment</v>
      </c>
      <c r="D43" s="10"/>
      <c r="E43" s="13"/>
      <c r="F43" s="12"/>
      <c r="G43" s="12"/>
      <c r="H43" s="12"/>
      <c r="I43" s="103">
        <f>IF(ISERROR(VLOOKUP(B43,AssumptionsData,9,FALSE)),"",VLOOKUP(B43,AssumptionsData,9,FALSE))</f>
        <v>0.1</v>
      </c>
      <c r="J43" s="12"/>
      <c r="K43" s="12"/>
      <c r="L43" s="12"/>
      <c r="M43" s="12"/>
      <c r="N43" s="12"/>
      <c r="O43" s="12"/>
    </row>
    <row r="44" spans="1:15" s="9" customFormat="1" ht="3.95" customHeight="1" x14ac:dyDescent="0.25">
      <c r="A44" s="92"/>
      <c r="B44" s="266" t="str">
        <f>'Model Assumptions'!A683</f>
        <v>x</v>
      </c>
      <c r="C44" s="41">
        <f t="shared" si="9"/>
        <v>0</v>
      </c>
      <c r="D44" s="10"/>
      <c r="E44" s="13"/>
      <c r="F44" s="12"/>
      <c r="G44" s="12"/>
      <c r="H44" s="12"/>
      <c r="I44" s="23"/>
      <c r="J44" s="12"/>
      <c r="K44" s="15"/>
      <c r="L44" s="12"/>
      <c r="M44" s="15"/>
      <c r="N44" s="12"/>
      <c r="O44" s="12"/>
    </row>
    <row r="45" spans="1:15" s="9" customFormat="1" ht="14.1" customHeight="1" x14ac:dyDescent="0.25">
      <c r="A45" s="92"/>
      <c r="B45" s="266" t="str">
        <f>'Model Assumptions'!A684</f>
        <v>InterestRateDowntime</v>
      </c>
      <c r="C45" s="180" t="str">
        <f t="shared" ref="C45" si="10">IF(ISERROR(VLOOKUP(B45,AssumptionsData,3,FALSE)),"",VLOOKUP(B45,AssumptionsData,3,FALSE))</f>
        <v>Interest rate</v>
      </c>
      <c r="D45" s="181"/>
      <c r="E45" s="182"/>
      <c r="F45" s="51"/>
      <c r="G45" s="51"/>
      <c r="H45" s="51"/>
      <c r="I45" s="312">
        <f>IF(ISERROR(VLOOKUP(B45,AssumptionsData,9,FALSE)),"",VLOOKUP(B45,AssumptionsData,9,FALSE))</f>
        <v>7.4999999999999997E-2</v>
      </c>
      <c r="J45" s="12"/>
      <c r="K45" s="12"/>
      <c r="L45" s="12"/>
      <c r="M45" s="12"/>
      <c r="N45" s="12"/>
      <c r="O45" s="12"/>
    </row>
    <row r="46" spans="1:15" s="9" customFormat="1" ht="9.9499999999999993" customHeight="1" x14ac:dyDescent="0.25">
      <c r="A46" s="92"/>
      <c r="B46" s="291"/>
      <c r="C46" s="41" t="str">
        <f t="shared" si="5"/>
        <v/>
      </c>
      <c r="D46" s="10"/>
      <c r="E46" s="13"/>
      <c r="F46" s="12"/>
      <c r="G46" s="12"/>
      <c r="H46" s="12"/>
      <c r="I46" s="12"/>
      <c r="J46" s="12"/>
      <c r="K46" s="12"/>
      <c r="L46" s="12"/>
      <c r="M46" s="15"/>
      <c r="N46" s="12"/>
      <c r="O46" s="12"/>
    </row>
    <row r="47" spans="1:15" s="9" customFormat="1" ht="3.95" customHeight="1" x14ac:dyDescent="0.25">
      <c r="A47" s="92"/>
      <c r="B47" s="291"/>
      <c r="C47" s="35"/>
      <c r="D47" s="10"/>
      <c r="E47" s="13"/>
      <c r="F47" s="12"/>
      <c r="G47" s="12"/>
      <c r="H47" s="12"/>
      <c r="I47" s="23"/>
      <c r="J47" s="12"/>
      <c r="K47" s="15"/>
      <c r="L47" s="12"/>
      <c r="M47" s="15"/>
      <c r="N47" s="12"/>
      <c r="O47" s="12"/>
    </row>
    <row r="48" spans="1:15" s="9" customFormat="1" ht="9.9499999999999993" customHeight="1" x14ac:dyDescent="0.25">
      <c r="A48" s="92"/>
      <c r="B48" s="291"/>
      <c r="C48" s="35"/>
      <c r="D48" s="10"/>
      <c r="E48" s="13"/>
      <c r="F48" s="12"/>
      <c r="G48" s="12"/>
      <c r="H48" s="12"/>
      <c r="I48" s="12"/>
      <c r="J48" s="12"/>
      <c r="K48" s="12"/>
      <c r="L48" s="12"/>
      <c r="M48" s="15"/>
      <c r="N48" s="12"/>
      <c r="O48" s="12"/>
    </row>
    <row r="49" spans="1:15" s="9" customFormat="1" ht="3.95" customHeight="1" x14ac:dyDescent="0.25">
      <c r="A49" s="92"/>
      <c r="B49" s="291"/>
      <c r="C49" s="35"/>
      <c r="D49" s="10"/>
      <c r="E49" s="13"/>
      <c r="F49" s="12"/>
      <c r="G49" s="12"/>
      <c r="H49" s="12"/>
      <c r="I49" s="12"/>
      <c r="J49" s="12"/>
      <c r="K49" s="12"/>
      <c r="L49" s="12"/>
      <c r="M49" s="15"/>
      <c r="N49" s="12"/>
      <c r="O49" s="12"/>
    </row>
    <row r="50" spans="1:15" s="9" customFormat="1" ht="14.1" customHeight="1" x14ac:dyDescent="0.25">
      <c r="A50" s="92"/>
      <c r="B50" s="291"/>
      <c r="C50" s="48" t="s">
        <v>543</v>
      </c>
      <c r="D50" s="12"/>
      <c r="E50" s="12"/>
      <c r="F50" s="12"/>
      <c r="G50" s="12"/>
      <c r="H50" s="12"/>
      <c r="I50" s="12"/>
      <c r="K50" s="292" t="s">
        <v>533</v>
      </c>
    </row>
    <row r="51" spans="1:15" s="9" customFormat="1" ht="14.1" customHeight="1" x14ac:dyDescent="0.25">
      <c r="A51" s="92"/>
      <c r="B51" s="266" t="str">
        <f>'IQF Data'!B43</f>
        <v>Term</v>
      </c>
      <c r="C51" s="41" t="str">
        <f t="shared" ref="C51:C54" si="11">IF(ISERROR(VLOOKUP(B51,IQFData,3,FALSE)),"",VLOOKUP(B51,IQFData,3,FALSE))</f>
        <v>Term (Months)</v>
      </c>
      <c r="D51" s="10"/>
      <c r="E51" s="13"/>
      <c r="F51" s="12"/>
      <c r="G51" s="12"/>
      <c r="H51" s="12"/>
      <c r="I51" s="102">
        <f ca="1">HLOOKUP($I$13,IQFCars,K51,FALSE)</f>
        <v>48</v>
      </c>
      <c r="J51" s="12"/>
      <c r="K51" s="51">
        <f>IF(ISERROR(VLOOKUP(B51,IQFData,205,FALSE)),"",VLOOKUP(B51,IQFData,205,FALSE))</f>
        <v>42</v>
      </c>
      <c r="L51" s="12"/>
      <c r="M51" s="12"/>
      <c r="N51" s="12"/>
      <c r="O51" s="12"/>
    </row>
    <row r="52" spans="1:15" s="9" customFormat="1" ht="3.95" customHeight="1" x14ac:dyDescent="0.25">
      <c r="A52" s="92"/>
      <c r="B52" s="266"/>
      <c r="C52" s="41" t="str">
        <f t="shared" si="11"/>
        <v/>
      </c>
      <c r="D52" s="10"/>
      <c r="E52" s="13"/>
      <c r="F52" s="12"/>
      <c r="G52" s="12"/>
      <c r="H52" s="12"/>
      <c r="I52" s="45"/>
      <c r="J52" s="12"/>
      <c r="K52" s="51" t="str">
        <f>IF(ISERROR(VLOOKUP(B52,IQFData,205,FALSE)),"",VLOOKUP(B52,IQFData,205,FALSE))</f>
        <v/>
      </c>
      <c r="L52" s="12"/>
      <c r="M52" s="12"/>
      <c r="N52" s="12"/>
      <c r="O52" s="12"/>
    </row>
    <row r="53" spans="1:15" s="9" customFormat="1" ht="14.1" customHeight="1" x14ac:dyDescent="0.25">
      <c r="A53" s="92"/>
      <c r="B53" s="266" t="str">
        <f>StartIQFMileage</f>
        <v>MileagePerYear</v>
      </c>
      <c r="C53" s="41" t="str">
        <f t="shared" si="11"/>
        <v xml:space="preserve"> Mileage per year (in kilometers) </v>
      </c>
      <c r="D53" s="10"/>
      <c r="E53" s="13"/>
      <c r="F53" s="12"/>
      <c r="G53" s="12"/>
      <c r="H53" s="12"/>
      <c r="I53" s="102">
        <f ca="1">HLOOKUP($I$13,IQFCars,K53,FALSE)</f>
        <v>25000</v>
      </c>
      <c r="J53" s="12"/>
      <c r="K53" s="51">
        <f>IF(ISERROR(VLOOKUP(B53,IQFData,205,FALSE)),"",VLOOKUP(B53,IQFData,205,FALSE))</f>
        <v>43</v>
      </c>
      <c r="L53" s="12"/>
      <c r="M53" s="12"/>
      <c r="N53" s="12"/>
      <c r="O53" s="12"/>
    </row>
    <row r="54" spans="1:15" s="9" customFormat="1" ht="3.95" customHeight="1" x14ac:dyDescent="0.25">
      <c r="A54" s="92"/>
      <c r="B54" s="266"/>
      <c r="C54" s="41" t="str">
        <f t="shared" si="11"/>
        <v/>
      </c>
      <c r="D54" s="10"/>
      <c r="E54" s="13"/>
      <c r="F54" s="12"/>
      <c r="G54" s="12"/>
      <c r="H54" s="12"/>
      <c r="I54" s="45"/>
      <c r="J54" s="12"/>
      <c r="K54" s="51" t="str">
        <f>IF(ISERROR(VLOOKUP(B54,IQFData,205,FALSE)),"",VLOOKUP(B54,IQFData,205,FALSE))</f>
        <v/>
      </c>
      <c r="L54" s="12"/>
      <c r="M54" s="12"/>
      <c r="N54" s="12"/>
      <c r="O54" s="12"/>
    </row>
    <row r="55" spans="1:15" s="9" customFormat="1" ht="14.1" customHeight="1" x14ac:dyDescent="0.25">
      <c r="A55" s="92"/>
      <c r="B55" s="266" t="str">
        <f>'IQF Data'!B77</f>
        <v>Vat</v>
      </c>
      <c r="C55" s="180" t="str">
        <f t="shared" ref="C55:C56" si="12">IF(ISERROR(VLOOKUP(B55,IQFData,3,FALSE)),"",VLOOKUP(B55,IQFData,3,FALSE))</f>
        <v xml:space="preserve"> VAT % </v>
      </c>
      <c r="D55" s="10"/>
      <c r="E55" s="13"/>
      <c r="F55" s="12"/>
      <c r="G55" s="12"/>
      <c r="H55" s="12"/>
      <c r="I55" s="311">
        <v>0</v>
      </c>
      <c r="J55" s="12"/>
      <c r="K55" s="51">
        <f>IF(ISERROR(VLOOKUP(B55,IQFData,205,FALSE)),"",VLOOKUP(B55,IQFData,205,FALSE))</f>
        <v>76</v>
      </c>
      <c r="L55" s="12"/>
      <c r="M55" s="12"/>
      <c r="N55" s="12"/>
      <c r="O55" s="12"/>
    </row>
    <row r="56" spans="1:15" s="9" customFormat="1" ht="3.95" customHeight="1" x14ac:dyDescent="0.25">
      <c r="A56" s="92"/>
      <c r="B56" s="266"/>
      <c r="C56" s="41" t="str">
        <f t="shared" si="12"/>
        <v/>
      </c>
      <c r="D56" s="10"/>
      <c r="E56" s="13"/>
      <c r="F56" s="12"/>
      <c r="G56" s="12"/>
      <c r="H56" s="12"/>
      <c r="I56" s="45"/>
      <c r="J56" s="12"/>
      <c r="K56" s="51" t="str">
        <f t="shared" ref="K56" si="13">IF(ISERROR(VLOOKUP(B56,IQFData,106,FALSE)),"",VLOOKUP(B56,IQFData,106,FALSE))</f>
        <v/>
      </c>
      <c r="L56" s="12"/>
      <c r="M56" s="12"/>
      <c r="N56" s="12"/>
      <c r="O56" s="12"/>
    </row>
    <row r="57" spans="1:15" s="9" customFormat="1" ht="24" customHeight="1" x14ac:dyDescent="0.25">
      <c r="A57" s="92"/>
      <c r="B57" s="293" t="s">
        <v>553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</row>
    <row r="58" spans="1:15" s="9" customFormat="1" ht="3.95" customHeight="1" x14ac:dyDescent="0.25">
      <c r="A58" s="92"/>
      <c r="B58" s="291"/>
      <c r="C58" s="46"/>
      <c r="D58" s="12"/>
      <c r="E58" s="12"/>
      <c r="F58" s="12"/>
      <c r="G58" s="12"/>
      <c r="H58" s="12"/>
      <c r="I58" s="12"/>
    </row>
    <row r="59" spans="1:15" s="9" customFormat="1" ht="14.1" customHeight="1" x14ac:dyDescent="0.25">
      <c r="A59" s="92"/>
      <c r="B59" s="291"/>
      <c r="C59" s="46" t="s">
        <v>569</v>
      </c>
      <c r="D59" s="12"/>
      <c r="E59" s="12"/>
      <c r="F59" s="12"/>
      <c r="G59" s="12"/>
      <c r="H59" s="12"/>
      <c r="I59" s="12"/>
    </row>
    <row r="60" spans="1:15" s="9" customFormat="1" ht="3.95" customHeight="1" x14ac:dyDescent="0.25">
      <c r="A60" s="92"/>
      <c r="B60" s="291"/>
      <c r="C60" s="46"/>
      <c r="D60" s="12"/>
      <c r="E60" s="12"/>
      <c r="F60" s="12"/>
      <c r="G60" s="12"/>
      <c r="H60" s="12"/>
      <c r="I60" s="12"/>
    </row>
    <row r="61" spans="1:15" s="9" customFormat="1" ht="14.1" customHeight="1" x14ac:dyDescent="0.25">
      <c r="A61" s="92"/>
      <c r="B61" s="266"/>
      <c r="C61" s="41" t="s">
        <v>571</v>
      </c>
      <c r="D61" s="10"/>
      <c r="E61" s="13"/>
      <c r="F61" s="12"/>
      <c r="G61" s="12"/>
      <c r="H61" s="12"/>
      <c r="I61" s="101">
        <f ca="1">HLOOKUP($I$13,IQFCarsinlCalc,M61,FALSE)</f>
        <v>8.8704000000000001</v>
      </c>
      <c r="J61" s="12"/>
      <c r="K61" s="115"/>
      <c r="L61" s="12"/>
      <c r="M61" s="51">
        <f>'IQF Data'!GX171</f>
        <v>170</v>
      </c>
      <c r="N61" s="12"/>
      <c r="O61" s="12"/>
    </row>
    <row r="62" spans="1:15" s="9" customFormat="1" ht="3.95" customHeight="1" x14ac:dyDescent="0.25">
      <c r="A62" s="92"/>
      <c r="B62" s="266"/>
      <c r="C62" s="41"/>
      <c r="D62" s="10"/>
      <c r="E62" s="13"/>
      <c r="F62" s="12"/>
      <c r="G62" s="12"/>
      <c r="H62" s="12"/>
      <c r="I62" s="45"/>
      <c r="J62" s="12"/>
      <c r="K62" s="115"/>
      <c r="L62" s="12"/>
      <c r="M62" s="51"/>
      <c r="N62" s="12"/>
      <c r="O62" s="12"/>
    </row>
    <row r="63" spans="1:15" s="9" customFormat="1" ht="14.1" customHeight="1" x14ac:dyDescent="0.25">
      <c r="A63" s="92"/>
      <c r="B63" s="266"/>
      <c r="C63" s="41" t="s">
        <v>712</v>
      </c>
      <c r="D63" s="10"/>
      <c r="E63" s="13"/>
      <c r="F63" s="12"/>
      <c r="G63" s="12"/>
      <c r="H63" s="12"/>
      <c r="I63" s="101">
        <f ca="1">HLOOKUP($I$13,IQFCarsinlCalc,M63,FALSE)</f>
        <v>1.25</v>
      </c>
      <c r="J63" s="12"/>
      <c r="K63" s="115"/>
      <c r="L63" s="12"/>
      <c r="M63" s="51">
        <f>'IQF Data'!GX172</f>
        <v>171</v>
      </c>
      <c r="N63" s="12"/>
      <c r="O63" s="12"/>
    </row>
    <row r="64" spans="1:15" s="9" customFormat="1" ht="3.95" customHeight="1" x14ac:dyDescent="0.25">
      <c r="A64" s="92"/>
      <c r="B64" s="295"/>
      <c r="C64" s="41"/>
      <c r="D64" s="10"/>
      <c r="E64" s="13"/>
      <c r="F64" s="12"/>
      <c r="G64" s="12"/>
      <c r="H64" s="12"/>
      <c r="I64" s="45"/>
      <c r="J64" s="12"/>
      <c r="K64" s="115"/>
      <c r="L64" s="12"/>
      <c r="M64" s="51"/>
      <c r="N64" s="12"/>
      <c r="O64" s="12"/>
    </row>
    <row r="65" spans="1:15" s="9" customFormat="1" ht="14.1" customHeight="1" x14ac:dyDescent="0.25">
      <c r="A65" s="92"/>
      <c r="B65" s="295"/>
      <c r="C65" s="41" t="s">
        <v>572</v>
      </c>
      <c r="D65" s="10"/>
      <c r="E65" s="13"/>
      <c r="F65" s="12"/>
      <c r="G65" s="12"/>
      <c r="H65" s="12"/>
      <c r="I65" s="101">
        <f ca="1">HLOOKUP($I$13,IQFCarsinlCalc,M65,FALSE)</f>
        <v>13.333333333333332</v>
      </c>
      <c r="J65" s="12"/>
      <c r="K65" s="115"/>
      <c r="L65" s="12"/>
      <c r="M65" s="51">
        <f>'IQF Data'!GX173</f>
        <v>172</v>
      </c>
      <c r="N65" s="12"/>
      <c r="O65" s="12"/>
    </row>
    <row r="66" spans="1:15" s="9" customFormat="1" ht="3.95" customHeight="1" x14ac:dyDescent="0.25">
      <c r="A66" s="92"/>
      <c r="B66" s="295"/>
      <c r="C66" s="41"/>
      <c r="D66" s="10"/>
      <c r="E66" s="13"/>
      <c r="F66" s="12"/>
      <c r="G66" s="12"/>
      <c r="H66" s="12"/>
      <c r="I66" s="45"/>
      <c r="J66" s="12"/>
      <c r="K66" s="115"/>
      <c r="L66" s="12"/>
      <c r="M66" s="309"/>
      <c r="N66" s="12"/>
      <c r="O66" s="12"/>
    </row>
    <row r="67" spans="1:15" s="9" customFormat="1" ht="14.1" customHeight="1" x14ac:dyDescent="0.25">
      <c r="A67" s="92"/>
      <c r="B67" s="295"/>
      <c r="C67" s="41" t="s">
        <v>573</v>
      </c>
      <c r="D67" s="10"/>
      <c r="E67" s="13"/>
      <c r="F67" s="12"/>
      <c r="G67" s="12"/>
      <c r="H67" s="12"/>
      <c r="I67" s="101">
        <f ca="1">HLOOKUP($I$13,IQFCarsinlCalc,M67,FALSE)</f>
        <v>0.21384678050181363</v>
      </c>
      <c r="J67" s="12"/>
      <c r="K67" s="115"/>
      <c r="L67" s="12"/>
      <c r="M67" s="51">
        <f>'IQF Data'!GX174</f>
        <v>173</v>
      </c>
      <c r="N67" s="12"/>
      <c r="O67" s="12"/>
    </row>
    <row r="68" spans="1:15" s="9" customFormat="1" ht="3.95" customHeight="1" x14ac:dyDescent="0.25">
      <c r="A68" s="92"/>
      <c r="B68" s="295"/>
      <c r="C68" s="41"/>
      <c r="D68" s="10"/>
      <c r="E68" s="13"/>
      <c r="F68" s="12"/>
      <c r="G68" s="12"/>
      <c r="H68" s="12"/>
      <c r="I68" s="45"/>
      <c r="J68" s="12"/>
      <c r="K68" s="115"/>
      <c r="L68" s="12"/>
      <c r="M68" s="309"/>
      <c r="N68" s="12"/>
      <c r="O68" s="12"/>
    </row>
    <row r="69" spans="1:15" s="9" customFormat="1" ht="14.1" customHeight="1" x14ac:dyDescent="0.25">
      <c r="A69" s="92"/>
      <c r="B69" s="295"/>
      <c r="C69" s="47" t="s">
        <v>574</v>
      </c>
      <c r="D69" s="10"/>
      <c r="E69" s="13"/>
      <c r="F69" s="12"/>
      <c r="G69" s="12"/>
      <c r="H69" s="12"/>
      <c r="I69" s="106">
        <f ca="1">SUM(I61:I67)</f>
        <v>23.667580113835147</v>
      </c>
      <c r="J69" s="12"/>
      <c r="K69" s="115"/>
      <c r="L69" s="12"/>
      <c r="M69" s="309"/>
      <c r="N69" s="12"/>
      <c r="O69" s="12"/>
    </row>
    <row r="70" spans="1:15" s="9" customFormat="1" ht="14.1" customHeight="1" x14ac:dyDescent="0.25">
      <c r="A70" s="92"/>
      <c r="B70" s="295"/>
      <c r="C70" s="41"/>
      <c r="D70" s="10"/>
      <c r="E70" s="13"/>
      <c r="F70" s="12"/>
      <c r="G70" s="12"/>
      <c r="H70" s="12"/>
      <c r="I70" s="45"/>
      <c r="J70" s="12"/>
      <c r="K70" s="115"/>
      <c r="L70" s="12"/>
      <c r="M70" s="309"/>
      <c r="N70" s="12"/>
      <c r="O70" s="12"/>
    </row>
    <row r="71" spans="1:15" s="9" customFormat="1" ht="3.95" customHeight="1" x14ac:dyDescent="0.25">
      <c r="A71" s="92"/>
      <c r="B71" s="295"/>
      <c r="C71" s="41"/>
      <c r="D71" s="10"/>
      <c r="E71" s="13"/>
      <c r="F71" s="12"/>
      <c r="G71" s="12"/>
      <c r="H71" s="12"/>
      <c r="I71" s="45"/>
      <c r="J71" s="12"/>
      <c r="K71" s="115"/>
      <c r="L71" s="12"/>
      <c r="M71" s="309"/>
      <c r="N71" s="12"/>
      <c r="O71" s="12"/>
    </row>
    <row r="72" spans="1:15" s="9" customFormat="1" ht="14.1" customHeight="1" x14ac:dyDescent="0.25">
      <c r="A72" s="92"/>
      <c r="B72" s="295"/>
      <c r="C72" s="46" t="s">
        <v>570</v>
      </c>
      <c r="D72" s="10"/>
      <c r="E72" s="13"/>
      <c r="F72" s="12"/>
      <c r="G72" s="12"/>
      <c r="H72" s="12"/>
      <c r="I72" s="12"/>
      <c r="J72" s="12"/>
      <c r="K72" s="115"/>
      <c r="L72" s="12"/>
      <c r="M72" s="309"/>
      <c r="N72" s="12"/>
      <c r="O72" s="12"/>
    </row>
    <row r="73" spans="1:15" s="9" customFormat="1" ht="3.95" customHeight="1" x14ac:dyDescent="0.25">
      <c r="A73" s="92"/>
      <c r="B73" s="62"/>
      <c r="C73" s="46"/>
      <c r="D73" s="12"/>
      <c r="E73" s="12"/>
      <c r="F73" s="12"/>
      <c r="G73" s="12"/>
      <c r="H73" s="12"/>
      <c r="I73" s="12"/>
      <c r="K73" s="118"/>
      <c r="M73" s="292"/>
    </row>
    <row r="74" spans="1:15" s="9" customFormat="1" ht="14.1" customHeight="1" x14ac:dyDescent="0.25">
      <c r="A74" s="92"/>
      <c r="B74" s="295"/>
      <c r="C74" s="41" t="s">
        <v>578</v>
      </c>
      <c r="D74" s="10"/>
      <c r="E74" s="13"/>
      <c r="F74" s="12"/>
      <c r="G74" s="12"/>
      <c r="H74" s="12"/>
      <c r="I74" s="101">
        <f ca="1">HLOOKUP($I$13,IQFCarsinlCalc,M74,FALSE)</f>
        <v>243.36189252050991</v>
      </c>
      <c r="J74" s="12"/>
      <c r="K74" s="115" t="str">
        <f>SelCurrency</f>
        <v>EUR</v>
      </c>
      <c r="L74" s="12"/>
      <c r="M74" s="51">
        <f>'IQF Data'!GX177</f>
        <v>176</v>
      </c>
      <c r="N74" s="12"/>
      <c r="O74" s="12"/>
    </row>
    <row r="75" spans="1:15" s="9" customFormat="1" ht="3.95" customHeight="1" x14ac:dyDescent="0.25">
      <c r="A75" s="92"/>
      <c r="B75" s="295"/>
      <c r="C75" s="41"/>
      <c r="D75" s="10"/>
      <c r="E75" s="13"/>
      <c r="F75" s="12"/>
      <c r="G75" s="12"/>
      <c r="H75" s="12"/>
      <c r="I75" s="45"/>
      <c r="J75" s="12"/>
      <c r="K75" s="115"/>
      <c r="L75" s="12"/>
      <c r="M75" s="309"/>
      <c r="N75" s="12"/>
      <c r="O75" s="12"/>
    </row>
    <row r="76" spans="1:15" s="9" customFormat="1" ht="14.1" customHeight="1" x14ac:dyDescent="0.25">
      <c r="A76" s="92"/>
      <c r="B76" s="295"/>
      <c r="C76" s="41" t="s">
        <v>579</v>
      </c>
      <c r="D76" s="10"/>
      <c r="E76" s="13"/>
      <c r="F76" s="12"/>
      <c r="G76" s="12"/>
      <c r="H76" s="12"/>
      <c r="I76" s="101">
        <f ca="1">HLOOKUP($I$13,IQFCarsinlCalc,M76,FALSE)</f>
        <v>-1.0140078855021246</v>
      </c>
      <c r="J76" s="12"/>
      <c r="K76" s="115" t="str">
        <f>SelCurrency</f>
        <v>EUR</v>
      </c>
      <c r="L76" s="12"/>
      <c r="M76" s="51">
        <f>'IQF Data'!GX178</f>
        <v>177</v>
      </c>
      <c r="N76" s="12"/>
      <c r="O76" s="12"/>
    </row>
    <row r="77" spans="1:15" s="9" customFormat="1" ht="3.95" customHeight="1" x14ac:dyDescent="0.25">
      <c r="A77" s="92"/>
      <c r="B77" s="295"/>
      <c r="C77" s="41"/>
      <c r="D77" s="10"/>
      <c r="E77" s="13"/>
      <c r="F77" s="12"/>
      <c r="G77" s="12"/>
      <c r="H77" s="12"/>
      <c r="I77" s="45"/>
      <c r="J77" s="12"/>
      <c r="K77" s="115"/>
      <c r="L77" s="12"/>
      <c r="M77" s="309"/>
      <c r="N77" s="12"/>
      <c r="O77" s="12"/>
    </row>
    <row r="78" spans="1:15" s="9" customFormat="1" ht="14.1" customHeight="1" x14ac:dyDescent="0.25">
      <c r="A78" s="92"/>
      <c r="B78" s="62"/>
      <c r="C78" s="49" t="s">
        <v>738</v>
      </c>
      <c r="D78" s="10"/>
      <c r="E78" s="13"/>
      <c r="F78" s="12"/>
      <c r="G78" s="12"/>
      <c r="H78" s="12"/>
      <c r="I78" s="106">
        <f ca="1">HLOOKUP($I$13,IQFCarsinlCalc,M78,FALSE)</f>
        <v>19.266149824540367</v>
      </c>
      <c r="J78" s="12"/>
      <c r="K78" s="115" t="str">
        <f>SelCurrency</f>
        <v>EUR</v>
      </c>
      <c r="L78" s="12"/>
      <c r="M78" s="51">
        <f>'IQF Data'!GX179</f>
        <v>178</v>
      </c>
      <c r="N78" s="12"/>
      <c r="O78" s="12"/>
    </row>
    <row r="79" spans="1:15" s="9" customFormat="1" ht="3.95" customHeight="1" x14ac:dyDescent="0.25">
      <c r="A79" s="92"/>
      <c r="B79" s="62"/>
      <c r="C79" s="46"/>
      <c r="D79" s="12"/>
      <c r="E79" s="12"/>
      <c r="F79" s="12"/>
      <c r="G79" s="12"/>
      <c r="H79" s="12"/>
      <c r="I79" s="12"/>
      <c r="K79" s="118"/>
      <c r="M79" s="292"/>
    </row>
    <row r="80" spans="1:15" s="9" customFormat="1" ht="14.1" customHeight="1" x14ac:dyDescent="0.25">
      <c r="A80" s="92"/>
      <c r="B80" s="62"/>
      <c r="C80" s="49" t="s">
        <v>580</v>
      </c>
      <c r="D80" s="10"/>
      <c r="E80" s="13"/>
      <c r="F80" s="12"/>
      <c r="G80" s="12"/>
      <c r="H80" s="12"/>
      <c r="I80" s="106">
        <f ca="1">HLOOKUP($I$13,IQFCarsinlCalc,M80,FALSE)</f>
        <v>13.62</v>
      </c>
      <c r="J80" s="12"/>
      <c r="K80" s="115" t="str">
        <f>SelCurrency</f>
        <v>EUR</v>
      </c>
      <c r="L80" s="12"/>
      <c r="M80" s="51">
        <f>'IQF Data'!GX180</f>
        <v>179</v>
      </c>
      <c r="N80" s="12"/>
      <c r="O80" s="12"/>
    </row>
    <row r="81" spans="1:9" s="9" customFormat="1" ht="3.95" customHeight="1" x14ac:dyDescent="0.25">
      <c r="A81" s="92"/>
      <c r="B81" s="62"/>
      <c r="C81" s="46"/>
      <c r="D81" s="12"/>
      <c r="E81" s="12"/>
      <c r="F81" s="12"/>
      <c r="G81" s="12"/>
      <c r="H81" s="12"/>
      <c r="I81" s="12"/>
    </row>
    <row r="82" spans="1:9" s="9" customFormat="1" ht="20.100000000000001" customHeight="1" x14ac:dyDescent="0.25">
      <c r="A82" s="92"/>
      <c r="B82" s="62"/>
      <c r="C82" s="12"/>
      <c r="D82" s="12"/>
      <c r="E82" s="12"/>
      <c r="F82" s="12"/>
      <c r="G82" s="12"/>
      <c r="H82" s="12"/>
      <c r="I82" s="12"/>
    </row>
    <row r="83" spans="1:9" s="9" customFormat="1" ht="20.100000000000001" customHeight="1" x14ac:dyDescent="0.25">
      <c r="A83" s="92"/>
      <c r="B83" s="62"/>
      <c r="C83" s="37"/>
      <c r="D83" s="20"/>
      <c r="E83" s="20"/>
      <c r="F83" s="20"/>
      <c r="G83" s="20"/>
      <c r="H83" s="20"/>
      <c r="I83" s="20"/>
    </row>
    <row r="84" spans="1:9" ht="14.1" customHeight="1" x14ac:dyDescent="0.25">
      <c r="A84" s="92"/>
      <c r="C84" s="480"/>
      <c r="D84" s="480"/>
      <c r="E84" s="480"/>
      <c r="F84" s="480"/>
      <c r="G84" s="480"/>
      <c r="H84" s="480"/>
      <c r="I84" s="480"/>
    </row>
    <row r="85" spans="1:9" ht="14.1" customHeight="1" x14ac:dyDescent="0.25">
      <c r="A85" s="92"/>
      <c r="C85" s="480"/>
      <c r="D85" s="480"/>
      <c r="E85" s="480"/>
      <c r="F85" s="480"/>
      <c r="G85" s="480"/>
      <c r="H85" s="480"/>
      <c r="I85" s="480"/>
    </row>
    <row r="86" spans="1:9" ht="14.1" customHeight="1" x14ac:dyDescent="0.25">
      <c r="A86" s="92"/>
      <c r="C86" s="480"/>
      <c r="D86" s="480"/>
      <c r="E86" s="480"/>
      <c r="F86" s="480"/>
      <c r="G86" s="480"/>
      <c r="H86" s="480"/>
      <c r="I86" s="480"/>
    </row>
    <row r="87" spans="1:9" ht="14.1" customHeight="1" x14ac:dyDescent="0.25">
      <c r="A87" s="92"/>
      <c r="C87" s="480"/>
      <c r="D87" s="480"/>
      <c r="E87" s="480"/>
      <c r="F87" s="480"/>
      <c r="G87" s="480"/>
      <c r="H87" s="480"/>
      <c r="I87" s="480"/>
    </row>
    <row r="88" spans="1:9" ht="14.1" hidden="1" customHeight="1" x14ac:dyDescent="0.25"/>
    <row r="150" ht="0" hidden="1" customHeight="1" x14ac:dyDescent="0.25"/>
    <row r="151" ht="0" hidden="1" customHeight="1" x14ac:dyDescent="0.25"/>
    <row r="152" ht="0" hidden="1" customHeight="1" x14ac:dyDescent="0.25"/>
    <row r="153" ht="0" hidden="1" customHeight="1" x14ac:dyDescent="0.25"/>
    <row r="154" ht="0" hidden="1" customHeight="1" x14ac:dyDescent="0.25"/>
    <row r="155" ht="0" hidden="1" customHeight="1" x14ac:dyDescent="0.25"/>
    <row r="156" ht="0" hidden="1" customHeight="1" x14ac:dyDescent="0.25"/>
    <row r="157" ht="0" hidden="1" customHeight="1" x14ac:dyDescent="0.25"/>
    <row r="158" ht="0" hidden="1" customHeight="1" x14ac:dyDescent="0.25"/>
    <row r="159" ht="0" hidden="1" customHeight="1" x14ac:dyDescent="0.25"/>
    <row r="160" ht="0" hidden="1" customHeight="1" x14ac:dyDescent="0.25"/>
    <row r="161" ht="0" hidden="1" customHeight="1" x14ac:dyDescent="0.25"/>
    <row r="162" ht="0" hidden="1" customHeight="1" x14ac:dyDescent="0.25"/>
    <row r="163" ht="0" hidden="1" customHeight="1" x14ac:dyDescent="0.25"/>
    <row r="164" ht="0" hidden="1" customHeight="1" x14ac:dyDescent="0.25"/>
    <row r="165" ht="0" hidden="1" customHeight="1" x14ac:dyDescent="0.25"/>
    <row r="166" ht="0" hidden="1" customHeight="1" x14ac:dyDescent="0.25"/>
    <row r="167" ht="0" hidden="1" customHeight="1" x14ac:dyDescent="0.25"/>
    <row r="168" ht="0" hidden="1" customHeight="1" x14ac:dyDescent="0.25"/>
    <row r="169" ht="0" hidden="1" customHeight="1" x14ac:dyDescent="0.25"/>
    <row r="170" ht="0" hidden="1" customHeight="1" x14ac:dyDescent="0.25"/>
    <row r="171" ht="0" hidden="1" customHeight="1" x14ac:dyDescent="0.25"/>
    <row r="172" ht="0" hidden="1" customHeight="1" x14ac:dyDescent="0.25"/>
    <row r="173" ht="0" hidden="1" customHeight="1" x14ac:dyDescent="0.25"/>
    <row r="174" ht="0" hidden="1" customHeight="1" x14ac:dyDescent="0.25"/>
    <row r="175" ht="0" hidden="1" customHeight="1" x14ac:dyDescent="0.25"/>
    <row r="176" ht="0" hidden="1" customHeight="1" x14ac:dyDescent="0.25"/>
    <row r="177" ht="0" hidden="1" customHeight="1" x14ac:dyDescent="0.25"/>
    <row r="178" ht="0" hidden="1" customHeight="1" x14ac:dyDescent="0.25"/>
    <row r="179" ht="0" hidden="1" customHeight="1" x14ac:dyDescent="0.25"/>
    <row r="180" ht="0" hidden="1" customHeight="1" x14ac:dyDescent="0.25"/>
    <row r="181" ht="0" hidden="1" customHeight="1" x14ac:dyDescent="0.25"/>
    <row r="182" ht="0" hidden="1" customHeight="1" x14ac:dyDescent="0.25"/>
    <row r="183" ht="0" hidden="1" customHeight="1" x14ac:dyDescent="0.25"/>
    <row r="184" ht="0" hidden="1" customHeight="1" x14ac:dyDescent="0.25"/>
    <row r="185" ht="0" hidden="1" customHeight="1" x14ac:dyDescent="0.25"/>
    <row r="186" ht="0" hidden="1" customHeight="1" x14ac:dyDescent="0.25"/>
    <row r="187" ht="0" hidden="1" customHeight="1" x14ac:dyDescent="0.25"/>
    <row r="188" ht="0" hidden="1" customHeight="1" x14ac:dyDescent="0.25"/>
    <row r="189" ht="0" hidden="1" customHeight="1" x14ac:dyDescent="0.25"/>
    <row r="190" ht="0" hidden="1" customHeight="1" x14ac:dyDescent="0.25"/>
    <row r="191" ht="0" hidden="1" customHeight="1" x14ac:dyDescent="0.25"/>
    <row r="192" ht="0" hidden="1" customHeight="1" x14ac:dyDescent="0.25"/>
    <row r="193" ht="0" hidden="1" customHeight="1" x14ac:dyDescent="0.25"/>
    <row r="194" ht="0" hidden="1" customHeight="1" x14ac:dyDescent="0.25"/>
    <row r="195" ht="0" hidden="1" customHeight="1" x14ac:dyDescent="0.25"/>
    <row r="196" ht="0" hidden="1" customHeight="1" x14ac:dyDescent="0.25"/>
    <row r="197" ht="0" hidden="1" customHeight="1" x14ac:dyDescent="0.25"/>
    <row r="198" ht="0" hidden="1" customHeight="1" x14ac:dyDescent="0.25"/>
    <row r="199" ht="0" hidden="1" customHeight="1" x14ac:dyDescent="0.25"/>
    <row r="200" ht="0" hidden="1" customHeight="1" x14ac:dyDescent="0.25"/>
    <row r="201" ht="0" hidden="1" customHeight="1" x14ac:dyDescent="0.25"/>
    <row r="202" ht="0" hidden="1" customHeight="1" x14ac:dyDescent="0.25"/>
    <row r="203" ht="0" hidden="1" customHeight="1" x14ac:dyDescent="0.25"/>
    <row r="204" ht="0" hidden="1" customHeight="1" x14ac:dyDescent="0.25"/>
    <row r="205" ht="0" hidden="1" customHeight="1" x14ac:dyDescent="0.25"/>
    <row r="206" ht="0" hidden="1" customHeight="1" x14ac:dyDescent="0.25"/>
    <row r="207" ht="0" hidden="1" customHeight="1" x14ac:dyDescent="0.25"/>
    <row r="208" ht="0" hidden="1" customHeight="1" x14ac:dyDescent="0.25"/>
    <row r="209" ht="0" hidden="1" customHeight="1" x14ac:dyDescent="0.25"/>
    <row r="210" ht="0" hidden="1" customHeight="1" x14ac:dyDescent="0.25"/>
    <row r="211" ht="0" hidden="1" customHeight="1" x14ac:dyDescent="0.25"/>
    <row r="212" ht="0" hidden="1" customHeight="1" x14ac:dyDescent="0.25"/>
    <row r="213" ht="0" hidden="1" customHeight="1" x14ac:dyDescent="0.25"/>
    <row r="214" ht="0" hidden="1" customHeight="1" x14ac:dyDescent="0.25"/>
    <row r="215" ht="0" hidden="1" customHeight="1" x14ac:dyDescent="0.25"/>
    <row r="216" ht="0" hidden="1" customHeight="1" x14ac:dyDescent="0.25"/>
    <row r="217" ht="0" hidden="1" customHeight="1" x14ac:dyDescent="0.25"/>
    <row r="218" ht="0" hidden="1" customHeight="1" x14ac:dyDescent="0.25"/>
    <row r="219" ht="0" hidden="1" customHeight="1" x14ac:dyDescent="0.25"/>
    <row r="220" ht="0" hidden="1" customHeight="1" x14ac:dyDescent="0.25"/>
    <row r="221" ht="0" hidden="1" customHeight="1" x14ac:dyDescent="0.25"/>
    <row r="222" ht="0" hidden="1" customHeight="1" x14ac:dyDescent="0.25"/>
    <row r="223" ht="0" hidden="1" customHeight="1" x14ac:dyDescent="0.25"/>
    <row r="224" ht="0" hidden="1" customHeight="1" x14ac:dyDescent="0.25"/>
    <row r="225" ht="0" hidden="1" customHeight="1" x14ac:dyDescent="0.25"/>
    <row r="226" ht="0" hidden="1" customHeight="1" x14ac:dyDescent="0.25"/>
    <row r="227" ht="0" hidden="1" customHeight="1" x14ac:dyDescent="0.25"/>
    <row r="228" ht="0" hidden="1" customHeight="1" x14ac:dyDescent="0.25"/>
    <row r="229" ht="0" hidden="1" customHeight="1" x14ac:dyDescent="0.25"/>
    <row r="230" ht="0" hidden="1" customHeight="1" x14ac:dyDescent="0.25"/>
    <row r="231" ht="0" hidden="1" customHeight="1" x14ac:dyDescent="0.25"/>
    <row r="232" ht="0" hidden="1" customHeight="1" x14ac:dyDescent="0.25"/>
    <row r="233" ht="0" hidden="1" customHeight="1" x14ac:dyDescent="0.25"/>
    <row r="234" ht="0" hidden="1" customHeight="1" x14ac:dyDescent="0.25"/>
    <row r="235" ht="0" hidden="1" customHeight="1" x14ac:dyDescent="0.25"/>
    <row r="236" ht="0" hidden="1" customHeight="1" x14ac:dyDescent="0.25"/>
    <row r="237" ht="0" hidden="1" customHeight="1" x14ac:dyDescent="0.25"/>
    <row r="238" ht="0" hidden="1" customHeight="1" x14ac:dyDescent="0.25"/>
    <row r="239" ht="0" hidden="1" customHeight="1" x14ac:dyDescent="0.25"/>
    <row r="240" ht="0" hidden="1" customHeight="1" x14ac:dyDescent="0.25"/>
    <row r="241" ht="0" hidden="1" customHeight="1" x14ac:dyDescent="0.25"/>
    <row r="242" ht="0" hidden="1" customHeight="1" x14ac:dyDescent="0.25"/>
    <row r="243" ht="0" hidden="1" customHeight="1" x14ac:dyDescent="0.25"/>
    <row r="244" ht="0" hidden="1" customHeight="1" x14ac:dyDescent="0.25"/>
    <row r="245" ht="0" hidden="1" customHeight="1" x14ac:dyDescent="0.25"/>
    <row r="246" ht="0" hidden="1" customHeight="1" x14ac:dyDescent="0.25"/>
    <row r="247" ht="0" hidden="1" customHeight="1" x14ac:dyDescent="0.25"/>
    <row r="248" ht="0" hidden="1" customHeight="1" x14ac:dyDescent="0.25"/>
    <row r="249" ht="0" hidden="1" customHeight="1" x14ac:dyDescent="0.25"/>
    <row r="250" ht="0" hidden="1" customHeight="1" x14ac:dyDescent="0.25"/>
    <row r="251" ht="0" hidden="1" customHeight="1" x14ac:dyDescent="0.25"/>
    <row r="252" ht="0" hidden="1" customHeight="1" x14ac:dyDescent="0.25"/>
    <row r="253" ht="0" hidden="1" customHeight="1" x14ac:dyDescent="0.25"/>
    <row r="254" ht="0" hidden="1" customHeight="1" x14ac:dyDescent="0.25"/>
    <row r="255" ht="0" hidden="1" customHeight="1" x14ac:dyDescent="0.25"/>
    <row r="256" ht="0" hidden="1" customHeight="1" x14ac:dyDescent="0.25"/>
    <row r="257" ht="0" hidden="1" customHeight="1" x14ac:dyDescent="0.25"/>
    <row r="258" ht="0" hidden="1" customHeight="1" x14ac:dyDescent="0.25"/>
    <row r="259" ht="0" hidden="1" customHeight="1" x14ac:dyDescent="0.25"/>
    <row r="260" ht="0" hidden="1" customHeight="1" x14ac:dyDescent="0.25"/>
    <row r="261" ht="0" hidden="1" customHeight="1" x14ac:dyDescent="0.25"/>
    <row r="262" ht="0" hidden="1" customHeight="1" x14ac:dyDescent="0.25"/>
    <row r="263" ht="0" hidden="1" customHeight="1" x14ac:dyDescent="0.25"/>
    <row r="264" ht="0" hidden="1" customHeight="1" x14ac:dyDescent="0.25"/>
    <row r="265" ht="0" hidden="1" customHeight="1" x14ac:dyDescent="0.25"/>
    <row r="266" ht="0" hidden="1" customHeight="1" x14ac:dyDescent="0.25"/>
    <row r="267" ht="0" hidden="1" customHeight="1" x14ac:dyDescent="0.25"/>
    <row r="268" ht="0" hidden="1" customHeight="1" x14ac:dyDescent="0.25"/>
    <row r="269" ht="0" hidden="1" customHeight="1" x14ac:dyDescent="0.25"/>
    <row r="270" ht="0" hidden="1" customHeight="1" x14ac:dyDescent="0.25"/>
    <row r="271" ht="0" hidden="1" customHeight="1" x14ac:dyDescent="0.25"/>
    <row r="272" ht="0" hidden="1" customHeight="1" x14ac:dyDescent="0.25"/>
    <row r="273" ht="0" hidden="1" customHeight="1" x14ac:dyDescent="0.25"/>
    <row r="274" ht="0" hidden="1" customHeight="1" x14ac:dyDescent="0.25"/>
    <row r="275" ht="0" hidden="1" customHeight="1" x14ac:dyDescent="0.25"/>
    <row r="276" ht="0" hidden="1" customHeight="1" x14ac:dyDescent="0.25"/>
    <row r="277" ht="0" hidden="1" customHeight="1" x14ac:dyDescent="0.25"/>
    <row r="278" ht="0" hidden="1" customHeight="1" x14ac:dyDescent="0.25"/>
    <row r="279" ht="0" hidden="1" customHeight="1" x14ac:dyDescent="0.25"/>
    <row r="280" ht="0" hidden="1" customHeight="1" x14ac:dyDescent="0.25"/>
    <row r="281" ht="0" hidden="1" customHeight="1" x14ac:dyDescent="0.25"/>
    <row r="282" ht="0" hidden="1" customHeight="1" x14ac:dyDescent="0.25"/>
    <row r="283" ht="0" hidden="1" customHeight="1" x14ac:dyDescent="0.25"/>
    <row r="284" ht="0" hidden="1" customHeight="1" x14ac:dyDescent="0.25"/>
    <row r="285" ht="0" hidden="1" customHeight="1" x14ac:dyDescent="0.25"/>
    <row r="286" ht="0" hidden="1" customHeight="1" x14ac:dyDescent="0.25"/>
    <row r="287" ht="0" hidden="1" customHeight="1" x14ac:dyDescent="0.25"/>
    <row r="288" ht="0" hidden="1" customHeight="1" x14ac:dyDescent="0.25"/>
    <row r="289" ht="0" hidden="1" customHeight="1" x14ac:dyDescent="0.25"/>
    <row r="290" ht="0" hidden="1" customHeight="1" x14ac:dyDescent="0.25"/>
    <row r="291" ht="0" hidden="1" customHeight="1" x14ac:dyDescent="0.25"/>
    <row r="292" ht="0" hidden="1" customHeight="1" x14ac:dyDescent="0.25"/>
    <row r="293" ht="0" hidden="1" customHeight="1" x14ac:dyDescent="0.25"/>
    <row r="294" ht="0" hidden="1" customHeight="1" x14ac:dyDescent="0.25"/>
    <row r="295" ht="0" hidden="1" customHeight="1" x14ac:dyDescent="0.25"/>
    <row r="296" ht="0" hidden="1" customHeight="1" x14ac:dyDescent="0.25"/>
    <row r="297" ht="0" hidden="1" customHeight="1" x14ac:dyDescent="0.25"/>
    <row r="298" ht="0" hidden="1" customHeight="1" x14ac:dyDescent="0.25"/>
    <row r="299" ht="0" hidden="1" customHeight="1" x14ac:dyDescent="0.25"/>
    <row r="300" ht="0" hidden="1" customHeight="1" x14ac:dyDescent="0.25"/>
    <row r="301" ht="0" hidden="1" customHeight="1" x14ac:dyDescent="0.25"/>
    <row r="302" ht="0" hidden="1" customHeight="1" x14ac:dyDescent="0.25"/>
    <row r="303" ht="0" hidden="1" customHeight="1" x14ac:dyDescent="0.25"/>
    <row r="304" ht="0" hidden="1" customHeight="1" x14ac:dyDescent="0.25"/>
    <row r="305" ht="0" hidden="1" customHeight="1" x14ac:dyDescent="0.25"/>
    <row r="306" ht="0" hidden="1" customHeight="1" x14ac:dyDescent="0.25"/>
    <row r="307" ht="0" hidden="1" customHeight="1" x14ac:dyDescent="0.25"/>
    <row r="308" ht="0" hidden="1" customHeight="1" x14ac:dyDescent="0.25"/>
    <row r="309" ht="0" hidden="1" customHeight="1" x14ac:dyDescent="0.25"/>
    <row r="310" ht="0" hidden="1" customHeight="1" x14ac:dyDescent="0.25"/>
    <row r="311" ht="0" hidden="1" customHeight="1" x14ac:dyDescent="0.25"/>
    <row r="312" ht="0" hidden="1" customHeight="1" x14ac:dyDescent="0.25"/>
    <row r="313" ht="0" hidden="1" customHeight="1" x14ac:dyDescent="0.25"/>
    <row r="314" ht="0" hidden="1" customHeight="1" x14ac:dyDescent="0.25"/>
    <row r="315" ht="0" hidden="1" customHeight="1" x14ac:dyDescent="0.25"/>
    <row r="316" ht="0" hidden="1" customHeight="1" x14ac:dyDescent="0.25"/>
    <row r="317" ht="0" hidden="1" customHeight="1" x14ac:dyDescent="0.25"/>
    <row r="318" ht="0" hidden="1" customHeight="1" x14ac:dyDescent="0.25"/>
    <row r="319" ht="0" hidden="1" customHeight="1" x14ac:dyDescent="0.25"/>
    <row r="320" ht="0" hidden="1" customHeight="1" x14ac:dyDescent="0.25"/>
    <row r="321" ht="0" hidden="1" customHeight="1" x14ac:dyDescent="0.25"/>
    <row r="322" ht="0" hidden="1" customHeight="1" x14ac:dyDescent="0.25"/>
    <row r="323" ht="0" hidden="1" customHeight="1" x14ac:dyDescent="0.25"/>
    <row r="324" ht="0" hidden="1" customHeight="1" x14ac:dyDescent="0.25"/>
    <row r="325" ht="0" hidden="1" customHeight="1" x14ac:dyDescent="0.25"/>
    <row r="326" ht="0" hidden="1" customHeight="1" x14ac:dyDescent="0.25"/>
    <row r="327" ht="0" hidden="1" customHeight="1" x14ac:dyDescent="0.25"/>
    <row r="328" ht="0" hidden="1" customHeight="1" x14ac:dyDescent="0.25"/>
    <row r="329" ht="0" hidden="1" customHeight="1" x14ac:dyDescent="0.25"/>
    <row r="330" ht="0" hidden="1" customHeight="1" x14ac:dyDescent="0.25"/>
    <row r="331" ht="0" hidden="1" customHeight="1" x14ac:dyDescent="0.25"/>
    <row r="332" ht="0" hidden="1" customHeight="1" x14ac:dyDescent="0.25"/>
    <row r="333" ht="0" hidden="1" customHeight="1" x14ac:dyDescent="0.25"/>
    <row r="334" ht="0" hidden="1" customHeight="1" x14ac:dyDescent="0.25"/>
    <row r="335" ht="0" hidden="1" customHeight="1" x14ac:dyDescent="0.25"/>
    <row r="336" ht="0" hidden="1" customHeight="1" x14ac:dyDescent="0.25"/>
    <row r="337" ht="0" hidden="1" customHeight="1" x14ac:dyDescent="0.25"/>
    <row r="338" ht="0" hidden="1" customHeight="1" x14ac:dyDescent="0.25"/>
    <row r="339" ht="0" hidden="1" customHeight="1" x14ac:dyDescent="0.25"/>
    <row r="340" ht="0" hidden="1" customHeight="1" x14ac:dyDescent="0.25"/>
    <row r="341" ht="0" hidden="1" customHeight="1" x14ac:dyDescent="0.25"/>
    <row r="342" ht="0" hidden="1" customHeight="1" x14ac:dyDescent="0.25"/>
    <row r="343" ht="0" hidden="1" customHeight="1" x14ac:dyDescent="0.25"/>
    <row r="344" ht="0" hidden="1" customHeight="1" x14ac:dyDescent="0.25"/>
    <row r="345" ht="0" hidden="1" customHeight="1" x14ac:dyDescent="0.25"/>
    <row r="346" ht="0" hidden="1" customHeight="1" x14ac:dyDescent="0.25"/>
    <row r="347" ht="0" hidden="1" customHeight="1" x14ac:dyDescent="0.25"/>
    <row r="348" ht="0" hidden="1" customHeight="1" x14ac:dyDescent="0.25"/>
    <row r="349" ht="0" hidden="1" customHeight="1" x14ac:dyDescent="0.25"/>
    <row r="350" ht="0" hidden="1" customHeight="1" x14ac:dyDescent="0.25"/>
    <row r="351" ht="0" hidden="1" customHeight="1" x14ac:dyDescent="0.25"/>
    <row r="352" ht="0" hidden="1" customHeight="1" x14ac:dyDescent="0.25"/>
    <row r="353" ht="0" hidden="1" customHeight="1" x14ac:dyDescent="0.25"/>
    <row r="354" ht="0" hidden="1" customHeight="1" x14ac:dyDescent="0.25"/>
    <row r="355" ht="0" hidden="1" customHeight="1" x14ac:dyDescent="0.25"/>
    <row r="356" ht="0" hidden="1" customHeight="1" x14ac:dyDescent="0.25"/>
    <row r="357" ht="0" hidden="1" customHeight="1" x14ac:dyDescent="0.25"/>
    <row r="358" ht="0" hidden="1" customHeight="1" x14ac:dyDescent="0.25"/>
    <row r="359" ht="0" hidden="1" customHeight="1" x14ac:dyDescent="0.25"/>
    <row r="360" ht="0" hidden="1" customHeight="1" x14ac:dyDescent="0.25"/>
    <row r="361" ht="0" hidden="1" customHeight="1" x14ac:dyDescent="0.25"/>
    <row r="362" ht="0" hidden="1" customHeight="1" x14ac:dyDescent="0.25"/>
    <row r="363" ht="0" hidden="1" customHeight="1" x14ac:dyDescent="0.25"/>
    <row r="364" ht="0" hidden="1" customHeight="1" x14ac:dyDescent="0.25"/>
    <row r="365" ht="0" hidden="1" customHeight="1" x14ac:dyDescent="0.25"/>
    <row r="366" ht="0" hidden="1" customHeight="1" x14ac:dyDescent="0.25"/>
    <row r="367" ht="0" hidden="1" customHeight="1" x14ac:dyDescent="0.25"/>
    <row r="368" ht="0" hidden="1" customHeight="1" x14ac:dyDescent="0.25"/>
    <row r="369" ht="0" hidden="1" customHeight="1" x14ac:dyDescent="0.25"/>
    <row r="370" ht="0" hidden="1" customHeight="1" x14ac:dyDescent="0.25"/>
    <row r="371" ht="0" hidden="1" customHeight="1" x14ac:dyDescent="0.25"/>
    <row r="372" ht="0" hidden="1" customHeight="1" x14ac:dyDescent="0.25"/>
    <row r="373" ht="0" hidden="1" customHeight="1" x14ac:dyDescent="0.25"/>
    <row r="374" ht="0" hidden="1" customHeight="1" x14ac:dyDescent="0.25"/>
    <row r="375" ht="0" hidden="1" customHeight="1" x14ac:dyDescent="0.25"/>
    <row r="376" ht="0" hidden="1" customHeight="1" x14ac:dyDescent="0.25"/>
    <row r="377" ht="0" hidden="1" customHeight="1" x14ac:dyDescent="0.25"/>
    <row r="378" ht="0" hidden="1" customHeight="1" x14ac:dyDescent="0.25"/>
    <row r="379" ht="0" hidden="1" customHeight="1" x14ac:dyDescent="0.25"/>
    <row r="380" ht="0" hidden="1" customHeight="1" x14ac:dyDescent="0.25"/>
    <row r="381" ht="0" hidden="1" customHeight="1" x14ac:dyDescent="0.25"/>
    <row r="382" ht="0" hidden="1" customHeight="1" x14ac:dyDescent="0.25"/>
    <row r="383" ht="0" hidden="1" customHeight="1" x14ac:dyDescent="0.25"/>
    <row r="384" ht="0" hidden="1" customHeight="1" x14ac:dyDescent="0.25"/>
    <row r="385" ht="0" hidden="1" customHeight="1" x14ac:dyDescent="0.25"/>
    <row r="386" ht="0" hidden="1" customHeight="1" x14ac:dyDescent="0.25"/>
    <row r="387" ht="0" hidden="1" customHeight="1" x14ac:dyDescent="0.25"/>
    <row r="388" ht="0" hidden="1" customHeight="1" x14ac:dyDescent="0.25"/>
    <row r="389" ht="0" hidden="1" customHeight="1" x14ac:dyDescent="0.25"/>
    <row r="390" ht="0" hidden="1" customHeight="1" x14ac:dyDescent="0.25"/>
    <row r="391" ht="0" hidden="1" customHeight="1" x14ac:dyDescent="0.25"/>
    <row r="392" ht="0" hidden="1" customHeight="1" x14ac:dyDescent="0.25"/>
    <row r="393" ht="0" hidden="1" customHeight="1" x14ac:dyDescent="0.25"/>
    <row r="394" ht="0" hidden="1" customHeight="1" x14ac:dyDescent="0.25"/>
    <row r="395" ht="0" hidden="1" customHeight="1" x14ac:dyDescent="0.25"/>
    <row r="396" ht="0" hidden="1" customHeight="1" x14ac:dyDescent="0.25"/>
    <row r="397" ht="0" hidden="1" customHeight="1" x14ac:dyDescent="0.25"/>
    <row r="398" ht="0" hidden="1" customHeight="1" x14ac:dyDescent="0.25"/>
    <row r="399" ht="0" hidden="1" customHeight="1" x14ac:dyDescent="0.25"/>
    <row r="400" ht="0" hidden="1" customHeight="1" x14ac:dyDescent="0.25"/>
    <row r="401" ht="0" hidden="1" customHeight="1" x14ac:dyDescent="0.25"/>
    <row r="402" ht="0" hidden="1" customHeight="1" x14ac:dyDescent="0.25"/>
    <row r="403" ht="0" hidden="1" customHeight="1" x14ac:dyDescent="0.25"/>
    <row r="404" ht="0" hidden="1" customHeight="1" x14ac:dyDescent="0.25"/>
    <row r="405" ht="0" hidden="1" customHeight="1" x14ac:dyDescent="0.25"/>
    <row r="406" ht="0" hidden="1" customHeight="1" x14ac:dyDescent="0.25"/>
    <row r="407" ht="0" hidden="1" customHeight="1" x14ac:dyDescent="0.25"/>
    <row r="408" ht="0" hidden="1" customHeight="1" x14ac:dyDescent="0.25"/>
    <row r="409" ht="0" hidden="1" customHeight="1" x14ac:dyDescent="0.25"/>
    <row r="410" ht="0" hidden="1" customHeight="1" x14ac:dyDescent="0.25"/>
    <row r="411" ht="0" hidden="1" customHeight="1" x14ac:dyDescent="0.25"/>
    <row r="412" ht="0" hidden="1" customHeight="1" x14ac:dyDescent="0.25"/>
    <row r="413" ht="0" hidden="1" customHeight="1" x14ac:dyDescent="0.25"/>
    <row r="414" ht="0" hidden="1" customHeight="1" x14ac:dyDescent="0.25"/>
    <row r="415" ht="0" hidden="1" customHeight="1" x14ac:dyDescent="0.25"/>
    <row r="416" ht="0" hidden="1" customHeight="1" x14ac:dyDescent="0.25"/>
    <row r="417" ht="0" hidden="1" customHeight="1" x14ac:dyDescent="0.25"/>
    <row r="418" ht="0" hidden="1" customHeight="1" x14ac:dyDescent="0.25"/>
    <row r="419" ht="0" hidden="1" customHeight="1" x14ac:dyDescent="0.25"/>
    <row r="420" ht="0" hidden="1" customHeight="1" x14ac:dyDescent="0.25"/>
    <row r="421" ht="0" hidden="1" customHeight="1" x14ac:dyDescent="0.25"/>
    <row r="422" ht="0" hidden="1" customHeight="1" x14ac:dyDescent="0.25"/>
    <row r="423" ht="0" hidden="1" customHeight="1" x14ac:dyDescent="0.25"/>
    <row r="424" ht="0" hidden="1" customHeight="1" x14ac:dyDescent="0.25"/>
    <row r="425" ht="0" hidden="1" customHeight="1" x14ac:dyDescent="0.25"/>
    <row r="426" ht="0" hidden="1" customHeight="1" x14ac:dyDescent="0.25"/>
    <row r="427" ht="0" hidden="1" customHeight="1" x14ac:dyDescent="0.25"/>
    <row r="428" ht="0" hidden="1" customHeight="1" x14ac:dyDescent="0.25"/>
    <row r="429" ht="0" hidden="1" customHeight="1" x14ac:dyDescent="0.25"/>
    <row r="430" ht="0" hidden="1" customHeight="1" x14ac:dyDescent="0.25"/>
    <row r="431" ht="0" hidden="1" customHeight="1" x14ac:dyDescent="0.25"/>
    <row r="432" ht="0" hidden="1" customHeight="1" x14ac:dyDescent="0.25"/>
    <row r="433" ht="0" hidden="1" customHeight="1" x14ac:dyDescent="0.25"/>
    <row r="434" ht="0" hidden="1" customHeight="1" x14ac:dyDescent="0.25"/>
    <row r="435" ht="0" hidden="1" customHeight="1" x14ac:dyDescent="0.25"/>
    <row r="436" ht="0" hidden="1" customHeight="1" x14ac:dyDescent="0.25"/>
    <row r="437" ht="0" hidden="1" customHeight="1" x14ac:dyDescent="0.25"/>
    <row r="438" ht="0" hidden="1" customHeight="1" x14ac:dyDescent="0.25"/>
    <row r="439" ht="0" hidden="1" customHeight="1" x14ac:dyDescent="0.25"/>
    <row r="440" ht="0" hidden="1" customHeight="1" x14ac:dyDescent="0.25"/>
    <row r="441" ht="0" hidden="1" customHeight="1" x14ac:dyDescent="0.25"/>
    <row r="442" ht="0" hidden="1" customHeight="1" x14ac:dyDescent="0.25"/>
    <row r="443" ht="0" hidden="1" customHeight="1" x14ac:dyDescent="0.25"/>
    <row r="444" ht="0" hidden="1" customHeight="1" x14ac:dyDescent="0.25"/>
    <row r="445" ht="0" hidden="1" customHeight="1" x14ac:dyDescent="0.25"/>
    <row r="446" ht="0" hidden="1" customHeight="1" x14ac:dyDescent="0.25"/>
    <row r="447" ht="0" hidden="1" customHeight="1" x14ac:dyDescent="0.25"/>
    <row r="448" ht="0" hidden="1" customHeight="1" x14ac:dyDescent="0.25"/>
    <row r="449" ht="0" hidden="1" customHeight="1" x14ac:dyDescent="0.25"/>
    <row r="450" ht="0" hidden="1" customHeight="1" x14ac:dyDescent="0.25"/>
    <row r="451" ht="0" hidden="1" customHeight="1" x14ac:dyDescent="0.25"/>
    <row r="452" ht="0" hidden="1" customHeight="1" x14ac:dyDescent="0.25"/>
    <row r="453" ht="0" hidden="1" customHeight="1" x14ac:dyDescent="0.25"/>
    <row r="454" ht="0" hidden="1" customHeight="1" x14ac:dyDescent="0.25"/>
    <row r="455" ht="0" hidden="1" customHeight="1" x14ac:dyDescent="0.25"/>
    <row r="456" ht="0" hidden="1" customHeight="1" x14ac:dyDescent="0.25"/>
    <row r="457" ht="0" hidden="1" customHeight="1" x14ac:dyDescent="0.25"/>
    <row r="458" ht="0" hidden="1" customHeight="1" x14ac:dyDescent="0.25"/>
    <row r="459" ht="0" hidden="1" customHeight="1" x14ac:dyDescent="0.25"/>
    <row r="460" ht="0" hidden="1" customHeight="1" x14ac:dyDescent="0.25"/>
    <row r="461" ht="0" hidden="1" customHeight="1" x14ac:dyDescent="0.25"/>
    <row r="462" ht="0" hidden="1" customHeight="1" x14ac:dyDescent="0.25"/>
    <row r="463" ht="0" hidden="1" customHeight="1" x14ac:dyDescent="0.25"/>
    <row r="464" ht="0" hidden="1" customHeight="1" x14ac:dyDescent="0.25"/>
    <row r="465" ht="0" hidden="1" customHeight="1" x14ac:dyDescent="0.25"/>
    <row r="466" ht="0" hidden="1" customHeight="1" x14ac:dyDescent="0.25"/>
    <row r="467" ht="0" hidden="1" customHeight="1" x14ac:dyDescent="0.25"/>
    <row r="468" ht="0" hidden="1" customHeight="1" x14ac:dyDescent="0.25"/>
    <row r="469" ht="0" hidden="1" customHeight="1" x14ac:dyDescent="0.25"/>
    <row r="470" ht="0" hidden="1" customHeight="1" x14ac:dyDescent="0.25"/>
    <row r="471" ht="0" hidden="1" customHeight="1" x14ac:dyDescent="0.25"/>
    <row r="472" ht="0" hidden="1" customHeight="1" x14ac:dyDescent="0.25"/>
    <row r="473" ht="0" hidden="1" customHeight="1" x14ac:dyDescent="0.25"/>
    <row r="474" ht="0" hidden="1" customHeight="1" x14ac:dyDescent="0.25"/>
    <row r="475" ht="0" hidden="1" customHeight="1" x14ac:dyDescent="0.25"/>
    <row r="476" ht="0" hidden="1" customHeight="1" x14ac:dyDescent="0.25"/>
    <row r="477" ht="0" hidden="1" customHeight="1" x14ac:dyDescent="0.25"/>
    <row r="478" ht="0" hidden="1" customHeight="1" x14ac:dyDescent="0.25"/>
    <row r="479" ht="0" hidden="1" customHeight="1" x14ac:dyDescent="0.25"/>
    <row r="480" ht="0" hidden="1" customHeight="1" x14ac:dyDescent="0.25"/>
    <row r="481" ht="0" hidden="1" customHeight="1" x14ac:dyDescent="0.25"/>
    <row r="482" ht="0" hidden="1" customHeight="1" x14ac:dyDescent="0.25"/>
    <row r="483" ht="0" hidden="1" customHeight="1" x14ac:dyDescent="0.25"/>
    <row r="484" ht="0" hidden="1" customHeight="1" x14ac:dyDescent="0.25"/>
    <row r="485" ht="0" hidden="1" customHeight="1" x14ac:dyDescent="0.25"/>
    <row r="486" ht="0" hidden="1" customHeight="1" x14ac:dyDescent="0.25"/>
    <row r="487" ht="0" hidden="1" customHeight="1" x14ac:dyDescent="0.25"/>
    <row r="488" ht="0" hidden="1" customHeight="1" x14ac:dyDescent="0.25"/>
    <row r="489" ht="0" hidden="1" customHeight="1" x14ac:dyDescent="0.25"/>
    <row r="490" ht="0" hidden="1" customHeight="1" x14ac:dyDescent="0.25"/>
    <row r="491" ht="0" hidden="1" customHeight="1" x14ac:dyDescent="0.25"/>
    <row r="492" ht="0" hidden="1" customHeight="1" x14ac:dyDescent="0.25"/>
    <row r="493" ht="0" hidden="1" customHeight="1" x14ac:dyDescent="0.25"/>
    <row r="494" ht="0" hidden="1" customHeight="1" x14ac:dyDescent="0.25"/>
    <row r="495" ht="0" hidden="1" customHeight="1" x14ac:dyDescent="0.25"/>
    <row r="496" ht="0" hidden="1" customHeight="1" x14ac:dyDescent="0.25"/>
    <row r="497" ht="0" hidden="1" customHeight="1" x14ac:dyDescent="0.25"/>
    <row r="498" ht="0" hidden="1" customHeight="1" x14ac:dyDescent="0.25"/>
    <row r="499" ht="0" hidden="1" customHeight="1" x14ac:dyDescent="0.25"/>
    <row r="500" ht="0" hidden="1" customHeight="1" x14ac:dyDescent="0.25"/>
    <row r="501" ht="0" hidden="1" customHeight="1" x14ac:dyDescent="0.25"/>
    <row r="502" ht="0" hidden="1" customHeight="1" x14ac:dyDescent="0.25"/>
    <row r="503" ht="0" hidden="1" customHeight="1" x14ac:dyDescent="0.25"/>
    <row r="504" ht="0" hidden="1" customHeight="1" x14ac:dyDescent="0.25"/>
    <row r="505" ht="0" hidden="1" customHeight="1" x14ac:dyDescent="0.25"/>
    <row r="506" ht="0" hidden="1" customHeight="1" x14ac:dyDescent="0.25"/>
    <row r="507" ht="0" hidden="1" customHeight="1" x14ac:dyDescent="0.25"/>
    <row r="508" ht="0" hidden="1" customHeight="1" x14ac:dyDescent="0.25"/>
    <row r="509" ht="0" hidden="1" customHeight="1" x14ac:dyDescent="0.25"/>
    <row r="510" ht="0" hidden="1" customHeight="1" x14ac:dyDescent="0.25"/>
    <row r="511" ht="0" hidden="1" customHeight="1" x14ac:dyDescent="0.25"/>
    <row r="512" ht="0" hidden="1" customHeight="1" x14ac:dyDescent="0.25"/>
    <row r="513" ht="0" hidden="1" customHeight="1" x14ac:dyDescent="0.25"/>
    <row r="514" ht="0" hidden="1" customHeight="1" x14ac:dyDescent="0.25"/>
    <row r="515" ht="0" hidden="1" customHeight="1" x14ac:dyDescent="0.25"/>
    <row r="516" ht="0" hidden="1" customHeight="1" x14ac:dyDescent="0.25"/>
    <row r="517" ht="0" hidden="1" customHeight="1" x14ac:dyDescent="0.25"/>
    <row r="518" ht="0" hidden="1" customHeight="1" x14ac:dyDescent="0.25"/>
    <row r="519" ht="0" hidden="1" customHeight="1" x14ac:dyDescent="0.25"/>
    <row r="520" ht="0" hidden="1" customHeight="1" x14ac:dyDescent="0.25"/>
    <row r="521" ht="0" hidden="1" customHeight="1" x14ac:dyDescent="0.25"/>
    <row r="522" ht="0" hidden="1" customHeight="1" x14ac:dyDescent="0.25"/>
    <row r="523" ht="0" hidden="1" customHeight="1" x14ac:dyDescent="0.25"/>
    <row r="524" ht="0" hidden="1" customHeight="1" x14ac:dyDescent="0.25"/>
    <row r="525" ht="0" hidden="1" customHeight="1" x14ac:dyDescent="0.25"/>
    <row r="526" ht="0" hidden="1" customHeight="1" x14ac:dyDescent="0.25"/>
    <row r="527" ht="0" hidden="1" customHeight="1" x14ac:dyDescent="0.25"/>
    <row r="528" ht="0" hidden="1" customHeight="1" x14ac:dyDescent="0.25"/>
    <row r="529" ht="0" hidden="1" customHeight="1" x14ac:dyDescent="0.25"/>
    <row r="530" ht="0" hidden="1" customHeight="1" x14ac:dyDescent="0.25"/>
    <row r="531" ht="0" hidden="1" customHeight="1" x14ac:dyDescent="0.25"/>
    <row r="532" ht="0" hidden="1" customHeight="1" x14ac:dyDescent="0.25"/>
    <row r="533" ht="0" hidden="1" customHeight="1" x14ac:dyDescent="0.25"/>
    <row r="534" ht="0" hidden="1" customHeight="1" x14ac:dyDescent="0.25"/>
    <row r="535" ht="0" hidden="1" customHeight="1" x14ac:dyDescent="0.25"/>
    <row r="536" ht="0" hidden="1" customHeight="1" x14ac:dyDescent="0.25"/>
    <row r="537" ht="0" hidden="1" customHeight="1" x14ac:dyDescent="0.25"/>
    <row r="538" ht="0" hidden="1" customHeight="1" x14ac:dyDescent="0.25"/>
    <row r="539" ht="0" hidden="1" customHeight="1" x14ac:dyDescent="0.25"/>
    <row r="540" ht="0" hidden="1" customHeight="1" x14ac:dyDescent="0.25"/>
    <row r="541" ht="0" hidden="1" customHeight="1" x14ac:dyDescent="0.25"/>
    <row r="542" ht="0" hidden="1" customHeight="1" x14ac:dyDescent="0.25"/>
    <row r="543" ht="0" hidden="1" customHeight="1" x14ac:dyDescent="0.25"/>
    <row r="544" ht="0" hidden="1" customHeight="1" x14ac:dyDescent="0.25"/>
    <row r="545" ht="0" hidden="1" customHeight="1" x14ac:dyDescent="0.25"/>
    <row r="546" ht="0" hidden="1" customHeight="1" x14ac:dyDescent="0.25"/>
    <row r="547" ht="0" hidden="1" customHeight="1" x14ac:dyDescent="0.25"/>
    <row r="548" ht="0" hidden="1" customHeight="1" x14ac:dyDescent="0.25"/>
    <row r="549" ht="0" hidden="1" customHeight="1" x14ac:dyDescent="0.25"/>
    <row r="550" ht="0" hidden="1" customHeight="1" x14ac:dyDescent="0.25"/>
    <row r="551" ht="0" hidden="1" customHeight="1" x14ac:dyDescent="0.25"/>
    <row r="552" ht="0" hidden="1" customHeight="1" x14ac:dyDescent="0.25"/>
    <row r="553" ht="0" hidden="1" customHeight="1" x14ac:dyDescent="0.25"/>
    <row r="554" ht="0" hidden="1" customHeight="1" x14ac:dyDescent="0.25"/>
    <row r="555" ht="0" hidden="1" customHeight="1" x14ac:dyDescent="0.25"/>
    <row r="556" ht="0" hidden="1" customHeight="1" x14ac:dyDescent="0.25"/>
    <row r="557" ht="0" hidden="1" customHeight="1" x14ac:dyDescent="0.25"/>
    <row r="558" ht="0" hidden="1" customHeight="1" x14ac:dyDescent="0.25"/>
    <row r="559" ht="0" hidden="1" customHeight="1" x14ac:dyDescent="0.25"/>
    <row r="560" ht="0" hidden="1" customHeight="1" x14ac:dyDescent="0.25"/>
    <row r="561" ht="0" hidden="1" customHeight="1" x14ac:dyDescent="0.25"/>
    <row r="562" ht="0" hidden="1" customHeight="1" x14ac:dyDescent="0.25"/>
    <row r="563" ht="0" hidden="1" customHeight="1" x14ac:dyDescent="0.25"/>
    <row r="564" ht="0" hidden="1" customHeight="1" x14ac:dyDescent="0.25"/>
    <row r="565" ht="0" hidden="1" customHeight="1" x14ac:dyDescent="0.25"/>
    <row r="566" ht="0" hidden="1" customHeight="1" x14ac:dyDescent="0.25"/>
    <row r="567" ht="0" hidden="1" customHeight="1" x14ac:dyDescent="0.25"/>
    <row r="568" ht="0" hidden="1" customHeight="1" x14ac:dyDescent="0.25"/>
    <row r="569" ht="0" hidden="1" customHeight="1" x14ac:dyDescent="0.25"/>
    <row r="570" ht="0" hidden="1" customHeight="1" x14ac:dyDescent="0.25"/>
    <row r="571" ht="0" hidden="1" customHeight="1" x14ac:dyDescent="0.25"/>
    <row r="572" ht="0" hidden="1" customHeight="1" x14ac:dyDescent="0.25"/>
    <row r="573" ht="0" hidden="1" customHeight="1" x14ac:dyDescent="0.25"/>
    <row r="574" ht="0" hidden="1" customHeight="1" x14ac:dyDescent="0.25"/>
    <row r="575" ht="0" hidden="1" customHeight="1" x14ac:dyDescent="0.25"/>
    <row r="576" ht="0" hidden="1" customHeight="1" x14ac:dyDescent="0.25"/>
    <row r="577" ht="0" hidden="1" customHeight="1" x14ac:dyDescent="0.25"/>
    <row r="578" ht="0" hidden="1" customHeight="1" x14ac:dyDescent="0.25"/>
    <row r="579" ht="0" hidden="1" customHeight="1" x14ac:dyDescent="0.25"/>
    <row r="580" ht="0" hidden="1" customHeight="1" x14ac:dyDescent="0.25"/>
    <row r="581" ht="0" hidden="1" customHeight="1" x14ac:dyDescent="0.25"/>
    <row r="582" ht="0" hidden="1" customHeight="1" x14ac:dyDescent="0.25"/>
    <row r="583" ht="0" hidden="1" customHeight="1" x14ac:dyDescent="0.25"/>
    <row r="584" ht="0" hidden="1" customHeight="1" x14ac:dyDescent="0.25"/>
    <row r="585" ht="0" hidden="1" customHeight="1" x14ac:dyDescent="0.25"/>
    <row r="586" ht="0" hidden="1" customHeight="1" x14ac:dyDescent="0.25"/>
    <row r="587" ht="0" hidden="1" customHeight="1" x14ac:dyDescent="0.25"/>
    <row r="588" ht="0" hidden="1" customHeight="1" x14ac:dyDescent="0.25"/>
    <row r="589" ht="0" hidden="1" customHeight="1" x14ac:dyDescent="0.25"/>
    <row r="590" ht="0" hidden="1" customHeight="1" x14ac:dyDescent="0.25"/>
    <row r="591" ht="0" hidden="1" customHeight="1" x14ac:dyDescent="0.25"/>
    <row r="592" ht="0" hidden="1" customHeight="1" x14ac:dyDescent="0.25"/>
    <row r="593" ht="0" hidden="1" customHeight="1" x14ac:dyDescent="0.25"/>
    <row r="594" ht="0" hidden="1" customHeight="1" x14ac:dyDescent="0.25"/>
    <row r="595" ht="0" hidden="1" customHeight="1" x14ac:dyDescent="0.25"/>
    <row r="596" ht="0" hidden="1" customHeight="1" x14ac:dyDescent="0.25"/>
    <row r="597" ht="0" hidden="1" customHeight="1" x14ac:dyDescent="0.25"/>
    <row r="598" ht="0" hidden="1" customHeight="1" x14ac:dyDescent="0.25"/>
    <row r="599" ht="0" hidden="1" customHeight="1" x14ac:dyDescent="0.25"/>
    <row r="600" ht="0" hidden="1" customHeight="1" x14ac:dyDescent="0.25"/>
    <row r="601" ht="0" hidden="1" customHeight="1" x14ac:dyDescent="0.25"/>
    <row r="602" ht="0" hidden="1" customHeight="1" x14ac:dyDescent="0.25"/>
    <row r="603" ht="0" hidden="1" customHeight="1" x14ac:dyDescent="0.25"/>
    <row r="604" ht="0" hidden="1" customHeight="1" x14ac:dyDescent="0.25"/>
    <row r="605" ht="0" hidden="1" customHeight="1" x14ac:dyDescent="0.25"/>
    <row r="606" ht="0" hidden="1" customHeight="1" x14ac:dyDescent="0.25"/>
    <row r="607" ht="0" hidden="1" customHeight="1" x14ac:dyDescent="0.25"/>
    <row r="608" ht="0" hidden="1" customHeight="1" x14ac:dyDescent="0.25"/>
  </sheetData>
  <sheetProtection selectLockedCells="1"/>
  <mergeCells count="2">
    <mergeCell ref="C84:I87"/>
    <mergeCell ref="I13:N13"/>
  </mergeCells>
  <pageMargins left="0.11811023622047245" right="0.11811023622047245" top="0.31496062992125984" bottom="0.31496062992125984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nagementCosts">
    <pageSetUpPr autoPageBreaks="0"/>
  </sheetPr>
  <dimension ref="A1:P650"/>
  <sheetViews>
    <sheetView showGridLines="0" showRowColHeaders="0" showRuler="0" showWhiteSpace="0" topLeftCell="A2" workbookViewId="0">
      <pane ySplit="8" topLeftCell="A10" activePane="bottomLeft" state="frozen"/>
      <selection activeCell="A2" sqref="A2"/>
      <selection pane="bottomLeft"/>
    </sheetView>
  </sheetViews>
  <sheetFormatPr defaultColWidth="0" defaultRowHeight="15" zeroHeight="1" x14ac:dyDescent="0.25"/>
  <cols>
    <col min="1" max="2" width="4" style="62" customWidth="1"/>
    <col min="3" max="4" width="10.7109375" style="62" customWidth="1"/>
    <col min="5" max="5" width="2.7109375" style="62" customWidth="1"/>
    <col min="6" max="6" width="10.5703125" style="62" customWidth="1"/>
    <col min="7" max="7" width="14.7109375" style="62" customWidth="1"/>
    <col min="8" max="8" width="1.7109375" style="62" customWidth="1"/>
    <col min="9" max="9" width="11.7109375" style="62" customWidth="1"/>
    <col min="10" max="10" width="1.7109375" style="62" customWidth="1"/>
    <col min="11" max="11" width="11.7109375" style="62" customWidth="1"/>
    <col min="12" max="12" width="1.7109375" style="62" customWidth="1"/>
    <col min="13" max="13" width="14.7109375" style="62" customWidth="1"/>
    <col min="14" max="14" width="1.7109375" style="62" customWidth="1"/>
    <col min="15" max="15" width="6.85546875" style="62" customWidth="1"/>
    <col min="16" max="16384" width="9.140625" style="62" hidden="1"/>
  </cols>
  <sheetData>
    <row r="1" spans="1:15" ht="0" hidden="1" customHeight="1" x14ac:dyDescent="0.25"/>
    <row r="2" spans="1:15" ht="14.1" customHeight="1" x14ac:dyDescent="0.25">
      <c r="A2" s="92"/>
      <c r="C2" s="33"/>
      <c r="D2" s="33"/>
      <c r="E2" s="34"/>
      <c r="F2" s="34"/>
      <c r="G2" s="34"/>
      <c r="H2" s="34"/>
      <c r="I2" s="34"/>
    </row>
    <row r="3" spans="1:15" ht="18" customHeight="1" x14ac:dyDescent="0.25">
      <c r="A3" s="92"/>
      <c r="C3" s="33"/>
      <c r="D3" s="33"/>
      <c r="E3" s="34"/>
      <c r="F3" s="34"/>
      <c r="G3" s="34"/>
      <c r="H3" s="34"/>
      <c r="I3" s="34"/>
    </row>
    <row r="4" spans="1:15" ht="14.1" customHeight="1" x14ac:dyDescent="0.25">
      <c r="A4" s="92"/>
      <c r="C4" s="33"/>
      <c r="D4" s="33"/>
      <c r="E4" s="34"/>
      <c r="F4" s="34"/>
      <c r="G4" s="34"/>
      <c r="H4" s="34"/>
      <c r="I4" s="34"/>
    </row>
    <row r="5" spans="1:15" ht="14.1" customHeight="1" x14ac:dyDescent="0.25">
      <c r="A5" s="92"/>
      <c r="C5" s="33"/>
      <c r="D5" s="33"/>
      <c r="E5" s="34"/>
      <c r="F5" s="34"/>
      <c r="G5" s="34"/>
      <c r="H5" s="34"/>
      <c r="I5" s="34"/>
    </row>
    <row r="6" spans="1:15" ht="9.9499999999999993" customHeight="1" x14ac:dyDescent="0.25">
      <c r="A6" s="92"/>
    </row>
    <row r="7" spans="1:15" s="10" customFormat="1" ht="13.5" customHeight="1" x14ac:dyDescent="0.25">
      <c r="A7" s="92"/>
      <c r="B7" s="62"/>
      <c r="C7" s="264"/>
      <c r="D7" s="264"/>
      <c r="E7" s="264"/>
      <c r="F7" s="264"/>
      <c r="G7" s="264"/>
      <c r="H7" s="264"/>
      <c r="I7" s="264"/>
    </row>
    <row r="8" spans="1:15" s="10" customFormat="1" ht="13.5" customHeight="1" x14ac:dyDescent="0.25">
      <c r="A8" s="92"/>
      <c r="B8" s="62"/>
      <c r="C8" s="264"/>
      <c r="E8" s="264"/>
      <c r="F8" s="264"/>
      <c r="G8" s="264"/>
      <c r="H8" s="264"/>
      <c r="I8" s="264"/>
    </row>
    <row r="9" spans="1:15" s="10" customFormat="1" ht="9.9499999999999993" customHeight="1" x14ac:dyDescent="0.25">
      <c r="A9" s="92"/>
      <c r="B9" s="62"/>
      <c r="C9" s="264"/>
      <c r="E9" s="264"/>
      <c r="F9" s="264"/>
      <c r="G9" s="264"/>
      <c r="H9" s="264"/>
      <c r="I9" s="264"/>
    </row>
    <row r="10" spans="1:15" s="9" customFormat="1" ht="14.1" customHeight="1" x14ac:dyDescent="0.25">
      <c r="A10" s="92"/>
      <c r="B10" s="62"/>
      <c r="C10" s="10"/>
      <c r="D10" s="10"/>
      <c r="E10" s="10"/>
      <c r="F10" s="10"/>
      <c r="G10" s="10"/>
      <c r="H10" s="10"/>
      <c r="I10" s="10"/>
    </row>
    <row r="11" spans="1:15" s="9" customFormat="1" ht="15.95" customHeight="1" x14ac:dyDescent="0.3">
      <c r="A11" s="92"/>
      <c r="B11" s="289" t="s">
        <v>554</v>
      </c>
      <c r="C11" s="11"/>
      <c r="D11" s="11"/>
      <c r="E11" s="12"/>
      <c r="F11" s="12"/>
      <c r="G11" s="12"/>
      <c r="H11" s="12"/>
      <c r="I11" s="12"/>
    </row>
    <row r="12" spans="1:15" s="9" customFormat="1" ht="3.95" customHeight="1" x14ac:dyDescent="0.25">
      <c r="A12" s="92"/>
      <c r="B12" s="266">
        <f>'Model Assumptions'!A8</f>
        <v>0</v>
      </c>
      <c r="C12" s="41" t="str">
        <f t="shared" ref="C12" si="0">IF(ISERROR(VLOOKUP(B12,AssumptionsData,3,FALSE)),"",VLOOKUP(B12,AssumptionsData,3,FALSE))</f>
        <v/>
      </c>
      <c r="D12" s="10"/>
      <c r="E12" s="13"/>
      <c r="F12" s="12"/>
      <c r="G12" s="12"/>
      <c r="H12" s="12"/>
      <c r="I12" s="43"/>
      <c r="J12" s="12"/>
      <c r="K12" s="12"/>
      <c r="L12" s="12"/>
      <c r="M12" s="12"/>
      <c r="N12" s="12"/>
      <c r="O12" s="12"/>
    </row>
    <row r="13" spans="1:15" s="9" customFormat="1" ht="30.75" customHeight="1" x14ac:dyDescent="0.3">
      <c r="A13" s="92"/>
      <c r="B13" s="289"/>
      <c r="C13" s="163" t="s">
        <v>539</v>
      </c>
      <c r="D13" s="10"/>
      <c r="E13" s="13"/>
      <c r="F13" s="12"/>
      <c r="G13" s="12"/>
      <c r="H13" s="12"/>
      <c r="I13" s="499" t="str">
        <f ca="1">'Car Finance'!I13</f>
        <v>SEATIBIZA ST (6J)1.2 TDi StyleTerm:48  Mileage: 25000</v>
      </c>
      <c r="J13" s="500"/>
      <c r="K13" s="500"/>
      <c r="L13" s="500"/>
      <c r="M13" s="500"/>
      <c r="N13" s="501"/>
    </row>
    <row r="14" spans="1:15" s="9" customFormat="1" ht="3.95" customHeight="1" x14ac:dyDescent="0.25">
      <c r="A14" s="92"/>
      <c r="B14" s="266" t="str">
        <f>'Model Assumptions'!A11</f>
        <v>CarFinance</v>
      </c>
      <c r="C14" s="41" t="str">
        <f t="shared" ref="C14" si="1">IF(ISERROR(VLOOKUP(B14,AssumptionsData,3,FALSE)),"",VLOOKUP(B14,AssumptionsData,3,FALSE))</f>
        <v/>
      </c>
      <c r="D14" s="10"/>
      <c r="E14" s="13"/>
      <c r="F14" s="12"/>
      <c r="G14" s="12"/>
      <c r="H14" s="12"/>
      <c r="I14" s="43"/>
      <c r="J14" s="12"/>
      <c r="K14" s="12"/>
      <c r="L14" s="12"/>
      <c r="M14" s="12"/>
      <c r="N14" s="12"/>
      <c r="O14" s="12"/>
    </row>
    <row r="15" spans="1:15" s="9" customFormat="1" ht="14.1" customHeight="1" x14ac:dyDescent="0.3">
      <c r="A15" s="92"/>
      <c r="B15" s="289"/>
      <c r="C15" s="42" t="s">
        <v>541</v>
      </c>
      <c r="D15" s="10"/>
      <c r="E15" s="13"/>
      <c r="F15" s="12"/>
      <c r="G15" s="12"/>
      <c r="H15" s="12"/>
      <c r="I15" s="102">
        <f ca="1">HLOOKUP($I$13,IQFCars,'IQF Data'!GX43,FALSE)/12</f>
        <v>4</v>
      </c>
      <c r="J15" s="10"/>
      <c r="K15" s="10"/>
      <c r="L15" s="10"/>
      <c r="M15" s="10"/>
      <c r="N15" s="10"/>
    </row>
    <row r="16" spans="1:15" s="9" customFormat="1" ht="3.95" customHeight="1" x14ac:dyDescent="0.25">
      <c r="A16" s="92"/>
      <c r="B16" s="266" t="str">
        <f>'Model Assumptions'!A12</f>
        <v>x</v>
      </c>
      <c r="C16" s="41">
        <f t="shared" ref="C16" si="2">IF(ISERROR(VLOOKUP(B16,AssumptionsData,3,FALSE)),"",VLOOKUP(B16,AssumptionsData,3,FALSE))</f>
        <v>0</v>
      </c>
      <c r="D16" s="10"/>
      <c r="E16" s="13"/>
      <c r="F16" s="12"/>
      <c r="G16" s="12"/>
      <c r="H16" s="12"/>
      <c r="I16" s="43"/>
      <c r="J16" s="12"/>
      <c r="K16" s="12"/>
      <c r="L16" s="12"/>
      <c r="M16" s="12"/>
      <c r="N16" s="12"/>
      <c r="O16" s="12"/>
    </row>
    <row r="17" spans="1:15" s="9" customFormat="1" ht="14.1" customHeight="1" x14ac:dyDescent="0.3">
      <c r="A17" s="92"/>
      <c r="B17" s="289"/>
      <c r="C17" s="155" t="str">
        <f>'IQF Data'!D44</f>
        <v xml:space="preserve"> Mileage per year (in kilometers) </v>
      </c>
      <c r="D17" s="10"/>
      <c r="E17" s="13"/>
      <c r="F17" s="12"/>
      <c r="G17" s="12"/>
      <c r="H17" s="12"/>
      <c r="I17" s="102">
        <f ca="1">HLOOKUP($I$13,IQFCars,'IQF Data'!GX44,FALSE)</f>
        <v>25000</v>
      </c>
      <c r="J17" s="10"/>
      <c r="K17" s="10"/>
      <c r="L17" s="10"/>
      <c r="M17" s="10"/>
      <c r="N17" s="10"/>
    </row>
    <row r="18" spans="1:15" s="9" customFormat="1" ht="14.1" customHeight="1" x14ac:dyDescent="0.3">
      <c r="A18" s="92"/>
      <c r="B18" s="290"/>
      <c r="C18" s="11"/>
      <c r="D18" s="11"/>
      <c r="E18" s="12"/>
      <c r="F18" s="12"/>
      <c r="G18" s="12"/>
      <c r="H18" s="12"/>
      <c r="I18" s="12"/>
    </row>
    <row r="19" spans="1:15" s="9" customFormat="1" ht="14.1" customHeight="1" x14ac:dyDescent="0.25">
      <c r="A19" s="92"/>
      <c r="B19" s="291"/>
      <c r="C19" s="48" t="s">
        <v>529</v>
      </c>
      <c r="D19" s="12"/>
      <c r="E19" s="12"/>
      <c r="F19" s="12"/>
      <c r="G19" s="12"/>
      <c r="H19" s="12"/>
      <c r="I19" s="12"/>
    </row>
    <row r="20" spans="1:15" s="9" customFormat="1" ht="3.95" customHeight="1" x14ac:dyDescent="0.25">
      <c r="A20" s="92"/>
      <c r="B20" s="266"/>
      <c r="C20" s="41" t="str">
        <f t="shared" ref="C20" si="3">IF(ISERROR(VLOOKUP(B20,IQFData,3,FALSE)),"",VLOOKUP(B20,IQFData,3,FALSE))</f>
        <v/>
      </c>
      <c r="D20" s="10"/>
      <c r="E20" s="13"/>
      <c r="F20" s="12"/>
      <c r="G20" s="12"/>
      <c r="H20" s="12"/>
      <c r="I20" s="45"/>
      <c r="J20" s="12"/>
      <c r="K20" s="51" t="str">
        <f t="shared" ref="K20" si="4">IF(ISERROR(VLOOKUP(B20,IQFData,106,FALSE)),"",VLOOKUP(B20,IQFData,106,FALSE))</f>
        <v/>
      </c>
      <c r="L20" s="12"/>
      <c r="M20" s="15"/>
      <c r="N20" s="12"/>
      <c r="O20" s="12"/>
    </row>
    <row r="21" spans="1:15" s="9" customFormat="1" ht="14.1" customHeight="1" x14ac:dyDescent="0.25">
      <c r="A21" s="92"/>
      <c r="B21" s="291"/>
      <c r="C21" s="46" t="s">
        <v>584</v>
      </c>
      <c r="D21" s="12"/>
      <c r="E21" s="12"/>
      <c r="F21" s="12"/>
      <c r="G21" s="12"/>
      <c r="H21" s="12"/>
      <c r="I21" s="60" t="s">
        <v>581</v>
      </c>
      <c r="J21" s="297"/>
      <c r="K21" s="60" t="str">
        <f>'Model Assumptions'!K707</f>
        <v xml:space="preserve"> Cost per service (EUR)</v>
      </c>
    </row>
    <row r="22" spans="1:15" s="9" customFormat="1" ht="14.1" customHeight="1" x14ac:dyDescent="0.25">
      <c r="A22" s="92"/>
      <c r="B22" s="266" t="str">
        <f>'Model Assumptions'!A709</f>
        <v>PurchaseVehicle</v>
      </c>
      <c r="C22" s="41" t="str">
        <f t="shared" ref="C22:C57" si="5">IF(ISERROR(VLOOKUP(B22,AssumptionsData,3,FALSE)),"",VLOOKUP(B22,AssumptionsData,3,FALSE))</f>
        <v>Purchase vehicle</v>
      </c>
      <c r="D22" s="10"/>
      <c r="E22" s="13"/>
      <c r="F22" s="12"/>
      <c r="G22" s="12"/>
      <c r="H22" s="12"/>
      <c r="I22" s="101">
        <f>IF(ISERROR(VLOOKUP(B22,AssumptionsData,9,FALSE)),"",VLOOKUP(B22,AssumptionsData,9,FALSE))</f>
        <v>21.2</v>
      </c>
      <c r="J22" s="12"/>
      <c r="K22" s="101">
        <f>IF(ISERROR(VLOOKUP(B22,AssumptionsData,11,FALSE)),"",VLOOKUP(B22,AssumptionsData,11,FALSE))</f>
        <v>9.98</v>
      </c>
      <c r="L22" s="12"/>
      <c r="M22" s="115" t="str">
        <f>SelCurrency</f>
        <v>EUR</v>
      </c>
      <c r="N22" s="12"/>
      <c r="O22" s="12"/>
    </row>
    <row r="23" spans="1:15" s="9" customFormat="1" ht="3.95" customHeight="1" x14ac:dyDescent="0.25">
      <c r="A23" s="92"/>
      <c r="B23" s="266" t="str">
        <f>'Model Assumptions'!A710</f>
        <v>x</v>
      </c>
      <c r="C23" s="41">
        <f t="shared" si="5"/>
        <v>0</v>
      </c>
      <c r="D23" s="10"/>
      <c r="E23" s="13"/>
      <c r="F23" s="12"/>
      <c r="G23" s="12"/>
      <c r="H23" s="12"/>
      <c r="I23" s="57"/>
      <c r="J23" s="12"/>
      <c r="K23" s="57"/>
      <c r="L23" s="12"/>
      <c r="M23" s="12"/>
      <c r="N23" s="12"/>
      <c r="O23" s="12"/>
    </row>
    <row r="24" spans="1:15" s="9" customFormat="1" ht="14.1" customHeight="1" x14ac:dyDescent="0.25">
      <c r="A24" s="92"/>
      <c r="B24" s="266" t="str">
        <f>'Model Assumptions'!A711</f>
        <v>PayroadTaxes</v>
      </c>
      <c r="C24" s="41" t="str">
        <f t="shared" si="5"/>
        <v>Pay road taxes</v>
      </c>
      <c r="D24" s="10"/>
      <c r="E24" s="13"/>
      <c r="F24" s="12"/>
      <c r="G24" s="12"/>
      <c r="H24" s="12"/>
      <c r="I24" s="101">
        <f>IF(ISERROR(VLOOKUP(B24,AssumptionsData,9,FALSE)),"",VLOOKUP(B24,AssumptionsData,9,FALSE))</f>
        <v>0.5</v>
      </c>
      <c r="J24" s="12"/>
      <c r="K24" s="101">
        <f>IF(ISERROR(VLOOKUP(B24,AssumptionsData,11,FALSE)),"",VLOOKUP(B24,AssumptionsData,11,FALSE))</f>
        <v>9.98</v>
      </c>
      <c r="L24" s="12"/>
      <c r="M24" s="115" t="str">
        <f>SelCurrency</f>
        <v>EUR</v>
      </c>
      <c r="N24" s="12"/>
      <c r="O24" s="12"/>
    </row>
    <row r="25" spans="1:15" s="9" customFormat="1" ht="3.95" customHeight="1" x14ac:dyDescent="0.25">
      <c r="A25" s="92"/>
      <c r="B25" s="266" t="str">
        <f>'Model Assumptions'!A712</f>
        <v>x</v>
      </c>
      <c r="C25" s="41">
        <f t="shared" si="5"/>
        <v>0</v>
      </c>
      <c r="D25" s="10"/>
      <c r="E25" s="13"/>
      <c r="F25" s="12"/>
      <c r="G25" s="12"/>
      <c r="H25" s="12"/>
      <c r="I25" s="57"/>
      <c r="J25" s="12"/>
      <c r="K25" s="57"/>
      <c r="L25" s="12"/>
      <c r="M25" s="12"/>
      <c r="N25" s="12"/>
      <c r="O25" s="12"/>
    </row>
    <row r="26" spans="1:15" s="9" customFormat="1" ht="14.1" customHeight="1" x14ac:dyDescent="0.25">
      <c r="A26" s="92"/>
      <c r="B26" s="266" t="str">
        <f>'Model Assumptions'!A713</f>
        <v>NegotiatieMaintenanceRepairs</v>
      </c>
      <c r="C26" s="41" t="str">
        <f t="shared" si="5"/>
        <v>Negotiate maintenance &amp; repairs</v>
      </c>
      <c r="D26" s="10"/>
      <c r="E26" s="13"/>
      <c r="F26" s="12"/>
      <c r="G26" s="12"/>
      <c r="H26" s="12"/>
      <c r="I26" s="101">
        <f>IF(ISERROR(VLOOKUP(B26,AssumptionsData,9,FALSE)),"",VLOOKUP(B26,AssumptionsData,9,FALSE))</f>
        <v>0.4</v>
      </c>
      <c r="J26" s="12"/>
      <c r="K26" s="101">
        <f>IF(ISERROR(VLOOKUP(B26,AssumptionsData,11,FALSE)),"",VLOOKUP(B26,AssumptionsData,11,FALSE))</f>
        <v>9.98</v>
      </c>
      <c r="L26" s="12"/>
      <c r="M26" s="115" t="str">
        <f>SelCurrency</f>
        <v>EUR</v>
      </c>
      <c r="N26" s="12"/>
      <c r="O26" s="12"/>
    </row>
    <row r="27" spans="1:15" s="9" customFormat="1" ht="3.95" customHeight="1" x14ac:dyDescent="0.25">
      <c r="A27" s="92"/>
      <c r="B27" s="266" t="str">
        <f>'Model Assumptions'!A714</f>
        <v>x</v>
      </c>
      <c r="C27" s="41">
        <f t="shared" si="5"/>
        <v>0</v>
      </c>
      <c r="D27" s="10"/>
      <c r="E27" s="13"/>
      <c r="F27" s="12"/>
      <c r="G27" s="12"/>
      <c r="H27" s="12"/>
      <c r="I27" s="57"/>
      <c r="J27" s="12"/>
      <c r="K27" s="57"/>
      <c r="L27" s="12"/>
      <c r="M27" s="12"/>
      <c r="N27" s="12"/>
      <c r="O27" s="12"/>
    </row>
    <row r="28" spans="1:15" s="9" customFormat="1" ht="14.1" customHeight="1" x14ac:dyDescent="0.25">
      <c r="A28" s="92"/>
      <c r="B28" s="266" t="str">
        <f>'Model Assumptions'!A715</f>
        <v>PickupDeliverVehicle</v>
      </c>
      <c r="C28" s="41" t="str">
        <f>IF(ISERROR(VLOOKUP(B28,AssumptionsData,3,FALSE)),"",VLOOKUP(B28,AssumptionsData,3,FALSE))</f>
        <v>Pick up &amp; deliver vehicle</v>
      </c>
      <c r="D28" s="10"/>
      <c r="E28" s="13"/>
      <c r="F28" s="12"/>
      <c r="G28" s="12"/>
      <c r="H28" s="12"/>
      <c r="I28" s="101">
        <f>IF(ISERROR(VLOOKUP(B28,AssumptionsData,9,FALSE)),"",VLOOKUP(B28,AssumptionsData,9,FALSE))</f>
        <v>2.9</v>
      </c>
      <c r="J28" s="12"/>
      <c r="K28" s="101">
        <f>IF(ISERROR(VLOOKUP(B28,AssumptionsData,11,FALSE)),"",VLOOKUP(B28,AssumptionsData,11,FALSE))</f>
        <v>9.98</v>
      </c>
      <c r="L28" s="12"/>
      <c r="M28" s="115" t="str">
        <f>SelCurrency</f>
        <v>EUR</v>
      </c>
      <c r="N28" s="12"/>
      <c r="O28" s="12"/>
    </row>
    <row r="29" spans="1:15" s="9" customFormat="1" ht="3.95" customHeight="1" x14ac:dyDescent="0.25">
      <c r="A29" s="92"/>
      <c r="B29" s="266" t="str">
        <f>'Model Assumptions'!A716</f>
        <v>x</v>
      </c>
      <c r="C29" s="41">
        <f>IF(ISERROR(VLOOKUP(B29,AssumptionsData,3,FALSE)),"",VLOOKUP(B29,AssumptionsData,3,FALSE))</f>
        <v>0</v>
      </c>
      <c r="D29" s="10"/>
      <c r="E29" s="13"/>
      <c r="F29" s="12"/>
      <c r="G29" s="12"/>
      <c r="H29" s="12"/>
      <c r="I29" s="58"/>
      <c r="J29" s="12"/>
      <c r="K29" s="58"/>
      <c r="L29" s="12"/>
      <c r="M29" s="15"/>
      <c r="N29" s="12"/>
      <c r="O29" s="12"/>
    </row>
    <row r="30" spans="1:15" s="9" customFormat="1" ht="14.1" customHeight="1" x14ac:dyDescent="0.25">
      <c r="A30" s="92"/>
      <c r="B30" s="266" t="str">
        <f>'Model Assumptions'!A717</f>
        <v>FollowUpRepairs</v>
      </c>
      <c r="C30" s="41" t="str">
        <f t="shared" si="5"/>
        <v>Follow up repairs</v>
      </c>
      <c r="D30" s="10"/>
      <c r="E30" s="13"/>
      <c r="F30" s="12"/>
      <c r="G30" s="12"/>
      <c r="H30" s="12"/>
      <c r="I30" s="101">
        <f>IF(ISERROR(VLOOKUP(B30,AssumptionsData,9,FALSE)),"",VLOOKUP(B30,AssumptionsData,9,FALSE))</f>
        <v>1.9</v>
      </c>
      <c r="J30" s="12"/>
      <c r="K30" s="101">
        <f>IF(ISERROR(VLOOKUP(B30,AssumptionsData,11,FALSE)),"",VLOOKUP(B30,AssumptionsData,11,FALSE))</f>
        <v>9.98</v>
      </c>
      <c r="L30" s="12"/>
      <c r="M30" s="115" t="str">
        <f>SelCurrency</f>
        <v>EUR</v>
      </c>
      <c r="N30" s="12"/>
      <c r="O30" s="12"/>
    </row>
    <row r="31" spans="1:15" s="9" customFormat="1" ht="3.95" customHeight="1" x14ac:dyDescent="0.25">
      <c r="A31" s="92"/>
      <c r="B31" s="266" t="str">
        <f>'Model Assumptions'!A718</f>
        <v>x</v>
      </c>
      <c r="C31" s="41">
        <f t="shared" si="5"/>
        <v>0</v>
      </c>
      <c r="D31" s="10"/>
      <c r="E31" s="13"/>
      <c r="F31" s="12"/>
      <c r="G31" s="12"/>
      <c r="H31" s="12"/>
      <c r="I31" s="57"/>
      <c r="J31" s="12"/>
      <c r="K31" s="57"/>
      <c r="L31" s="12"/>
      <c r="M31" s="15"/>
      <c r="N31" s="12"/>
      <c r="O31" s="12"/>
    </row>
    <row r="32" spans="1:15" s="9" customFormat="1" ht="14.1" customHeight="1" x14ac:dyDescent="0.25">
      <c r="A32" s="92"/>
      <c r="B32" s="266" t="str">
        <f>'Model Assumptions'!A719</f>
        <v>ManageClaims</v>
      </c>
      <c r="C32" s="41" t="str">
        <f t="shared" si="5"/>
        <v>Manage claims</v>
      </c>
      <c r="D32" s="10"/>
      <c r="E32" s="13"/>
      <c r="F32" s="12"/>
      <c r="G32" s="12"/>
      <c r="H32" s="12"/>
      <c r="I32" s="101">
        <f>IF(ISERROR(VLOOKUP(B32,AssumptionsData,9,FALSE)),"",VLOOKUP(B32,AssumptionsData,9,FALSE))</f>
        <v>6.1</v>
      </c>
      <c r="J32" s="12"/>
      <c r="K32" s="101">
        <f>IF(ISERROR(VLOOKUP(B32,AssumptionsData,11,FALSE)),"",VLOOKUP(B32,AssumptionsData,11,FALSE))</f>
        <v>9.98</v>
      </c>
      <c r="L32" s="12"/>
      <c r="M32" s="115" t="str">
        <f>SelCurrency</f>
        <v>EUR</v>
      </c>
      <c r="N32" s="12"/>
      <c r="O32" s="12"/>
    </row>
    <row r="33" spans="1:15" s="9" customFormat="1" ht="3.95" customHeight="1" x14ac:dyDescent="0.25">
      <c r="A33" s="92"/>
      <c r="B33" s="266" t="str">
        <f>'Model Assumptions'!A720</f>
        <v>x</v>
      </c>
      <c r="C33" s="41">
        <f t="shared" si="5"/>
        <v>0</v>
      </c>
      <c r="D33" s="10"/>
      <c r="E33" s="13"/>
      <c r="F33" s="12"/>
      <c r="G33" s="12"/>
      <c r="H33" s="12"/>
      <c r="I33" s="57"/>
      <c r="J33" s="12"/>
      <c r="K33" s="57"/>
      <c r="L33" s="12"/>
      <c r="M33" s="15"/>
      <c r="N33" s="12"/>
      <c r="O33" s="12"/>
    </row>
    <row r="34" spans="1:15" s="9" customFormat="1" ht="14.1" customHeight="1" x14ac:dyDescent="0.25">
      <c r="A34" s="92"/>
      <c r="B34" s="266" t="str">
        <f>'Model Assumptions'!A721</f>
        <v>ManageInvoices</v>
      </c>
      <c r="C34" s="41" t="str">
        <f t="shared" si="5"/>
        <v>Manage invoices</v>
      </c>
      <c r="D34" s="10"/>
      <c r="E34" s="13"/>
      <c r="F34" s="12"/>
      <c r="G34" s="12"/>
      <c r="H34" s="12"/>
      <c r="I34" s="101">
        <f>IF(ISERROR(VLOOKUP(B34,AssumptionsData,9,FALSE)),"",VLOOKUP(B34,AssumptionsData,9,FALSE))</f>
        <v>0.4</v>
      </c>
      <c r="J34" s="12"/>
      <c r="K34" s="101">
        <f>IF(ISERROR(VLOOKUP(B34,AssumptionsData,11,FALSE)),"",VLOOKUP(B34,AssumptionsData,11,FALSE))</f>
        <v>9.98</v>
      </c>
      <c r="L34" s="12"/>
      <c r="M34" s="115" t="str">
        <f>SelCurrency</f>
        <v>EUR</v>
      </c>
      <c r="N34" s="12"/>
      <c r="O34" s="12"/>
    </row>
    <row r="35" spans="1:15" s="9" customFormat="1" ht="3.95" customHeight="1" x14ac:dyDescent="0.25">
      <c r="A35" s="92"/>
      <c r="B35" s="266" t="str">
        <f>'Model Assumptions'!A722</f>
        <v>x</v>
      </c>
      <c r="C35" s="41">
        <f t="shared" si="5"/>
        <v>0</v>
      </c>
      <c r="D35" s="10"/>
      <c r="E35" s="13"/>
      <c r="F35" s="12"/>
      <c r="G35" s="12"/>
      <c r="H35" s="12"/>
      <c r="I35" s="59"/>
      <c r="J35" s="12"/>
      <c r="K35" s="59"/>
      <c r="L35" s="12"/>
      <c r="M35" s="15"/>
      <c r="N35" s="12"/>
      <c r="O35" s="12"/>
    </row>
    <row r="36" spans="1:15" s="9" customFormat="1" ht="14.1" customHeight="1" x14ac:dyDescent="0.25">
      <c r="A36" s="92"/>
      <c r="B36" s="266" t="str">
        <f>'Model Assumptions'!A723</f>
        <v>ManageFuelReceipts</v>
      </c>
      <c r="C36" s="41" t="str">
        <f t="shared" si="5"/>
        <v>Manage fuel receipts</v>
      </c>
      <c r="D36" s="10"/>
      <c r="E36" s="13"/>
      <c r="F36" s="12"/>
      <c r="G36" s="12"/>
      <c r="H36" s="12"/>
      <c r="I36" s="101">
        <f>IF(ISERROR(VLOOKUP(B36,AssumptionsData,9,FALSE)),"",VLOOKUP(B36,AssumptionsData,9,FALSE))</f>
        <v>0.2</v>
      </c>
      <c r="J36" s="12"/>
      <c r="K36" s="101">
        <f>IF(ISERROR(VLOOKUP(B36,AssumptionsData,11,FALSE)),"",VLOOKUP(B36,AssumptionsData,11,FALSE))</f>
        <v>9.98</v>
      </c>
      <c r="L36" s="12"/>
      <c r="M36" s="115" t="str">
        <f>SelCurrency</f>
        <v>EUR</v>
      </c>
      <c r="N36" s="12"/>
      <c r="O36" s="12"/>
    </row>
    <row r="37" spans="1:15" s="9" customFormat="1" ht="3.95" customHeight="1" x14ac:dyDescent="0.25">
      <c r="A37" s="92"/>
      <c r="B37" s="266" t="str">
        <f>'Model Assumptions'!A724</f>
        <v>x</v>
      </c>
      <c r="C37" s="41">
        <f t="shared" si="5"/>
        <v>0</v>
      </c>
      <c r="D37" s="10"/>
      <c r="E37" s="13"/>
      <c r="F37" s="12"/>
      <c r="G37" s="12"/>
      <c r="H37" s="12"/>
      <c r="I37" s="59"/>
      <c r="J37" s="12"/>
      <c r="K37" s="59"/>
      <c r="L37" s="12"/>
      <c r="M37" s="15"/>
      <c r="N37" s="12"/>
      <c r="O37" s="12"/>
    </row>
    <row r="38" spans="1:15" s="9" customFormat="1" ht="14.1" customHeight="1" x14ac:dyDescent="0.25">
      <c r="A38" s="92"/>
      <c r="B38" s="266" t="str">
        <f>'Model Assumptions'!A725</f>
        <v>SellUsedCar</v>
      </c>
      <c r="C38" s="41" t="str">
        <f t="shared" si="5"/>
        <v>Sell used car</v>
      </c>
      <c r="D38" s="10"/>
      <c r="E38" s="13"/>
      <c r="F38" s="12"/>
      <c r="G38" s="12"/>
      <c r="H38" s="12"/>
      <c r="I38" s="101">
        <f>IF(ISERROR(VLOOKUP(B38,AssumptionsData,9,FALSE)),"",VLOOKUP(B38,AssumptionsData,9,FALSE))</f>
        <v>10</v>
      </c>
      <c r="J38" s="12"/>
      <c r="K38" s="101">
        <f>IF(ISERROR(VLOOKUP(B38,AssumptionsData,11,FALSE)),"",VLOOKUP(B38,AssumptionsData,11,FALSE))</f>
        <v>9.98</v>
      </c>
      <c r="L38" s="12"/>
      <c r="M38" s="115" t="str">
        <f>SelCurrency</f>
        <v>EUR</v>
      </c>
      <c r="N38" s="12"/>
      <c r="O38" s="12"/>
    </row>
    <row r="39" spans="1:15" s="9" customFormat="1" ht="3.95" customHeight="1" x14ac:dyDescent="0.25">
      <c r="A39" s="92"/>
      <c r="B39" s="266" t="str">
        <f>'Model Assumptions'!A975</f>
        <v>x</v>
      </c>
      <c r="C39" s="41">
        <f t="shared" si="5"/>
        <v>0</v>
      </c>
      <c r="D39" s="10"/>
      <c r="E39" s="13"/>
      <c r="F39" s="12"/>
      <c r="G39" s="12"/>
      <c r="H39" s="12"/>
      <c r="I39" s="23"/>
      <c r="J39" s="12"/>
      <c r="K39" s="15"/>
      <c r="L39" s="12"/>
      <c r="M39" s="15"/>
      <c r="N39" s="12"/>
      <c r="O39" s="12"/>
    </row>
    <row r="40" spans="1:15" s="9" customFormat="1" ht="14.1" customHeight="1" x14ac:dyDescent="0.25">
      <c r="A40" s="92"/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6"/>
    </row>
    <row r="41" spans="1:15" s="9" customFormat="1" ht="3.95" customHeight="1" x14ac:dyDescent="0.25">
      <c r="A41" s="92"/>
      <c r="B41" s="266" t="str">
        <f>'Model Assumptions'!A978</f>
        <v>x</v>
      </c>
      <c r="C41" s="41">
        <f t="shared" si="5"/>
        <v>0</v>
      </c>
      <c r="D41" s="10"/>
      <c r="E41" s="13"/>
      <c r="F41" s="12"/>
      <c r="G41" s="12"/>
      <c r="H41" s="12"/>
      <c r="I41" s="23"/>
      <c r="J41" s="12"/>
      <c r="K41" s="15"/>
      <c r="L41" s="12"/>
      <c r="M41" s="15"/>
      <c r="N41" s="12"/>
      <c r="O41" s="12"/>
    </row>
    <row r="42" spans="1:15" s="9" customFormat="1" ht="14.1" customHeight="1" x14ac:dyDescent="0.25">
      <c r="A42" s="92"/>
      <c r="B42" s="266" t="str">
        <f>'Model Assumptions'!A243</f>
        <v>AvgCarbodyRepairYearly</v>
      </c>
      <c r="C42" s="41" t="str">
        <f t="shared" ref="C42" si="6">IF(ISERROR(VLOOKUP(B42,AssumptionsData,3,FALSE)),"",VLOOKUP(B42,AssumptionsData,3,FALSE))</f>
        <v>Average LeasePlan body repair frequency (years)</v>
      </c>
      <c r="D42" s="10"/>
      <c r="E42" s="13"/>
      <c r="F42" s="12"/>
      <c r="G42" s="12"/>
      <c r="H42" s="12"/>
      <c r="I42" s="101" t="str">
        <f ca="1">'Vehicle Downtime'!I21</f>
        <v/>
      </c>
      <c r="J42" s="12"/>
      <c r="K42" s="12"/>
      <c r="L42" s="12"/>
      <c r="M42" s="12"/>
      <c r="N42" s="12"/>
      <c r="O42" s="12"/>
    </row>
    <row r="43" spans="1:15" s="9" customFormat="1" ht="3.95" customHeight="1" x14ac:dyDescent="0.25">
      <c r="A43" s="92"/>
      <c r="B43" s="266"/>
      <c r="C43" s="41" t="str">
        <f t="shared" si="5"/>
        <v/>
      </c>
      <c r="D43" s="10"/>
      <c r="E43" s="13"/>
      <c r="F43" s="12"/>
      <c r="G43" s="12"/>
      <c r="H43" s="12"/>
      <c r="I43" s="23"/>
      <c r="J43" s="12"/>
      <c r="K43" s="15"/>
      <c r="L43" s="12"/>
      <c r="M43" s="15"/>
      <c r="N43" s="12"/>
      <c r="O43" s="12"/>
    </row>
    <row r="44" spans="1:15" s="9" customFormat="1" ht="14.1" customHeight="1" x14ac:dyDescent="0.25">
      <c r="A44" s="92"/>
      <c r="B44" s="266" t="str">
        <f>'Model Assumptions'!A311</f>
        <v>MaintanceVehicleMilestone</v>
      </c>
      <c r="C44" s="41" t="str">
        <f t="shared" ref="C44:C45" si="7">IF(ISERROR(VLOOKUP(B44,AssumptionsData,3,FALSE)),"",VLOOKUP(B44,AssumptionsData,3,FALSE))</f>
        <v>Maintenance vehicle milestone (km)</v>
      </c>
      <c r="D44" s="10"/>
      <c r="E44" s="13"/>
      <c r="F44" s="12"/>
      <c r="G44" s="12"/>
      <c r="H44" s="12"/>
      <c r="I44" s="102" t="str">
        <f ca="1">'Vehicle Downtime'!I31</f>
        <v/>
      </c>
      <c r="J44" s="12"/>
      <c r="K44" s="12"/>
      <c r="L44" s="12"/>
      <c r="M44" s="12"/>
      <c r="N44" s="12"/>
      <c r="O44" s="12"/>
    </row>
    <row r="45" spans="1:15" s="9" customFormat="1" ht="3.95" customHeight="1" x14ac:dyDescent="0.25">
      <c r="A45" s="92"/>
      <c r="B45" s="266"/>
      <c r="C45" s="41" t="str">
        <f t="shared" si="7"/>
        <v/>
      </c>
      <c r="D45" s="10"/>
      <c r="E45" s="13"/>
      <c r="F45" s="12"/>
      <c r="G45" s="12"/>
      <c r="H45" s="12"/>
      <c r="I45" s="23"/>
      <c r="J45" s="12"/>
      <c r="K45" s="15"/>
      <c r="L45" s="12"/>
      <c r="M45" s="15"/>
      <c r="N45" s="12"/>
      <c r="O45" s="12"/>
    </row>
    <row r="46" spans="1:15" s="9" customFormat="1" ht="14.1" customHeight="1" x14ac:dyDescent="0.25">
      <c r="A46" s="92"/>
      <c r="B46" s="266" t="str">
        <f>'Model Assumptions'!A309</f>
        <v>AvgTyreskmperChange</v>
      </c>
      <c r="C46" s="41" t="str">
        <f t="shared" ref="C46:C47" si="8">IF(ISERROR(VLOOKUP(B46,AssumptionsData,3,FALSE)),"",VLOOKUP(B46,AssumptionsData,3,FALSE))</f>
        <v>Tyres are changed every (km)</v>
      </c>
      <c r="D46" s="10"/>
      <c r="E46" s="13"/>
      <c r="F46" s="12"/>
      <c r="G46" s="12"/>
      <c r="H46" s="12"/>
      <c r="I46" s="102">
        <f>IF(ISERROR(VLOOKUP(B46,AssumptionsData,9,FALSE)),"",VLOOKUP(B46,AssumptionsData,9,FALSE))</f>
        <v>40000</v>
      </c>
      <c r="J46" s="12"/>
      <c r="K46" s="12"/>
      <c r="L46" s="12"/>
      <c r="M46" s="12"/>
      <c r="N46" s="12"/>
      <c r="O46" s="12"/>
    </row>
    <row r="47" spans="1:15" s="9" customFormat="1" ht="3.95" customHeight="1" x14ac:dyDescent="0.25">
      <c r="A47" s="92"/>
      <c r="B47" s="266"/>
      <c r="C47" s="41" t="str">
        <f t="shared" si="8"/>
        <v/>
      </c>
      <c r="D47" s="10"/>
      <c r="E47" s="13"/>
      <c r="F47" s="12"/>
      <c r="G47" s="12"/>
      <c r="H47" s="12"/>
      <c r="I47" s="23"/>
      <c r="J47" s="12"/>
      <c r="K47" s="15"/>
      <c r="L47" s="12"/>
      <c r="M47" s="15"/>
      <c r="N47" s="12"/>
      <c r="O47" s="12"/>
    </row>
    <row r="48" spans="1:15" s="9" customFormat="1" ht="14.1" customHeight="1" x14ac:dyDescent="0.25">
      <c r="A48" s="92"/>
      <c r="B48" s="266" t="str">
        <f>'Model Assumptions'!A727</f>
        <v>EstimatedEntriesRepair</v>
      </c>
      <c r="C48" s="41" t="str">
        <f t="shared" ref="C48:C49" si="9">IF(ISERROR(VLOOKUP(B48,AssumptionsData,3,FALSE)),"",VLOOKUP(B48,AssumptionsData,3,FALSE))</f>
        <v>Estimated nº entries for repairs per km</v>
      </c>
      <c r="D48" s="10"/>
      <c r="E48" s="13"/>
      <c r="F48" s="12"/>
      <c r="G48" s="12"/>
      <c r="H48" s="12"/>
      <c r="I48" s="124" t="str">
        <f ca="1">IF(ISERROR(VLOOKUP(SelCar,Vehicles6,6,FALSE)),"",VLOOKUP(SelCar,Vehicles6,6,FALSE))</f>
        <v/>
      </c>
      <c r="J48" s="12"/>
      <c r="K48" s="12"/>
      <c r="L48" s="12"/>
      <c r="M48" s="12"/>
      <c r="N48" s="12"/>
      <c r="O48" s="12"/>
    </row>
    <row r="49" spans="1:15" s="9" customFormat="1" ht="3.95" customHeight="1" x14ac:dyDescent="0.25">
      <c r="A49" s="92"/>
      <c r="B49" s="266" t="str">
        <f>'Model Assumptions'!A728</f>
        <v>x</v>
      </c>
      <c r="C49" s="41">
        <f t="shared" si="9"/>
        <v>0</v>
      </c>
      <c r="D49" s="10"/>
      <c r="E49" s="13"/>
      <c r="F49" s="12"/>
      <c r="G49" s="12"/>
      <c r="H49" s="12"/>
      <c r="I49" s="23"/>
      <c r="J49" s="12"/>
      <c r="K49" s="15"/>
      <c r="L49" s="12"/>
      <c r="M49" s="15"/>
      <c r="N49" s="12"/>
      <c r="O49" s="12"/>
    </row>
    <row r="50" spans="1:15" s="9" customFormat="1" ht="14.1" customHeight="1" x14ac:dyDescent="0.25">
      <c r="A50" s="92"/>
      <c r="B50" s="266" t="str">
        <f>'Model Assumptions'!A788</f>
        <v>EstimatedRepairPerKM</v>
      </c>
      <c r="C50" s="41" t="str">
        <f t="shared" ref="C50:C51" si="10">IF(ISERROR(VLOOKUP(B50,AssumptionsData,3,FALSE)),"",VLOOKUP(B50,AssumptionsData,3,FALSE))</f>
        <v>Estimated nº repairs per km (regression constant)</v>
      </c>
      <c r="D50" s="10"/>
      <c r="E50" s="13"/>
      <c r="F50" s="12"/>
      <c r="G50" s="12"/>
      <c r="H50" s="12"/>
      <c r="I50" s="123" t="str">
        <f ca="1">IF(ISERROR(VLOOKUP(SelCar,Vehicles11,6,FALSE)),"",VLOOKUP(SelCar,Vehicles11,6,FALSE))</f>
        <v/>
      </c>
      <c r="J50" s="12"/>
      <c r="K50" s="12"/>
      <c r="L50" s="12"/>
      <c r="M50" s="12"/>
      <c r="N50" s="12"/>
      <c r="O50" s="12"/>
    </row>
    <row r="51" spans="1:15" s="9" customFormat="1" ht="3.95" customHeight="1" x14ac:dyDescent="0.25">
      <c r="A51" s="92"/>
      <c r="B51" s="266" t="str">
        <f>'Model Assumptions'!A789</f>
        <v>x</v>
      </c>
      <c r="C51" s="41">
        <f t="shared" si="10"/>
        <v>0</v>
      </c>
      <c r="D51" s="10"/>
      <c r="E51" s="13"/>
      <c r="F51" s="12"/>
      <c r="G51" s="12"/>
      <c r="H51" s="12"/>
      <c r="I51" s="23"/>
      <c r="J51" s="12"/>
      <c r="K51" s="15"/>
      <c r="L51" s="12"/>
      <c r="M51" s="15"/>
      <c r="N51" s="12"/>
      <c r="O51" s="12"/>
    </row>
    <row r="52" spans="1:15" s="9" customFormat="1" ht="14.1" customHeight="1" x14ac:dyDescent="0.25">
      <c r="A52" s="92"/>
      <c r="B52" s="266" t="str">
        <f>'Model Assumptions'!A850</f>
        <v>EstimatedFuelConsumption</v>
      </c>
      <c r="C52" s="41" t="str">
        <f t="shared" ref="C52:C53" si="11">IF(ISERROR(VLOOKUP(B52,AssumptionsData,3,FALSE)),"",VLOOKUP(B52,AssumptionsData,3,FALSE))</f>
        <v>Estimated fuel consumption (lts. per 100km)</v>
      </c>
      <c r="D52" s="10"/>
      <c r="E52" s="13"/>
      <c r="F52" s="12"/>
      <c r="G52" s="12"/>
      <c r="H52" s="12"/>
      <c r="I52" s="101" t="str">
        <f ca="1">IF(ISERROR(VLOOKUP(SelCar,Vehicles7,6,FALSE)),"",VLOOKUP(SelCar,Vehicles7,6,FALSE))</f>
        <v/>
      </c>
      <c r="J52" s="12"/>
      <c r="K52" s="12"/>
      <c r="L52" s="12"/>
      <c r="M52" s="12"/>
      <c r="N52" s="12"/>
      <c r="O52" s="12"/>
    </row>
    <row r="53" spans="1:15" s="9" customFormat="1" ht="3.95" customHeight="1" x14ac:dyDescent="0.25">
      <c r="A53" s="92"/>
      <c r="B53" s="266" t="str">
        <f>'Model Assumptions'!A851</f>
        <v>x</v>
      </c>
      <c r="C53" s="41">
        <f t="shared" si="11"/>
        <v>0</v>
      </c>
      <c r="D53" s="10"/>
      <c r="E53" s="13"/>
      <c r="F53" s="12"/>
      <c r="G53" s="12"/>
      <c r="H53" s="12"/>
      <c r="I53" s="23"/>
      <c r="J53" s="12"/>
      <c r="K53" s="15"/>
      <c r="L53" s="12"/>
      <c r="M53" s="15"/>
      <c r="N53" s="12"/>
      <c r="O53" s="12"/>
    </row>
    <row r="54" spans="1:15" s="9" customFormat="1" ht="14.1" customHeight="1" x14ac:dyDescent="0.25">
      <c r="A54" s="92"/>
      <c r="B54" s="266" t="str">
        <f>'Model Assumptions'!A912</f>
        <v>FuelCapacity</v>
      </c>
      <c r="C54" s="41" t="str">
        <f t="shared" ref="C54:C55" si="12">IF(ISERROR(VLOOKUP(B54,AssumptionsData,3,FALSE)),"",VLOOKUP(B54,AssumptionsData,3,FALSE))</f>
        <v>Fuel capacity (lt)</v>
      </c>
      <c r="D54" s="10"/>
      <c r="E54" s="13"/>
      <c r="F54" s="12"/>
      <c r="G54" s="12"/>
      <c r="H54" s="12"/>
      <c r="I54" s="102" t="str">
        <f ca="1">IF(ISERROR(VLOOKUP(SelCar,Vehicles8,6,FALSE)),"",VLOOKUP(SelCar,Vehicles8,6,FALSE))</f>
        <v/>
      </c>
      <c r="J54" s="12"/>
      <c r="K54" s="12"/>
      <c r="L54" s="12"/>
      <c r="M54" s="12"/>
      <c r="N54" s="12"/>
      <c r="O54" s="12"/>
    </row>
    <row r="55" spans="1:15" s="9" customFormat="1" ht="3.95" customHeight="1" x14ac:dyDescent="0.25">
      <c r="A55" s="92"/>
      <c r="B55" s="266" t="str">
        <f>'Model Assumptions'!A913</f>
        <v>x</v>
      </c>
      <c r="C55" s="41">
        <f t="shared" si="12"/>
        <v>0</v>
      </c>
      <c r="D55" s="10"/>
      <c r="E55" s="13"/>
      <c r="F55" s="12"/>
      <c r="G55" s="12"/>
      <c r="H55" s="12"/>
      <c r="I55" s="23"/>
      <c r="J55" s="12"/>
      <c r="K55" s="15"/>
      <c r="L55" s="12"/>
      <c r="M55" s="15"/>
      <c r="N55" s="12"/>
      <c r="O55" s="12"/>
    </row>
    <row r="56" spans="1:15" s="9" customFormat="1" ht="14.1" customHeight="1" x14ac:dyDescent="0.25">
      <c r="A56" s="92"/>
      <c r="B56" s="266" t="str">
        <f>'Model Assumptions'!A974</f>
        <v>YearlyClaimFrequency</v>
      </c>
      <c r="C56" s="41" t="str">
        <f t="shared" ref="C56" si="13">IF(ISERROR(VLOOKUP(B56,AssumptionsData,3,FALSE)),"",VLOOKUP(B56,AssumptionsData,3,FALSE))</f>
        <v>Yearly claim frequency per vehicle</v>
      </c>
      <c r="D56" s="10"/>
      <c r="E56" s="13"/>
      <c r="F56" s="12"/>
      <c r="G56" s="12"/>
      <c r="H56" s="12"/>
      <c r="I56" s="101">
        <f>IF(ISERROR(VLOOKUP(B56,AssumptionsData,9,FALSE)),"",VLOOKUP(B56,AssumptionsData,9,FALSE))</f>
        <v>0.42</v>
      </c>
      <c r="J56" s="12"/>
      <c r="K56" s="12"/>
      <c r="L56" s="12"/>
      <c r="M56" s="12"/>
      <c r="N56" s="12"/>
      <c r="O56" s="12"/>
    </row>
    <row r="57" spans="1:15" s="9" customFormat="1" ht="9.9499999999999993" customHeight="1" x14ac:dyDescent="0.25">
      <c r="A57" s="92"/>
      <c r="B57" s="291"/>
      <c r="C57" s="41" t="str">
        <f t="shared" si="5"/>
        <v/>
      </c>
      <c r="D57" s="10"/>
      <c r="E57" s="13"/>
      <c r="F57" s="12"/>
      <c r="G57" s="12"/>
      <c r="H57" s="12"/>
      <c r="I57" s="12"/>
      <c r="J57" s="12"/>
      <c r="K57" s="12"/>
      <c r="L57" s="12"/>
      <c r="M57" s="15"/>
      <c r="N57" s="12"/>
      <c r="O57" s="12"/>
    </row>
    <row r="58" spans="1:15" s="9" customFormat="1" ht="3.95" customHeight="1" x14ac:dyDescent="0.25">
      <c r="A58" s="92"/>
      <c r="B58" s="291"/>
      <c r="C58" s="35"/>
      <c r="D58" s="10"/>
      <c r="E58" s="13"/>
      <c r="F58" s="12"/>
      <c r="G58" s="12"/>
      <c r="H58" s="12"/>
      <c r="I58" s="23"/>
      <c r="J58" s="12"/>
      <c r="K58" s="15"/>
      <c r="L58" s="12"/>
      <c r="M58" s="15"/>
      <c r="N58" s="12"/>
      <c r="O58" s="12"/>
    </row>
    <row r="59" spans="1:15" s="9" customFormat="1" ht="9.9499999999999993" customHeight="1" x14ac:dyDescent="0.25">
      <c r="A59" s="92"/>
      <c r="B59" s="291"/>
      <c r="C59" s="35"/>
      <c r="D59" s="10"/>
      <c r="E59" s="13"/>
      <c r="F59" s="12"/>
      <c r="G59" s="12"/>
      <c r="H59" s="12"/>
      <c r="I59" s="12"/>
      <c r="J59" s="12"/>
      <c r="K59" s="12"/>
      <c r="L59" s="12"/>
      <c r="M59" s="15"/>
      <c r="N59" s="12"/>
      <c r="O59" s="12"/>
    </row>
    <row r="60" spans="1:15" s="9" customFormat="1" ht="3.95" customHeight="1" x14ac:dyDescent="0.25">
      <c r="A60" s="92"/>
      <c r="B60" s="291"/>
      <c r="C60" s="35"/>
      <c r="D60" s="10"/>
      <c r="E60" s="13"/>
      <c r="F60" s="12"/>
      <c r="G60" s="12"/>
      <c r="H60" s="12"/>
      <c r="I60" s="12"/>
      <c r="J60" s="12"/>
      <c r="K60" s="12"/>
      <c r="L60" s="12"/>
      <c r="M60" s="15"/>
      <c r="N60" s="12"/>
      <c r="O60" s="12"/>
    </row>
    <row r="61" spans="1:15" s="9" customFormat="1" ht="14.1" customHeight="1" x14ac:dyDescent="0.25">
      <c r="A61" s="92"/>
      <c r="B61" s="291"/>
      <c r="C61" s="48" t="s">
        <v>550</v>
      </c>
      <c r="D61" s="12"/>
      <c r="E61" s="12"/>
      <c r="F61" s="12"/>
      <c r="G61" s="12"/>
      <c r="H61" s="12"/>
      <c r="I61" s="12"/>
      <c r="K61" s="292" t="s">
        <v>533</v>
      </c>
    </row>
    <row r="62" spans="1:15" s="9" customFormat="1" ht="14.1" customHeight="1" x14ac:dyDescent="0.25">
      <c r="A62" s="92"/>
      <c r="B62" s="266" t="str">
        <f>'IQF Data'!B43</f>
        <v>Term</v>
      </c>
      <c r="C62" s="41" t="str">
        <f t="shared" ref="C62:C67" si="14">IF(ISERROR(VLOOKUP(B62,IQFData,3,FALSE)),"",VLOOKUP(B62,IQFData,3,FALSE))</f>
        <v>Term (Months)</v>
      </c>
      <c r="D62" s="10"/>
      <c r="E62" s="13"/>
      <c r="F62" s="12"/>
      <c r="G62" s="12"/>
      <c r="H62" s="12"/>
      <c r="I62" s="102">
        <f ca="1">HLOOKUP($I$13,IQFCars,K62,FALSE)</f>
        <v>48</v>
      </c>
      <c r="J62" s="12"/>
      <c r="K62" s="51">
        <f>IF(ISERROR(VLOOKUP(B62,IQFData,205,FALSE)),"",VLOOKUP(B62,IQFData,205,FALSE))</f>
        <v>42</v>
      </c>
      <c r="L62" s="12"/>
      <c r="M62" s="12"/>
      <c r="N62" s="12"/>
      <c r="O62" s="12"/>
    </row>
    <row r="63" spans="1:15" s="9" customFormat="1" ht="3.95" customHeight="1" x14ac:dyDescent="0.25">
      <c r="A63" s="92"/>
      <c r="B63" s="266"/>
      <c r="C63" s="41" t="str">
        <f t="shared" si="14"/>
        <v/>
      </c>
      <c r="D63" s="10"/>
      <c r="E63" s="13"/>
      <c r="F63" s="12"/>
      <c r="G63" s="12"/>
      <c r="H63" s="12"/>
      <c r="I63" s="45"/>
      <c r="J63" s="12"/>
      <c r="K63" s="51" t="str">
        <f t="shared" ref="K63:K67" si="15">IF(ISERROR(VLOOKUP(B63,IQFData,106,FALSE)),"",VLOOKUP(B63,IQFData,106,FALSE))</f>
        <v/>
      </c>
      <c r="L63" s="12"/>
      <c r="M63" s="12"/>
      <c r="N63" s="12"/>
      <c r="O63" s="12"/>
    </row>
    <row r="64" spans="1:15" s="9" customFormat="1" ht="14.1" customHeight="1" x14ac:dyDescent="0.25">
      <c r="A64" s="92"/>
      <c r="B64" s="266" t="str">
        <f>StartIQFMileage</f>
        <v>MileagePerYear</v>
      </c>
      <c r="C64" s="41" t="str">
        <f t="shared" si="14"/>
        <v xml:space="preserve"> Mileage per year (in kilometers) </v>
      </c>
      <c r="D64" s="10"/>
      <c r="E64" s="13"/>
      <c r="F64" s="12"/>
      <c r="G64" s="12"/>
      <c r="H64" s="12"/>
      <c r="I64" s="102">
        <f ca="1">HLOOKUP($I$13,IQFCars,K64,FALSE)</f>
        <v>25000</v>
      </c>
      <c r="J64" s="12"/>
      <c r="K64" s="51">
        <f>IF(ISERROR(VLOOKUP(B64,IQFData,205,FALSE)),"",VLOOKUP(B64,IQFData,205,FALSE))</f>
        <v>43</v>
      </c>
      <c r="L64" s="12"/>
      <c r="M64" s="12"/>
      <c r="N64" s="12"/>
      <c r="O64" s="12"/>
    </row>
    <row r="65" spans="1:16" s="9" customFormat="1" ht="3.95" customHeight="1" x14ac:dyDescent="0.25">
      <c r="A65" s="92"/>
      <c r="B65" s="266"/>
      <c r="C65" s="41" t="str">
        <f t="shared" si="14"/>
        <v/>
      </c>
      <c r="D65" s="10"/>
      <c r="E65" s="13"/>
      <c r="F65" s="12"/>
      <c r="G65" s="12"/>
      <c r="H65" s="12"/>
      <c r="I65" s="45"/>
      <c r="J65" s="12"/>
      <c r="K65" s="51" t="str">
        <f t="shared" si="15"/>
        <v/>
      </c>
      <c r="L65" s="12"/>
      <c r="M65" s="12"/>
      <c r="N65" s="12"/>
      <c r="O65" s="12"/>
    </row>
    <row r="66" spans="1:16" s="9" customFormat="1" ht="14.1" customHeight="1" x14ac:dyDescent="0.25">
      <c r="A66" s="92"/>
      <c r="B66" s="266" t="str">
        <f>'IQF Data'!B77</f>
        <v>Vat</v>
      </c>
      <c r="C66" s="180" t="str">
        <f t="shared" si="14"/>
        <v xml:space="preserve"> VAT % </v>
      </c>
      <c r="D66" s="181"/>
      <c r="E66" s="182"/>
      <c r="F66" s="51"/>
      <c r="G66" s="51"/>
      <c r="H66" s="51"/>
      <c r="I66" s="312">
        <v>0</v>
      </c>
      <c r="J66" s="12"/>
      <c r="K66" s="51">
        <f t="shared" si="15"/>
        <v>23</v>
      </c>
      <c r="L66" s="12"/>
      <c r="M66" s="12"/>
      <c r="N66" s="12"/>
      <c r="O66" s="12"/>
    </row>
    <row r="67" spans="1:16" s="9" customFormat="1" ht="3.95" customHeight="1" x14ac:dyDescent="0.25">
      <c r="A67" s="92"/>
      <c r="B67" s="266"/>
      <c r="C67" s="41" t="str">
        <f t="shared" si="14"/>
        <v/>
      </c>
      <c r="D67" s="10"/>
      <c r="E67" s="13"/>
      <c r="F67" s="12"/>
      <c r="G67" s="12"/>
      <c r="H67" s="12"/>
      <c r="I67" s="45"/>
      <c r="J67" s="12"/>
      <c r="K67" s="51" t="str">
        <f t="shared" si="15"/>
        <v/>
      </c>
      <c r="L67" s="12"/>
      <c r="M67" s="12"/>
      <c r="N67" s="12"/>
      <c r="O67" s="12"/>
    </row>
    <row r="68" spans="1:16" s="9" customFormat="1" ht="14.1" customHeight="1" x14ac:dyDescent="0.25">
      <c r="A68" s="92"/>
      <c r="B68" s="266"/>
      <c r="C68" s="41"/>
      <c r="D68" s="10"/>
      <c r="E68" s="13"/>
      <c r="F68" s="12"/>
      <c r="G68" s="12"/>
      <c r="H68" s="12"/>
      <c r="I68" s="45"/>
      <c r="J68" s="12"/>
      <c r="K68" s="51"/>
      <c r="L68" s="12"/>
      <c r="M68" s="12"/>
      <c r="N68" s="12"/>
      <c r="O68" s="12"/>
    </row>
    <row r="69" spans="1:16" s="9" customFormat="1" ht="24" customHeight="1" x14ac:dyDescent="0.25">
      <c r="A69" s="92"/>
      <c r="B69" s="293" t="s">
        <v>553</v>
      </c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92"/>
    </row>
    <row r="70" spans="1:16" s="9" customFormat="1" ht="3.95" customHeight="1" x14ac:dyDescent="0.25">
      <c r="A70" s="92"/>
      <c r="B70" s="291"/>
      <c r="C70" s="46"/>
      <c r="D70" s="12"/>
      <c r="E70" s="12"/>
      <c r="F70" s="12"/>
      <c r="G70" s="12"/>
      <c r="H70" s="12"/>
      <c r="I70" s="12"/>
    </row>
    <row r="71" spans="1:16" s="9" customFormat="1" ht="14.1" customHeight="1" x14ac:dyDescent="0.25">
      <c r="A71" s="92"/>
      <c r="B71" s="291"/>
      <c r="C71" s="46" t="s">
        <v>594</v>
      </c>
      <c r="D71" s="12"/>
      <c r="E71" s="12"/>
      <c r="F71" s="12"/>
      <c r="G71" s="12"/>
      <c r="H71" s="12"/>
      <c r="I71" s="12"/>
    </row>
    <row r="72" spans="1:16" s="9" customFormat="1" ht="3.95" customHeight="1" x14ac:dyDescent="0.25">
      <c r="A72" s="92"/>
      <c r="B72" s="291"/>
      <c r="C72" s="46"/>
      <c r="D72" s="12"/>
      <c r="E72" s="12"/>
      <c r="F72" s="12"/>
      <c r="G72" s="12"/>
      <c r="H72" s="12"/>
      <c r="I72" s="12"/>
    </row>
    <row r="73" spans="1:16" s="9" customFormat="1" ht="14.1" customHeight="1" x14ac:dyDescent="0.25">
      <c r="A73" s="92"/>
      <c r="B73" s="266"/>
      <c r="C73" s="41" t="s">
        <v>595</v>
      </c>
      <c r="D73" s="10"/>
      <c r="E73" s="13"/>
      <c r="F73" s="12"/>
      <c r="G73" s="12"/>
      <c r="H73" s="12"/>
      <c r="I73" s="101">
        <f ca="1">HLOOKUP($I$13,IQFCarsinlCalc,K73,FALSE)</f>
        <v>1.68</v>
      </c>
      <c r="J73" s="12"/>
      <c r="K73" s="51">
        <f>'IQF Data'!GX184</f>
        <v>183</v>
      </c>
      <c r="L73" s="12"/>
      <c r="M73" s="12"/>
      <c r="N73" s="12"/>
      <c r="O73" s="12"/>
    </row>
    <row r="74" spans="1:16" s="9" customFormat="1" ht="3.95" customHeight="1" x14ac:dyDescent="0.25">
      <c r="A74" s="92"/>
      <c r="B74" s="266"/>
      <c r="C74" s="41"/>
      <c r="D74" s="10"/>
      <c r="E74" s="13"/>
      <c r="F74" s="12"/>
      <c r="G74" s="12"/>
      <c r="H74" s="12"/>
      <c r="I74" s="57"/>
      <c r="J74" s="12"/>
      <c r="K74" s="51"/>
      <c r="L74" s="12"/>
      <c r="M74" s="12"/>
      <c r="N74" s="12"/>
      <c r="O74" s="12"/>
    </row>
    <row r="75" spans="1:16" s="9" customFormat="1" ht="14.1" customHeight="1" x14ac:dyDescent="0.25">
      <c r="A75" s="92"/>
      <c r="B75" s="266"/>
      <c r="C75" s="41" t="s">
        <v>424</v>
      </c>
      <c r="D75" s="10"/>
      <c r="E75" s="13"/>
      <c r="F75" s="12"/>
      <c r="G75" s="12"/>
      <c r="H75" s="12"/>
      <c r="I75" s="101">
        <f ca="1">HLOOKUP($I$13,IQFCarsinlCalc,K75,FALSE)</f>
        <v>6.666666666666667</v>
      </c>
      <c r="J75" s="12"/>
      <c r="K75" s="51">
        <f>'IQF Data'!GX185</f>
        <v>184</v>
      </c>
      <c r="L75" s="12"/>
      <c r="M75" s="12"/>
      <c r="N75" s="12"/>
      <c r="O75" s="12"/>
    </row>
    <row r="76" spans="1:16" s="9" customFormat="1" ht="3.95" customHeight="1" x14ac:dyDescent="0.25">
      <c r="A76" s="92"/>
      <c r="B76" s="295"/>
      <c r="C76" s="41"/>
      <c r="D76" s="10"/>
      <c r="E76" s="13"/>
      <c r="F76" s="12"/>
      <c r="G76" s="12"/>
      <c r="H76" s="12"/>
      <c r="I76" s="57"/>
      <c r="J76" s="12"/>
      <c r="K76" s="51"/>
      <c r="L76" s="12"/>
      <c r="M76" s="12"/>
      <c r="N76" s="12"/>
      <c r="O76" s="12"/>
    </row>
    <row r="77" spans="1:16" s="9" customFormat="1" ht="14.1" customHeight="1" x14ac:dyDescent="0.25">
      <c r="A77" s="92"/>
      <c r="B77" s="295"/>
      <c r="C77" s="41" t="s">
        <v>597</v>
      </c>
      <c r="D77" s="10"/>
      <c r="E77" s="13"/>
      <c r="F77" s="12"/>
      <c r="G77" s="12"/>
      <c r="H77" s="12"/>
      <c r="I77" s="101">
        <f ca="1">HLOOKUP($I$13,IQFCarsinlCalc,K77,FALSE)</f>
        <v>2.5</v>
      </c>
      <c r="J77" s="12"/>
      <c r="K77" s="51">
        <f>'IQF Data'!GX186</f>
        <v>185</v>
      </c>
      <c r="L77" s="12"/>
      <c r="M77" s="12"/>
      <c r="N77" s="12"/>
      <c r="O77" s="12"/>
    </row>
    <row r="78" spans="1:16" s="9" customFormat="1" ht="3.95" customHeight="1" x14ac:dyDescent="0.25">
      <c r="A78" s="92"/>
      <c r="B78" s="295"/>
      <c r="C78" s="41"/>
      <c r="D78" s="10"/>
      <c r="E78" s="13"/>
      <c r="F78" s="12"/>
      <c r="G78" s="12"/>
      <c r="H78" s="12"/>
      <c r="I78" s="57"/>
      <c r="J78" s="12"/>
      <c r="K78" s="51"/>
      <c r="L78" s="12"/>
      <c r="M78" s="15"/>
      <c r="N78" s="12"/>
      <c r="O78" s="12"/>
    </row>
    <row r="79" spans="1:16" s="9" customFormat="1" ht="14.1" customHeight="1" x14ac:dyDescent="0.25">
      <c r="A79" s="92"/>
      <c r="B79" s="295"/>
      <c r="C79" s="41" t="s">
        <v>596</v>
      </c>
      <c r="D79" s="10"/>
      <c r="E79" s="13"/>
      <c r="F79" s="12"/>
      <c r="G79" s="12"/>
      <c r="H79" s="12"/>
      <c r="I79" s="101">
        <f ca="1">HLOOKUP($I$13,IQFCarsinlCalc,K79,FALSE)</f>
        <v>0.73380736222427134</v>
      </c>
      <c r="J79" s="12"/>
      <c r="K79" s="51">
        <f>'IQF Data'!GX187</f>
        <v>186</v>
      </c>
      <c r="L79" s="12"/>
      <c r="M79" s="15"/>
      <c r="N79" s="12"/>
      <c r="O79" s="12"/>
    </row>
    <row r="80" spans="1:16" s="9" customFormat="1" ht="3.95" customHeight="1" x14ac:dyDescent="0.25">
      <c r="A80" s="92"/>
      <c r="B80" s="295"/>
      <c r="C80" s="41"/>
      <c r="D80" s="10"/>
      <c r="E80" s="13"/>
      <c r="F80" s="12"/>
      <c r="G80" s="12"/>
      <c r="H80" s="12"/>
      <c r="I80" s="57"/>
      <c r="J80" s="12"/>
      <c r="K80" s="51"/>
      <c r="L80" s="12"/>
      <c r="M80" s="15"/>
      <c r="N80" s="12"/>
      <c r="O80" s="12"/>
    </row>
    <row r="81" spans="1:15" s="9" customFormat="1" ht="14.1" customHeight="1" x14ac:dyDescent="0.25">
      <c r="A81" s="92"/>
      <c r="B81" s="295"/>
      <c r="C81" s="47" t="s">
        <v>598</v>
      </c>
      <c r="D81" s="10"/>
      <c r="E81" s="13"/>
      <c r="F81" s="12"/>
      <c r="G81" s="12"/>
      <c r="H81" s="12"/>
      <c r="I81" s="106">
        <f ca="1">SUM(I73:I79)</f>
        <v>11.580474028890938</v>
      </c>
      <c r="J81" s="12"/>
      <c r="K81" s="51"/>
      <c r="L81" s="12"/>
      <c r="M81" s="15"/>
      <c r="N81" s="12"/>
      <c r="O81" s="12"/>
    </row>
    <row r="82" spans="1:15" s="9" customFormat="1" ht="14.1" customHeight="1" x14ac:dyDescent="0.25">
      <c r="A82" s="92"/>
      <c r="B82" s="295"/>
      <c r="C82" s="41"/>
      <c r="D82" s="10"/>
      <c r="E82" s="13"/>
      <c r="F82" s="12"/>
      <c r="G82" s="12"/>
      <c r="H82" s="12"/>
      <c r="I82" s="57"/>
      <c r="J82" s="12"/>
      <c r="K82" s="51"/>
      <c r="L82" s="12"/>
      <c r="M82" s="15"/>
      <c r="N82" s="12"/>
      <c r="O82" s="12"/>
    </row>
    <row r="83" spans="1:15" s="9" customFormat="1" ht="14.1" customHeight="1" x14ac:dyDescent="0.25">
      <c r="A83" s="92"/>
      <c r="B83" s="266"/>
      <c r="C83" s="41" t="s">
        <v>599</v>
      </c>
      <c r="D83" s="10"/>
      <c r="E83" s="13"/>
      <c r="F83" s="12"/>
      <c r="G83" s="12"/>
      <c r="H83" s="12"/>
      <c r="I83" s="101">
        <f ca="1">HLOOKUP($I$13,IQFCarsinlCalc,K83,FALSE)</f>
        <v>108.8888888888889</v>
      </c>
      <c r="J83" s="12"/>
      <c r="K83" s="51">
        <f>'IQF Data'!GX189</f>
        <v>188</v>
      </c>
      <c r="L83" s="12"/>
      <c r="M83" s="12"/>
      <c r="N83" s="12"/>
      <c r="O83" s="12"/>
    </row>
    <row r="84" spans="1:15" s="9" customFormat="1" ht="3.95" customHeight="1" x14ac:dyDescent="0.25">
      <c r="A84" s="92"/>
      <c r="B84" s="266"/>
      <c r="C84" s="41"/>
      <c r="D84" s="10"/>
      <c r="E84" s="13"/>
      <c r="F84" s="12"/>
      <c r="G84" s="12"/>
      <c r="H84" s="12"/>
      <c r="I84" s="57"/>
      <c r="J84" s="12"/>
      <c r="K84" s="51"/>
      <c r="L84" s="12"/>
      <c r="M84" s="12"/>
      <c r="N84" s="12"/>
      <c r="O84" s="12"/>
    </row>
    <row r="85" spans="1:15" s="9" customFormat="1" ht="14.1" customHeight="1" x14ac:dyDescent="0.25">
      <c r="A85" s="92"/>
      <c r="B85" s="266"/>
      <c r="C85" s="41" t="s">
        <v>600</v>
      </c>
      <c r="D85" s="10"/>
      <c r="E85" s="13"/>
      <c r="F85" s="12"/>
      <c r="G85" s="12"/>
      <c r="H85" s="12"/>
      <c r="I85" s="101">
        <f ca="1">HLOOKUP($I$13,IQFCarsinlCalc,K85,FALSE)</f>
        <v>1.68</v>
      </c>
      <c r="J85" s="12"/>
      <c r="K85" s="51">
        <f>'IQF Data'!GX190</f>
        <v>189</v>
      </c>
      <c r="L85" s="12"/>
      <c r="M85" s="12"/>
      <c r="N85" s="12"/>
      <c r="O85" s="12"/>
    </row>
    <row r="86" spans="1:15" s="9" customFormat="1" ht="3.95" customHeight="1" x14ac:dyDescent="0.25">
      <c r="A86" s="92"/>
      <c r="B86" s="295"/>
      <c r="C86" s="41"/>
      <c r="D86" s="10"/>
      <c r="E86" s="13"/>
      <c r="F86" s="12"/>
      <c r="G86" s="12"/>
      <c r="H86" s="12"/>
      <c r="I86" s="57"/>
      <c r="J86" s="12"/>
      <c r="K86" s="51"/>
      <c r="L86" s="12"/>
      <c r="M86" s="12"/>
      <c r="N86" s="12"/>
      <c r="O86" s="12"/>
    </row>
    <row r="87" spans="1:15" s="9" customFormat="1" ht="14.1" customHeight="1" x14ac:dyDescent="0.25">
      <c r="A87" s="92"/>
      <c r="B87" s="295"/>
      <c r="C87" s="41" t="s">
        <v>343</v>
      </c>
      <c r="D87" s="10"/>
      <c r="E87" s="13"/>
      <c r="F87" s="12"/>
      <c r="G87" s="12"/>
      <c r="H87" s="12"/>
      <c r="I87" s="101">
        <f ca="1">HLOOKUP($I$13,IQFCarsinlCalc,K87,FALSE)</f>
        <v>4</v>
      </c>
      <c r="J87" s="12"/>
      <c r="K87" s="51">
        <f>'IQF Data'!GX191</f>
        <v>190</v>
      </c>
      <c r="L87" s="12"/>
      <c r="M87" s="12"/>
      <c r="N87" s="12"/>
      <c r="O87" s="12"/>
    </row>
    <row r="88" spans="1:15" s="9" customFormat="1" ht="3.95" customHeight="1" x14ac:dyDescent="0.25">
      <c r="A88" s="92"/>
      <c r="B88" s="295"/>
      <c r="C88" s="41"/>
      <c r="D88" s="10"/>
      <c r="E88" s="13"/>
      <c r="F88" s="12"/>
      <c r="G88" s="12"/>
      <c r="H88" s="12"/>
      <c r="I88" s="45"/>
      <c r="J88" s="12"/>
      <c r="K88" s="12"/>
      <c r="L88" s="12"/>
      <c r="M88" s="15"/>
      <c r="N88" s="12"/>
      <c r="O88" s="12"/>
    </row>
    <row r="89" spans="1:15" s="9" customFormat="1" ht="3.95" customHeight="1" x14ac:dyDescent="0.25">
      <c r="A89" s="92"/>
      <c r="B89" s="295"/>
      <c r="C89" s="41"/>
      <c r="D89" s="10"/>
      <c r="E89" s="13"/>
      <c r="F89" s="12"/>
      <c r="G89" s="12"/>
      <c r="H89" s="12"/>
      <c r="I89" s="45"/>
      <c r="J89" s="12"/>
      <c r="K89" s="12"/>
      <c r="L89" s="12"/>
      <c r="M89" s="15"/>
      <c r="N89" s="12"/>
      <c r="O89" s="12"/>
    </row>
    <row r="90" spans="1:15" s="9" customFormat="1" ht="14.1" customHeight="1" x14ac:dyDescent="0.25">
      <c r="A90" s="92"/>
      <c r="B90" s="295"/>
      <c r="C90" s="46" t="s">
        <v>601</v>
      </c>
      <c r="D90" s="10"/>
      <c r="E90" s="13"/>
      <c r="F90" s="12"/>
      <c r="G90" s="12"/>
      <c r="H90" s="12"/>
      <c r="I90" s="12"/>
      <c r="J90" s="12"/>
      <c r="K90" s="12"/>
      <c r="L90" s="12"/>
      <c r="M90" s="15"/>
      <c r="N90" s="12"/>
      <c r="O90" s="12"/>
    </row>
    <row r="91" spans="1:15" s="9" customFormat="1" ht="3.95" customHeight="1" x14ac:dyDescent="0.25">
      <c r="A91" s="92"/>
      <c r="B91" s="62"/>
      <c r="C91" s="46"/>
      <c r="D91" s="12"/>
      <c r="E91" s="12"/>
      <c r="F91" s="12"/>
      <c r="G91" s="12"/>
      <c r="H91" s="12"/>
      <c r="I91" s="12"/>
    </row>
    <row r="92" spans="1:15" s="9" customFormat="1" ht="14.1" customHeight="1" x14ac:dyDescent="0.25">
      <c r="A92" s="92"/>
      <c r="B92" s="291"/>
      <c r="C92" s="46"/>
      <c r="D92" s="12"/>
      <c r="E92" s="12"/>
      <c r="F92" s="12"/>
      <c r="G92" s="12"/>
      <c r="H92" s="12"/>
      <c r="I92" s="60" t="s">
        <v>581</v>
      </c>
      <c r="J92" s="297"/>
      <c r="K92" s="60" t="str">
        <f>"Total "&amp; K21</f>
        <v>Total  Cost per service (EUR)</v>
      </c>
    </row>
    <row r="93" spans="1:15" s="9" customFormat="1" ht="14.1" customHeight="1" x14ac:dyDescent="0.25">
      <c r="A93" s="92"/>
      <c r="B93" s="266" t="str">
        <f>B22</f>
        <v>PurchaseVehicle</v>
      </c>
      <c r="C93" s="41" t="str">
        <f t="shared" ref="C93:C98" si="16">IF(ISERROR(VLOOKUP(B93,AssumptionsData,3,FALSE)),"",VLOOKUP(B93,AssumptionsData,3,FALSE))</f>
        <v>Purchase vehicle</v>
      </c>
      <c r="D93" s="10"/>
      <c r="E93" s="13"/>
      <c r="F93" s="12"/>
      <c r="G93" s="51">
        <f>'IQF Data'!GX193</f>
        <v>192</v>
      </c>
      <c r="I93" s="101">
        <f ca="1">HLOOKUP($I$13,IQFCarsinlCalc,G93,FALSE)</f>
        <v>21.2</v>
      </c>
      <c r="J93" s="12"/>
      <c r="K93" s="101">
        <f ca="1">HLOOKUP($I$13,IQFCarsinlCalc,O93,FALSE)</f>
        <v>211.57599999999999</v>
      </c>
      <c r="L93" s="12"/>
      <c r="M93" s="115" t="str">
        <f>SelCurrency</f>
        <v>EUR</v>
      </c>
      <c r="N93" s="12"/>
      <c r="O93" s="51">
        <f>'IQF Data'!GX203</f>
        <v>202</v>
      </c>
    </row>
    <row r="94" spans="1:15" s="9" customFormat="1" ht="3.95" customHeight="1" x14ac:dyDescent="0.25">
      <c r="A94" s="92"/>
      <c r="B94" s="266" t="str">
        <f t="shared" ref="B94:B111" si="17">B23</f>
        <v>x</v>
      </c>
      <c r="C94" s="41">
        <f t="shared" si="16"/>
        <v>0</v>
      </c>
      <c r="D94" s="10"/>
      <c r="E94" s="13"/>
      <c r="F94" s="12"/>
      <c r="G94" s="51"/>
      <c r="I94" s="57"/>
      <c r="J94" s="12"/>
      <c r="K94" s="57"/>
      <c r="L94" s="12"/>
      <c r="M94" s="12"/>
      <c r="N94" s="12"/>
      <c r="O94" s="51"/>
    </row>
    <row r="95" spans="1:15" s="9" customFormat="1" ht="14.1" customHeight="1" x14ac:dyDescent="0.25">
      <c r="A95" s="92"/>
      <c r="B95" s="266" t="str">
        <f t="shared" si="17"/>
        <v>PayroadTaxes</v>
      </c>
      <c r="C95" s="41" t="str">
        <f t="shared" si="16"/>
        <v>Pay road taxes</v>
      </c>
      <c r="D95" s="10"/>
      <c r="E95" s="13"/>
      <c r="F95" s="12"/>
      <c r="G95" s="51">
        <f>'IQF Data'!GX194</f>
        <v>193</v>
      </c>
      <c r="I95" s="101">
        <f ca="1">HLOOKUP($I$13,IQFCarsinlCalc,G95,FALSE)</f>
        <v>2</v>
      </c>
      <c r="J95" s="12"/>
      <c r="K95" s="101">
        <f ca="1">HLOOKUP($I$13,IQFCarsinlCalc,O95,FALSE)</f>
        <v>19.96</v>
      </c>
      <c r="L95" s="12"/>
      <c r="M95" s="115" t="str">
        <f>SelCurrency</f>
        <v>EUR</v>
      </c>
      <c r="N95" s="12"/>
      <c r="O95" s="51">
        <f>'IQF Data'!GX204</f>
        <v>203</v>
      </c>
    </row>
    <row r="96" spans="1:15" s="9" customFormat="1" ht="3.95" customHeight="1" x14ac:dyDescent="0.25">
      <c r="A96" s="92"/>
      <c r="B96" s="266" t="str">
        <f t="shared" si="17"/>
        <v>x</v>
      </c>
      <c r="C96" s="41">
        <f t="shared" si="16"/>
        <v>0</v>
      </c>
      <c r="D96" s="10"/>
      <c r="E96" s="13"/>
      <c r="F96" s="12"/>
      <c r="G96" s="51"/>
      <c r="I96" s="57"/>
      <c r="J96" s="12"/>
      <c r="K96" s="57"/>
      <c r="L96" s="12"/>
      <c r="M96" s="12"/>
      <c r="N96" s="12"/>
      <c r="O96" s="51"/>
    </row>
    <row r="97" spans="1:15" s="9" customFormat="1" ht="14.1" customHeight="1" x14ac:dyDescent="0.25">
      <c r="A97" s="92"/>
      <c r="B97" s="266" t="str">
        <f t="shared" si="17"/>
        <v>NegotiatieMaintenanceRepairs</v>
      </c>
      <c r="C97" s="41" t="str">
        <f t="shared" si="16"/>
        <v>Negotiate maintenance &amp; repairs</v>
      </c>
      <c r="D97" s="10"/>
      <c r="E97" s="13"/>
      <c r="F97" s="12"/>
      <c r="G97" s="51">
        <f>'IQF Data'!GX195</f>
        <v>194</v>
      </c>
      <c r="I97" s="101">
        <f ca="1">HLOOKUP($I$13,IQFCarsinlCalc,G97,FALSE)</f>
        <v>4.6321896115563757</v>
      </c>
      <c r="J97" s="12"/>
      <c r="K97" s="101">
        <f ca="1">HLOOKUP($I$13,IQFCarsinlCalc,O97,FALSE)</f>
        <v>46.229252323332631</v>
      </c>
      <c r="L97" s="12"/>
      <c r="M97" s="115" t="str">
        <f>SelCurrency</f>
        <v>EUR</v>
      </c>
      <c r="N97" s="12"/>
      <c r="O97" s="51">
        <f>'IQF Data'!GX205</f>
        <v>204</v>
      </c>
    </row>
    <row r="98" spans="1:15" s="9" customFormat="1" ht="3.95" customHeight="1" x14ac:dyDescent="0.25">
      <c r="A98" s="92"/>
      <c r="B98" s="266" t="str">
        <f t="shared" si="17"/>
        <v>x</v>
      </c>
      <c r="C98" s="41">
        <f t="shared" si="16"/>
        <v>0</v>
      </c>
      <c r="D98" s="10"/>
      <c r="E98" s="13"/>
      <c r="F98" s="12"/>
      <c r="G98" s="51"/>
      <c r="I98" s="57"/>
      <c r="J98" s="12"/>
      <c r="K98" s="57"/>
      <c r="L98" s="12"/>
      <c r="M98" s="12"/>
      <c r="N98" s="12"/>
      <c r="O98" s="51"/>
    </row>
    <row r="99" spans="1:15" s="9" customFormat="1" ht="14.1" customHeight="1" x14ac:dyDescent="0.25">
      <c r="A99" s="92"/>
      <c r="B99" s="266" t="str">
        <f t="shared" si="17"/>
        <v>PickupDeliverVehicle</v>
      </c>
      <c r="C99" s="41" t="str">
        <f>IF(ISERROR(VLOOKUP(B99,AssumptionsData,3,FALSE)),"",VLOOKUP(B99,AssumptionsData,3,FALSE))</f>
        <v>Pick up &amp; deliver vehicle</v>
      </c>
      <c r="D99" s="10"/>
      <c r="E99" s="13"/>
      <c r="F99" s="12"/>
      <c r="G99" s="51">
        <f>'IQF Data'!GX196</f>
        <v>195</v>
      </c>
      <c r="I99" s="101">
        <f ca="1">HLOOKUP($I$13,IQFCarsinlCalc,G99,FALSE)</f>
        <v>33.583374683783717</v>
      </c>
      <c r="J99" s="12"/>
      <c r="K99" s="101">
        <f ca="1">HLOOKUP($I$13,IQFCarsinlCalc,O99,FALSE)</f>
        <v>335.1620793441615</v>
      </c>
      <c r="L99" s="12"/>
      <c r="M99" s="115" t="str">
        <f>SelCurrency</f>
        <v>EUR</v>
      </c>
      <c r="N99" s="12"/>
      <c r="O99" s="51">
        <f>'IQF Data'!GX206</f>
        <v>205</v>
      </c>
    </row>
    <row r="100" spans="1:15" s="9" customFormat="1" ht="3.95" customHeight="1" x14ac:dyDescent="0.25">
      <c r="A100" s="92"/>
      <c r="B100" s="266" t="str">
        <f t="shared" si="17"/>
        <v>x</v>
      </c>
      <c r="C100" s="41">
        <f>IF(ISERROR(VLOOKUP(B100,AssumptionsData,3,FALSE)),"",VLOOKUP(B100,AssumptionsData,3,FALSE))</f>
        <v>0</v>
      </c>
      <c r="D100" s="10"/>
      <c r="E100" s="13"/>
      <c r="F100" s="12"/>
      <c r="G100" s="51"/>
      <c r="I100" s="58"/>
      <c r="J100" s="12"/>
      <c r="K100" s="58"/>
      <c r="L100" s="12"/>
      <c r="M100" s="15"/>
      <c r="N100" s="12"/>
      <c r="O100" s="51"/>
    </row>
    <row r="101" spans="1:15" s="9" customFormat="1" ht="14.1" customHeight="1" x14ac:dyDescent="0.25">
      <c r="A101" s="92"/>
      <c r="B101" s="266" t="str">
        <f t="shared" si="17"/>
        <v>FollowUpRepairs</v>
      </c>
      <c r="C101" s="41" t="str">
        <f t="shared" ref="C101:C109" si="18">IF(ISERROR(VLOOKUP(B101,AssumptionsData,3,FALSE)),"",VLOOKUP(B101,AssumptionsData,3,FALSE))</f>
        <v>Follow up repairs</v>
      </c>
      <c r="D101" s="10"/>
      <c r="E101" s="13"/>
      <c r="F101" s="12"/>
      <c r="G101" s="51">
        <f>'IQF Data'!GX197</f>
        <v>196</v>
      </c>
      <c r="I101" s="101">
        <f ca="1">HLOOKUP($I$13,IQFCarsinlCalc,G101,FALSE)</f>
        <v>22.00290065489278</v>
      </c>
      <c r="J101" s="12"/>
      <c r="K101" s="101">
        <f ca="1">HLOOKUP($I$13,IQFCarsinlCalc,O101,FALSE)</f>
        <v>219.58894853582996</v>
      </c>
      <c r="L101" s="12"/>
      <c r="M101" s="115" t="str">
        <f>SelCurrency</f>
        <v>EUR</v>
      </c>
      <c r="N101" s="12"/>
      <c r="O101" s="51">
        <f>'IQF Data'!GX207</f>
        <v>206</v>
      </c>
    </row>
    <row r="102" spans="1:15" s="9" customFormat="1" ht="3.95" customHeight="1" x14ac:dyDescent="0.25">
      <c r="A102" s="92"/>
      <c r="B102" s="266" t="str">
        <f t="shared" si="17"/>
        <v>x</v>
      </c>
      <c r="C102" s="41">
        <f t="shared" si="18"/>
        <v>0</v>
      </c>
      <c r="D102" s="10"/>
      <c r="E102" s="13"/>
      <c r="F102" s="12"/>
      <c r="G102" s="51"/>
      <c r="I102" s="57"/>
      <c r="J102" s="12"/>
      <c r="K102" s="57"/>
      <c r="L102" s="12"/>
      <c r="M102" s="15"/>
      <c r="N102" s="12"/>
      <c r="O102" s="51"/>
    </row>
    <row r="103" spans="1:15" s="9" customFormat="1" ht="14.1" customHeight="1" x14ac:dyDescent="0.25">
      <c r="A103" s="92"/>
      <c r="B103" s="266" t="str">
        <f t="shared" si="17"/>
        <v>ManageClaims</v>
      </c>
      <c r="C103" s="41" t="str">
        <f t="shared" si="18"/>
        <v>Manage claims</v>
      </c>
      <c r="D103" s="10"/>
      <c r="E103" s="13"/>
      <c r="F103" s="12"/>
      <c r="G103" s="51">
        <f>'IQF Data'!GX198</f>
        <v>197</v>
      </c>
      <c r="I103" s="101">
        <f ca="1">HLOOKUP($I$13,IQFCarsinlCalc,G103,FALSE)</f>
        <v>10.247999999999999</v>
      </c>
      <c r="J103" s="12"/>
      <c r="K103" s="101">
        <f ca="1">HLOOKUP($I$13,IQFCarsinlCalc,O103,FALSE)</f>
        <v>102.27504</v>
      </c>
      <c r="L103" s="12"/>
      <c r="M103" s="115" t="str">
        <f>SelCurrency</f>
        <v>EUR</v>
      </c>
      <c r="N103" s="12"/>
      <c r="O103" s="51">
        <f>'IQF Data'!GX208</f>
        <v>207</v>
      </c>
    </row>
    <row r="104" spans="1:15" s="9" customFormat="1" ht="3.95" customHeight="1" x14ac:dyDescent="0.25">
      <c r="A104" s="92"/>
      <c r="B104" s="266" t="str">
        <f t="shared" si="17"/>
        <v>x</v>
      </c>
      <c r="C104" s="41">
        <f t="shared" si="18"/>
        <v>0</v>
      </c>
      <c r="D104" s="10"/>
      <c r="E104" s="13"/>
      <c r="F104" s="12"/>
      <c r="G104" s="51"/>
      <c r="I104" s="57"/>
      <c r="J104" s="12"/>
      <c r="K104" s="57"/>
      <c r="L104" s="12"/>
      <c r="M104" s="15"/>
      <c r="N104" s="12"/>
      <c r="O104" s="51"/>
    </row>
    <row r="105" spans="1:15" s="9" customFormat="1" ht="14.1" customHeight="1" x14ac:dyDescent="0.25">
      <c r="A105" s="92"/>
      <c r="B105" s="266" t="str">
        <f t="shared" si="17"/>
        <v>ManageInvoices</v>
      </c>
      <c r="C105" s="41" t="str">
        <f t="shared" si="18"/>
        <v>Manage invoices</v>
      </c>
      <c r="D105" s="10"/>
      <c r="E105" s="13"/>
      <c r="F105" s="12"/>
      <c r="G105" s="51">
        <f>'IQF Data'!GX199</f>
        <v>198</v>
      </c>
      <c r="I105" s="101">
        <f ca="1">HLOOKUP($I$13,IQFCarsinlCalc,G105,FALSE)</f>
        <v>6.2321896115563753</v>
      </c>
      <c r="J105" s="12"/>
      <c r="K105" s="101">
        <f ca="1">HLOOKUP($I$13,IQFCarsinlCalc,O105,FALSE)</f>
        <v>62.197252323332627</v>
      </c>
      <c r="L105" s="12"/>
      <c r="M105" s="115" t="str">
        <f>SelCurrency</f>
        <v>EUR</v>
      </c>
      <c r="N105" s="12"/>
      <c r="O105" s="51">
        <f>'IQF Data'!GX209</f>
        <v>208</v>
      </c>
    </row>
    <row r="106" spans="1:15" s="9" customFormat="1" ht="3.95" customHeight="1" x14ac:dyDescent="0.25">
      <c r="A106" s="92"/>
      <c r="B106" s="266" t="str">
        <f t="shared" si="17"/>
        <v>x</v>
      </c>
      <c r="C106" s="41">
        <f t="shared" si="18"/>
        <v>0</v>
      </c>
      <c r="D106" s="10"/>
      <c r="E106" s="13"/>
      <c r="F106" s="12"/>
      <c r="G106" s="51"/>
      <c r="I106" s="59"/>
      <c r="J106" s="12"/>
      <c r="K106" s="59"/>
      <c r="L106" s="12"/>
      <c r="M106" s="15"/>
      <c r="N106" s="12"/>
      <c r="O106" s="51"/>
    </row>
    <row r="107" spans="1:15" s="9" customFormat="1" ht="14.1" customHeight="1" x14ac:dyDescent="0.25">
      <c r="A107" s="92"/>
      <c r="B107" s="266" t="str">
        <f t="shared" si="17"/>
        <v>ManageFuelReceipts</v>
      </c>
      <c r="C107" s="41" t="str">
        <f t="shared" si="18"/>
        <v>Manage fuel receipts</v>
      </c>
      <c r="D107" s="10"/>
      <c r="E107" s="13"/>
      <c r="F107" s="12"/>
      <c r="G107" s="51">
        <f>'IQF Data'!GX200</f>
        <v>199</v>
      </c>
      <c r="I107" s="101">
        <f ca="1">HLOOKUP($I$13,IQFCarsinlCalc,G107,FALSE)</f>
        <v>21.777777777777782</v>
      </c>
      <c r="J107" s="12"/>
      <c r="K107" s="101">
        <f ca="1">HLOOKUP($I$13,IQFCarsinlCalc,O107,FALSE)</f>
        <v>217.34222222222226</v>
      </c>
      <c r="L107" s="12"/>
      <c r="M107" s="115" t="str">
        <f>SelCurrency</f>
        <v>EUR</v>
      </c>
      <c r="N107" s="12"/>
      <c r="O107" s="51">
        <f>'IQF Data'!GX210</f>
        <v>209</v>
      </c>
    </row>
    <row r="108" spans="1:15" s="9" customFormat="1" ht="3.95" customHeight="1" x14ac:dyDescent="0.25">
      <c r="A108" s="92"/>
      <c r="B108" s="266" t="str">
        <f t="shared" si="17"/>
        <v>x</v>
      </c>
      <c r="C108" s="41">
        <f t="shared" si="18"/>
        <v>0</v>
      </c>
      <c r="D108" s="10"/>
      <c r="E108" s="13"/>
      <c r="F108" s="12"/>
      <c r="G108" s="51"/>
      <c r="I108" s="59"/>
      <c r="J108" s="12"/>
      <c r="K108" s="59"/>
      <c r="L108" s="12"/>
      <c r="M108" s="15"/>
      <c r="N108" s="12"/>
      <c r="O108" s="51"/>
    </row>
    <row r="109" spans="1:15" s="9" customFormat="1" ht="14.1" customHeight="1" x14ac:dyDescent="0.25">
      <c r="A109" s="92"/>
      <c r="B109" s="266" t="str">
        <f t="shared" si="17"/>
        <v>SellUsedCar</v>
      </c>
      <c r="C109" s="41" t="str">
        <f t="shared" si="18"/>
        <v>Sell used car</v>
      </c>
      <c r="D109" s="10"/>
      <c r="E109" s="13"/>
      <c r="F109" s="12"/>
      <c r="G109" s="51">
        <f>'IQF Data'!GX201</f>
        <v>200</v>
      </c>
      <c r="I109" s="101">
        <f ca="1">HLOOKUP($I$13,IQFCarsinlCalc,G109,FALSE)</f>
        <v>10</v>
      </c>
      <c r="J109" s="12"/>
      <c r="K109" s="101">
        <f ca="1">HLOOKUP($I$13,IQFCarsinlCalc,O109,FALSE)</f>
        <v>99.800000000000011</v>
      </c>
      <c r="L109" s="12"/>
      <c r="M109" s="115" t="str">
        <f>SelCurrency</f>
        <v>EUR</v>
      </c>
      <c r="N109" s="12"/>
      <c r="O109" s="51">
        <f>'IQF Data'!GX211</f>
        <v>210</v>
      </c>
    </row>
    <row r="110" spans="1:15" s="9" customFormat="1" ht="3.95" customHeight="1" x14ac:dyDescent="0.25">
      <c r="A110" s="92"/>
      <c r="B110" s="62"/>
      <c r="C110" s="47"/>
      <c r="D110" s="12"/>
      <c r="E110" s="12"/>
      <c r="F110" s="12"/>
      <c r="G110" s="12"/>
      <c r="H110" s="12"/>
      <c r="I110" s="12"/>
    </row>
    <row r="111" spans="1:15" s="9" customFormat="1" ht="14.1" customHeight="1" x14ac:dyDescent="0.25">
      <c r="A111" s="92"/>
      <c r="B111" s="266">
        <f t="shared" si="17"/>
        <v>0</v>
      </c>
      <c r="C111" s="47" t="s">
        <v>602</v>
      </c>
      <c r="D111" s="10"/>
      <c r="E111" s="13"/>
      <c r="F111" s="12"/>
      <c r="G111" s="12"/>
      <c r="H111" s="12"/>
      <c r="I111" s="106">
        <f ca="1">SUM(I93:I109)</f>
        <v>131.67643233956704</v>
      </c>
      <c r="J111" s="12"/>
      <c r="K111" s="106">
        <f ca="1">SUM(K93:K109)</f>
        <v>1314.130794748879</v>
      </c>
      <c r="L111" s="12"/>
      <c r="M111" s="115" t="str">
        <f>SelCurrency</f>
        <v>EUR</v>
      </c>
      <c r="N111" s="12"/>
      <c r="O111" s="12"/>
    </row>
    <row r="112" spans="1:15" s="9" customFormat="1" ht="14.1" customHeight="1" x14ac:dyDescent="0.25">
      <c r="A112" s="92"/>
      <c r="B112" s="62"/>
      <c r="C112" s="12"/>
      <c r="D112" s="12"/>
      <c r="E112" s="12"/>
      <c r="F112" s="12"/>
      <c r="G112" s="12"/>
      <c r="H112" s="12"/>
      <c r="I112" s="12"/>
    </row>
    <row r="113" spans="1:15" s="9" customFormat="1" ht="3.95" customHeight="1" x14ac:dyDescent="0.25">
      <c r="A113" s="92"/>
      <c r="B113" s="291"/>
      <c r="C113" s="46"/>
      <c r="D113" s="12"/>
      <c r="E113" s="12"/>
      <c r="F113" s="12"/>
      <c r="G113" s="12"/>
      <c r="H113" s="12"/>
      <c r="I113" s="12"/>
    </row>
    <row r="114" spans="1:15" s="9" customFormat="1" ht="14.1" customHeight="1" x14ac:dyDescent="0.25">
      <c r="A114" s="92"/>
      <c r="B114" s="291"/>
      <c r="C114" s="46" t="s">
        <v>603</v>
      </c>
      <c r="D114" s="12"/>
      <c r="E114" s="12"/>
      <c r="F114" s="12"/>
      <c r="G114" s="12"/>
      <c r="H114" s="12"/>
      <c r="I114" s="12"/>
    </row>
    <row r="115" spans="1:15" s="9" customFormat="1" ht="3.95" customHeight="1" x14ac:dyDescent="0.25">
      <c r="A115" s="92"/>
      <c r="B115" s="291"/>
      <c r="C115" s="46"/>
      <c r="D115" s="12"/>
      <c r="E115" s="12"/>
      <c r="F115" s="12"/>
      <c r="G115" s="12"/>
      <c r="H115" s="12"/>
      <c r="I115" s="12"/>
    </row>
    <row r="116" spans="1:15" s="9" customFormat="1" ht="14.1" customHeight="1" x14ac:dyDescent="0.25">
      <c r="A116" s="92"/>
      <c r="B116" s="266"/>
      <c r="C116" s="41" t="s">
        <v>604</v>
      </c>
      <c r="D116" s="10"/>
      <c r="E116" s="13"/>
      <c r="F116" s="12"/>
      <c r="G116" s="292">
        <f>'IQF Data'!GX214</f>
        <v>213</v>
      </c>
      <c r="H116" s="12"/>
      <c r="I116" s="101">
        <f ca="1">HLOOKUP($I$13,IQFCarsinlCalc,G116,FALSE)</f>
        <v>32.919108084891761</v>
      </c>
      <c r="J116" s="12"/>
      <c r="K116" s="101">
        <f ca="1">HLOOKUP($I$13,IQFCarsinlCalc,O116,FALSE)</f>
        <v>328.53269868721975</v>
      </c>
      <c r="L116" s="12"/>
      <c r="M116" s="115" t="str">
        <f>SelCurrency</f>
        <v>EUR</v>
      </c>
      <c r="N116" s="12"/>
      <c r="O116" s="51">
        <f>'IQF Data'!GX215</f>
        <v>214</v>
      </c>
    </row>
    <row r="117" spans="1:15" s="9" customFormat="1" ht="3.95" customHeight="1" x14ac:dyDescent="0.25">
      <c r="A117" s="92"/>
      <c r="B117" s="266"/>
      <c r="C117" s="41"/>
      <c r="D117" s="10"/>
      <c r="E117" s="13"/>
      <c r="F117" s="12"/>
      <c r="G117" s="12"/>
      <c r="H117" s="12"/>
      <c r="I117" s="57"/>
      <c r="J117" s="12"/>
      <c r="K117" s="12"/>
      <c r="L117" s="12"/>
      <c r="M117" s="12"/>
      <c r="N117" s="12"/>
      <c r="O117" s="12"/>
    </row>
    <row r="118" spans="1:15" s="9" customFormat="1" ht="14.1" customHeight="1" x14ac:dyDescent="0.25">
      <c r="A118" s="92"/>
      <c r="B118" s="266"/>
      <c r="C118" s="41" t="s">
        <v>605</v>
      </c>
      <c r="D118" s="10"/>
      <c r="E118" s="13"/>
      <c r="F118" s="12"/>
      <c r="G118" s="292">
        <f>'IQF Data'!GX216</f>
        <v>215</v>
      </c>
      <c r="H118" s="12"/>
      <c r="I118" s="101">
        <f ca="1">HLOOKUP($I$13,IQFCarsinlCalc,G118,FALSE)</f>
        <v>-1.3688862445300822</v>
      </c>
      <c r="J118" s="12"/>
      <c r="K118" s="115" t="str">
        <f>SelCurrency</f>
        <v>EUR</v>
      </c>
      <c r="L118" s="12"/>
      <c r="M118" s="12"/>
      <c r="N118" s="12"/>
      <c r="O118" s="12"/>
    </row>
    <row r="119" spans="1:15" s="9" customFormat="1" ht="3.95" customHeight="1" x14ac:dyDescent="0.25">
      <c r="A119" s="92"/>
      <c r="B119" s="295"/>
      <c r="C119" s="41"/>
      <c r="D119" s="10"/>
      <c r="E119" s="13"/>
      <c r="F119" s="12"/>
      <c r="G119" s="12"/>
      <c r="H119" s="12"/>
      <c r="I119" s="57"/>
      <c r="J119" s="12"/>
      <c r="K119" s="12"/>
      <c r="L119" s="12"/>
      <c r="M119" s="12"/>
      <c r="N119" s="12"/>
      <c r="O119" s="12"/>
    </row>
    <row r="120" spans="1:15" s="9" customFormat="1" ht="14.1" customHeight="1" x14ac:dyDescent="0.25">
      <c r="A120" s="92"/>
      <c r="B120" s="295"/>
      <c r="C120" s="61" t="s">
        <v>739</v>
      </c>
      <c r="D120" s="10"/>
      <c r="E120" s="13"/>
      <c r="F120" s="12"/>
      <c r="G120" s="292">
        <f>'IQF Data'!GX217</f>
        <v>216</v>
      </c>
      <c r="H120" s="12"/>
      <c r="I120" s="106">
        <f ca="1">HLOOKUP($I$13,IQFCarsinlCalc,G120,FALSE)</f>
        <v>26.008838646071563</v>
      </c>
      <c r="J120" s="12"/>
      <c r="K120" s="115" t="str">
        <f>SelCurrency</f>
        <v>EUR</v>
      </c>
      <c r="L120" s="12"/>
      <c r="M120" s="12"/>
      <c r="N120" s="12"/>
      <c r="O120" s="12"/>
    </row>
    <row r="121" spans="1:15" s="9" customFormat="1" ht="3.95" customHeight="1" x14ac:dyDescent="0.25">
      <c r="A121" s="92"/>
      <c r="B121" s="295"/>
      <c r="C121" s="41"/>
      <c r="D121" s="10"/>
      <c r="E121" s="13"/>
      <c r="F121" s="12"/>
      <c r="G121" s="12"/>
      <c r="H121" s="12"/>
      <c r="I121" s="57"/>
      <c r="J121" s="12"/>
      <c r="K121" s="115" t="str">
        <f>SelCurrency</f>
        <v>EUR</v>
      </c>
      <c r="L121" s="12"/>
      <c r="M121" s="15"/>
      <c r="N121" s="12"/>
      <c r="O121" s="12"/>
    </row>
    <row r="122" spans="1:15" s="9" customFormat="1" ht="14.1" customHeight="1" x14ac:dyDescent="0.25">
      <c r="A122" s="92"/>
      <c r="B122" s="295"/>
      <c r="C122" s="61" t="s">
        <v>430</v>
      </c>
      <c r="D122" s="10"/>
      <c r="E122" s="13"/>
      <c r="F122" s="12"/>
      <c r="G122" s="292">
        <f>'IQF Data'!GX218</f>
        <v>217</v>
      </c>
      <c r="H122" s="12"/>
      <c r="I122" s="106">
        <f ca="1">HLOOKUP($I$13,IQFCarsinlCalc,G122,FALSE)</f>
        <v>17</v>
      </c>
      <c r="J122" s="12"/>
      <c r="K122" s="115" t="str">
        <f>SelCurrency</f>
        <v>EUR</v>
      </c>
      <c r="L122" s="12"/>
      <c r="M122" s="15"/>
      <c r="N122" s="12"/>
      <c r="O122" s="12"/>
    </row>
    <row r="123" spans="1:15" s="9" customFormat="1" ht="3.95" customHeight="1" x14ac:dyDescent="0.25">
      <c r="A123" s="92"/>
      <c r="B123" s="295"/>
      <c r="C123" s="41"/>
      <c r="D123" s="10"/>
      <c r="E123" s="13"/>
      <c r="F123" s="12"/>
      <c r="G123" s="12"/>
      <c r="H123" s="12"/>
      <c r="I123" s="57"/>
      <c r="J123" s="12"/>
      <c r="K123" s="12"/>
      <c r="L123" s="12"/>
      <c r="M123" s="15"/>
      <c r="N123" s="12"/>
      <c r="O123" s="12"/>
    </row>
    <row r="124" spans="1:15" s="9" customFormat="1" ht="14.1" customHeight="1" x14ac:dyDescent="0.25">
      <c r="A124" s="92"/>
      <c r="B124" s="295"/>
      <c r="C124" s="47"/>
      <c r="D124" s="10"/>
      <c r="E124" s="13"/>
      <c r="F124" s="12"/>
      <c r="G124" s="12"/>
      <c r="H124" s="12"/>
      <c r="I124" s="12"/>
      <c r="J124" s="12"/>
      <c r="K124" s="12"/>
      <c r="L124" s="12"/>
      <c r="M124" s="15"/>
      <c r="N124" s="12"/>
      <c r="O124" s="12"/>
    </row>
    <row r="125" spans="1:15" s="9" customFormat="1" ht="20.100000000000001" customHeight="1" x14ac:dyDescent="0.25">
      <c r="A125" s="92"/>
      <c r="B125" s="62"/>
      <c r="C125" s="37"/>
      <c r="D125" s="20"/>
      <c r="E125" s="20"/>
      <c r="F125" s="20"/>
      <c r="G125" s="20"/>
      <c r="H125" s="20"/>
      <c r="I125" s="20"/>
    </row>
    <row r="126" spans="1:15" ht="14.1" customHeight="1" x14ac:dyDescent="0.25">
      <c r="A126" s="92"/>
      <c r="C126" s="480"/>
      <c r="D126" s="480"/>
      <c r="E126" s="480"/>
      <c r="F126" s="480"/>
      <c r="G126" s="480"/>
      <c r="H126" s="480"/>
      <c r="I126" s="480"/>
    </row>
    <row r="127" spans="1:15" ht="14.1" customHeight="1" x14ac:dyDescent="0.25">
      <c r="A127" s="92"/>
      <c r="C127" s="480"/>
      <c r="D127" s="480"/>
      <c r="E127" s="480"/>
      <c r="F127" s="480"/>
      <c r="G127" s="480"/>
      <c r="H127" s="480"/>
      <c r="I127" s="480"/>
    </row>
    <row r="128" spans="1:15" ht="14.1" customHeight="1" x14ac:dyDescent="0.25">
      <c r="A128" s="92"/>
      <c r="C128" s="480"/>
      <c r="D128" s="480"/>
      <c r="E128" s="480"/>
      <c r="F128" s="480"/>
      <c r="G128" s="480"/>
      <c r="H128" s="480"/>
      <c r="I128" s="480"/>
    </row>
    <row r="129" spans="1:9" ht="14.1" customHeight="1" x14ac:dyDescent="0.25">
      <c r="A129" s="92"/>
      <c r="C129" s="480"/>
      <c r="D129" s="480"/>
      <c r="E129" s="480"/>
      <c r="F129" s="480"/>
      <c r="G129" s="480"/>
      <c r="H129" s="480"/>
      <c r="I129" s="480"/>
    </row>
    <row r="130" spans="1:9" hidden="1" x14ac:dyDescent="0.25"/>
    <row r="131" spans="1:9" hidden="1" x14ac:dyDescent="0.25"/>
    <row r="132" spans="1:9" hidden="1" x14ac:dyDescent="0.25"/>
    <row r="133" spans="1:9" hidden="1" x14ac:dyDescent="0.25"/>
    <row r="134" spans="1:9" hidden="1" x14ac:dyDescent="0.25"/>
    <row r="135" spans="1:9" hidden="1" x14ac:dyDescent="0.25"/>
    <row r="136" spans="1:9" hidden="1" x14ac:dyDescent="0.25"/>
    <row r="137" spans="1:9" hidden="1" x14ac:dyDescent="0.25"/>
    <row r="138" spans="1:9" hidden="1" x14ac:dyDescent="0.25"/>
    <row r="139" spans="1:9" hidden="1" x14ac:dyDescent="0.25"/>
    <row r="140" spans="1:9" hidden="1" x14ac:dyDescent="0.25"/>
    <row r="141" spans="1:9" hidden="1" x14ac:dyDescent="0.25"/>
    <row r="142" spans="1:9" hidden="1" x14ac:dyDescent="0.25"/>
    <row r="143" spans="1:9" hidden="1" x14ac:dyDescent="0.25"/>
    <row r="144" spans="1:9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</sheetData>
  <sheetProtection selectLockedCells="1"/>
  <mergeCells count="2">
    <mergeCell ref="C126:I129"/>
    <mergeCell ref="I13:N13"/>
  </mergeCells>
  <pageMargins left="0.11811023622047245" right="0.11811023622047245" top="0.31496062992125984" bottom="0.31496062992125984" header="0.31496062992125984" footer="0.31496062992125984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sedCarSaleIncome">
    <pageSetUpPr autoPageBreaks="0"/>
  </sheetPr>
  <dimension ref="A1:O627"/>
  <sheetViews>
    <sheetView showGridLines="0" showRuler="0" showWhiteSpace="0" topLeftCell="A2" workbookViewId="0">
      <pane ySplit="8" topLeftCell="A43" activePane="bottomLeft" state="frozen"/>
      <selection activeCell="A2" sqref="A2"/>
      <selection pane="bottomLeft" activeCell="I36" sqref="I36"/>
    </sheetView>
  </sheetViews>
  <sheetFormatPr defaultColWidth="0" defaultRowHeight="0" customHeight="1" zeroHeight="1" x14ac:dyDescent="0.25"/>
  <cols>
    <col min="1" max="2" width="4" style="62" customWidth="1"/>
    <col min="3" max="4" width="10.7109375" style="62" customWidth="1"/>
    <col min="5" max="5" width="2.7109375" style="62" customWidth="1"/>
    <col min="6" max="6" width="9.28515625" style="62" customWidth="1"/>
    <col min="7" max="7" width="14.7109375" style="62" customWidth="1"/>
    <col min="8" max="8" width="1.7109375" style="62" customWidth="1"/>
    <col min="9" max="9" width="11.7109375" style="62" customWidth="1"/>
    <col min="10" max="10" width="1.7109375" style="62" customWidth="1"/>
    <col min="11" max="11" width="11.7109375" style="62" customWidth="1"/>
    <col min="12" max="12" width="1.7109375" style="62" customWidth="1"/>
    <col min="13" max="13" width="11.7109375" style="62" customWidth="1"/>
    <col min="14" max="14" width="1.7109375" style="62" customWidth="1"/>
    <col min="15" max="15" width="6.85546875" style="62" customWidth="1"/>
    <col min="16" max="16384" width="9.140625" style="62" hidden="1"/>
  </cols>
  <sheetData>
    <row r="1" spans="1:15" ht="0" hidden="1" customHeight="1" x14ac:dyDescent="0.25"/>
    <row r="2" spans="1:15" ht="14.1" customHeight="1" x14ac:dyDescent="0.25">
      <c r="A2" s="92"/>
      <c r="C2" s="33"/>
      <c r="D2" s="33"/>
      <c r="E2" s="34"/>
      <c r="F2" s="34"/>
      <c r="G2" s="34"/>
      <c r="H2" s="34"/>
      <c r="I2" s="34"/>
    </row>
    <row r="3" spans="1:15" ht="18" customHeight="1" x14ac:dyDescent="0.25">
      <c r="A3" s="92"/>
      <c r="C3" s="33"/>
      <c r="D3" s="33"/>
      <c r="E3" s="34"/>
      <c r="F3" s="34"/>
      <c r="G3" s="34"/>
      <c r="H3" s="34"/>
      <c r="I3" s="34"/>
    </row>
    <row r="4" spans="1:15" ht="14.1" customHeight="1" x14ac:dyDescent="0.25">
      <c r="A4" s="92"/>
      <c r="C4" s="33"/>
      <c r="D4" s="33"/>
      <c r="E4" s="34"/>
      <c r="F4" s="34"/>
      <c r="G4" s="34"/>
      <c r="H4" s="34"/>
      <c r="I4" s="34"/>
    </row>
    <row r="5" spans="1:15" ht="14.1" customHeight="1" x14ac:dyDescent="0.25">
      <c r="A5" s="92"/>
      <c r="C5" s="33"/>
      <c r="D5" s="33"/>
      <c r="E5" s="34"/>
      <c r="F5" s="34"/>
      <c r="G5" s="34"/>
      <c r="H5" s="34"/>
      <c r="I5" s="34"/>
    </row>
    <row r="6" spans="1:15" ht="9.9499999999999993" customHeight="1" x14ac:dyDescent="0.25">
      <c r="A6" s="92"/>
    </row>
    <row r="7" spans="1:15" s="10" customFormat="1" ht="13.5" customHeight="1" x14ac:dyDescent="0.25">
      <c r="A7" s="92"/>
      <c r="B7" s="62"/>
      <c r="C7" s="264"/>
      <c r="D7" s="264"/>
      <c r="E7" s="264"/>
      <c r="F7" s="264"/>
      <c r="G7" s="264"/>
      <c r="H7" s="264"/>
      <c r="I7" s="264"/>
    </row>
    <row r="8" spans="1:15" s="10" customFormat="1" ht="13.5" customHeight="1" x14ac:dyDescent="0.25">
      <c r="A8" s="92"/>
      <c r="B8" s="62"/>
      <c r="C8" s="264"/>
      <c r="E8" s="264"/>
      <c r="F8" s="264"/>
      <c r="G8" s="264"/>
      <c r="H8" s="264"/>
      <c r="I8" s="264"/>
    </row>
    <row r="9" spans="1:15" s="10" customFormat="1" ht="9.9499999999999993" customHeight="1" x14ac:dyDescent="0.25">
      <c r="A9" s="92"/>
      <c r="B9" s="62"/>
      <c r="C9" s="264"/>
      <c r="E9" s="264"/>
      <c r="F9" s="264"/>
      <c r="G9" s="264"/>
      <c r="H9" s="264"/>
      <c r="I9" s="264"/>
    </row>
    <row r="10" spans="1:15" s="9" customFormat="1" ht="14.1" customHeight="1" x14ac:dyDescent="0.25">
      <c r="A10" s="92"/>
      <c r="B10" s="62"/>
      <c r="C10" s="10"/>
      <c r="D10" s="10"/>
      <c r="E10" s="10"/>
      <c r="F10" s="10"/>
      <c r="G10" s="10"/>
      <c r="H10" s="10"/>
      <c r="I10" s="10"/>
    </row>
    <row r="11" spans="1:15" s="9" customFormat="1" ht="15.95" customHeight="1" x14ac:dyDescent="0.3">
      <c r="A11" s="92"/>
      <c r="B11" s="289" t="s">
        <v>554</v>
      </c>
      <c r="C11" s="11"/>
      <c r="D11" s="11"/>
      <c r="E11" s="12"/>
      <c r="F11" s="12"/>
      <c r="G11" s="12"/>
      <c r="H11" s="12"/>
      <c r="I11" s="12"/>
    </row>
    <row r="12" spans="1:15" s="9" customFormat="1" ht="3.95" customHeight="1" x14ac:dyDescent="0.25">
      <c r="A12" s="92"/>
      <c r="B12" s="266">
        <f>'Model Assumptions'!A8</f>
        <v>0</v>
      </c>
      <c r="C12" s="41" t="str">
        <f t="shared" ref="C12" si="0">IF(ISERROR(VLOOKUP(B12,AssumptionsData,3,FALSE)),"",VLOOKUP(B12,AssumptionsData,3,FALSE))</f>
        <v/>
      </c>
      <c r="D12" s="10"/>
      <c r="E12" s="13"/>
      <c r="F12" s="12"/>
      <c r="G12" s="12"/>
      <c r="H12" s="12"/>
      <c r="I12" s="43"/>
      <c r="J12" s="12"/>
      <c r="K12" s="12"/>
      <c r="L12" s="12"/>
      <c r="M12" s="12"/>
      <c r="N12" s="12"/>
      <c r="O12" s="12"/>
    </row>
    <row r="13" spans="1:15" s="9" customFormat="1" ht="33.75" customHeight="1" x14ac:dyDescent="0.3">
      <c r="A13" s="92"/>
      <c r="B13" s="289"/>
      <c r="C13" s="163" t="s">
        <v>539</v>
      </c>
      <c r="D13" s="10"/>
      <c r="E13" s="13"/>
      <c r="F13" s="12"/>
      <c r="G13" s="12"/>
      <c r="H13" s="12"/>
      <c r="I13" s="499" t="str">
        <f ca="1">'Management Costs'!I13</f>
        <v>SEATIBIZA ST (6J)1.2 TDi StyleTerm:48  Mileage: 25000</v>
      </c>
      <c r="J13" s="500"/>
      <c r="K13" s="500"/>
      <c r="L13" s="500"/>
      <c r="M13" s="500"/>
      <c r="N13" s="501"/>
    </row>
    <row r="14" spans="1:15" s="9" customFormat="1" ht="3.95" customHeight="1" x14ac:dyDescent="0.25">
      <c r="A14" s="92"/>
      <c r="B14" s="266" t="str">
        <f>'Model Assumptions'!A11</f>
        <v>CarFinance</v>
      </c>
      <c r="C14" s="41" t="str">
        <f t="shared" ref="C14" si="1">IF(ISERROR(VLOOKUP(B14,AssumptionsData,3,FALSE)),"",VLOOKUP(B14,AssumptionsData,3,FALSE))</f>
        <v/>
      </c>
      <c r="D14" s="10"/>
      <c r="E14" s="13"/>
      <c r="F14" s="12"/>
      <c r="G14" s="12"/>
      <c r="H14" s="12"/>
      <c r="I14" s="43"/>
      <c r="J14" s="12"/>
      <c r="K14" s="12"/>
      <c r="L14" s="12"/>
      <c r="M14" s="12"/>
      <c r="N14" s="12"/>
      <c r="O14" s="12"/>
    </row>
    <row r="15" spans="1:15" s="9" customFormat="1" ht="14.1" customHeight="1" x14ac:dyDescent="0.3">
      <c r="A15" s="92"/>
      <c r="B15" s="289"/>
      <c r="C15" s="42" t="s">
        <v>541</v>
      </c>
      <c r="D15" s="10"/>
      <c r="E15" s="13"/>
      <c r="F15" s="12"/>
      <c r="G15" s="12"/>
      <c r="H15" s="12"/>
      <c r="I15" s="102">
        <f ca="1">HLOOKUP($I$13,IQFCars,'IQF Data'!GX43,FALSE)/12</f>
        <v>4</v>
      </c>
      <c r="J15" s="10"/>
      <c r="K15" s="10"/>
      <c r="L15" s="10"/>
      <c r="M15" s="10"/>
      <c r="N15" s="10"/>
    </row>
    <row r="16" spans="1:15" s="9" customFormat="1" ht="3.95" customHeight="1" x14ac:dyDescent="0.25">
      <c r="A16" s="92"/>
      <c r="B16" s="266" t="str">
        <f>'Model Assumptions'!A12</f>
        <v>x</v>
      </c>
      <c r="C16" s="41">
        <f t="shared" ref="C16" si="2">IF(ISERROR(VLOOKUP(B16,AssumptionsData,3,FALSE)),"",VLOOKUP(B16,AssumptionsData,3,FALSE))</f>
        <v>0</v>
      </c>
      <c r="D16" s="10"/>
      <c r="E16" s="13"/>
      <c r="F16" s="12"/>
      <c r="G16" s="12"/>
      <c r="H16" s="12"/>
      <c r="I16" s="43"/>
      <c r="J16" s="12"/>
      <c r="K16" s="12"/>
      <c r="L16" s="12"/>
      <c r="M16" s="12"/>
      <c r="N16" s="12"/>
      <c r="O16" s="12"/>
    </row>
    <row r="17" spans="1:15" s="9" customFormat="1" ht="14.1" customHeight="1" x14ac:dyDescent="0.3">
      <c r="A17" s="92"/>
      <c r="B17" s="289"/>
      <c r="C17" s="155" t="str">
        <f>'IQF Data'!D44</f>
        <v xml:space="preserve"> Mileage per year (in kilometers) </v>
      </c>
      <c r="D17" s="10"/>
      <c r="E17" s="13"/>
      <c r="F17" s="12"/>
      <c r="G17" s="12"/>
      <c r="H17" s="12"/>
      <c r="I17" s="102">
        <f ca="1">HLOOKUP($I$13,IQFCars,'IQF Data'!GX44,FALSE)</f>
        <v>25000</v>
      </c>
      <c r="J17" s="10"/>
      <c r="K17" s="10"/>
      <c r="L17" s="10"/>
      <c r="M17" s="10"/>
      <c r="N17" s="10"/>
    </row>
    <row r="18" spans="1:15" s="9" customFormat="1" ht="14.1" customHeight="1" x14ac:dyDescent="0.3">
      <c r="A18" s="92"/>
      <c r="B18" s="290"/>
      <c r="C18" s="11"/>
      <c r="D18" s="11"/>
      <c r="E18" s="12"/>
      <c r="F18" s="12"/>
      <c r="G18" s="12"/>
      <c r="H18" s="12"/>
      <c r="I18" s="12"/>
    </row>
    <row r="19" spans="1:15" s="9" customFormat="1" ht="14.1" customHeight="1" x14ac:dyDescent="0.25">
      <c r="A19" s="92"/>
      <c r="B19" s="291"/>
      <c r="C19" s="48" t="s">
        <v>529</v>
      </c>
      <c r="D19" s="12"/>
      <c r="E19" s="12"/>
      <c r="F19" s="12"/>
      <c r="G19" s="12"/>
      <c r="H19" s="12"/>
      <c r="I19" s="12"/>
    </row>
    <row r="20" spans="1:15" s="9" customFormat="1" ht="3.95" customHeight="1" x14ac:dyDescent="0.25">
      <c r="A20" s="92"/>
      <c r="B20" s="266"/>
      <c r="C20" s="41" t="str">
        <f t="shared" ref="C20" si="3">IF(ISERROR(VLOOKUP(B20,IQFData,3,FALSE)),"",VLOOKUP(B20,IQFData,3,FALSE))</f>
        <v/>
      </c>
      <c r="D20" s="10"/>
      <c r="E20" s="13"/>
      <c r="F20" s="12"/>
      <c r="G20" s="12"/>
      <c r="H20" s="12"/>
      <c r="I20" s="45"/>
      <c r="J20" s="12"/>
      <c r="K20" s="51" t="str">
        <f t="shared" ref="K20" si="4">IF(ISERROR(VLOOKUP(B20,IQFData,106,FALSE)),"",VLOOKUP(B20,IQFData,106,FALSE))</f>
        <v/>
      </c>
      <c r="L20" s="12"/>
      <c r="M20" s="15"/>
      <c r="N20" s="12"/>
      <c r="O20" s="12"/>
    </row>
    <row r="21" spans="1:15" s="9" customFormat="1" ht="14.1" customHeight="1" x14ac:dyDescent="0.25">
      <c r="A21" s="92"/>
      <c r="B21" s="266" t="str">
        <f>'Model Assumptions'!A991</f>
        <v>VATLPSolution</v>
      </c>
      <c r="C21" s="41" t="str">
        <f t="shared" ref="C21:C24" si="5">IF(ISERROR(VLOOKUP(B21,AssumptionsData,3,FALSE)),"",VLOOKUP(B21,AssumptionsData,3,FALSE))</f>
        <v>Discount rate</v>
      </c>
      <c r="D21" s="10"/>
      <c r="E21" s="13"/>
      <c r="F21" s="12"/>
      <c r="G21" s="12"/>
      <c r="H21" s="12"/>
      <c r="I21" s="126">
        <f>IF(ISERROR(VLOOKUP(B21,AssumptionsData,9,FALSE)),"",VLOOKUP(B21,AssumptionsData,9,FALSE))</f>
        <v>0.05</v>
      </c>
      <c r="J21" s="12"/>
      <c r="K21" s="12"/>
      <c r="L21" s="12"/>
      <c r="M21" s="12"/>
      <c r="N21" s="12"/>
      <c r="O21" s="12"/>
    </row>
    <row r="22" spans="1:15" s="9" customFormat="1" ht="3.95" customHeight="1" x14ac:dyDescent="0.25">
      <c r="A22" s="92"/>
      <c r="B22" s="266" t="str">
        <f>'Model Assumptions'!A992</f>
        <v>x</v>
      </c>
      <c r="C22" s="41">
        <f t="shared" si="5"/>
        <v>0</v>
      </c>
      <c r="D22" s="10"/>
      <c r="E22" s="13"/>
      <c r="F22" s="12"/>
      <c r="G22" s="12"/>
      <c r="H22" s="12"/>
      <c r="I22" s="43"/>
      <c r="J22" s="12"/>
      <c r="K22" s="12"/>
      <c r="L22" s="12"/>
      <c r="M22" s="12"/>
      <c r="N22" s="12"/>
      <c r="O22" s="12"/>
    </row>
    <row r="23" spans="1:15" s="9" customFormat="1" ht="14.1" customHeight="1" x14ac:dyDescent="0.25">
      <c r="A23" s="92"/>
      <c r="B23" s="266" t="str">
        <f>'Model Assumptions'!A993</f>
        <v>VATBankLoan</v>
      </c>
      <c r="C23" s="41" t="str">
        <f t="shared" si="5"/>
        <v>Residual value adjustment</v>
      </c>
      <c r="D23" s="322"/>
      <c r="E23" s="323"/>
      <c r="F23" s="324"/>
      <c r="G23" s="324"/>
      <c r="H23" s="324"/>
      <c r="I23" s="126">
        <f>IF(ISERROR(VLOOKUP(B23,AssumptionsData,9,FALSE)),"",VLOOKUP(B23,AssumptionsData,9,FALSE))</f>
        <v>7.0000000000000007E-2</v>
      </c>
      <c r="J23" s="12"/>
      <c r="K23" s="12"/>
      <c r="L23" s="12"/>
      <c r="M23" s="12"/>
      <c r="N23" s="12"/>
      <c r="O23" s="12"/>
    </row>
    <row r="24" spans="1:15" s="9" customFormat="1" ht="3.95" customHeight="1" x14ac:dyDescent="0.25">
      <c r="A24" s="92"/>
      <c r="B24" s="266" t="str">
        <f>'Model Assumptions'!A306</f>
        <v>x</v>
      </c>
      <c r="C24" s="41">
        <f t="shared" si="5"/>
        <v>0</v>
      </c>
      <c r="D24" s="10"/>
      <c r="E24" s="13"/>
      <c r="F24" s="12"/>
      <c r="G24" s="12"/>
      <c r="H24" s="12"/>
      <c r="I24" s="43"/>
      <c r="J24" s="12"/>
      <c r="K24" s="12"/>
      <c r="L24" s="12"/>
      <c r="M24" s="12"/>
      <c r="N24" s="12"/>
      <c r="O24" s="12"/>
    </row>
    <row r="25" spans="1:15" s="9" customFormat="1" ht="9.9499999999999993" customHeight="1" x14ac:dyDescent="0.25">
      <c r="A25" s="92"/>
      <c r="B25" s="291"/>
      <c r="C25" s="35"/>
      <c r="D25" s="10"/>
      <c r="E25" s="13"/>
      <c r="F25" s="12"/>
      <c r="G25" s="12"/>
      <c r="H25" s="12"/>
      <c r="I25" s="12"/>
      <c r="J25" s="12"/>
      <c r="K25" s="12"/>
      <c r="L25" s="12"/>
      <c r="M25" s="15"/>
      <c r="N25" s="12"/>
      <c r="O25" s="12"/>
    </row>
    <row r="26" spans="1:15" s="9" customFormat="1" ht="3.95" customHeight="1" x14ac:dyDescent="0.25">
      <c r="A26" s="92"/>
      <c r="B26" s="291"/>
      <c r="C26" s="35"/>
      <c r="D26" s="10"/>
      <c r="E26" s="13"/>
      <c r="F26" s="12"/>
      <c r="G26" s="12"/>
      <c r="H26" s="12"/>
      <c r="I26" s="12"/>
      <c r="J26" s="12"/>
      <c r="K26" s="12"/>
      <c r="L26" s="12"/>
      <c r="M26" s="15"/>
      <c r="N26" s="12"/>
      <c r="O26" s="12"/>
    </row>
    <row r="27" spans="1:15" s="9" customFormat="1" ht="14.1" customHeight="1" x14ac:dyDescent="0.25">
      <c r="A27" s="92"/>
      <c r="B27" s="291"/>
      <c r="C27" s="48" t="s">
        <v>698</v>
      </c>
      <c r="D27" s="12"/>
      <c r="E27" s="12"/>
      <c r="F27" s="12"/>
      <c r="G27" s="12"/>
      <c r="H27" s="12"/>
      <c r="I27" s="12"/>
      <c r="K27" s="292" t="s">
        <v>533</v>
      </c>
    </row>
    <row r="28" spans="1:15" s="9" customFormat="1" ht="14.1" customHeight="1" x14ac:dyDescent="0.25">
      <c r="A28" s="92"/>
      <c r="B28" s="266" t="str">
        <f>'IQF Data'!B43</f>
        <v>Term</v>
      </c>
      <c r="C28" s="41" t="str">
        <f t="shared" ref="C28:C31" si="6">IF(ISERROR(VLOOKUP(B28,IQFData,3,FALSE)),"",VLOOKUP(B28,IQFData,3,FALSE))</f>
        <v>Term (Months)</v>
      </c>
      <c r="D28" s="10"/>
      <c r="E28" s="13"/>
      <c r="F28" s="12"/>
      <c r="G28" s="12"/>
      <c r="H28" s="12"/>
      <c r="I28" s="102">
        <f ca="1">HLOOKUP($I$13,IQFCars,M28,FALSE)</f>
        <v>48</v>
      </c>
      <c r="J28" s="12"/>
      <c r="L28" s="12"/>
      <c r="M28" s="51">
        <f>IF(ISERROR(VLOOKUP(B28,IQFData,205,FALSE)),"",VLOOKUP(B28,IQFData,205,FALSE))</f>
        <v>42</v>
      </c>
      <c r="N28" s="12"/>
      <c r="O28" s="12"/>
    </row>
    <row r="29" spans="1:15" s="9" customFormat="1" ht="3.95" customHeight="1" x14ac:dyDescent="0.25">
      <c r="A29" s="92"/>
      <c r="B29" s="266"/>
      <c r="C29" s="41" t="str">
        <f t="shared" si="6"/>
        <v/>
      </c>
      <c r="D29" s="10"/>
      <c r="E29" s="13"/>
      <c r="F29" s="12"/>
      <c r="G29" s="12"/>
      <c r="H29" s="12"/>
      <c r="I29" s="45"/>
      <c r="J29" s="12"/>
      <c r="L29" s="12"/>
      <c r="M29" s="51" t="str">
        <f>IF(ISERROR(VLOOKUP(B29,IQFData,205,FALSE)),"",VLOOKUP(B29,IQFData,205,FALSE))</f>
        <v/>
      </c>
      <c r="N29" s="12"/>
      <c r="O29" s="12"/>
    </row>
    <row r="30" spans="1:15" s="9" customFormat="1" ht="14.1" customHeight="1" x14ac:dyDescent="0.25">
      <c r="A30" s="92"/>
      <c r="B30" s="266" t="str">
        <f>'IQF Data'!B40</f>
        <v>ResidualValue</v>
      </c>
      <c r="C30" s="41" t="str">
        <f t="shared" si="6"/>
        <v xml:space="preserve"> Residual value </v>
      </c>
      <c r="D30" s="10"/>
      <c r="E30" s="13"/>
      <c r="F30" s="12"/>
      <c r="G30" s="12"/>
      <c r="H30" s="12"/>
      <c r="I30" s="101">
        <f ca="1">HLOOKUP($I$13,IQFCars,M30,FALSE)</f>
        <v>6531.9</v>
      </c>
      <c r="J30" s="12"/>
      <c r="K30" s="115" t="str">
        <f>SelCurrency</f>
        <v>EUR</v>
      </c>
      <c r="L30" s="12"/>
      <c r="M30" s="51">
        <f>IF(ISERROR(VLOOKUP(B30,IQFData,205,FALSE)),"",VLOOKUP(B30,IQFData,205,FALSE))</f>
        <v>39</v>
      </c>
      <c r="N30" s="12"/>
      <c r="O30" s="12"/>
    </row>
    <row r="31" spans="1:15" s="9" customFormat="1" ht="3.95" customHeight="1" x14ac:dyDescent="0.25">
      <c r="A31" s="92"/>
      <c r="B31" s="266"/>
      <c r="C31" s="41" t="str">
        <f t="shared" si="6"/>
        <v/>
      </c>
      <c r="D31" s="10"/>
      <c r="E31" s="13"/>
      <c r="F31" s="12"/>
      <c r="G31" s="12"/>
      <c r="H31" s="12"/>
      <c r="I31" s="45"/>
      <c r="J31" s="12"/>
      <c r="K31" s="51" t="str">
        <f t="shared" ref="K31" si="7">IF(ISERROR(VLOOKUP(B31,IQFData,106,FALSE)),"",VLOOKUP(B31,IQFData,106,FALSE))</f>
        <v/>
      </c>
      <c r="L31" s="12"/>
      <c r="M31" s="12"/>
      <c r="N31" s="12"/>
      <c r="O31" s="12"/>
    </row>
    <row r="32" spans="1:15" s="9" customFormat="1" ht="24" customHeight="1" x14ac:dyDescent="0.25">
      <c r="A32" s="92"/>
      <c r="B32" s="293" t="s">
        <v>553</v>
      </c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</row>
    <row r="33" spans="1:15" s="9" customFormat="1" ht="3.95" customHeight="1" x14ac:dyDescent="0.25">
      <c r="A33" s="92"/>
      <c r="B33" s="291"/>
      <c r="C33" s="46"/>
      <c r="D33" s="12"/>
      <c r="E33" s="12"/>
      <c r="F33" s="12"/>
      <c r="G33" s="12"/>
      <c r="H33" s="12"/>
      <c r="I33" s="12"/>
    </row>
    <row r="34" spans="1:15" s="9" customFormat="1" ht="14.1" customHeight="1" x14ac:dyDescent="0.25">
      <c r="A34" s="92"/>
      <c r="B34" s="291"/>
      <c r="C34" s="46" t="s">
        <v>699</v>
      </c>
      <c r="D34" s="12"/>
      <c r="E34" s="12"/>
      <c r="F34" s="12"/>
      <c r="G34" s="12"/>
      <c r="H34" s="12"/>
      <c r="I34" s="12"/>
    </row>
    <row r="35" spans="1:15" s="9" customFormat="1" ht="3.95" customHeight="1" x14ac:dyDescent="0.25">
      <c r="A35" s="92"/>
      <c r="B35" s="295"/>
      <c r="C35" s="41"/>
      <c r="D35" s="10"/>
      <c r="E35" s="13"/>
      <c r="F35" s="12"/>
      <c r="G35" s="12"/>
      <c r="H35" s="12"/>
      <c r="I35" s="45"/>
      <c r="J35" s="12"/>
      <c r="K35" s="115"/>
      <c r="L35" s="12"/>
      <c r="M35" s="15"/>
      <c r="N35" s="12"/>
      <c r="O35" s="12"/>
    </row>
    <row r="36" spans="1:15" s="9" customFormat="1" ht="14.1" customHeight="1" x14ac:dyDescent="0.25">
      <c r="A36" s="92"/>
      <c r="B36" s="295"/>
      <c r="C36" s="61" t="s">
        <v>700</v>
      </c>
      <c r="D36" s="10"/>
      <c r="E36" s="13"/>
      <c r="F36" s="12"/>
      <c r="G36" s="12"/>
      <c r="H36" s="12"/>
      <c r="I36" s="106">
        <f>fnAverageUsedCarSaleIncome("strRangeUsedCarDetail",M39,I28)</f>
        <v>0</v>
      </c>
      <c r="J36" s="12"/>
      <c r="K36" s="115" t="str">
        <f>SelCurrency</f>
        <v>EUR</v>
      </c>
      <c r="L36" s="12"/>
      <c r="M36" s="15"/>
      <c r="N36" s="12"/>
      <c r="O36" s="12"/>
    </row>
    <row r="37" spans="1:15" s="9" customFormat="1" ht="14.1" customHeight="1" x14ac:dyDescent="0.25">
      <c r="A37" s="92"/>
      <c r="B37" s="295"/>
      <c r="C37" s="41"/>
      <c r="D37" s="10"/>
      <c r="E37" s="13"/>
      <c r="F37" s="12"/>
      <c r="G37" s="12"/>
      <c r="H37" s="12"/>
      <c r="I37" s="45"/>
      <c r="J37" s="12"/>
      <c r="K37" s="115"/>
      <c r="L37" s="12"/>
      <c r="M37" s="15"/>
      <c r="N37" s="12"/>
      <c r="O37" s="12"/>
    </row>
    <row r="38" spans="1:15" s="9" customFormat="1" ht="3.95" customHeight="1" x14ac:dyDescent="0.25">
      <c r="A38" s="92"/>
      <c r="B38" s="295"/>
      <c r="C38" s="41"/>
      <c r="D38" s="10"/>
      <c r="E38" s="13"/>
      <c r="F38" s="12"/>
      <c r="G38" s="12"/>
      <c r="H38" s="12"/>
      <c r="I38" s="45"/>
      <c r="J38" s="12"/>
      <c r="K38" s="115"/>
      <c r="L38" s="12"/>
      <c r="M38" s="15"/>
      <c r="N38" s="12"/>
      <c r="O38" s="12"/>
    </row>
    <row r="39" spans="1:15" s="9" customFormat="1" ht="14.1" customHeight="1" x14ac:dyDescent="0.25">
      <c r="A39" s="92"/>
      <c r="B39" s="295"/>
      <c r="C39" s="46" t="s">
        <v>704</v>
      </c>
      <c r="D39" s="10"/>
      <c r="E39" s="13"/>
      <c r="F39" s="12"/>
      <c r="G39" s="12"/>
      <c r="H39" s="12"/>
      <c r="I39" s="127" t="s">
        <v>701</v>
      </c>
      <c r="J39" s="12"/>
      <c r="K39" s="125" t="s">
        <v>702</v>
      </c>
      <c r="L39" s="12"/>
      <c r="M39" s="125" t="s">
        <v>703</v>
      </c>
      <c r="N39" s="12"/>
      <c r="O39" s="12"/>
    </row>
    <row r="40" spans="1:15" s="9" customFormat="1" ht="14.1" customHeight="1" x14ac:dyDescent="0.25">
      <c r="A40" s="92"/>
      <c r="B40" s="295"/>
      <c r="C40" s="41"/>
      <c r="D40" s="10"/>
      <c r="E40" s="13"/>
      <c r="F40" s="12"/>
      <c r="G40" s="12"/>
      <c r="H40" s="12"/>
      <c r="I40" s="102">
        <v>1</v>
      </c>
      <c r="J40" s="12"/>
      <c r="K40" s="122">
        <f>1/(1+$I$21/12)^0</f>
        <v>1</v>
      </c>
      <c r="L40" s="12"/>
      <c r="M40" s="101">
        <f t="shared" ref="M40:M61" ca="1" si="8">($I$30*(1-$I$23)*K40)/$I$28</f>
        <v>126.55556249999999</v>
      </c>
      <c r="N40" s="12"/>
      <c r="O40" s="12"/>
    </row>
    <row r="41" spans="1:15" s="9" customFormat="1" ht="14.1" customHeight="1" x14ac:dyDescent="0.25">
      <c r="A41" s="92"/>
      <c r="B41" s="295"/>
      <c r="C41" s="41"/>
      <c r="D41" s="10"/>
      <c r="E41" s="13"/>
      <c r="F41" s="12"/>
      <c r="G41" s="12"/>
      <c r="H41" s="12"/>
      <c r="I41" s="102">
        <f t="shared" ref="I41:I72" si="9">I40+1</f>
        <v>2</v>
      </c>
      <c r="J41" s="12"/>
      <c r="K41" s="122">
        <f t="shared" ref="K41:K72" si="10">1/(1+$I$21/12)^I40</f>
        <v>0.99585062240663902</v>
      </c>
      <c r="L41" s="12"/>
      <c r="M41" s="101">
        <f t="shared" ca="1" si="8"/>
        <v>126.03043568464729</v>
      </c>
      <c r="N41" s="12"/>
      <c r="O41" s="12"/>
    </row>
    <row r="42" spans="1:15" s="9" customFormat="1" ht="14.1" customHeight="1" x14ac:dyDescent="0.25">
      <c r="A42" s="92"/>
      <c r="B42" s="295"/>
      <c r="C42" s="41"/>
      <c r="D42" s="10"/>
      <c r="E42" s="13"/>
      <c r="F42" s="12"/>
      <c r="G42" s="12"/>
      <c r="H42" s="12"/>
      <c r="I42" s="102">
        <f t="shared" si="9"/>
        <v>3</v>
      </c>
      <c r="J42" s="12"/>
      <c r="K42" s="122">
        <f t="shared" si="10"/>
        <v>0.99171846214769022</v>
      </c>
      <c r="L42" s="12"/>
      <c r="M42" s="101">
        <f t="shared" ca="1" si="8"/>
        <v>125.5074878187359</v>
      </c>
      <c r="N42" s="12"/>
      <c r="O42" s="12"/>
    </row>
    <row r="43" spans="1:15" s="9" customFormat="1" ht="14.1" customHeight="1" x14ac:dyDescent="0.25">
      <c r="A43" s="92"/>
      <c r="B43" s="295"/>
      <c r="C43" s="41"/>
      <c r="D43" s="10"/>
      <c r="E43" s="13"/>
      <c r="F43" s="12"/>
      <c r="G43" s="12"/>
      <c r="H43" s="12"/>
      <c r="I43" s="102">
        <f t="shared" si="9"/>
        <v>4</v>
      </c>
      <c r="J43" s="12"/>
      <c r="K43" s="122">
        <f t="shared" si="10"/>
        <v>0.9876034477819321</v>
      </c>
      <c r="L43" s="12"/>
      <c r="M43" s="101">
        <f t="shared" ca="1" si="8"/>
        <v>124.98670986098178</v>
      </c>
      <c r="N43" s="12"/>
      <c r="O43" s="12"/>
    </row>
    <row r="44" spans="1:15" s="9" customFormat="1" ht="14.1" customHeight="1" x14ac:dyDescent="0.25">
      <c r="A44" s="92"/>
      <c r="B44" s="295"/>
      <c r="C44" s="41"/>
      <c r="D44" s="10"/>
      <c r="E44" s="13"/>
      <c r="F44" s="12"/>
      <c r="G44" s="12"/>
      <c r="H44" s="12"/>
      <c r="I44" s="102">
        <f t="shared" si="9"/>
        <v>5</v>
      </c>
      <c r="J44" s="12"/>
      <c r="K44" s="122">
        <f t="shared" si="10"/>
        <v>0.98350550816457971</v>
      </c>
      <c r="L44" s="12"/>
      <c r="M44" s="101">
        <f t="shared" ca="1" si="8"/>
        <v>124.46809280761671</v>
      </c>
      <c r="N44" s="12"/>
      <c r="O44" s="12"/>
    </row>
    <row r="45" spans="1:15" s="9" customFormat="1" ht="14.1" customHeight="1" x14ac:dyDescent="0.25">
      <c r="A45" s="92"/>
      <c r="B45" s="295"/>
      <c r="C45" s="41"/>
      <c r="D45" s="10"/>
      <c r="E45" s="13"/>
      <c r="F45" s="12"/>
      <c r="G45" s="12"/>
      <c r="H45" s="12"/>
      <c r="I45" s="102">
        <f t="shared" si="9"/>
        <v>6</v>
      </c>
      <c r="J45" s="12"/>
      <c r="K45" s="122">
        <f t="shared" si="10"/>
        <v>0.97942457244605463</v>
      </c>
      <c r="L45" s="12"/>
      <c r="M45" s="101">
        <f t="shared" ca="1" si="8"/>
        <v>123.95162769223244</v>
      </c>
      <c r="N45" s="12"/>
      <c r="O45" s="12"/>
    </row>
    <row r="46" spans="1:15" s="9" customFormat="1" ht="14.1" customHeight="1" x14ac:dyDescent="0.25">
      <c r="A46" s="92"/>
      <c r="B46" s="295"/>
      <c r="C46" s="41"/>
      <c r="D46" s="10"/>
      <c r="E46" s="13"/>
      <c r="F46" s="12"/>
      <c r="G46" s="12"/>
      <c r="H46" s="12"/>
      <c r="I46" s="102">
        <f t="shared" si="9"/>
        <v>7</v>
      </c>
      <c r="J46" s="12"/>
      <c r="K46" s="122">
        <f t="shared" si="10"/>
        <v>0.97536057007075971</v>
      </c>
      <c r="L46" s="12"/>
      <c r="M46" s="101">
        <f t="shared" ca="1" si="8"/>
        <v>123.43730558562565</v>
      </c>
      <c r="N46" s="12"/>
      <c r="O46" s="12"/>
    </row>
    <row r="47" spans="1:15" s="9" customFormat="1" ht="14.1" customHeight="1" x14ac:dyDescent="0.25">
      <c r="A47" s="92"/>
      <c r="B47" s="295"/>
      <c r="C47" s="41"/>
      <c r="D47" s="10"/>
      <c r="E47" s="13"/>
      <c r="F47" s="12"/>
      <c r="G47" s="12"/>
      <c r="H47" s="12"/>
      <c r="I47" s="102">
        <f t="shared" si="9"/>
        <v>8</v>
      </c>
      <c r="J47" s="12"/>
      <c r="K47" s="122">
        <f t="shared" si="10"/>
        <v>0.97131343077586008</v>
      </c>
      <c r="L47" s="12"/>
      <c r="M47" s="101">
        <f t="shared" ca="1" si="8"/>
        <v>122.92511759564377</v>
      </c>
      <c r="N47" s="12"/>
      <c r="O47" s="12"/>
    </row>
    <row r="48" spans="1:15" s="9" customFormat="1" ht="14.1" customHeight="1" x14ac:dyDescent="0.25">
      <c r="A48" s="92"/>
      <c r="B48" s="295"/>
      <c r="C48" s="41"/>
      <c r="D48" s="10"/>
      <c r="E48" s="13"/>
      <c r="F48" s="12"/>
      <c r="G48" s="12"/>
      <c r="H48" s="12"/>
      <c r="I48" s="102">
        <f t="shared" si="9"/>
        <v>9</v>
      </c>
      <c r="J48" s="12"/>
      <c r="K48" s="122">
        <f t="shared" si="10"/>
        <v>0.96728308459006829</v>
      </c>
      <c r="L48" s="12"/>
      <c r="M48" s="101">
        <f t="shared" ca="1" si="8"/>
        <v>122.41505486703117</v>
      </c>
      <c r="N48" s="12"/>
      <c r="O48" s="12"/>
    </row>
    <row r="49" spans="1:15" s="9" customFormat="1" ht="14.1" customHeight="1" x14ac:dyDescent="0.25">
      <c r="A49" s="92"/>
      <c r="B49" s="295"/>
      <c r="C49" s="41"/>
      <c r="D49" s="10"/>
      <c r="E49" s="13"/>
      <c r="F49" s="12"/>
      <c r="G49" s="12"/>
      <c r="H49" s="12"/>
      <c r="I49" s="102">
        <f t="shared" si="9"/>
        <v>10</v>
      </c>
      <c r="J49" s="12"/>
      <c r="K49" s="122">
        <f t="shared" si="10"/>
        <v>0.96326946183243312</v>
      </c>
      <c r="L49" s="12"/>
      <c r="M49" s="101">
        <f t="shared" ca="1" si="8"/>
        <v>121.90710858127585</v>
      </c>
      <c r="N49" s="12"/>
      <c r="O49" s="12"/>
    </row>
    <row r="50" spans="1:15" s="9" customFormat="1" ht="14.1" customHeight="1" x14ac:dyDescent="0.25">
      <c r="A50" s="92"/>
      <c r="B50" s="295"/>
      <c r="C50" s="41"/>
      <c r="D50" s="10"/>
      <c r="E50" s="13"/>
      <c r="F50" s="12"/>
      <c r="G50" s="12"/>
      <c r="H50" s="12"/>
      <c r="I50" s="102">
        <f t="shared" si="9"/>
        <v>11</v>
      </c>
      <c r="J50" s="12"/>
      <c r="K50" s="122">
        <f t="shared" si="10"/>
        <v>0.9592724931111366</v>
      </c>
      <c r="L50" s="12"/>
      <c r="M50" s="101">
        <f t="shared" ca="1" si="8"/>
        <v>121.40126995645726</v>
      </c>
      <c r="N50" s="12"/>
      <c r="O50" s="12"/>
    </row>
    <row r="51" spans="1:15" s="9" customFormat="1" ht="14.1" customHeight="1" x14ac:dyDescent="0.25">
      <c r="A51" s="92"/>
      <c r="B51" s="295"/>
      <c r="C51" s="41"/>
      <c r="D51" s="10"/>
      <c r="E51" s="13"/>
      <c r="F51" s="12"/>
      <c r="G51" s="12"/>
      <c r="H51" s="12"/>
      <c r="I51" s="102">
        <f t="shared" si="9"/>
        <v>12</v>
      </c>
      <c r="J51" s="12"/>
      <c r="K51" s="122">
        <f t="shared" si="10"/>
        <v>0.9552921093222938</v>
      </c>
      <c r="L51" s="12"/>
      <c r="M51" s="101">
        <f t="shared" ca="1" si="8"/>
        <v>120.89753024709438</v>
      </c>
      <c r="N51" s="12"/>
      <c r="O51" s="12"/>
    </row>
    <row r="52" spans="1:15" s="9" customFormat="1" ht="14.1" customHeight="1" x14ac:dyDescent="0.25">
      <c r="A52" s="92"/>
      <c r="B52" s="295"/>
      <c r="C52" s="41"/>
      <c r="D52" s="10"/>
      <c r="E52" s="13"/>
      <c r="F52" s="12"/>
      <c r="G52" s="12"/>
      <c r="H52" s="12"/>
      <c r="I52" s="102">
        <f t="shared" si="9"/>
        <v>13</v>
      </c>
      <c r="J52" s="12"/>
      <c r="K52" s="122">
        <f t="shared" si="10"/>
        <v>0.95132824164875729</v>
      </c>
      <c r="L52" s="12"/>
      <c r="M52" s="101">
        <f t="shared" ca="1" si="8"/>
        <v>120.3958807439944</v>
      </c>
      <c r="N52" s="12"/>
      <c r="O52" s="12"/>
    </row>
    <row r="53" spans="1:15" s="9" customFormat="1" ht="14.1" customHeight="1" x14ac:dyDescent="0.25">
      <c r="A53" s="92"/>
      <c r="B53" s="295"/>
      <c r="C53" s="41"/>
      <c r="D53" s="10"/>
      <c r="E53" s="13"/>
      <c r="F53" s="12"/>
      <c r="G53" s="12"/>
      <c r="H53" s="12"/>
      <c r="I53" s="102">
        <f t="shared" si="9"/>
        <v>14</v>
      </c>
      <c r="J53" s="12"/>
      <c r="K53" s="122">
        <f t="shared" si="10"/>
        <v>0.94738082155892855</v>
      </c>
      <c r="L53" s="12"/>
      <c r="M53" s="101">
        <f t="shared" ca="1" si="8"/>
        <v>119.89631277410233</v>
      </c>
      <c r="N53" s="12"/>
      <c r="O53" s="12"/>
    </row>
    <row r="54" spans="1:15" s="9" customFormat="1" ht="14.1" customHeight="1" x14ac:dyDescent="0.25">
      <c r="A54" s="92"/>
      <c r="B54" s="295"/>
      <c r="C54" s="41"/>
      <c r="D54" s="10"/>
      <c r="E54" s="13"/>
      <c r="F54" s="12"/>
      <c r="G54" s="12"/>
      <c r="H54" s="12"/>
      <c r="I54" s="102">
        <f t="shared" si="9"/>
        <v>15</v>
      </c>
      <c r="J54" s="12"/>
      <c r="K54" s="122">
        <f t="shared" si="10"/>
        <v>0.94344978080557196</v>
      </c>
      <c r="L54" s="12"/>
      <c r="M54" s="101">
        <f t="shared" ca="1" si="8"/>
        <v>119.39881770035085</v>
      </c>
      <c r="N54" s="12"/>
      <c r="O54" s="12"/>
    </row>
    <row r="55" spans="1:15" s="9" customFormat="1" ht="14.1" customHeight="1" x14ac:dyDescent="0.25">
      <c r="A55" s="92"/>
      <c r="B55" s="295"/>
      <c r="C55" s="41"/>
      <c r="D55" s="10"/>
      <c r="E55" s="13"/>
      <c r="F55" s="12"/>
      <c r="G55" s="12"/>
      <c r="H55" s="12"/>
      <c r="I55" s="102">
        <f t="shared" si="9"/>
        <v>16</v>
      </c>
      <c r="J55" s="12"/>
      <c r="K55" s="122">
        <f t="shared" si="10"/>
        <v>0.93953505142463567</v>
      </c>
      <c r="L55" s="12"/>
      <c r="M55" s="101">
        <f t="shared" ca="1" si="8"/>
        <v>118.90338692151118</v>
      </c>
      <c r="N55" s="12"/>
      <c r="O55" s="12"/>
    </row>
    <row r="56" spans="1:15" s="9" customFormat="1" ht="14.1" customHeight="1" x14ac:dyDescent="0.25">
      <c r="A56" s="92"/>
      <c r="B56" s="295"/>
      <c r="C56" s="41"/>
      <c r="D56" s="10"/>
      <c r="E56" s="13"/>
      <c r="F56" s="12"/>
      <c r="G56" s="12"/>
      <c r="H56" s="12"/>
      <c r="I56" s="102">
        <f t="shared" si="9"/>
        <v>17</v>
      </c>
      <c r="J56" s="12"/>
      <c r="K56" s="122">
        <f t="shared" si="10"/>
        <v>0.93563656573407716</v>
      </c>
      <c r="L56" s="12"/>
      <c r="M56" s="101">
        <f t="shared" ca="1" si="8"/>
        <v>118.41001187204434</v>
      </c>
      <c r="N56" s="12"/>
      <c r="O56" s="12"/>
    </row>
    <row r="57" spans="1:15" s="9" customFormat="1" ht="14.1" customHeight="1" x14ac:dyDescent="0.25">
      <c r="A57" s="92"/>
      <c r="B57" s="295"/>
      <c r="C57" s="41"/>
      <c r="D57" s="10"/>
      <c r="E57" s="13"/>
      <c r="F57" s="12"/>
      <c r="G57" s="12"/>
      <c r="H57" s="12"/>
      <c r="I57" s="102">
        <f t="shared" si="9"/>
        <v>18</v>
      </c>
      <c r="J57" s="12"/>
      <c r="K57" s="122">
        <f t="shared" si="10"/>
        <v>0.93175425633269093</v>
      </c>
      <c r="L57" s="12"/>
      <c r="M57" s="101">
        <f t="shared" ca="1" si="8"/>
        <v>117.91868402195287</v>
      </c>
      <c r="N57" s="12"/>
      <c r="O57" s="12"/>
    </row>
    <row r="58" spans="1:15" s="9" customFormat="1" ht="14.1" customHeight="1" x14ac:dyDescent="0.25">
      <c r="A58" s="92"/>
      <c r="B58" s="295"/>
      <c r="C58" s="41"/>
      <c r="D58" s="10"/>
      <c r="E58" s="13"/>
      <c r="F58" s="12"/>
      <c r="G58" s="12"/>
      <c r="H58" s="12"/>
      <c r="I58" s="102">
        <f t="shared" si="9"/>
        <v>19</v>
      </c>
      <c r="J58" s="12"/>
      <c r="K58" s="122">
        <f t="shared" si="10"/>
        <v>0.92788805609894542</v>
      </c>
      <c r="L58" s="12"/>
      <c r="M58" s="101">
        <f t="shared" ca="1" si="8"/>
        <v>117.42939487663358</v>
      </c>
      <c r="N58" s="12"/>
      <c r="O58" s="12"/>
    </row>
    <row r="59" spans="1:15" s="9" customFormat="1" ht="14.1" customHeight="1" x14ac:dyDescent="0.25">
      <c r="A59" s="92"/>
      <c r="B59" s="295"/>
      <c r="C59" s="41"/>
      <c r="D59" s="10"/>
      <c r="E59" s="13"/>
      <c r="F59" s="12"/>
      <c r="G59" s="12"/>
      <c r="H59" s="12"/>
      <c r="I59" s="102">
        <f t="shared" si="9"/>
        <v>20</v>
      </c>
      <c r="J59" s="12"/>
      <c r="K59" s="122">
        <f t="shared" si="10"/>
        <v>0.92403789818982107</v>
      </c>
      <c r="L59" s="12"/>
      <c r="M59" s="101">
        <f t="shared" ca="1" si="8"/>
        <v>116.94213597673053</v>
      </c>
      <c r="N59" s="12"/>
      <c r="O59" s="12"/>
    </row>
    <row r="60" spans="1:15" s="9" customFormat="1" ht="14.1" customHeight="1" x14ac:dyDescent="0.25">
      <c r="A60" s="92"/>
      <c r="B60" s="295"/>
      <c r="C60" s="41"/>
      <c r="D60" s="10"/>
      <c r="E60" s="13"/>
      <c r="F60" s="12"/>
      <c r="G60" s="12"/>
      <c r="H60" s="12"/>
      <c r="I60" s="102">
        <f t="shared" si="9"/>
        <v>21</v>
      </c>
      <c r="J60" s="12"/>
      <c r="K60" s="122">
        <f t="shared" si="10"/>
        <v>0.92020371603965578</v>
      </c>
      <c r="L60" s="12"/>
      <c r="M60" s="101">
        <f t="shared" ca="1" si="8"/>
        <v>116.45689889798889</v>
      </c>
      <c r="N60" s="12"/>
      <c r="O60" s="12"/>
    </row>
    <row r="61" spans="1:15" s="9" customFormat="1" ht="14.1" customHeight="1" x14ac:dyDescent="0.25">
      <c r="A61" s="92"/>
      <c r="B61" s="295"/>
      <c r="C61" s="41"/>
      <c r="D61" s="10"/>
      <c r="E61" s="13"/>
      <c r="F61" s="12"/>
      <c r="G61" s="12"/>
      <c r="H61" s="12"/>
      <c r="I61" s="102">
        <f t="shared" si="9"/>
        <v>22</v>
      </c>
      <c r="J61" s="12"/>
      <c r="K61" s="122">
        <f t="shared" si="10"/>
        <v>0.9163854433589933</v>
      </c>
      <c r="L61" s="12"/>
      <c r="M61" s="101">
        <f t="shared" ca="1" si="8"/>
        <v>115.97367525110928</v>
      </c>
      <c r="N61" s="12"/>
      <c r="O61" s="12"/>
    </row>
    <row r="62" spans="1:15" s="9" customFormat="1" ht="14.1" customHeight="1" x14ac:dyDescent="0.25">
      <c r="A62" s="92"/>
      <c r="B62" s="295"/>
      <c r="C62" s="41"/>
      <c r="D62" s="10"/>
      <c r="E62" s="13"/>
      <c r="F62" s="12"/>
      <c r="G62" s="12"/>
      <c r="H62" s="12"/>
      <c r="I62" s="102">
        <f t="shared" si="9"/>
        <v>23</v>
      </c>
      <c r="J62" s="12"/>
      <c r="K62" s="122">
        <f t="shared" si="10"/>
        <v>0.91258301413343745</v>
      </c>
      <c r="L62" s="12"/>
      <c r="M62" s="101">
        <f t="shared" ref="M62" ca="1" si="11">($I$30*(1-$I$23)*K62)/$I$28</f>
        <v>115.49245668160262</v>
      </c>
      <c r="N62" s="12"/>
      <c r="O62" s="12"/>
    </row>
    <row r="63" spans="1:15" s="9" customFormat="1" ht="14.1" customHeight="1" x14ac:dyDescent="0.25">
      <c r="A63" s="92"/>
      <c r="B63" s="295"/>
      <c r="C63" s="41"/>
      <c r="D63" s="10"/>
      <c r="E63" s="13"/>
      <c r="F63" s="12"/>
      <c r="G63" s="12"/>
      <c r="H63" s="12"/>
      <c r="I63" s="102">
        <f t="shared" si="9"/>
        <v>24</v>
      </c>
      <c r="J63" s="12"/>
      <c r="K63" s="122">
        <f t="shared" si="10"/>
        <v>0.90879636262250996</v>
      </c>
      <c r="L63" s="12"/>
      <c r="M63" s="101">
        <f t="shared" ref="M63:M99" ca="1" si="12">($I$30*(1-$I$23)*K63)/$I$28</f>
        <v>115.01323486964571</v>
      </c>
      <c r="N63" s="12"/>
      <c r="O63" s="12"/>
    </row>
    <row r="64" spans="1:15" s="9" customFormat="1" ht="14.1" customHeight="1" x14ac:dyDescent="0.25">
      <c r="A64" s="92"/>
      <c r="B64" s="295"/>
      <c r="C64" s="41"/>
      <c r="D64" s="10"/>
      <c r="E64" s="13"/>
      <c r="F64" s="12"/>
      <c r="G64" s="12"/>
      <c r="H64" s="12"/>
      <c r="I64" s="102">
        <f t="shared" si="9"/>
        <v>25</v>
      </c>
      <c r="J64" s="12"/>
      <c r="K64" s="122">
        <f t="shared" si="10"/>
        <v>0.90502542335851632</v>
      </c>
      <c r="L64" s="12"/>
      <c r="M64" s="101">
        <f t="shared" ca="1" si="12"/>
        <v>114.53600152993766</v>
      </c>
      <c r="N64" s="12"/>
      <c r="O64" s="12"/>
    </row>
    <row r="65" spans="1:15" s="9" customFormat="1" ht="14.1" customHeight="1" x14ac:dyDescent="0.25">
      <c r="A65" s="92"/>
      <c r="B65" s="295"/>
      <c r="C65" s="41"/>
      <c r="D65" s="10"/>
      <c r="E65" s="13"/>
      <c r="F65" s="12"/>
      <c r="G65" s="12"/>
      <c r="H65" s="12"/>
      <c r="I65" s="102">
        <f t="shared" si="9"/>
        <v>26</v>
      </c>
      <c r="J65" s="12"/>
      <c r="K65" s="122">
        <f t="shared" si="10"/>
        <v>0.90127013114541055</v>
      </c>
      <c r="L65" s="12"/>
      <c r="M65" s="101">
        <f t="shared" ca="1" si="12"/>
        <v>114.06074841155619</v>
      </c>
      <c r="N65" s="12"/>
      <c r="O65" s="12"/>
    </row>
    <row r="66" spans="1:15" s="9" customFormat="1" ht="14.1" customHeight="1" x14ac:dyDescent="0.25">
      <c r="A66" s="92"/>
      <c r="B66" s="295"/>
      <c r="C66" s="41"/>
      <c r="D66" s="10"/>
      <c r="E66" s="13"/>
      <c r="F66" s="12"/>
      <c r="G66" s="12"/>
      <c r="H66" s="12"/>
      <c r="I66" s="102">
        <f t="shared" si="9"/>
        <v>27</v>
      </c>
      <c r="J66" s="12"/>
      <c r="K66" s="122">
        <f t="shared" si="10"/>
        <v>0.89753042105767</v>
      </c>
      <c r="L66" s="12"/>
      <c r="M66" s="101">
        <f t="shared" ca="1" si="12"/>
        <v>113.58746729781525</v>
      </c>
      <c r="N66" s="12"/>
      <c r="O66" s="12"/>
    </row>
    <row r="67" spans="1:15" s="9" customFormat="1" ht="14.1" customHeight="1" x14ac:dyDescent="0.25">
      <c r="A67" s="92"/>
      <c r="B67" s="295"/>
      <c r="C67" s="41"/>
      <c r="D67" s="10"/>
      <c r="E67" s="13"/>
      <c r="F67" s="12"/>
      <c r="G67" s="12"/>
      <c r="H67" s="12"/>
      <c r="I67" s="102">
        <f t="shared" si="9"/>
        <v>28</v>
      </c>
      <c r="J67" s="12"/>
      <c r="K67" s="122">
        <f t="shared" si="10"/>
        <v>0.89380622843917368</v>
      </c>
      <c r="L67" s="12"/>
      <c r="M67" s="101">
        <f t="shared" ca="1" si="12"/>
        <v>113.11615000612312</v>
      </c>
      <c r="N67" s="12"/>
      <c r="O67" s="12"/>
    </row>
    <row r="68" spans="1:15" s="9" customFormat="1" ht="14.1" customHeight="1" x14ac:dyDescent="0.25">
      <c r="A68" s="92"/>
      <c r="B68" s="295"/>
      <c r="C68" s="41"/>
      <c r="D68" s="10"/>
      <c r="E68" s="13"/>
      <c r="F68" s="12"/>
      <c r="G68" s="12"/>
      <c r="H68" s="12"/>
      <c r="I68" s="102">
        <f t="shared" si="9"/>
        <v>29</v>
      </c>
      <c r="J68" s="12"/>
      <c r="K68" s="122">
        <f t="shared" si="10"/>
        <v>0.89009748890208162</v>
      </c>
      <c r="L68" s="12"/>
      <c r="M68" s="101">
        <f t="shared" ca="1" si="12"/>
        <v>112.64678838784045</v>
      </c>
      <c r="N68" s="12"/>
      <c r="O68" s="12"/>
    </row>
    <row r="69" spans="1:15" s="9" customFormat="1" ht="14.1" customHeight="1" x14ac:dyDescent="0.25">
      <c r="A69" s="92"/>
      <c r="B69" s="295"/>
      <c r="C69" s="41"/>
      <c r="D69" s="10"/>
      <c r="E69" s="13"/>
      <c r="F69" s="12"/>
      <c r="G69" s="12"/>
      <c r="H69" s="12"/>
      <c r="I69" s="102">
        <f t="shared" si="9"/>
        <v>30</v>
      </c>
      <c r="J69" s="12"/>
      <c r="K69" s="122">
        <f t="shared" si="10"/>
        <v>0.88640413832572451</v>
      </c>
      <c r="L69" s="12"/>
      <c r="M69" s="101">
        <f t="shared" ca="1" si="12"/>
        <v>112.17937432813987</v>
      </c>
      <c r="N69" s="12"/>
      <c r="O69" s="12"/>
    </row>
    <row r="70" spans="1:15" s="9" customFormat="1" ht="14.1" customHeight="1" x14ac:dyDescent="0.25">
      <c r="A70" s="92"/>
      <c r="B70" s="295"/>
      <c r="C70" s="41"/>
      <c r="D70" s="10"/>
      <c r="E70" s="13"/>
      <c r="F70" s="12"/>
      <c r="G70" s="12"/>
      <c r="H70" s="12"/>
      <c r="I70" s="102">
        <f t="shared" si="9"/>
        <v>31</v>
      </c>
      <c r="J70" s="12"/>
      <c r="K70" s="122">
        <f t="shared" si="10"/>
        <v>0.88272611285549329</v>
      </c>
      <c r="L70" s="12"/>
      <c r="M70" s="101">
        <f t="shared" ca="1" si="12"/>
        <v>111.71389974586543</v>
      </c>
      <c r="N70" s="12"/>
      <c r="O70" s="12"/>
    </row>
    <row r="71" spans="1:15" s="9" customFormat="1" ht="14.1" customHeight="1" x14ac:dyDescent="0.25">
      <c r="A71" s="92"/>
      <c r="B71" s="295"/>
      <c r="C71" s="41"/>
      <c r="D71" s="10"/>
      <c r="E71" s="13"/>
      <c r="F71" s="12"/>
      <c r="G71" s="12"/>
      <c r="H71" s="12"/>
      <c r="I71" s="102">
        <f t="shared" si="9"/>
        <v>32</v>
      </c>
      <c r="J71" s="12"/>
      <c r="K71" s="122">
        <f t="shared" si="10"/>
        <v>0.87906334890173565</v>
      </c>
      <c r="L71" s="12"/>
      <c r="M71" s="101">
        <f t="shared" ca="1" si="12"/>
        <v>111.25035659339289</v>
      </c>
      <c r="N71" s="12"/>
      <c r="O71" s="12"/>
    </row>
    <row r="72" spans="1:15" s="9" customFormat="1" ht="14.1" customHeight="1" x14ac:dyDescent="0.25">
      <c r="A72" s="92"/>
      <c r="B72" s="295"/>
      <c r="C72" s="41"/>
      <c r="D72" s="10"/>
      <c r="E72" s="13"/>
      <c r="F72" s="12"/>
      <c r="G72" s="12"/>
      <c r="H72" s="12"/>
      <c r="I72" s="102">
        <f t="shared" si="9"/>
        <v>33</v>
      </c>
      <c r="J72" s="12"/>
      <c r="K72" s="122">
        <f t="shared" si="10"/>
        <v>0.87541578313865809</v>
      </c>
      <c r="L72" s="12"/>
      <c r="M72" s="101">
        <f t="shared" ca="1" si="12"/>
        <v>110.78873685649087</v>
      </c>
      <c r="N72" s="12"/>
      <c r="O72" s="12"/>
    </row>
    <row r="73" spans="1:15" s="9" customFormat="1" ht="14.1" customHeight="1" x14ac:dyDescent="0.25">
      <c r="A73" s="92"/>
      <c r="B73" s="295"/>
      <c r="C73" s="41"/>
      <c r="D73" s="10"/>
      <c r="E73" s="13"/>
      <c r="F73" s="12"/>
      <c r="G73" s="12"/>
      <c r="H73" s="12"/>
      <c r="I73" s="102">
        <f t="shared" ref="I73:I99" si="13">I72+1</f>
        <v>34</v>
      </c>
      <c r="J73" s="12"/>
      <c r="K73" s="122">
        <f t="shared" ref="K73:K99" si="14">1/(1+$I$21/12)^I72</f>
        <v>0.87178335250322792</v>
      </c>
      <c r="L73" s="12"/>
      <c r="M73" s="101">
        <f t="shared" ca="1" si="12"/>
        <v>110.32903255418178</v>
      </c>
      <c r="N73" s="12"/>
      <c r="O73" s="12"/>
    </row>
    <row r="74" spans="1:15" s="9" customFormat="1" ht="14.1" customHeight="1" x14ac:dyDescent="0.25">
      <c r="A74" s="92"/>
      <c r="B74" s="295"/>
      <c r="C74" s="41"/>
      <c r="D74" s="10"/>
      <c r="E74" s="13"/>
      <c r="F74" s="12"/>
      <c r="G74" s="12"/>
      <c r="H74" s="12"/>
      <c r="I74" s="102">
        <f t="shared" si="13"/>
        <v>35</v>
      </c>
      <c r="J74" s="12"/>
      <c r="K74" s="122">
        <f t="shared" si="14"/>
        <v>0.86816599419408602</v>
      </c>
      <c r="L74" s="12"/>
      <c r="M74" s="101">
        <f t="shared" ca="1" si="12"/>
        <v>109.87123573860428</v>
      </c>
      <c r="N74" s="12"/>
      <c r="O74" s="12"/>
    </row>
    <row r="75" spans="1:15" s="9" customFormat="1" ht="14.1" customHeight="1" x14ac:dyDescent="0.25">
      <c r="A75" s="92"/>
      <c r="B75" s="295"/>
      <c r="C75" s="41"/>
      <c r="D75" s="10"/>
      <c r="E75" s="13"/>
      <c r="F75" s="12"/>
      <c r="G75" s="12"/>
      <c r="H75" s="12"/>
      <c r="I75" s="102">
        <f t="shared" si="13"/>
        <v>36</v>
      </c>
      <c r="J75" s="12"/>
      <c r="K75" s="122">
        <f t="shared" si="14"/>
        <v>0.86456364567045896</v>
      </c>
      <c r="L75" s="12"/>
      <c r="M75" s="101">
        <f t="shared" ca="1" si="12"/>
        <v>109.41533849487563</v>
      </c>
      <c r="N75" s="12"/>
      <c r="O75" s="12"/>
    </row>
    <row r="76" spans="1:15" s="9" customFormat="1" ht="14.1" customHeight="1" x14ac:dyDescent="0.25">
      <c r="A76" s="92"/>
      <c r="B76" s="295"/>
      <c r="C76" s="41"/>
      <c r="D76" s="10"/>
      <c r="E76" s="13"/>
      <c r="F76" s="12"/>
      <c r="G76" s="12"/>
      <c r="H76" s="12"/>
      <c r="I76" s="102">
        <f t="shared" si="13"/>
        <v>37</v>
      </c>
      <c r="J76" s="12"/>
      <c r="K76" s="122">
        <f t="shared" si="14"/>
        <v>0.86097624465107958</v>
      </c>
      <c r="L76" s="12"/>
      <c r="M76" s="101">
        <f t="shared" ca="1" si="12"/>
        <v>108.96133294095499</v>
      </c>
      <c r="N76" s="12"/>
      <c r="O76" s="12"/>
    </row>
    <row r="77" spans="1:15" s="9" customFormat="1" ht="14.1" customHeight="1" x14ac:dyDescent="0.25">
      <c r="A77" s="92"/>
      <c r="B77" s="295"/>
      <c r="C77" s="41"/>
      <c r="D77" s="10"/>
      <c r="E77" s="13"/>
      <c r="F77" s="12"/>
      <c r="G77" s="12"/>
      <c r="H77" s="12"/>
      <c r="I77" s="102">
        <f t="shared" si="13"/>
        <v>38</v>
      </c>
      <c r="J77" s="12"/>
      <c r="K77" s="122">
        <f t="shared" si="14"/>
        <v>0.85740372911310836</v>
      </c>
      <c r="L77" s="12"/>
      <c r="M77" s="101">
        <f t="shared" ca="1" si="12"/>
        <v>108.50921122750704</v>
      </c>
      <c r="N77" s="12"/>
      <c r="O77" s="12"/>
    </row>
    <row r="78" spans="1:15" s="9" customFormat="1" ht="14.1" customHeight="1" x14ac:dyDescent="0.25">
      <c r="A78" s="92"/>
      <c r="B78" s="295"/>
      <c r="C78" s="41"/>
      <c r="D78" s="10"/>
      <c r="E78" s="13"/>
      <c r="F78" s="12"/>
      <c r="G78" s="12"/>
      <c r="H78" s="12"/>
      <c r="I78" s="102">
        <f t="shared" si="13"/>
        <v>39</v>
      </c>
      <c r="J78" s="12"/>
      <c r="K78" s="122">
        <f t="shared" si="14"/>
        <v>0.85384603729106212</v>
      </c>
      <c r="L78" s="12"/>
      <c r="M78" s="101">
        <f t="shared" ca="1" si="12"/>
        <v>108.05896553776633</v>
      </c>
      <c r="N78" s="12"/>
      <c r="O78" s="12"/>
    </row>
    <row r="79" spans="1:15" s="9" customFormat="1" ht="14.1" customHeight="1" x14ac:dyDescent="0.25">
      <c r="A79" s="92"/>
      <c r="B79" s="295"/>
      <c r="C79" s="41"/>
      <c r="D79" s="10"/>
      <c r="E79" s="13"/>
      <c r="F79" s="12"/>
      <c r="G79" s="12"/>
      <c r="H79" s="12"/>
      <c r="I79" s="102">
        <f t="shared" si="13"/>
        <v>40</v>
      </c>
      <c r="J79" s="12"/>
      <c r="K79" s="122">
        <f t="shared" si="14"/>
        <v>0.85030310767574646</v>
      </c>
      <c r="L79" s="12"/>
      <c r="M79" s="101">
        <f t="shared" ca="1" si="12"/>
        <v>107.61058808740215</v>
      </c>
      <c r="N79" s="12"/>
      <c r="O79" s="12"/>
    </row>
    <row r="80" spans="1:15" s="9" customFormat="1" ht="14.1" customHeight="1" x14ac:dyDescent="0.25">
      <c r="A80" s="92"/>
      <c r="B80" s="295"/>
      <c r="C80" s="41"/>
      <c r="D80" s="10"/>
      <c r="E80" s="13"/>
      <c r="F80" s="12"/>
      <c r="G80" s="12"/>
      <c r="H80" s="12"/>
      <c r="I80" s="102">
        <f t="shared" si="13"/>
        <v>41</v>
      </c>
      <c r="J80" s="12"/>
      <c r="K80" s="122">
        <f t="shared" si="14"/>
        <v>0.84677487901319159</v>
      </c>
      <c r="L80" s="12"/>
      <c r="M80" s="101">
        <f t="shared" ca="1" si="12"/>
        <v>107.1640711243839</v>
      </c>
      <c r="N80" s="12"/>
      <c r="O80" s="12"/>
    </row>
    <row r="81" spans="1:15" s="9" customFormat="1" ht="14.1" customHeight="1" x14ac:dyDescent="0.25">
      <c r="A81" s="92"/>
      <c r="B81" s="295"/>
      <c r="C81" s="41"/>
      <c r="D81" s="10"/>
      <c r="E81" s="13"/>
      <c r="F81" s="12"/>
      <c r="G81" s="12"/>
      <c r="H81" s="12"/>
      <c r="I81" s="102">
        <f t="shared" si="13"/>
        <v>42</v>
      </c>
      <c r="J81" s="12"/>
      <c r="K81" s="122">
        <f t="shared" si="14"/>
        <v>0.84326129030359331</v>
      </c>
      <c r="L81" s="12"/>
      <c r="M81" s="101">
        <f t="shared" ca="1" si="12"/>
        <v>106.71940692884704</v>
      </c>
      <c r="N81" s="12"/>
      <c r="O81" s="12"/>
    </row>
    <row r="82" spans="1:15" s="9" customFormat="1" ht="14.1" customHeight="1" x14ac:dyDescent="0.25">
      <c r="A82" s="92"/>
      <c r="B82" s="295"/>
      <c r="C82" s="41"/>
      <c r="D82" s="10"/>
      <c r="E82" s="13"/>
      <c r="F82" s="12"/>
      <c r="G82" s="12"/>
      <c r="H82" s="12"/>
      <c r="I82" s="102">
        <f t="shared" si="13"/>
        <v>43</v>
      </c>
      <c r="J82" s="12"/>
      <c r="K82" s="122">
        <f t="shared" si="14"/>
        <v>0.83976228080025861</v>
      </c>
      <c r="L82" s="12"/>
      <c r="M82" s="101">
        <f t="shared" ca="1" si="12"/>
        <v>106.27658781295968</v>
      </c>
      <c r="N82" s="12"/>
      <c r="O82" s="12"/>
    </row>
    <row r="83" spans="1:15" s="9" customFormat="1" ht="14.1" customHeight="1" x14ac:dyDescent="0.25">
      <c r="A83" s="92"/>
      <c r="B83" s="295"/>
      <c r="C83" s="41"/>
      <c r="D83" s="10"/>
      <c r="E83" s="13"/>
      <c r="F83" s="12"/>
      <c r="G83" s="12"/>
      <c r="H83" s="12"/>
      <c r="I83" s="102">
        <f t="shared" si="13"/>
        <v>44</v>
      </c>
      <c r="J83" s="12"/>
      <c r="K83" s="122">
        <f t="shared" si="14"/>
        <v>0.83627779000855651</v>
      </c>
      <c r="L83" s="12"/>
      <c r="M83" s="101">
        <f t="shared" ca="1" si="12"/>
        <v>105.83560612078975</v>
      </c>
      <c r="N83" s="12"/>
      <c r="O83" s="12"/>
    </row>
    <row r="84" spans="1:15" s="9" customFormat="1" ht="14.1" customHeight="1" x14ac:dyDescent="0.25">
      <c r="A84" s="92"/>
      <c r="B84" s="295"/>
      <c r="C84" s="41"/>
      <c r="D84" s="10"/>
      <c r="E84" s="13"/>
      <c r="F84" s="12"/>
      <c r="G84" s="12"/>
      <c r="H84" s="12"/>
      <c r="I84" s="102">
        <f t="shared" si="13"/>
        <v>45</v>
      </c>
      <c r="J84" s="12"/>
      <c r="K84" s="122">
        <f t="shared" si="14"/>
        <v>0.83280775768486948</v>
      </c>
      <c r="L84" s="12"/>
      <c r="M84" s="101">
        <f t="shared" ca="1" si="12"/>
        <v>105.39645422817235</v>
      </c>
      <c r="N84" s="12"/>
      <c r="O84" s="12"/>
    </row>
    <row r="85" spans="1:15" s="9" customFormat="1" ht="14.1" customHeight="1" x14ac:dyDescent="0.25">
      <c r="A85" s="92"/>
      <c r="B85" s="295"/>
      <c r="C85" s="41"/>
      <c r="D85" s="10"/>
      <c r="E85" s="13"/>
      <c r="F85" s="12"/>
      <c r="G85" s="12"/>
      <c r="H85" s="12"/>
      <c r="I85" s="102">
        <f t="shared" si="13"/>
        <v>46</v>
      </c>
      <c r="J85" s="12"/>
      <c r="K85" s="122">
        <f t="shared" si="14"/>
        <v>0.82935212383555479</v>
      </c>
      <c r="L85" s="12"/>
      <c r="M85" s="101">
        <f t="shared" ca="1" si="12"/>
        <v>104.95912454257829</v>
      </c>
      <c r="N85" s="12"/>
      <c r="O85" s="12"/>
    </row>
    <row r="86" spans="1:15" s="9" customFormat="1" ht="14.1" customHeight="1" x14ac:dyDescent="0.25">
      <c r="A86" s="92"/>
      <c r="B86" s="295"/>
      <c r="C86" s="41"/>
      <c r="D86" s="10"/>
      <c r="E86" s="13"/>
      <c r="F86" s="12"/>
      <c r="G86" s="12"/>
      <c r="H86" s="12"/>
      <c r="I86" s="102">
        <f t="shared" si="13"/>
        <v>47</v>
      </c>
      <c r="J86" s="12"/>
      <c r="K86" s="122">
        <f t="shared" si="14"/>
        <v>0.82591082871590515</v>
      </c>
      <c r="L86" s="12"/>
      <c r="M86" s="101">
        <f t="shared" ca="1" si="12"/>
        <v>104.52360950298252</v>
      </c>
      <c r="N86" s="12"/>
      <c r="O86" s="12"/>
    </row>
    <row r="87" spans="1:15" s="9" customFormat="1" ht="14.1" customHeight="1" x14ac:dyDescent="0.25">
      <c r="A87" s="92"/>
      <c r="B87" s="295"/>
      <c r="C87" s="41"/>
      <c r="D87" s="10"/>
      <c r="E87" s="13"/>
      <c r="F87" s="12"/>
      <c r="G87" s="12"/>
      <c r="H87" s="12"/>
      <c r="I87" s="102">
        <f t="shared" si="13"/>
        <v>48</v>
      </c>
      <c r="J87" s="12"/>
      <c r="K87" s="122">
        <f t="shared" si="14"/>
        <v>0.82248381282911687</v>
      </c>
      <c r="L87" s="12"/>
      <c r="M87" s="101">
        <f t="shared" ca="1" si="12"/>
        <v>104.08990157973359</v>
      </c>
      <c r="N87" s="12"/>
      <c r="O87" s="12"/>
    </row>
    <row r="88" spans="1:15" s="9" customFormat="1" ht="14.1" customHeight="1" x14ac:dyDescent="0.25">
      <c r="A88" s="92"/>
      <c r="B88" s="295"/>
      <c r="C88" s="41"/>
      <c r="D88" s="10"/>
      <c r="E88" s="13"/>
      <c r="F88" s="12"/>
      <c r="G88" s="12"/>
      <c r="H88" s="12"/>
      <c r="I88" s="102">
        <f t="shared" si="13"/>
        <v>49</v>
      </c>
      <c r="J88" s="12"/>
      <c r="K88" s="122">
        <f t="shared" si="14"/>
        <v>0.81907101692526174</v>
      </c>
      <c r="L88" s="12"/>
      <c r="M88" s="101">
        <f t="shared" ca="1" si="12"/>
        <v>103.65799327442352</v>
      </c>
      <c r="N88" s="12"/>
      <c r="O88" s="12"/>
    </row>
    <row r="89" spans="1:15" s="9" customFormat="1" ht="14.1" customHeight="1" x14ac:dyDescent="0.25">
      <c r="A89" s="92"/>
      <c r="B89" s="295"/>
      <c r="C89" s="41"/>
      <c r="D89" s="10"/>
      <c r="E89" s="13"/>
      <c r="F89" s="12"/>
      <c r="G89" s="12"/>
      <c r="H89" s="12"/>
      <c r="I89" s="102">
        <f t="shared" si="13"/>
        <v>50</v>
      </c>
      <c r="J89" s="12"/>
      <c r="K89" s="122">
        <f t="shared" si="14"/>
        <v>0.81567238200026071</v>
      </c>
      <c r="L89" s="12"/>
      <c r="M89" s="101">
        <f t="shared" ca="1" si="12"/>
        <v>103.22787711975786</v>
      </c>
      <c r="N89" s="12"/>
      <c r="O89" s="12"/>
    </row>
    <row r="90" spans="1:15" s="9" customFormat="1" ht="14.1" customHeight="1" x14ac:dyDescent="0.25">
      <c r="A90" s="92"/>
      <c r="B90" s="295"/>
      <c r="C90" s="41"/>
      <c r="D90" s="10"/>
      <c r="E90" s="13"/>
      <c r="F90" s="12"/>
      <c r="G90" s="12"/>
      <c r="H90" s="12"/>
      <c r="I90" s="102">
        <f t="shared" si="13"/>
        <v>51</v>
      </c>
      <c r="J90" s="12"/>
      <c r="K90" s="122">
        <f t="shared" si="14"/>
        <v>0.81228784929486553</v>
      </c>
      <c r="L90" s="12"/>
      <c r="M90" s="101">
        <f t="shared" ca="1" si="12"/>
        <v>102.79954567942691</v>
      </c>
      <c r="N90" s="12"/>
      <c r="O90" s="12"/>
    </row>
    <row r="91" spans="1:15" s="9" customFormat="1" ht="14.1" customHeight="1" x14ac:dyDescent="0.25">
      <c r="A91" s="92"/>
      <c r="B91" s="295"/>
      <c r="C91" s="41"/>
      <c r="D91" s="10"/>
      <c r="E91" s="13"/>
      <c r="F91" s="12"/>
      <c r="G91" s="12"/>
      <c r="H91" s="12"/>
      <c r="I91" s="102">
        <f t="shared" si="13"/>
        <v>52</v>
      </c>
      <c r="J91" s="12"/>
      <c r="K91" s="122">
        <f t="shared" si="14"/>
        <v>0.80891736029364192</v>
      </c>
      <c r="L91" s="12"/>
      <c r="M91" s="101">
        <f t="shared" ca="1" si="12"/>
        <v>102.37299154797701</v>
      </c>
      <c r="N91" s="12"/>
      <c r="O91" s="12"/>
    </row>
    <row r="92" spans="1:15" s="9" customFormat="1" ht="14.1" customHeight="1" x14ac:dyDescent="0.25">
      <c r="A92" s="92"/>
      <c r="B92" s="295"/>
      <c r="C92" s="41"/>
      <c r="D92" s="10"/>
      <c r="E92" s="13"/>
      <c r="F92" s="12"/>
      <c r="G92" s="12"/>
      <c r="H92" s="12"/>
      <c r="I92" s="102">
        <f t="shared" si="13"/>
        <v>53</v>
      </c>
      <c r="J92" s="12"/>
      <c r="K92" s="122">
        <f t="shared" si="14"/>
        <v>0.80556085672395861</v>
      </c>
      <c r="L92" s="12"/>
      <c r="M92" s="101">
        <f t="shared" ca="1" si="12"/>
        <v>101.94820735068248</v>
      </c>
      <c r="N92" s="12"/>
      <c r="O92" s="12"/>
    </row>
    <row r="93" spans="1:15" s="9" customFormat="1" ht="14.1" customHeight="1" x14ac:dyDescent="0.25">
      <c r="A93" s="92"/>
      <c r="B93" s="295"/>
      <c r="C93" s="41"/>
      <c r="D93" s="10"/>
      <c r="E93" s="13"/>
      <c r="F93" s="12"/>
      <c r="G93" s="12"/>
      <c r="H93" s="12"/>
      <c r="I93" s="102">
        <f t="shared" si="13"/>
        <v>54</v>
      </c>
      <c r="J93" s="12"/>
      <c r="K93" s="122">
        <f t="shared" si="14"/>
        <v>0.80221828055497957</v>
      </c>
      <c r="L93" s="12"/>
      <c r="M93" s="101">
        <f t="shared" ca="1" si="12"/>
        <v>101.52518574341825</v>
      </c>
      <c r="N93" s="12"/>
      <c r="O93" s="12"/>
    </row>
    <row r="94" spans="1:15" s="9" customFormat="1" ht="14.1" customHeight="1" x14ac:dyDescent="0.25">
      <c r="A94" s="92"/>
      <c r="B94" s="295"/>
      <c r="C94" s="41"/>
      <c r="D94" s="10"/>
      <c r="E94" s="13"/>
      <c r="F94" s="12"/>
      <c r="G94" s="12"/>
      <c r="H94" s="12"/>
      <c r="I94" s="102">
        <f t="shared" si="13"/>
        <v>55</v>
      </c>
      <c r="J94" s="12"/>
      <c r="K94" s="122">
        <f t="shared" si="14"/>
        <v>0.79888957399666016</v>
      </c>
      <c r="L94" s="12"/>
      <c r="M94" s="101">
        <f t="shared" ca="1" si="12"/>
        <v>101.1039194125327</v>
      </c>
      <c r="N94" s="12"/>
      <c r="O94" s="12"/>
    </row>
    <row r="95" spans="1:15" s="9" customFormat="1" ht="14.1" customHeight="1" x14ac:dyDescent="0.25">
      <c r="A95" s="92"/>
      <c r="B95" s="295"/>
      <c r="C95" s="41"/>
      <c r="D95" s="10"/>
      <c r="E95" s="13"/>
      <c r="F95" s="12"/>
      <c r="G95" s="12"/>
      <c r="H95" s="12"/>
      <c r="I95" s="102">
        <f t="shared" si="13"/>
        <v>56</v>
      </c>
      <c r="J95" s="12"/>
      <c r="K95" s="122">
        <f t="shared" si="14"/>
        <v>0.79557467949874849</v>
      </c>
      <c r="L95" s="12"/>
      <c r="M95" s="101">
        <f t="shared" ca="1" si="12"/>
        <v>100.68440107472132</v>
      </c>
      <c r="N95" s="12"/>
      <c r="O95" s="12"/>
    </row>
    <row r="96" spans="1:15" s="9" customFormat="1" ht="12.75" customHeight="1" x14ac:dyDescent="0.25">
      <c r="A96" s="92"/>
      <c r="B96" s="295"/>
      <c r="C96" s="41"/>
      <c r="D96" s="10"/>
      <c r="E96" s="13"/>
      <c r="F96" s="12"/>
      <c r="G96" s="12"/>
      <c r="H96" s="12"/>
      <c r="I96" s="102">
        <f t="shared" si="13"/>
        <v>57</v>
      </c>
      <c r="J96" s="12"/>
      <c r="K96" s="122">
        <f t="shared" si="14"/>
        <v>0.7922735397497912</v>
      </c>
      <c r="L96" s="12"/>
      <c r="M96" s="101">
        <f t="shared" ca="1" si="12"/>
        <v>100.26662347690092</v>
      </c>
      <c r="N96" s="12"/>
      <c r="O96" s="12"/>
    </row>
    <row r="97" spans="1:15" s="9" customFormat="1" ht="14.1" customHeight="1" x14ac:dyDescent="0.25">
      <c r="A97" s="92"/>
      <c r="B97" s="295"/>
      <c r="C97" s="41"/>
      <c r="D97" s="10"/>
      <c r="E97" s="13"/>
      <c r="F97" s="12"/>
      <c r="G97" s="12"/>
      <c r="H97" s="12"/>
      <c r="I97" s="102">
        <f t="shared" si="13"/>
        <v>58</v>
      </c>
      <c r="J97" s="12"/>
      <c r="K97" s="122">
        <f t="shared" si="14"/>
        <v>0.78898609767614081</v>
      </c>
      <c r="L97" s="12"/>
      <c r="M97" s="101">
        <f t="shared" ca="1" si="12"/>
        <v>99.850579396083944</v>
      </c>
      <c r="N97" s="12"/>
      <c r="O97" s="12"/>
    </row>
    <row r="98" spans="1:15" s="9" customFormat="1" ht="14.1" customHeight="1" x14ac:dyDescent="0.25">
      <c r="A98" s="92"/>
      <c r="B98" s="295"/>
      <c r="C98" s="41"/>
      <c r="D98" s="10"/>
      <c r="E98" s="13"/>
      <c r="F98" s="12"/>
      <c r="G98" s="12"/>
      <c r="H98" s="12"/>
      <c r="I98" s="102">
        <f t="shared" si="13"/>
        <v>59</v>
      </c>
      <c r="J98" s="12"/>
      <c r="K98" s="122">
        <f t="shared" si="14"/>
        <v>0.78571229644096985</v>
      </c>
      <c r="L98" s="12"/>
      <c r="M98" s="101">
        <f t="shared" ca="1" si="12"/>
        <v>99.436261639253686</v>
      </c>
      <c r="N98" s="12"/>
      <c r="O98" s="12"/>
    </row>
    <row r="99" spans="1:15" s="9" customFormat="1" ht="14.1" customHeight="1" x14ac:dyDescent="0.25">
      <c r="A99" s="92"/>
      <c r="B99" s="295"/>
      <c r="C99" s="41"/>
      <c r="D99" s="10"/>
      <c r="E99" s="13"/>
      <c r="F99" s="12"/>
      <c r="G99" s="12"/>
      <c r="H99" s="12"/>
      <c r="I99" s="102">
        <f t="shared" si="13"/>
        <v>60</v>
      </c>
      <c r="J99" s="12"/>
      <c r="K99" s="122">
        <f t="shared" si="14"/>
        <v>0.78245207944328965</v>
      </c>
      <c r="L99" s="12"/>
      <c r="M99" s="101">
        <f t="shared" ca="1" si="12"/>
        <v>99.023663043240205</v>
      </c>
      <c r="N99" s="12"/>
      <c r="O99" s="12"/>
    </row>
    <row r="100" spans="1:15" s="9" customFormat="1" ht="3.95" customHeight="1" x14ac:dyDescent="0.25">
      <c r="A100" s="92"/>
      <c r="B100" s="295"/>
      <c r="C100" s="41"/>
      <c r="D100" s="10"/>
      <c r="E100" s="13"/>
      <c r="F100" s="12"/>
      <c r="G100" s="12"/>
      <c r="H100" s="12"/>
      <c r="I100" s="45"/>
      <c r="J100" s="12"/>
      <c r="K100" s="115"/>
      <c r="L100" s="12"/>
      <c r="M100" s="15"/>
      <c r="N100" s="12"/>
      <c r="O100" s="12"/>
    </row>
    <row r="101" spans="1:15" s="9" customFormat="1" ht="20.100000000000001" customHeight="1" x14ac:dyDescent="0.25">
      <c r="A101" s="92"/>
      <c r="B101" s="62"/>
      <c r="C101" s="12"/>
      <c r="D101" s="12"/>
      <c r="E101" s="12"/>
      <c r="F101" s="12"/>
      <c r="G101" s="12"/>
      <c r="H101" s="12"/>
      <c r="I101" s="12"/>
    </row>
    <row r="102" spans="1:15" s="9" customFormat="1" ht="20.100000000000001" customHeight="1" x14ac:dyDescent="0.25">
      <c r="A102" s="92"/>
      <c r="B102" s="62"/>
      <c r="C102" s="37"/>
      <c r="D102" s="20"/>
      <c r="E102" s="20"/>
      <c r="F102" s="20"/>
      <c r="G102" s="20"/>
      <c r="H102" s="20"/>
      <c r="I102" s="20"/>
    </row>
    <row r="103" spans="1:15" ht="14.1" customHeight="1" x14ac:dyDescent="0.25">
      <c r="A103" s="92"/>
      <c r="C103" s="480"/>
      <c r="D103" s="480"/>
      <c r="E103" s="480"/>
      <c r="F103" s="480"/>
      <c r="G103" s="480"/>
      <c r="H103" s="480"/>
      <c r="I103" s="480"/>
    </row>
    <row r="104" spans="1:15" ht="14.1" customHeight="1" x14ac:dyDescent="0.25">
      <c r="A104" s="92"/>
      <c r="C104" s="480"/>
      <c r="D104" s="480"/>
      <c r="E104" s="480"/>
      <c r="F104" s="480"/>
      <c r="G104" s="480"/>
      <c r="H104" s="480"/>
      <c r="I104" s="480"/>
    </row>
    <row r="105" spans="1:15" ht="14.1" customHeight="1" x14ac:dyDescent="0.25">
      <c r="A105" s="92"/>
      <c r="C105" s="480"/>
      <c r="D105" s="480"/>
      <c r="E105" s="480"/>
      <c r="F105" s="480"/>
      <c r="G105" s="480"/>
      <c r="H105" s="480"/>
      <c r="I105" s="480"/>
    </row>
    <row r="106" spans="1:15" ht="14.1" customHeight="1" x14ac:dyDescent="0.25">
      <c r="A106" s="92"/>
      <c r="C106" s="480"/>
      <c r="D106" s="480"/>
      <c r="E106" s="480"/>
      <c r="F106" s="480"/>
      <c r="G106" s="480"/>
      <c r="H106" s="480"/>
      <c r="I106" s="480"/>
    </row>
    <row r="107" spans="1:15" ht="14.1" hidden="1" customHeight="1" x14ac:dyDescent="0.25"/>
    <row r="169" ht="0" hidden="1" customHeight="1" x14ac:dyDescent="0.25"/>
    <row r="170" ht="0" hidden="1" customHeight="1" x14ac:dyDescent="0.25"/>
    <row r="171" ht="0" hidden="1" customHeight="1" x14ac:dyDescent="0.25"/>
    <row r="172" ht="0" hidden="1" customHeight="1" x14ac:dyDescent="0.25"/>
    <row r="173" ht="0" hidden="1" customHeight="1" x14ac:dyDescent="0.25"/>
    <row r="174" ht="0" hidden="1" customHeight="1" x14ac:dyDescent="0.25"/>
    <row r="175" ht="0" hidden="1" customHeight="1" x14ac:dyDescent="0.25"/>
    <row r="176" ht="0" hidden="1" customHeight="1" x14ac:dyDescent="0.25"/>
    <row r="177" ht="0" hidden="1" customHeight="1" x14ac:dyDescent="0.25"/>
    <row r="178" ht="0" hidden="1" customHeight="1" x14ac:dyDescent="0.25"/>
    <row r="179" ht="0" hidden="1" customHeight="1" x14ac:dyDescent="0.25"/>
    <row r="180" ht="0" hidden="1" customHeight="1" x14ac:dyDescent="0.25"/>
    <row r="181" ht="0" hidden="1" customHeight="1" x14ac:dyDescent="0.25"/>
    <row r="182" ht="0" hidden="1" customHeight="1" x14ac:dyDescent="0.25"/>
    <row r="183" ht="0" hidden="1" customHeight="1" x14ac:dyDescent="0.25"/>
    <row r="184" ht="0" hidden="1" customHeight="1" x14ac:dyDescent="0.25"/>
    <row r="185" ht="0" hidden="1" customHeight="1" x14ac:dyDescent="0.25"/>
    <row r="186" ht="0" hidden="1" customHeight="1" x14ac:dyDescent="0.25"/>
    <row r="187" ht="0" hidden="1" customHeight="1" x14ac:dyDescent="0.25"/>
    <row r="188" ht="0" hidden="1" customHeight="1" x14ac:dyDescent="0.25"/>
    <row r="189" ht="0" hidden="1" customHeight="1" x14ac:dyDescent="0.25"/>
    <row r="190" ht="0" hidden="1" customHeight="1" x14ac:dyDescent="0.25"/>
    <row r="191" ht="0" hidden="1" customHeight="1" x14ac:dyDescent="0.25"/>
    <row r="192" ht="0" hidden="1" customHeight="1" x14ac:dyDescent="0.25"/>
    <row r="193" ht="0" hidden="1" customHeight="1" x14ac:dyDescent="0.25"/>
    <row r="194" ht="0" hidden="1" customHeight="1" x14ac:dyDescent="0.25"/>
    <row r="195" ht="0" hidden="1" customHeight="1" x14ac:dyDescent="0.25"/>
    <row r="196" ht="0" hidden="1" customHeight="1" x14ac:dyDescent="0.25"/>
    <row r="197" ht="0" hidden="1" customHeight="1" x14ac:dyDescent="0.25"/>
    <row r="198" ht="0" hidden="1" customHeight="1" x14ac:dyDescent="0.25"/>
    <row r="199" ht="0" hidden="1" customHeight="1" x14ac:dyDescent="0.25"/>
    <row r="200" ht="0" hidden="1" customHeight="1" x14ac:dyDescent="0.25"/>
    <row r="201" ht="0" hidden="1" customHeight="1" x14ac:dyDescent="0.25"/>
    <row r="202" ht="0" hidden="1" customHeight="1" x14ac:dyDescent="0.25"/>
    <row r="203" ht="0" hidden="1" customHeight="1" x14ac:dyDescent="0.25"/>
    <row r="204" ht="0" hidden="1" customHeight="1" x14ac:dyDescent="0.25"/>
    <row r="205" ht="0" hidden="1" customHeight="1" x14ac:dyDescent="0.25"/>
    <row r="206" ht="0" hidden="1" customHeight="1" x14ac:dyDescent="0.25"/>
    <row r="207" ht="0" hidden="1" customHeight="1" x14ac:dyDescent="0.25"/>
    <row r="208" ht="0" hidden="1" customHeight="1" x14ac:dyDescent="0.25"/>
    <row r="209" ht="0" hidden="1" customHeight="1" x14ac:dyDescent="0.25"/>
    <row r="210" ht="0" hidden="1" customHeight="1" x14ac:dyDescent="0.25"/>
    <row r="211" ht="0" hidden="1" customHeight="1" x14ac:dyDescent="0.25"/>
    <row r="212" ht="0" hidden="1" customHeight="1" x14ac:dyDescent="0.25"/>
    <row r="213" ht="0" hidden="1" customHeight="1" x14ac:dyDescent="0.25"/>
    <row r="214" ht="0" hidden="1" customHeight="1" x14ac:dyDescent="0.25"/>
    <row r="215" ht="0" hidden="1" customHeight="1" x14ac:dyDescent="0.25"/>
    <row r="216" ht="0" hidden="1" customHeight="1" x14ac:dyDescent="0.25"/>
    <row r="217" ht="0" hidden="1" customHeight="1" x14ac:dyDescent="0.25"/>
    <row r="218" ht="0" hidden="1" customHeight="1" x14ac:dyDescent="0.25"/>
    <row r="219" ht="0" hidden="1" customHeight="1" x14ac:dyDescent="0.25"/>
    <row r="220" ht="0" hidden="1" customHeight="1" x14ac:dyDescent="0.25"/>
    <row r="221" ht="0" hidden="1" customHeight="1" x14ac:dyDescent="0.25"/>
    <row r="222" ht="0" hidden="1" customHeight="1" x14ac:dyDescent="0.25"/>
    <row r="223" ht="0" hidden="1" customHeight="1" x14ac:dyDescent="0.25"/>
    <row r="224" ht="0" hidden="1" customHeight="1" x14ac:dyDescent="0.25"/>
    <row r="225" ht="0" hidden="1" customHeight="1" x14ac:dyDescent="0.25"/>
    <row r="226" ht="0" hidden="1" customHeight="1" x14ac:dyDescent="0.25"/>
    <row r="227" ht="0" hidden="1" customHeight="1" x14ac:dyDescent="0.25"/>
    <row r="228" ht="0" hidden="1" customHeight="1" x14ac:dyDescent="0.25"/>
    <row r="229" ht="0" hidden="1" customHeight="1" x14ac:dyDescent="0.25"/>
    <row r="230" ht="0" hidden="1" customHeight="1" x14ac:dyDescent="0.25"/>
    <row r="231" ht="0" hidden="1" customHeight="1" x14ac:dyDescent="0.25"/>
    <row r="232" ht="0" hidden="1" customHeight="1" x14ac:dyDescent="0.25"/>
    <row r="233" ht="0" hidden="1" customHeight="1" x14ac:dyDescent="0.25"/>
    <row r="234" ht="0" hidden="1" customHeight="1" x14ac:dyDescent="0.25"/>
    <row r="235" ht="0" hidden="1" customHeight="1" x14ac:dyDescent="0.25"/>
    <row r="236" ht="0" hidden="1" customHeight="1" x14ac:dyDescent="0.25"/>
    <row r="237" ht="0" hidden="1" customHeight="1" x14ac:dyDescent="0.25"/>
    <row r="238" ht="0" hidden="1" customHeight="1" x14ac:dyDescent="0.25"/>
    <row r="239" ht="0" hidden="1" customHeight="1" x14ac:dyDescent="0.25"/>
    <row r="240" ht="0" hidden="1" customHeight="1" x14ac:dyDescent="0.25"/>
    <row r="241" ht="0" hidden="1" customHeight="1" x14ac:dyDescent="0.25"/>
    <row r="242" ht="0" hidden="1" customHeight="1" x14ac:dyDescent="0.25"/>
    <row r="243" ht="0" hidden="1" customHeight="1" x14ac:dyDescent="0.25"/>
    <row r="244" ht="0" hidden="1" customHeight="1" x14ac:dyDescent="0.25"/>
    <row r="245" ht="0" hidden="1" customHeight="1" x14ac:dyDescent="0.25"/>
    <row r="246" ht="0" hidden="1" customHeight="1" x14ac:dyDescent="0.25"/>
    <row r="247" ht="0" hidden="1" customHeight="1" x14ac:dyDescent="0.25"/>
    <row r="248" ht="0" hidden="1" customHeight="1" x14ac:dyDescent="0.25"/>
    <row r="249" ht="0" hidden="1" customHeight="1" x14ac:dyDescent="0.25"/>
    <row r="250" ht="0" hidden="1" customHeight="1" x14ac:dyDescent="0.25"/>
    <row r="251" ht="0" hidden="1" customHeight="1" x14ac:dyDescent="0.25"/>
    <row r="252" ht="0" hidden="1" customHeight="1" x14ac:dyDescent="0.25"/>
    <row r="253" ht="0" hidden="1" customHeight="1" x14ac:dyDescent="0.25"/>
    <row r="254" ht="0" hidden="1" customHeight="1" x14ac:dyDescent="0.25"/>
    <row r="255" ht="0" hidden="1" customHeight="1" x14ac:dyDescent="0.25"/>
    <row r="256" ht="0" hidden="1" customHeight="1" x14ac:dyDescent="0.25"/>
    <row r="257" ht="0" hidden="1" customHeight="1" x14ac:dyDescent="0.25"/>
    <row r="258" ht="0" hidden="1" customHeight="1" x14ac:dyDescent="0.25"/>
    <row r="259" ht="0" hidden="1" customHeight="1" x14ac:dyDescent="0.25"/>
    <row r="260" ht="0" hidden="1" customHeight="1" x14ac:dyDescent="0.25"/>
    <row r="261" ht="0" hidden="1" customHeight="1" x14ac:dyDescent="0.25"/>
    <row r="262" ht="0" hidden="1" customHeight="1" x14ac:dyDescent="0.25"/>
    <row r="263" ht="0" hidden="1" customHeight="1" x14ac:dyDescent="0.25"/>
    <row r="264" ht="0" hidden="1" customHeight="1" x14ac:dyDescent="0.25"/>
    <row r="265" ht="0" hidden="1" customHeight="1" x14ac:dyDescent="0.25"/>
    <row r="266" ht="0" hidden="1" customHeight="1" x14ac:dyDescent="0.25"/>
    <row r="267" ht="0" hidden="1" customHeight="1" x14ac:dyDescent="0.25"/>
    <row r="268" ht="0" hidden="1" customHeight="1" x14ac:dyDescent="0.25"/>
    <row r="269" ht="0" hidden="1" customHeight="1" x14ac:dyDescent="0.25"/>
    <row r="270" ht="0" hidden="1" customHeight="1" x14ac:dyDescent="0.25"/>
    <row r="271" ht="0" hidden="1" customHeight="1" x14ac:dyDescent="0.25"/>
    <row r="272" ht="0" hidden="1" customHeight="1" x14ac:dyDescent="0.25"/>
    <row r="273" ht="0" hidden="1" customHeight="1" x14ac:dyDescent="0.25"/>
    <row r="274" ht="0" hidden="1" customHeight="1" x14ac:dyDescent="0.25"/>
    <row r="275" ht="0" hidden="1" customHeight="1" x14ac:dyDescent="0.25"/>
    <row r="276" ht="0" hidden="1" customHeight="1" x14ac:dyDescent="0.25"/>
    <row r="277" ht="0" hidden="1" customHeight="1" x14ac:dyDescent="0.25"/>
    <row r="278" ht="0" hidden="1" customHeight="1" x14ac:dyDescent="0.25"/>
    <row r="279" ht="0" hidden="1" customHeight="1" x14ac:dyDescent="0.25"/>
    <row r="280" ht="0" hidden="1" customHeight="1" x14ac:dyDescent="0.25"/>
    <row r="281" ht="0" hidden="1" customHeight="1" x14ac:dyDescent="0.25"/>
    <row r="282" ht="0" hidden="1" customHeight="1" x14ac:dyDescent="0.25"/>
    <row r="283" ht="0" hidden="1" customHeight="1" x14ac:dyDescent="0.25"/>
    <row r="284" ht="0" hidden="1" customHeight="1" x14ac:dyDescent="0.25"/>
    <row r="285" ht="0" hidden="1" customHeight="1" x14ac:dyDescent="0.25"/>
    <row r="286" ht="0" hidden="1" customHeight="1" x14ac:dyDescent="0.25"/>
    <row r="287" ht="0" hidden="1" customHeight="1" x14ac:dyDescent="0.25"/>
    <row r="288" ht="0" hidden="1" customHeight="1" x14ac:dyDescent="0.25"/>
    <row r="289" ht="0" hidden="1" customHeight="1" x14ac:dyDescent="0.25"/>
    <row r="290" ht="0" hidden="1" customHeight="1" x14ac:dyDescent="0.25"/>
    <row r="291" ht="0" hidden="1" customHeight="1" x14ac:dyDescent="0.25"/>
    <row r="292" ht="0" hidden="1" customHeight="1" x14ac:dyDescent="0.25"/>
    <row r="293" ht="0" hidden="1" customHeight="1" x14ac:dyDescent="0.25"/>
    <row r="294" ht="0" hidden="1" customHeight="1" x14ac:dyDescent="0.25"/>
    <row r="295" ht="0" hidden="1" customHeight="1" x14ac:dyDescent="0.25"/>
    <row r="296" ht="0" hidden="1" customHeight="1" x14ac:dyDescent="0.25"/>
    <row r="297" ht="0" hidden="1" customHeight="1" x14ac:dyDescent="0.25"/>
    <row r="298" ht="0" hidden="1" customHeight="1" x14ac:dyDescent="0.25"/>
    <row r="299" ht="0" hidden="1" customHeight="1" x14ac:dyDescent="0.25"/>
    <row r="300" ht="0" hidden="1" customHeight="1" x14ac:dyDescent="0.25"/>
    <row r="301" ht="0" hidden="1" customHeight="1" x14ac:dyDescent="0.25"/>
    <row r="302" ht="0" hidden="1" customHeight="1" x14ac:dyDescent="0.25"/>
    <row r="303" ht="0" hidden="1" customHeight="1" x14ac:dyDescent="0.25"/>
    <row r="304" ht="0" hidden="1" customHeight="1" x14ac:dyDescent="0.25"/>
    <row r="305" ht="0" hidden="1" customHeight="1" x14ac:dyDescent="0.25"/>
    <row r="306" ht="0" hidden="1" customHeight="1" x14ac:dyDescent="0.25"/>
    <row r="307" ht="0" hidden="1" customHeight="1" x14ac:dyDescent="0.25"/>
    <row r="308" ht="0" hidden="1" customHeight="1" x14ac:dyDescent="0.25"/>
    <row r="309" ht="0" hidden="1" customHeight="1" x14ac:dyDescent="0.25"/>
    <row r="310" ht="0" hidden="1" customHeight="1" x14ac:dyDescent="0.25"/>
    <row r="311" ht="0" hidden="1" customHeight="1" x14ac:dyDescent="0.25"/>
    <row r="312" ht="0" hidden="1" customHeight="1" x14ac:dyDescent="0.25"/>
    <row r="313" ht="0" hidden="1" customHeight="1" x14ac:dyDescent="0.25"/>
    <row r="314" ht="0" hidden="1" customHeight="1" x14ac:dyDescent="0.25"/>
    <row r="315" ht="0" hidden="1" customHeight="1" x14ac:dyDescent="0.25"/>
    <row r="316" ht="0" hidden="1" customHeight="1" x14ac:dyDescent="0.25"/>
    <row r="317" ht="0" hidden="1" customHeight="1" x14ac:dyDescent="0.25"/>
    <row r="318" ht="0" hidden="1" customHeight="1" x14ac:dyDescent="0.25"/>
    <row r="319" ht="0" hidden="1" customHeight="1" x14ac:dyDescent="0.25"/>
    <row r="320" ht="0" hidden="1" customHeight="1" x14ac:dyDescent="0.25"/>
    <row r="321" ht="0" hidden="1" customHeight="1" x14ac:dyDescent="0.25"/>
    <row r="322" ht="0" hidden="1" customHeight="1" x14ac:dyDescent="0.25"/>
    <row r="323" ht="0" hidden="1" customHeight="1" x14ac:dyDescent="0.25"/>
    <row r="324" ht="0" hidden="1" customHeight="1" x14ac:dyDescent="0.25"/>
    <row r="325" ht="0" hidden="1" customHeight="1" x14ac:dyDescent="0.25"/>
    <row r="326" ht="0" hidden="1" customHeight="1" x14ac:dyDescent="0.25"/>
    <row r="327" ht="0" hidden="1" customHeight="1" x14ac:dyDescent="0.25"/>
    <row r="328" ht="0" hidden="1" customHeight="1" x14ac:dyDescent="0.25"/>
    <row r="329" ht="0" hidden="1" customHeight="1" x14ac:dyDescent="0.25"/>
    <row r="330" ht="0" hidden="1" customHeight="1" x14ac:dyDescent="0.25"/>
    <row r="331" ht="0" hidden="1" customHeight="1" x14ac:dyDescent="0.25"/>
    <row r="332" ht="0" hidden="1" customHeight="1" x14ac:dyDescent="0.25"/>
    <row r="333" ht="0" hidden="1" customHeight="1" x14ac:dyDescent="0.25"/>
    <row r="334" ht="0" hidden="1" customHeight="1" x14ac:dyDescent="0.25"/>
    <row r="335" ht="0" hidden="1" customHeight="1" x14ac:dyDescent="0.25"/>
    <row r="336" ht="0" hidden="1" customHeight="1" x14ac:dyDescent="0.25"/>
    <row r="337" ht="0" hidden="1" customHeight="1" x14ac:dyDescent="0.25"/>
    <row r="338" ht="0" hidden="1" customHeight="1" x14ac:dyDescent="0.25"/>
    <row r="339" ht="0" hidden="1" customHeight="1" x14ac:dyDescent="0.25"/>
    <row r="340" ht="0" hidden="1" customHeight="1" x14ac:dyDescent="0.25"/>
    <row r="341" ht="0" hidden="1" customHeight="1" x14ac:dyDescent="0.25"/>
    <row r="342" ht="0" hidden="1" customHeight="1" x14ac:dyDescent="0.25"/>
    <row r="343" ht="0" hidden="1" customHeight="1" x14ac:dyDescent="0.25"/>
    <row r="344" ht="0" hidden="1" customHeight="1" x14ac:dyDescent="0.25"/>
    <row r="345" ht="0" hidden="1" customHeight="1" x14ac:dyDescent="0.25"/>
    <row r="346" ht="0" hidden="1" customHeight="1" x14ac:dyDescent="0.25"/>
    <row r="347" ht="0" hidden="1" customHeight="1" x14ac:dyDescent="0.25"/>
    <row r="348" ht="0" hidden="1" customHeight="1" x14ac:dyDescent="0.25"/>
    <row r="349" ht="0" hidden="1" customHeight="1" x14ac:dyDescent="0.25"/>
    <row r="350" ht="0" hidden="1" customHeight="1" x14ac:dyDescent="0.25"/>
    <row r="351" ht="0" hidden="1" customHeight="1" x14ac:dyDescent="0.25"/>
    <row r="352" ht="0" hidden="1" customHeight="1" x14ac:dyDescent="0.25"/>
    <row r="353" ht="0" hidden="1" customHeight="1" x14ac:dyDescent="0.25"/>
    <row r="354" ht="0" hidden="1" customHeight="1" x14ac:dyDescent="0.25"/>
    <row r="355" ht="0" hidden="1" customHeight="1" x14ac:dyDescent="0.25"/>
    <row r="356" ht="0" hidden="1" customHeight="1" x14ac:dyDescent="0.25"/>
    <row r="357" ht="0" hidden="1" customHeight="1" x14ac:dyDescent="0.25"/>
    <row r="358" ht="0" hidden="1" customHeight="1" x14ac:dyDescent="0.25"/>
    <row r="359" ht="0" hidden="1" customHeight="1" x14ac:dyDescent="0.25"/>
    <row r="360" ht="0" hidden="1" customHeight="1" x14ac:dyDescent="0.25"/>
    <row r="361" ht="0" hidden="1" customHeight="1" x14ac:dyDescent="0.25"/>
    <row r="362" ht="0" hidden="1" customHeight="1" x14ac:dyDescent="0.25"/>
    <row r="363" ht="0" hidden="1" customHeight="1" x14ac:dyDescent="0.25"/>
    <row r="364" ht="0" hidden="1" customHeight="1" x14ac:dyDescent="0.25"/>
    <row r="365" ht="0" hidden="1" customHeight="1" x14ac:dyDescent="0.25"/>
    <row r="366" ht="0" hidden="1" customHeight="1" x14ac:dyDescent="0.25"/>
    <row r="367" ht="0" hidden="1" customHeight="1" x14ac:dyDescent="0.25"/>
    <row r="368" ht="0" hidden="1" customHeight="1" x14ac:dyDescent="0.25"/>
    <row r="369" ht="0" hidden="1" customHeight="1" x14ac:dyDescent="0.25"/>
    <row r="370" ht="0" hidden="1" customHeight="1" x14ac:dyDescent="0.25"/>
    <row r="371" ht="0" hidden="1" customHeight="1" x14ac:dyDescent="0.25"/>
    <row r="372" ht="0" hidden="1" customHeight="1" x14ac:dyDescent="0.25"/>
    <row r="373" ht="0" hidden="1" customHeight="1" x14ac:dyDescent="0.25"/>
    <row r="374" ht="0" hidden="1" customHeight="1" x14ac:dyDescent="0.25"/>
    <row r="375" ht="0" hidden="1" customHeight="1" x14ac:dyDescent="0.25"/>
    <row r="376" ht="0" hidden="1" customHeight="1" x14ac:dyDescent="0.25"/>
    <row r="377" ht="0" hidden="1" customHeight="1" x14ac:dyDescent="0.25"/>
    <row r="378" ht="0" hidden="1" customHeight="1" x14ac:dyDescent="0.25"/>
    <row r="379" ht="0" hidden="1" customHeight="1" x14ac:dyDescent="0.25"/>
    <row r="380" ht="0" hidden="1" customHeight="1" x14ac:dyDescent="0.25"/>
    <row r="381" ht="0" hidden="1" customHeight="1" x14ac:dyDescent="0.25"/>
    <row r="382" ht="0" hidden="1" customHeight="1" x14ac:dyDescent="0.25"/>
    <row r="383" ht="0" hidden="1" customHeight="1" x14ac:dyDescent="0.25"/>
    <row r="384" ht="0" hidden="1" customHeight="1" x14ac:dyDescent="0.25"/>
    <row r="385" ht="0" hidden="1" customHeight="1" x14ac:dyDescent="0.25"/>
    <row r="386" ht="0" hidden="1" customHeight="1" x14ac:dyDescent="0.25"/>
    <row r="387" ht="0" hidden="1" customHeight="1" x14ac:dyDescent="0.25"/>
    <row r="388" ht="0" hidden="1" customHeight="1" x14ac:dyDescent="0.25"/>
    <row r="389" ht="0" hidden="1" customHeight="1" x14ac:dyDescent="0.25"/>
    <row r="390" ht="0" hidden="1" customHeight="1" x14ac:dyDescent="0.25"/>
    <row r="391" ht="0" hidden="1" customHeight="1" x14ac:dyDescent="0.25"/>
    <row r="392" ht="0" hidden="1" customHeight="1" x14ac:dyDescent="0.25"/>
    <row r="393" ht="0" hidden="1" customHeight="1" x14ac:dyDescent="0.25"/>
    <row r="394" ht="0" hidden="1" customHeight="1" x14ac:dyDescent="0.25"/>
    <row r="395" ht="0" hidden="1" customHeight="1" x14ac:dyDescent="0.25"/>
    <row r="396" ht="0" hidden="1" customHeight="1" x14ac:dyDescent="0.25"/>
    <row r="397" ht="0" hidden="1" customHeight="1" x14ac:dyDescent="0.25"/>
    <row r="398" ht="0" hidden="1" customHeight="1" x14ac:dyDescent="0.25"/>
    <row r="399" ht="0" hidden="1" customHeight="1" x14ac:dyDescent="0.25"/>
    <row r="400" ht="0" hidden="1" customHeight="1" x14ac:dyDescent="0.25"/>
    <row r="401" ht="0" hidden="1" customHeight="1" x14ac:dyDescent="0.25"/>
    <row r="402" ht="0" hidden="1" customHeight="1" x14ac:dyDescent="0.25"/>
    <row r="403" ht="0" hidden="1" customHeight="1" x14ac:dyDescent="0.25"/>
    <row r="404" ht="0" hidden="1" customHeight="1" x14ac:dyDescent="0.25"/>
    <row r="405" ht="0" hidden="1" customHeight="1" x14ac:dyDescent="0.25"/>
    <row r="406" ht="0" hidden="1" customHeight="1" x14ac:dyDescent="0.25"/>
    <row r="407" ht="0" hidden="1" customHeight="1" x14ac:dyDescent="0.25"/>
    <row r="408" ht="0" hidden="1" customHeight="1" x14ac:dyDescent="0.25"/>
    <row r="409" ht="0" hidden="1" customHeight="1" x14ac:dyDescent="0.25"/>
    <row r="410" ht="0" hidden="1" customHeight="1" x14ac:dyDescent="0.25"/>
    <row r="411" ht="0" hidden="1" customHeight="1" x14ac:dyDescent="0.25"/>
    <row r="412" ht="0" hidden="1" customHeight="1" x14ac:dyDescent="0.25"/>
    <row r="413" ht="0" hidden="1" customHeight="1" x14ac:dyDescent="0.25"/>
    <row r="414" ht="0" hidden="1" customHeight="1" x14ac:dyDescent="0.25"/>
    <row r="415" ht="0" hidden="1" customHeight="1" x14ac:dyDescent="0.25"/>
    <row r="416" ht="0" hidden="1" customHeight="1" x14ac:dyDescent="0.25"/>
    <row r="417" ht="0" hidden="1" customHeight="1" x14ac:dyDescent="0.25"/>
    <row r="418" ht="0" hidden="1" customHeight="1" x14ac:dyDescent="0.25"/>
    <row r="419" ht="0" hidden="1" customHeight="1" x14ac:dyDescent="0.25"/>
    <row r="420" ht="0" hidden="1" customHeight="1" x14ac:dyDescent="0.25"/>
    <row r="421" ht="0" hidden="1" customHeight="1" x14ac:dyDescent="0.25"/>
    <row r="422" ht="0" hidden="1" customHeight="1" x14ac:dyDescent="0.25"/>
    <row r="423" ht="0" hidden="1" customHeight="1" x14ac:dyDescent="0.25"/>
    <row r="424" ht="0" hidden="1" customHeight="1" x14ac:dyDescent="0.25"/>
    <row r="425" ht="0" hidden="1" customHeight="1" x14ac:dyDescent="0.25"/>
    <row r="426" ht="0" hidden="1" customHeight="1" x14ac:dyDescent="0.25"/>
    <row r="427" ht="0" hidden="1" customHeight="1" x14ac:dyDescent="0.25"/>
    <row r="428" ht="0" hidden="1" customHeight="1" x14ac:dyDescent="0.25"/>
    <row r="429" ht="0" hidden="1" customHeight="1" x14ac:dyDescent="0.25"/>
    <row r="430" ht="0" hidden="1" customHeight="1" x14ac:dyDescent="0.25"/>
    <row r="431" ht="0" hidden="1" customHeight="1" x14ac:dyDescent="0.25"/>
    <row r="432" ht="0" hidden="1" customHeight="1" x14ac:dyDescent="0.25"/>
    <row r="433" ht="0" hidden="1" customHeight="1" x14ac:dyDescent="0.25"/>
    <row r="434" ht="0" hidden="1" customHeight="1" x14ac:dyDescent="0.25"/>
    <row r="435" ht="0" hidden="1" customHeight="1" x14ac:dyDescent="0.25"/>
    <row r="436" ht="0" hidden="1" customHeight="1" x14ac:dyDescent="0.25"/>
    <row r="437" ht="0" hidden="1" customHeight="1" x14ac:dyDescent="0.25"/>
    <row r="438" ht="0" hidden="1" customHeight="1" x14ac:dyDescent="0.25"/>
    <row r="439" ht="0" hidden="1" customHeight="1" x14ac:dyDescent="0.25"/>
    <row r="440" ht="0" hidden="1" customHeight="1" x14ac:dyDescent="0.25"/>
    <row r="441" ht="0" hidden="1" customHeight="1" x14ac:dyDescent="0.25"/>
    <row r="442" ht="0" hidden="1" customHeight="1" x14ac:dyDescent="0.25"/>
    <row r="443" ht="0" hidden="1" customHeight="1" x14ac:dyDescent="0.25"/>
    <row r="444" ht="0" hidden="1" customHeight="1" x14ac:dyDescent="0.25"/>
    <row r="445" ht="0" hidden="1" customHeight="1" x14ac:dyDescent="0.25"/>
    <row r="446" ht="0" hidden="1" customHeight="1" x14ac:dyDescent="0.25"/>
    <row r="447" ht="0" hidden="1" customHeight="1" x14ac:dyDescent="0.25"/>
    <row r="448" ht="0" hidden="1" customHeight="1" x14ac:dyDescent="0.25"/>
    <row r="449" ht="0" hidden="1" customHeight="1" x14ac:dyDescent="0.25"/>
    <row r="450" ht="0" hidden="1" customHeight="1" x14ac:dyDescent="0.25"/>
    <row r="451" ht="0" hidden="1" customHeight="1" x14ac:dyDescent="0.25"/>
    <row r="452" ht="0" hidden="1" customHeight="1" x14ac:dyDescent="0.25"/>
    <row r="453" ht="0" hidden="1" customHeight="1" x14ac:dyDescent="0.25"/>
    <row r="454" ht="0" hidden="1" customHeight="1" x14ac:dyDescent="0.25"/>
    <row r="455" ht="0" hidden="1" customHeight="1" x14ac:dyDescent="0.25"/>
    <row r="456" ht="0" hidden="1" customHeight="1" x14ac:dyDescent="0.25"/>
    <row r="457" ht="0" hidden="1" customHeight="1" x14ac:dyDescent="0.25"/>
    <row r="458" ht="0" hidden="1" customHeight="1" x14ac:dyDescent="0.25"/>
    <row r="459" ht="0" hidden="1" customHeight="1" x14ac:dyDescent="0.25"/>
    <row r="460" ht="0" hidden="1" customHeight="1" x14ac:dyDescent="0.25"/>
    <row r="461" ht="0" hidden="1" customHeight="1" x14ac:dyDescent="0.25"/>
    <row r="462" ht="0" hidden="1" customHeight="1" x14ac:dyDescent="0.25"/>
    <row r="463" ht="0" hidden="1" customHeight="1" x14ac:dyDescent="0.25"/>
    <row r="464" ht="0" hidden="1" customHeight="1" x14ac:dyDescent="0.25"/>
    <row r="465" ht="0" hidden="1" customHeight="1" x14ac:dyDescent="0.25"/>
    <row r="466" ht="0" hidden="1" customHeight="1" x14ac:dyDescent="0.25"/>
    <row r="467" ht="0" hidden="1" customHeight="1" x14ac:dyDescent="0.25"/>
    <row r="468" ht="0" hidden="1" customHeight="1" x14ac:dyDescent="0.25"/>
    <row r="469" ht="0" hidden="1" customHeight="1" x14ac:dyDescent="0.25"/>
    <row r="470" ht="0" hidden="1" customHeight="1" x14ac:dyDescent="0.25"/>
    <row r="471" ht="0" hidden="1" customHeight="1" x14ac:dyDescent="0.25"/>
    <row r="472" ht="0" hidden="1" customHeight="1" x14ac:dyDescent="0.25"/>
    <row r="473" ht="0" hidden="1" customHeight="1" x14ac:dyDescent="0.25"/>
    <row r="474" ht="0" hidden="1" customHeight="1" x14ac:dyDescent="0.25"/>
    <row r="475" ht="0" hidden="1" customHeight="1" x14ac:dyDescent="0.25"/>
    <row r="476" ht="0" hidden="1" customHeight="1" x14ac:dyDescent="0.25"/>
    <row r="477" ht="0" hidden="1" customHeight="1" x14ac:dyDescent="0.25"/>
    <row r="478" ht="0" hidden="1" customHeight="1" x14ac:dyDescent="0.25"/>
    <row r="479" ht="0" hidden="1" customHeight="1" x14ac:dyDescent="0.25"/>
    <row r="480" ht="0" hidden="1" customHeight="1" x14ac:dyDescent="0.25"/>
    <row r="481" ht="0" hidden="1" customHeight="1" x14ac:dyDescent="0.25"/>
    <row r="482" ht="0" hidden="1" customHeight="1" x14ac:dyDescent="0.25"/>
    <row r="483" ht="0" hidden="1" customHeight="1" x14ac:dyDescent="0.25"/>
    <row r="484" ht="0" hidden="1" customHeight="1" x14ac:dyDescent="0.25"/>
    <row r="485" ht="0" hidden="1" customHeight="1" x14ac:dyDescent="0.25"/>
    <row r="486" ht="0" hidden="1" customHeight="1" x14ac:dyDescent="0.25"/>
    <row r="487" ht="0" hidden="1" customHeight="1" x14ac:dyDescent="0.25"/>
    <row r="488" ht="0" hidden="1" customHeight="1" x14ac:dyDescent="0.25"/>
    <row r="489" ht="0" hidden="1" customHeight="1" x14ac:dyDescent="0.25"/>
    <row r="490" ht="0" hidden="1" customHeight="1" x14ac:dyDescent="0.25"/>
    <row r="491" ht="0" hidden="1" customHeight="1" x14ac:dyDescent="0.25"/>
    <row r="492" ht="0" hidden="1" customHeight="1" x14ac:dyDescent="0.25"/>
    <row r="493" ht="0" hidden="1" customHeight="1" x14ac:dyDescent="0.25"/>
    <row r="494" ht="0" hidden="1" customHeight="1" x14ac:dyDescent="0.25"/>
    <row r="495" ht="0" hidden="1" customHeight="1" x14ac:dyDescent="0.25"/>
    <row r="496" ht="0" hidden="1" customHeight="1" x14ac:dyDescent="0.25"/>
    <row r="497" ht="0" hidden="1" customHeight="1" x14ac:dyDescent="0.25"/>
    <row r="498" ht="0" hidden="1" customHeight="1" x14ac:dyDescent="0.25"/>
    <row r="499" ht="0" hidden="1" customHeight="1" x14ac:dyDescent="0.25"/>
    <row r="500" ht="0" hidden="1" customHeight="1" x14ac:dyDescent="0.25"/>
    <row r="501" ht="0" hidden="1" customHeight="1" x14ac:dyDescent="0.25"/>
    <row r="502" ht="0" hidden="1" customHeight="1" x14ac:dyDescent="0.25"/>
    <row r="503" ht="0" hidden="1" customHeight="1" x14ac:dyDescent="0.25"/>
    <row r="504" ht="0" hidden="1" customHeight="1" x14ac:dyDescent="0.25"/>
    <row r="505" ht="0" hidden="1" customHeight="1" x14ac:dyDescent="0.25"/>
    <row r="506" ht="0" hidden="1" customHeight="1" x14ac:dyDescent="0.25"/>
    <row r="507" ht="0" hidden="1" customHeight="1" x14ac:dyDescent="0.25"/>
    <row r="508" ht="0" hidden="1" customHeight="1" x14ac:dyDescent="0.25"/>
    <row r="509" ht="0" hidden="1" customHeight="1" x14ac:dyDescent="0.25"/>
    <row r="510" ht="0" hidden="1" customHeight="1" x14ac:dyDescent="0.25"/>
    <row r="511" ht="0" hidden="1" customHeight="1" x14ac:dyDescent="0.25"/>
    <row r="512" ht="0" hidden="1" customHeight="1" x14ac:dyDescent="0.25"/>
    <row r="513" ht="0" hidden="1" customHeight="1" x14ac:dyDescent="0.25"/>
    <row r="514" ht="0" hidden="1" customHeight="1" x14ac:dyDescent="0.25"/>
    <row r="515" ht="0" hidden="1" customHeight="1" x14ac:dyDescent="0.25"/>
    <row r="516" ht="0" hidden="1" customHeight="1" x14ac:dyDescent="0.25"/>
    <row r="517" ht="0" hidden="1" customHeight="1" x14ac:dyDescent="0.25"/>
    <row r="518" ht="0" hidden="1" customHeight="1" x14ac:dyDescent="0.25"/>
    <row r="519" ht="0" hidden="1" customHeight="1" x14ac:dyDescent="0.25"/>
    <row r="520" ht="0" hidden="1" customHeight="1" x14ac:dyDescent="0.25"/>
    <row r="521" ht="0" hidden="1" customHeight="1" x14ac:dyDescent="0.25"/>
    <row r="522" ht="0" hidden="1" customHeight="1" x14ac:dyDescent="0.25"/>
    <row r="523" ht="0" hidden="1" customHeight="1" x14ac:dyDescent="0.25"/>
    <row r="524" ht="0" hidden="1" customHeight="1" x14ac:dyDescent="0.25"/>
    <row r="525" ht="0" hidden="1" customHeight="1" x14ac:dyDescent="0.25"/>
    <row r="526" ht="0" hidden="1" customHeight="1" x14ac:dyDescent="0.25"/>
    <row r="527" ht="0" hidden="1" customHeight="1" x14ac:dyDescent="0.25"/>
    <row r="528" ht="0" hidden="1" customHeight="1" x14ac:dyDescent="0.25"/>
    <row r="529" ht="0" hidden="1" customHeight="1" x14ac:dyDescent="0.25"/>
    <row r="530" ht="0" hidden="1" customHeight="1" x14ac:dyDescent="0.25"/>
    <row r="531" ht="0" hidden="1" customHeight="1" x14ac:dyDescent="0.25"/>
    <row r="532" ht="0" hidden="1" customHeight="1" x14ac:dyDescent="0.25"/>
    <row r="533" ht="0" hidden="1" customHeight="1" x14ac:dyDescent="0.25"/>
    <row r="534" ht="0" hidden="1" customHeight="1" x14ac:dyDescent="0.25"/>
    <row r="535" ht="0" hidden="1" customHeight="1" x14ac:dyDescent="0.25"/>
    <row r="536" ht="0" hidden="1" customHeight="1" x14ac:dyDescent="0.25"/>
    <row r="537" ht="0" hidden="1" customHeight="1" x14ac:dyDescent="0.25"/>
    <row r="538" ht="0" hidden="1" customHeight="1" x14ac:dyDescent="0.25"/>
    <row r="539" ht="0" hidden="1" customHeight="1" x14ac:dyDescent="0.25"/>
    <row r="540" ht="0" hidden="1" customHeight="1" x14ac:dyDescent="0.25"/>
    <row r="541" ht="0" hidden="1" customHeight="1" x14ac:dyDescent="0.25"/>
    <row r="542" ht="0" hidden="1" customHeight="1" x14ac:dyDescent="0.25"/>
    <row r="543" ht="0" hidden="1" customHeight="1" x14ac:dyDescent="0.25"/>
    <row r="544" ht="0" hidden="1" customHeight="1" x14ac:dyDescent="0.25"/>
    <row r="545" ht="0" hidden="1" customHeight="1" x14ac:dyDescent="0.25"/>
    <row r="546" ht="0" hidden="1" customHeight="1" x14ac:dyDescent="0.25"/>
    <row r="547" ht="0" hidden="1" customHeight="1" x14ac:dyDescent="0.25"/>
    <row r="548" ht="0" hidden="1" customHeight="1" x14ac:dyDescent="0.25"/>
    <row r="549" ht="0" hidden="1" customHeight="1" x14ac:dyDescent="0.25"/>
    <row r="550" ht="0" hidden="1" customHeight="1" x14ac:dyDescent="0.25"/>
    <row r="551" ht="0" hidden="1" customHeight="1" x14ac:dyDescent="0.25"/>
    <row r="552" ht="0" hidden="1" customHeight="1" x14ac:dyDescent="0.25"/>
    <row r="553" ht="0" hidden="1" customHeight="1" x14ac:dyDescent="0.25"/>
    <row r="554" ht="0" hidden="1" customHeight="1" x14ac:dyDescent="0.25"/>
    <row r="555" ht="0" hidden="1" customHeight="1" x14ac:dyDescent="0.25"/>
    <row r="556" ht="0" hidden="1" customHeight="1" x14ac:dyDescent="0.25"/>
    <row r="557" ht="0" hidden="1" customHeight="1" x14ac:dyDescent="0.25"/>
    <row r="558" ht="0" hidden="1" customHeight="1" x14ac:dyDescent="0.25"/>
    <row r="559" ht="0" hidden="1" customHeight="1" x14ac:dyDescent="0.25"/>
    <row r="560" ht="0" hidden="1" customHeight="1" x14ac:dyDescent="0.25"/>
    <row r="561" ht="0" hidden="1" customHeight="1" x14ac:dyDescent="0.25"/>
    <row r="562" ht="0" hidden="1" customHeight="1" x14ac:dyDescent="0.25"/>
    <row r="563" ht="0" hidden="1" customHeight="1" x14ac:dyDescent="0.25"/>
    <row r="564" ht="0" hidden="1" customHeight="1" x14ac:dyDescent="0.25"/>
    <row r="565" ht="0" hidden="1" customHeight="1" x14ac:dyDescent="0.25"/>
    <row r="566" ht="0" hidden="1" customHeight="1" x14ac:dyDescent="0.25"/>
    <row r="567" ht="0" hidden="1" customHeight="1" x14ac:dyDescent="0.25"/>
    <row r="568" ht="0" hidden="1" customHeight="1" x14ac:dyDescent="0.25"/>
    <row r="569" ht="0" hidden="1" customHeight="1" x14ac:dyDescent="0.25"/>
    <row r="570" ht="0" hidden="1" customHeight="1" x14ac:dyDescent="0.25"/>
    <row r="571" ht="0" hidden="1" customHeight="1" x14ac:dyDescent="0.25"/>
    <row r="572" ht="0" hidden="1" customHeight="1" x14ac:dyDescent="0.25"/>
    <row r="573" ht="0" hidden="1" customHeight="1" x14ac:dyDescent="0.25"/>
    <row r="574" ht="0" hidden="1" customHeight="1" x14ac:dyDescent="0.25"/>
    <row r="575" ht="0" hidden="1" customHeight="1" x14ac:dyDescent="0.25"/>
    <row r="576" ht="0" hidden="1" customHeight="1" x14ac:dyDescent="0.25"/>
    <row r="577" ht="0" hidden="1" customHeight="1" x14ac:dyDescent="0.25"/>
    <row r="578" ht="0" hidden="1" customHeight="1" x14ac:dyDescent="0.25"/>
    <row r="579" ht="0" hidden="1" customHeight="1" x14ac:dyDescent="0.25"/>
    <row r="580" ht="0" hidden="1" customHeight="1" x14ac:dyDescent="0.25"/>
    <row r="581" ht="0" hidden="1" customHeight="1" x14ac:dyDescent="0.25"/>
    <row r="582" ht="0" hidden="1" customHeight="1" x14ac:dyDescent="0.25"/>
    <row r="583" ht="0" hidden="1" customHeight="1" x14ac:dyDescent="0.25"/>
    <row r="584" ht="0" hidden="1" customHeight="1" x14ac:dyDescent="0.25"/>
    <row r="585" ht="0" hidden="1" customHeight="1" x14ac:dyDescent="0.25"/>
    <row r="586" ht="0" hidden="1" customHeight="1" x14ac:dyDescent="0.25"/>
    <row r="587" ht="0" hidden="1" customHeight="1" x14ac:dyDescent="0.25"/>
    <row r="588" ht="0" hidden="1" customHeight="1" x14ac:dyDescent="0.25"/>
    <row r="589" ht="0" hidden="1" customHeight="1" x14ac:dyDescent="0.25"/>
    <row r="590" ht="0" hidden="1" customHeight="1" x14ac:dyDescent="0.25"/>
    <row r="591" ht="0" hidden="1" customHeight="1" x14ac:dyDescent="0.25"/>
    <row r="592" ht="0" hidden="1" customHeight="1" x14ac:dyDescent="0.25"/>
    <row r="593" ht="0" hidden="1" customHeight="1" x14ac:dyDescent="0.25"/>
    <row r="594" ht="0" hidden="1" customHeight="1" x14ac:dyDescent="0.25"/>
    <row r="595" ht="0" hidden="1" customHeight="1" x14ac:dyDescent="0.25"/>
    <row r="596" ht="0" hidden="1" customHeight="1" x14ac:dyDescent="0.25"/>
    <row r="597" ht="0" hidden="1" customHeight="1" x14ac:dyDescent="0.25"/>
    <row r="598" ht="0" hidden="1" customHeight="1" x14ac:dyDescent="0.25"/>
    <row r="599" ht="0" hidden="1" customHeight="1" x14ac:dyDescent="0.25"/>
    <row r="600" ht="0" hidden="1" customHeight="1" x14ac:dyDescent="0.25"/>
    <row r="601" ht="0" hidden="1" customHeight="1" x14ac:dyDescent="0.25"/>
    <row r="602" ht="0" hidden="1" customHeight="1" x14ac:dyDescent="0.25"/>
    <row r="603" ht="0" hidden="1" customHeight="1" x14ac:dyDescent="0.25"/>
    <row r="604" ht="0" hidden="1" customHeight="1" x14ac:dyDescent="0.25"/>
    <row r="605" ht="0" hidden="1" customHeight="1" x14ac:dyDescent="0.25"/>
    <row r="606" ht="0" hidden="1" customHeight="1" x14ac:dyDescent="0.25"/>
    <row r="607" ht="0" hidden="1" customHeight="1" x14ac:dyDescent="0.25"/>
    <row r="608" ht="0" hidden="1" customHeight="1" x14ac:dyDescent="0.25"/>
    <row r="609" ht="0" hidden="1" customHeight="1" x14ac:dyDescent="0.25"/>
    <row r="610" ht="0" hidden="1" customHeight="1" x14ac:dyDescent="0.25"/>
    <row r="611" ht="0" hidden="1" customHeight="1" x14ac:dyDescent="0.25"/>
    <row r="612" ht="0" hidden="1" customHeight="1" x14ac:dyDescent="0.25"/>
    <row r="613" ht="0" hidden="1" customHeight="1" x14ac:dyDescent="0.25"/>
    <row r="614" ht="0" hidden="1" customHeight="1" x14ac:dyDescent="0.25"/>
    <row r="615" ht="0" hidden="1" customHeight="1" x14ac:dyDescent="0.25"/>
    <row r="616" ht="0" hidden="1" customHeight="1" x14ac:dyDescent="0.25"/>
    <row r="617" ht="0" hidden="1" customHeight="1" x14ac:dyDescent="0.25"/>
    <row r="618" ht="0" hidden="1" customHeight="1" x14ac:dyDescent="0.25"/>
    <row r="619" ht="0" hidden="1" customHeight="1" x14ac:dyDescent="0.25"/>
    <row r="620" ht="0" hidden="1" customHeight="1" x14ac:dyDescent="0.25"/>
    <row r="621" ht="0" hidden="1" customHeight="1" x14ac:dyDescent="0.25"/>
    <row r="622" ht="0" hidden="1" customHeight="1" x14ac:dyDescent="0.25"/>
    <row r="623" ht="0" hidden="1" customHeight="1" x14ac:dyDescent="0.25"/>
    <row r="624" ht="0" hidden="1" customHeight="1" x14ac:dyDescent="0.25"/>
    <row r="625" ht="0" hidden="1" customHeight="1" x14ac:dyDescent="0.25"/>
    <row r="626" ht="0" hidden="1" customHeight="1" x14ac:dyDescent="0.25"/>
    <row r="627" ht="0" hidden="1" customHeight="1" x14ac:dyDescent="0.25"/>
  </sheetData>
  <sheetProtection password="98D7" sheet="1" objects="1" scenarios="1"/>
  <mergeCells count="2">
    <mergeCell ref="C103:I106"/>
    <mergeCell ref="I13:N13"/>
  </mergeCells>
  <pageMargins left="0.11811023622047245" right="0.11811023622047245" top="0.31496062992125984" bottom="0.31496062992125984" header="0.31496062992125984" footer="0.31496062992125984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QFData"/>
  <dimension ref="A1:HJ308"/>
  <sheetViews>
    <sheetView showGridLines="0" workbookViewId="0">
      <pane xSplit="4" ySplit="6" topLeftCell="E7" activePane="bottomRight" state="frozen"/>
      <selection activeCell="B3" sqref="B3"/>
      <selection pane="topRight" activeCell="E3" sqref="E3"/>
      <selection pane="bottomLeft" activeCell="B8" sqref="B8"/>
      <selection pane="bottomRight"/>
    </sheetView>
  </sheetViews>
  <sheetFormatPr defaultColWidth="9.140625" defaultRowHeight="12" customHeight="1" x14ac:dyDescent="0.2"/>
  <cols>
    <col min="1" max="1" width="2.140625" style="241" customWidth="1"/>
    <col min="2" max="2" width="3" style="241" customWidth="1"/>
    <col min="3" max="3" width="12.7109375" style="231" customWidth="1"/>
    <col min="4" max="4" width="42.5703125" style="231" customWidth="1"/>
    <col min="5" max="204" width="15.7109375" style="210" customWidth="1"/>
    <col min="205" max="205" width="4.140625" style="210" customWidth="1"/>
    <col min="206" max="206" width="168.5703125" style="241" customWidth="1"/>
    <col min="207" max="208" width="2.7109375" style="210" customWidth="1"/>
    <col min="209" max="209" width="9.140625" style="210" customWidth="1"/>
    <col min="210" max="210" width="31.7109375" style="210" customWidth="1"/>
    <col min="211" max="211" width="5.85546875" style="210" customWidth="1"/>
    <col min="212" max="212" width="31.7109375" style="210" customWidth="1"/>
    <col min="213" max="213" width="9.140625" style="210" customWidth="1"/>
    <col min="214" max="214" width="26.140625" style="210" customWidth="1"/>
    <col min="215" max="16384" width="9.140625" style="210"/>
  </cols>
  <sheetData>
    <row r="1" spans="1:218" s="192" customFormat="1" hidden="1" x14ac:dyDescent="0.2">
      <c r="A1" s="194"/>
      <c r="B1" s="193">
        <f>A1+1</f>
        <v>1</v>
      </c>
      <c r="C1" s="192">
        <f t="shared" ref="C1:BN1" si="0">B1+1</f>
        <v>2</v>
      </c>
      <c r="D1" s="192">
        <f t="shared" si="0"/>
        <v>3</v>
      </c>
      <c r="E1" s="192">
        <f t="shared" si="0"/>
        <v>4</v>
      </c>
      <c r="F1" s="192">
        <f>E1+1</f>
        <v>5</v>
      </c>
      <c r="G1" s="192">
        <f t="shared" si="0"/>
        <v>6</v>
      </c>
      <c r="H1" s="192">
        <f t="shared" si="0"/>
        <v>7</v>
      </c>
      <c r="I1" s="192">
        <f t="shared" si="0"/>
        <v>8</v>
      </c>
      <c r="J1" s="192">
        <f t="shared" si="0"/>
        <v>9</v>
      </c>
      <c r="K1" s="192">
        <f t="shared" si="0"/>
        <v>10</v>
      </c>
      <c r="L1" s="192">
        <f t="shared" si="0"/>
        <v>11</v>
      </c>
      <c r="M1" s="192">
        <f t="shared" si="0"/>
        <v>12</v>
      </c>
      <c r="N1" s="192">
        <f t="shared" si="0"/>
        <v>13</v>
      </c>
      <c r="O1" s="192">
        <f t="shared" si="0"/>
        <v>14</v>
      </c>
      <c r="P1" s="192">
        <f t="shared" si="0"/>
        <v>15</v>
      </c>
      <c r="Q1" s="192">
        <f t="shared" si="0"/>
        <v>16</v>
      </c>
      <c r="R1" s="192">
        <f t="shared" si="0"/>
        <v>17</v>
      </c>
      <c r="S1" s="192">
        <f t="shared" si="0"/>
        <v>18</v>
      </c>
      <c r="T1" s="192">
        <f t="shared" si="0"/>
        <v>19</v>
      </c>
      <c r="U1" s="192">
        <f t="shared" si="0"/>
        <v>20</v>
      </c>
      <c r="V1" s="192">
        <f t="shared" si="0"/>
        <v>21</v>
      </c>
      <c r="W1" s="192">
        <f t="shared" si="0"/>
        <v>22</v>
      </c>
      <c r="X1" s="192">
        <f t="shared" si="0"/>
        <v>23</v>
      </c>
      <c r="Y1" s="192">
        <f t="shared" si="0"/>
        <v>24</v>
      </c>
      <c r="Z1" s="192">
        <f t="shared" si="0"/>
        <v>25</v>
      </c>
      <c r="AA1" s="192">
        <f t="shared" si="0"/>
        <v>26</v>
      </c>
      <c r="AB1" s="192">
        <f t="shared" si="0"/>
        <v>27</v>
      </c>
      <c r="AC1" s="192">
        <f t="shared" si="0"/>
        <v>28</v>
      </c>
      <c r="AD1" s="192">
        <f t="shared" si="0"/>
        <v>29</v>
      </c>
      <c r="AE1" s="192">
        <f t="shared" si="0"/>
        <v>30</v>
      </c>
      <c r="AF1" s="192">
        <f t="shared" si="0"/>
        <v>31</v>
      </c>
      <c r="AG1" s="192">
        <f t="shared" si="0"/>
        <v>32</v>
      </c>
      <c r="AH1" s="192">
        <f t="shared" si="0"/>
        <v>33</v>
      </c>
      <c r="AI1" s="192">
        <f t="shared" si="0"/>
        <v>34</v>
      </c>
      <c r="AJ1" s="192">
        <f t="shared" si="0"/>
        <v>35</v>
      </c>
      <c r="AK1" s="192">
        <f t="shared" si="0"/>
        <v>36</v>
      </c>
      <c r="AL1" s="192">
        <f t="shared" si="0"/>
        <v>37</v>
      </c>
      <c r="AM1" s="192">
        <f t="shared" si="0"/>
        <v>38</v>
      </c>
      <c r="AN1" s="192">
        <f t="shared" si="0"/>
        <v>39</v>
      </c>
      <c r="AO1" s="192">
        <f t="shared" si="0"/>
        <v>40</v>
      </c>
      <c r="AP1" s="192">
        <f t="shared" si="0"/>
        <v>41</v>
      </c>
      <c r="AQ1" s="192">
        <f t="shared" si="0"/>
        <v>42</v>
      </c>
      <c r="AR1" s="192">
        <f t="shared" si="0"/>
        <v>43</v>
      </c>
      <c r="AS1" s="192">
        <f t="shared" si="0"/>
        <v>44</v>
      </c>
      <c r="AT1" s="192">
        <f t="shared" si="0"/>
        <v>45</v>
      </c>
      <c r="AU1" s="192">
        <f t="shared" si="0"/>
        <v>46</v>
      </c>
      <c r="AV1" s="192">
        <f t="shared" si="0"/>
        <v>47</v>
      </c>
      <c r="AW1" s="192">
        <f t="shared" si="0"/>
        <v>48</v>
      </c>
      <c r="AX1" s="192">
        <f t="shared" si="0"/>
        <v>49</v>
      </c>
      <c r="AY1" s="192">
        <f t="shared" si="0"/>
        <v>50</v>
      </c>
      <c r="AZ1" s="192">
        <f t="shared" si="0"/>
        <v>51</v>
      </c>
      <c r="BA1" s="192">
        <f t="shared" si="0"/>
        <v>52</v>
      </c>
      <c r="BB1" s="192">
        <f t="shared" si="0"/>
        <v>53</v>
      </c>
      <c r="BC1" s="192">
        <f t="shared" si="0"/>
        <v>54</v>
      </c>
      <c r="BD1" s="192">
        <f t="shared" si="0"/>
        <v>55</v>
      </c>
      <c r="BE1" s="192">
        <f t="shared" si="0"/>
        <v>56</v>
      </c>
      <c r="BF1" s="192">
        <f t="shared" si="0"/>
        <v>57</v>
      </c>
      <c r="BG1" s="192">
        <f t="shared" si="0"/>
        <v>58</v>
      </c>
      <c r="BH1" s="192">
        <f t="shared" si="0"/>
        <v>59</v>
      </c>
      <c r="BI1" s="192">
        <f t="shared" si="0"/>
        <v>60</v>
      </c>
      <c r="BJ1" s="192">
        <f t="shared" si="0"/>
        <v>61</v>
      </c>
      <c r="BK1" s="192">
        <f t="shared" si="0"/>
        <v>62</v>
      </c>
      <c r="BL1" s="192">
        <f t="shared" si="0"/>
        <v>63</v>
      </c>
      <c r="BM1" s="192">
        <f t="shared" si="0"/>
        <v>64</v>
      </c>
      <c r="BN1" s="192">
        <f t="shared" si="0"/>
        <v>65</v>
      </c>
      <c r="BO1" s="192">
        <f t="shared" ref="BO1:GX1" si="1">BN1+1</f>
        <v>66</v>
      </c>
      <c r="BP1" s="192">
        <f t="shared" si="1"/>
        <v>67</v>
      </c>
      <c r="BQ1" s="192">
        <f t="shared" si="1"/>
        <v>68</v>
      </c>
      <c r="BR1" s="192">
        <f t="shared" si="1"/>
        <v>69</v>
      </c>
      <c r="BS1" s="192">
        <f t="shared" si="1"/>
        <v>70</v>
      </c>
      <c r="BT1" s="192">
        <f t="shared" si="1"/>
        <v>71</v>
      </c>
      <c r="BU1" s="192">
        <f t="shared" si="1"/>
        <v>72</v>
      </c>
      <c r="BV1" s="192">
        <f t="shared" si="1"/>
        <v>73</v>
      </c>
      <c r="BW1" s="192">
        <f t="shared" si="1"/>
        <v>74</v>
      </c>
      <c r="BX1" s="192">
        <f t="shared" si="1"/>
        <v>75</v>
      </c>
      <c r="BY1" s="192">
        <f t="shared" si="1"/>
        <v>76</v>
      </c>
      <c r="BZ1" s="192">
        <f t="shared" si="1"/>
        <v>77</v>
      </c>
      <c r="CA1" s="192">
        <f t="shared" si="1"/>
        <v>78</v>
      </c>
      <c r="CB1" s="192">
        <f t="shared" si="1"/>
        <v>79</v>
      </c>
      <c r="CC1" s="192">
        <f t="shared" si="1"/>
        <v>80</v>
      </c>
      <c r="CD1" s="192">
        <f t="shared" si="1"/>
        <v>81</v>
      </c>
      <c r="CE1" s="192">
        <f t="shared" si="1"/>
        <v>82</v>
      </c>
      <c r="CF1" s="192">
        <f t="shared" si="1"/>
        <v>83</v>
      </c>
      <c r="CG1" s="192">
        <f t="shared" si="1"/>
        <v>84</v>
      </c>
      <c r="CH1" s="192">
        <f t="shared" si="1"/>
        <v>85</v>
      </c>
      <c r="CI1" s="192">
        <f t="shared" si="1"/>
        <v>86</v>
      </c>
      <c r="CJ1" s="192">
        <f t="shared" si="1"/>
        <v>87</v>
      </c>
      <c r="CK1" s="192">
        <f t="shared" si="1"/>
        <v>88</v>
      </c>
      <c r="CL1" s="192">
        <f t="shared" si="1"/>
        <v>89</v>
      </c>
      <c r="CM1" s="192">
        <f t="shared" si="1"/>
        <v>90</v>
      </c>
      <c r="CN1" s="192">
        <f t="shared" si="1"/>
        <v>91</v>
      </c>
      <c r="CO1" s="192">
        <f t="shared" si="1"/>
        <v>92</v>
      </c>
      <c r="CP1" s="192">
        <f t="shared" si="1"/>
        <v>93</v>
      </c>
      <c r="CQ1" s="192">
        <f t="shared" si="1"/>
        <v>94</v>
      </c>
      <c r="CR1" s="192">
        <f t="shared" si="1"/>
        <v>95</v>
      </c>
      <c r="CS1" s="192">
        <f t="shared" si="1"/>
        <v>96</v>
      </c>
      <c r="CT1" s="192">
        <f t="shared" si="1"/>
        <v>97</v>
      </c>
      <c r="CU1" s="192">
        <f t="shared" si="1"/>
        <v>98</v>
      </c>
      <c r="CV1" s="192">
        <f t="shared" si="1"/>
        <v>99</v>
      </c>
      <c r="CW1" s="192">
        <f t="shared" si="1"/>
        <v>100</v>
      </c>
      <c r="CX1" s="192">
        <f>BX1+1</f>
        <v>76</v>
      </c>
      <c r="CY1" s="192">
        <f t="shared" ref="CY1" si="2">CX1+1</f>
        <v>77</v>
      </c>
      <c r="CZ1" s="192">
        <f t="shared" ref="CZ1" si="3">CY1+1</f>
        <v>78</v>
      </c>
      <c r="DA1" s="192">
        <f t="shared" ref="DA1" si="4">CZ1+1</f>
        <v>79</v>
      </c>
      <c r="DB1" s="192">
        <f t="shared" ref="DB1" si="5">DA1+1</f>
        <v>80</v>
      </c>
      <c r="DC1" s="192">
        <f>CC1+1</f>
        <v>81</v>
      </c>
      <c r="DD1" s="192">
        <f t="shared" ref="DD1" si="6">DC1+1</f>
        <v>82</v>
      </c>
      <c r="DE1" s="192">
        <f t="shared" ref="DE1" si="7">DD1+1</f>
        <v>83</v>
      </c>
      <c r="DF1" s="192">
        <f t="shared" ref="DF1" si="8">DE1+1</f>
        <v>84</v>
      </c>
      <c r="DG1" s="192">
        <f t="shared" ref="DG1" si="9">DF1+1</f>
        <v>85</v>
      </c>
      <c r="DH1" s="192">
        <f>CH1+1</f>
        <v>86</v>
      </c>
      <c r="DI1" s="192">
        <f t="shared" ref="DI1" si="10">DH1+1</f>
        <v>87</v>
      </c>
      <c r="DJ1" s="192">
        <f t="shared" ref="DJ1" si="11">DI1+1</f>
        <v>88</v>
      </c>
      <c r="DK1" s="192">
        <f t="shared" ref="DK1" si="12">DJ1+1</f>
        <v>89</v>
      </c>
      <c r="DL1" s="192">
        <f t="shared" ref="DL1" si="13">DK1+1</f>
        <v>90</v>
      </c>
      <c r="DM1" s="192">
        <f>CM1+1</f>
        <v>91</v>
      </c>
      <c r="DN1" s="192">
        <f t="shared" ref="DN1" si="14">DM1+1</f>
        <v>92</v>
      </c>
      <c r="DO1" s="192">
        <f t="shared" ref="DO1" si="15">DN1+1</f>
        <v>93</v>
      </c>
      <c r="DP1" s="192">
        <f t="shared" ref="DP1" si="16">DO1+1</f>
        <v>94</v>
      </c>
      <c r="DQ1" s="192">
        <f t="shared" ref="DQ1" si="17">DP1+1</f>
        <v>95</v>
      </c>
      <c r="DR1" s="192">
        <f>CR1+1</f>
        <v>96</v>
      </c>
      <c r="DS1" s="192">
        <f t="shared" ref="DS1" si="18">DR1+1</f>
        <v>97</v>
      </c>
      <c r="DT1" s="192">
        <f t="shared" ref="DT1" si="19">DS1+1</f>
        <v>98</v>
      </c>
      <c r="DU1" s="192">
        <f t="shared" ref="DU1" si="20">DT1+1</f>
        <v>99</v>
      </c>
      <c r="DV1" s="192">
        <f t="shared" ref="DV1" si="21">DU1+1</f>
        <v>100</v>
      </c>
      <c r="DW1" s="192">
        <f>CW1+1</f>
        <v>101</v>
      </c>
      <c r="DX1" s="192">
        <f t="shared" si="1"/>
        <v>102</v>
      </c>
      <c r="DY1" s="192">
        <f t="shared" si="1"/>
        <v>103</v>
      </c>
      <c r="DZ1" s="192">
        <f t="shared" si="1"/>
        <v>104</v>
      </c>
      <c r="EA1" s="192">
        <f t="shared" si="1"/>
        <v>105</v>
      </c>
      <c r="EB1" s="192">
        <f t="shared" ref="EB1" si="22">CC1+1</f>
        <v>81</v>
      </c>
      <c r="EC1" s="192">
        <f t="shared" ref="EC1" si="23">EB1+1</f>
        <v>82</v>
      </c>
      <c r="ED1" s="192">
        <f t="shared" ref="ED1" si="24">EC1+1</f>
        <v>83</v>
      </c>
      <c r="EE1" s="192">
        <f t="shared" ref="EE1" si="25">ED1+1</f>
        <v>84</v>
      </c>
      <c r="EF1" s="192">
        <f>BH1+1</f>
        <v>60</v>
      </c>
      <c r="EG1" s="192">
        <f t="shared" ref="EG1" si="26">EF1+1</f>
        <v>61</v>
      </c>
      <c r="EH1" s="192">
        <f t="shared" ref="EH1" si="27">EG1+1</f>
        <v>62</v>
      </c>
      <c r="EI1" s="192">
        <f t="shared" ref="EI1" si="28">EH1+1</f>
        <v>63</v>
      </c>
      <c r="EJ1" s="192">
        <f t="shared" ref="EJ1" si="29">EI1+1</f>
        <v>64</v>
      </c>
      <c r="EK1" s="192">
        <f>BM1+1</f>
        <v>65</v>
      </c>
      <c r="EL1" s="192">
        <f t="shared" ref="EL1" si="30">CM1+1</f>
        <v>91</v>
      </c>
      <c r="EM1" s="192">
        <f t="shared" ref="EM1" si="31">EL1+1</f>
        <v>92</v>
      </c>
      <c r="EN1" s="192">
        <f t="shared" ref="EN1" si="32">EM1+1</f>
        <v>93</v>
      </c>
      <c r="EO1" s="192">
        <f t="shared" ref="EO1" si="33">EN1+1</f>
        <v>94</v>
      </c>
      <c r="EP1" s="192">
        <f>BR1+1</f>
        <v>70</v>
      </c>
      <c r="EQ1" s="192">
        <f t="shared" ref="EQ1" si="34">EP1+1</f>
        <v>71</v>
      </c>
      <c r="ER1" s="192">
        <f t="shared" ref="ER1" si="35">EQ1+1</f>
        <v>72</v>
      </c>
      <c r="ES1" s="192">
        <f t="shared" ref="ES1" si="36">ER1+1</f>
        <v>73</v>
      </c>
      <c r="ET1" s="192">
        <f t="shared" ref="ET1" si="37">ES1+1</f>
        <v>74</v>
      </c>
      <c r="EU1" s="192">
        <f>BW1+1</f>
        <v>75</v>
      </c>
      <c r="EV1" s="192">
        <f t="shared" ref="EV1" si="38">CW1+1</f>
        <v>101</v>
      </c>
      <c r="EW1" s="192">
        <f t="shared" ref="EW1" si="39">EV1+1</f>
        <v>102</v>
      </c>
      <c r="EX1" s="192">
        <f t="shared" ref="EX1" si="40">EW1+1</f>
        <v>103</v>
      </c>
      <c r="EY1" s="192">
        <f t="shared" ref="EY1" si="41">EX1+1</f>
        <v>104</v>
      </c>
      <c r="EZ1" s="192">
        <f>CB1+1</f>
        <v>80</v>
      </c>
      <c r="FA1" s="192">
        <f t="shared" ref="FA1" si="42">EZ1+1</f>
        <v>81</v>
      </c>
      <c r="FB1" s="192">
        <f t="shared" ref="FB1" si="43">FA1+1</f>
        <v>82</v>
      </c>
      <c r="FC1" s="192">
        <f t="shared" ref="FC1" si="44">FB1+1</f>
        <v>83</v>
      </c>
      <c r="FD1" s="192">
        <f t="shared" ref="FD1" si="45">FC1+1</f>
        <v>84</v>
      </c>
      <c r="FE1" s="192">
        <f>CG1+1</f>
        <v>85</v>
      </c>
      <c r="FF1" s="192">
        <f t="shared" ref="FF1" si="46">DG1+1</f>
        <v>86</v>
      </c>
      <c r="FG1" s="192">
        <f t="shared" ref="FG1" si="47">FF1+1</f>
        <v>87</v>
      </c>
      <c r="FH1" s="192">
        <f t="shared" ref="FH1" si="48">FG1+1</f>
        <v>88</v>
      </c>
      <c r="FI1" s="192">
        <f t="shared" ref="FI1" si="49">FH1+1</f>
        <v>89</v>
      </c>
      <c r="FJ1" s="192">
        <f>CL1+1</f>
        <v>90</v>
      </c>
      <c r="FK1" s="192">
        <f t="shared" ref="FK1" si="50">FJ1+1</f>
        <v>91</v>
      </c>
      <c r="FL1" s="192">
        <f t="shared" ref="FL1" si="51">FK1+1</f>
        <v>92</v>
      </c>
      <c r="FM1" s="192">
        <f t="shared" ref="FM1" si="52">FL1+1</f>
        <v>93</v>
      </c>
      <c r="FN1" s="192">
        <f t="shared" ref="FN1" si="53">FM1+1</f>
        <v>94</v>
      </c>
      <c r="FO1" s="192">
        <f>CQ1+1</f>
        <v>95</v>
      </c>
      <c r="FP1" s="192">
        <f t="shared" ref="FP1" si="54">DQ1+1</f>
        <v>96</v>
      </c>
      <c r="FQ1" s="192">
        <f t="shared" ref="FQ1" si="55">FP1+1</f>
        <v>97</v>
      </c>
      <c r="FR1" s="192">
        <f t="shared" ref="FR1" si="56">FQ1+1</f>
        <v>98</v>
      </c>
      <c r="FS1" s="192">
        <f t="shared" ref="FS1" si="57">FR1+1</f>
        <v>99</v>
      </c>
      <c r="FT1" s="192">
        <f>CV1+1</f>
        <v>100</v>
      </c>
      <c r="FU1" s="192">
        <f t="shared" ref="FU1" si="58">FT1+1</f>
        <v>101</v>
      </c>
      <c r="FV1" s="192">
        <f t="shared" ref="FV1" si="59">FU1+1</f>
        <v>102</v>
      </c>
      <c r="FW1" s="192">
        <f t="shared" ref="FW1" si="60">FV1+1</f>
        <v>103</v>
      </c>
      <c r="FX1" s="192">
        <f t="shared" ref="FX1" si="61">FW1+1</f>
        <v>104</v>
      </c>
      <c r="FY1" s="192">
        <f t="shared" ref="FY1" si="62">FX1+1</f>
        <v>105</v>
      </c>
      <c r="FZ1" s="192">
        <f t="shared" ref="FZ1" si="63">FY1+1</f>
        <v>106</v>
      </c>
      <c r="GA1" s="192">
        <f>DC1+1</f>
        <v>82</v>
      </c>
      <c r="GB1" s="192">
        <f t="shared" ref="GB1" si="64">EC1+1</f>
        <v>83</v>
      </c>
      <c r="GC1" s="192">
        <f t="shared" ref="GC1" si="65">GB1+1</f>
        <v>84</v>
      </c>
      <c r="GD1" s="192">
        <f t="shared" ref="GD1" si="66">GC1+1</f>
        <v>85</v>
      </c>
      <c r="GE1" s="192">
        <f t="shared" ref="GE1" si="67">GD1+1</f>
        <v>86</v>
      </c>
      <c r="GF1" s="192">
        <f>DH1+1</f>
        <v>87</v>
      </c>
      <c r="GG1" s="192">
        <f t="shared" ref="GG1" si="68">GF1+1</f>
        <v>88</v>
      </c>
      <c r="GH1" s="192">
        <f t="shared" ref="GH1" si="69">GG1+1</f>
        <v>89</v>
      </c>
      <c r="GI1" s="192">
        <f t="shared" ref="GI1" si="70">FV1+1</f>
        <v>103</v>
      </c>
      <c r="GJ1" s="192">
        <f t="shared" ref="GJ1" si="71">GI1+1</f>
        <v>104</v>
      </c>
      <c r="GK1" s="192">
        <f>DA1+1</f>
        <v>80</v>
      </c>
      <c r="GL1" s="192">
        <f t="shared" ref="GL1" si="72">EA1+1</f>
        <v>106</v>
      </c>
      <c r="GM1" s="192">
        <f t="shared" ref="GM1" si="73">GL1+1</f>
        <v>107</v>
      </c>
      <c r="GN1" s="192">
        <f t="shared" ref="GN1" si="74">GM1+1</f>
        <v>108</v>
      </c>
      <c r="GO1" s="192">
        <f t="shared" ref="GO1" si="75">GN1+1</f>
        <v>109</v>
      </c>
      <c r="GP1" s="192">
        <f>DF1+1</f>
        <v>85</v>
      </c>
      <c r="GQ1" s="192">
        <f t="shared" ref="GQ1" si="76">GP1+1</f>
        <v>86</v>
      </c>
      <c r="GR1" s="192">
        <f t="shared" ref="GR1" si="77">GQ1+1</f>
        <v>87</v>
      </c>
      <c r="GS1" s="192">
        <f t="shared" ref="GS1" si="78">GR1+1</f>
        <v>88</v>
      </c>
      <c r="GT1" s="192">
        <f t="shared" ref="GT1" si="79">GS1+1</f>
        <v>89</v>
      </c>
      <c r="GU1" s="192">
        <f>DK1+1</f>
        <v>90</v>
      </c>
      <c r="GV1" s="192">
        <f>DY1+1</f>
        <v>104</v>
      </c>
      <c r="GW1" s="192">
        <f t="shared" si="1"/>
        <v>105</v>
      </c>
      <c r="GX1" s="230">
        <f t="shared" si="1"/>
        <v>106</v>
      </c>
    </row>
    <row r="2" spans="1:218" s="192" customFormat="1" ht="36" hidden="1" customHeight="1" x14ac:dyDescent="0.2">
      <c r="A2" s="194"/>
      <c r="B2" s="193"/>
      <c r="E2" s="195" t="str">
        <f>E$18&amp;E$19&amp;E$20&amp;"Term:"&amp; E$43&amp;"  Mileage: "&amp;E$44</f>
        <v>OPELCORSA D1.3 CDTi Enjoy 88gTerm:48  Mileage: 25000</v>
      </c>
      <c r="F2" s="195" t="str">
        <f t="shared" ref="F2:BQ2" si="80">F$18&amp;F$19&amp;F$20&amp;"Term:"&amp; F$43&amp;"  Mileage: "&amp;F$44</f>
        <v>OPELCORSA D1.3 CDTi Enjoy 88gTerm:48  Mileage: 30000</v>
      </c>
      <c r="G2" s="195" t="str">
        <f t="shared" si="80"/>
        <v>OPELCORSA D1.3 CDTi Enjoy 88gTerm:48  Mileage: 40000</v>
      </c>
      <c r="H2" s="195" t="str">
        <f t="shared" si="80"/>
        <v>OPELCORSA D1.3 CDTi Enjoy 88gTerm:60  Mileage: 25000</v>
      </c>
      <c r="I2" s="195" t="str">
        <f t="shared" si="80"/>
        <v>OPELCORSA D1.3 CDTi Enjoy 88gTerm:60  Mileage: 30000</v>
      </c>
      <c r="J2" s="195" t="str">
        <f t="shared" si="80"/>
        <v>OPELCORSA D1.3 CDTi Enjoy 88gTerm:60  Mileage: 40000</v>
      </c>
      <c r="K2" s="195" t="str">
        <f t="shared" si="80"/>
        <v>VWPOLO (6C1)1.4 TDi TrendlineTerm:48  Mileage: 25000</v>
      </c>
      <c r="L2" s="195" t="str">
        <f t="shared" si="80"/>
        <v>VWPOLO (6C1)1.4 TDi TrendlineTerm:48  Mileage: 30000</v>
      </c>
      <c r="M2" s="195" t="str">
        <f t="shared" si="80"/>
        <v>VWPOLO (6C1)1.4 TDi TrendlineTerm:48  Mileage: 40000</v>
      </c>
      <c r="N2" s="195" t="str">
        <f t="shared" si="80"/>
        <v>VWPOLO (6C1)1.4 TDi TrendlineTerm:60  Mileage: 25000</v>
      </c>
      <c r="O2" s="195" t="str">
        <f t="shared" si="80"/>
        <v>VWPOLO (6C1)1.4 TDi TrendlineTerm:60  Mileage: 30000</v>
      </c>
      <c r="P2" s="195" t="str">
        <f t="shared" si="80"/>
        <v>VWPOLO (6C1)1.4 TDi TrendlineTerm:60  Mileage: 40000</v>
      </c>
      <c r="Q2" s="195" t="str">
        <f t="shared" si="80"/>
        <v>SEATIBIZA ST (6J)1.2 TDi StyleTerm:48  Mileage: 25000</v>
      </c>
      <c r="R2" s="195" t="str">
        <f t="shared" si="80"/>
        <v>SEATIBIZA ST (6J)1.2 TDi StyleTerm:48  Mileage: 30000</v>
      </c>
      <c r="S2" s="195" t="str">
        <f t="shared" si="80"/>
        <v>SEATIBIZA ST (6J)1.2 TDi StyleTerm:48  Mileage: 40000</v>
      </c>
      <c r="T2" s="195" t="str">
        <f t="shared" si="80"/>
        <v>SEATIBIZA ST (6J)1.2 TDi StyleTerm:60  Mileage: 25000</v>
      </c>
      <c r="U2" s="195" t="str">
        <f t="shared" si="80"/>
        <v>SEATIBIZA ST (6J)1.2 TDi StyleTerm:60  Mileage: 30000</v>
      </c>
      <c r="V2" s="195" t="str">
        <f t="shared" si="80"/>
        <v>SEATIBIZA ST (6J)1.2 TDi StyleTerm:60  Mileage: 40000</v>
      </c>
      <c r="W2" s="195" t="str">
        <f t="shared" si="80"/>
        <v>SEATLEON ST (5F)1.6 TDi Style EcomotiveTerm:48  Mileage: 25000</v>
      </c>
      <c r="X2" s="195" t="str">
        <f t="shared" si="80"/>
        <v>SEATLEON ST (5F)1.6 TDi Style EcomotiveTerm:48  Mileage: 30000</v>
      </c>
      <c r="Y2" s="195" t="str">
        <f t="shared" si="80"/>
        <v>SEATLEON ST (5F)1.6 TDi Style EcomotiveTerm:48  Mileage: 40000</v>
      </c>
      <c r="Z2" s="195" t="str">
        <f t="shared" si="80"/>
        <v>SEATLEON ST (5F)1.6 TDi Style EcomotiveTerm:60  Mileage: 25000</v>
      </c>
      <c r="AA2" s="195" t="str">
        <f t="shared" si="80"/>
        <v>SEATLEON ST (5F)1.6 TDi Style EcomotiveTerm:60  Mileage: 30000</v>
      </c>
      <c r="AB2" s="195" t="str">
        <f t="shared" si="80"/>
        <v>SEATLEON ST (5F)1.6 TDi Style EcomotiveTerm:60  Mileage: 40000</v>
      </c>
      <c r="AC2" s="195" t="str">
        <f t="shared" si="80"/>
        <v>FORDFOCUS STATION1.6 TDCi Titanium BestTerm:48  Mileage: 25000</v>
      </c>
      <c r="AD2" s="195" t="str">
        <f t="shared" si="80"/>
        <v>FORDFOCUS STATION1.6 TDCi Titanium BestTerm:48  Mileage: 30000</v>
      </c>
      <c r="AE2" s="195" t="str">
        <f>AE$18&amp;AE$19&amp;AE$20&amp;"Term:"&amp; AE$43&amp;"  Mileage: "&amp;AE$44</f>
        <v>FORDFOCUS STATION1.6 TDCi Titanium BestTerm:48  Mileage: 40000</v>
      </c>
      <c r="AF2" s="195" t="str">
        <f t="shared" si="80"/>
        <v>FORDFOCUS STATION1.6 TDCi Titanium BestTerm:60  Mileage: 25000</v>
      </c>
      <c r="AG2" s="195" t="str">
        <f t="shared" si="80"/>
        <v>FORDFOCUS STATION1.6 TDCi Titanium BestTerm:60  Mileage: 30000</v>
      </c>
      <c r="AH2" s="195" t="str">
        <f t="shared" si="80"/>
        <v>FORDFOCUS STATION1.6 TDCi Titanium BestTerm:60  Mileage: 40000</v>
      </c>
      <c r="AI2" s="195" t="str">
        <f t="shared" si="80"/>
        <v>VWGOLF VII VARIAN1.6 TDi ConfortlineTerm:48  Mileage: 25000</v>
      </c>
      <c r="AJ2" s="195" t="str">
        <f t="shared" si="80"/>
        <v>VWGOLF VII VARIAN1.6 TDi ConfortlineTerm:48  Mileage: 30000</v>
      </c>
      <c r="AK2" s="195" t="str">
        <f t="shared" si="80"/>
        <v>VWGOLF VII VARIAN1.6 TDi ConfortlineTerm:48  Mileage: 40000</v>
      </c>
      <c r="AL2" s="195" t="str">
        <f t="shared" si="80"/>
        <v>VWGOLF VII VARIAN1.6 TDi ConfortlineTerm:60  Mileage: 25000</v>
      </c>
      <c r="AM2" s="195" t="str">
        <f t="shared" si="80"/>
        <v>VWGOLF VII VARIAN1.6 TDi ConfortlineTerm:60  Mileage: 30000</v>
      </c>
      <c r="AN2" s="195" t="str">
        <f t="shared" si="80"/>
        <v>VWGOLF VII VARIAN1.6 TDi ConfortlineTerm:60  Mileage: 40000</v>
      </c>
      <c r="AO2" s="195" t="str">
        <f t="shared" si="80"/>
        <v>BMWSERIE-1 (F20)116 d EfficientDynamicsTerm:48  Mileage: 25000</v>
      </c>
      <c r="AP2" s="195" t="str">
        <f t="shared" si="80"/>
        <v>BMWSERIE-1 (F20)116 d EfficientDynamicsTerm:48  Mileage: 30000</v>
      </c>
      <c r="AQ2" s="195" t="str">
        <f t="shared" si="80"/>
        <v>BMWSERIE-1 (F20)116 d EfficientDynamicsTerm:48  Mileage: 40000</v>
      </c>
      <c r="AR2" s="195" t="str">
        <f t="shared" si="80"/>
        <v>BMWSERIE-1 (F20)116 d EfficientDynamicsTerm:60  Mileage: 25000</v>
      </c>
      <c r="AS2" s="195" t="str">
        <f t="shared" si="80"/>
        <v>BMWSERIE-1 (F20)116 d EfficientDynamicsTerm:60  Mileage: 30000</v>
      </c>
      <c r="AT2" s="195" t="str">
        <f t="shared" si="80"/>
        <v>BMWSERIE-1 (F20)116 d EfficientDynamicsTerm:60  Mileage: 40000</v>
      </c>
      <c r="AU2" s="195" t="str">
        <f t="shared" si="80"/>
        <v>AUDIA3 SPORTBACK (81.6 TDi Business Line AttractiTerm:48  Mileage: 25000</v>
      </c>
      <c r="AV2" s="195" t="str">
        <f t="shared" si="80"/>
        <v>AUDIA3 SPORTBACK (81.6 TDi Business Line AttractiTerm:48  Mileage: 30000</v>
      </c>
      <c r="AW2" s="195" t="str">
        <f t="shared" si="80"/>
        <v>AUDIA3 SPORTBACK (81.6 TDi Business Line AttractiTerm:48  Mileage: 40000</v>
      </c>
      <c r="AX2" s="195" t="str">
        <f t="shared" si="80"/>
        <v>AUDIA3 SPORTBACK (81.6 TDi Business Line AttractiTerm:60  Mileage: 25000</v>
      </c>
      <c r="AY2" s="195" t="str">
        <f t="shared" si="80"/>
        <v>AUDIA3 SPORTBACK (81.6 TDi Business Line AttractiTerm:60  Mileage: 30000</v>
      </c>
      <c r="AZ2" s="195" t="str">
        <f t="shared" si="80"/>
        <v>AUDIA3 SPORTBACK (81.6 TDi Business Line AttractiTerm:60  Mileage: 40000</v>
      </c>
      <c r="BA2" s="195" t="str">
        <f t="shared" si="80"/>
        <v>CITROENC5 TOURER1.6 HDi Séduction 120gTerm:48  Mileage: 25000</v>
      </c>
      <c r="BB2" s="195" t="str">
        <f t="shared" si="80"/>
        <v>CITROENC5 TOURER1.6 HDi Séduction 120gTerm:48  Mileage: 30000</v>
      </c>
      <c r="BC2" s="195" t="str">
        <f t="shared" si="80"/>
        <v>CITROENC5 TOURER1.6 HDi Séduction 120gTerm:48  Mileage: 40000</v>
      </c>
      <c r="BD2" s="195" t="str">
        <f t="shared" si="80"/>
        <v>CITROENC5 TOURER1.6 HDi Séduction 120gTerm:60  Mileage: 25000</v>
      </c>
      <c r="BE2" s="195" t="str">
        <f t="shared" si="80"/>
        <v>CITROENC5 TOURER1.6 HDi Séduction 120gTerm:60  Mileage: 30000</v>
      </c>
      <c r="BF2" s="195" t="str">
        <f t="shared" si="80"/>
        <v>CITROENC5 TOURER1.6 HDi Séduction 120gTerm:60  Mileage: 40000</v>
      </c>
      <c r="BG2" s="195" t="str">
        <f t="shared" si="80"/>
        <v>VWPASSAT VARIANT1.6 TDi Confortline NavigTerm:48  Mileage: 25000</v>
      </c>
      <c r="BH2" s="195" t="str">
        <f t="shared" si="80"/>
        <v>VWPASSAT VARIANT1.6 TDi Confortline NavigTerm:48  Mileage: 30000</v>
      </c>
      <c r="BI2" s="195" t="str">
        <f t="shared" si="80"/>
        <v>VWPASSAT VARIANT1.6 TDi Confortline NavigTerm:48  Mileage: 40000</v>
      </c>
      <c r="BJ2" s="195" t="str">
        <f t="shared" si="80"/>
        <v>VWPASSAT VARIANT1.6 TDi Confortline NavigTerm:60  Mileage: 25000</v>
      </c>
      <c r="BK2" s="195" t="str">
        <f t="shared" si="80"/>
        <v>VWPASSAT VARIANT1.6 TDi Confortline NavigTerm:60  Mileage: 30000</v>
      </c>
      <c r="BL2" s="195" t="str">
        <f t="shared" si="80"/>
        <v>VWPASSAT VARIANT1.6 TDi Confortline NavigTerm:60  Mileage: 40000</v>
      </c>
      <c r="BM2" s="195" t="str">
        <f t="shared" si="80"/>
        <v>VWPASSAT VARIANT2.0 TDi Confortline NavigTerm:48  Mileage: 25000</v>
      </c>
      <c r="BN2" s="195" t="str">
        <f t="shared" si="80"/>
        <v>VWPASSAT VARIANT2.0 TDi Confortline NavigTerm:48  Mileage: 30000</v>
      </c>
      <c r="BO2" s="195" t="str">
        <f t="shared" si="80"/>
        <v>VWPASSAT VARIANT2.0 TDi Confortline NavigTerm:48  Mileage: 40000</v>
      </c>
      <c r="BP2" s="195" t="str">
        <f t="shared" si="80"/>
        <v>VWPASSAT VARIANT2.0 TDi Confortline NavigTerm:60  Mileage: 25000</v>
      </c>
      <c r="BQ2" s="195" t="str">
        <f t="shared" si="80"/>
        <v>VWPASSAT VARIANT2.0 TDi Confortline NavigTerm:60  Mileage: 30000</v>
      </c>
      <c r="BR2" s="195" t="str">
        <f t="shared" ref="BR2:GV2" si="81">BR$18&amp;BR$19&amp;BR$20&amp;"Term:"&amp; BR$43&amp;"  Mileage: "&amp;BR$44</f>
        <v>VWPASSAT VARIANT2.0 TDi Confortline NavigTerm:60  Mileage: 40000</v>
      </c>
      <c r="BS2" s="195" t="str">
        <f t="shared" si="81"/>
        <v>OPELINSIGNIA SPORTS2.0 CDTi Executive S/STerm:48  Mileage: 25000</v>
      </c>
      <c r="BT2" s="195" t="str">
        <f t="shared" si="81"/>
        <v>OPELINSIGNIA SPORTS2.0 CDTi Executive S/STerm:48  Mileage: 30000</v>
      </c>
      <c r="BU2" s="195" t="str">
        <f t="shared" si="81"/>
        <v>OPELINSIGNIA SPORTS2.0 CDTi Executive S/STerm:48  Mileage: 40000</v>
      </c>
      <c r="BV2" s="195" t="str">
        <f t="shared" si="81"/>
        <v>OPELINSIGNIA SPORTS2.0 CDTi Executive S/STerm:60  Mileage: 25000</v>
      </c>
      <c r="BW2" s="195" t="str">
        <f t="shared" si="81"/>
        <v>OPELINSIGNIA SPORTS2.0 CDTi Executive S/STerm:60  Mileage: 30000</v>
      </c>
      <c r="BX2" s="195" t="str">
        <f t="shared" si="81"/>
        <v>OPELINSIGNIA SPORTS2.0 CDTi Executive S/STerm:60  Mileage: 40000</v>
      </c>
      <c r="BY2" s="195" t="str">
        <f t="shared" si="81"/>
        <v>SEATALHAMBRA (710)2.0 TDi Style Eco.Term:48  Mileage: 25000</v>
      </c>
      <c r="BZ2" s="195" t="str">
        <f t="shared" si="81"/>
        <v>SEATALHAMBRA (710)2.0 TDi Style Eco.Term:48  Mileage: 30000</v>
      </c>
      <c r="CA2" s="195" t="str">
        <f t="shared" si="81"/>
        <v>SEATALHAMBRA (710)2.0 TDi Style Eco.Term:48  Mileage: 40000</v>
      </c>
      <c r="CB2" s="195" t="str">
        <f t="shared" si="81"/>
        <v>SEATALHAMBRA (710)2.0 TDi Style Eco.Term:60  Mileage: 25000</v>
      </c>
      <c r="CC2" s="195" t="str">
        <f t="shared" si="81"/>
        <v>SEATALHAMBRA (710)2.0 TDi Style Eco.Term:60  Mileage: 30000</v>
      </c>
      <c r="CD2" s="195" t="str">
        <f t="shared" si="81"/>
        <v>SEATALHAMBRA (710)2.0 TDi Style Eco.Term:60  Mileage: 40000</v>
      </c>
      <c r="CE2" s="195" t="str">
        <f t="shared" si="81"/>
        <v>BMWSERIE-3 TOURING320 d TouringTerm:48  Mileage: 25000</v>
      </c>
      <c r="CF2" s="195" t="str">
        <f t="shared" si="81"/>
        <v>BMWSERIE-3 TOURING320 d TouringTerm:48  Mileage: 30000</v>
      </c>
      <c r="CG2" s="195" t="str">
        <f t="shared" si="81"/>
        <v>BMWSERIE-3 TOURING320 d TouringTerm:48  Mileage: 40000</v>
      </c>
      <c r="CH2" s="195" t="str">
        <f t="shared" si="81"/>
        <v>BMWSERIE-3 TOURING320 d TouringTerm:60  Mileage: 25000</v>
      </c>
      <c r="CI2" s="195" t="str">
        <f t="shared" si="81"/>
        <v>BMWSERIE-3 TOURING320 d TouringTerm:60  Mileage: 30000</v>
      </c>
      <c r="CJ2" s="195" t="str">
        <f t="shared" si="81"/>
        <v>BMWSERIE-3 TOURING320 d TouringTerm:60  Mileage: 40000</v>
      </c>
      <c r="CK2" s="195" t="str">
        <f t="shared" si="81"/>
        <v>MERCEDESCLASSE C (W205)220 BlueTEC ExclusiveTerm:48  Mileage: 25000</v>
      </c>
      <c r="CL2" s="195" t="str">
        <f t="shared" si="81"/>
        <v>MERCEDESCLASSE C (W205)220 BlueTEC ExclusiveTerm:48  Mileage: 30000</v>
      </c>
      <c r="CM2" s="195" t="str">
        <f t="shared" si="81"/>
        <v>MERCEDESCLASSE C (W205)220 BlueTEC ExclusiveTerm:48  Mileage: 40000</v>
      </c>
      <c r="CN2" s="195" t="str">
        <f t="shared" si="81"/>
        <v>MERCEDESCLASSE C (W205)220 BlueTEC ExclusiveTerm:60  Mileage: 25000</v>
      </c>
      <c r="CO2" s="195" t="str">
        <f t="shared" si="81"/>
        <v>MERCEDESCLASSE C (W205)220 BlueTEC ExclusiveTerm:60  Mileage: 30000</v>
      </c>
      <c r="CP2" s="195" t="str">
        <f t="shared" si="81"/>
        <v>MERCEDESCLASSE C (W205)220 BlueTEC ExclusiveTerm:60  Mileage: 40000</v>
      </c>
      <c r="CQ2" s="195" t="str">
        <f t="shared" si="81"/>
        <v>BMWSERIE-5 TOURING520 dTerm:48  Mileage: 25000</v>
      </c>
      <c r="CR2" s="195" t="str">
        <f t="shared" si="81"/>
        <v>BMWSERIE-5 TOURING520 dTerm:48  Mileage: 30000</v>
      </c>
      <c r="CS2" s="195" t="str">
        <f t="shared" si="81"/>
        <v>BMWSERIE-5 TOURING520 dTerm:48  Mileage: 40000</v>
      </c>
      <c r="CT2" s="195" t="str">
        <f t="shared" si="81"/>
        <v>BMWSERIE-5 TOURING520 dTerm:60  Mileage: 25000</v>
      </c>
      <c r="CU2" s="195" t="str">
        <f t="shared" si="81"/>
        <v>BMWSERIE-5 TOURING520 dTerm:60  Mileage: 30000</v>
      </c>
      <c r="CV2" s="195" t="str">
        <f t="shared" si="81"/>
        <v>BMWSERIE-5 TOURING520 dTerm:60  Mileage: 40000</v>
      </c>
      <c r="CW2" s="195" t="str">
        <f t="shared" si="81"/>
        <v>AUDIA6 AVANT (C7)2.0 TDi Business LineTerm:48  Mileage: 25000</v>
      </c>
      <c r="CX2" s="195" t="str">
        <f t="shared" si="81"/>
        <v>AUDIA6 AVANT (C7)2.0 TDi Business LineTerm:48  Mileage: 30000</v>
      </c>
      <c r="CY2" s="195" t="str">
        <f t="shared" si="81"/>
        <v>AUDIA6 AVANT (C7)2.0 TDi Business LineTerm:48  Mileage: 40000</v>
      </c>
      <c r="CZ2" s="195" t="str">
        <f t="shared" si="81"/>
        <v>AUDIA6 AVANT (C7)2.0 TDi Business LineTerm:60  Mileage: 25000</v>
      </c>
      <c r="DA2" s="195" t="str">
        <f t="shared" si="81"/>
        <v>AUDIA6 AVANT (C7)2.0 TDi Business LineTerm:60  Mileage: 30000</v>
      </c>
      <c r="DB2" s="195" t="str">
        <f t="shared" si="81"/>
        <v>AUDIA6 AVANT (C7)2.0 TDi Business LineTerm:60  Mileage: 40000</v>
      </c>
      <c r="DC2" s="195" t="str">
        <f t="shared" si="81"/>
        <v>OPELCORSA D VAN1.3 CDTiTerm:48  Mileage: 25000</v>
      </c>
      <c r="DD2" s="195" t="str">
        <f t="shared" si="81"/>
        <v>OPELCORSA D VAN1.3 CDTiTerm:48  Mileage: 30000</v>
      </c>
      <c r="DE2" s="195" t="str">
        <f t="shared" si="81"/>
        <v>OPELCORSA D VAN1.3 CDTiTerm:48  Mileage: 40000</v>
      </c>
      <c r="DF2" s="195" t="str">
        <f t="shared" si="81"/>
        <v>OPELCORSA D VAN1.3 CDTiTerm:60  Mileage: 25000</v>
      </c>
      <c r="DG2" s="195" t="str">
        <f t="shared" si="81"/>
        <v>OPELCORSA D VAN1.3 CDTiTerm:60  Mileage: 30000</v>
      </c>
      <c r="DH2" s="195" t="str">
        <f t="shared" si="81"/>
        <v>OPELCORSA D VAN1.3 CDTiTerm:60  Mileage: 40000</v>
      </c>
      <c r="DI2" s="195" t="str">
        <f t="shared" si="81"/>
        <v>PEUGEOTBIPPER1.3 HDi Pack CD ClimTerm:48  Mileage: 25000</v>
      </c>
      <c r="DJ2" s="195" t="str">
        <f t="shared" si="81"/>
        <v>PEUGEOTBIPPER1.3 HDi Pack CD ClimTerm:48  Mileage: 30000</v>
      </c>
      <c r="DK2" s="195" t="str">
        <f t="shared" si="81"/>
        <v>PEUGEOTBIPPER1.3 HDi Pack CD ClimTerm:48  Mileage: 40000</v>
      </c>
      <c r="DL2" s="195" t="str">
        <f t="shared" si="81"/>
        <v>PEUGEOTBIPPER1.3 HDi Pack CD ClimTerm:60  Mileage: 25000</v>
      </c>
      <c r="DM2" s="195" t="str">
        <f t="shared" si="81"/>
        <v>PEUGEOTBIPPER1.3 HDi Pack CD ClimTerm:60  Mileage: 30000</v>
      </c>
      <c r="DN2" s="195" t="str">
        <f t="shared" si="81"/>
        <v>PEUGEOTBIPPER1.3 HDi Pack CD ClimTerm:60  Mileage: 40000</v>
      </c>
      <c r="DO2" s="195" t="str">
        <f t="shared" si="81"/>
        <v>CITROENBERLINGO VAN1.6 HDi 625Term:48  Mileage: 25000</v>
      </c>
      <c r="DP2" s="195" t="str">
        <f t="shared" si="81"/>
        <v>CITROENBERLINGO VAN1.6 HDi 625Term:48  Mileage: 30000</v>
      </c>
      <c r="DQ2" s="195" t="str">
        <f t="shared" si="81"/>
        <v>CITROENBERLINGO VAN1.6 HDi 625Term:48  Mileage: 40000</v>
      </c>
      <c r="DR2" s="195" t="str">
        <f t="shared" si="81"/>
        <v>CITROENBERLINGO VAN1.6 HDi 625Term:60  Mileage: 25000</v>
      </c>
      <c r="DS2" s="195" t="str">
        <f t="shared" si="81"/>
        <v>CITROENBERLINGO VAN1.6 HDi 625Term:60  Mileage: 30000</v>
      </c>
      <c r="DT2" s="195" t="str">
        <f t="shared" si="81"/>
        <v>CITROENBERLINGO VAN1.6 HDi 625Term:60  Mileage: 40000</v>
      </c>
      <c r="DU2" s="195" t="str">
        <f t="shared" si="81"/>
        <v>FORDTRANSIT (V363)310 L3 2.2 TDCi H2 AmbienteTerm:48  Mileage: 25000</v>
      </c>
      <c r="DV2" s="195" t="str">
        <f t="shared" si="81"/>
        <v>FORDTRANSIT (V363)310 L3 2.2 TDCi H2 AmbienteTerm:48  Mileage: 30000</v>
      </c>
      <c r="DW2" s="195" t="str">
        <f t="shared" si="81"/>
        <v>FORDTRANSIT (V363)310 L3 2.2 TDCi H2 AmbienteTerm:48  Mileage: 40000</v>
      </c>
      <c r="DX2" s="195" t="str">
        <f t="shared" si="81"/>
        <v>FORDTRANSIT (V363)310 L3 2.2 TDCi H2 AmbienteTerm:60  Mileage: 25000</v>
      </c>
      <c r="DY2" s="195" t="str">
        <f t="shared" si="81"/>
        <v>FORDTRANSIT (V363)310 L3 2.2 TDCi H2 AmbienteTerm:60  Mileage: 30000</v>
      </c>
      <c r="DZ2" s="195" t="str">
        <f t="shared" si="81"/>
        <v>FORDTRANSIT (V363)310 L3 2.2 TDCi H2 AmbienteTerm:60  Mileage: 40000</v>
      </c>
      <c r="EA2" s="195" t="str">
        <f t="shared" si="81"/>
        <v>VWAMAROK2.0 TDi CD Extra AC CM 2WDTerm:48  Mileage: 25000</v>
      </c>
      <c r="EB2" s="195" t="str">
        <f t="shared" si="81"/>
        <v>VWAMAROK2.0 TDi CD Extra AC CM 2WDTerm:48  Mileage: 30000</v>
      </c>
      <c r="EC2" s="195" t="str">
        <f t="shared" si="81"/>
        <v>VWAMAROK2.0 TDi CD Extra AC CM 2WDTerm:48  Mileage: 40000</v>
      </c>
      <c r="ED2" s="195" t="str">
        <f t="shared" si="81"/>
        <v>VWAMAROK2.0 TDi CD Extra AC CM 2WDTerm:60  Mileage: 25000</v>
      </c>
      <c r="EE2" s="195" t="str">
        <f t="shared" si="81"/>
        <v>VWAMAROK2.0 TDi CD Extra AC CM 2WDTerm:60  Mileage: 30000</v>
      </c>
      <c r="EF2" s="195" t="str">
        <f t="shared" si="81"/>
        <v>VWAMAROK2.0 TDi CD Extra AC CM 2WDTerm:60  Mileage: 40000</v>
      </c>
      <c r="EG2" s="195" t="str">
        <f t="shared" si="81"/>
        <v xml:space="preserve">Term:  Mileage: </v>
      </c>
      <c r="EH2" s="195" t="str">
        <f t="shared" si="81"/>
        <v xml:space="preserve">Term:  Mileage: </v>
      </c>
      <c r="EI2" s="195" t="str">
        <f t="shared" si="81"/>
        <v xml:space="preserve">Term:  Mileage: </v>
      </c>
      <c r="EJ2" s="195" t="str">
        <f t="shared" si="81"/>
        <v xml:space="preserve">Term:  Mileage: </v>
      </c>
      <c r="EK2" s="195" t="str">
        <f t="shared" si="81"/>
        <v xml:space="preserve">Term:  Mileage: </v>
      </c>
      <c r="EL2" s="195" t="str">
        <f t="shared" si="81"/>
        <v xml:space="preserve">Term:  Mileage: </v>
      </c>
      <c r="EM2" s="195" t="str">
        <f t="shared" si="81"/>
        <v xml:space="preserve">Term:  Mileage: </v>
      </c>
      <c r="EN2" s="195" t="str">
        <f t="shared" si="81"/>
        <v xml:space="preserve">Term:  Mileage: </v>
      </c>
      <c r="EO2" s="195" t="str">
        <f t="shared" si="81"/>
        <v xml:space="preserve">Term:  Mileage: </v>
      </c>
      <c r="EP2" s="195" t="str">
        <f t="shared" si="81"/>
        <v xml:space="preserve">Term:  Mileage: </v>
      </c>
      <c r="EQ2" s="195" t="str">
        <f t="shared" si="81"/>
        <v xml:space="preserve">Term:  Mileage: </v>
      </c>
      <c r="ER2" s="195" t="str">
        <f t="shared" si="81"/>
        <v xml:space="preserve">Term:  Mileage: </v>
      </c>
      <c r="ES2" s="195" t="str">
        <f t="shared" si="81"/>
        <v xml:space="preserve">Term:  Mileage: </v>
      </c>
      <c r="ET2" s="195" t="str">
        <f t="shared" si="81"/>
        <v xml:space="preserve">Term:  Mileage: </v>
      </c>
      <c r="EU2" s="195" t="str">
        <f t="shared" si="81"/>
        <v xml:space="preserve">Term:  Mileage: </v>
      </c>
      <c r="EV2" s="195" t="str">
        <f t="shared" si="81"/>
        <v xml:space="preserve">Term:  Mileage: </v>
      </c>
      <c r="EW2" s="195" t="str">
        <f t="shared" si="81"/>
        <v xml:space="preserve">Term:  Mileage: </v>
      </c>
      <c r="EX2" s="195" t="str">
        <f t="shared" si="81"/>
        <v xml:space="preserve">Term:  Mileage: </v>
      </c>
      <c r="EY2" s="195" t="str">
        <f t="shared" si="81"/>
        <v xml:space="preserve">Term:  Mileage: </v>
      </c>
      <c r="EZ2" s="195" t="str">
        <f t="shared" si="81"/>
        <v xml:space="preserve">Term:  Mileage: </v>
      </c>
      <c r="FA2" s="195" t="str">
        <f t="shared" si="81"/>
        <v xml:space="preserve">Term:  Mileage: </v>
      </c>
      <c r="FB2" s="195" t="str">
        <f t="shared" si="81"/>
        <v xml:space="preserve">Term:  Mileage: </v>
      </c>
      <c r="FC2" s="195" t="str">
        <f t="shared" si="81"/>
        <v xml:space="preserve">Term:  Mileage: </v>
      </c>
      <c r="FD2" s="195" t="str">
        <f t="shared" si="81"/>
        <v xml:space="preserve">Term:  Mileage: </v>
      </c>
      <c r="FE2" s="195" t="str">
        <f t="shared" si="81"/>
        <v xml:space="preserve">Term:  Mileage: </v>
      </c>
      <c r="FF2" s="195" t="str">
        <f t="shared" si="81"/>
        <v xml:space="preserve">Term:  Mileage: </v>
      </c>
      <c r="FG2" s="195" t="str">
        <f t="shared" si="81"/>
        <v xml:space="preserve">Term:  Mileage: </v>
      </c>
      <c r="FH2" s="195" t="str">
        <f t="shared" si="81"/>
        <v xml:space="preserve">Term:  Mileage: </v>
      </c>
      <c r="FI2" s="195" t="str">
        <f t="shared" si="81"/>
        <v xml:space="preserve">Term:  Mileage: </v>
      </c>
      <c r="FJ2" s="195" t="str">
        <f t="shared" si="81"/>
        <v xml:space="preserve">Term:  Mileage: </v>
      </c>
      <c r="FK2" s="195" t="str">
        <f t="shared" si="81"/>
        <v xml:space="preserve">Term:  Mileage: </v>
      </c>
      <c r="FL2" s="195" t="str">
        <f t="shared" si="81"/>
        <v xml:space="preserve">Term:  Mileage: </v>
      </c>
      <c r="FM2" s="195" t="str">
        <f t="shared" si="81"/>
        <v xml:space="preserve">Term:  Mileage: </v>
      </c>
      <c r="FN2" s="195" t="str">
        <f t="shared" si="81"/>
        <v xml:space="preserve">Term:  Mileage: </v>
      </c>
      <c r="FO2" s="195" t="str">
        <f t="shared" si="81"/>
        <v xml:space="preserve">Term:  Mileage: </v>
      </c>
      <c r="FP2" s="195" t="str">
        <f t="shared" si="81"/>
        <v xml:space="preserve">Term:  Mileage: </v>
      </c>
      <c r="FQ2" s="195" t="str">
        <f t="shared" si="81"/>
        <v xml:space="preserve">Term:  Mileage: </v>
      </c>
      <c r="FR2" s="195" t="str">
        <f t="shared" si="81"/>
        <v xml:space="preserve">Term:  Mileage: </v>
      </c>
      <c r="FS2" s="195" t="str">
        <f t="shared" si="81"/>
        <v xml:space="preserve">Term:  Mileage: </v>
      </c>
      <c r="FT2" s="195" t="str">
        <f t="shared" si="81"/>
        <v xml:space="preserve">Term:  Mileage: </v>
      </c>
      <c r="FU2" s="195" t="str">
        <f t="shared" si="81"/>
        <v xml:space="preserve">Term:  Mileage: </v>
      </c>
      <c r="FV2" s="195" t="str">
        <f t="shared" si="81"/>
        <v xml:space="preserve">Term:  Mileage: </v>
      </c>
      <c r="FW2" s="195" t="str">
        <f t="shared" si="81"/>
        <v xml:space="preserve">Term:  Mileage: </v>
      </c>
      <c r="FX2" s="195" t="str">
        <f t="shared" si="81"/>
        <v xml:space="preserve">Term:  Mileage: </v>
      </c>
      <c r="FY2" s="195" t="str">
        <f t="shared" si="81"/>
        <v xml:space="preserve">Term:  Mileage: </v>
      </c>
      <c r="FZ2" s="195" t="str">
        <f t="shared" si="81"/>
        <v xml:space="preserve">Term:  Mileage: </v>
      </c>
      <c r="GA2" s="195" t="str">
        <f t="shared" si="81"/>
        <v xml:space="preserve">Term:  Mileage: </v>
      </c>
      <c r="GB2" s="195" t="str">
        <f t="shared" si="81"/>
        <v xml:space="preserve">Term:  Mileage: </v>
      </c>
      <c r="GC2" s="195" t="str">
        <f t="shared" si="81"/>
        <v xml:space="preserve">Term:  Mileage: </v>
      </c>
      <c r="GD2" s="195" t="str">
        <f t="shared" si="81"/>
        <v xml:space="preserve">Term:  Mileage: </v>
      </c>
      <c r="GE2" s="195" t="str">
        <f t="shared" si="81"/>
        <v xml:space="preserve">Term:  Mileage: </v>
      </c>
      <c r="GF2" s="195" t="str">
        <f t="shared" si="81"/>
        <v xml:space="preserve">Term:  Mileage: </v>
      </c>
      <c r="GG2" s="195" t="str">
        <f t="shared" si="81"/>
        <v xml:space="preserve">Term:  Mileage: </v>
      </c>
      <c r="GH2" s="195" t="str">
        <f t="shared" si="81"/>
        <v xml:space="preserve">Term:  Mileage: </v>
      </c>
      <c r="GI2" s="195" t="str">
        <f t="shared" si="81"/>
        <v xml:space="preserve">Term:  Mileage: </v>
      </c>
      <c r="GJ2" s="195" t="str">
        <f t="shared" si="81"/>
        <v xml:space="preserve">Term:  Mileage: </v>
      </c>
      <c r="GK2" s="195" t="str">
        <f t="shared" si="81"/>
        <v xml:space="preserve">Term:  Mileage: </v>
      </c>
      <c r="GL2" s="195" t="str">
        <f t="shared" si="81"/>
        <v xml:space="preserve">Term:  Mileage: </v>
      </c>
      <c r="GM2" s="195" t="str">
        <f t="shared" si="81"/>
        <v xml:space="preserve">Term:  Mileage: </v>
      </c>
      <c r="GN2" s="195" t="str">
        <f t="shared" si="81"/>
        <v xml:space="preserve">Term:  Mileage: </v>
      </c>
      <c r="GO2" s="195" t="str">
        <f t="shared" si="81"/>
        <v xml:space="preserve">Term:  Mileage: </v>
      </c>
      <c r="GP2" s="195" t="str">
        <f t="shared" si="81"/>
        <v xml:space="preserve">Term:  Mileage: </v>
      </c>
      <c r="GQ2" s="195" t="str">
        <f t="shared" si="81"/>
        <v xml:space="preserve">Term:  Mileage: </v>
      </c>
      <c r="GR2" s="195" t="str">
        <f t="shared" si="81"/>
        <v xml:space="preserve">Term:  Mileage: </v>
      </c>
      <c r="GS2" s="195" t="str">
        <f t="shared" si="81"/>
        <v xml:space="preserve">Term:  Mileage: </v>
      </c>
      <c r="GT2" s="195" t="str">
        <f t="shared" si="81"/>
        <v xml:space="preserve">Term:  Mileage: </v>
      </c>
      <c r="GU2" s="195" t="str">
        <f t="shared" si="81"/>
        <v xml:space="preserve">Term:  Mileage: </v>
      </c>
      <c r="GV2" s="195" t="str">
        <f t="shared" si="81"/>
        <v xml:space="preserve">Term:  Mileage: </v>
      </c>
      <c r="GW2" s="195"/>
      <c r="GX2" s="230">
        <f t="shared" ref="GX2:GX65" si="82">ROW(A2)-1</f>
        <v>1</v>
      </c>
    </row>
    <row r="3" spans="1:218" s="192" customFormat="1" ht="61.5" customHeight="1" x14ac:dyDescent="0.2">
      <c r="A3" s="193"/>
      <c r="B3" s="193"/>
      <c r="D3" s="196"/>
      <c r="E3" s="196"/>
      <c r="GX3" s="230">
        <f t="shared" si="82"/>
        <v>2</v>
      </c>
      <c r="HB3" s="197"/>
    </row>
    <row r="4" spans="1:218" s="199" customFormat="1" ht="9.9499999999999993" customHeight="1" x14ac:dyDescent="0.25">
      <c r="A4" s="198"/>
      <c r="B4" s="198"/>
      <c r="M4" s="200"/>
      <c r="GX4" s="230">
        <f t="shared" si="82"/>
        <v>3</v>
      </c>
      <c r="GY4" s="201"/>
      <c r="GZ4" s="201"/>
      <c r="HA4" s="201"/>
    </row>
    <row r="5" spans="1:218" s="199" customFormat="1" ht="14.1" customHeight="1" x14ac:dyDescent="0.25">
      <c r="A5" s="198"/>
      <c r="B5" s="202"/>
      <c r="C5" s="204"/>
      <c r="D5" s="204"/>
      <c r="E5" s="205" t="str">
        <f>E$18&amp;E$19&amp;E$20</f>
        <v>OPELCORSA D1.3 CDTi Enjoy 88g</v>
      </c>
      <c r="F5" s="205" t="str">
        <f t="shared" ref="F5:BQ5" si="83">F$18&amp;F$19&amp;F$20</f>
        <v>OPELCORSA D1.3 CDTi Enjoy 88g</v>
      </c>
      <c r="G5" s="205" t="str">
        <f t="shared" si="83"/>
        <v>OPELCORSA D1.3 CDTi Enjoy 88g</v>
      </c>
      <c r="H5" s="205" t="str">
        <f t="shared" si="83"/>
        <v>OPELCORSA D1.3 CDTi Enjoy 88g</v>
      </c>
      <c r="I5" s="205" t="str">
        <f t="shared" si="83"/>
        <v>OPELCORSA D1.3 CDTi Enjoy 88g</v>
      </c>
      <c r="J5" s="205" t="str">
        <f t="shared" si="83"/>
        <v>OPELCORSA D1.3 CDTi Enjoy 88g</v>
      </c>
      <c r="K5" s="205" t="str">
        <f t="shared" si="83"/>
        <v>VWPOLO (6C1)1.4 TDi Trendline</v>
      </c>
      <c r="L5" s="205" t="str">
        <f t="shared" si="83"/>
        <v>VWPOLO (6C1)1.4 TDi Trendline</v>
      </c>
      <c r="M5" s="205" t="str">
        <f t="shared" si="83"/>
        <v>VWPOLO (6C1)1.4 TDi Trendline</v>
      </c>
      <c r="N5" s="205" t="str">
        <f t="shared" si="83"/>
        <v>VWPOLO (6C1)1.4 TDi Trendline</v>
      </c>
      <c r="O5" s="205" t="str">
        <f t="shared" si="83"/>
        <v>VWPOLO (6C1)1.4 TDi Trendline</v>
      </c>
      <c r="P5" s="205" t="str">
        <f t="shared" si="83"/>
        <v>VWPOLO (6C1)1.4 TDi Trendline</v>
      </c>
      <c r="Q5" s="205" t="str">
        <f t="shared" si="83"/>
        <v>SEATIBIZA ST (6J)1.2 TDi Style</v>
      </c>
      <c r="R5" s="205" t="str">
        <f t="shared" si="83"/>
        <v>SEATIBIZA ST (6J)1.2 TDi Style</v>
      </c>
      <c r="S5" s="205" t="str">
        <f t="shared" si="83"/>
        <v>SEATIBIZA ST (6J)1.2 TDi Style</v>
      </c>
      <c r="T5" s="205" t="str">
        <f t="shared" si="83"/>
        <v>SEATIBIZA ST (6J)1.2 TDi Style</v>
      </c>
      <c r="U5" s="205" t="str">
        <f t="shared" si="83"/>
        <v>SEATIBIZA ST (6J)1.2 TDi Style</v>
      </c>
      <c r="V5" s="205" t="str">
        <f t="shared" si="83"/>
        <v>SEATIBIZA ST (6J)1.2 TDi Style</v>
      </c>
      <c r="W5" s="205" t="str">
        <f t="shared" si="83"/>
        <v>SEATLEON ST (5F)1.6 TDi Style Ecomotive</v>
      </c>
      <c r="X5" s="205" t="str">
        <f t="shared" si="83"/>
        <v>SEATLEON ST (5F)1.6 TDi Style Ecomotive</v>
      </c>
      <c r="Y5" s="205" t="str">
        <f t="shared" si="83"/>
        <v>SEATLEON ST (5F)1.6 TDi Style Ecomotive</v>
      </c>
      <c r="Z5" s="205" t="str">
        <f t="shared" si="83"/>
        <v>SEATLEON ST (5F)1.6 TDi Style Ecomotive</v>
      </c>
      <c r="AA5" s="205" t="str">
        <f t="shared" si="83"/>
        <v>SEATLEON ST (5F)1.6 TDi Style Ecomotive</v>
      </c>
      <c r="AB5" s="205" t="str">
        <f t="shared" si="83"/>
        <v>SEATLEON ST (5F)1.6 TDi Style Ecomotive</v>
      </c>
      <c r="AC5" s="205" t="str">
        <f t="shared" si="83"/>
        <v>FORDFOCUS STATION1.6 TDCi Titanium Best</v>
      </c>
      <c r="AD5" s="205" t="str">
        <f t="shared" si="83"/>
        <v>FORDFOCUS STATION1.6 TDCi Titanium Best</v>
      </c>
      <c r="AE5" s="205" t="str">
        <f t="shared" si="83"/>
        <v>FORDFOCUS STATION1.6 TDCi Titanium Best</v>
      </c>
      <c r="AF5" s="205" t="str">
        <f t="shared" si="83"/>
        <v>FORDFOCUS STATION1.6 TDCi Titanium Best</v>
      </c>
      <c r="AG5" s="205" t="str">
        <f t="shared" si="83"/>
        <v>FORDFOCUS STATION1.6 TDCi Titanium Best</v>
      </c>
      <c r="AH5" s="205" t="str">
        <f t="shared" si="83"/>
        <v>FORDFOCUS STATION1.6 TDCi Titanium Best</v>
      </c>
      <c r="AI5" s="205" t="str">
        <f t="shared" si="83"/>
        <v>VWGOLF VII VARIAN1.6 TDi Confortline</v>
      </c>
      <c r="AJ5" s="205" t="str">
        <f t="shared" si="83"/>
        <v>VWGOLF VII VARIAN1.6 TDi Confortline</v>
      </c>
      <c r="AK5" s="205" t="str">
        <f t="shared" si="83"/>
        <v>VWGOLF VII VARIAN1.6 TDi Confortline</v>
      </c>
      <c r="AL5" s="205" t="str">
        <f t="shared" si="83"/>
        <v>VWGOLF VII VARIAN1.6 TDi Confortline</v>
      </c>
      <c r="AM5" s="205" t="str">
        <f t="shared" si="83"/>
        <v>VWGOLF VII VARIAN1.6 TDi Confortline</v>
      </c>
      <c r="AN5" s="205" t="str">
        <f t="shared" si="83"/>
        <v>VWGOLF VII VARIAN1.6 TDi Confortline</v>
      </c>
      <c r="AO5" s="205" t="str">
        <f t="shared" si="83"/>
        <v>BMWSERIE-1 (F20)116 d EfficientDynamics</v>
      </c>
      <c r="AP5" s="205" t="str">
        <f t="shared" si="83"/>
        <v>BMWSERIE-1 (F20)116 d EfficientDynamics</v>
      </c>
      <c r="AQ5" s="205" t="str">
        <f t="shared" si="83"/>
        <v>BMWSERIE-1 (F20)116 d EfficientDynamics</v>
      </c>
      <c r="AR5" s="205" t="str">
        <f t="shared" si="83"/>
        <v>BMWSERIE-1 (F20)116 d EfficientDynamics</v>
      </c>
      <c r="AS5" s="205" t="str">
        <f t="shared" si="83"/>
        <v>BMWSERIE-1 (F20)116 d EfficientDynamics</v>
      </c>
      <c r="AT5" s="205" t="str">
        <f t="shared" si="83"/>
        <v>BMWSERIE-1 (F20)116 d EfficientDynamics</v>
      </c>
      <c r="AU5" s="205" t="str">
        <f t="shared" si="83"/>
        <v>AUDIA3 SPORTBACK (81.6 TDi Business Line Attracti</v>
      </c>
      <c r="AV5" s="205" t="str">
        <f t="shared" si="83"/>
        <v>AUDIA3 SPORTBACK (81.6 TDi Business Line Attracti</v>
      </c>
      <c r="AW5" s="205" t="str">
        <f t="shared" si="83"/>
        <v>AUDIA3 SPORTBACK (81.6 TDi Business Line Attracti</v>
      </c>
      <c r="AX5" s="205" t="str">
        <f t="shared" si="83"/>
        <v>AUDIA3 SPORTBACK (81.6 TDi Business Line Attracti</v>
      </c>
      <c r="AY5" s="205" t="str">
        <f t="shared" si="83"/>
        <v>AUDIA3 SPORTBACK (81.6 TDi Business Line Attracti</v>
      </c>
      <c r="AZ5" s="205" t="str">
        <f t="shared" si="83"/>
        <v>AUDIA3 SPORTBACK (81.6 TDi Business Line Attracti</v>
      </c>
      <c r="BA5" s="205" t="str">
        <f t="shared" si="83"/>
        <v>CITROENC5 TOURER1.6 HDi Séduction 120g</v>
      </c>
      <c r="BB5" s="205" t="str">
        <f t="shared" si="83"/>
        <v>CITROENC5 TOURER1.6 HDi Séduction 120g</v>
      </c>
      <c r="BC5" s="205" t="str">
        <f t="shared" si="83"/>
        <v>CITROENC5 TOURER1.6 HDi Séduction 120g</v>
      </c>
      <c r="BD5" s="205" t="str">
        <f t="shared" si="83"/>
        <v>CITROENC5 TOURER1.6 HDi Séduction 120g</v>
      </c>
      <c r="BE5" s="205" t="str">
        <f t="shared" si="83"/>
        <v>CITROENC5 TOURER1.6 HDi Séduction 120g</v>
      </c>
      <c r="BF5" s="205" t="str">
        <f t="shared" si="83"/>
        <v>CITROENC5 TOURER1.6 HDi Séduction 120g</v>
      </c>
      <c r="BG5" s="205" t="str">
        <f t="shared" si="83"/>
        <v>VWPASSAT VARIANT1.6 TDi Confortline Navig</v>
      </c>
      <c r="BH5" s="205" t="str">
        <f t="shared" si="83"/>
        <v>VWPASSAT VARIANT1.6 TDi Confortline Navig</v>
      </c>
      <c r="BI5" s="205" t="str">
        <f t="shared" si="83"/>
        <v>VWPASSAT VARIANT1.6 TDi Confortline Navig</v>
      </c>
      <c r="BJ5" s="205" t="str">
        <f t="shared" si="83"/>
        <v>VWPASSAT VARIANT1.6 TDi Confortline Navig</v>
      </c>
      <c r="BK5" s="205" t="str">
        <f t="shared" si="83"/>
        <v>VWPASSAT VARIANT1.6 TDi Confortline Navig</v>
      </c>
      <c r="BL5" s="205" t="str">
        <f t="shared" si="83"/>
        <v>VWPASSAT VARIANT1.6 TDi Confortline Navig</v>
      </c>
      <c r="BM5" s="205" t="str">
        <f t="shared" si="83"/>
        <v>VWPASSAT VARIANT2.0 TDi Confortline Navig</v>
      </c>
      <c r="BN5" s="205" t="str">
        <f t="shared" si="83"/>
        <v>VWPASSAT VARIANT2.0 TDi Confortline Navig</v>
      </c>
      <c r="BO5" s="205" t="str">
        <f t="shared" si="83"/>
        <v>VWPASSAT VARIANT2.0 TDi Confortline Navig</v>
      </c>
      <c r="BP5" s="205" t="str">
        <f t="shared" si="83"/>
        <v>VWPASSAT VARIANT2.0 TDi Confortline Navig</v>
      </c>
      <c r="BQ5" s="205" t="str">
        <f t="shared" si="83"/>
        <v>VWPASSAT VARIANT2.0 TDi Confortline Navig</v>
      </c>
      <c r="BR5" s="205" t="str">
        <f t="shared" ref="BR5:GV5" si="84">BR$18&amp;BR$19&amp;BR$20</f>
        <v>VWPASSAT VARIANT2.0 TDi Confortline Navig</v>
      </c>
      <c r="BS5" s="205" t="str">
        <f t="shared" si="84"/>
        <v>OPELINSIGNIA SPORTS2.0 CDTi Executive S/S</v>
      </c>
      <c r="BT5" s="205" t="str">
        <f t="shared" si="84"/>
        <v>OPELINSIGNIA SPORTS2.0 CDTi Executive S/S</v>
      </c>
      <c r="BU5" s="205" t="str">
        <f t="shared" si="84"/>
        <v>OPELINSIGNIA SPORTS2.0 CDTi Executive S/S</v>
      </c>
      <c r="BV5" s="205" t="str">
        <f t="shared" si="84"/>
        <v>OPELINSIGNIA SPORTS2.0 CDTi Executive S/S</v>
      </c>
      <c r="BW5" s="205" t="str">
        <f t="shared" si="84"/>
        <v>OPELINSIGNIA SPORTS2.0 CDTi Executive S/S</v>
      </c>
      <c r="BX5" s="205" t="str">
        <f t="shared" si="84"/>
        <v>OPELINSIGNIA SPORTS2.0 CDTi Executive S/S</v>
      </c>
      <c r="BY5" s="205" t="str">
        <f t="shared" si="84"/>
        <v>SEATALHAMBRA (710)2.0 TDi Style Eco.</v>
      </c>
      <c r="BZ5" s="205" t="str">
        <f t="shared" si="84"/>
        <v>SEATALHAMBRA (710)2.0 TDi Style Eco.</v>
      </c>
      <c r="CA5" s="205" t="str">
        <f t="shared" si="84"/>
        <v>SEATALHAMBRA (710)2.0 TDi Style Eco.</v>
      </c>
      <c r="CB5" s="205" t="str">
        <f t="shared" si="84"/>
        <v>SEATALHAMBRA (710)2.0 TDi Style Eco.</v>
      </c>
      <c r="CC5" s="205" t="str">
        <f t="shared" si="84"/>
        <v>SEATALHAMBRA (710)2.0 TDi Style Eco.</v>
      </c>
      <c r="CD5" s="205" t="str">
        <f t="shared" si="84"/>
        <v>SEATALHAMBRA (710)2.0 TDi Style Eco.</v>
      </c>
      <c r="CE5" s="205" t="str">
        <f t="shared" si="84"/>
        <v>BMWSERIE-3 TOURING320 d Touring</v>
      </c>
      <c r="CF5" s="205" t="str">
        <f t="shared" si="84"/>
        <v>BMWSERIE-3 TOURING320 d Touring</v>
      </c>
      <c r="CG5" s="205" t="str">
        <f t="shared" si="84"/>
        <v>BMWSERIE-3 TOURING320 d Touring</v>
      </c>
      <c r="CH5" s="205" t="str">
        <f t="shared" si="84"/>
        <v>BMWSERIE-3 TOURING320 d Touring</v>
      </c>
      <c r="CI5" s="205" t="str">
        <f t="shared" si="84"/>
        <v>BMWSERIE-3 TOURING320 d Touring</v>
      </c>
      <c r="CJ5" s="205" t="str">
        <f t="shared" si="84"/>
        <v>BMWSERIE-3 TOURING320 d Touring</v>
      </c>
      <c r="CK5" s="205" t="str">
        <f t="shared" si="84"/>
        <v>MERCEDESCLASSE C (W205)220 BlueTEC Exclusive</v>
      </c>
      <c r="CL5" s="205" t="str">
        <f t="shared" si="84"/>
        <v>MERCEDESCLASSE C (W205)220 BlueTEC Exclusive</v>
      </c>
      <c r="CM5" s="205" t="str">
        <f t="shared" si="84"/>
        <v>MERCEDESCLASSE C (W205)220 BlueTEC Exclusive</v>
      </c>
      <c r="CN5" s="205" t="str">
        <f t="shared" si="84"/>
        <v>MERCEDESCLASSE C (W205)220 BlueTEC Exclusive</v>
      </c>
      <c r="CO5" s="205" t="str">
        <f t="shared" si="84"/>
        <v>MERCEDESCLASSE C (W205)220 BlueTEC Exclusive</v>
      </c>
      <c r="CP5" s="205" t="str">
        <f t="shared" si="84"/>
        <v>MERCEDESCLASSE C (W205)220 BlueTEC Exclusive</v>
      </c>
      <c r="CQ5" s="205" t="str">
        <f t="shared" si="84"/>
        <v>BMWSERIE-5 TOURING520 d</v>
      </c>
      <c r="CR5" s="205" t="str">
        <f t="shared" si="84"/>
        <v>BMWSERIE-5 TOURING520 d</v>
      </c>
      <c r="CS5" s="205" t="str">
        <f t="shared" si="84"/>
        <v>BMWSERIE-5 TOURING520 d</v>
      </c>
      <c r="CT5" s="205" t="str">
        <f t="shared" si="84"/>
        <v>BMWSERIE-5 TOURING520 d</v>
      </c>
      <c r="CU5" s="205" t="str">
        <f t="shared" si="84"/>
        <v>BMWSERIE-5 TOURING520 d</v>
      </c>
      <c r="CV5" s="205" t="str">
        <f t="shared" si="84"/>
        <v>BMWSERIE-5 TOURING520 d</v>
      </c>
      <c r="CW5" s="205" t="str">
        <f t="shared" si="84"/>
        <v>AUDIA6 AVANT (C7)2.0 TDi Business Line</v>
      </c>
      <c r="CX5" s="205" t="str">
        <f t="shared" si="84"/>
        <v>AUDIA6 AVANT (C7)2.0 TDi Business Line</v>
      </c>
      <c r="CY5" s="205" t="str">
        <f t="shared" si="84"/>
        <v>AUDIA6 AVANT (C7)2.0 TDi Business Line</v>
      </c>
      <c r="CZ5" s="205" t="str">
        <f t="shared" si="84"/>
        <v>AUDIA6 AVANT (C7)2.0 TDi Business Line</v>
      </c>
      <c r="DA5" s="205" t="str">
        <f t="shared" si="84"/>
        <v>AUDIA6 AVANT (C7)2.0 TDi Business Line</v>
      </c>
      <c r="DB5" s="205" t="str">
        <f t="shared" si="84"/>
        <v>AUDIA6 AVANT (C7)2.0 TDi Business Line</v>
      </c>
      <c r="DC5" s="205" t="str">
        <f t="shared" si="84"/>
        <v>OPELCORSA D VAN1.3 CDTi</v>
      </c>
      <c r="DD5" s="205" t="str">
        <f t="shared" si="84"/>
        <v>OPELCORSA D VAN1.3 CDTi</v>
      </c>
      <c r="DE5" s="205" t="str">
        <f t="shared" si="84"/>
        <v>OPELCORSA D VAN1.3 CDTi</v>
      </c>
      <c r="DF5" s="205" t="str">
        <f t="shared" si="84"/>
        <v>OPELCORSA D VAN1.3 CDTi</v>
      </c>
      <c r="DG5" s="205" t="str">
        <f t="shared" si="84"/>
        <v>OPELCORSA D VAN1.3 CDTi</v>
      </c>
      <c r="DH5" s="205" t="str">
        <f t="shared" si="84"/>
        <v>OPELCORSA D VAN1.3 CDTi</v>
      </c>
      <c r="DI5" s="205" t="str">
        <f t="shared" si="84"/>
        <v>PEUGEOTBIPPER1.3 HDi Pack CD Clim</v>
      </c>
      <c r="DJ5" s="205" t="str">
        <f t="shared" si="84"/>
        <v>PEUGEOTBIPPER1.3 HDi Pack CD Clim</v>
      </c>
      <c r="DK5" s="205" t="str">
        <f t="shared" si="84"/>
        <v>PEUGEOTBIPPER1.3 HDi Pack CD Clim</v>
      </c>
      <c r="DL5" s="205" t="str">
        <f t="shared" si="84"/>
        <v>PEUGEOTBIPPER1.3 HDi Pack CD Clim</v>
      </c>
      <c r="DM5" s="205" t="str">
        <f t="shared" si="84"/>
        <v>PEUGEOTBIPPER1.3 HDi Pack CD Clim</v>
      </c>
      <c r="DN5" s="205" t="str">
        <f t="shared" si="84"/>
        <v>PEUGEOTBIPPER1.3 HDi Pack CD Clim</v>
      </c>
      <c r="DO5" s="205" t="str">
        <f t="shared" si="84"/>
        <v>CITROENBERLINGO VAN1.6 HDi 625</v>
      </c>
      <c r="DP5" s="205" t="str">
        <f t="shared" si="84"/>
        <v>CITROENBERLINGO VAN1.6 HDi 625</v>
      </c>
      <c r="DQ5" s="205" t="str">
        <f t="shared" si="84"/>
        <v>CITROENBERLINGO VAN1.6 HDi 625</v>
      </c>
      <c r="DR5" s="205" t="str">
        <f t="shared" si="84"/>
        <v>CITROENBERLINGO VAN1.6 HDi 625</v>
      </c>
      <c r="DS5" s="205" t="str">
        <f t="shared" si="84"/>
        <v>CITROENBERLINGO VAN1.6 HDi 625</v>
      </c>
      <c r="DT5" s="205" t="str">
        <f t="shared" si="84"/>
        <v>CITROENBERLINGO VAN1.6 HDi 625</v>
      </c>
      <c r="DU5" s="205" t="str">
        <f t="shared" si="84"/>
        <v>FORDTRANSIT (V363)310 L3 2.2 TDCi H2 Ambiente</v>
      </c>
      <c r="DV5" s="205" t="str">
        <f t="shared" si="84"/>
        <v>FORDTRANSIT (V363)310 L3 2.2 TDCi H2 Ambiente</v>
      </c>
      <c r="DW5" s="205" t="str">
        <f t="shared" si="84"/>
        <v>FORDTRANSIT (V363)310 L3 2.2 TDCi H2 Ambiente</v>
      </c>
      <c r="DX5" s="205" t="str">
        <f t="shared" si="84"/>
        <v>FORDTRANSIT (V363)310 L3 2.2 TDCi H2 Ambiente</v>
      </c>
      <c r="DY5" s="205" t="str">
        <f t="shared" si="84"/>
        <v>FORDTRANSIT (V363)310 L3 2.2 TDCi H2 Ambiente</v>
      </c>
      <c r="DZ5" s="205" t="str">
        <f t="shared" si="84"/>
        <v>FORDTRANSIT (V363)310 L3 2.2 TDCi H2 Ambiente</v>
      </c>
      <c r="EA5" s="205" t="str">
        <f t="shared" si="84"/>
        <v>VWAMAROK2.0 TDi CD Extra AC CM 2WD</v>
      </c>
      <c r="EB5" s="205" t="str">
        <f t="shared" si="84"/>
        <v>VWAMAROK2.0 TDi CD Extra AC CM 2WD</v>
      </c>
      <c r="EC5" s="205" t="str">
        <f t="shared" si="84"/>
        <v>VWAMAROK2.0 TDi CD Extra AC CM 2WD</v>
      </c>
      <c r="ED5" s="205" t="str">
        <f t="shared" si="84"/>
        <v>VWAMAROK2.0 TDi CD Extra AC CM 2WD</v>
      </c>
      <c r="EE5" s="205" t="str">
        <f t="shared" si="84"/>
        <v>VWAMAROK2.0 TDi CD Extra AC CM 2WD</v>
      </c>
      <c r="EF5" s="205" t="str">
        <f t="shared" si="84"/>
        <v>VWAMAROK2.0 TDi CD Extra AC CM 2WD</v>
      </c>
      <c r="EG5" s="205" t="str">
        <f t="shared" si="84"/>
        <v/>
      </c>
      <c r="EH5" s="205" t="str">
        <f t="shared" si="84"/>
        <v/>
      </c>
      <c r="EI5" s="205" t="str">
        <f t="shared" si="84"/>
        <v/>
      </c>
      <c r="EJ5" s="205" t="str">
        <f t="shared" si="84"/>
        <v/>
      </c>
      <c r="EK5" s="205" t="str">
        <f t="shared" si="84"/>
        <v/>
      </c>
      <c r="EL5" s="205" t="str">
        <f t="shared" si="84"/>
        <v/>
      </c>
      <c r="EM5" s="205" t="str">
        <f t="shared" si="84"/>
        <v/>
      </c>
      <c r="EN5" s="205" t="str">
        <f t="shared" si="84"/>
        <v/>
      </c>
      <c r="EO5" s="205" t="str">
        <f t="shared" si="84"/>
        <v/>
      </c>
      <c r="EP5" s="205" t="str">
        <f t="shared" si="84"/>
        <v/>
      </c>
      <c r="EQ5" s="205" t="str">
        <f t="shared" si="84"/>
        <v/>
      </c>
      <c r="ER5" s="205" t="str">
        <f t="shared" si="84"/>
        <v/>
      </c>
      <c r="ES5" s="205" t="str">
        <f t="shared" si="84"/>
        <v/>
      </c>
      <c r="ET5" s="205" t="str">
        <f t="shared" si="84"/>
        <v/>
      </c>
      <c r="EU5" s="205" t="str">
        <f t="shared" si="84"/>
        <v/>
      </c>
      <c r="EV5" s="205" t="str">
        <f t="shared" si="84"/>
        <v/>
      </c>
      <c r="EW5" s="205" t="str">
        <f t="shared" si="84"/>
        <v/>
      </c>
      <c r="EX5" s="205" t="str">
        <f t="shared" si="84"/>
        <v/>
      </c>
      <c r="EY5" s="205" t="str">
        <f t="shared" si="84"/>
        <v/>
      </c>
      <c r="EZ5" s="205" t="str">
        <f t="shared" si="84"/>
        <v/>
      </c>
      <c r="FA5" s="205" t="str">
        <f t="shared" si="84"/>
        <v/>
      </c>
      <c r="FB5" s="205" t="str">
        <f t="shared" si="84"/>
        <v/>
      </c>
      <c r="FC5" s="205" t="str">
        <f t="shared" si="84"/>
        <v/>
      </c>
      <c r="FD5" s="205" t="str">
        <f t="shared" si="84"/>
        <v/>
      </c>
      <c r="FE5" s="205" t="str">
        <f t="shared" si="84"/>
        <v/>
      </c>
      <c r="FF5" s="205" t="str">
        <f t="shared" si="84"/>
        <v/>
      </c>
      <c r="FG5" s="205" t="str">
        <f t="shared" si="84"/>
        <v/>
      </c>
      <c r="FH5" s="205" t="str">
        <f t="shared" si="84"/>
        <v/>
      </c>
      <c r="FI5" s="205" t="str">
        <f t="shared" si="84"/>
        <v/>
      </c>
      <c r="FJ5" s="205" t="str">
        <f t="shared" si="84"/>
        <v/>
      </c>
      <c r="FK5" s="205" t="str">
        <f t="shared" si="84"/>
        <v/>
      </c>
      <c r="FL5" s="205" t="str">
        <f t="shared" si="84"/>
        <v/>
      </c>
      <c r="FM5" s="205" t="str">
        <f t="shared" si="84"/>
        <v/>
      </c>
      <c r="FN5" s="205" t="str">
        <f t="shared" si="84"/>
        <v/>
      </c>
      <c r="FO5" s="205" t="str">
        <f t="shared" si="84"/>
        <v/>
      </c>
      <c r="FP5" s="205" t="str">
        <f t="shared" si="84"/>
        <v/>
      </c>
      <c r="FQ5" s="205" t="str">
        <f t="shared" si="84"/>
        <v/>
      </c>
      <c r="FR5" s="205" t="str">
        <f t="shared" si="84"/>
        <v/>
      </c>
      <c r="FS5" s="205" t="str">
        <f t="shared" si="84"/>
        <v/>
      </c>
      <c r="FT5" s="205" t="str">
        <f t="shared" si="84"/>
        <v/>
      </c>
      <c r="FU5" s="205" t="str">
        <f t="shared" si="84"/>
        <v/>
      </c>
      <c r="FV5" s="205" t="str">
        <f t="shared" si="84"/>
        <v/>
      </c>
      <c r="FW5" s="205" t="str">
        <f t="shared" si="84"/>
        <v/>
      </c>
      <c r="FX5" s="205" t="str">
        <f t="shared" si="84"/>
        <v/>
      </c>
      <c r="FY5" s="205" t="str">
        <f t="shared" si="84"/>
        <v/>
      </c>
      <c r="FZ5" s="205" t="str">
        <f t="shared" si="84"/>
        <v/>
      </c>
      <c r="GA5" s="205" t="str">
        <f t="shared" si="84"/>
        <v/>
      </c>
      <c r="GB5" s="205" t="str">
        <f t="shared" si="84"/>
        <v/>
      </c>
      <c r="GC5" s="205" t="str">
        <f t="shared" si="84"/>
        <v/>
      </c>
      <c r="GD5" s="205" t="str">
        <f t="shared" si="84"/>
        <v/>
      </c>
      <c r="GE5" s="205" t="str">
        <f t="shared" si="84"/>
        <v/>
      </c>
      <c r="GF5" s="205" t="str">
        <f t="shared" si="84"/>
        <v/>
      </c>
      <c r="GG5" s="205" t="str">
        <f t="shared" si="84"/>
        <v/>
      </c>
      <c r="GH5" s="205" t="str">
        <f t="shared" si="84"/>
        <v/>
      </c>
      <c r="GI5" s="205" t="str">
        <f t="shared" si="84"/>
        <v/>
      </c>
      <c r="GJ5" s="205" t="str">
        <f t="shared" si="84"/>
        <v/>
      </c>
      <c r="GK5" s="205" t="str">
        <f t="shared" si="84"/>
        <v/>
      </c>
      <c r="GL5" s="205" t="str">
        <f t="shared" si="84"/>
        <v/>
      </c>
      <c r="GM5" s="205" t="str">
        <f t="shared" si="84"/>
        <v/>
      </c>
      <c r="GN5" s="205" t="str">
        <f t="shared" si="84"/>
        <v/>
      </c>
      <c r="GO5" s="205" t="str">
        <f t="shared" si="84"/>
        <v/>
      </c>
      <c r="GP5" s="205" t="str">
        <f t="shared" si="84"/>
        <v/>
      </c>
      <c r="GQ5" s="205" t="str">
        <f t="shared" si="84"/>
        <v/>
      </c>
      <c r="GR5" s="205" t="str">
        <f t="shared" si="84"/>
        <v/>
      </c>
      <c r="GS5" s="205" t="str">
        <f t="shared" si="84"/>
        <v/>
      </c>
      <c r="GT5" s="205" t="str">
        <f t="shared" si="84"/>
        <v/>
      </c>
      <c r="GU5" s="205" t="str">
        <f t="shared" si="84"/>
        <v/>
      </c>
      <c r="GV5" s="205" t="str">
        <f t="shared" si="84"/>
        <v/>
      </c>
      <c r="GX5" s="230">
        <f t="shared" si="82"/>
        <v>4</v>
      </c>
      <c r="GY5" s="201"/>
      <c r="GZ5" s="201"/>
      <c r="HA5" s="201"/>
    </row>
    <row r="6" spans="1:218" s="199" customFormat="1" ht="9.9499999999999993" customHeight="1" x14ac:dyDescent="0.25">
      <c r="A6" s="198"/>
      <c r="B6" s="202"/>
      <c r="C6" s="204"/>
      <c r="D6" s="204"/>
      <c r="E6" s="206" t="str">
        <f t="shared" ref="E6:AJ6" si="85">E5&amp;E43</f>
        <v>OPELCORSA D1.3 CDTi Enjoy 88g48</v>
      </c>
      <c r="F6" s="206" t="str">
        <f t="shared" si="85"/>
        <v>OPELCORSA D1.3 CDTi Enjoy 88g48</v>
      </c>
      <c r="G6" s="206" t="str">
        <f t="shared" si="85"/>
        <v>OPELCORSA D1.3 CDTi Enjoy 88g48</v>
      </c>
      <c r="H6" s="206" t="str">
        <f t="shared" si="85"/>
        <v>OPELCORSA D1.3 CDTi Enjoy 88g60</v>
      </c>
      <c r="I6" s="206" t="str">
        <f t="shared" si="85"/>
        <v>OPELCORSA D1.3 CDTi Enjoy 88g60</v>
      </c>
      <c r="J6" s="206" t="str">
        <f t="shared" si="85"/>
        <v>OPELCORSA D1.3 CDTi Enjoy 88g60</v>
      </c>
      <c r="K6" s="206" t="str">
        <f t="shared" si="85"/>
        <v>VWPOLO (6C1)1.4 TDi Trendline48</v>
      </c>
      <c r="L6" s="206" t="str">
        <f t="shared" si="85"/>
        <v>VWPOLO (6C1)1.4 TDi Trendline48</v>
      </c>
      <c r="M6" s="206" t="str">
        <f t="shared" si="85"/>
        <v>VWPOLO (6C1)1.4 TDi Trendline48</v>
      </c>
      <c r="N6" s="206" t="str">
        <f t="shared" si="85"/>
        <v>VWPOLO (6C1)1.4 TDi Trendline60</v>
      </c>
      <c r="O6" s="206" t="str">
        <f t="shared" si="85"/>
        <v>VWPOLO (6C1)1.4 TDi Trendline60</v>
      </c>
      <c r="P6" s="206" t="str">
        <f t="shared" si="85"/>
        <v>VWPOLO (6C1)1.4 TDi Trendline60</v>
      </c>
      <c r="Q6" s="206" t="str">
        <f t="shared" si="85"/>
        <v>SEATIBIZA ST (6J)1.2 TDi Style48</v>
      </c>
      <c r="R6" s="206" t="str">
        <f t="shared" si="85"/>
        <v>SEATIBIZA ST (6J)1.2 TDi Style48</v>
      </c>
      <c r="S6" s="206" t="str">
        <f t="shared" si="85"/>
        <v>SEATIBIZA ST (6J)1.2 TDi Style48</v>
      </c>
      <c r="T6" s="206" t="str">
        <f t="shared" si="85"/>
        <v>SEATIBIZA ST (6J)1.2 TDi Style60</v>
      </c>
      <c r="U6" s="206" t="str">
        <f t="shared" si="85"/>
        <v>SEATIBIZA ST (6J)1.2 TDi Style60</v>
      </c>
      <c r="V6" s="206" t="str">
        <f t="shared" si="85"/>
        <v>SEATIBIZA ST (6J)1.2 TDi Style60</v>
      </c>
      <c r="W6" s="206" t="str">
        <f t="shared" si="85"/>
        <v>SEATLEON ST (5F)1.6 TDi Style Ecomotive48</v>
      </c>
      <c r="X6" s="206" t="str">
        <f t="shared" si="85"/>
        <v>SEATLEON ST (5F)1.6 TDi Style Ecomotive48</v>
      </c>
      <c r="Y6" s="206" t="str">
        <f t="shared" si="85"/>
        <v>SEATLEON ST (5F)1.6 TDi Style Ecomotive48</v>
      </c>
      <c r="Z6" s="206" t="str">
        <f t="shared" si="85"/>
        <v>SEATLEON ST (5F)1.6 TDi Style Ecomotive60</v>
      </c>
      <c r="AA6" s="206" t="str">
        <f t="shared" si="85"/>
        <v>SEATLEON ST (5F)1.6 TDi Style Ecomotive60</v>
      </c>
      <c r="AB6" s="206" t="str">
        <f t="shared" si="85"/>
        <v>SEATLEON ST (5F)1.6 TDi Style Ecomotive60</v>
      </c>
      <c r="AC6" s="206" t="str">
        <f t="shared" si="85"/>
        <v>FORDFOCUS STATION1.6 TDCi Titanium Best48</v>
      </c>
      <c r="AD6" s="206" t="str">
        <f t="shared" si="85"/>
        <v>FORDFOCUS STATION1.6 TDCi Titanium Best48</v>
      </c>
      <c r="AE6" s="206" t="str">
        <f t="shared" si="85"/>
        <v>FORDFOCUS STATION1.6 TDCi Titanium Best48</v>
      </c>
      <c r="AF6" s="206" t="str">
        <f t="shared" si="85"/>
        <v>FORDFOCUS STATION1.6 TDCi Titanium Best60</v>
      </c>
      <c r="AG6" s="206" t="str">
        <f t="shared" si="85"/>
        <v>FORDFOCUS STATION1.6 TDCi Titanium Best60</v>
      </c>
      <c r="AH6" s="206" t="str">
        <f t="shared" si="85"/>
        <v>FORDFOCUS STATION1.6 TDCi Titanium Best60</v>
      </c>
      <c r="AI6" s="206" t="str">
        <f t="shared" si="85"/>
        <v>VWGOLF VII VARIAN1.6 TDi Confortline48</v>
      </c>
      <c r="AJ6" s="206" t="str">
        <f t="shared" si="85"/>
        <v>VWGOLF VII VARIAN1.6 TDi Confortline48</v>
      </c>
      <c r="AK6" s="206" t="str">
        <f t="shared" ref="AK6:BP6" si="86">AK5&amp;AK43</f>
        <v>VWGOLF VII VARIAN1.6 TDi Confortline48</v>
      </c>
      <c r="AL6" s="206" t="str">
        <f t="shared" si="86"/>
        <v>VWGOLF VII VARIAN1.6 TDi Confortline60</v>
      </c>
      <c r="AM6" s="206" t="str">
        <f t="shared" si="86"/>
        <v>VWGOLF VII VARIAN1.6 TDi Confortline60</v>
      </c>
      <c r="AN6" s="206" t="str">
        <f t="shared" si="86"/>
        <v>VWGOLF VII VARIAN1.6 TDi Confortline60</v>
      </c>
      <c r="AO6" s="206" t="str">
        <f t="shared" si="86"/>
        <v>BMWSERIE-1 (F20)116 d EfficientDynamics48</v>
      </c>
      <c r="AP6" s="206" t="str">
        <f t="shared" si="86"/>
        <v>BMWSERIE-1 (F20)116 d EfficientDynamics48</v>
      </c>
      <c r="AQ6" s="206" t="str">
        <f t="shared" si="86"/>
        <v>BMWSERIE-1 (F20)116 d EfficientDynamics48</v>
      </c>
      <c r="AR6" s="206" t="str">
        <f t="shared" si="86"/>
        <v>BMWSERIE-1 (F20)116 d EfficientDynamics60</v>
      </c>
      <c r="AS6" s="206" t="str">
        <f t="shared" si="86"/>
        <v>BMWSERIE-1 (F20)116 d EfficientDynamics60</v>
      </c>
      <c r="AT6" s="206" t="str">
        <f t="shared" si="86"/>
        <v>BMWSERIE-1 (F20)116 d EfficientDynamics60</v>
      </c>
      <c r="AU6" s="206" t="str">
        <f t="shared" si="86"/>
        <v>AUDIA3 SPORTBACK (81.6 TDi Business Line Attracti48</v>
      </c>
      <c r="AV6" s="206" t="str">
        <f t="shared" si="86"/>
        <v>AUDIA3 SPORTBACK (81.6 TDi Business Line Attracti48</v>
      </c>
      <c r="AW6" s="206" t="str">
        <f t="shared" si="86"/>
        <v>AUDIA3 SPORTBACK (81.6 TDi Business Line Attracti48</v>
      </c>
      <c r="AX6" s="206" t="str">
        <f t="shared" si="86"/>
        <v>AUDIA3 SPORTBACK (81.6 TDi Business Line Attracti60</v>
      </c>
      <c r="AY6" s="206" t="str">
        <f t="shared" si="86"/>
        <v>AUDIA3 SPORTBACK (81.6 TDi Business Line Attracti60</v>
      </c>
      <c r="AZ6" s="206" t="str">
        <f t="shared" si="86"/>
        <v>AUDIA3 SPORTBACK (81.6 TDi Business Line Attracti60</v>
      </c>
      <c r="BA6" s="206" t="str">
        <f t="shared" si="86"/>
        <v>CITROENC5 TOURER1.6 HDi Séduction 120g48</v>
      </c>
      <c r="BB6" s="206" t="str">
        <f t="shared" si="86"/>
        <v>CITROENC5 TOURER1.6 HDi Séduction 120g48</v>
      </c>
      <c r="BC6" s="206" t="str">
        <f t="shared" si="86"/>
        <v>CITROENC5 TOURER1.6 HDi Séduction 120g48</v>
      </c>
      <c r="BD6" s="206" t="str">
        <f t="shared" si="86"/>
        <v>CITROENC5 TOURER1.6 HDi Séduction 120g60</v>
      </c>
      <c r="BE6" s="206" t="str">
        <f t="shared" si="86"/>
        <v>CITROENC5 TOURER1.6 HDi Séduction 120g60</v>
      </c>
      <c r="BF6" s="206" t="str">
        <f t="shared" si="86"/>
        <v>CITROENC5 TOURER1.6 HDi Séduction 120g60</v>
      </c>
      <c r="BG6" s="206" t="str">
        <f t="shared" si="86"/>
        <v>VWPASSAT VARIANT1.6 TDi Confortline Navig48</v>
      </c>
      <c r="BH6" s="206" t="str">
        <f t="shared" si="86"/>
        <v>VWPASSAT VARIANT1.6 TDi Confortline Navig48</v>
      </c>
      <c r="BI6" s="206" t="str">
        <f t="shared" si="86"/>
        <v>VWPASSAT VARIANT1.6 TDi Confortline Navig48</v>
      </c>
      <c r="BJ6" s="206" t="str">
        <f t="shared" si="86"/>
        <v>VWPASSAT VARIANT1.6 TDi Confortline Navig60</v>
      </c>
      <c r="BK6" s="206" t="str">
        <f t="shared" si="86"/>
        <v>VWPASSAT VARIANT1.6 TDi Confortline Navig60</v>
      </c>
      <c r="BL6" s="206" t="str">
        <f t="shared" si="86"/>
        <v>VWPASSAT VARIANT1.6 TDi Confortline Navig60</v>
      </c>
      <c r="BM6" s="206" t="str">
        <f t="shared" si="86"/>
        <v>VWPASSAT VARIANT2.0 TDi Confortline Navig48</v>
      </c>
      <c r="BN6" s="206" t="str">
        <f t="shared" si="86"/>
        <v>VWPASSAT VARIANT2.0 TDi Confortline Navig48</v>
      </c>
      <c r="BO6" s="206" t="str">
        <f t="shared" si="86"/>
        <v>VWPASSAT VARIANT2.0 TDi Confortline Navig48</v>
      </c>
      <c r="BP6" s="206" t="str">
        <f t="shared" si="86"/>
        <v>VWPASSAT VARIANT2.0 TDi Confortline Navig60</v>
      </c>
      <c r="BQ6" s="206" t="str">
        <f t="shared" ref="BQ6:CV6" si="87">BQ5&amp;BQ43</f>
        <v>VWPASSAT VARIANT2.0 TDi Confortline Navig60</v>
      </c>
      <c r="BR6" s="206" t="str">
        <f t="shared" si="87"/>
        <v>VWPASSAT VARIANT2.0 TDi Confortline Navig60</v>
      </c>
      <c r="BS6" s="206" t="str">
        <f t="shared" si="87"/>
        <v>OPELINSIGNIA SPORTS2.0 CDTi Executive S/S48</v>
      </c>
      <c r="BT6" s="206" t="str">
        <f t="shared" si="87"/>
        <v>OPELINSIGNIA SPORTS2.0 CDTi Executive S/S48</v>
      </c>
      <c r="BU6" s="206" t="str">
        <f t="shared" si="87"/>
        <v>OPELINSIGNIA SPORTS2.0 CDTi Executive S/S48</v>
      </c>
      <c r="BV6" s="206" t="str">
        <f t="shared" si="87"/>
        <v>OPELINSIGNIA SPORTS2.0 CDTi Executive S/S60</v>
      </c>
      <c r="BW6" s="206" t="str">
        <f t="shared" si="87"/>
        <v>OPELINSIGNIA SPORTS2.0 CDTi Executive S/S60</v>
      </c>
      <c r="BX6" s="206" t="str">
        <f t="shared" si="87"/>
        <v>OPELINSIGNIA SPORTS2.0 CDTi Executive S/S60</v>
      </c>
      <c r="BY6" s="206" t="str">
        <f t="shared" si="87"/>
        <v>SEATALHAMBRA (710)2.0 TDi Style Eco.48</v>
      </c>
      <c r="BZ6" s="206" t="str">
        <f t="shared" si="87"/>
        <v>SEATALHAMBRA (710)2.0 TDi Style Eco.48</v>
      </c>
      <c r="CA6" s="206" t="str">
        <f t="shared" si="87"/>
        <v>SEATALHAMBRA (710)2.0 TDi Style Eco.48</v>
      </c>
      <c r="CB6" s="206" t="str">
        <f t="shared" si="87"/>
        <v>SEATALHAMBRA (710)2.0 TDi Style Eco.60</v>
      </c>
      <c r="CC6" s="206" t="str">
        <f t="shared" si="87"/>
        <v>SEATALHAMBRA (710)2.0 TDi Style Eco.60</v>
      </c>
      <c r="CD6" s="206" t="str">
        <f t="shared" si="87"/>
        <v>SEATALHAMBRA (710)2.0 TDi Style Eco.60</v>
      </c>
      <c r="CE6" s="206" t="str">
        <f t="shared" si="87"/>
        <v>BMWSERIE-3 TOURING320 d Touring48</v>
      </c>
      <c r="CF6" s="206" t="str">
        <f t="shared" si="87"/>
        <v>BMWSERIE-3 TOURING320 d Touring48</v>
      </c>
      <c r="CG6" s="206" t="str">
        <f t="shared" si="87"/>
        <v>BMWSERIE-3 TOURING320 d Touring48</v>
      </c>
      <c r="CH6" s="206" t="str">
        <f t="shared" si="87"/>
        <v>BMWSERIE-3 TOURING320 d Touring60</v>
      </c>
      <c r="CI6" s="206" t="str">
        <f t="shared" si="87"/>
        <v>BMWSERIE-3 TOURING320 d Touring60</v>
      </c>
      <c r="CJ6" s="206" t="str">
        <f t="shared" si="87"/>
        <v>BMWSERIE-3 TOURING320 d Touring60</v>
      </c>
      <c r="CK6" s="206" t="str">
        <f t="shared" si="87"/>
        <v>MERCEDESCLASSE C (W205)220 BlueTEC Exclusive48</v>
      </c>
      <c r="CL6" s="206" t="str">
        <f t="shared" si="87"/>
        <v>MERCEDESCLASSE C (W205)220 BlueTEC Exclusive48</v>
      </c>
      <c r="CM6" s="206" t="str">
        <f t="shared" si="87"/>
        <v>MERCEDESCLASSE C (W205)220 BlueTEC Exclusive48</v>
      </c>
      <c r="CN6" s="206" t="str">
        <f t="shared" si="87"/>
        <v>MERCEDESCLASSE C (W205)220 BlueTEC Exclusive60</v>
      </c>
      <c r="CO6" s="206" t="str">
        <f t="shared" si="87"/>
        <v>MERCEDESCLASSE C (W205)220 BlueTEC Exclusive60</v>
      </c>
      <c r="CP6" s="206" t="str">
        <f t="shared" si="87"/>
        <v>MERCEDESCLASSE C (W205)220 BlueTEC Exclusive60</v>
      </c>
      <c r="CQ6" s="206" t="str">
        <f t="shared" si="87"/>
        <v>BMWSERIE-5 TOURING520 d48</v>
      </c>
      <c r="CR6" s="206" t="str">
        <f t="shared" si="87"/>
        <v>BMWSERIE-5 TOURING520 d48</v>
      </c>
      <c r="CS6" s="206" t="str">
        <f t="shared" si="87"/>
        <v>BMWSERIE-5 TOURING520 d48</v>
      </c>
      <c r="CT6" s="206" t="str">
        <f t="shared" si="87"/>
        <v>BMWSERIE-5 TOURING520 d60</v>
      </c>
      <c r="CU6" s="206" t="str">
        <f t="shared" si="87"/>
        <v>BMWSERIE-5 TOURING520 d60</v>
      </c>
      <c r="CV6" s="206" t="str">
        <f t="shared" si="87"/>
        <v>BMWSERIE-5 TOURING520 d60</v>
      </c>
      <c r="CW6" s="206" t="str">
        <f t="shared" ref="CW6:DY6" si="88">CW5&amp;CW43</f>
        <v>AUDIA6 AVANT (C7)2.0 TDi Business Line48</v>
      </c>
      <c r="CX6" s="206" t="str">
        <f t="shared" ref="CX6:DB6" si="89">CX5&amp;CX43</f>
        <v>AUDIA6 AVANT (C7)2.0 TDi Business Line48</v>
      </c>
      <c r="CY6" s="206" t="str">
        <f t="shared" si="89"/>
        <v>AUDIA6 AVANT (C7)2.0 TDi Business Line48</v>
      </c>
      <c r="CZ6" s="206" t="str">
        <f t="shared" si="89"/>
        <v>AUDIA6 AVANT (C7)2.0 TDi Business Line60</v>
      </c>
      <c r="DA6" s="206" t="str">
        <f t="shared" si="89"/>
        <v>AUDIA6 AVANT (C7)2.0 TDi Business Line60</v>
      </c>
      <c r="DB6" s="206" t="str">
        <f t="shared" si="89"/>
        <v>AUDIA6 AVANT (C7)2.0 TDi Business Line60</v>
      </c>
      <c r="DC6" s="206" t="str">
        <f t="shared" si="88"/>
        <v>OPELCORSA D VAN1.3 CDTi48</v>
      </c>
      <c r="DD6" s="206" t="str">
        <f t="shared" si="88"/>
        <v>OPELCORSA D VAN1.3 CDTi48</v>
      </c>
      <c r="DE6" s="206" t="str">
        <f t="shared" si="88"/>
        <v>OPELCORSA D VAN1.3 CDTi48</v>
      </c>
      <c r="DF6" s="206" t="str">
        <f t="shared" si="88"/>
        <v>OPELCORSA D VAN1.3 CDTi60</v>
      </c>
      <c r="DG6" s="206" t="str">
        <f t="shared" si="88"/>
        <v>OPELCORSA D VAN1.3 CDTi60</v>
      </c>
      <c r="DH6" s="206" t="str">
        <f t="shared" ref="DH6:DL6" si="90">DH5&amp;DH43</f>
        <v>OPELCORSA D VAN1.3 CDTi60</v>
      </c>
      <c r="DI6" s="206" t="str">
        <f t="shared" si="90"/>
        <v>PEUGEOTBIPPER1.3 HDi Pack CD Clim48</v>
      </c>
      <c r="DJ6" s="206" t="str">
        <f t="shared" si="90"/>
        <v>PEUGEOTBIPPER1.3 HDi Pack CD Clim48</v>
      </c>
      <c r="DK6" s="206" t="str">
        <f t="shared" si="90"/>
        <v>PEUGEOTBIPPER1.3 HDi Pack CD Clim48</v>
      </c>
      <c r="DL6" s="206" t="str">
        <f t="shared" si="90"/>
        <v>PEUGEOTBIPPER1.3 HDi Pack CD Clim60</v>
      </c>
      <c r="DM6" s="206" t="str">
        <f t="shared" si="88"/>
        <v>PEUGEOTBIPPER1.3 HDi Pack CD Clim60</v>
      </c>
      <c r="DN6" s="206" t="str">
        <f t="shared" si="88"/>
        <v>PEUGEOTBIPPER1.3 HDi Pack CD Clim60</v>
      </c>
      <c r="DO6" s="206" t="str">
        <f t="shared" si="88"/>
        <v>CITROENBERLINGO VAN1.6 HDi 62548</v>
      </c>
      <c r="DP6" s="206" t="str">
        <f t="shared" si="88"/>
        <v>CITROENBERLINGO VAN1.6 HDi 62548</v>
      </c>
      <c r="DQ6" s="206" t="str">
        <f t="shared" si="88"/>
        <v>CITROENBERLINGO VAN1.6 HDi 62548</v>
      </c>
      <c r="DR6" s="206" t="str">
        <f t="shared" ref="DR6:DV6" si="91">DR5&amp;DR43</f>
        <v>CITROENBERLINGO VAN1.6 HDi 62560</v>
      </c>
      <c r="DS6" s="206" t="str">
        <f t="shared" si="91"/>
        <v>CITROENBERLINGO VAN1.6 HDi 62560</v>
      </c>
      <c r="DT6" s="206" t="str">
        <f t="shared" si="91"/>
        <v>CITROENBERLINGO VAN1.6 HDi 62560</v>
      </c>
      <c r="DU6" s="206" t="str">
        <f t="shared" si="91"/>
        <v>FORDTRANSIT (V363)310 L3 2.2 TDCi H2 Ambiente48</v>
      </c>
      <c r="DV6" s="206" t="str">
        <f t="shared" si="91"/>
        <v>FORDTRANSIT (V363)310 L3 2.2 TDCi H2 Ambiente48</v>
      </c>
      <c r="DW6" s="206" t="str">
        <f t="shared" si="88"/>
        <v>FORDTRANSIT (V363)310 L3 2.2 TDCi H2 Ambiente48</v>
      </c>
      <c r="DX6" s="206" t="str">
        <f t="shared" si="88"/>
        <v>FORDTRANSIT (V363)310 L3 2.2 TDCi H2 Ambiente60</v>
      </c>
      <c r="DY6" s="206" t="str">
        <f t="shared" si="88"/>
        <v>FORDTRANSIT (V363)310 L3 2.2 TDCi H2 Ambiente60</v>
      </c>
      <c r="DZ6" s="206" t="str">
        <f t="shared" ref="DZ6:GR6" si="92">DZ5&amp;DZ43</f>
        <v>FORDTRANSIT (V363)310 L3 2.2 TDCi H2 Ambiente60</v>
      </c>
      <c r="EA6" s="206" t="str">
        <f t="shared" si="92"/>
        <v>VWAMAROK2.0 TDi CD Extra AC CM 2WD48</v>
      </c>
      <c r="EB6" s="206" t="str">
        <f t="shared" ref="EB6:EK6" si="93">EB5&amp;EB43</f>
        <v>VWAMAROK2.0 TDi CD Extra AC CM 2WD48</v>
      </c>
      <c r="EC6" s="206" t="str">
        <f t="shared" si="93"/>
        <v>VWAMAROK2.0 TDi CD Extra AC CM 2WD48</v>
      </c>
      <c r="ED6" s="206" t="str">
        <f t="shared" si="93"/>
        <v>VWAMAROK2.0 TDi CD Extra AC CM 2WD60</v>
      </c>
      <c r="EE6" s="206" t="str">
        <f t="shared" si="93"/>
        <v>VWAMAROK2.0 TDi CD Extra AC CM 2WD60</v>
      </c>
      <c r="EF6" s="206" t="str">
        <f t="shared" si="93"/>
        <v>VWAMAROK2.0 TDi CD Extra AC CM 2WD60</v>
      </c>
      <c r="EG6" s="206" t="str">
        <f t="shared" si="93"/>
        <v/>
      </c>
      <c r="EH6" s="206" t="str">
        <f t="shared" si="93"/>
        <v/>
      </c>
      <c r="EI6" s="206" t="str">
        <f t="shared" si="93"/>
        <v/>
      </c>
      <c r="EJ6" s="206" t="str">
        <f t="shared" si="93"/>
        <v/>
      </c>
      <c r="EK6" s="206" t="str">
        <f t="shared" si="93"/>
        <v/>
      </c>
      <c r="EL6" s="206" t="str">
        <f t="shared" si="92"/>
        <v/>
      </c>
      <c r="EM6" s="206" t="str">
        <f t="shared" si="92"/>
        <v/>
      </c>
      <c r="EN6" s="206" t="str">
        <f t="shared" si="92"/>
        <v/>
      </c>
      <c r="EO6" s="206" t="str">
        <f t="shared" si="92"/>
        <v/>
      </c>
      <c r="EP6" s="206" t="str">
        <f t="shared" si="92"/>
        <v/>
      </c>
      <c r="EQ6" s="206" t="str">
        <f t="shared" si="92"/>
        <v/>
      </c>
      <c r="ER6" s="206" t="str">
        <f t="shared" si="92"/>
        <v/>
      </c>
      <c r="ES6" s="206" t="str">
        <f t="shared" si="92"/>
        <v/>
      </c>
      <c r="ET6" s="206" t="str">
        <f t="shared" si="92"/>
        <v/>
      </c>
      <c r="EU6" s="206" t="str">
        <f t="shared" si="92"/>
        <v/>
      </c>
      <c r="EV6" s="206" t="str">
        <f t="shared" ref="EV6:FE6" si="94">EV5&amp;EV43</f>
        <v/>
      </c>
      <c r="EW6" s="206" t="str">
        <f t="shared" si="94"/>
        <v/>
      </c>
      <c r="EX6" s="206" t="str">
        <f t="shared" si="94"/>
        <v/>
      </c>
      <c r="EY6" s="206" t="str">
        <f t="shared" si="94"/>
        <v/>
      </c>
      <c r="EZ6" s="206" t="str">
        <f t="shared" si="94"/>
        <v/>
      </c>
      <c r="FA6" s="206" t="str">
        <f t="shared" si="94"/>
        <v/>
      </c>
      <c r="FB6" s="206" t="str">
        <f t="shared" si="94"/>
        <v/>
      </c>
      <c r="FC6" s="206" t="str">
        <f t="shared" si="94"/>
        <v/>
      </c>
      <c r="FD6" s="206" t="str">
        <f t="shared" si="94"/>
        <v/>
      </c>
      <c r="FE6" s="206" t="str">
        <f t="shared" si="94"/>
        <v/>
      </c>
      <c r="FF6" s="206" t="str">
        <f t="shared" si="92"/>
        <v/>
      </c>
      <c r="FG6" s="206" t="str">
        <f t="shared" si="92"/>
        <v/>
      </c>
      <c r="FH6" s="206" t="str">
        <f t="shared" si="92"/>
        <v/>
      </c>
      <c r="FI6" s="206" t="str">
        <f t="shared" si="92"/>
        <v/>
      </c>
      <c r="FJ6" s="206" t="str">
        <f t="shared" si="92"/>
        <v/>
      </c>
      <c r="FK6" s="206" t="str">
        <f t="shared" si="92"/>
        <v/>
      </c>
      <c r="FL6" s="206" t="str">
        <f t="shared" si="92"/>
        <v/>
      </c>
      <c r="FM6" s="206" t="str">
        <f t="shared" si="92"/>
        <v/>
      </c>
      <c r="FN6" s="206" t="str">
        <f t="shared" si="92"/>
        <v/>
      </c>
      <c r="FO6" s="206" t="str">
        <f t="shared" si="92"/>
        <v/>
      </c>
      <c r="FP6" s="206" t="str">
        <f t="shared" ref="FP6:GK6" si="95">FP5&amp;FP43</f>
        <v/>
      </c>
      <c r="FQ6" s="206" t="str">
        <f t="shared" si="95"/>
        <v/>
      </c>
      <c r="FR6" s="206" t="str">
        <f t="shared" si="95"/>
        <v/>
      </c>
      <c r="FS6" s="206" t="str">
        <f t="shared" si="95"/>
        <v/>
      </c>
      <c r="FT6" s="206" t="str">
        <f t="shared" si="95"/>
        <v/>
      </c>
      <c r="FU6" s="206" t="str">
        <f t="shared" si="95"/>
        <v/>
      </c>
      <c r="FV6" s="206" t="str">
        <f t="shared" si="95"/>
        <v/>
      </c>
      <c r="FW6" s="206" t="str">
        <f t="shared" si="95"/>
        <v/>
      </c>
      <c r="FX6" s="206" t="str">
        <f t="shared" si="95"/>
        <v/>
      </c>
      <c r="FY6" s="206" t="str">
        <f t="shared" si="95"/>
        <v/>
      </c>
      <c r="FZ6" s="206" t="str">
        <f t="shared" si="95"/>
        <v/>
      </c>
      <c r="GA6" s="206" t="str">
        <f t="shared" si="95"/>
        <v/>
      </c>
      <c r="GB6" s="206" t="str">
        <f t="shared" ref="GB6:GH6" si="96">GB5&amp;GB43</f>
        <v/>
      </c>
      <c r="GC6" s="206" t="str">
        <f t="shared" si="96"/>
        <v/>
      </c>
      <c r="GD6" s="206" t="str">
        <f t="shared" si="96"/>
        <v/>
      </c>
      <c r="GE6" s="206" t="str">
        <f t="shared" si="96"/>
        <v/>
      </c>
      <c r="GF6" s="206" t="str">
        <f t="shared" si="96"/>
        <v/>
      </c>
      <c r="GG6" s="206" t="str">
        <f t="shared" si="96"/>
        <v/>
      </c>
      <c r="GH6" s="206" t="str">
        <f t="shared" si="96"/>
        <v/>
      </c>
      <c r="GI6" s="206" t="str">
        <f t="shared" si="95"/>
        <v/>
      </c>
      <c r="GJ6" s="206" t="str">
        <f t="shared" si="95"/>
        <v/>
      </c>
      <c r="GK6" s="206" t="str">
        <f t="shared" si="95"/>
        <v/>
      </c>
      <c r="GL6" s="206" t="str">
        <f t="shared" si="92"/>
        <v/>
      </c>
      <c r="GM6" s="206" t="str">
        <f t="shared" si="92"/>
        <v/>
      </c>
      <c r="GN6" s="206" t="str">
        <f t="shared" si="92"/>
        <v/>
      </c>
      <c r="GO6" s="206" t="str">
        <f t="shared" si="92"/>
        <v/>
      </c>
      <c r="GP6" s="206" t="str">
        <f t="shared" si="92"/>
        <v/>
      </c>
      <c r="GQ6" s="206" t="str">
        <f t="shared" si="92"/>
        <v/>
      </c>
      <c r="GR6" s="206" t="str">
        <f t="shared" si="92"/>
        <v/>
      </c>
      <c r="GS6" s="206" t="str">
        <f t="shared" ref="GS6:GV6" si="97">GS5&amp;GS43</f>
        <v/>
      </c>
      <c r="GT6" s="206" t="str">
        <f t="shared" si="97"/>
        <v/>
      </c>
      <c r="GU6" s="206" t="str">
        <f t="shared" si="97"/>
        <v/>
      </c>
      <c r="GV6" s="206" t="str">
        <f t="shared" si="97"/>
        <v/>
      </c>
      <c r="GX6" s="230">
        <f t="shared" si="82"/>
        <v>5</v>
      </c>
      <c r="GY6" s="201"/>
      <c r="GZ6" s="201"/>
      <c r="HA6" s="201"/>
      <c r="HB6" s="197" t="s">
        <v>710</v>
      </c>
      <c r="HC6" s="197" t="s">
        <v>710</v>
      </c>
      <c r="HD6" s="197" t="s">
        <v>710</v>
      </c>
      <c r="HH6" s="197"/>
      <c r="HI6" s="197"/>
      <c r="HJ6" s="197"/>
    </row>
    <row r="7" spans="1:218" s="199" customFormat="1" ht="14.1" customHeight="1" x14ac:dyDescent="0.25">
      <c r="A7" s="198"/>
      <c r="B7" s="202"/>
      <c r="C7" s="203"/>
      <c r="D7" s="203"/>
      <c r="E7" s="204" t="str">
        <f t="shared" ref="E7:AJ7" si="98">TRIM(E18)&amp;TRIM(E19)</f>
        <v>OPELCORSA D</v>
      </c>
      <c r="F7" s="204" t="str">
        <f t="shared" si="98"/>
        <v>OPELCORSA D</v>
      </c>
      <c r="G7" s="204" t="str">
        <f t="shared" si="98"/>
        <v>OPELCORSA D</v>
      </c>
      <c r="H7" s="204" t="str">
        <f t="shared" si="98"/>
        <v>OPELCORSA D</v>
      </c>
      <c r="I7" s="204" t="str">
        <f t="shared" si="98"/>
        <v>OPELCORSA D</v>
      </c>
      <c r="J7" s="204" t="str">
        <f t="shared" si="98"/>
        <v>OPELCORSA D</v>
      </c>
      <c r="K7" s="204" t="str">
        <f t="shared" si="98"/>
        <v>VWPOLO (6C1)</v>
      </c>
      <c r="L7" s="204" t="str">
        <f t="shared" si="98"/>
        <v>VWPOLO (6C1)</v>
      </c>
      <c r="M7" s="204" t="str">
        <f t="shared" si="98"/>
        <v>VWPOLO (6C1)</v>
      </c>
      <c r="N7" s="204" t="str">
        <f t="shared" si="98"/>
        <v>VWPOLO (6C1)</v>
      </c>
      <c r="O7" s="204" t="str">
        <f t="shared" si="98"/>
        <v>VWPOLO (6C1)</v>
      </c>
      <c r="P7" s="204" t="str">
        <f t="shared" si="98"/>
        <v>VWPOLO (6C1)</v>
      </c>
      <c r="Q7" s="204" t="str">
        <f t="shared" si="98"/>
        <v>SEATIBIZA ST (6J)</v>
      </c>
      <c r="R7" s="204" t="str">
        <f t="shared" si="98"/>
        <v>SEATIBIZA ST (6J)</v>
      </c>
      <c r="S7" s="204" t="str">
        <f t="shared" si="98"/>
        <v>SEATIBIZA ST (6J)</v>
      </c>
      <c r="T7" s="204" t="str">
        <f t="shared" si="98"/>
        <v>SEATIBIZA ST (6J)</v>
      </c>
      <c r="U7" s="204" t="str">
        <f t="shared" si="98"/>
        <v>SEATIBIZA ST (6J)</v>
      </c>
      <c r="V7" s="204" t="str">
        <f t="shared" si="98"/>
        <v>SEATIBIZA ST (6J)</v>
      </c>
      <c r="W7" s="204" t="str">
        <f t="shared" si="98"/>
        <v>SEATLEON ST (5F)</v>
      </c>
      <c r="X7" s="204" t="str">
        <f t="shared" si="98"/>
        <v>SEATLEON ST (5F)</v>
      </c>
      <c r="Y7" s="204" t="str">
        <f t="shared" si="98"/>
        <v>SEATLEON ST (5F)</v>
      </c>
      <c r="Z7" s="204" t="str">
        <f t="shared" si="98"/>
        <v>SEATLEON ST (5F)</v>
      </c>
      <c r="AA7" s="204" t="str">
        <f t="shared" si="98"/>
        <v>SEATLEON ST (5F)</v>
      </c>
      <c r="AB7" s="204" t="str">
        <f t="shared" si="98"/>
        <v>SEATLEON ST (5F)</v>
      </c>
      <c r="AC7" s="204" t="str">
        <f t="shared" si="98"/>
        <v>FORDFOCUS STATION</v>
      </c>
      <c r="AD7" s="204" t="str">
        <f t="shared" si="98"/>
        <v>FORDFOCUS STATION</v>
      </c>
      <c r="AE7" s="204" t="str">
        <f t="shared" si="98"/>
        <v>FORDFOCUS STATION</v>
      </c>
      <c r="AF7" s="204" t="str">
        <f t="shared" si="98"/>
        <v>FORDFOCUS STATION</v>
      </c>
      <c r="AG7" s="204" t="str">
        <f t="shared" si="98"/>
        <v>FORDFOCUS STATION</v>
      </c>
      <c r="AH7" s="204" t="str">
        <f t="shared" si="98"/>
        <v>FORDFOCUS STATION</v>
      </c>
      <c r="AI7" s="204" t="str">
        <f t="shared" si="98"/>
        <v>VWGOLF VII VARIAN</v>
      </c>
      <c r="AJ7" s="204" t="str">
        <f t="shared" si="98"/>
        <v>VWGOLF VII VARIAN</v>
      </c>
      <c r="AK7" s="204" t="str">
        <f t="shared" ref="AK7:BP7" si="99">TRIM(AK18)&amp;TRIM(AK19)</f>
        <v>VWGOLF VII VARIAN</v>
      </c>
      <c r="AL7" s="204" t="str">
        <f t="shared" si="99"/>
        <v>VWGOLF VII VARIAN</v>
      </c>
      <c r="AM7" s="204" t="str">
        <f t="shared" si="99"/>
        <v>VWGOLF VII VARIAN</v>
      </c>
      <c r="AN7" s="204" t="str">
        <f t="shared" si="99"/>
        <v>VWGOLF VII VARIAN</v>
      </c>
      <c r="AO7" s="204" t="str">
        <f t="shared" si="99"/>
        <v>BMWSERIE-1 (F20)</v>
      </c>
      <c r="AP7" s="204" t="str">
        <f t="shared" si="99"/>
        <v>BMWSERIE-1 (F20)</v>
      </c>
      <c r="AQ7" s="204" t="str">
        <f t="shared" si="99"/>
        <v>BMWSERIE-1 (F20)</v>
      </c>
      <c r="AR7" s="204" t="str">
        <f t="shared" si="99"/>
        <v>BMWSERIE-1 (F20)</v>
      </c>
      <c r="AS7" s="204" t="str">
        <f t="shared" si="99"/>
        <v>BMWSERIE-1 (F20)</v>
      </c>
      <c r="AT7" s="204" t="str">
        <f t="shared" si="99"/>
        <v>BMWSERIE-1 (F20)</v>
      </c>
      <c r="AU7" s="204" t="str">
        <f t="shared" si="99"/>
        <v>AUDIA3 SPORTBACK (8</v>
      </c>
      <c r="AV7" s="204" t="str">
        <f t="shared" si="99"/>
        <v>AUDIA3 SPORTBACK (8</v>
      </c>
      <c r="AW7" s="204" t="str">
        <f t="shared" si="99"/>
        <v>AUDIA3 SPORTBACK (8</v>
      </c>
      <c r="AX7" s="204" t="str">
        <f t="shared" si="99"/>
        <v>AUDIA3 SPORTBACK (8</v>
      </c>
      <c r="AY7" s="204" t="str">
        <f t="shared" si="99"/>
        <v>AUDIA3 SPORTBACK (8</v>
      </c>
      <c r="AZ7" s="204" t="str">
        <f t="shared" si="99"/>
        <v>AUDIA3 SPORTBACK (8</v>
      </c>
      <c r="BA7" s="204" t="str">
        <f t="shared" si="99"/>
        <v>CITROENC5 TOURER</v>
      </c>
      <c r="BB7" s="204" t="str">
        <f t="shared" si="99"/>
        <v>CITROENC5 TOURER</v>
      </c>
      <c r="BC7" s="204" t="str">
        <f t="shared" si="99"/>
        <v>CITROENC5 TOURER</v>
      </c>
      <c r="BD7" s="204" t="str">
        <f t="shared" si="99"/>
        <v>CITROENC5 TOURER</v>
      </c>
      <c r="BE7" s="204" t="str">
        <f t="shared" si="99"/>
        <v>CITROENC5 TOURER</v>
      </c>
      <c r="BF7" s="204" t="str">
        <f t="shared" si="99"/>
        <v>CITROENC5 TOURER</v>
      </c>
      <c r="BG7" s="204" t="str">
        <f t="shared" si="99"/>
        <v>VWPASSAT VARIANT</v>
      </c>
      <c r="BH7" s="204" t="str">
        <f t="shared" si="99"/>
        <v>VWPASSAT VARIANT</v>
      </c>
      <c r="BI7" s="204" t="str">
        <f t="shared" si="99"/>
        <v>VWPASSAT VARIANT</v>
      </c>
      <c r="BJ7" s="204" t="str">
        <f t="shared" si="99"/>
        <v>VWPASSAT VARIANT</v>
      </c>
      <c r="BK7" s="204" t="str">
        <f t="shared" si="99"/>
        <v>VWPASSAT VARIANT</v>
      </c>
      <c r="BL7" s="204" t="str">
        <f t="shared" si="99"/>
        <v>VWPASSAT VARIANT</v>
      </c>
      <c r="BM7" s="204" t="str">
        <f t="shared" si="99"/>
        <v>VWPASSAT VARIANT</v>
      </c>
      <c r="BN7" s="204" t="str">
        <f t="shared" si="99"/>
        <v>VWPASSAT VARIANT</v>
      </c>
      <c r="BO7" s="204" t="str">
        <f t="shared" si="99"/>
        <v>VWPASSAT VARIANT</v>
      </c>
      <c r="BP7" s="204" t="str">
        <f t="shared" si="99"/>
        <v>VWPASSAT VARIANT</v>
      </c>
      <c r="BQ7" s="204" t="str">
        <f t="shared" ref="BQ7:CV7" si="100">TRIM(BQ18)&amp;TRIM(BQ19)</f>
        <v>VWPASSAT VARIANT</v>
      </c>
      <c r="BR7" s="204" t="str">
        <f t="shared" si="100"/>
        <v>VWPASSAT VARIANT</v>
      </c>
      <c r="BS7" s="204" t="str">
        <f t="shared" si="100"/>
        <v>OPELINSIGNIA SPORTS</v>
      </c>
      <c r="BT7" s="204" t="str">
        <f t="shared" si="100"/>
        <v>OPELINSIGNIA SPORTS</v>
      </c>
      <c r="BU7" s="204" t="str">
        <f t="shared" si="100"/>
        <v>OPELINSIGNIA SPORTS</v>
      </c>
      <c r="BV7" s="204" t="str">
        <f t="shared" si="100"/>
        <v>OPELINSIGNIA SPORTS</v>
      </c>
      <c r="BW7" s="204" t="str">
        <f t="shared" si="100"/>
        <v>OPELINSIGNIA SPORTS</v>
      </c>
      <c r="BX7" s="204" t="str">
        <f t="shared" si="100"/>
        <v>OPELINSIGNIA SPORTS</v>
      </c>
      <c r="BY7" s="204" t="str">
        <f t="shared" si="100"/>
        <v>SEATALHAMBRA (710)</v>
      </c>
      <c r="BZ7" s="204" t="str">
        <f t="shared" si="100"/>
        <v>SEATALHAMBRA (710)</v>
      </c>
      <c r="CA7" s="204" t="str">
        <f t="shared" si="100"/>
        <v>SEATALHAMBRA (710)</v>
      </c>
      <c r="CB7" s="204" t="str">
        <f t="shared" si="100"/>
        <v>SEATALHAMBRA (710)</v>
      </c>
      <c r="CC7" s="204" t="str">
        <f t="shared" si="100"/>
        <v>SEATALHAMBRA (710)</v>
      </c>
      <c r="CD7" s="204" t="str">
        <f t="shared" si="100"/>
        <v>SEATALHAMBRA (710)</v>
      </c>
      <c r="CE7" s="204" t="str">
        <f t="shared" si="100"/>
        <v>BMWSERIE-3 TOURING</v>
      </c>
      <c r="CF7" s="204" t="str">
        <f t="shared" si="100"/>
        <v>BMWSERIE-3 TOURING</v>
      </c>
      <c r="CG7" s="204" t="str">
        <f t="shared" si="100"/>
        <v>BMWSERIE-3 TOURING</v>
      </c>
      <c r="CH7" s="204" t="str">
        <f t="shared" si="100"/>
        <v>BMWSERIE-3 TOURING</v>
      </c>
      <c r="CI7" s="204" t="str">
        <f t="shared" si="100"/>
        <v>BMWSERIE-3 TOURING</v>
      </c>
      <c r="CJ7" s="204" t="str">
        <f t="shared" si="100"/>
        <v>BMWSERIE-3 TOURING</v>
      </c>
      <c r="CK7" s="204" t="str">
        <f t="shared" si="100"/>
        <v>MERCEDESCLASSE C (W205)</v>
      </c>
      <c r="CL7" s="204" t="str">
        <f t="shared" si="100"/>
        <v>MERCEDESCLASSE C (W205)</v>
      </c>
      <c r="CM7" s="204" t="str">
        <f t="shared" si="100"/>
        <v>MERCEDESCLASSE C (W205)</v>
      </c>
      <c r="CN7" s="204" t="str">
        <f t="shared" si="100"/>
        <v>MERCEDESCLASSE C (W205)</v>
      </c>
      <c r="CO7" s="204" t="str">
        <f t="shared" si="100"/>
        <v>MERCEDESCLASSE C (W205)</v>
      </c>
      <c r="CP7" s="204" t="str">
        <f t="shared" si="100"/>
        <v>MERCEDESCLASSE C (W205)</v>
      </c>
      <c r="CQ7" s="204" t="str">
        <f t="shared" si="100"/>
        <v>BMWSERIE-5 TOURING</v>
      </c>
      <c r="CR7" s="204" t="str">
        <f t="shared" si="100"/>
        <v>BMWSERIE-5 TOURING</v>
      </c>
      <c r="CS7" s="204" t="str">
        <f t="shared" si="100"/>
        <v>BMWSERIE-5 TOURING</v>
      </c>
      <c r="CT7" s="204" t="str">
        <f t="shared" si="100"/>
        <v>BMWSERIE-5 TOURING</v>
      </c>
      <c r="CU7" s="204" t="str">
        <f t="shared" si="100"/>
        <v>BMWSERIE-5 TOURING</v>
      </c>
      <c r="CV7" s="204" t="str">
        <f t="shared" si="100"/>
        <v>BMWSERIE-5 TOURING</v>
      </c>
      <c r="CW7" s="204" t="str">
        <f t="shared" ref="CW7:EB7" si="101">TRIM(CW18)&amp;TRIM(CW19)</f>
        <v>AUDIA6 AVANT (C7)</v>
      </c>
      <c r="CX7" s="204" t="str">
        <f t="shared" si="101"/>
        <v>AUDIA6 AVANT (C7)</v>
      </c>
      <c r="CY7" s="204" t="str">
        <f t="shared" si="101"/>
        <v>AUDIA6 AVANT (C7)</v>
      </c>
      <c r="CZ7" s="204" t="str">
        <f t="shared" si="101"/>
        <v>AUDIA6 AVANT (C7)</v>
      </c>
      <c r="DA7" s="204" t="str">
        <f t="shared" si="101"/>
        <v>AUDIA6 AVANT (C7)</v>
      </c>
      <c r="DB7" s="204" t="str">
        <f t="shared" si="101"/>
        <v>AUDIA6 AVANT (C7)</v>
      </c>
      <c r="DC7" s="204" t="str">
        <f t="shared" si="101"/>
        <v>OPELCORSA D VAN</v>
      </c>
      <c r="DD7" s="204" t="str">
        <f t="shared" si="101"/>
        <v>OPELCORSA D VAN</v>
      </c>
      <c r="DE7" s="204" t="str">
        <f t="shared" si="101"/>
        <v>OPELCORSA D VAN</v>
      </c>
      <c r="DF7" s="204" t="str">
        <f t="shared" si="101"/>
        <v>OPELCORSA D VAN</v>
      </c>
      <c r="DG7" s="204" t="str">
        <f t="shared" si="101"/>
        <v>OPELCORSA D VAN</v>
      </c>
      <c r="DH7" s="204" t="str">
        <f t="shared" si="101"/>
        <v>OPELCORSA D VAN</v>
      </c>
      <c r="DI7" s="204" t="str">
        <f t="shared" si="101"/>
        <v>PEUGEOTBIPPER</v>
      </c>
      <c r="DJ7" s="204" t="str">
        <f t="shared" si="101"/>
        <v>PEUGEOTBIPPER</v>
      </c>
      <c r="DK7" s="204" t="str">
        <f t="shared" si="101"/>
        <v>PEUGEOTBIPPER</v>
      </c>
      <c r="DL7" s="204" t="str">
        <f t="shared" si="101"/>
        <v>PEUGEOTBIPPER</v>
      </c>
      <c r="DM7" s="204" t="str">
        <f t="shared" si="101"/>
        <v>PEUGEOTBIPPER</v>
      </c>
      <c r="DN7" s="204" t="str">
        <f t="shared" si="101"/>
        <v>PEUGEOTBIPPER</v>
      </c>
      <c r="DO7" s="204" t="str">
        <f t="shared" si="101"/>
        <v>CITROENBERLINGO VAN</v>
      </c>
      <c r="DP7" s="204" t="str">
        <f t="shared" si="101"/>
        <v>CITROENBERLINGO VAN</v>
      </c>
      <c r="DQ7" s="204" t="str">
        <f t="shared" si="101"/>
        <v>CITROENBERLINGO VAN</v>
      </c>
      <c r="DR7" s="204" t="str">
        <f t="shared" si="101"/>
        <v>CITROENBERLINGO VAN</v>
      </c>
      <c r="DS7" s="204" t="str">
        <f t="shared" si="101"/>
        <v>CITROENBERLINGO VAN</v>
      </c>
      <c r="DT7" s="204" t="str">
        <f t="shared" si="101"/>
        <v>CITROENBERLINGO VAN</v>
      </c>
      <c r="DU7" s="204" t="str">
        <f t="shared" si="101"/>
        <v>FORDTRANSIT (V363)</v>
      </c>
      <c r="DV7" s="204" t="str">
        <f t="shared" si="101"/>
        <v>FORDTRANSIT (V363)</v>
      </c>
      <c r="DW7" s="204" t="str">
        <f t="shared" si="101"/>
        <v>FORDTRANSIT (V363)</v>
      </c>
      <c r="DX7" s="204" t="str">
        <f t="shared" si="101"/>
        <v>FORDTRANSIT (V363)</v>
      </c>
      <c r="DY7" s="204" t="str">
        <f t="shared" si="101"/>
        <v>FORDTRANSIT (V363)</v>
      </c>
      <c r="DZ7" s="204" t="str">
        <f t="shared" si="101"/>
        <v>FORDTRANSIT (V363)</v>
      </c>
      <c r="EA7" s="204" t="str">
        <f t="shared" si="101"/>
        <v>VWAMAROK</v>
      </c>
      <c r="EB7" s="204" t="str">
        <f t="shared" si="101"/>
        <v>VWAMAROK</v>
      </c>
      <c r="EC7" s="204" t="str">
        <f t="shared" ref="EC7:FH7" si="102">TRIM(EC18)&amp;TRIM(EC19)</f>
        <v>VWAMAROK</v>
      </c>
      <c r="ED7" s="204" t="str">
        <f t="shared" si="102"/>
        <v>VWAMAROK</v>
      </c>
      <c r="EE7" s="204" t="str">
        <f t="shared" si="102"/>
        <v>VWAMAROK</v>
      </c>
      <c r="EF7" s="204" t="str">
        <f t="shared" si="102"/>
        <v>VWAMAROK</v>
      </c>
      <c r="EG7" s="204" t="str">
        <f t="shared" si="102"/>
        <v/>
      </c>
      <c r="EH7" s="204" t="str">
        <f t="shared" si="102"/>
        <v/>
      </c>
      <c r="EI7" s="204" t="str">
        <f t="shared" si="102"/>
        <v/>
      </c>
      <c r="EJ7" s="204" t="str">
        <f t="shared" si="102"/>
        <v/>
      </c>
      <c r="EK7" s="204" t="str">
        <f t="shared" si="102"/>
        <v/>
      </c>
      <c r="EL7" s="204" t="str">
        <f t="shared" si="102"/>
        <v/>
      </c>
      <c r="EM7" s="204" t="str">
        <f t="shared" si="102"/>
        <v/>
      </c>
      <c r="EN7" s="204" t="str">
        <f t="shared" si="102"/>
        <v/>
      </c>
      <c r="EO7" s="204" t="str">
        <f t="shared" si="102"/>
        <v/>
      </c>
      <c r="EP7" s="204" t="str">
        <f t="shared" si="102"/>
        <v/>
      </c>
      <c r="EQ7" s="204" t="str">
        <f t="shared" si="102"/>
        <v/>
      </c>
      <c r="ER7" s="204" t="str">
        <f t="shared" si="102"/>
        <v/>
      </c>
      <c r="ES7" s="204" t="str">
        <f t="shared" si="102"/>
        <v/>
      </c>
      <c r="ET7" s="204" t="str">
        <f t="shared" si="102"/>
        <v/>
      </c>
      <c r="EU7" s="204" t="str">
        <f t="shared" si="102"/>
        <v/>
      </c>
      <c r="EV7" s="204" t="str">
        <f t="shared" si="102"/>
        <v/>
      </c>
      <c r="EW7" s="204" t="str">
        <f t="shared" si="102"/>
        <v/>
      </c>
      <c r="EX7" s="204" t="str">
        <f t="shared" si="102"/>
        <v/>
      </c>
      <c r="EY7" s="204" t="str">
        <f t="shared" si="102"/>
        <v/>
      </c>
      <c r="EZ7" s="204" t="str">
        <f t="shared" si="102"/>
        <v/>
      </c>
      <c r="FA7" s="204" t="str">
        <f t="shared" si="102"/>
        <v/>
      </c>
      <c r="FB7" s="204" t="str">
        <f t="shared" si="102"/>
        <v/>
      </c>
      <c r="FC7" s="204" t="str">
        <f t="shared" si="102"/>
        <v/>
      </c>
      <c r="FD7" s="204" t="str">
        <f t="shared" si="102"/>
        <v/>
      </c>
      <c r="FE7" s="204" t="str">
        <f t="shared" si="102"/>
        <v/>
      </c>
      <c r="FF7" s="204" t="str">
        <f t="shared" si="102"/>
        <v/>
      </c>
      <c r="FG7" s="204" t="str">
        <f t="shared" si="102"/>
        <v/>
      </c>
      <c r="FH7" s="204" t="str">
        <f t="shared" si="102"/>
        <v/>
      </c>
      <c r="FI7" s="204" t="str">
        <f t="shared" ref="FI7:GN7" si="103">TRIM(FI18)&amp;TRIM(FI19)</f>
        <v/>
      </c>
      <c r="FJ7" s="204" t="str">
        <f t="shared" si="103"/>
        <v/>
      </c>
      <c r="FK7" s="204" t="str">
        <f t="shared" si="103"/>
        <v/>
      </c>
      <c r="FL7" s="204" t="str">
        <f t="shared" si="103"/>
        <v/>
      </c>
      <c r="FM7" s="204" t="str">
        <f t="shared" si="103"/>
        <v/>
      </c>
      <c r="FN7" s="204" t="str">
        <f t="shared" si="103"/>
        <v/>
      </c>
      <c r="FO7" s="204" t="str">
        <f t="shared" si="103"/>
        <v/>
      </c>
      <c r="FP7" s="204" t="str">
        <f t="shared" si="103"/>
        <v/>
      </c>
      <c r="FQ7" s="204" t="str">
        <f t="shared" si="103"/>
        <v/>
      </c>
      <c r="FR7" s="204" t="str">
        <f t="shared" si="103"/>
        <v/>
      </c>
      <c r="FS7" s="204" t="str">
        <f t="shared" si="103"/>
        <v/>
      </c>
      <c r="FT7" s="204" t="str">
        <f t="shared" si="103"/>
        <v/>
      </c>
      <c r="FU7" s="204" t="str">
        <f t="shared" si="103"/>
        <v/>
      </c>
      <c r="FV7" s="204" t="str">
        <f t="shared" si="103"/>
        <v/>
      </c>
      <c r="FW7" s="204" t="str">
        <f t="shared" si="103"/>
        <v/>
      </c>
      <c r="FX7" s="204" t="str">
        <f t="shared" si="103"/>
        <v/>
      </c>
      <c r="FY7" s="204" t="str">
        <f t="shared" si="103"/>
        <v/>
      </c>
      <c r="FZ7" s="204" t="str">
        <f t="shared" si="103"/>
        <v/>
      </c>
      <c r="GA7" s="204" t="str">
        <f t="shared" si="103"/>
        <v/>
      </c>
      <c r="GB7" s="204" t="str">
        <f t="shared" si="103"/>
        <v/>
      </c>
      <c r="GC7" s="204" t="str">
        <f t="shared" si="103"/>
        <v/>
      </c>
      <c r="GD7" s="204" t="str">
        <f t="shared" si="103"/>
        <v/>
      </c>
      <c r="GE7" s="204" t="str">
        <f t="shared" si="103"/>
        <v/>
      </c>
      <c r="GF7" s="204" t="str">
        <f t="shared" si="103"/>
        <v/>
      </c>
      <c r="GG7" s="204" t="str">
        <f t="shared" si="103"/>
        <v/>
      </c>
      <c r="GH7" s="204" t="str">
        <f t="shared" si="103"/>
        <v/>
      </c>
      <c r="GI7" s="204" t="str">
        <f t="shared" si="103"/>
        <v/>
      </c>
      <c r="GJ7" s="204" t="str">
        <f t="shared" si="103"/>
        <v/>
      </c>
      <c r="GK7" s="204" t="str">
        <f t="shared" si="103"/>
        <v/>
      </c>
      <c r="GL7" s="204" t="str">
        <f t="shared" si="103"/>
        <v/>
      </c>
      <c r="GM7" s="204" t="str">
        <f t="shared" si="103"/>
        <v/>
      </c>
      <c r="GN7" s="204" t="str">
        <f t="shared" si="103"/>
        <v/>
      </c>
      <c r="GO7" s="204" t="str">
        <f t="shared" ref="GO7:GR7" si="104">TRIM(GO18)&amp;TRIM(GO19)</f>
        <v/>
      </c>
      <c r="GP7" s="204" t="str">
        <f t="shared" si="104"/>
        <v/>
      </c>
      <c r="GQ7" s="204" t="str">
        <f t="shared" si="104"/>
        <v/>
      </c>
      <c r="GR7" s="204" t="str">
        <f t="shared" si="104"/>
        <v/>
      </c>
      <c r="GS7" s="204" t="str">
        <f t="shared" ref="GS7:GV7" si="105">TRIM(GS18)&amp;TRIM(GS19)</f>
        <v/>
      </c>
      <c r="GT7" s="204" t="str">
        <f t="shared" si="105"/>
        <v/>
      </c>
      <c r="GU7" s="204" t="str">
        <f t="shared" si="105"/>
        <v/>
      </c>
      <c r="GV7" s="204" t="str">
        <f t="shared" si="105"/>
        <v/>
      </c>
      <c r="GX7" s="230">
        <f t="shared" si="82"/>
        <v>6</v>
      </c>
      <c r="GY7" s="201"/>
      <c r="GZ7" s="201"/>
      <c r="HA7" s="201"/>
    </row>
    <row r="8" spans="1:218" ht="14.1" customHeight="1" x14ac:dyDescent="0.2">
      <c r="A8" s="208"/>
      <c r="B8" s="208"/>
      <c r="C8" s="247" t="s">
        <v>421</v>
      </c>
      <c r="D8" s="248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49"/>
      <c r="AE8" s="249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249"/>
      <c r="AQ8" s="249"/>
      <c r="AR8" s="249"/>
      <c r="AS8" s="249"/>
      <c r="AT8" s="249"/>
      <c r="AU8" s="249"/>
      <c r="AV8" s="249"/>
      <c r="AW8" s="249"/>
      <c r="AX8" s="249"/>
      <c r="AY8" s="249"/>
      <c r="AZ8" s="249"/>
      <c r="BA8" s="249"/>
      <c r="BB8" s="249"/>
      <c r="BC8" s="249"/>
      <c r="BD8" s="249"/>
      <c r="BE8" s="249"/>
      <c r="BF8" s="249"/>
      <c r="BG8" s="249"/>
      <c r="BH8" s="249"/>
      <c r="BI8" s="249"/>
      <c r="BJ8" s="249"/>
      <c r="BK8" s="249"/>
      <c r="BL8" s="249"/>
      <c r="BM8" s="249"/>
      <c r="BN8" s="249"/>
      <c r="BO8" s="249"/>
      <c r="BP8" s="249"/>
      <c r="BQ8" s="249"/>
      <c r="BR8" s="249"/>
      <c r="BS8" s="249"/>
      <c r="BT8" s="249"/>
      <c r="BU8" s="249"/>
      <c r="BV8" s="249"/>
      <c r="BW8" s="249"/>
      <c r="BX8" s="249"/>
      <c r="BY8" s="249"/>
      <c r="BZ8" s="249"/>
      <c r="CA8" s="249"/>
      <c r="CB8" s="249"/>
      <c r="CC8" s="249"/>
      <c r="CD8" s="249"/>
      <c r="CE8" s="249"/>
      <c r="CF8" s="249"/>
      <c r="CG8" s="249"/>
      <c r="CH8" s="249"/>
      <c r="CI8" s="249"/>
      <c r="CJ8" s="249"/>
      <c r="CK8" s="249"/>
      <c r="CL8" s="249"/>
      <c r="CM8" s="249"/>
      <c r="CN8" s="249"/>
      <c r="CO8" s="249"/>
      <c r="CP8" s="249"/>
      <c r="CQ8" s="249"/>
      <c r="CR8" s="249"/>
      <c r="CS8" s="249"/>
      <c r="CT8" s="249"/>
      <c r="CU8" s="249"/>
      <c r="CV8" s="249"/>
      <c r="CW8" s="249"/>
      <c r="CX8" s="249"/>
      <c r="CY8" s="249"/>
      <c r="CZ8" s="249"/>
      <c r="DA8" s="249"/>
      <c r="DB8" s="249"/>
      <c r="DC8" s="249"/>
      <c r="DD8" s="249"/>
      <c r="DE8" s="249"/>
      <c r="DF8" s="249"/>
      <c r="DG8" s="249"/>
      <c r="DH8" s="249"/>
      <c r="DI8" s="249"/>
      <c r="DJ8" s="249"/>
      <c r="DK8" s="249"/>
      <c r="DL8" s="249"/>
      <c r="DM8" s="249"/>
      <c r="DN8" s="249"/>
      <c r="DO8" s="249"/>
      <c r="DP8" s="249"/>
      <c r="DQ8" s="249"/>
      <c r="DR8" s="249"/>
      <c r="DS8" s="249"/>
      <c r="DT8" s="249"/>
      <c r="DU8" s="249"/>
      <c r="DV8" s="249"/>
      <c r="DW8" s="249"/>
      <c r="DX8" s="249"/>
      <c r="DY8" s="249"/>
      <c r="DZ8" s="249"/>
      <c r="EA8" s="249"/>
      <c r="EB8" s="249"/>
      <c r="EC8" s="249"/>
      <c r="ED8" s="249"/>
      <c r="EE8" s="249"/>
      <c r="EF8" s="249"/>
      <c r="EG8" s="249"/>
      <c r="EH8" s="249"/>
      <c r="EI8" s="249"/>
      <c r="EJ8" s="249"/>
      <c r="EK8" s="249"/>
      <c r="EL8" s="249"/>
      <c r="EM8" s="249"/>
      <c r="EN8" s="249"/>
      <c r="EO8" s="249"/>
      <c r="EP8" s="249"/>
      <c r="EQ8" s="249"/>
      <c r="ER8" s="249"/>
      <c r="ES8" s="249"/>
      <c r="ET8" s="249"/>
      <c r="EU8" s="249"/>
      <c r="EV8" s="249"/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07"/>
      <c r="GX8" s="230">
        <f t="shared" si="82"/>
        <v>7</v>
      </c>
      <c r="HB8" s="211" t="str">
        <f>E$18&amp;E$19&amp;E$20</f>
        <v>OPELCORSA D1.3 CDTi Enjoy 88g</v>
      </c>
      <c r="HD8" s="211" t="s">
        <v>1442</v>
      </c>
      <c r="HF8" s="212" t="str">
        <f>E$18&amp;E$19&amp;E$20&amp;"Term:"&amp; E$43&amp;"  Mileage: "&amp;E$44</f>
        <v>OPELCORSA D1.3 CDTi Enjoy 88gTerm:48  Mileage: 25000</v>
      </c>
    </row>
    <row r="9" spans="1:218" ht="14.1" customHeight="1" x14ac:dyDescent="0.2">
      <c r="A9" s="208"/>
      <c r="B9" s="208"/>
      <c r="C9" s="247"/>
      <c r="D9" s="248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50"/>
      <c r="Z9" s="250"/>
      <c r="AA9" s="250"/>
      <c r="AB9" s="250"/>
      <c r="AC9" s="250"/>
      <c r="AD9" s="250"/>
      <c r="AE9" s="250"/>
      <c r="AF9" s="250"/>
      <c r="AG9" s="250"/>
      <c r="AH9" s="250"/>
      <c r="AI9" s="250"/>
      <c r="AJ9" s="250"/>
      <c r="AK9" s="250"/>
      <c r="AL9" s="250"/>
      <c r="AM9" s="250"/>
      <c r="AN9" s="250"/>
      <c r="AO9" s="250"/>
      <c r="AP9" s="250"/>
      <c r="AQ9" s="250"/>
      <c r="AR9" s="250"/>
      <c r="AS9" s="250"/>
      <c r="AT9" s="250"/>
      <c r="AU9" s="250"/>
      <c r="AV9" s="250"/>
      <c r="AW9" s="250"/>
      <c r="AX9" s="250"/>
      <c r="AY9" s="250"/>
      <c r="AZ9" s="250"/>
      <c r="BA9" s="250"/>
      <c r="BB9" s="250"/>
      <c r="BC9" s="250"/>
      <c r="BD9" s="250"/>
      <c r="BE9" s="250"/>
      <c r="BF9" s="250"/>
      <c r="BG9" s="250"/>
      <c r="BH9" s="250"/>
      <c r="BI9" s="250"/>
      <c r="BJ9" s="250"/>
      <c r="BK9" s="250"/>
      <c r="BL9" s="250"/>
      <c r="BM9" s="250"/>
      <c r="BN9" s="250"/>
      <c r="BO9" s="250"/>
      <c r="BP9" s="250"/>
      <c r="BQ9" s="250"/>
      <c r="BR9" s="250"/>
      <c r="BS9" s="250"/>
      <c r="BT9" s="250"/>
      <c r="BU9" s="250"/>
      <c r="BV9" s="250"/>
      <c r="BW9" s="250"/>
      <c r="BX9" s="250"/>
      <c r="BY9" s="250"/>
      <c r="BZ9" s="250"/>
      <c r="CA9" s="250"/>
      <c r="CB9" s="250"/>
      <c r="CC9" s="250"/>
      <c r="CD9" s="250"/>
      <c r="CE9" s="250"/>
      <c r="CF9" s="250"/>
      <c r="CG9" s="250"/>
      <c r="CH9" s="250"/>
      <c r="CI9" s="250"/>
      <c r="CJ9" s="250"/>
      <c r="CK9" s="250"/>
      <c r="CL9" s="250"/>
      <c r="CM9" s="250"/>
      <c r="CN9" s="250"/>
      <c r="CO9" s="250"/>
      <c r="CP9" s="250"/>
      <c r="CQ9" s="250"/>
      <c r="CR9" s="250"/>
      <c r="CS9" s="250"/>
      <c r="CT9" s="250"/>
      <c r="CU9" s="250"/>
      <c r="CV9" s="250"/>
      <c r="CW9" s="250"/>
      <c r="CX9" s="251"/>
      <c r="CY9" s="251"/>
      <c r="CZ9" s="251"/>
      <c r="DA9" s="251"/>
      <c r="DB9" s="251"/>
      <c r="DC9" s="251"/>
      <c r="DD9" s="251"/>
      <c r="DE9" s="251"/>
      <c r="DF9" s="251"/>
      <c r="DG9" s="251"/>
      <c r="DH9" s="251"/>
      <c r="DI9" s="251"/>
      <c r="DJ9" s="251"/>
      <c r="DK9" s="251"/>
      <c r="DL9" s="251"/>
      <c r="DM9" s="251"/>
      <c r="DN9" s="251"/>
      <c r="DO9" s="251"/>
      <c r="DP9" s="251"/>
      <c r="DQ9" s="251"/>
      <c r="DR9" s="251"/>
      <c r="DS9" s="251"/>
      <c r="DT9" s="251"/>
      <c r="DU9" s="251"/>
      <c r="DV9" s="251"/>
      <c r="DW9" s="251"/>
      <c r="DX9" s="251"/>
      <c r="DY9" s="251"/>
      <c r="DZ9" s="251"/>
      <c r="EA9" s="251"/>
      <c r="EB9" s="251"/>
      <c r="EC9" s="251"/>
      <c r="ED9" s="251"/>
      <c r="EE9" s="251"/>
      <c r="EF9" s="251"/>
      <c r="EG9" s="251"/>
      <c r="EH9" s="251"/>
      <c r="EI9" s="251"/>
      <c r="EJ9" s="251"/>
      <c r="EK9" s="251"/>
      <c r="EL9" s="251"/>
      <c r="EM9" s="251"/>
      <c r="EN9" s="251"/>
      <c r="EO9" s="251"/>
      <c r="EP9" s="251"/>
      <c r="EQ9" s="251"/>
      <c r="ER9" s="251"/>
      <c r="ES9" s="251"/>
      <c r="ET9" s="251"/>
      <c r="EU9" s="251"/>
      <c r="EV9" s="251"/>
      <c r="EW9" s="251"/>
      <c r="EX9" s="251"/>
      <c r="EY9" s="251"/>
      <c r="EZ9" s="251"/>
      <c r="FA9" s="251"/>
      <c r="FB9" s="251"/>
      <c r="FC9" s="251"/>
      <c r="FD9" s="251"/>
      <c r="FE9" s="251"/>
      <c r="FF9" s="251"/>
      <c r="FG9" s="251"/>
      <c r="FH9" s="251"/>
      <c r="FI9" s="251"/>
      <c r="FJ9" s="251"/>
      <c r="FK9" s="251"/>
      <c r="FL9" s="251"/>
      <c r="FM9" s="251"/>
      <c r="FN9" s="251"/>
      <c r="FO9" s="251"/>
      <c r="FP9" s="251"/>
      <c r="FQ9" s="251"/>
      <c r="FR9" s="251"/>
      <c r="FS9" s="251"/>
      <c r="FT9" s="251"/>
      <c r="FU9" s="251"/>
      <c r="FV9" s="251"/>
      <c r="FW9" s="251"/>
      <c r="FX9" s="251"/>
      <c r="FY9" s="251"/>
      <c r="FZ9" s="251"/>
      <c r="GA9" s="251"/>
      <c r="GB9" s="251"/>
      <c r="GC9" s="251"/>
      <c r="GD9" s="251"/>
      <c r="GE9" s="251"/>
      <c r="GF9" s="251"/>
      <c r="GG9" s="251"/>
      <c r="GH9" s="251"/>
      <c r="GI9" s="251"/>
      <c r="GJ9" s="251"/>
      <c r="GK9" s="251"/>
      <c r="GL9" s="251"/>
      <c r="GM9" s="251"/>
      <c r="GN9" s="251"/>
      <c r="GO9" s="251"/>
      <c r="GP9" s="251"/>
      <c r="GQ9" s="251"/>
      <c r="GR9" s="251"/>
      <c r="GS9" s="251"/>
      <c r="GT9" s="251"/>
      <c r="GU9" s="251"/>
      <c r="GV9" s="251"/>
      <c r="GW9" s="207"/>
      <c r="GX9" s="230">
        <f t="shared" si="82"/>
        <v>8</v>
      </c>
      <c r="HB9" s="211" t="str">
        <f>F$18&amp;F$19&amp;F$20</f>
        <v>OPELCORSA D1.3 CDTi Enjoy 88g</v>
      </c>
      <c r="HD9" s="211" t="s">
        <v>1482</v>
      </c>
      <c r="HF9" s="212" t="str">
        <f>F$18&amp;F$19&amp;F$20&amp;"Term:"&amp; F$43&amp;"  Mileage: "&amp;F$44</f>
        <v>OPELCORSA D1.3 CDTi Enjoy 88gTerm:48  Mileage: 30000</v>
      </c>
    </row>
    <row r="10" spans="1:218" ht="12" customHeight="1" x14ac:dyDescent="0.2">
      <c r="A10" s="208"/>
      <c r="B10" s="208"/>
      <c r="C10" s="247"/>
      <c r="D10" s="248" t="s">
        <v>351</v>
      </c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50"/>
      <c r="Z10" s="250"/>
      <c r="AA10" s="250"/>
      <c r="AB10" s="250"/>
      <c r="AC10" s="250"/>
      <c r="AD10" s="250"/>
      <c r="AE10" s="250"/>
      <c r="AF10" s="250"/>
      <c r="AG10" s="250"/>
      <c r="AH10" s="250"/>
      <c r="AI10" s="250"/>
      <c r="AJ10" s="250"/>
      <c r="AK10" s="250"/>
      <c r="AL10" s="250"/>
      <c r="AM10" s="250"/>
      <c r="AN10" s="250"/>
      <c r="AO10" s="250"/>
      <c r="AP10" s="250"/>
      <c r="AQ10" s="250"/>
      <c r="AR10" s="250"/>
      <c r="AS10" s="250"/>
      <c r="AT10" s="250"/>
      <c r="AU10" s="250"/>
      <c r="AV10" s="250"/>
      <c r="AW10" s="250"/>
      <c r="AX10" s="250"/>
      <c r="AY10" s="250"/>
      <c r="AZ10" s="250"/>
      <c r="BA10" s="250"/>
      <c r="BB10" s="250"/>
      <c r="BC10" s="250"/>
      <c r="BD10" s="250"/>
      <c r="BE10" s="250"/>
      <c r="BF10" s="250"/>
      <c r="BG10" s="250"/>
      <c r="BH10" s="250"/>
      <c r="BI10" s="250"/>
      <c r="BJ10" s="250"/>
      <c r="BK10" s="250"/>
      <c r="BL10" s="250"/>
      <c r="BM10" s="250"/>
      <c r="BN10" s="250"/>
      <c r="BO10" s="250"/>
      <c r="BP10" s="250"/>
      <c r="BQ10" s="250"/>
      <c r="BR10" s="250"/>
      <c r="BS10" s="250"/>
      <c r="BT10" s="250"/>
      <c r="BU10" s="250"/>
      <c r="BV10" s="250"/>
      <c r="BW10" s="250"/>
      <c r="BX10" s="250"/>
      <c r="BY10" s="250"/>
      <c r="BZ10" s="250"/>
      <c r="CA10" s="250"/>
      <c r="CB10" s="250"/>
      <c r="CC10" s="250"/>
      <c r="CD10" s="250"/>
      <c r="CE10" s="250"/>
      <c r="CF10" s="250"/>
      <c r="CG10" s="250"/>
      <c r="CH10" s="250"/>
      <c r="CI10" s="250"/>
      <c r="CJ10" s="250"/>
      <c r="CK10" s="250"/>
      <c r="CL10" s="250"/>
      <c r="CM10" s="250"/>
      <c r="CN10" s="250"/>
      <c r="CO10" s="250"/>
      <c r="CP10" s="250"/>
      <c r="CQ10" s="250"/>
      <c r="CR10" s="250"/>
      <c r="CS10" s="250"/>
      <c r="CT10" s="250"/>
      <c r="CU10" s="250"/>
      <c r="CV10" s="250"/>
      <c r="CW10" s="250"/>
      <c r="CX10" s="251"/>
      <c r="CY10" s="251"/>
      <c r="CZ10" s="251"/>
      <c r="DA10" s="251"/>
      <c r="DB10" s="251"/>
      <c r="DC10" s="251"/>
      <c r="DD10" s="251"/>
      <c r="DE10" s="251"/>
      <c r="DF10" s="251"/>
      <c r="DG10" s="251"/>
      <c r="DH10" s="251"/>
      <c r="DI10" s="251"/>
      <c r="DJ10" s="251"/>
      <c r="DK10" s="251"/>
      <c r="DL10" s="251"/>
      <c r="DM10" s="251"/>
      <c r="DN10" s="251"/>
      <c r="DO10" s="251"/>
      <c r="DP10" s="251"/>
      <c r="DQ10" s="251"/>
      <c r="DR10" s="251"/>
      <c r="DS10" s="251"/>
      <c r="DT10" s="251"/>
      <c r="DU10" s="251"/>
      <c r="DV10" s="251"/>
      <c r="DW10" s="251"/>
      <c r="DX10" s="251"/>
      <c r="DY10" s="251"/>
      <c r="DZ10" s="251"/>
      <c r="EA10" s="251"/>
      <c r="EB10" s="251"/>
      <c r="EC10" s="251"/>
      <c r="ED10" s="251"/>
      <c r="EE10" s="251"/>
      <c r="EF10" s="251"/>
      <c r="EG10" s="251"/>
      <c r="EH10" s="251"/>
      <c r="EI10" s="251"/>
      <c r="EJ10" s="251"/>
      <c r="EK10" s="251"/>
      <c r="EL10" s="251"/>
      <c r="EM10" s="251"/>
      <c r="EN10" s="251"/>
      <c r="EO10" s="251"/>
      <c r="EP10" s="251"/>
      <c r="EQ10" s="251"/>
      <c r="ER10" s="251"/>
      <c r="ES10" s="251"/>
      <c r="ET10" s="251"/>
      <c r="EU10" s="251"/>
      <c r="EV10" s="251"/>
      <c r="EW10" s="251"/>
      <c r="EX10" s="251"/>
      <c r="EY10" s="251"/>
      <c r="EZ10" s="251"/>
      <c r="FA10" s="251"/>
      <c r="FB10" s="251"/>
      <c r="FC10" s="251"/>
      <c r="FD10" s="251"/>
      <c r="FE10" s="251"/>
      <c r="FF10" s="251"/>
      <c r="FG10" s="251"/>
      <c r="FH10" s="251"/>
      <c r="FI10" s="251"/>
      <c r="FJ10" s="251"/>
      <c r="FK10" s="251"/>
      <c r="FL10" s="251"/>
      <c r="FM10" s="251"/>
      <c r="FN10" s="251"/>
      <c r="FO10" s="251"/>
      <c r="FP10" s="251"/>
      <c r="FQ10" s="251"/>
      <c r="FR10" s="251"/>
      <c r="FS10" s="251"/>
      <c r="FT10" s="251"/>
      <c r="FU10" s="251"/>
      <c r="FV10" s="251"/>
      <c r="FW10" s="251"/>
      <c r="FX10" s="251"/>
      <c r="FY10" s="251"/>
      <c r="FZ10" s="251"/>
      <c r="GA10" s="251"/>
      <c r="GB10" s="251"/>
      <c r="GC10" s="251"/>
      <c r="GD10" s="251"/>
      <c r="GE10" s="251"/>
      <c r="GF10" s="251"/>
      <c r="GG10" s="251"/>
      <c r="GH10" s="251"/>
      <c r="GI10" s="251"/>
      <c r="GJ10" s="251"/>
      <c r="GK10" s="251"/>
      <c r="GL10" s="251"/>
      <c r="GM10" s="251"/>
      <c r="GN10" s="251"/>
      <c r="GO10" s="251"/>
      <c r="GP10" s="251"/>
      <c r="GQ10" s="251"/>
      <c r="GR10" s="251"/>
      <c r="GS10" s="251"/>
      <c r="GT10" s="251"/>
      <c r="GU10" s="251"/>
      <c r="GV10" s="251"/>
      <c r="GW10" s="207"/>
      <c r="GX10" s="230">
        <f t="shared" si="82"/>
        <v>9</v>
      </c>
      <c r="HB10" s="211" t="str">
        <f>G$18&amp;G$19&amp;G$20</f>
        <v>OPELCORSA D1.3 CDTi Enjoy 88g</v>
      </c>
      <c r="HD10" s="211" t="s">
        <v>1554</v>
      </c>
      <c r="HF10" s="212" t="str">
        <f>G$18&amp;G$19&amp;G$20&amp;"Term:"&amp; G$43&amp;"  Mileage: "&amp;G$44</f>
        <v>OPELCORSA D1.3 CDTi Enjoy 88gTerm:48  Mileage: 40000</v>
      </c>
    </row>
    <row r="11" spans="1:218" ht="12" customHeight="1" x14ac:dyDescent="0.2">
      <c r="A11" s="230"/>
      <c r="B11" s="208"/>
      <c r="C11" s="252" t="s">
        <v>352</v>
      </c>
      <c r="D11" s="248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1"/>
      <c r="AV11" s="251"/>
      <c r="AW11" s="251"/>
      <c r="AX11" s="251"/>
      <c r="AY11" s="251"/>
      <c r="AZ11" s="251"/>
      <c r="BA11" s="251"/>
      <c r="BB11" s="251"/>
      <c r="BC11" s="251"/>
      <c r="BD11" s="251"/>
      <c r="BE11" s="251"/>
      <c r="BF11" s="251"/>
      <c r="BG11" s="251"/>
      <c r="BH11" s="251"/>
      <c r="BI11" s="251"/>
      <c r="BJ11" s="251"/>
      <c r="BK11" s="251"/>
      <c r="BL11" s="251"/>
      <c r="BM11" s="251"/>
      <c r="BN11" s="251"/>
      <c r="BO11" s="251"/>
      <c r="BP11" s="251"/>
      <c r="BQ11" s="251"/>
      <c r="BR11" s="251"/>
      <c r="BS11" s="251"/>
      <c r="BT11" s="251"/>
      <c r="BU11" s="251"/>
      <c r="BV11" s="251"/>
      <c r="BW11" s="251"/>
      <c r="BX11" s="251"/>
      <c r="BY11" s="251"/>
      <c r="BZ11" s="251"/>
      <c r="CA11" s="251"/>
      <c r="CB11" s="251"/>
      <c r="CC11" s="251"/>
      <c r="CD11" s="251"/>
      <c r="CE11" s="251"/>
      <c r="CF11" s="251"/>
      <c r="CG11" s="251"/>
      <c r="CH11" s="251"/>
      <c r="CI11" s="251"/>
      <c r="CJ11" s="251"/>
      <c r="CK11" s="251"/>
      <c r="CL11" s="251"/>
      <c r="CM11" s="251"/>
      <c r="CN11" s="251"/>
      <c r="CO11" s="251"/>
      <c r="CP11" s="251"/>
      <c r="CQ11" s="251"/>
      <c r="CR11" s="251"/>
      <c r="CS11" s="251"/>
      <c r="CT11" s="251"/>
      <c r="CU11" s="251"/>
      <c r="CV11" s="251"/>
      <c r="CW11" s="251"/>
      <c r="CX11" s="251"/>
      <c r="CY11" s="251"/>
      <c r="CZ11" s="251"/>
      <c r="DA11" s="251"/>
      <c r="DB11" s="251"/>
      <c r="DC11" s="251"/>
      <c r="DD11" s="251"/>
      <c r="DE11" s="251"/>
      <c r="DF11" s="251"/>
      <c r="DG11" s="251"/>
      <c r="DH11" s="251"/>
      <c r="DI11" s="251"/>
      <c r="DJ11" s="251"/>
      <c r="DK11" s="251"/>
      <c r="DL11" s="251"/>
      <c r="DM11" s="251"/>
      <c r="DN11" s="251"/>
      <c r="DO11" s="251"/>
      <c r="DP11" s="251"/>
      <c r="DQ11" s="251"/>
      <c r="DR11" s="251"/>
      <c r="DS11" s="251"/>
      <c r="DT11" s="251"/>
      <c r="DU11" s="251"/>
      <c r="DV11" s="251"/>
      <c r="DW11" s="251"/>
      <c r="DX11" s="251"/>
      <c r="DY11" s="251"/>
      <c r="DZ11" s="251"/>
      <c r="EA11" s="251"/>
      <c r="EB11" s="251"/>
      <c r="EC11" s="251"/>
      <c r="ED11" s="251"/>
      <c r="EE11" s="251"/>
      <c r="EF11" s="251"/>
      <c r="EG11" s="251"/>
      <c r="EH11" s="251"/>
      <c r="EI11" s="251"/>
      <c r="EJ11" s="251"/>
      <c r="EK11" s="251"/>
      <c r="EL11" s="251"/>
      <c r="EM11" s="251"/>
      <c r="EN11" s="251"/>
      <c r="EO11" s="251"/>
      <c r="EP11" s="251"/>
      <c r="EQ11" s="251"/>
      <c r="ER11" s="251"/>
      <c r="ES11" s="251"/>
      <c r="ET11" s="251"/>
      <c r="EU11" s="251"/>
      <c r="EV11" s="251"/>
      <c r="EW11" s="251"/>
      <c r="EX11" s="251"/>
      <c r="EY11" s="251"/>
      <c r="EZ11" s="251"/>
      <c r="FA11" s="251"/>
      <c r="FB11" s="251"/>
      <c r="FC11" s="251"/>
      <c r="FD11" s="251"/>
      <c r="FE11" s="251"/>
      <c r="FF11" s="251"/>
      <c r="FG11" s="251"/>
      <c r="FH11" s="251"/>
      <c r="FI11" s="251"/>
      <c r="FJ11" s="251"/>
      <c r="FK11" s="251"/>
      <c r="FL11" s="251"/>
      <c r="FM11" s="251"/>
      <c r="FN11" s="251"/>
      <c r="FO11" s="251"/>
      <c r="FP11" s="251"/>
      <c r="FQ11" s="251"/>
      <c r="FR11" s="251"/>
      <c r="FS11" s="251"/>
      <c r="FT11" s="251"/>
      <c r="FU11" s="251"/>
      <c r="FV11" s="251"/>
      <c r="FW11" s="251"/>
      <c r="FX11" s="251"/>
      <c r="FY11" s="251"/>
      <c r="FZ11" s="251"/>
      <c r="GA11" s="251"/>
      <c r="GB11" s="251"/>
      <c r="GC11" s="251"/>
      <c r="GD11" s="251"/>
      <c r="GE11" s="251"/>
      <c r="GF11" s="251"/>
      <c r="GG11" s="251"/>
      <c r="GH11" s="251"/>
      <c r="GI11" s="251"/>
      <c r="GJ11" s="251"/>
      <c r="GK11" s="251"/>
      <c r="GL11" s="251"/>
      <c r="GM11" s="251"/>
      <c r="GN11" s="251"/>
      <c r="GO11" s="251"/>
      <c r="GP11" s="251"/>
      <c r="GQ11" s="251"/>
      <c r="GR11" s="251"/>
      <c r="GS11" s="251"/>
      <c r="GT11" s="251"/>
      <c r="GU11" s="251"/>
      <c r="GV11" s="251"/>
      <c r="GW11" s="207"/>
      <c r="GX11" s="230">
        <f t="shared" si="82"/>
        <v>10</v>
      </c>
      <c r="HB11" s="211" t="str">
        <f>H$18&amp;H$19&amp;H$20</f>
        <v>OPELCORSA D1.3 CDTi Enjoy 88g</v>
      </c>
      <c r="HD11" s="211" t="s">
        <v>1555</v>
      </c>
      <c r="HF11" s="212" t="str">
        <f>H$18&amp;H$19&amp;H$20&amp;"Term:"&amp; H$43&amp;"  Mileage: "&amp;H$44</f>
        <v>OPELCORSA D1.3 CDTi Enjoy 88gTerm:60  Mileage: 25000</v>
      </c>
    </row>
    <row r="12" spans="1:218" ht="12" customHeight="1" x14ac:dyDescent="0.2">
      <c r="A12" s="230"/>
      <c r="B12" s="208"/>
      <c r="C12" s="247"/>
      <c r="D12" s="248" t="s">
        <v>353</v>
      </c>
      <c r="E12" s="412" t="s">
        <v>1397</v>
      </c>
      <c r="F12" s="412" t="s">
        <v>1397</v>
      </c>
      <c r="G12" s="412" t="s">
        <v>1397</v>
      </c>
      <c r="H12" s="412" t="s">
        <v>1397</v>
      </c>
      <c r="I12" s="412" t="s">
        <v>1397</v>
      </c>
      <c r="J12" s="412" t="s">
        <v>1397</v>
      </c>
      <c r="K12" s="412" t="s">
        <v>1397</v>
      </c>
      <c r="L12" s="412" t="s">
        <v>1397</v>
      </c>
      <c r="M12" s="412" t="s">
        <v>1397</v>
      </c>
      <c r="N12" s="412" t="s">
        <v>1397</v>
      </c>
      <c r="O12" s="412" t="s">
        <v>1397</v>
      </c>
      <c r="P12" s="412" t="s">
        <v>1397</v>
      </c>
      <c r="Q12" s="412" t="s">
        <v>1397</v>
      </c>
      <c r="R12" s="412" t="s">
        <v>1397</v>
      </c>
      <c r="S12" s="412" t="s">
        <v>1397</v>
      </c>
      <c r="T12" s="412" t="s">
        <v>1397</v>
      </c>
      <c r="U12" s="412" t="s">
        <v>1397</v>
      </c>
      <c r="V12" s="412" t="s">
        <v>1397</v>
      </c>
      <c r="W12" s="412" t="s">
        <v>1397</v>
      </c>
      <c r="X12" s="412" t="s">
        <v>1397</v>
      </c>
      <c r="Y12" s="412" t="s">
        <v>1397</v>
      </c>
      <c r="Z12" s="412" t="s">
        <v>1397</v>
      </c>
      <c r="AA12" s="412" t="s">
        <v>1397</v>
      </c>
      <c r="AB12" s="412" t="s">
        <v>1397</v>
      </c>
      <c r="AC12" s="412" t="s">
        <v>1397</v>
      </c>
      <c r="AD12" s="412" t="s">
        <v>1397</v>
      </c>
      <c r="AE12" s="412" t="s">
        <v>1397</v>
      </c>
      <c r="AF12" s="412" t="s">
        <v>1397</v>
      </c>
      <c r="AG12" s="412" t="s">
        <v>1397</v>
      </c>
      <c r="AH12" s="412" t="s">
        <v>1397</v>
      </c>
      <c r="AI12" s="412" t="s">
        <v>1397</v>
      </c>
      <c r="AJ12" s="412" t="s">
        <v>1397</v>
      </c>
      <c r="AK12" s="412" t="s">
        <v>1397</v>
      </c>
      <c r="AL12" s="412" t="s">
        <v>1397</v>
      </c>
      <c r="AM12" s="412" t="s">
        <v>1397</v>
      </c>
      <c r="AN12" s="412" t="s">
        <v>1397</v>
      </c>
      <c r="AO12" s="412" t="s">
        <v>1397</v>
      </c>
      <c r="AP12" s="412" t="s">
        <v>1397</v>
      </c>
      <c r="AQ12" s="412" t="s">
        <v>1397</v>
      </c>
      <c r="AR12" s="412" t="s">
        <v>1397</v>
      </c>
      <c r="AS12" s="412" t="s">
        <v>1397</v>
      </c>
      <c r="AT12" s="412" t="s">
        <v>1397</v>
      </c>
      <c r="AU12" s="412" t="s">
        <v>1397</v>
      </c>
      <c r="AV12" s="412" t="s">
        <v>1397</v>
      </c>
      <c r="AW12" s="412" t="s">
        <v>1397</v>
      </c>
      <c r="AX12" s="412" t="s">
        <v>1397</v>
      </c>
      <c r="AY12" s="412" t="s">
        <v>1397</v>
      </c>
      <c r="AZ12" s="412" t="s">
        <v>1397</v>
      </c>
      <c r="BA12" s="412" t="s">
        <v>1397</v>
      </c>
      <c r="BB12" s="412" t="s">
        <v>1397</v>
      </c>
      <c r="BC12" s="412" t="s">
        <v>1397</v>
      </c>
      <c r="BD12" s="412" t="s">
        <v>1397</v>
      </c>
      <c r="BE12" s="412" t="s">
        <v>1397</v>
      </c>
      <c r="BF12" s="412" t="s">
        <v>1397</v>
      </c>
      <c r="BG12" s="412" t="s">
        <v>1397</v>
      </c>
      <c r="BH12" s="412" t="s">
        <v>1397</v>
      </c>
      <c r="BI12" s="412" t="s">
        <v>1397</v>
      </c>
      <c r="BJ12" s="412" t="s">
        <v>1397</v>
      </c>
      <c r="BK12" s="412" t="s">
        <v>1397</v>
      </c>
      <c r="BL12" s="412" t="s">
        <v>1397</v>
      </c>
      <c r="BM12" s="412" t="s">
        <v>1397</v>
      </c>
      <c r="BN12" s="412" t="s">
        <v>1397</v>
      </c>
      <c r="BO12" s="412" t="s">
        <v>1397</v>
      </c>
      <c r="BP12" s="412" t="s">
        <v>1397</v>
      </c>
      <c r="BQ12" s="412" t="s">
        <v>1397</v>
      </c>
      <c r="BR12" s="412" t="s">
        <v>1397</v>
      </c>
      <c r="BS12" s="412" t="s">
        <v>1397</v>
      </c>
      <c r="BT12" s="412" t="s">
        <v>1397</v>
      </c>
      <c r="BU12" s="412" t="s">
        <v>1397</v>
      </c>
      <c r="BV12" s="412" t="s">
        <v>1397</v>
      </c>
      <c r="BW12" s="412" t="s">
        <v>1397</v>
      </c>
      <c r="BX12" s="412" t="s">
        <v>1397</v>
      </c>
      <c r="BY12" s="412" t="s">
        <v>1397</v>
      </c>
      <c r="BZ12" s="412" t="s">
        <v>1397</v>
      </c>
      <c r="CA12" s="412" t="s">
        <v>1397</v>
      </c>
      <c r="CB12" s="412" t="s">
        <v>1397</v>
      </c>
      <c r="CC12" s="412" t="s">
        <v>1397</v>
      </c>
      <c r="CD12" s="412" t="s">
        <v>1397</v>
      </c>
      <c r="CE12" s="412" t="s">
        <v>1397</v>
      </c>
      <c r="CF12" s="412" t="s">
        <v>1397</v>
      </c>
      <c r="CG12" s="412" t="s">
        <v>1397</v>
      </c>
      <c r="CH12" s="412" t="s">
        <v>1397</v>
      </c>
      <c r="CI12" s="412" t="s">
        <v>1397</v>
      </c>
      <c r="CJ12" s="412" t="s">
        <v>1397</v>
      </c>
      <c r="CK12" s="412" t="s">
        <v>1397</v>
      </c>
      <c r="CL12" s="412" t="s">
        <v>1397</v>
      </c>
      <c r="CM12" s="412" t="s">
        <v>1397</v>
      </c>
      <c r="CN12" s="412" t="s">
        <v>1397</v>
      </c>
      <c r="CO12" s="412" t="s">
        <v>1397</v>
      </c>
      <c r="CP12" s="412" t="s">
        <v>1397</v>
      </c>
      <c r="CQ12" s="412" t="s">
        <v>1397</v>
      </c>
      <c r="CR12" s="412" t="s">
        <v>1397</v>
      </c>
      <c r="CS12" s="412" t="s">
        <v>1397</v>
      </c>
      <c r="CT12" s="412" t="s">
        <v>1397</v>
      </c>
      <c r="CU12" s="412" t="s">
        <v>1397</v>
      </c>
      <c r="CV12" s="412" t="s">
        <v>1397</v>
      </c>
      <c r="CW12" s="412" t="s">
        <v>1397</v>
      </c>
      <c r="CX12" s="412" t="s">
        <v>1397</v>
      </c>
      <c r="CY12" s="412" t="s">
        <v>1397</v>
      </c>
      <c r="CZ12" s="412" t="s">
        <v>1397</v>
      </c>
      <c r="DA12" s="412" t="s">
        <v>1397</v>
      </c>
      <c r="DB12" s="412" t="s">
        <v>1397</v>
      </c>
      <c r="DC12" s="412" t="s">
        <v>1397</v>
      </c>
      <c r="DD12" s="412" t="s">
        <v>1397</v>
      </c>
      <c r="DE12" s="412" t="s">
        <v>1397</v>
      </c>
      <c r="DF12" s="412" t="s">
        <v>1397</v>
      </c>
      <c r="DG12" s="412" t="s">
        <v>1397</v>
      </c>
      <c r="DH12" s="412" t="s">
        <v>1397</v>
      </c>
      <c r="DI12" s="412" t="s">
        <v>1397</v>
      </c>
      <c r="DJ12" s="412" t="s">
        <v>1397</v>
      </c>
      <c r="DK12" s="412" t="s">
        <v>1397</v>
      </c>
      <c r="DL12" s="412" t="s">
        <v>1397</v>
      </c>
      <c r="DM12" s="412" t="s">
        <v>1397</v>
      </c>
      <c r="DN12" s="412" t="s">
        <v>1397</v>
      </c>
      <c r="DO12" s="412" t="s">
        <v>1397</v>
      </c>
      <c r="DP12" s="412" t="s">
        <v>1397</v>
      </c>
      <c r="DQ12" s="412" t="s">
        <v>1397</v>
      </c>
      <c r="DR12" s="412" t="s">
        <v>1397</v>
      </c>
      <c r="DS12" s="412" t="s">
        <v>1397</v>
      </c>
      <c r="DT12" s="412" t="s">
        <v>1397</v>
      </c>
      <c r="DU12" s="412" t="s">
        <v>1397</v>
      </c>
      <c r="DV12" s="412" t="s">
        <v>1397</v>
      </c>
      <c r="DW12" s="412" t="s">
        <v>1397</v>
      </c>
      <c r="DX12" s="412" t="s">
        <v>1397</v>
      </c>
      <c r="DY12" s="412" t="s">
        <v>1397</v>
      </c>
      <c r="DZ12" s="412" t="s">
        <v>1397</v>
      </c>
      <c r="EA12" s="412" t="s">
        <v>1397</v>
      </c>
      <c r="EB12" s="412" t="s">
        <v>1397</v>
      </c>
      <c r="EC12" s="412" t="s">
        <v>1397</v>
      </c>
      <c r="ED12" s="412" t="s">
        <v>1397</v>
      </c>
      <c r="EE12" s="412" t="s">
        <v>1397</v>
      </c>
      <c r="EF12" s="412" t="s">
        <v>1397</v>
      </c>
      <c r="EG12" s="251"/>
      <c r="EH12" s="251"/>
      <c r="EI12" s="251"/>
      <c r="EJ12" s="251"/>
      <c r="EK12" s="251"/>
      <c r="EL12" s="251"/>
      <c r="EM12" s="251"/>
      <c r="EN12" s="251"/>
      <c r="EO12" s="251"/>
      <c r="EP12" s="251"/>
      <c r="EQ12" s="251"/>
      <c r="ER12" s="251"/>
      <c r="ES12" s="251"/>
      <c r="ET12" s="251"/>
      <c r="EU12" s="251"/>
      <c r="EV12" s="251"/>
      <c r="EW12" s="251"/>
      <c r="EX12" s="251"/>
      <c r="EY12" s="251"/>
      <c r="EZ12" s="251"/>
      <c r="FA12" s="251"/>
      <c r="FB12" s="251"/>
      <c r="FC12" s="251"/>
      <c r="FD12" s="251"/>
      <c r="FE12" s="251"/>
      <c r="FF12" s="251"/>
      <c r="FG12" s="251"/>
      <c r="FH12" s="251"/>
      <c r="FI12" s="251"/>
      <c r="FJ12" s="251"/>
      <c r="FK12" s="251"/>
      <c r="FL12" s="251"/>
      <c r="FM12" s="251"/>
      <c r="FN12" s="251"/>
      <c r="FO12" s="251"/>
      <c r="FP12" s="251"/>
      <c r="FQ12" s="251"/>
      <c r="FR12" s="251"/>
      <c r="FS12" s="251"/>
      <c r="FT12" s="251"/>
      <c r="FU12" s="251"/>
      <c r="FV12" s="251"/>
      <c r="FW12" s="251"/>
      <c r="FX12" s="251"/>
      <c r="FY12" s="251"/>
      <c r="FZ12" s="251"/>
      <c r="GA12" s="251"/>
      <c r="GB12" s="251"/>
      <c r="GC12" s="251"/>
      <c r="GD12" s="251"/>
      <c r="GE12" s="251"/>
      <c r="GF12" s="251"/>
      <c r="GG12" s="251"/>
      <c r="GH12" s="251"/>
      <c r="GI12" s="251"/>
      <c r="GJ12" s="251"/>
      <c r="GK12" s="251"/>
      <c r="GL12" s="251"/>
      <c r="GM12" s="251"/>
      <c r="GN12" s="251"/>
      <c r="GO12" s="251"/>
      <c r="GP12" s="251"/>
      <c r="GQ12" s="251"/>
      <c r="GR12" s="251"/>
      <c r="GS12" s="251"/>
      <c r="GT12" s="251"/>
      <c r="GU12" s="251"/>
      <c r="GV12" s="251"/>
      <c r="GW12" s="207"/>
      <c r="GX12" s="230">
        <f t="shared" si="82"/>
        <v>11</v>
      </c>
      <c r="HB12" s="211" t="str">
        <f>I$18&amp;I$19&amp;I$20</f>
        <v>OPELCORSA D1.3 CDTi Enjoy 88g</v>
      </c>
      <c r="HD12" s="211" t="s">
        <v>1556</v>
      </c>
      <c r="HF12" s="212" t="str">
        <f>I$18&amp;I$19&amp;I$20&amp;"Term:"&amp; I$43&amp;"  Mileage: "&amp;I$44</f>
        <v>OPELCORSA D1.3 CDTi Enjoy 88gTerm:60  Mileage: 30000</v>
      </c>
    </row>
    <row r="13" spans="1:218" ht="12" customHeight="1" x14ac:dyDescent="0.2">
      <c r="A13" s="230"/>
      <c r="B13" s="208"/>
      <c r="C13" s="247"/>
      <c r="D13" s="248" t="s">
        <v>354</v>
      </c>
      <c r="E13" s="412">
        <v>5138833</v>
      </c>
      <c r="F13" s="412">
        <v>5138836</v>
      </c>
      <c r="G13" s="412">
        <v>5138837</v>
      </c>
      <c r="H13" s="412">
        <v>5138838</v>
      </c>
      <c r="I13" s="412">
        <v>5138839</v>
      </c>
      <c r="J13" s="412">
        <v>5138840</v>
      </c>
      <c r="K13" s="412">
        <v>5138842</v>
      </c>
      <c r="L13" s="412">
        <v>5138844</v>
      </c>
      <c r="M13" s="412">
        <v>5138845</v>
      </c>
      <c r="N13" s="412">
        <v>5138846</v>
      </c>
      <c r="O13" s="412">
        <v>5138847</v>
      </c>
      <c r="P13" s="412">
        <v>5138848</v>
      </c>
      <c r="Q13" s="412">
        <v>5138861</v>
      </c>
      <c r="R13" s="412">
        <v>5138863</v>
      </c>
      <c r="S13" s="412">
        <v>5138864</v>
      </c>
      <c r="T13" s="412">
        <v>5138865</v>
      </c>
      <c r="U13" s="412">
        <v>5138866</v>
      </c>
      <c r="V13" s="412">
        <v>5138867</v>
      </c>
      <c r="W13" s="412">
        <v>5138868</v>
      </c>
      <c r="X13" s="412">
        <v>5138871</v>
      </c>
      <c r="Y13" s="412">
        <v>5138872</v>
      </c>
      <c r="Z13" s="412">
        <v>5138874</v>
      </c>
      <c r="AA13" s="412">
        <v>5138876</v>
      </c>
      <c r="AB13" s="412">
        <v>5138879</v>
      </c>
      <c r="AC13" s="412">
        <v>5138880</v>
      </c>
      <c r="AD13" s="412">
        <v>5138883</v>
      </c>
      <c r="AE13" s="412">
        <v>5138885</v>
      </c>
      <c r="AF13" s="412">
        <v>5138886</v>
      </c>
      <c r="AG13" s="412">
        <v>5138888</v>
      </c>
      <c r="AH13" s="412">
        <v>5138889</v>
      </c>
      <c r="AI13" s="412">
        <v>5138892</v>
      </c>
      <c r="AJ13" s="412">
        <v>5138895</v>
      </c>
      <c r="AK13" s="412">
        <v>5138896</v>
      </c>
      <c r="AL13" s="412">
        <v>5138898</v>
      </c>
      <c r="AM13" s="412">
        <v>5138899</v>
      </c>
      <c r="AN13" s="412">
        <v>5138900</v>
      </c>
      <c r="AO13" s="412">
        <v>5139710</v>
      </c>
      <c r="AP13" s="412">
        <v>5139714</v>
      </c>
      <c r="AQ13" s="412">
        <v>5139715</v>
      </c>
      <c r="AR13" s="412">
        <v>5139717</v>
      </c>
      <c r="AS13" s="412">
        <v>5139719</v>
      </c>
      <c r="AT13" s="412">
        <v>5139721</v>
      </c>
      <c r="AU13" s="412">
        <v>5139794</v>
      </c>
      <c r="AV13" s="412">
        <v>5139801</v>
      </c>
      <c r="AW13" s="412">
        <v>5139802</v>
      </c>
      <c r="AX13" s="412">
        <v>5139804</v>
      </c>
      <c r="AY13" s="412">
        <v>5139805</v>
      </c>
      <c r="AZ13" s="412">
        <v>5139807</v>
      </c>
      <c r="BA13" s="412">
        <v>5138903</v>
      </c>
      <c r="BB13" s="412">
        <v>5138905</v>
      </c>
      <c r="BC13" s="412">
        <v>5138907</v>
      </c>
      <c r="BD13" s="412">
        <v>5138909</v>
      </c>
      <c r="BE13" s="412">
        <v>5138911</v>
      </c>
      <c r="BF13" s="412">
        <v>5138912</v>
      </c>
      <c r="BG13" s="412">
        <v>5138918</v>
      </c>
      <c r="BH13" s="412">
        <v>5138923</v>
      </c>
      <c r="BI13" s="412">
        <v>5138924</v>
      </c>
      <c r="BJ13" s="412">
        <v>5138925</v>
      </c>
      <c r="BK13" s="412">
        <v>5138927</v>
      </c>
      <c r="BL13" s="412">
        <v>5138928</v>
      </c>
      <c r="BM13" s="412">
        <v>5138942</v>
      </c>
      <c r="BN13" s="412">
        <v>5138945</v>
      </c>
      <c r="BO13" s="412">
        <v>5138946</v>
      </c>
      <c r="BP13" s="412">
        <v>5138947</v>
      </c>
      <c r="BQ13" s="412">
        <v>5138948</v>
      </c>
      <c r="BR13" s="412">
        <v>5138950</v>
      </c>
      <c r="BS13" s="412">
        <v>5138953</v>
      </c>
      <c r="BT13" s="412">
        <v>5138955</v>
      </c>
      <c r="BU13" s="412">
        <v>5138958</v>
      </c>
      <c r="BV13" s="412">
        <v>5138959</v>
      </c>
      <c r="BW13" s="412">
        <v>5138960</v>
      </c>
      <c r="BX13" s="412">
        <v>5138962</v>
      </c>
      <c r="BY13" s="412">
        <v>5139022</v>
      </c>
      <c r="BZ13" s="412">
        <v>5139027</v>
      </c>
      <c r="CA13" s="412">
        <v>5139029</v>
      </c>
      <c r="CB13" s="412">
        <v>5139031</v>
      </c>
      <c r="CC13" s="412">
        <v>5139032</v>
      </c>
      <c r="CD13" s="412">
        <v>5139034</v>
      </c>
      <c r="CE13" s="412">
        <v>5139724</v>
      </c>
      <c r="CF13" s="412">
        <v>5139730</v>
      </c>
      <c r="CG13" s="412">
        <v>5139731</v>
      </c>
      <c r="CH13" s="412">
        <v>5139732</v>
      </c>
      <c r="CI13" s="412">
        <v>5139733</v>
      </c>
      <c r="CJ13" s="412">
        <v>5139735</v>
      </c>
      <c r="CK13" s="412">
        <v>5139644</v>
      </c>
      <c r="CL13" s="412">
        <v>5144893</v>
      </c>
      <c r="CM13" s="412">
        <v>5144896</v>
      </c>
      <c r="CN13" s="412">
        <v>5144898</v>
      </c>
      <c r="CO13" s="412">
        <v>5144900</v>
      </c>
      <c r="CP13" s="412">
        <v>5144901</v>
      </c>
      <c r="CQ13" s="412">
        <v>5139739</v>
      </c>
      <c r="CR13" s="412">
        <v>5139751</v>
      </c>
      <c r="CS13" s="412">
        <v>5139755</v>
      </c>
      <c r="CT13" s="412">
        <v>5139761</v>
      </c>
      <c r="CU13" s="412">
        <v>5139762</v>
      </c>
      <c r="CV13" s="412">
        <v>5139765</v>
      </c>
      <c r="CW13" s="412">
        <v>5139769</v>
      </c>
      <c r="CX13" s="412">
        <v>5139788</v>
      </c>
      <c r="CY13" s="412">
        <v>5139790</v>
      </c>
      <c r="CZ13" s="412">
        <v>5139791</v>
      </c>
      <c r="DA13" s="412">
        <v>5139792</v>
      </c>
      <c r="DB13" s="412">
        <v>5139793</v>
      </c>
      <c r="DC13" s="412">
        <v>5139657</v>
      </c>
      <c r="DD13" s="412">
        <v>5139661</v>
      </c>
      <c r="DE13" s="412">
        <v>5139662</v>
      </c>
      <c r="DF13" s="412">
        <v>5139664</v>
      </c>
      <c r="DG13" s="412">
        <v>5139666</v>
      </c>
      <c r="DH13" s="412">
        <v>5139667</v>
      </c>
      <c r="DI13" s="412">
        <v>5139675</v>
      </c>
      <c r="DJ13" s="412">
        <v>5139676</v>
      </c>
      <c r="DK13" s="412">
        <v>5139678</v>
      </c>
      <c r="DL13" s="412">
        <v>5139679</v>
      </c>
      <c r="DM13" s="412">
        <v>5139680</v>
      </c>
      <c r="DN13" s="412">
        <v>5139682</v>
      </c>
      <c r="DO13" s="412">
        <v>5139685</v>
      </c>
      <c r="DP13" s="412">
        <v>5139686</v>
      </c>
      <c r="DQ13" s="412">
        <v>5139687</v>
      </c>
      <c r="DR13" s="412">
        <v>5139688</v>
      </c>
      <c r="DS13" s="412">
        <v>5139689</v>
      </c>
      <c r="DT13" s="412">
        <v>5139691</v>
      </c>
      <c r="DU13" s="412">
        <v>5139692</v>
      </c>
      <c r="DV13" s="412">
        <v>5139693</v>
      </c>
      <c r="DW13" s="412">
        <v>5139694</v>
      </c>
      <c r="DX13" s="412">
        <v>5139696</v>
      </c>
      <c r="DY13" s="412">
        <v>5139697</v>
      </c>
      <c r="DZ13" s="412">
        <v>5139698</v>
      </c>
      <c r="EA13" s="412">
        <v>5139701</v>
      </c>
      <c r="EB13" s="412">
        <v>5139702</v>
      </c>
      <c r="EC13" s="412">
        <v>5139703</v>
      </c>
      <c r="ED13" s="412">
        <v>5139706</v>
      </c>
      <c r="EE13" s="412">
        <v>5139707</v>
      </c>
      <c r="EF13" s="412">
        <v>5139708</v>
      </c>
      <c r="EG13" s="251"/>
      <c r="EH13" s="251"/>
      <c r="EI13" s="251"/>
      <c r="EJ13" s="251"/>
      <c r="EK13" s="251"/>
      <c r="EL13" s="251"/>
      <c r="EM13" s="251"/>
      <c r="EN13" s="251"/>
      <c r="EO13" s="251"/>
      <c r="EP13" s="251"/>
      <c r="EQ13" s="251"/>
      <c r="ER13" s="251"/>
      <c r="ES13" s="251"/>
      <c r="ET13" s="251"/>
      <c r="EU13" s="251"/>
      <c r="EV13" s="251"/>
      <c r="EW13" s="251"/>
      <c r="EX13" s="251"/>
      <c r="EY13" s="251"/>
      <c r="EZ13" s="251"/>
      <c r="FA13" s="251"/>
      <c r="FB13" s="251"/>
      <c r="FC13" s="251"/>
      <c r="FD13" s="251"/>
      <c r="FE13" s="251"/>
      <c r="FF13" s="251"/>
      <c r="FG13" s="251"/>
      <c r="FH13" s="251"/>
      <c r="FI13" s="251"/>
      <c r="FJ13" s="251"/>
      <c r="FK13" s="251"/>
      <c r="FL13" s="251"/>
      <c r="FM13" s="251"/>
      <c r="FN13" s="251"/>
      <c r="FO13" s="251"/>
      <c r="FP13" s="251"/>
      <c r="FQ13" s="251"/>
      <c r="FR13" s="251"/>
      <c r="FS13" s="251"/>
      <c r="FT13" s="251"/>
      <c r="FU13" s="251"/>
      <c r="FV13" s="251"/>
      <c r="FW13" s="251"/>
      <c r="FX13" s="251"/>
      <c r="FY13" s="251"/>
      <c r="FZ13" s="251"/>
      <c r="GA13" s="251"/>
      <c r="GB13" s="251"/>
      <c r="GC13" s="251"/>
      <c r="GD13" s="251"/>
      <c r="GE13" s="251"/>
      <c r="GF13" s="251"/>
      <c r="GG13" s="251"/>
      <c r="GH13" s="251"/>
      <c r="GI13" s="251"/>
      <c r="GJ13" s="251"/>
      <c r="GK13" s="251"/>
      <c r="GL13" s="251"/>
      <c r="GM13" s="251"/>
      <c r="GN13" s="251"/>
      <c r="GO13" s="251"/>
      <c r="GP13" s="251"/>
      <c r="GQ13" s="251"/>
      <c r="GR13" s="251"/>
      <c r="GS13" s="251"/>
      <c r="GT13" s="251"/>
      <c r="GU13" s="251"/>
      <c r="GV13" s="251"/>
      <c r="GW13" s="207"/>
      <c r="GX13" s="230">
        <f t="shared" si="82"/>
        <v>12</v>
      </c>
      <c r="HB13" s="211" t="str">
        <f>J$18&amp;J$19&amp;J$20</f>
        <v>OPELCORSA D1.3 CDTi Enjoy 88g</v>
      </c>
      <c r="HD13" s="211" t="s">
        <v>1483</v>
      </c>
      <c r="HF13" s="212" t="str">
        <f>J$18&amp;J$19&amp;J$20&amp;"Term:"&amp; J$43&amp;"  Mileage: "&amp;J$44</f>
        <v>OPELCORSA D1.3 CDTi Enjoy 88gTerm:60  Mileage: 40000</v>
      </c>
    </row>
    <row r="14" spans="1:218" ht="12" customHeight="1" x14ac:dyDescent="0.2">
      <c r="A14" s="230"/>
      <c r="B14" s="208"/>
      <c r="C14" s="247"/>
      <c r="D14" s="248" t="s">
        <v>355</v>
      </c>
      <c r="E14" s="412" t="s">
        <v>1398</v>
      </c>
      <c r="F14" s="412" t="s">
        <v>1398</v>
      </c>
      <c r="G14" s="412" t="s">
        <v>1398</v>
      </c>
      <c r="H14" s="412" t="s">
        <v>1398</v>
      </c>
      <c r="I14" s="412" t="s">
        <v>1398</v>
      </c>
      <c r="J14" s="412" t="s">
        <v>1398</v>
      </c>
      <c r="K14" s="412" t="s">
        <v>1398</v>
      </c>
      <c r="L14" s="412" t="s">
        <v>1398</v>
      </c>
      <c r="M14" s="412" t="s">
        <v>1398</v>
      </c>
      <c r="N14" s="412" t="s">
        <v>1398</v>
      </c>
      <c r="O14" s="412" t="s">
        <v>1398</v>
      </c>
      <c r="P14" s="412" t="s">
        <v>1398</v>
      </c>
      <c r="Q14" s="412" t="s">
        <v>1398</v>
      </c>
      <c r="R14" s="412" t="s">
        <v>1398</v>
      </c>
      <c r="S14" s="412" t="s">
        <v>1398</v>
      </c>
      <c r="T14" s="412" t="s">
        <v>1398</v>
      </c>
      <c r="U14" s="412" t="s">
        <v>1398</v>
      </c>
      <c r="V14" s="412" t="s">
        <v>1398</v>
      </c>
      <c r="W14" s="412" t="s">
        <v>1398</v>
      </c>
      <c r="X14" s="412" t="s">
        <v>1398</v>
      </c>
      <c r="Y14" s="412" t="s">
        <v>1398</v>
      </c>
      <c r="Z14" s="412" t="s">
        <v>1398</v>
      </c>
      <c r="AA14" s="412" t="s">
        <v>1398</v>
      </c>
      <c r="AB14" s="412" t="s">
        <v>1398</v>
      </c>
      <c r="AC14" s="412" t="s">
        <v>1398</v>
      </c>
      <c r="AD14" s="412" t="s">
        <v>1398</v>
      </c>
      <c r="AE14" s="412" t="s">
        <v>1398</v>
      </c>
      <c r="AF14" s="412" t="s">
        <v>1398</v>
      </c>
      <c r="AG14" s="412" t="s">
        <v>1398</v>
      </c>
      <c r="AH14" s="412" t="s">
        <v>1398</v>
      </c>
      <c r="AI14" s="412" t="s">
        <v>1398</v>
      </c>
      <c r="AJ14" s="412" t="s">
        <v>1398</v>
      </c>
      <c r="AK14" s="412" t="s">
        <v>1398</v>
      </c>
      <c r="AL14" s="412" t="s">
        <v>1398</v>
      </c>
      <c r="AM14" s="412" t="s">
        <v>1398</v>
      </c>
      <c r="AN14" s="412" t="s">
        <v>1398</v>
      </c>
      <c r="AO14" s="412" t="s">
        <v>1398</v>
      </c>
      <c r="AP14" s="412" t="s">
        <v>1398</v>
      </c>
      <c r="AQ14" s="412" t="s">
        <v>1398</v>
      </c>
      <c r="AR14" s="412" t="s">
        <v>1398</v>
      </c>
      <c r="AS14" s="412" t="s">
        <v>1398</v>
      </c>
      <c r="AT14" s="412" t="s">
        <v>1398</v>
      </c>
      <c r="AU14" s="412" t="s">
        <v>1398</v>
      </c>
      <c r="AV14" s="412" t="s">
        <v>1398</v>
      </c>
      <c r="AW14" s="412" t="s">
        <v>1398</v>
      </c>
      <c r="AX14" s="412" t="s">
        <v>1398</v>
      </c>
      <c r="AY14" s="412" t="s">
        <v>1398</v>
      </c>
      <c r="AZ14" s="412" t="s">
        <v>1398</v>
      </c>
      <c r="BA14" s="412" t="s">
        <v>1398</v>
      </c>
      <c r="BB14" s="412" t="s">
        <v>1398</v>
      </c>
      <c r="BC14" s="412" t="s">
        <v>1398</v>
      </c>
      <c r="BD14" s="412" t="s">
        <v>1398</v>
      </c>
      <c r="BE14" s="412" t="s">
        <v>1398</v>
      </c>
      <c r="BF14" s="412" t="s">
        <v>1398</v>
      </c>
      <c r="BG14" s="412" t="s">
        <v>1398</v>
      </c>
      <c r="BH14" s="412" t="s">
        <v>1398</v>
      </c>
      <c r="BI14" s="412" t="s">
        <v>1398</v>
      </c>
      <c r="BJ14" s="412" t="s">
        <v>1398</v>
      </c>
      <c r="BK14" s="412" t="s">
        <v>1398</v>
      </c>
      <c r="BL14" s="412" t="s">
        <v>1398</v>
      </c>
      <c r="BM14" s="412" t="s">
        <v>1398</v>
      </c>
      <c r="BN14" s="412" t="s">
        <v>1398</v>
      </c>
      <c r="BO14" s="412" t="s">
        <v>1398</v>
      </c>
      <c r="BP14" s="412" t="s">
        <v>1398</v>
      </c>
      <c r="BQ14" s="412" t="s">
        <v>1398</v>
      </c>
      <c r="BR14" s="412" t="s">
        <v>1398</v>
      </c>
      <c r="BS14" s="412" t="s">
        <v>1398</v>
      </c>
      <c r="BT14" s="412" t="s">
        <v>1398</v>
      </c>
      <c r="BU14" s="412" t="s">
        <v>1398</v>
      </c>
      <c r="BV14" s="412" t="s">
        <v>1398</v>
      </c>
      <c r="BW14" s="412" t="s">
        <v>1398</v>
      </c>
      <c r="BX14" s="412" t="s">
        <v>1398</v>
      </c>
      <c r="BY14" s="412" t="s">
        <v>1398</v>
      </c>
      <c r="BZ14" s="412" t="s">
        <v>1398</v>
      </c>
      <c r="CA14" s="412" t="s">
        <v>1398</v>
      </c>
      <c r="CB14" s="412" t="s">
        <v>1398</v>
      </c>
      <c r="CC14" s="412" t="s">
        <v>1398</v>
      </c>
      <c r="CD14" s="412" t="s">
        <v>1398</v>
      </c>
      <c r="CE14" s="412" t="s">
        <v>1398</v>
      </c>
      <c r="CF14" s="412" t="s">
        <v>1398</v>
      </c>
      <c r="CG14" s="412" t="s">
        <v>1398</v>
      </c>
      <c r="CH14" s="412" t="s">
        <v>1398</v>
      </c>
      <c r="CI14" s="412" t="s">
        <v>1398</v>
      </c>
      <c r="CJ14" s="412" t="s">
        <v>1398</v>
      </c>
      <c r="CK14" s="412" t="s">
        <v>1398</v>
      </c>
      <c r="CL14" s="412" t="s">
        <v>1398</v>
      </c>
      <c r="CM14" s="412" t="s">
        <v>1398</v>
      </c>
      <c r="CN14" s="412" t="s">
        <v>1398</v>
      </c>
      <c r="CO14" s="412" t="s">
        <v>1398</v>
      </c>
      <c r="CP14" s="412" t="s">
        <v>1398</v>
      </c>
      <c r="CQ14" s="412" t="s">
        <v>1398</v>
      </c>
      <c r="CR14" s="412" t="s">
        <v>1398</v>
      </c>
      <c r="CS14" s="412" t="s">
        <v>1398</v>
      </c>
      <c r="CT14" s="412" t="s">
        <v>1398</v>
      </c>
      <c r="CU14" s="412" t="s">
        <v>1398</v>
      </c>
      <c r="CV14" s="412" t="s">
        <v>1398</v>
      </c>
      <c r="CW14" s="412" t="s">
        <v>1398</v>
      </c>
      <c r="CX14" s="412" t="s">
        <v>1398</v>
      </c>
      <c r="CY14" s="412" t="s">
        <v>1398</v>
      </c>
      <c r="CZ14" s="412" t="s">
        <v>1398</v>
      </c>
      <c r="DA14" s="412" t="s">
        <v>1398</v>
      </c>
      <c r="DB14" s="412" t="s">
        <v>1398</v>
      </c>
      <c r="DC14" s="412" t="s">
        <v>1398</v>
      </c>
      <c r="DD14" s="412" t="s">
        <v>1398</v>
      </c>
      <c r="DE14" s="412" t="s">
        <v>1398</v>
      </c>
      <c r="DF14" s="412" t="s">
        <v>1398</v>
      </c>
      <c r="DG14" s="412" t="s">
        <v>1398</v>
      </c>
      <c r="DH14" s="412" t="s">
        <v>1398</v>
      </c>
      <c r="DI14" s="412" t="s">
        <v>1398</v>
      </c>
      <c r="DJ14" s="412" t="s">
        <v>1398</v>
      </c>
      <c r="DK14" s="412" t="s">
        <v>1398</v>
      </c>
      <c r="DL14" s="412" t="s">
        <v>1398</v>
      </c>
      <c r="DM14" s="412" t="s">
        <v>1398</v>
      </c>
      <c r="DN14" s="412" t="s">
        <v>1398</v>
      </c>
      <c r="DO14" s="412" t="s">
        <v>1398</v>
      </c>
      <c r="DP14" s="412" t="s">
        <v>1398</v>
      </c>
      <c r="DQ14" s="412" t="s">
        <v>1398</v>
      </c>
      <c r="DR14" s="412" t="s">
        <v>1398</v>
      </c>
      <c r="DS14" s="412" t="s">
        <v>1398</v>
      </c>
      <c r="DT14" s="412" t="s">
        <v>1398</v>
      </c>
      <c r="DU14" s="412" t="s">
        <v>1398</v>
      </c>
      <c r="DV14" s="412" t="s">
        <v>1398</v>
      </c>
      <c r="DW14" s="412" t="s">
        <v>1398</v>
      </c>
      <c r="DX14" s="412" t="s">
        <v>1398</v>
      </c>
      <c r="DY14" s="412" t="s">
        <v>1398</v>
      </c>
      <c r="DZ14" s="412" t="s">
        <v>1398</v>
      </c>
      <c r="EA14" s="412" t="s">
        <v>1398</v>
      </c>
      <c r="EB14" s="412" t="s">
        <v>1398</v>
      </c>
      <c r="EC14" s="412" t="s">
        <v>1398</v>
      </c>
      <c r="ED14" s="412" t="s">
        <v>1398</v>
      </c>
      <c r="EE14" s="412" t="s">
        <v>1398</v>
      </c>
      <c r="EF14" s="412" t="s">
        <v>1398</v>
      </c>
      <c r="EG14" s="251"/>
      <c r="EH14" s="251"/>
      <c r="EI14" s="251"/>
      <c r="EJ14" s="251"/>
      <c r="EK14" s="251"/>
      <c r="EL14" s="251"/>
      <c r="EM14" s="251"/>
      <c r="EN14" s="251"/>
      <c r="EO14" s="251"/>
      <c r="EP14" s="251"/>
      <c r="EQ14" s="251"/>
      <c r="ER14" s="251"/>
      <c r="ES14" s="251"/>
      <c r="ET14" s="251"/>
      <c r="EU14" s="251"/>
      <c r="EV14" s="251"/>
      <c r="EW14" s="251"/>
      <c r="EX14" s="251"/>
      <c r="EY14" s="251"/>
      <c r="EZ14" s="251"/>
      <c r="FA14" s="251"/>
      <c r="FB14" s="251"/>
      <c r="FC14" s="251"/>
      <c r="FD14" s="251"/>
      <c r="FE14" s="251"/>
      <c r="FF14" s="251"/>
      <c r="FG14" s="251"/>
      <c r="FH14" s="251"/>
      <c r="FI14" s="251"/>
      <c r="FJ14" s="251"/>
      <c r="FK14" s="251"/>
      <c r="FL14" s="251"/>
      <c r="FM14" s="251"/>
      <c r="FN14" s="251"/>
      <c r="FO14" s="251"/>
      <c r="FP14" s="251"/>
      <c r="FQ14" s="251"/>
      <c r="FR14" s="251"/>
      <c r="FS14" s="251"/>
      <c r="FT14" s="251"/>
      <c r="FU14" s="251"/>
      <c r="FV14" s="251"/>
      <c r="FW14" s="251"/>
      <c r="FX14" s="251"/>
      <c r="FY14" s="251"/>
      <c r="FZ14" s="251"/>
      <c r="GA14" s="251"/>
      <c r="GB14" s="251"/>
      <c r="GC14" s="251"/>
      <c r="GD14" s="251"/>
      <c r="GE14" s="251"/>
      <c r="GF14" s="251"/>
      <c r="GG14" s="251"/>
      <c r="GH14" s="251"/>
      <c r="GI14" s="251"/>
      <c r="GJ14" s="251"/>
      <c r="GK14" s="251"/>
      <c r="GL14" s="251"/>
      <c r="GM14" s="251"/>
      <c r="GN14" s="251"/>
      <c r="GO14" s="251"/>
      <c r="GP14" s="251"/>
      <c r="GQ14" s="251"/>
      <c r="GR14" s="251"/>
      <c r="GS14" s="251"/>
      <c r="GT14" s="251"/>
      <c r="GU14" s="251"/>
      <c r="GV14" s="251"/>
      <c r="GW14" s="207"/>
      <c r="GX14" s="230">
        <f t="shared" si="82"/>
        <v>13</v>
      </c>
      <c r="HB14" s="211" t="str">
        <f>K$18&amp;K$19&amp;K$20</f>
        <v>VWPOLO (6C1)1.4 TDi Trendline</v>
      </c>
      <c r="HD14" s="211" t="s">
        <v>1484</v>
      </c>
      <c r="HF14" s="212" t="str">
        <f>K$18&amp;K$19&amp;K$20&amp;"Term:"&amp; K$43&amp;"  Mileage: "&amp;K$44</f>
        <v>VWPOLO (6C1)1.4 TDi TrendlineTerm:48  Mileage: 25000</v>
      </c>
    </row>
    <row r="15" spans="1:218" s="215" customFormat="1" ht="12" customHeight="1" x14ac:dyDescent="0.2">
      <c r="A15" s="242"/>
      <c r="B15" s="216"/>
      <c r="C15" s="253"/>
      <c r="D15" s="254" t="s">
        <v>356</v>
      </c>
      <c r="E15" s="412" t="s">
        <v>1399</v>
      </c>
      <c r="F15" s="412" t="s">
        <v>1399</v>
      </c>
      <c r="G15" s="412" t="s">
        <v>1399</v>
      </c>
      <c r="H15" s="412" t="s">
        <v>1399</v>
      </c>
      <c r="I15" s="412" t="s">
        <v>1399</v>
      </c>
      <c r="J15" s="412" t="s">
        <v>1399</v>
      </c>
      <c r="K15" s="412" t="s">
        <v>1399</v>
      </c>
      <c r="L15" s="412" t="s">
        <v>1399</v>
      </c>
      <c r="M15" s="412" t="s">
        <v>1399</v>
      </c>
      <c r="N15" s="412" t="s">
        <v>1399</v>
      </c>
      <c r="O15" s="412" t="s">
        <v>1399</v>
      </c>
      <c r="P15" s="412" t="s">
        <v>1399</v>
      </c>
      <c r="Q15" s="412" t="s">
        <v>1399</v>
      </c>
      <c r="R15" s="412" t="s">
        <v>1399</v>
      </c>
      <c r="S15" s="412" t="s">
        <v>1399</v>
      </c>
      <c r="T15" s="412" t="s">
        <v>1399</v>
      </c>
      <c r="U15" s="412" t="s">
        <v>1399</v>
      </c>
      <c r="V15" s="412" t="s">
        <v>1399</v>
      </c>
      <c r="W15" s="412" t="s">
        <v>1399</v>
      </c>
      <c r="X15" s="412" t="s">
        <v>1399</v>
      </c>
      <c r="Y15" s="412" t="s">
        <v>1399</v>
      </c>
      <c r="Z15" s="412" t="s">
        <v>1399</v>
      </c>
      <c r="AA15" s="412" t="s">
        <v>1399</v>
      </c>
      <c r="AB15" s="412" t="s">
        <v>1399</v>
      </c>
      <c r="AC15" s="412" t="s">
        <v>1399</v>
      </c>
      <c r="AD15" s="412" t="s">
        <v>1399</v>
      </c>
      <c r="AE15" s="412" t="s">
        <v>1399</v>
      </c>
      <c r="AF15" s="412" t="s">
        <v>1399</v>
      </c>
      <c r="AG15" s="412" t="s">
        <v>1399</v>
      </c>
      <c r="AH15" s="412" t="s">
        <v>1399</v>
      </c>
      <c r="AI15" s="412" t="s">
        <v>1399</v>
      </c>
      <c r="AJ15" s="412" t="s">
        <v>1399</v>
      </c>
      <c r="AK15" s="412" t="s">
        <v>1399</v>
      </c>
      <c r="AL15" s="412" t="s">
        <v>1399</v>
      </c>
      <c r="AM15" s="412" t="s">
        <v>1399</v>
      </c>
      <c r="AN15" s="412" t="s">
        <v>1399</v>
      </c>
      <c r="AO15" s="412" t="s">
        <v>1399</v>
      </c>
      <c r="AP15" s="412" t="s">
        <v>1399</v>
      </c>
      <c r="AQ15" s="412" t="s">
        <v>1399</v>
      </c>
      <c r="AR15" s="412" t="s">
        <v>1399</v>
      </c>
      <c r="AS15" s="412" t="s">
        <v>1399</v>
      </c>
      <c r="AT15" s="412" t="s">
        <v>1399</v>
      </c>
      <c r="AU15" s="412" t="s">
        <v>1399</v>
      </c>
      <c r="AV15" s="412" t="s">
        <v>1399</v>
      </c>
      <c r="AW15" s="412" t="s">
        <v>1399</v>
      </c>
      <c r="AX15" s="412" t="s">
        <v>1399</v>
      </c>
      <c r="AY15" s="412" t="s">
        <v>1399</v>
      </c>
      <c r="AZ15" s="412" t="s">
        <v>1399</v>
      </c>
      <c r="BA15" s="412" t="s">
        <v>1399</v>
      </c>
      <c r="BB15" s="412" t="s">
        <v>1399</v>
      </c>
      <c r="BC15" s="412" t="s">
        <v>1399</v>
      </c>
      <c r="BD15" s="412" t="s">
        <v>1399</v>
      </c>
      <c r="BE15" s="412" t="s">
        <v>1399</v>
      </c>
      <c r="BF15" s="412" t="s">
        <v>1399</v>
      </c>
      <c r="BG15" s="412" t="s">
        <v>1399</v>
      </c>
      <c r="BH15" s="412" t="s">
        <v>1399</v>
      </c>
      <c r="BI15" s="412" t="s">
        <v>1399</v>
      </c>
      <c r="BJ15" s="412" t="s">
        <v>1399</v>
      </c>
      <c r="BK15" s="412" t="s">
        <v>1399</v>
      </c>
      <c r="BL15" s="412" t="s">
        <v>1399</v>
      </c>
      <c r="BM15" s="412" t="s">
        <v>1399</v>
      </c>
      <c r="BN15" s="412" t="s">
        <v>1399</v>
      </c>
      <c r="BO15" s="412" t="s">
        <v>1399</v>
      </c>
      <c r="BP15" s="412" t="s">
        <v>1399</v>
      </c>
      <c r="BQ15" s="412" t="s">
        <v>1399</v>
      </c>
      <c r="BR15" s="412" t="s">
        <v>1399</v>
      </c>
      <c r="BS15" s="412" t="s">
        <v>1399</v>
      </c>
      <c r="BT15" s="412" t="s">
        <v>1399</v>
      </c>
      <c r="BU15" s="412" t="s">
        <v>1399</v>
      </c>
      <c r="BV15" s="412" t="s">
        <v>1399</v>
      </c>
      <c r="BW15" s="412" t="s">
        <v>1399</v>
      </c>
      <c r="BX15" s="412" t="s">
        <v>1399</v>
      </c>
      <c r="BY15" s="412" t="s">
        <v>1399</v>
      </c>
      <c r="BZ15" s="412" t="s">
        <v>1399</v>
      </c>
      <c r="CA15" s="412" t="s">
        <v>1399</v>
      </c>
      <c r="CB15" s="412" t="s">
        <v>1399</v>
      </c>
      <c r="CC15" s="412" t="s">
        <v>1399</v>
      </c>
      <c r="CD15" s="412" t="s">
        <v>1399</v>
      </c>
      <c r="CE15" s="412" t="s">
        <v>1399</v>
      </c>
      <c r="CF15" s="412" t="s">
        <v>1399</v>
      </c>
      <c r="CG15" s="412" t="s">
        <v>1399</v>
      </c>
      <c r="CH15" s="412" t="s">
        <v>1399</v>
      </c>
      <c r="CI15" s="412" t="s">
        <v>1399</v>
      </c>
      <c r="CJ15" s="412" t="s">
        <v>1399</v>
      </c>
      <c r="CK15" s="412" t="s">
        <v>1399</v>
      </c>
      <c r="CL15" s="412" t="s">
        <v>1399</v>
      </c>
      <c r="CM15" s="412" t="s">
        <v>1399</v>
      </c>
      <c r="CN15" s="412" t="s">
        <v>1399</v>
      </c>
      <c r="CO15" s="412" t="s">
        <v>1399</v>
      </c>
      <c r="CP15" s="412" t="s">
        <v>1399</v>
      </c>
      <c r="CQ15" s="412" t="s">
        <v>1399</v>
      </c>
      <c r="CR15" s="412" t="s">
        <v>1399</v>
      </c>
      <c r="CS15" s="412" t="s">
        <v>1399</v>
      </c>
      <c r="CT15" s="412" t="s">
        <v>1399</v>
      </c>
      <c r="CU15" s="412" t="s">
        <v>1399</v>
      </c>
      <c r="CV15" s="412" t="s">
        <v>1399</v>
      </c>
      <c r="CW15" s="412" t="s">
        <v>1399</v>
      </c>
      <c r="CX15" s="412" t="s">
        <v>1399</v>
      </c>
      <c r="CY15" s="412" t="s">
        <v>1399</v>
      </c>
      <c r="CZ15" s="412" t="s">
        <v>1399</v>
      </c>
      <c r="DA15" s="412" t="s">
        <v>1399</v>
      </c>
      <c r="DB15" s="412" t="s">
        <v>1399</v>
      </c>
      <c r="DC15" s="412" t="s">
        <v>1399</v>
      </c>
      <c r="DD15" s="412" t="s">
        <v>1399</v>
      </c>
      <c r="DE15" s="412" t="s">
        <v>1399</v>
      </c>
      <c r="DF15" s="412" t="s">
        <v>1399</v>
      </c>
      <c r="DG15" s="412" t="s">
        <v>1399</v>
      </c>
      <c r="DH15" s="412" t="s">
        <v>1399</v>
      </c>
      <c r="DI15" s="412" t="s">
        <v>1399</v>
      </c>
      <c r="DJ15" s="412" t="s">
        <v>1399</v>
      </c>
      <c r="DK15" s="412" t="s">
        <v>1399</v>
      </c>
      <c r="DL15" s="412" t="s">
        <v>1399</v>
      </c>
      <c r="DM15" s="412" t="s">
        <v>1399</v>
      </c>
      <c r="DN15" s="412" t="s">
        <v>1399</v>
      </c>
      <c r="DO15" s="412" t="s">
        <v>1399</v>
      </c>
      <c r="DP15" s="412" t="s">
        <v>1399</v>
      </c>
      <c r="DQ15" s="412" t="s">
        <v>1399</v>
      </c>
      <c r="DR15" s="412" t="s">
        <v>1399</v>
      </c>
      <c r="DS15" s="412" t="s">
        <v>1399</v>
      </c>
      <c r="DT15" s="412" t="s">
        <v>1399</v>
      </c>
      <c r="DU15" s="412" t="s">
        <v>1399</v>
      </c>
      <c r="DV15" s="412" t="s">
        <v>1399</v>
      </c>
      <c r="DW15" s="412" t="s">
        <v>1399</v>
      </c>
      <c r="DX15" s="412" t="s">
        <v>1399</v>
      </c>
      <c r="DY15" s="412" t="s">
        <v>1399</v>
      </c>
      <c r="DZ15" s="412" t="s">
        <v>1399</v>
      </c>
      <c r="EA15" s="412" t="s">
        <v>1399</v>
      </c>
      <c r="EB15" s="412" t="s">
        <v>1399</v>
      </c>
      <c r="EC15" s="412" t="s">
        <v>1399</v>
      </c>
      <c r="ED15" s="412" t="s">
        <v>1399</v>
      </c>
      <c r="EE15" s="412" t="s">
        <v>1399</v>
      </c>
      <c r="EF15" s="412" t="s">
        <v>1399</v>
      </c>
      <c r="EG15" s="255"/>
      <c r="EH15" s="255"/>
      <c r="EI15" s="255"/>
      <c r="EJ15" s="255"/>
      <c r="EK15" s="255"/>
      <c r="EL15" s="255"/>
      <c r="EM15" s="255"/>
      <c r="EN15" s="255"/>
      <c r="EO15" s="255"/>
      <c r="EP15" s="255"/>
      <c r="EQ15" s="255"/>
      <c r="ER15" s="255"/>
      <c r="ES15" s="255"/>
      <c r="ET15" s="255"/>
      <c r="EU15" s="255"/>
      <c r="EV15" s="255"/>
      <c r="EW15" s="255"/>
      <c r="EX15" s="255"/>
      <c r="EY15" s="255"/>
      <c r="EZ15" s="255"/>
      <c r="FA15" s="255"/>
      <c r="FB15" s="255"/>
      <c r="FC15" s="255"/>
      <c r="FD15" s="255"/>
      <c r="FE15" s="255"/>
      <c r="FF15" s="255"/>
      <c r="FG15" s="255"/>
      <c r="FH15" s="255"/>
      <c r="FI15" s="255"/>
      <c r="FJ15" s="255"/>
      <c r="FK15" s="255"/>
      <c r="FL15" s="255"/>
      <c r="FM15" s="255"/>
      <c r="FN15" s="255"/>
      <c r="FO15" s="255"/>
      <c r="FP15" s="255"/>
      <c r="FQ15" s="255"/>
      <c r="FR15" s="255"/>
      <c r="FS15" s="255"/>
      <c r="FT15" s="255"/>
      <c r="FU15" s="255"/>
      <c r="FV15" s="255"/>
      <c r="FW15" s="255"/>
      <c r="FX15" s="255"/>
      <c r="FY15" s="255"/>
      <c r="FZ15" s="255"/>
      <c r="GA15" s="255"/>
      <c r="GB15" s="255"/>
      <c r="GC15" s="255"/>
      <c r="GD15" s="255"/>
      <c r="GE15" s="255"/>
      <c r="GF15" s="255"/>
      <c r="GG15" s="255"/>
      <c r="GH15" s="255"/>
      <c r="GI15" s="255"/>
      <c r="GJ15" s="255"/>
      <c r="GK15" s="255"/>
      <c r="GL15" s="255"/>
      <c r="GM15" s="255"/>
      <c r="GN15" s="255"/>
      <c r="GO15" s="255"/>
      <c r="GP15" s="255"/>
      <c r="GQ15" s="255"/>
      <c r="GR15" s="255"/>
      <c r="GS15" s="255"/>
      <c r="GT15" s="255"/>
      <c r="GU15" s="255"/>
      <c r="GV15" s="255"/>
      <c r="GW15" s="217"/>
      <c r="GX15" s="230">
        <f t="shared" si="82"/>
        <v>14</v>
      </c>
      <c r="GY15" s="210"/>
      <c r="GZ15" s="210"/>
      <c r="HA15" s="210"/>
      <c r="HB15" s="211" t="str">
        <f>L$18&amp;L$19&amp;L$20</f>
        <v>VWPOLO (6C1)1.4 TDi Trendline</v>
      </c>
      <c r="HD15" s="211" t="s">
        <v>1557</v>
      </c>
      <c r="HF15" s="212" t="str">
        <f>L$18&amp;L$19&amp;L$20&amp;"Term:"&amp; L$43&amp;"  Mileage: "&amp;L$44</f>
        <v>VWPOLO (6C1)1.4 TDi TrendlineTerm:48  Mileage: 30000</v>
      </c>
    </row>
    <row r="16" spans="1:218" ht="12" customHeight="1" x14ac:dyDescent="0.2">
      <c r="A16" s="230"/>
      <c r="B16" s="208"/>
      <c r="C16" s="247"/>
      <c r="D16" s="248" t="s">
        <v>357</v>
      </c>
      <c r="E16" s="412" t="s">
        <v>98</v>
      </c>
      <c r="F16" s="412" t="s">
        <v>98</v>
      </c>
      <c r="G16" s="412" t="s">
        <v>98</v>
      </c>
      <c r="H16" s="412" t="s">
        <v>98</v>
      </c>
      <c r="I16" s="412" t="s">
        <v>98</v>
      </c>
      <c r="J16" s="412" t="s">
        <v>98</v>
      </c>
      <c r="K16" s="412" t="s">
        <v>98</v>
      </c>
      <c r="L16" s="412" t="s">
        <v>98</v>
      </c>
      <c r="M16" s="412" t="s">
        <v>98</v>
      </c>
      <c r="N16" s="412" t="s">
        <v>98</v>
      </c>
      <c r="O16" s="412" t="s">
        <v>98</v>
      </c>
      <c r="P16" s="412" t="s">
        <v>98</v>
      </c>
      <c r="Q16" s="412" t="s">
        <v>98</v>
      </c>
      <c r="R16" s="412" t="s">
        <v>98</v>
      </c>
      <c r="S16" s="412" t="s">
        <v>98</v>
      </c>
      <c r="T16" s="412" t="s">
        <v>98</v>
      </c>
      <c r="U16" s="412" t="s">
        <v>98</v>
      </c>
      <c r="V16" s="412" t="s">
        <v>98</v>
      </c>
      <c r="W16" s="412" t="s">
        <v>98</v>
      </c>
      <c r="X16" s="412" t="s">
        <v>98</v>
      </c>
      <c r="Y16" s="412" t="s">
        <v>98</v>
      </c>
      <c r="Z16" s="412" t="s">
        <v>98</v>
      </c>
      <c r="AA16" s="412" t="s">
        <v>98</v>
      </c>
      <c r="AB16" s="412" t="s">
        <v>98</v>
      </c>
      <c r="AC16" s="412" t="s">
        <v>98</v>
      </c>
      <c r="AD16" s="412" t="s">
        <v>98</v>
      </c>
      <c r="AE16" s="412" t="s">
        <v>98</v>
      </c>
      <c r="AF16" s="412" t="s">
        <v>98</v>
      </c>
      <c r="AG16" s="412" t="s">
        <v>98</v>
      </c>
      <c r="AH16" s="412" t="s">
        <v>98</v>
      </c>
      <c r="AI16" s="412" t="s">
        <v>98</v>
      </c>
      <c r="AJ16" s="412" t="s">
        <v>98</v>
      </c>
      <c r="AK16" s="412" t="s">
        <v>98</v>
      </c>
      <c r="AL16" s="412" t="s">
        <v>98</v>
      </c>
      <c r="AM16" s="412" t="s">
        <v>98</v>
      </c>
      <c r="AN16" s="412" t="s">
        <v>98</v>
      </c>
      <c r="AO16" s="412" t="s">
        <v>98</v>
      </c>
      <c r="AP16" s="412" t="s">
        <v>98</v>
      </c>
      <c r="AQ16" s="412" t="s">
        <v>98</v>
      </c>
      <c r="AR16" s="412" t="s">
        <v>98</v>
      </c>
      <c r="AS16" s="412" t="s">
        <v>98</v>
      </c>
      <c r="AT16" s="412" t="s">
        <v>98</v>
      </c>
      <c r="AU16" s="412" t="s">
        <v>98</v>
      </c>
      <c r="AV16" s="412" t="s">
        <v>98</v>
      </c>
      <c r="AW16" s="412" t="s">
        <v>98</v>
      </c>
      <c r="AX16" s="412" t="s">
        <v>98</v>
      </c>
      <c r="AY16" s="412" t="s">
        <v>98</v>
      </c>
      <c r="AZ16" s="412" t="s">
        <v>98</v>
      </c>
      <c r="BA16" s="412" t="s">
        <v>98</v>
      </c>
      <c r="BB16" s="412" t="s">
        <v>98</v>
      </c>
      <c r="BC16" s="412" t="s">
        <v>98</v>
      </c>
      <c r="BD16" s="412" t="s">
        <v>98</v>
      </c>
      <c r="BE16" s="412" t="s">
        <v>98</v>
      </c>
      <c r="BF16" s="412" t="s">
        <v>98</v>
      </c>
      <c r="BG16" s="412" t="s">
        <v>98</v>
      </c>
      <c r="BH16" s="412" t="s">
        <v>98</v>
      </c>
      <c r="BI16" s="412" t="s">
        <v>98</v>
      </c>
      <c r="BJ16" s="412" t="s">
        <v>98</v>
      </c>
      <c r="BK16" s="412" t="s">
        <v>98</v>
      </c>
      <c r="BL16" s="412" t="s">
        <v>98</v>
      </c>
      <c r="BM16" s="412" t="s">
        <v>98</v>
      </c>
      <c r="BN16" s="412" t="s">
        <v>98</v>
      </c>
      <c r="BO16" s="412" t="s">
        <v>98</v>
      </c>
      <c r="BP16" s="412" t="s">
        <v>98</v>
      </c>
      <c r="BQ16" s="412" t="s">
        <v>98</v>
      </c>
      <c r="BR16" s="412" t="s">
        <v>98</v>
      </c>
      <c r="BS16" s="412" t="s">
        <v>98</v>
      </c>
      <c r="BT16" s="412" t="s">
        <v>98</v>
      </c>
      <c r="BU16" s="412" t="s">
        <v>98</v>
      </c>
      <c r="BV16" s="412" t="s">
        <v>98</v>
      </c>
      <c r="BW16" s="412" t="s">
        <v>98</v>
      </c>
      <c r="BX16" s="412" t="s">
        <v>98</v>
      </c>
      <c r="BY16" s="412" t="s">
        <v>98</v>
      </c>
      <c r="BZ16" s="412" t="s">
        <v>98</v>
      </c>
      <c r="CA16" s="412" t="s">
        <v>98</v>
      </c>
      <c r="CB16" s="412" t="s">
        <v>98</v>
      </c>
      <c r="CC16" s="412" t="s">
        <v>98</v>
      </c>
      <c r="CD16" s="412" t="s">
        <v>98</v>
      </c>
      <c r="CE16" s="412" t="s">
        <v>98</v>
      </c>
      <c r="CF16" s="412" t="s">
        <v>98</v>
      </c>
      <c r="CG16" s="412" t="s">
        <v>98</v>
      </c>
      <c r="CH16" s="412" t="s">
        <v>98</v>
      </c>
      <c r="CI16" s="412" t="s">
        <v>98</v>
      </c>
      <c r="CJ16" s="412" t="s">
        <v>98</v>
      </c>
      <c r="CK16" s="412" t="s">
        <v>98</v>
      </c>
      <c r="CL16" s="412" t="s">
        <v>98</v>
      </c>
      <c r="CM16" s="412" t="s">
        <v>98</v>
      </c>
      <c r="CN16" s="412" t="s">
        <v>98</v>
      </c>
      <c r="CO16" s="412" t="s">
        <v>98</v>
      </c>
      <c r="CP16" s="412" t="s">
        <v>98</v>
      </c>
      <c r="CQ16" s="412" t="s">
        <v>98</v>
      </c>
      <c r="CR16" s="412" t="s">
        <v>98</v>
      </c>
      <c r="CS16" s="412" t="s">
        <v>98</v>
      </c>
      <c r="CT16" s="412" t="s">
        <v>98</v>
      </c>
      <c r="CU16" s="412" t="s">
        <v>98</v>
      </c>
      <c r="CV16" s="412" t="s">
        <v>98</v>
      </c>
      <c r="CW16" s="412" t="s">
        <v>98</v>
      </c>
      <c r="CX16" s="412" t="s">
        <v>98</v>
      </c>
      <c r="CY16" s="412" t="s">
        <v>98</v>
      </c>
      <c r="CZ16" s="412" t="s">
        <v>98</v>
      </c>
      <c r="DA16" s="412" t="s">
        <v>98</v>
      </c>
      <c r="DB16" s="412" t="s">
        <v>98</v>
      </c>
      <c r="DC16" s="412" t="s">
        <v>98</v>
      </c>
      <c r="DD16" s="412" t="s">
        <v>98</v>
      </c>
      <c r="DE16" s="412" t="s">
        <v>98</v>
      </c>
      <c r="DF16" s="412" t="s">
        <v>98</v>
      </c>
      <c r="DG16" s="412" t="s">
        <v>98</v>
      </c>
      <c r="DH16" s="412" t="s">
        <v>98</v>
      </c>
      <c r="DI16" s="412" t="s">
        <v>98</v>
      </c>
      <c r="DJ16" s="412" t="s">
        <v>98</v>
      </c>
      <c r="DK16" s="412" t="s">
        <v>98</v>
      </c>
      <c r="DL16" s="412" t="s">
        <v>98</v>
      </c>
      <c r="DM16" s="412" t="s">
        <v>98</v>
      </c>
      <c r="DN16" s="412" t="s">
        <v>98</v>
      </c>
      <c r="DO16" s="412" t="s">
        <v>98</v>
      </c>
      <c r="DP16" s="412" t="s">
        <v>98</v>
      </c>
      <c r="DQ16" s="412" t="s">
        <v>98</v>
      </c>
      <c r="DR16" s="412" t="s">
        <v>98</v>
      </c>
      <c r="DS16" s="412" t="s">
        <v>98</v>
      </c>
      <c r="DT16" s="412" t="s">
        <v>98</v>
      </c>
      <c r="DU16" s="412" t="s">
        <v>98</v>
      </c>
      <c r="DV16" s="412" t="s">
        <v>98</v>
      </c>
      <c r="DW16" s="412" t="s">
        <v>98</v>
      </c>
      <c r="DX16" s="412" t="s">
        <v>98</v>
      </c>
      <c r="DY16" s="412" t="s">
        <v>98</v>
      </c>
      <c r="DZ16" s="412" t="s">
        <v>98</v>
      </c>
      <c r="EA16" s="412" t="s">
        <v>98</v>
      </c>
      <c r="EB16" s="412" t="s">
        <v>98</v>
      </c>
      <c r="EC16" s="412" t="s">
        <v>98</v>
      </c>
      <c r="ED16" s="412" t="s">
        <v>98</v>
      </c>
      <c r="EE16" s="412" t="s">
        <v>98</v>
      </c>
      <c r="EF16" s="412" t="s">
        <v>98</v>
      </c>
      <c r="EG16" s="251"/>
      <c r="EH16" s="251"/>
      <c r="EI16" s="251"/>
      <c r="EJ16" s="251"/>
      <c r="EK16" s="251"/>
      <c r="EL16" s="251"/>
      <c r="EM16" s="251"/>
      <c r="EN16" s="251"/>
      <c r="EO16" s="251"/>
      <c r="EP16" s="251"/>
      <c r="EQ16" s="251"/>
      <c r="ER16" s="251"/>
      <c r="ES16" s="251"/>
      <c r="ET16" s="251"/>
      <c r="EU16" s="251"/>
      <c r="EV16" s="251"/>
      <c r="EW16" s="251"/>
      <c r="EX16" s="251"/>
      <c r="EY16" s="251"/>
      <c r="EZ16" s="251"/>
      <c r="FA16" s="251"/>
      <c r="FB16" s="251"/>
      <c r="FC16" s="251"/>
      <c r="FD16" s="251"/>
      <c r="FE16" s="251"/>
      <c r="FF16" s="251"/>
      <c r="FG16" s="251"/>
      <c r="FH16" s="251"/>
      <c r="FI16" s="251"/>
      <c r="FJ16" s="251"/>
      <c r="FK16" s="251"/>
      <c r="FL16" s="251"/>
      <c r="FM16" s="251"/>
      <c r="FN16" s="251"/>
      <c r="FO16" s="251"/>
      <c r="FP16" s="251"/>
      <c r="FQ16" s="251"/>
      <c r="FR16" s="251"/>
      <c r="FS16" s="251"/>
      <c r="FT16" s="251"/>
      <c r="FU16" s="251"/>
      <c r="FV16" s="251"/>
      <c r="FW16" s="251"/>
      <c r="FX16" s="251"/>
      <c r="FY16" s="251"/>
      <c r="FZ16" s="251"/>
      <c r="GA16" s="251"/>
      <c r="GB16" s="251"/>
      <c r="GC16" s="251"/>
      <c r="GD16" s="251"/>
      <c r="GE16" s="251"/>
      <c r="GF16" s="251"/>
      <c r="GG16" s="251"/>
      <c r="GH16" s="251"/>
      <c r="GI16" s="251"/>
      <c r="GJ16" s="251"/>
      <c r="GK16" s="251"/>
      <c r="GL16" s="251"/>
      <c r="GM16" s="251"/>
      <c r="GN16" s="251"/>
      <c r="GO16" s="251"/>
      <c r="GP16" s="251"/>
      <c r="GQ16" s="251"/>
      <c r="GR16" s="251"/>
      <c r="GS16" s="251"/>
      <c r="GT16" s="251"/>
      <c r="GU16" s="251"/>
      <c r="GV16" s="251"/>
      <c r="GW16" s="207"/>
      <c r="GX16" s="230">
        <f t="shared" si="82"/>
        <v>15</v>
      </c>
      <c r="HB16" s="211" t="str">
        <f>M$18&amp;M$19&amp;M$20</f>
        <v>VWPOLO (6C1)1.4 TDi Trendline</v>
      </c>
      <c r="HD16" s="211" t="s">
        <v>1558</v>
      </c>
      <c r="HF16" s="212" t="str">
        <f>M$18&amp;M$19&amp;M$20&amp;"Term:"&amp; M$43&amp;"  Mileage: "&amp;M$44</f>
        <v>VWPOLO (6C1)1.4 TDi TrendlineTerm:48  Mileage: 40000</v>
      </c>
    </row>
    <row r="17" spans="1:214" ht="12" customHeight="1" x14ac:dyDescent="0.25">
      <c r="A17" s="230"/>
      <c r="B17" s="208"/>
      <c r="C17" s="247"/>
      <c r="D17" s="248"/>
      <c r="E17" s="413"/>
      <c r="F17" s="413"/>
      <c r="G17" s="413"/>
      <c r="H17" s="413"/>
      <c r="I17" s="413"/>
      <c r="J17" s="413"/>
      <c r="K17" s="413"/>
      <c r="L17" s="413"/>
      <c r="M17" s="413"/>
      <c r="N17" s="413"/>
      <c r="O17" s="413"/>
      <c r="P17" s="413"/>
      <c r="Q17" s="413"/>
      <c r="R17" s="413"/>
      <c r="S17" s="413"/>
      <c r="T17" s="413"/>
      <c r="U17" s="413"/>
      <c r="V17" s="413"/>
      <c r="W17" s="413"/>
      <c r="X17" s="413"/>
      <c r="Y17" s="413"/>
      <c r="Z17" s="413"/>
      <c r="AA17" s="413"/>
      <c r="AB17" s="413"/>
      <c r="AC17" s="413"/>
      <c r="AD17" s="413"/>
      <c r="AE17" s="413"/>
      <c r="AF17" s="413"/>
      <c r="AG17" s="413"/>
      <c r="AH17" s="413"/>
      <c r="AI17" s="413"/>
      <c r="AJ17" s="413"/>
      <c r="AK17" s="413"/>
      <c r="AL17" s="413"/>
      <c r="AM17" s="413"/>
      <c r="AN17" s="413"/>
      <c r="AO17" s="413"/>
      <c r="AP17" s="413"/>
      <c r="AQ17" s="413"/>
      <c r="AR17" s="413"/>
      <c r="AS17" s="413"/>
      <c r="AT17" s="413"/>
      <c r="AU17" s="413"/>
      <c r="AV17" s="413"/>
      <c r="AW17" s="413"/>
      <c r="AX17" s="413"/>
      <c r="AY17" s="413"/>
      <c r="AZ17" s="413"/>
      <c r="BA17" s="413"/>
      <c r="BB17" s="413"/>
      <c r="BC17" s="413"/>
      <c r="BD17" s="413"/>
      <c r="BE17" s="413"/>
      <c r="BF17" s="413"/>
      <c r="BG17" s="413"/>
      <c r="BH17" s="413"/>
      <c r="BI17" s="413"/>
      <c r="BJ17" s="413"/>
      <c r="BK17" s="413"/>
      <c r="BL17" s="413"/>
      <c r="BM17" s="413"/>
      <c r="BN17" s="413"/>
      <c r="BO17" s="413"/>
      <c r="BP17" s="413"/>
      <c r="BQ17" s="413"/>
      <c r="BR17" s="413"/>
      <c r="BS17" s="413"/>
      <c r="BT17" s="413"/>
      <c r="BU17" s="413"/>
      <c r="BV17" s="413"/>
      <c r="BW17" s="413"/>
      <c r="BX17" s="413"/>
      <c r="BY17" s="413"/>
      <c r="BZ17" s="413"/>
      <c r="CA17" s="413"/>
      <c r="CB17" s="413"/>
      <c r="CC17" s="413"/>
      <c r="CD17" s="413"/>
      <c r="CE17" s="413"/>
      <c r="CF17" s="413"/>
      <c r="CG17" s="413"/>
      <c r="CH17" s="413"/>
      <c r="CI17" s="413"/>
      <c r="CJ17" s="413"/>
      <c r="CK17" s="413"/>
      <c r="CL17" s="413"/>
      <c r="CM17" s="413"/>
      <c r="CN17" s="413"/>
      <c r="CO17" s="413"/>
      <c r="CP17" s="413"/>
      <c r="CQ17" s="413"/>
      <c r="CR17" s="413"/>
      <c r="CS17" s="413"/>
      <c r="CT17" s="413"/>
      <c r="CU17" s="413"/>
      <c r="CV17" s="413"/>
      <c r="CW17" s="413"/>
      <c r="CX17" s="413"/>
      <c r="CY17" s="413"/>
      <c r="CZ17" s="413"/>
      <c r="DA17" s="413"/>
      <c r="DB17" s="413"/>
      <c r="DC17" s="413"/>
      <c r="DD17" s="413"/>
      <c r="DE17" s="413"/>
      <c r="DF17" s="413"/>
      <c r="DG17" s="413"/>
      <c r="DH17" s="413"/>
      <c r="DI17" s="413"/>
      <c r="DJ17" s="413"/>
      <c r="DK17" s="413"/>
      <c r="DL17" s="413"/>
      <c r="DM17" s="413"/>
      <c r="DN17" s="413"/>
      <c r="DO17" s="413"/>
      <c r="DP17" s="413"/>
      <c r="DQ17" s="413"/>
      <c r="DR17" s="413"/>
      <c r="DS17" s="413"/>
      <c r="DT17" s="413"/>
      <c r="DU17" s="413"/>
      <c r="DV17" s="413"/>
      <c r="DW17" s="413"/>
      <c r="DX17" s="413"/>
      <c r="DY17" s="413"/>
      <c r="DZ17" s="413"/>
      <c r="EA17" s="413"/>
      <c r="EB17" s="413"/>
      <c r="EC17" s="413"/>
      <c r="ED17" s="413"/>
      <c r="EE17" s="413"/>
      <c r="EF17" s="413"/>
      <c r="EG17" s="251"/>
      <c r="EH17" s="251"/>
      <c r="EI17" s="251"/>
      <c r="EJ17" s="251"/>
      <c r="EK17" s="251"/>
      <c r="EL17" s="251"/>
      <c r="EM17" s="251"/>
      <c r="EN17" s="251"/>
      <c r="EO17" s="251"/>
      <c r="EP17" s="251"/>
      <c r="EQ17" s="251"/>
      <c r="ER17" s="251"/>
      <c r="ES17" s="251"/>
      <c r="ET17" s="251"/>
      <c r="EU17" s="251"/>
      <c r="EV17" s="251"/>
      <c r="EW17" s="251"/>
      <c r="EX17" s="251"/>
      <c r="EY17" s="251"/>
      <c r="EZ17" s="251"/>
      <c r="FA17" s="251"/>
      <c r="FB17" s="251"/>
      <c r="FC17" s="251"/>
      <c r="FD17" s="251"/>
      <c r="FE17" s="251"/>
      <c r="FF17" s="251"/>
      <c r="FG17" s="251"/>
      <c r="FH17" s="251"/>
      <c r="FI17" s="251"/>
      <c r="FJ17" s="251"/>
      <c r="FK17" s="251"/>
      <c r="FL17" s="251"/>
      <c r="FM17" s="251"/>
      <c r="FN17" s="251"/>
      <c r="FO17" s="251"/>
      <c r="FP17" s="251"/>
      <c r="FQ17" s="251"/>
      <c r="FR17" s="251"/>
      <c r="FS17" s="251"/>
      <c r="FT17" s="251"/>
      <c r="FU17" s="251"/>
      <c r="FV17" s="251"/>
      <c r="FW17" s="251"/>
      <c r="FX17" s="251"/>
      <c r="FY17" s="251"/>
      <c r="FZ17" s="251"/>
      <c r="GA17" s="251"/>
      <c r="GB17" s="251"/>
      <c r="GC17" s="251"/>
      <c r="GD17" s="251"/>
      <c r="GE17" s="251"/>
      <c r="GF17" s="251"/>
      <c r="GG17" s="251"/>
      <c r="GH17" s="251"/>
      <c r="GI17" s="251"/>
      <c r="GJ17" s="251"/>
      <c r="GK17" s="251"/>
      <c r="GL17" s="251"/>
      <c r="GM17" s="251"/>
      <c r="GN17" s="251"/>
      <c r="GO17" s="251"/>
      <c r="GP17" s="251"/>
      <c r="GQ17" s="251"/>
      <c r="GR17" s="251"/>
      <c r="GS17" s="251"/>
      <c r="GT17" s="251"/>
      <c r="GU17" s="251"/>
      <c r="GV17" s="251"/>
      <c r="GW17" s="207"/>
      <c r="GX17" s="230">
        <f t="shared" si="82"/>
        <v>16</v>
      </c>
      <c r="HB17" s="211" t="str">
        <f>N$18&amp;N$19&amp;N$20</f>
        <v>VWPOLO (6C1)1.4 TDi Trendline</v>
      </c>
      <c r="HD17" s="211" t="s">
        <v>1559</v>
      </c>
      <c r="HF17" s="212" t="str">
        <f>N$18&amp;N$19&amp;N$20&amp;"Term:"&amp; N$43&amp;"  Mileage: "&amp;N$44</f>
        <v>VWPOLO (6C1)1.4 TDi TrendlineTerm:60  Mileage: 25000</v>
      </c>
    </row>
    <row r="18" spans="1:214" s="215" customFormat="1" ht="12" customHeight="1" x14ac:dyDescent="0.2">
      <c r="A18" s="242" t="s">
        <v>422</v>
      </c>
      <c r="B18" s="216" t="str">
        <f>A18</f>
        <v>Make</v>
      </c>
      <c r="C18" s="256" t="s">
        <v>358</v>
      </c>
      <c r="D18" s="257" t="s">
        <v>359</v>
      </c>
      <c r="E18" s="412" t="s">
        <v>1433</v>
      </c>
      <c r="F18" s="412" t="s">
        <v>1433</v>
      </c>
      <c r="G18" s="412" t="s">
        <v>1433</v>
      </c>
      <c r="H18" s="412" t="s">
        <v>1433</v>
      </c>
      <c r="I18" s="412" t="s">
        <v>1433</v>
      </c>
      <c r="J18" s="412" t="s">
        <v>1433</v>
      </c>
      <c r="K18" s="412" t="s">
        <v>1467</v>
      </c>
      <c r="L18" s="412" t="s">
        <v>1467</v>
      </c>
      <c r="M18" s="412" t="s">
        <v>1467</v>
      </c>
      <c r="N18" s="412" t="s">
        <v>1467</v>
      </c>
      <c r="O18" s="412" t="s">
        <v>1467</v>
      </c>
      <c r="P18" s="412" t="s">
        <v>1467</v>
      </c>
      <c r="Q18" s="412" t="s">
        <v>1526</v>
      </c>
      <c r="R18" s="412" t="s">
        <v>1526</v>
      </c>
      <c r="S18" s="412" t="s">
        <v>1526</v>
      </c>
      <c r="T18" s="412" t="s">
        <v>1526</v>
      </c>
      <c r="U18" s="412" t="s">
        <v>1526</v>
      </c>
      <c r="V18" s="412" t="s">
        <v>1526</v>
      </c>
      <c r="W18" s="412" t="s">
        <v>1526</v>
      </c>
      <c r="X18" s="412" t="s">
        <v>1526</v>
      </c>
      <c r="Y18" s="412" t="s">
        <v>1526</v>
      </c>
      <c r="Z18" s="412" t="s">
        <v>1526</v>
      </c>
      <c r="AA18" s="412" t="s">
        <v>1526</v>
      </c>
      <c r="AB18" s="412" t="s">
        <v>1526</v>
      </c>
      <c r="AC18" s="412" t="s">
        <v>1527</v>
      </c>
      <c r="AD18" s="412" t="s">
        <v>1527</v>
      </c>
      <c r="AE18" s="412" t="s">
        <v>1527</v>
      </c>
      <c r="AF18" s="412" t="s">
        <v>1527</v>
      </c>
      <c r="AG18" s="412" t="s">
        <v>1527</v>
      </c>
      <c r="AH18" s="412" t="s">
        <v>1527</v>
      </c>
      <c r="AI18" s="412" t="s">
        <v>1467</v>
      </c>
      <c r="AJ18" s="412" t="s">
        <v>1467</v>
      </c>
      <c r="AK18" s="412" t="s">
        <v>1467</v>
      </c>
      <c r="AL18" s="412" t="s">
        <v>1467</v>
      </c>
      <c r="AM18" s="412" t="s">
        <v>1467</v>
      </c>
      <c r="AN18" s="412" t="s">
        <v>1467</v>
      </c>
      <c r="AO18" s="412" t="s">
        <v>793</v>
      </c>
      <c r="AP18" s="412" t="s">
        <v>793</v>
      </c>
      <c r="AQ18" s="412" t="s">
        <v>793</v>
      </c>
      <c r="AR18" s="412" t="s">
        <v>793</v>
      </c>
      <c r="AS18" s="412" t="s">
        <v>793</v>
      </c>
      <c r="AT18" s="412" t="s">
        <v>793</v>
      </c>
      <c r="AU18" s="412" t="s">
        <v>1468</v>
      </c>
      <c r="AV18" s="412" t="s">
        <v>1468</v>
      </c>
      <c r="AW18" s="412" t="s">
        <v>1468</v>
      </c>
      <c r="AX18" s="412" t="s">
        <v>1468</v>
      </c>
      <c r="AY18" s="412" t="s">
        <v>1468</v>
      </c>
      <c r="AZ18" s="412" t="s">
        <v>1468</v>
      </c>
      <c r="BA18" s="412" t="s">
        <v>1528</v>
      </c>
      <c r="BB18" s="412" t="s">
        <v>1528</v>
      </c>
      <c r="BC18" s="412" t="s">
        <v>1528</v>
      </c>
      <c r="BD18" s="412" t="s">
        <v>1528</v>
      </c>
      <c r="BE18" s="412" t="s">
        <v>1528</v>
      </c>
      <c r="BF18" s="412" t="s">
        <v>1528</v>
      </c>
      <c r="BG18" s="412" t="s">
        <v>1467</v>
      </c>
      <c r="BH18" s="412" t="s">
        <v>1467</v>
      </c>
      <c r="BI18" s="412" t="s">
        <v>1467</v>
      </c>
      <c r="BJ18" s="412" t="s">
        <v>1467</v>
      </c>
      <c r="BK18" s="412" t="s">
        <v>1467</v>
      </c>
      <c r="BL18" s="412" t="s">
        <v>1467</v>
      </c>
      <c r="BM18" s="412" t="s">
        <v>1467</v>
      </c>
      <c r="BN18" s="412" t="s">
        <v>1467</v>
      </c>
      <c r="BO18" s="412" t="s">
        <v>1467</v>
      </c>
      <c r="BP18" s="412" t="s">
        <v>1467</v>
      </c>
      <c r="BQ18" s="412" t="s">
        <v>1467</v>
      </c>
      <c r="BR18" s="412" t="s">
        <v>1467</v>
      </c>
      <c r="BS18" s="412" t="s">
        <v>1433</v>
      </c>
      <c r="BT18" s="412" t="s">
        <v>1433</v>
      </c>
      <c r="BU18" s="412" t="s">
        <v>1433</v>
      </c>
      <c r="BV18" s="412" t="s">
        <v>1433</v>
      </c>
      <c r="BW18" s="412" t="s">
        <v>1433</v>
      </c>
      <c r="BX18" s="412" t="s">
        <v>1433</v>
      </c>
      <c r="BY18" s="412" t="s">
        <v>1526</v>
      </c>
      <c r="BZ18" s="412" t="s">
        <v>1526</v>
      </c>
      <c r="CA18" s="412" t="s">
        <v>1526</v>
      </c>
      <c r="CB18" s="412" t="s">
        <v>1526</v>
      </c>
      <c r="CC18" s="412" t="s">
        <v>1526</v>
      </c>
      <c r="CD18" s="412" t="s">
        <v>1526</v>
      </c>
      <c r="CE18" s="412" t="s">
        <v>793</v>
      </c>
      <c r="CF18" s="412" t="s">
        <v>793</v>
      </c>
      <c r="CG18" s="412" t="s">
        <v>793</v>
      </c>
      <c r="CH18" s="412" t="s">
        <v>793</v>
      </c>
      <c r="CI18" s="412" t="s">
        <v>793</v>
      </c>
      <c r="CJ18" s="412" t="s">
        <v>793</v>
      </c>
      <c r="CK18" s="412" t="s">
        <v>1436</v>
      </c>
      <c r="CL18" s="412" t="s">
        <v>1436</v>
      </c>
      <c r="CM18" s="412" t="s">
        <v>1436</v>
      </c>
      <c r="CN18" s="412" t="s">
        <v>1436</v>
      </c>
      <c r="CO18" s="412" t="s">
        <v>1436</v>
      </c>
      <c r="CP18" s="412" t="s">
        <v>1436</v>
      </c>
      <c r="CQ18" s="412" t="s">
        <v>793</v>
      </c>
      <c r="CR18" s="412" t="s">
        <v>793</v>
      </c>
      <c r="CS18" s="412" t="s">
        <v>793</v>
      </c>
      <c r="CT18" s="412" t="s">
        <v>793</v>
      </c>
      <c r="CU18" s="412" t="s">
        <v>793</v>
      </c>
      <c r="CV18" s="412" t="s">
        <v>793</v>
      </c>
      <c r="CW18" s="412" t="s">
        <v>1468</v>
      </c>
      <c r="CX18" s="412" t="s">
        <v>1468</v>
      </c>
      <c r="CY18" s="412" t="s">
        <v>1468</v>
      </c>
      <c r="CZ18" s="412" t="s">
        <v>1468</v>
      </c>
      <c r="DA18" s="412" t="s">
        <v>1468</v>
      </c>
      <c r="DB18" s="412" t="s">
        <v>1468</v>
      </c>
      <c r="DC18" s="412" t="s">
        <v>1433</v>
      </c>
      <c r="DD18" s="412" t="s">
        <v>1433</v>
      </c>
      <c r="DE18" s="412" t="s">
        <v>1433</v>
      </c>
      <c r="DF18" s="412" t="s">
        <v>1433</v>
      </c>
      <c r="DG18" s="412" t="s">
        <v>1433</v>
      </c>
      <c r="DH18" s="412" t="s">
        <v>1433</v>
      </c>
      <c r="DI18" s="412" t="s">
        <v>1437</v>
      </c>
      <c r="DJ18" s="412" t="s">
        <v>1437</v>
      </c>
      <c r="DK18" s="412" t="s">
        <v>1437</v>
      </c>
      <c r="DL18" s="412" t="s">
        <v>1437</v>
      </c>
      <c r="DM18" s="412" t="s">
        <v>1437</v>
      </c>
      <c r="DN18" s="412" t="s">
        <v>1437</v>
      </c>
      <c r="DO18" s="412" t="s">
        <v>1528</v>
      </c>
      <c r="DP18" s="412" t="s">
        <v>1528</v>
      </c>
      <c r="DQ18" s="412" t="s">
        <v>1528</v>
      </c>
      <c r="DR18" s="412" t="s">
        <v>1528</v>
      </c>
      <c r="DS18" s="412" t="s">
        <v>1528</v>
      </c>
      <c r="DT18" s="412" t="s">
        <v>1528</v>
      </c>
      <c r="DU18" s="412" t="s">
        <v>1527</v>
      </c>
      <c r="DV18" s="412" t="s">
        <v>1527</v>
      </c>
      <c r="DW18" s="412" t="s">
        <v>1527</v>
      </c>
      <c r="DX18" s="412" t="s">
        <v>1527</v>
      </c>
      <c r="DY18" s="412" t="s">
        <v>1527</v>
      </c>
      <c r="DZ18" s="412" t="s">
        <v>1527</v>
      </c>
      <c r="EA18" s="412" t="s">
        <v>1467</v>
      </c>
      <c r="EB18" s="412" t="s">
        <v>1467</v>
      </c>
      <c r="EC18" s="412" t="s">
        <v>1467</v>
      </c>
      <c r="ED18" s="412" t="s">
        <v>1467</v>
      </c>
      <c r="EE18" s="412" t="s">
        <v>1467</v>
      </c>
      <c r="EF18" s="412" t="s">
        <v>1467</v>
      </c>
      <c r="EG18" s="255"/>
      <c r="EH18" s="255"/>
      <c r="EI18" s="255"/>
      <c r="EJ18" s="255"/>
      <c r="EK18" s="255"/>
      <c r="EL18" s="255"/>
      <c r="EM18" s="255"/>
      <c r="EN18" s="255"/>
      <c r="EO18" s="255"/>
      <c r="EP18" s="255"/>
      <c r="EQ18" s="255"/>
      <c r="ER18" s="255"/>
      <c r="ES18" s="255"/>
      <c r="ET18" s="255"/>
      <c r="EU18" s="255"/>
      <c r="EV18" s="255"/>
      <c r="EW18" s="255"/>
      <c r="EX18" s="255"/>
      <c r="EY18" s="255"/>
      <c r="EZ18" s="255"/>
      <c r="FA18" s="255"/>
      <c r="FB18" s="255"/>
      <c r="FC18" s="255"/>
      <c r="FD18" s="255"/>
      <c r="FE18" s="255"/>
      <c r="FF18" s="255"/>
      <c r="FG18" s="255"/>
      <c r="FH18" s="255"/>
      <c r="FI18" s="255"/>
      <c r="FJ18" s="255"/>
      <c r="FK18" s="255"/>
      <c r="FL18" s="255"/>
      <c r="FM18" s="255"/>
      <c r="FN18" s="255"/>
      <c r="FO18" s="255"/>
      <c r="FP18" s="255"/>
      <c r="FQ18" s="255"/>
      <c r="FR18" s="255"/>
      <c r="FS18" s="255"/>
      <c r="FT18" s="255"/>
      <c r="FU18" s="255"/>
      <c r="FV18" s="255"/>
      <c r="FW18" s="255"/>
      <c r="FX18" s="255"/>
      <c r="FY18" s="255"/>
      <c r="FZ18" s="255"/>
      <c r="GA18" s="255"/>
      <c r="GB18" s="255"/>
      <c r="GC18" s="255"/>
      <c r="GD18" s="255"/>
      <c r="GE18" s="255"/>
      <c r="GF18" s="255"/>
      <c r="GG18" s="255"/>
      <c r="GH18" s="255"/>
      <c r="GI18" s="255"/>
      <c r="GJ18" s="255"/>
      <c r="GK18" s="255"/>
      <c r="GL18" s="255"/>
      <c r="GM18" s="255"/>
      <c r="GN18" s="255"/>
      <c r="GO18" s="255"/>
      <c r="GP18" s="255"/>
      <c r="GQ18" s="255"/>
      <c r="GR18" s="251"/>
      <c r="GS18" s="251"/>
      <c r="GT18" s="251"/>
      <c r="GU18" s="251"/>
      <c r="GV18" s="251"/>
      <c r="GW18" s="217"/>
      <c r="GX18" s="230">
        <f t="shared" si="82"/>
        <v>17</v>
      </c>
      <c r="GY18" s="210"/>
      <c r="GZ18" s="210"/>
      <c r="HA18" s="210"/>
      <c r="HB18" s="211" t="str">
        <f>O$18&amp;O$19&amp;O$20</f>
        <v>VWPOLO (6C1)1.4 TDi Trendline</v>
      </c>
      <c r="HD18" s="211" t="s">
        <v>1560</v>
      </c>
      <c r="HF18" s="212" t="str">
        <f>O$18&amp;O$19&amp;O$20&amp;"Term:"&amp; O$43&amp;"  Mileage: "&amp;O$44</f>
        <v>VWPOLO (6C1)1.4 TDi TrendlineTerm:60  Mileage: 30000</v>
      </c>
    </row>
    <row r="19" spans="1:214" s="215" customFormat="1" ht="12" customHeight="1" x14ac:dyDescent="0.2">
      <c r="A19" s="242" t="s">
        <v>423</v>
      </c>
      <c r="B19" s="216" t="s">
        <v>423</v>
      </c>
      <c r="C19" s="253"/>
      <c r="D19" s="257" t="s">
        <v>360</v>
      </c>
      <c r="E19" s="412" t="s">
        <v>1434</v>
      </c>
      <c r="F19" s="412" t="s">
        <v>1434</v>
      </c>
      <c r="G19" s="412" t="s">
        <v>1434</v>
      </c>
      <c r="H19" s="412" t="s">
        <v>1434</v>
      </c>
      <c r="I19" s="412" t="s">
        <v>1434</v>
      </c>
      <c r="J19" s="412" t="s">
        <v>1434</v>
      </c>
      <c r="K19" s="412" t="s">
        <v>1469</v>
      </c>
      <c r="L19" s="412" t="s">
        <v>1469</v>
      </c>
      <c r="M19" s="412" t="s">
        <v>1469</v>
      </c>
      <c r="N19" s="412" t="s">
        <v>1469</v>
      </c>
      <c r="O19" s="412" t="s">
        <v>1469</v>
      </c>
      <c r="P19" s="412" t="s">
        <v>1469</v>
      </c>
      <c r="Q19" s="412" t="s">
        <v>1529</v>
      </c>
      <c r="R19" s="412" t="s">
        <v>1529</v>
      </c>
      <c r="S19" s="412" t="s">
        <v>1529</v>
      </c>
      <c r="T19" s="412" t="s">
        <v>1529</v>
      </c>
      <c r="U19" s="412" t="s">
        <v>1529</v>
      </c>
      <c r="V19" s="412" t="s">
        <v>1529</v>
      </c>
      <c r="W19" s="412" t="s">
        <v>1530</v>
      </c>
      <c r="X19" s="412" t="s">
        <v>1530</v>
      </c>
      <c r="Y19" s="412" t="s">
        <v>1530</v>
      </c>
      <c r="Z19" s="412" t="s">
        <v>1530</v>
      </c>
      <c r="AA19" s="412" t="s">
        <v>1530</v>
      </c>
      <c r="AB19" s="412" t="s">
        <v>1530</v>
      </c>
      <c r="AC19" s="412" t="s">
        <v>1531</v>
      </c>
      <c r="AD19" s="412" t="s">
        <v>1531</v>
      </c>
      <c r="AE19" s="412" t="s">
        <v>1531</v>
      </c>
      <c r="AF19" s="412" t="s">
        <v>1531</v>
      </c>
      <c r="AG19" s="412" t="s">
        <v>1531</v>
      </c>
      <c r="AH19" s="412" t="s">
        <v>1531</v>
      </c>
      <c r="AI19" s="412" t="s">
        <v>1470</v>
      </c>
      <c r="AJ19" s="412" t="s">
        <v>1470</v>
      </c>
      <c r="AK19" s="412" t="s">
        <v>1470</v>
      </c>
      <c r="AL19" s="412" t="s">
        <v>1470</v>
      </c>
      <c r="AM19" s="412" t="s">
        <v>1470</v>
      </c>
      <c r="AN19" s="412" t="s">
        <v>1470</v>
      </c>
      <c r="AO19" s="412" t="s">
        <v>1471</v>
      </c>
      <c r="AP19" s="412" t="s">
        <v>1471</v>
      </c>
      <c r="AQ19" s="412" t="s">
        <v>1471</v>
      </c>
      <c r="AR19" s="412" t="s">
        <v>1471</v>
      </c>
      <c r="AS19" s="412" t="s">
        <v>1471</v>
      </c>
      <c r="AT19" s="412" t="s">
        <v>1471</v>
      </c>
      <c r="AU19" s="412" t="s">
        <v>1532</v>
      </c>
      <c r="AV19" s="412" t="s">
        <v>1532</v>
      </c>
      <c r="AW19" s="412" t="s">
        <v>1532</v>
      </c>
      <c r="AX19" s="412" t="s">
        <v>1532</v>
      </c>
      <c r="AY19" s="412" t="s">
        <v>1532</v>
      </c>
      <c r="AZ19" s="412" t="s">
        <v>1532</v>
      </c>
      <c r="BA19" s="412" t="s">
        <v>1533</v>
      </c>
      <c r="BB19" s="412" t="s">
        <v>1533</v>
      </c>
      <c r="BC19" s="412" t="s">
        <v>1533</v>
      </c>
      <c r="BD19" s="412" t="s">
        <v>1533</v>
      </c>
      <c r="BE19" s="412" t="s">
        <v>1533</v>
      </c>
      <c r="BF19" s="412" t="s">
        <v>1533</v>
      </c>
      <c r="BG19" s="412" t="s">
        <v>1472</v>
      </c>
      <c r="BH19" s="412" t="s">
        <v>1472</v>
      </c>
      <c r="BI19" s="412" t="s">
        <v>1472</v>
      </c>
      <c r="BJ19" s="412" t="s">
        <v>1472</v>
      </c>
      <c r="BK19" s="412" t="s">
        <v>1472</v>
      </c>
      <c r="BL19" s="412" t="s">
        <v>1472</v>
      </c>
      <c r="BM19" s="412" t="s">
        <v>1472</v>
      </c>
      <c r="BN19" s="412" t="s">
        <v>1472</v>
      </c>
      <c r="BO19" s="412" t="s">
        <v>1472</v>
      </c>
      <c r="BP19" s="412" t="s">
        <v>1472</v>
      </c>
      <c r="BQ19" s="412" t="s">
        <v>1472</v>
      </c>
      <c r="BR19" s="412" t="s">
        <v>1472</v>
      </c>
      <c r="BS19" s="412" t="s">
        <v>1473</v>
      </c>
      <c r="BT19" s="412" t="s">
        <v>1473</v>
      </c>
      <c r="BU19" s="412" t="s">
        <v>1473</v>
      </c>
      <c r="BV19" s="412" t="s">
        <v>1473</v>
      </c>
      <c r="BW19" s="412" t="s">
        <v>1473</v>
      </c>
      <c r="BX19" s="412" t="s">
        <v>1473</v>
      </c>
      <c r="BY19" s="412" t="s">
        <v>1534</v>
      </c>
      <c r="BZ19" s="412" t="s">
        <v>1534</v>
      </c>
      <c r="CA19" s="412" t="s">
        <v>1534</v>
      </c>
      <c r="CB19" s="412" t="s">
        <v>1534</v>
      </c>
      <c r="CC19" s="412" t="s">
        <v>1534</v>
      </c>
      <c r="CD19" s="412" t="s">
        <v>1534</v>
      </c>
      <c r="CE19" s="412" t="s">
        <v>1474</v>
      </c>
      <c r="CF19" s="412" t="s">
        <v>1474</v>
      </c>
      <c r="CG19" s="412" t="s">
        <v>1474</v>
      </c>
      <c r="CH19" s="412" t="s">
        <v>1474</v>
      </c>
      <c r="CI19" s="412" t="s">
        <v>1474</v>
      </c>
      <c r="CJ19" s="412" t="s">
        <v>1474</v>
      </c>
      <c r="CK19" s="412" t="s">
        <v>1475</v>
      </c>
      <c r="CL19" s="412" t="s">
        <v>1475</v>
      </c>
      <c r="CM19" s="412" t="s">
        <v>1475</v>
      </c>
      <c r="CN19" s="412" t="s">
        <v>1475</v>
      </c>
      <c r="CO19" s="412" t="s">
        <v>1475</v>
      </c>
      <c r="CP19" s="412" t="s">
        <v>1475</v>
      </c>
      <c r="CQ19" s="412" t="s">
        <v>1438</v>
      </c>
      <c r="CR19" s="412" t="s">
        <v>1438</v>
      </c>
      <c r="CS19" s="412" t="s">
        <v>1438</v>
      </c>
      <c r="CT19" s="412" t="s">
        <v>1438</v>
      </c>
      <c r="CU19" s="412" t="s">
        <v>1438</v>
      </c>
      <c r="CV19" s="412" t="s">
        <v>1438</v>
      </c>
      <c r="CW19" s="412" t="s">
        <v>1535</v>
      </c>
      <c r="CX19" s="412" t="s">
        <v>1535</v>
      </c>
      <c r="CY19" s="412" t="s">
        <v>1535</v>
      </c>
      <c r="CZ19" s="412" t="s">
        <v>1535</v>
      </c>
      <c r="DA19" s="412" t="s">
        <v>1535</v>
      </c>
      <c r="DB19" s="412" t="s">
        <v>1535</v>
      </c>
      <c r="DC19" s="412" t="s">
        <v>1439</v>
      </c>
      <c r="DD19" s="412" t="s">
        <v>1439</v>
      </c>
      <c r="DE19" s="412" t="s">
        <v>1439</v>
      </c>
      <c r="DF19" s="412" t="s">
        <v>1439</v>
      </c>
      <c r="DG19" s="412" t="s">
        <v>1439</v>
      </c>
      <c r="DH19" s="412" t="s">
        <v>1439</v>
      </c>
      <c r="DI19" s="412" t="s">
        <v>1536</v>
      </c>
      <c r="DJ19" s="412" t="s">
        <v>1536</v>
      </c>
      <c r="DK19" s="412" t="s">
        <v>1536</v>
      </c>
      <c r="DL19" s="412" t="s">
        <v>1536</v>
      </c>
      <c r="DM19" s="412" t="s">
        <v>1536</v>
      </c>
      <c r="DN19" s="412" t="s">
        <v>1536</v>
      </c>
      <c r="DO19" s="412" t="s">
        <v>1537</v>
      </c>
      <c r="DP19" s="412" t="s">
        <v>1537</v>
      </c>
      <c r="DQ19" s="412" t="s">
        <v>1537</v>
      </c>
      <c r="DR19" s="412" t="s">
        <v>1537</v>
      </c>
      <c r="DS19" s="412" t="s">
        <v>1537</v>
      </c>
      <c r="DT19" s="412" t="s">
        <v>1537</v>
      </c>
      <c r="DU19" s="412" t="s">
        <v>1538</v>
      </c>
      <c r="DV19" s="412" t="s">
        <v>1538</v>
      </c>
      <c r="DW19" s="412" t="s">
        <v>1538</v>
      </c>
      <c r="DX19" s="412" t="s">
        <v>1538</v>
      </c>
      <c r="DY19" s="412" t="s">
        <v>1538</v>
      </c>
      <c r="DZ19" s="412" t="s">
        <v>1538</v>
      </c>
      <c r="EA19" s="412" t="s">
        <v>1539</v>
      </c>
      <c r="EB19" s="412" t="s">
        <v>1539</v>
      </c>
      <c r="EC19" s="412" t="s">
        <v>1539</v>
      </c>
      <c r="ED19" s="412" t="s">
        <v>1539</v>
      </c>
      <c r="EE19" s="412" t="s">
        <v>1539</v>
      </c>
      <c r="EF19" s="412" t="s">
        <v>1539</v>
      </c>
      <c r="EG19" s="255"/>
      <c r="EH19" s="255"/>
      <c r="EI19" s="255"/>
      <c r="EJ19" s="255"/>
      <c r="EK19" s="255"/>
      <c r="EL19" s="255"/>
      <c r="EM19" s="255"/>
      <c r="EN19" s="255"/>
      <c r="EO19" s="255"/>
      <c r="EP19" s="255"/>
      <c r="EQ19" s="255"/>
      <c r="ER19" s="255"/>
      <c r="ES19" s="255"/>
      <c r="ET19" s="255"/>
      <c r="EU19" s="255"/>
      <c r="EV19" s="255"/>
      <c r="EW19" s="255"/>
      <c r="EX19" s="255"/>
      <c r="EY19" s="255"/>
      <c r="EZ19" s="255"/>
      <c r="FA19" s="255"/>
      <c r="FB19" s="255"/>
      <c r="FC19" s="255"/>
      <c r="FD19" s="255"/>
      <c r="FE19" s="255"/>
      <c r="FF19" s="255"/>
      <c r="FG19" s="255"/>
      <c r="FH19" s="255"/>
      <c r="FI19" s="255"/>
      <c r="FJ19" s="255"/>
      <c r="FK19" s="255"/>
      <c r="FL19" s="255"/>
      <c r="FM19" s="255"/>
      <c r="FN19" s="255"/>
      <c r="FO19" s="255"/>
      <c r="FP19" s="255"/>
      <c r="FQ19" s="255"/>
      <c r="FR19" s="255"/>
      <c r="FS19" s="255"/>
      <c r="FT19" s="255"/>
      <c r="FU19" s="255"/>
      <c r="FV19" s="255"/>
      <c r="FW19" s="255"/>
      <c r="FX19" s="255"/>
      <c r="FY19" s="255"/>
      <c r="FZ19" s="255"/>
      <c r="GA19" s="255"/>
      <c r="GB19" s="255"/>
      <c r="GC19" s="255"/>
      <c r="GD19" s="255"/>
      <c r="GE19" s="255"/>
      <c r="GF19" s="255"/>
      <c r="GG19" s="255"/>
      <c r="GH19" s="255"/>
      <c r="GI19" s="255"/>
      <c r="GJ19" s="255"/>
      <c r="GK19" s="255"/>
      <c r="GL19" s="255"/>
      <c r="GM19" s="255"/>
      <c r="GN19" s="255"/>
      <c r="GO19" s="255"/>
      <c r="GP19" s="255"/>
      <c r="GQ19" s="255"/>
      <c r="GR19" s="251"/>
      <c r="GS19" s="251"/>
      <c r="GT19" s="251"/>
      <c r="GU19" s="251"/>
      <c r="GV19" s="251"/>
      <c r="GW19" s="217"/>
      <c r="GX19" s="230">
        <f t="shared" si="82"/>
        <v>18</v>
      </c>
      <c r="GY19" s="210"/>
      <c r="GZ19" s="210"/>
      <c r="HA19" s="210"/>
      <c r="HB19" s="211" t="str">
        <f>P$18&amp;P$19&amp;P$20</f>
        <v>VWPOLO (6C1)1.4 TDi Trendline</v>
      </c>
      <c r="HD19" s="211" t="s">
        <v>1488</v>
      </c>
      <c r="HF19" s="212" t="str">
        <f>P$18&amp;P$19&amp;P$20&amp;"Term:"&amp; P$43&amp;"  Mileage: "&amp;P$44</f>
        <v>VWPOLO (6C1)1.4 TDi TrendlineTerm:60  Mileage: 40000</v>
      </c>
    </row>
    <row r="20" spans="1:214" s="215" customFormat="1" ht="12" customHeight="1" x14ac:dyDescent="0.2">
      <c r="A20" s="242" t="s">
        <v>435</v>
      </c>
      <c r="B20" s="216" t="s">
        <v>435</v>
      </c>
      <c r="C20" s="253"/>
      <c r="D20" s="254" t="s">
        <v>361</v>
      </c>
      <c r="E20" s="412" t="s">
        <v>1435</v>
      </c>
      <c r="F20" s="412" t="s">
        <v>1435</v>
      </c>
      <c r="G20" s="412" t="s">
        <v>1435</v>
      </c>
      <c r="H20" s="412" t="s">
        <v>1435</v>
      </c>
      <c r="I20" s="412" t="s">
        <v>1435</v>
      </c>
      <c r="J20" s="412" t="s">
        <v>1435</v>
      </c>
      <c r="K20" s="412" t="s">
        <v>1476</v>
      </c>
      <c r="L20" s="412" t="s">
        <v>1476</v>
      </c>
      <c r="M20" s="412" t="s">
        <v>1476</v>
      </c>
      <c r="N20" s="412" t="s">
        <v>1476</v>
      </c>
      <c r="O20" s="412" t="s">
        <v>1476</v>
      </c>
      <c r="P20" s="412" t="s">
        <v>1476</v>
      </c>
      <c r="Q20" s="412" t="s">
        <v>1540</v>
      </c>
      <c r="R20" s="412" t="s">
        <v>1540</v>
      </c>
      <c r="S20" s="412" t="s">
        <v>1540</v>
      </c>
      <c r="T20" s="412" t="s">
        <v>1540</v>
      </c>
      <c r="U20" s="412" t="s">
        <v>1540</v>
      </c>
      <c r="V20" s="412" t="s">
        <v>1540</v>
      </c>
      <c r="W20" s="412" t="s">
        <v>1541</v>
      </c>
      <c r="X20" s="412" t="s">
        <v>1541</v>
      </c>
      <c r="Y20" s="412" t="s">
        <v>1541</v>
      </c>
      <c r="Z20" s="412" t="s">
        <v>1541</v>
      </c>
      <c r="AA20" s="412" t="s">
        <v>1541</v>
      </c>
      <c r="AB20" s="412" t="s">
        <v>1541</v>
      </c>
      <c r="AC20" s="412" t="s">
        <v>1542</v>
      </c>
      <c r="AD20" s="412" t="s">
        <v>1542</v>
      </c>
      <c r="AE20" s="412" t="s">
        <v>1542</v>
      </c>
      <c r="AF20" s="412" t="s">
        <v>1542</v>
      </c>
      <c r="AG20" s="412" t="s">
        <v>1542</v>
      </c>
      <c r="AH20" s="412" t="s">
        <v>1542</v>
      </c>
      <c r="AI20" s="412" t="s">
        <v>1477</v>
      </c>
      <c r="AJ20" s="412" t="s">
        <v>1477</v>
      </c>
      <c r="AK20" s="412" t="s">
        <v>1477</v>
      </c>
      <c r="AL20" s="412" t="s">
        <v>1477</v>
      </c>
      <c r="AM20" s="412" t="s">
        <v>1477</v>
      </c>
      <c r="AN20" s="412" t="s">
        <v>1477</v>
      </c>
      <c r="AO20" s="412" t="s">
        <v>1478</v>
      </c>
      <c r="AP20" s="412" t="s">
        <v>1478</v>
      </c>
      <c r="AQ20" s="412" t="s">
        <v>1478</v>
      </c>
      <c r="AR20" s="412" t="s">
        <v>1478</v>
      </c>
      <c r="AS20" s="412" t="s">
        <v>1478</v>
      </c>
      <c r="AT20" s="412" t="s">
        <v>1478</v>
      </c>
      <c r="AU20" s="412" t="s">
        <v>1543</v>
      </c>
      <c r="AV20" s="412" t="s">
        <v>1543</v>
      </c>
      <c r="AW20" s="412" t="s">
        <v>1543</v>
      </c>
      <c r="AX20" s="412" t="s">
        <v>1543</v>
      </c>
      <c r="AY20" s="412" t="s">
        <v>1543</v>
      </c>
      <c r="AZ20" s="412" t="s">
        <v>1543</v>
      </c>
      <c r="BA20" s="412" t="s">
        <v>1544</v>
      </c>
      <c r="BB20" s="412" t="s">
        <v>1544</v>
      </c>
      <c r="BC20" s="412" t="s">
        <v>1544</v>
      </c>
      <c r="BD20" s="412" t="s">
        <v>1544</v>
      </c>
      <c r="BE20" s="412" t="s">
        <v>1544</v>
      </c>
      <c r="BF20" s="412" t="s">
        <v>1544</v>
      </c>
      <c r="BG20" s="412" t="s">
        <v>1545</v>
      </c>
      <c r="BH20" s="412" t="s">
        <v>1545</v>
      </c>
      <c r="BI20" s="412" t="s">
        <v>1545</v>
      </c>
      <c r="BJ20" s="412" t="s">
        <v>1545</v>
      </c>
      <c r="BK20" s="412" t="s">
        <v>1545</v>
      </c>
      <c r="BL20" s="412" t="s">
        <v>1545</v>
      </c>
      <c r="BM20" s="412" t="s">
        <v>1546</v>
      </c>
      <c r="BN20" s="412" t="s">
        <v>1546</v>
      </c>
      <c r="BO20" s="412" t="s">
        <v>1546</v>
      </c>
      <c r="BP20" s="412" t="s">
        <v>1546</v>
      </c>
      <c r="BQ20" s="412" t="s">
        <v>1546</v>
      </c>
      <c r="BR20" s="412" t="s">
        <v>1546</v>
      </c>
      <c r="BS20" s="412" t="s">
        <v>1479</v>
      </c>
      <c r="BT20" s="412" t="s">
        <v>1479</v>
      </c>
      <c r="BU20" s="412" t="s">
        <v>1479</v>
      </c>
      <c r="BV20" s="412" t="s">
        <v>1479</v>
      </c>
      <c r="BW20" s="412" t="s">
        <v>1479</v>
      </c>
      <c r="BX20" s="412" t="s">
        <v>1479</v>
      </c>
      <c r="BY20" s="412" t="s">
        <v>1547</v>
      </c>
      <c r="BZ20" s="412" t="s">
        <v>1547</v>
      </c>
      <c r="CA20" s="412" t="s">
        <v>1547</v>
      </c>
      <c r="CB20" s="412" t="s">
        <v>1547</v>
      </c>
      <c r="CC20" s="412" t="s">
        <v>1547</v>
      </c>
      <c r="CD20" s="412" t="s">
        <v>1547</v>
      </c>
      <c r="CE20" s="412" t="s">
        <v>1480</v>
      </c>
      <c r="CF20" s="412" t="s">
        <v>1480</v>
      </c>
      <c r="CG20" s="412" t="s">
        <v>1480</v>
      </c>
      <c r="CH20" s="412" t="s">
        <v>1480</v>
      </c>
      <c r="CI20" s="412" t="s">
        <v>1480</v>
      </c>
      <c r="CJ20" s="412" t="s">
        <v>1480</v>
      </c>
      <c r="CK20" s="412" t="s">
        <v>1481</v>
      </c>
      <c r="CL20" s="412" t="s">
        <v>1481</v>
      </c>
      <c r="CM20" s="412" t="s">
        <v>1481</v>
      </c>
      <c r="CN20" s="412" t="s">
        <v>1481</v>
      </c>
      <c r="CO20" s="412" t="s">
        <v>1481</v>
      </c>
      <c r="CP20" s="412" t="s">
        <v>1481</v>
      </c>
      <c r="CQ20" s="412" t="s">
        <v>1548</v>
      </c>
      <c r="CR20" s="412" t="s">
        <v>1548</v>
      </c>
      <c r="CS20" s="412" t="s">
        <v>1548</v>
      </c>
      <c r="CT20" s="412" t="s">
        <v>1548</v>
      </c>
      <c r="CU20" s="412" t="s">
        <v>1548</v>
      </c>
      <c r="CV20" s="412" t="s">
        <v>1548</v>
      </c>
      <c r="CW20" s="412" t="s">
        <v>1549</v>
      </c>
      <c r="CX20" s="412" t="s">
        <v>1549</v>
      </c>
      <c r="CY20" s="412" t="s">
        <v>1549</v>
      </c>
      <c r="CZ20" s="412" t="s">
        <v>1549</v>
      </c>
      <c r="DA20" s="412" t="s">
        <v>1549</v>
      </c>
      <c r="DB20" s="412" t="s">
        <v>1549</v>
      </c>
      <c r="DC20" s="412" t="s">
        <v>1440</v>
      </c>
      <c r="DD20" s="412" t="s">
        <v>1440</v>
      </c>
      <c r="DE20" s="412" t="s">
        <v>1440</v>
      </c>
      <c r="DF20" s="412" t="s">
        <v>1440</v>
      </c>
      <c r="DG20" s="412" t="s">
        <v>1440</v>
      </c>
      <c r="DH20" s="412" t="s">
        <v>1440</v>
      </c>
      <c r="DI20" s="412" t="s">
        <v>1550</v>
      </c>
      <c r="DJ20" s="412" t="s">
        <v>1550</v>
      </c>
      <c r="DK20" s="412" t="s">
        <v>1550</v>
      </c>
      <c r="DL20" s="412" t="s">
        <v>1550</v>
      </c>
      <c r="DM20" s="412" t="s">
        <v>1550</v>
      </c>
      <c r="DN20" s="412" t="s">
        <v>1550</v>
      </c>
      <c r="DO20" s="412" t="s">
        <v>1551</v>
      </c>
      <c r="DP20" s="412" t="s">
        <v>1551</v>
      </c>
      <c r="DQ20" s="412" t="s">
        <v>1551</v>
      </c>
      <c r="DR20" s="412" t="s">
        <v>1551</v>
      </c>
      <c r="DS20" s="412" t="s">
        <v>1551</v>
      </c>
      <c r="DT20" s="412" t="s">
        <v>1551</v>
      </c>
      <c r="DU20" s="412" t="s">
        <v>1552</v>
      </c>
      <c r="DV20" s="412" t="s">
        <v>1552</v>
      </c>
      <c r="DW20" s="412" t="s">
        <v>1552</v>
      </c>
      <c r="DX20" s="412" t="s">
        <v>1552</v>
      </c>
      <c r="DY20" s="412" t="s">
        <v>1552</v>
      </c>
      <c r="DZ20" s="412" t="s">
        <v>1552</v>
      </c>
      <c r="EA20" s="412" t="s">
        <v>1553</v>
      </c>
      <c r="EB20" s="412" t="s">
        <v>1553</v>
      </c>
      <c r="EC20" s="412" t="s">
        <v>1553</v>
      </c>
      <c r="ED20" s="412" t="s">
        <v>1553</v>
      </c>
      <c r="EE20" s="412" t="s">
        <v>1553</v>
      </c>
      <c r="EF20" s="412" t="s">
        <v>1553</v>
      </c>
      <c r="EG20" s="255"/>
      <c r="EH20" s="255"/>
      <c r="EI20" s="255"/>
      <c r="EJ20" s="255"/>
      <c r="EK20" s="255"/>
      <c r="EL20" s="255"/>
      <c r="EM20" s="255"/>
      <c r="EN20" s="255"/>
      <c r="EO20" s="255"/>
      <c r="EP20" s="255"/>
      <c r="EQ20" s="255"/>
      <c r="ER20" s="255"/>
      <c r="ES20" s="255"/>
      <c r="ET20" s="255"/>
      <c r="EU20" s="255"/>
      <c r="EV20" s="255"/>
      <c r="EW20" s="255"/>
      <c r="EX20" s="255"/>
      <c r="EY20" s="255"/>
      <c r="EZ20" s="255"/>
      <c r="FA20" s="255"/>
      <c r="FB20" s="255"/>
      <c r="FC20" s="255"/>
      <c r="FD20" s="255"/>
      <c r="FE20" s="255"/>
      <c r="FF20" s="255"/>
      <c r="FG20" s="255"/>
      <c r="FH20" s="255"/>
      <c r="FI20" s="255"/>
      <c r="FJ20" s="255"/>
      <c r="FK20" s="255"/>
      <c r="FL20" s="255"/>
      <c r="FM20" s="255"/>
      <c r="FN20" s="255"/>
      <c r="FO20" s="255"/>
      <c r="FP20" s="255"/>
      <c r="FQ20" s="255"/>
      <c r="FR20" s="255"/>
      <c r="FS20" s="255"/>
      <c r="FT20" s="255"/>
      <c r="FU20" s="255"/>
      <c r="FV20" s="255"/>
      <c r="FW20" s="255"/>
      <c r="FX20" s="255"/>
      <c r="FY20" s="255"/>
      <c r="FZ20" s="255"/>
      <c r="GA20" s="255"/>
      <c r="GB20" s="255"/>
      <c r="GC20" s="255"/>
      <c r="GD20" s="255"/>
      <c r="GE20" s="255"/>
      <c r="GF20" s="255"/>
      <c r="GG20" s="255"/>
      <c r="GH20" s="255"/>
      <c r="GI20" s="255"/>
      <c r="GJ20" s="255"/>
      <c r="GK20" s="255"/>
      <c r="GL20" s="255"/>
      <c r="GM20" s="255"/>
      <c r="GN20" s="255"/>
      <c r="GO20" s="255"/>
      <c r="GP20" s="255"/>
      <c r="GQ20" s="255"/>
      <c r="GR20" s="251"/>
      <c r="GS20" s="251"/>
      <c r="GT20" s="251"/>
      <c r="GU20" s="251"/>
      <c r="GV20" s="251"/>
      <c r="GW20" s="217"/>
      <c r="GX20" s="230">
        <f t="shared" si="82"/>
        <v>19</v>
      </c>
      <c r="GY20" s="210"/>
      <c r="GZ20" s="210"/>
      <c r="HA20" s="210"/>
      <c r="HB20" s="211" t="str">
        <f>Q$18&amp;Q$19&amp;Q$20</f>
        <v>SEATIBIZA ST (6J)1.2 TDi Style</v>
      </c>
      <c r="HD20" s="211" t="s">
        <v>1561</v>
      </c>
      <c r="HF20" s="212" t="str">
        <f>Q$18&amp;Q$19&amp;Q$20&amp;"Term:"&amp; Q$43&amp;"  Mileage: "&amp;Q$44</f>
        <v>SEATIBIZA ST (6J)1.2 TDi StyleTerm:48  Mileage: 25000</v>
      </c>
    </row>
    <row r="21" spans="1:214" ht="12" customHeight="1" x14ac:dyDescent="0.2">
      <c r="A21" s="230" t="s">
        <v>479</v>
      </c>
      <c r="B21" s="208" t="s">
        <v>479</v>
      </c>
      <c r="C21" s="247"/>
      <c r="D21" s="248" t="s">
        <v>362</v>
      </c>
      <c r="E21" s="412" t="s">
        <v>1383</v>
      </c>
      <c r="F21" s="412" t="s">
        <v>1383</v>
      </c>
      <c r="G21" s="412" t="s">
        <v>1383</v>
      </c>
      <c r="H21" s="412" t="s">
        <v>1383</v>
      </c>
      <c r="I21" s="412" t="s">
        <v>1383</v>
      </c>
      <c r="J21" s="412" t="s">
        <v>1383</v>
      </c>
      <c r="K21" s="412" t="s">
        <v>1383</v>
      </c>
      <c r="L21" s="412" t="s">
        <v>1383</v>
      </c>
      <c r="M21" s="412" t="s">
        <v>1383</v>
      </c>
      <c r="N21" s="412" t="s">
        <v>1383</v>
      </c>
      <c r="O21" s="412" t="s">
        <v>1383</v>
      </c>
      <c r="P21" s="412" t="s">
        <v>1383</v>
      </c>
      <c r="Q21" s="412" t="s">
        <v>1383</v>
      </c>
      <c r="R21" s="412" t="s">
        <v>1383</v>
      </c>
      <c r="S21" s="412" t="s">
        <v>1383</v>
      </c>
      <c r="T21" s="412" t="s">
        <v>1383</v>
      </c>
      <c r="U21" s="412" t="s">
        <v>1383</v>
      </c>
      <c r="V21" s="412" t="s">
        <v>1383</v>
      </c>
      <c r="W21" s="412" t="s">
        <v>1383</v>
      </c>
      <c r="X21" s="412" t="s">
        <v>1383</v>
      </c>
      <c r="Y21" s="412" t="s">
        <v>1383</v>
      </c>
      <c r="Z21" s="412" t="s">
        <v>1383</v>
      </c>
      <c r="AA21" s="412" t="s">
        <v>1383</v>
      </c>
      <c r="AB21" s="412" t="s">
        <v>1383</v>
      </c>
      <c r="AC21" s="412" t="s">
        <v>1383</v>
      </c>
      <c r="AD21" s="412" t="s">
        <v>1383</v>
      </c>
      <c r="AE21" s="412" t="s">
        <v>1383</v>
      </c>
      <c r="AF21" s="412" t="s">
        <v>1383</v>
      </c>
      <c r="AG21" s="412" t="s">
        <v>1383</v>
      </c>
      <c r="AH21" s="412" t="s">
        <v>1383</v>
      </c>
      <c r="AI21" s="412" t="s">
        <v>1383</v>
      </c>
      <c r="AJ21" s="412" t="s">
        <v>1383</v>
      </c>
      <c r="AK21" s="412" t="s">
        <v>1383</v>
      </c>
      <c r="AL21" s="412" t="s">
        <v>1383</v>
      </c>
      <c r="AM21" s="412" t="s">
        <v>1383</v>
      </c>
      <c r="AN21" s="412" t="s">
        <v>1383</v>
      </c>
      <c r="AO21" s="412" t="s">
        <v>1383</v>
      </c>
      <c r="AP21" s="412" t="s">
        <v>1383</v>
      </c>
      <c r="AQ21" s="412" t="s">
        <v>1383</v>
      </c>
      <c r="AR21" s="412" t="s">
        <v>1383</v>
      </c>
      <c r="AS21" s="412" t="s">
        <v>1383</v>
      </c>
      <c r="AT21" s="412" t="s">
        <v>1383</v>
      </c>
      <c r="AU21" s="412" t="s">
        <v>1383</v>
      </c>
      <c r="AV21" s="412" t="s">
        <v>1383</v>
      </c>
      <c r="AW21" s="412" t="s">
        <v>1383</v>
      </c>
      <c r="AX21" s="412" t="s">
        <v>1383</v>
      </c>
      <c r="AY21" s="412" t="s">
        <v>1383</v>
      </c>
      <c r="AZ21" s="412" t="s">
        <v>1383</v>
      </c>
      <c r="BA21" s="412" t="s">
        <v>1383</v>
      </c>
      <c r="BB21" s="412" t="s">
        <v>1383</v>
      </c>
      <c r="BC21" s="412" t="s">
        <v>1383</v>
      </c>
      <c r="BD21" s="412" t="s">
        <v>1383</v>
      </c>
      <c r="BE21" s="412" t="s">
        <v>1383</v>
      </c>
      <c r="BF21" s="412" t="s">
        <v>1383</v>
      </c>
      <c r="BG21" s="412" t="s">
        <v>1383</v>
      </c>
      <c r="BH21" s="412" t="s">
        <v>1383</v>
      </c>
      <c r="BI21" s="412" t="s">
        <v>1383</v>
      </c>
      <c r="BJ21" s="412" t="s">
        <v>1383</v>
      </c>
      <c r="BK21" s="412" t="s">
        <v>1383</v>
      </c>
      <c r="BL21" s="412" t="s">
        <v>1383</v>
      </c>
      <c r="BM21" s="412" t="s">
        <v>1383</v>
      </c>
      <c r="BN21" s="412" t="s">
        <v>1383</v>
      </c>
      <c r="BO21" s="412" t="s">
        <v>1383</v>
      </c>
      <c r="BP21" s="412" t="s">
        <v>1383</v>
      </c>
      <c r="BQ21" s="412" t="s">
        <v>1383</v>
      </c>
      <c r="BR21" s="412" t="s">
        <v>1383</v>
      </c>
      <c r="BS21" s="412" t="s">
        <v>1383</v>
      </c>
      <c r="BT21" s="412" t="s">
        <v>1383</v>
      </c>
      <c r="BU21" s="412" t="s">
        <v>1383</v>
      </c>
      <c r="BV21" s="412" t="s">
        <v>1383</v>
      </c>
      <c r="BW21" s="412" t="s">
        <v>1383</v>
      </c>
      <c r="BX21" s="412" t="s">
        <v>1383</v>
      </c>
      <c r="BY21" s="412" t="s">
        <v>1383</v>
      </c>
      <c r="BZ21" s="412" t="s">
        <v>1383</v>
      </c>
      <c r="CA21" s="412" t="s">
        <v>1383</v>
      </c>
      <c r="CB21" s="412" t="s">
        <v>1383</v>
      </c>
      <c r="CC21" s="412" t="s">
        <v>1383</v>
      </c>
      <c r="CD21" s="412" t="s">
        <v>1383</v>
      </c>
      <c r="CE21" s="412" t="s">
        <v>1383</v>
      </c>
      <c r="CF21" s="412" t="s">
        <v>1383</v>
      </c>
      <c r="CG21" s="412" t="s">
        <v>1383</v>
      </c>
      <c r="CH21" s="412" t="s">
        <v>1383</v>
      </c>
      <c r="CI21" s="412" t="s">
        <v>1383</v>
      </c>
      <c r="CJ21" s="412" t="s">
        <v>1383</v>
      </c>
      <c r="CK21" s="412" t="s">
        <v>1383</v>
      </c>
      <c r="CL21" s="412" t="s">
        <v>1383</v>
      </c>
      <c r="CM21" s="412" t="s">
        <v>1383</v>
      </c>
      <c r="CN21" s="412" t="s">
        <v>1383</v>
      </c>
      <c r="CO21" s="412" t="s">
        <v>1383</v>
      </c>
      <c r="CP21" s="412" t="s">
        <v>1383</v>
      </c>
      <c r="CQ21" s="412" t="s">
        <v>1383</v>
      </c>
      <c r="CR21" s="412" t="s">
        <v>1383</v>
      </c>
      <c r="CS21" s="412" t="s">
        <v>1383</v>
      </c>
      <c r="CT21" s="412" t="s">
        <v>1383</v>
      </c>
      <c r="CU21" s="412" t="s">
        <v>1383</v>
      </c>
      <c r="CV21" s="412" t="s">
        <v>1383</v>
      </c>
      <c r="CW21" s="412" t="s">
        <v>1383</v>
      </c>
      <c r="CX21" s="412" t="s">
        <v>1383</v>
      </c>
      <c r="CY21" s="412" t="s">
        <v>1383</v>
      </c>
      <c r="CZ21" s="412" t="s">
        <v>1383</v>
      </c>
      <c r="DA21" s="412" t="s">
        <v>1383</v>
      </c>
      <c r="DB21" s="412" t="s">
        <v>1383</v>
      </c>
      <c r="DC21" s="412" t="s">
        <v>1383</v>
      </c>
      <c r="DD21" s="412" t="s">
        <v>1383</v>
      </c>
      <c r="DE21" s="412" t="s">
        <v>1383</v>
      </c>
      <c r="DF21" s="412" t="s">
        <v>1383</v>
      </c>
      <c r="DG21" s="412" t="s">
        <v>1383</v>
      </c>
      <c r="DH21" s="412" t="s">
        <v>1383</v>
      </c>
      <c r="DI21" s="412" t="s">
        <v>1383</v>
      </c>
      <c r="DJ21" s="412" t="s">
        <v>1383</v>
      </c>
      <c r="DK21" s="412" t="s">
        <v>1383</v>
      </c>
      <c r="DL21" s="412" t="s">
        <v>1383</v>
      </c>
      <c r="DM21" s="412" t="s">
        <v>1383</v>
      </c>
      <c r="DN21" s="412" t="s">
        <v>1383</v>
      </c>
      <c r="DO21" s="412" t="s">
        <v>1383</v>
      </c>
      <c r="DP21" s="412" t="s">
        <v>1383</v>
      </c>
      <c r="DQ21" s="412" t="s">
        <v>1383</v>
      </c>
      <c r="DR21" s="412" t="s">
        <v>1383</v>
      </c>
      <c r="DS21" s="412" t="s">
        <v>1383</v>
      </c>
      <c r="DT21" s="412" t="s">
        <v>1383</v>
      </c>
      <c r="DU21" s="412" t="s">
        <v>1383</v>
      </c>
      <c r="DV21" s="412" t="s">
        <v>1383</v>
      </c>
      <c r="DW21" s="412" t="s">
        <v>1383</v>
      </c>
      <c r="DX21" s="412" t="s">
        <v>1383</v>
      </c>
      <c r="DY21" s="412" t="s">
        <v>1383</v>
      </c>
      <c r="DZ21" s="412" t="s">
        <v>1383</v>
      </c>
      <c r="EA21" s="412" t="s">
        <v>1383</v>
      </c>
      <c r="EB21" s="412" t="s">
        <v>1383</v>
      </c>
      <c r="EC21" s="412" t="s">
        <v>1383</v>
      </c>
      <c r="ED21" s="412" t="s">
        <v>1383</v>
      </c>
      <c r="EE21" s="412" t="s">
        <v>1383</v>
      </c>
      <c r="EF21" s="412" t="s">
        <v>1383</v>
      </c>
      <c r="EG21" s="251"/>
      <c r="EH21" s="251"/>
      <c r="EI21" s="251"/>
      <c r="EJ21" s="251"/>
      <c r="EK21" s="251"/>
      <c r="EL21" s="251"/>
      <c r="EM21" s="251"/>
      <c r="EN21" s="251"/>
      <c r="EO21" s="251"/>
      <c r="EP21" s="251"/>
      <c r="EQ21" s="251"/>
      <c r="ER21" s="251"/>
      <c r="ES21" s="251"/>
      <c r="ET21" s="251"/>
      <c r="EU21" s="251"/>
      <c r="EV21" s="251"/>
      <c r="EW21" s="251"/>
      <c r="EX21" s="251"/>
      <c r="EY21" s="251"/>
      <c r="EZ21" s="251"/>
      <c r="FA21" s="251"/>
      <c r="FB21" s="251"/>
      <c r="FC21" s="251"/>
      <c r="FD21" s="251"/>
      <c r="FE21" s="251"/>
      <c r="FF21" s="251"/>
      <c r="FG21" s="251"/>
      <c r="FH21" s="251"/>
      <c r="FI21" s="251"/>
      <c r="FJ21" s="251"/>
      <c r="FK21" s="251"/>
      <c r="FL21" s="251"/>
      <c r="FM21" s="251"/>
      <c r="FN21" s="251"/>
      <c r="FO21" s="251"/>
      <c r="FP21" s="251"/>
      <c r="FQ21" s="251"/>
      <c r="FR21" s="251"/>
      <c r="FS21" s="251"/>
      <c r="FT21" s="251"/>
      <c r="FU21" s="251"/>
      <c r="FV21" s="251"/>
      <c r="FW21" s="251"/>
      <c r="FX21" s="251"/>
      <c r="FY21" s="251"/>
      <c r="FZ21" s="251"/>
      <c r="GA21" s="251"/>
      <c r="GB21" s="251"/>
      <c r="GC21" s="251"/>
      <c r="GD21" s="251"/>
      <c r="GE21" s="251"/>
      <c r="GF21" s="251"/>
      <c r="GG21" s="251"/>
      <c r="GH21" s="251"/>
      <c r="GI21" s="251"/>
      <c r="GJ21" s="251"/>
      <c r="GK21" s="251"/>
      <c r="GL21" s="251"/>
      <c r="GM21" s="251"/>
      <c r="GN21" s="251"/>
      <c r="GO21" s="251"/>
      <c r="GP21" s="251"/>
      <c r="GQ21" s="251"/>
      <c r="GR21" s="255"/>
      <c r="GS21" s="255"/>
      <c r="GT21" s="255"/>
      <c r="GU21" s="255"/>
      <c r="GV21" s="255"/>
      <c r="GW21" s="207"/>
      <c r="GX21" s="230">
        <f t="shared" si="82"/>
        <v>20</v>
      </c>
      <c r="HB21" s="211" t="str">
        <f>R$18&amp;R$19&amp;R$20</f>
        <v>SEATIBIZA ST (6J)1.2 TDi Style</v>
      </c>
      <c r="HD21" s="211" t="s">
        <v>1485</v>
      </c>
      <c r="HF21" s="212" t="str">
        <f>R$18&amp;R$19&amp;R$20&amp;"Term:"&amp; R$43&amp;"  Mileage: "&amp;R$44</f>
        <v>SEATIBIZA ST (6J)1.2 TDi StyleTerm:48  Mileage: 30000</v>
      </c>
    </row>
    <row r="22" spans="1:214" ht="12" customHeight="1" x14ac:dyDescent="0.2">
      <c r="A22" s="230" t="s">
        <v>440</v>
      </c>
      <c r="B22" s="208" t="s">
        <v>480</v>
      </c>
      <c r="C22" s="247"/>
      <c r="D22" s="248" t="s">
        <v>363</v>
      </c>
      <c r="E22" s="412">
        <v>5</v>
      </c>
      <c r="F22" s="412">
        <v>5</v>
      </c>
      <c r="G22" s="412">
        <v>5</v>
      </c>
      <c r="H22" s="412">
        <v>5</v>
      </c>
      <c r="I22" s="412">
        <v>5</v>
      </c>
      <c r="J22" s="412">
        <v>5</v>
      </c>
      <c r="K22" s="412">
        <v>5</v>
      </c>
      <c r="L22" s="412">
        <v>5</v>
      </c>
      <c r="M22" s="412">
        <v>5</v>
      </c>
      <c r="N22" s="412">
        <v>5</v>
      </c>
      <c r="O22" s="412">
        <v>5</v>
      </c>
      <c r="P22" s="412">
        <v>5</v>
      </c>
      <c r="Q22" s="412">
        <v>5</v>
      </c>
      <c r="R22" s="412">
        <v>5</v>
      </c>
      <c r="S22" s="412">
        <v>5</v>
      </c>
      <c r="T22" s="412">
        <v>5</v>
      </c>
      <c r="U22" s="412">
        <v>5</v>
      </c>
      <c r="V22" s="412">
        <v>5</v>
      </c>
      <c r="W22" s="412">
        <v>5</v>
      </c>
      <c r="X22" s="412">
        <v>5</v>
      </c>
      <c r="Y22" s="412">
        <v>5</v>
      </c>
      <c r="Z22" s="412">
        <v>5</v>
      </c>
      <c r="AA22" s="412">
        <v>5</v>
      </c>
      <c r="AB22" s="412">
        <v>5</v>
      </c>
      <c r="AC22" s="412">
        <v>5</v>
      </c>
      <c r="AD22" s="412">
        <v>5</v>
      </c>
      <c r="AE22" s="412">
        <v>5</v>
      </c>
      <c r="AF22" s="412">
        <v>5</v>
      </c>
      <c r="AG22" s="412">
        <v>5</v>
      </c>
      <c r="AH22" s="412">
        <v>5</v>
      </c>
      <c r="AI22" s="412">
        <v>5</v>
      </c>
      <c r="AJ22" s="412">
        <v>5</v>
      </c>
      <c r="AK22" s="412">
        <v>5</v>
      </c>
      <c r="AL22" s="412">
        <v>5</v>
      </c>
      <c r="AM22" s="412">
        <v>5</v>
      </c>
      <c r="AN22" s="412">
        <v>5</v>
      </c>
      <c r="AO22" s="412">
        <v>5</v>
      </c>
      <c r="AP22" s="412">
        <v>5</v>
      </c>
      <c r="AQ22" s="412">
        <v>5</v>
      </c>
      <c r="AR22" s="412">
        <v>5</v>
      </c>
      <c r="AS22" s="412">
        <v>5</v>
      </c>
      <c r="AT22" s="412">
        <v>5</v>
      </c>
      <c r="AU22" s="412">
        <v>5</v>
      </c>
      <c r="AV22" s="412">
        <v>5</v>
      </c>
      <c r="AW22" s="412">
        <v>5</v>
      </c>
      <c r="AX22" s="412">
        <v>5</v>
      </c>
      <c r="AY22" s="412">
        <v>5</v>
      </c>
      <c r="AZ22" s="412">
        <v>5</v>
      </c>
      <c r="BA22" s="412">
        <v>5</v>
      </c>
      <c r="BB22" s="412">
        <v>5</v>
      </c>
      <c r="BC22" s="412">
        <v>5</v>
      </c>
      <c r="BD22" s="412">
        <v>5</v>
      </c>
      <c r="BE22" s="412">
        <v>5</v>
      </c>
      <c r="BF22" s="412">
        <v>5</v>
      </c>
      <c r="BG22" s="412">
        <v>5</v>
      </c>
      <c r="BH22" s="412">
        <v>5</v>
      </c>
      <c r="BI22" s="412">
        <v>5</v>
      </c>
      <c r="BJ22" s="412">
        <v>5</v>
      </c>
      <c r="BK22" s="412">
        <v>5</v>
      </c>
      <c r="BL22" s="412">
        <v>5</v>
      </c>
      <c r="BM22" s="412">
        <v>5</v>
      </c>
      <c r="BN22" s="412">
        <v>5</v>
      </c>
      <c r="BO22" s="412">
        <v>5</v>
      </c>
      <c r="BP22" s="412">
        <v>5</v>
      </c>
      <c r="BQ22" s="412">
        <v>5</v>
      </c>
      <c r="BR22" s="412">
        <v>5</v>
      </c>
      <c r="BS22" s="412">
        <v>5</v>
      </c>
      <c r="BT22" s="412">
        <v>5</v>
      </c>
      <c r="BU22" s="412">
        <v>5</v>
      </c>
      <c r="BV22" s="412">
        <v>5</v>
      </c>
      <c r="BW22" s="412">
        <v>5</v>
      </c>
      <c r="BX22" s="412">
        <v>5</v>
      </c>
      <c r="BY22" s="412">
        <v>5</v>
      </c>
      <c r="BZ22" s="412">
        <v>5</v>
      </c>
      <c r="CA22" s="412">
        <v>5</v>
      </c>
      <c r="CB22" s="412">
        <v>5</v>
      </c>
      <c r="CC22" s="412">
        <v>5</v>
      </c>
      <c r="CD22" s="412">
        <v>5</v>
      </c>
      <c r="CE22" s="412">
        <v>5</v>
      </c>
      <c r="CF22" s="412">
        <v>5</v>
      </c>
      <c r="CG22" s="412">
        <v>5</v>
      </c>
      <c r="CH22" s="412">
        <v>5</v>
      </c>
      <c r="CI22" s="412">
        <v>5</v>
      </c>
      <c r="CJ22" s="412">
        <v>5</v>
      </c>
      <c r="CK22" s="412">
        <v>4</v>
      </c>
      <c r="CL22" s="412">
        <v>4</v>
      </c>
      <c r="CM22" s="412">
        <v>4</v>
      </c>
      <c r="CN22" s="412">
        <v>4</v>
      </c>
      <c r="CO22" s="412">
        <v>4</v>
      </c>
      <c r="CP22" s="412">
        <v>4</v>
      </c>
      <c r="CQ22" s="412">
        <v>5</v>
      </c>
      <c r="CR22" s="412">
        <v>5</v>
      </c>
      <c r="CS22" s="412">
        <v>5</v>
      </c>
      <c r="CT22" s="412">
        <v>5</v>
      </c>
      <c r="CU22" s="412">
        <v>5</v>
      </c>
      <c r="CV22" s="412">
        <v>5</v>
      </c>
      <c r="CW22" s="412">
        <v>5</v>
      </c>
      <c r="CX22" s="412">
        <v>5</v>
      </c>
      <c r="CY22" s="412">
        <v>5</v>
      </c>
      <c r="CZ22" s="412">
        <v>5</v>
      </c>
      <c r="DA22" s="412">
        <v>5</v>
      </c>
      <c r="DB22" s="412">
        <v>5</v>
      </c>
      <c r="DC22" s="412">
        <v>3</v>
      </c>
      <c r="DD22" s="412">
        <v>3</v>
      </c>
      <c r="DE22" s="412">
        <v>3</v>
      </c>
      <c r="DF22" s="412">
        <v>3</v>
      </c>
      <c r="DG22" s="412">
        <v>3</v>
      </c>
      <c r="DH22" s="412">
        <v>3</v>
      </c>
      <c r="DI22" s="412">
        <v>4</v>
      </c>
      <c r="DJ22" s="412">
        <v>4</v>
      </c>
      <c r="DK22" s="412">
        <v>4</v>
      </c>
      <c r="DL22" s="412">
        <v>4</v>
      </c>
      <c r="DM22" s="412">
        <v>4</v>
      </c>
      <c r="DN22" s="412">
        <v>4</v>
      </c>
      <c r="DO22" s="412">
        <v>4</v>
      </c>
      <c r="DP22" s="412">
        <v>4</v>
      </c>
      <c r="DQ22" s="412">
        <v>4</v>
      </c>
      <c r="DR22" s="412">
        <v>4</v>
      </c>
      <c r="DS22" s="412">
        <v>4</v>
      </c>
      <c r="DT22" s="412">
        <v>4</v>
      </c>
      <c r="DU22" s="412">
        <v>5</v>
      </c>
      <c r="DV22" s="412">
        <v>5</v>
      </c>
      <c r="DW22" s="412">
        <v>5</v>
      </c>
      <c r="DX22" s="412">
        <v>5</v>
      </c>
      <c r="DY22" s="412">
        <v>5</v>
      </c>
      <c r="DZ22" s="412">
        <v>5</v>
      </c>
      <c r="EA22" s="412">
        <v>4</v>
      </c>
      <c r="EB22" s="412">
        <v>4</v>
      </c>
      <c r="EC22" s="412">
        <v>4</v>
      </c>
      <c r="ED22" s="412">
        <v>4</v>
      </c>
      <c r="EE22" s="412">
        <v>4</v>
      </c>
      <c r="EF22" s="412">
        <v>4</v>
      </c>
      <c r="EG22" s="251"/>
      <c r="EH22" s="251"/>
      <c r="EI22" s="251"/>
      <c r="EJ22" s="251"/>
      <c r="EK22" s="251"/>
      <c r="EL22" s="251"/>
      <c r="EM22" s="251"/>
      <c r="EN22" s="251"/>
      <c r="EO22" s="251"/>
      <c r="EP22" s="251"/>
      <c r="EQ22" s="251"/>
      <c r="ER22" s="251"/>
      <c r="ES22" s="251"/>
      <c r="ET22" s="251"/>
      <c r="EU22" s="251"/>
      <c r="EV22" s="251"/>
      <c r="EW22" s="251"/>
      <c r="EX22" s="251"/>
      <c r="EY22" s="251"/>
      <c r="EZ22" s="251"/>
      <c r="FA22" s="251"/>
      <c r="FB22" s="251"/>
      <c r="FC22" s="251"/>
      <c r="FD22" s="251"/>
      <c r="FE22" s="251"/>
      <c r="FF22" s="251"/>
      <c r="FG22" s="251"/>
      <c r="FH22" s="251"/>
      <c r="FI22" s="251"/>
      <c r="FJ22" s="251"/>
      <c r="FK22" s="251"/>
      <c r="FL22" s="251"/>
      <c r="FM22" s="251"/>
      <c r="FN22" s="251"/>
      <c r="FO22" s="251"/>
      <c r="FP22" s="251"/>
      <c r="FQ22" s="251"/>
      <c r="FR22" s="251"/>
      <c r="FS22" s="251"/>
      <c r="FT22" s="251"/>
      <c r="FU22" s="251"/>
      <c r="FV22" s="251"/>
      <c r="FW22" s="251"/>
      <c r="FX22" s="251"/>
      <c r="FY22" s="251"/>
      <c r="FZ22" s="251"/>
      <c r="GA22" s="251"/>
      <c r="GB22" s="251"/>
      <c r="GC22" s="251"/>
      <c r="GD22" s="251"/>
      <c r="GE22" s="251"/>
      <c r="GF22" s="251"/>
      <c r="GG22" s="251"/>
      <c r="GH22" s="251"/>
      <c r="GI22" s="251"/>
      <c r="GJ22" s="251"/>
      <c r="GK22" s="251"/>
      <c r="GL22" s="251"/>
      <c r="GM22" s="251"/>
      <c r="GN22" s="251"/>
      <c r="GO22" s="251"/>
      <c r="GP22" s="251"/>
      <c r="GQ22" s="251"/>
      <c r="GR22" s="251"/>
      <c r="GS22" s="251"/>
      <c r="GT22" s="251"/>
      <c r="GU22" s="251"/>
      <c r="GV22" s="251"/>
      <c r="GW22" s="207"/>
      <c r="GX22" s="230">
        <f t="shared" si="82"/>
        <v>21</v>
      </c>
      <c r="HB22" s="211" t="str">
        <f>S$18&amp;S$19&amp;S$20</f>
        <v>SEATIBIZA ST (6J)1.2 TDi Style</v>
      </c>
      <c r="HD22" s="211" t="s">
        <v>1486</v>
      </c>
      <c r="HF22" s="212" t="str">
        <f>S$18&amp;S$19&amp;S$20&amp;"Term:"&amp; S$43&amp;"  Mileage: "&amp;S$44</f>
        <v>SEATIBIZA ST (6J)1.2 TDi StyleTerm:48  Mileage: 40000</v>
      </c>
    </row>
    <row r="23" spans="1:214" ht="12" customHeight="1" x14ac:dyDescent="0.2">
      <c r="A23" s="230" t="s">
        <v>440</v>
      </c>
      <c r="B23" s="208" t="s">
        <v>481</v>
      </c>
      <c r="C23" s="247"/>
      <c r="D23" s="248" t="s">
        <v>364</v>
      </c>
      <c r="E23" s="412" t="s">
        <v>1400</v>
      </c>
      <c r="F23" s="412" t="s">
        <v>1400</v>
      </c>
      <c r="G23" s="412" t="s">
        <v>1400</v>
      </c>
      <c r="H23" s="412" t="s">
        <v>1400</v>
      </c>
      <c r="I23" s="412" t="s">
        <v>1400</v>
      </c>
      <c r="J23" s="412" t="s">
        <v>1400</v>
      </c>
      <c r="K23" s="412" t="s">
        <v>1400</v>
      </c>
      <c r="L23" s="412" t="s">
        <v>1400</v>
      </c>
      <c r="M23" s="412" t="s">
        <v>1400</v>
      </c>
      <c r="N23" s="412" t="s">
        <v>1400</v>
      </c>
      <c r="O23" s="412" t="s">
        <v>1400</v>
      </c>
      <c r="P23" s="412" t="s">
        <v>1400</v>
      </c>
      <c r="Q23" s="412" t="s">
        <v>1400</v>
      </c>
      <c r="R23" s="412" t="s">
        <v>1400</v>
      </c>
      <c r="S23" s="412" t="s">
        <v>1400</v>
      </c>
      <c r="T23" s="412" t="s">
        <v>1400</v>
      </c>
      <c r="U23" s="412" t="s">
        <v>1400</v>
      </c>
      <c r="V23" s="412" t="s">
        <v>1400</v>
      </c>
      <c r="W23" s="412" t="s">
        <v>1400</v>
      </c>
      <c r="X23" s="412" t="s">
        <v>1400</v>
      </c>
      <c r="Y23" s="412" t="s">
        <v>1400</v>
      </c>
      <c r="Z23" s="412" t="s">
        <v>1400</v>
      </c>
      <c r="AA23" s="412" t="s">
        <v>1400</v>
      </c>
      <c r="AB23" s="412" t="s">
        <v>1400</v>
      </c>
      <c r="AC23" s="412" t="s">
        <v>1441</v>
      </c>
      <c r="AD23" s="412" t="s">
        <v>1441</v>
      </c>
      <c r="AE23" s="412" t="s">
        <v>1441</v>
      </c>
      <c r="AF23" s="412" t="s">
        <v>1441</v>
      </c>
      <c r="AG23" s="412" t="s">
        <v>1441</v>
      </c>
      <c r="AH23" s="412" t="s">
        <v>1441</v>
      </c>
      <c r="AI23" s="412" t="s">
        <v>1400</v>
      </c>
      <c r="AJ23" s="412" t="s">
        <v>1400</v>
      </c>
      <c r="AK23" s="412" t="s">
        <v>1400</v>
      </c>
      <c r="AL23" s="412" t="s">
        <v>1400</v>
      </c>
      <c r="AM23" s="412" t="s">
        <v>1400</v>
      </c>
      <c r="AN23" s="412" t="s">
        <v>1400</v>
      </c>
      <c r="AO23" s="412" t="s">
        <v>1441</v>
      </c>
      <c r="AP23" s="412" t="s">
        <v>1441</v>
      </c>
      <c r="AQ23" s="412" t="s">
        <v>1441</v>
      </c>
      <c r="AR23" s="412" t="s">
        <v>1441</v>
      </c>
      <c r="AS23" s="412" t="s">
        <v>1441</v>
      </c>
      <c r="AT23" s="412" t="s">
        <v>1441</v>
      </c>
      <c r="AU23" s="412" t="s">
        <v>1441</v>
      </c>
      <c r="AV23" s="412" t="s">
        <v>1441</v>
      </c>
      <c r="AW23" s="412" t="s">
        <v>1441</v>
      </c>
      <c r="AX23" s="412" t="s">
        <v>1441</v>
      </c>
      <c r="AY23" s="412" t="s">
        <v>1441</v>
      </c>
      <c r="AZ23" s="412" t="s">
        <v>1441</v>
      </c>
      <c r="BA23" s="412" t="s">
        <v>1400</v>
      </c>
      <c r="BB23" s="412" t="s">
        <v>1400</v>
      </c>
      <c r="BC23" s="412" t="s">
        <v>1400</v>
      </c>
      <c r="BD23" s="412" t="s">
        <v>1400</v>
      </c>
      <c r="BE23" s="412" t="s">
        <v>1400</v>
      </c>
      <c r="BF23" s="412" t="s">
        <v>1400</v>
      </c>
      <c r="BG23" s="412" t="s">
        <v>1441</v>
      </c>
      <c r="BH23" s="412" t="s">
        <v>1441</v>
      </c>
      <c r="BI23" s="412" t="s">
        <v>1441</v>
      </c>
      <c r="BJ23" s="412" t="s">
        <v>1441</v>
      </c>
      <c r="BK23" s="412" t="s">
        <v>1441</v>
      </c>
      <c r="BL23" s="412" t="s">
        <v>1441</v>
      </c>
      <c r="BM23" s="412" t="s">
        <v>1441</v>
      </c>
      <c r="BN23" s="412" t="s">
        <v>1441</v>
      </c>
      <c r="BO23" s="412" t="s">
        <v>1441</v>
      </c>
      <c r="BP23" s="412" t="s">
        <v>1441</v>
      </c>
      <c r="BQ23" s="412" t="s">
        <v>1441</v>
      </c>
      <c r="BR23" s="412" t="s">
        <v>1441</v>
      </c>
      <c r="BS23" s="412" t="s">
        <v>1441</v>
      </c>
      <c r="BT23" s="412" t="s">
        <v>1441</v>
      </c>
      <c r="BU23" s="412" t="s">
        <v>1441</v>
      </c>
      <c r="BV23" s="412" t="s">
        <v>1441</v>
      </c>
      <c r="BW23" s="412" t="s">
        <v>1441</v>
      </c>
      <c r="BX23" s="412" t="s">
        <v>1441</v>
      </c>
      <c r="BY23" s="412" t="s">
        <v>1441</v>
      </c>
      <c r="BZ23" s="412" t="s">
        <v>1441</v>
      </c>
      <c r="CA23" s="412" t="s">
        <v>1441</v>
      </c>
      <c r="CB23" s="412" t="s">
        <v>1441</v>
      </c>
      <c r="CC23" s="412" t="s">
        <v>1441</v>
      </c>
      <c r="CD23" s="412" t="s">
        <v>1441</v>
      </c>
      <c r="CE23" s="412" t="s">
        <v>1441</v>
      </c>
      <c r="CF23" s="412" t="s">
        <v>1441</v>
      </c>
      <c r="CG23" s="412" t="s">
        <v>1441</v>
      </c>
      <c r="CH23" s="412" t="s">
        <v>1441</v>
      </c>
      <c r="CI23" s="412" t="s">
        <v>1441</v>
      </c>
      <c r="CJ23" s="412" t="s">
        <v>1441</v>
      </c>
      <c r="CK23" s="412" t="s">
        <v>1441</v>
      </c>
      <c r="CL23" s="412" t="s">
        <v>1441</v>
      </c>
      <c r="CM23" s="412" t="s">
        <v>1441</v>
      </c>
      <c r="CN23" s="412" t="s">
        <v>1441</v>
      </c>
      <c r="CO23" s="412" t="s">
        <v>1441</v>
      </c>
      <c r="CP23" s="412" t="s">
        <v>1441</v>
      </c>
      <c r="CQ23" s="412" t="s">
        <v>1441</v>
      </c>
      <c r="CR23" s="412" t="s">
        <v>1441</v>
      </c>
      <c r="CS23" s="412" t="s">
        <v>1441</v>
      </c>
      <c r="CT23" s="412" t="s">
        <v>1441</v>
      </c>
      <c r="CU23" s="412" t="s">
        <v>1441</v>
      </c>
      <c r="CV23" s="412" t="s">
        <v>1441</v>
      </c>
      <c r="CW23" s="412" t="s">
        <v>1441</v>
      </c>
      <c r="CX23" s="412" t="s">
        <v>1441</v>
      </c>
      <c r="CY23" s="412" t="s">
        <v>1441</v>
      </c>
      <c r="CZ23" s="412" t="s">
        <v>1441</v>
      </c>
      <c r="DA23" s="412" t="s">
        <v>1441</v>
      </c>
      <c r="DB23" s="412" t="s">
        <v>1441</v>
      </c>
      <c r="DC23" s="412" t="s">
        <v>1400</v>
      </c>
      <c r="DD23" s="412" t="s">
        <v>1400</v>
      </c>
      <c r="DE23" s="412" t="s">
        <v>1400</v>
      </c>
      <c r="DF23" s="412" t="s">
        <v>1400</v>
      </c>
      <c r="DG23" s="412" t="s">
        <v>1400</v>
      </c>
      <c r="DH23" s="412" t="s">
        <v>1400</v>
      </c>
      <c r="DI23" s="412" t="s">
        <v>1400</v>
      </c>
      <c r="DJ23" s="412" t="s">
        <v>1400</v>
      </c>
      <c r="DK23" s="412" t="s">
        <v>1400</v>
      </c>
      <c r="DL23" s="412" t="s">
        <v>1400</v>
      </c>
      <c r="DM23" s="412" t="s">
        <v>1400</v>
      </c>
      <c r="DN23" s="412" t="s">
        <v>1400</v>
      </c>
      <c r="DO23" s="412" t="s">
        <v>1400</v>
      </c>
      <c r="DP23" s="412" t="s">
        <v>1400</v>
      </c>
      <c r="DQ23" s="412" t="s">
        <v>1400</v>
      </c>
      <c r="DR23" s="412" t="s">
        <v>1400</v>
      </c>
      <c r="DS23" s="412" t="s">
        <v>1400</v>
      </c>
      <c r="DT23" s="412" t="s">
        <v>1400</v>
      </c>
      <c r="DU23" s="412" t="s">
        <v>1441</v>
      </c>
      <c r="DV23" s="412" t="s">
        <v>1441</v>
      </c>
      <c r="DW23" s="412" t="s">
        <v>1441</v>
      </c>
      <c r="DX23" s="412" t="s">
        <v>1441</v>
      </c>
      <c r="DY23" s="412" t="s">
        <v>1441</v>
      </c>
      <c r="DZ23" s="412" t="s">
        <v>1441</v>
      </c>
      <c r="EA23" s="412" t="s">
        <v>1441</v>
      </c>
      <c r="EB23" s="412" t="s">
        <v>1441</v>
      </c>
      <c r="EC23" s="412" t="s">
        <v>1441</v>
      </c>
      <c r="ED23" s="412" t="s">
        <v>1441</v>
      </c>
      <c r="EE23" s="412" t="s">
        <v>1441</v>
      </c>
      <c r="EF23" s="412" t="s">
        <v>1441</v>
      </c>
      <c r="EG23" s="251"/>
      <c r="EH23" s="251"/>
      <c r="EI23" s="251"/>
      <c r="EJ23" s="251"/>
      <c r="EK23" s="251"/>
      <c r="EL23" s="251"/>
      <c r="EM23" s="251"/>
      <c r="EN23" s="251"/>
      <c r="EO23" s="251"/>
      <c r="EP23" s="251"/>
      <c r="EQ23" s="251"/>
      <c r="ER23" s="251"/>
      <c r="ES23" s="251"/>
      <c r="ET23" s="251"/>
      <c r="EU23" s="251"/>
      <c r="EV23" s="251"/>
      <c r="EW23" s="251"/>
      <c r="EX23" s="251"/>
      <c r="EY23" s="251"/>
      <c r="EZ23" s="251"/>
      <c r="FA23" s="251"/>
      <c r="FB23" s="251"/>
      <c r="FC23" s="251"/>
      <c r="FD23" s="251"/>
      <c r="FE23" s="251"/>
      <c r="FF23" s="251"/>
      <c r="FG23" s="251"/>
      <c r="FH23" s="251"/>
      <c r="FI23" s="251"/>
      <c r="FJ23" s="251"/>
      <c r="FK23" s="251"/>
      <c r="FL23" s="251"/>
      <c r="FM23" s="251"/>
      <c r="FN23" s="251"/>
      <c r="FO23" s="251"/>
      <c r="FP23" s="251"/>
      <c r="FQ23" s="251"/>
      <c r="FR23" s="251"/>
      <c r="FS23" s="251"/>
      <c r="FT23" s="251"/>
      <c r="FU23" s="251"/>
      <c r="FV23" s="251"/>
      <c r="FW23" s="251"/>
      <c r="FX23" s="251"/>
      <c r="FY23" s="251"/>
      <c r="FZ23" s="251"/>
      <c r="GA23" s="251"/>
      <c r="GB23" s="251"/>
      <c r="GC23" s="251"/>
      <c r="GD23" s="251"/>
      <c r="GE23" s="251"/>
      <c r="GF23" s="251"/>
      <c r="GG23" s="251"/>
      <c r="GH23" s="251"/>
      <c r="GI23" s="251"/>
      <c r="GJ23" s="251"/>
      <c r="GK23" s="251"/>
      <c r="GL23" s="251"/>
      <c r="GM23" s="251"/>
      <c r="GN23" s="251"/>
      <c r="GO23" s="251"/>
      <c r="GP23" s="251"/>
      <c r="GQ23" s="251"/>
      <c r="GR23" s="251"/>
      <c r="GS23" s="251"/>
      <c r="GT23" s="251"/>
      <c r="GU23" s="251"/>
      <c r="GV23" s="251"/>
      <c r="GW23" s="207"/>
      <c r="GX23" s="230">
        <f t="shared" si="82"/>
        <v>22</v>
      </c>
      <c r="HB23" s="211" t="str">
        <f>T$18&amp;T$19&amp;T$20</f>
        <v>SEATIBIZA ST (6J)1.2 TDi Style</v>
      </c>
      <c r="HD23" s="211" t="s">
        <v>1562</v>
      </c>
      <c r="HF23" s="212" t="str">
        <f>T$18&amp;T$19&amp;T$20&amp;"Term:"&amp; T$43&amp;"  Mileage: "&amp;T$44</f>
        <v>SEATIBIZA ST (6J)1.2 TDi StyleTerm:60  Mileage: 25000</v>
      </c>
    </row>
    <row r="24" spans="1:214" ht="12" customHeight="1" x14ac:dyDescent="0.2">
      <c r="A24" s="230" t="s">
        <v>440</v>
      </c>
      <c r="B24" s="208" t="s">
        <v>482</v>
      </c>
      <c r="C24" s="247"/>
      <c r="D24" s="248" t="s">
        <v>365</v>
      </c>
      <c r="E24" s="412">
        <v>95</v>
      </c>
      <c r="F24" s="412">
        <v>95</v>
      </c>
      <c r="G24" s="412">
        <v>95</v>
      </c>
      <c r="H24" s="412">
        <v>95</v>
      </c>
      <c r="I24" s="412">
        <v>95</v>
      </c>
      <c r="J24" s="412">
        <v>95</v>
      </c>
      <c r="K24" s="412">
        <v>75</v>
      </c>
      <c r="L24" s="412">
        <v>75</v>
      </c>
      <c r="M24" s="412">
        <v>75</v>
      </c>
      <c r="N24" s="412">
        <v>75</v>
      </c>
      <c r="O24" s="412">
        <v>75</v>
      </c>
      <c r="P24" s="412">
        <v>75</v>
      </c>
      <c r="Q24" s="412">
        <v>75</v>
      </c>
      <c r="R24" s="412">
        <v>75</v>
      </c>
      <c r="S24" s="412">
        <v>75</v>
      </c>
      <c r="T24" s="412">
        <v>75</v>
      </c>
      <c r="U24" s="412">
        <v>75</v>
      </c>
      <c r="V24" s="412">
        <v>75</v>
      </c>
      <c r="W24" s="412">
        <v>105</v>
      </c>
      <c r="X24" s="412">
        <v>105</v>
      </c>
      <c r="Y24" s="412">
        <v>105</v>
      </c>
      <c r="Z24" s="412">
        <v>105</v>
      </c>
      <c r="AA24" s="412">
        <v>105</v>
      </c>
      <c r="AB24" s="412">
        <v>105</v>
      </c>
      <c r="AC24" s="412">
        <v>115</v>
      </c>
      <c r="AD24" s="412">
        <v>115</v>
      </c>
      <c r="AE24" s="412">
        <v>115</v>
      </c>
      <c r="AF24" s="412">
        <v>115</v>
      </c>
      <c r="AG24" s="412">
        <v>115</v>
      </c>
      <c r="AH24" s="412">
        <v>115</v>
      </c>
      <c r="AI24" s="412">
        <v>90</v>
      </c>
      <c r="AJ24" s="412">
        <v>90</v>
      </c>
      <c r="AK24" s="412">
        <v>90</v>
      </c>
      <c r="AL24" s="412">
        <v>90</v>
      </c>
      <c r="AM24" s="412">
        <v>90</v>
      </c>
      <c r="AN24" s="412">
        <v>90</v>
      </c>
      <c r="AO24" s="412">
        <v>116</v>
      </c>
      <c r="AP24" s="412">
        <v>116</v>
      </c>
      <c r="AQ24" s="412">
        <v>116</v>
      </c>
      <c r="AR24" s="412">
        <v>116</v>
      </c>
      <c r="AS24" s="412">
        <v>116</v>
      </c>
      <c r="AT24" s="412">
        <v>116</v>
      </c>
      <c r="AU24" s="412">
        <v>110</v>
      </c>
      <c r="AV24" s="412">
        <v>110</v>
      </c>
      <c r="AW24" s="412">
        <v>110</v>
      </c>
      <c r="AX24" s="412">
        <v>110</v>
      </c>
      <c r="AY24" s="412">
        <v>110</v>
      </c>
      <c r="AZ24" s="412">
        <v>110</v>
      </c>
      <c r="BA24" s="412">
        <v>115</v>
      </c>
      <c r="BB24" s="412">
        <v>115</v>
      </c>
      <c r="BC24" s="412">
        <v>115</v>
      </c>
      <c r="BD24" s="412">
        <v>115</v>
      </c>
      <c r="BE24" s="412">
        <v>115</v>
      </c>
      <c r="BF24" s="412">
        <v>115</v>
      </c>
      <c r="BG24" s="412">
        <v>105</v>
      </c>
      <c r="BH24" s="412">
        <v>105</v>
      </c>
      <c r="BI24" s="412">
        <v>105</v>
      </c>
      <c r="BJ24" s="412">
        <v>105</v>
      </c>
      <c r="BK24" s="412">
        <v>105</v>
      </c>
      <c r="BL24" s="412">
        <v>105</v>
      </c>
      <c r="BM24" s="412">
        <v>140</v>
      </c>
      <c r="BN24" s="412">
        <v>140</v>
      </c>
      <c r="BO24" s="412">
        <v>140</v>
      </c>
      <c r="BP24" s="412">
        <v>140</v>
      </c>
      <c r="BQ24" s="412">
        <v>140</v>
      </c>
      <c r="BR24" s="412">
        <v>140</v>
      </c>
      <c r="BS24" s="412">
        <v>140</v>
      </c>
      <c r="BT24" s="412">
        <v>140</v>
      </c>
      <c r="BU24" s="412">
        <v>140</v>
      </c>
      <c r="BV24" s="412">
        <v>140</v>
      </c>
      <c r="BW24" s="412">
        <v>140</v>
      </c>
      <c r="BX24" s="412">
        <v>140</v>
      </c>
      <c r="BY24" s="412">
        <v>140</v>
      </c>
      <c r="BZ24" s="412">
        <v>140</v>
      </c>
      <c r="CA24" s="412">
        <v>140</v>
      </c>
      <c r="CB24" s="412">
        <v>140</v>
      </c>
      <c r="CC24" s="412">
        <v>140</v>
      </c>
      <c r="CD24" s="412">
        <v>140</v>
      </c>
      <c r="CE24" s="412">
        <v>184</v>
      </c>
      <c r="CF24" s="412">
        <v>184</v>
      </c>
      <c r="CG24" s="412">
        <v>184</v>
      </c>
      <c r="CH24" s="412">
        <v>184</v>
      </c>
      <c r="CI24" s="412">
        <v>184</v>
      </c>
      <c r="CJ24" s="412">
        <v>184</v>
      </c>
      <c r="CK24" s="412">
        <v>170</v>
      </c>
      <c r="CL24" s="412">
        <v>170</v>
      </c>
      <c r="CM24" s="412">
        <v>170</v>
      </c>
      <c r="CN24" s="412">
        <v>170</v>
      </c>
      <c r="CO24" s="412">
        <v>170</v>
      </c>
      <c r="CP24" s="412">
        <v>170</v>
      </c>
      <c r="CQ24" s="412">
        <v>190</v>
      </c>
      <c r="CR24" s="412">
        <v>190</v>
      </c>
      <c r="CS24" s="412">
        <v>190</v>
      </c>
      <c r="CT24" s="412">
        <v>190</v>
      </c>
      <c r="CU24" s="412">
        <v>190</v>
      </c>
      <c r="CV24" s="412">
        <v>190</v>
      </c>
      <c r="CW24" s="412">
        <v>190</v>
      </c>
      <c r="CX24" s="412">
        <v>190</v>
      </c>
      <c r="CY24" s="412">
        <v>190</v>
      </c>
      <c r="CZ24" s="412">
        <v>190</v>
      </c>
      <c r="DA24" s="412">
        <v>190</v>
      </c>
      <c r="DB24" s="412">
        <v>190</v>
      </c>
      <c r="DC24" s="412">
        <v>75</v>
      </c>
      <c r="DD24" s="412">
        <v>75</v>
      </c>
      <c r="DE24" s="412">
        <v>75</v>
      </c>
      <c r="DF24" s="412">
        <v>75</v>
      </c>
      <c r="DG24" s="412">
        <v>75</v>
      </c>
      <c r="DH24" s="412">
        <v>75</v>
      </c>
      <c r="DI24" s="412">
        <v>75</v>
      </c>
      <c r="DJ24" s="412">
        <v>75</v>
      </c>
      <c r="DK24" s="412">
        <v>75</v>
      </c>
      <c r="DL24" s="412">
        <v>75</v>
      </c>
      <c r="DM24" s="412">
        <v>75</v>
      </c>
      <c r="DN24" s="412">
        <v>75</v>
      </c>
      <c r="DO24" s="412">
        <v>75</v>
      </c>
      <c r="DP24" s="412">
        <v>75</v>
      </c>
      <c r="DQ24" s="412">
        <v>75</v>
      </c>
      <c r="DR24" s="412">
        <v>75</v>
      </c>
      <c r="DS24" s="412">
        <v>75</v>
      </c>
      <c r="DT24" s="412">
        <v>75</v>
      </c>
      <c r="DU24" s="412">
        <v>100</v>
      </c>
      <c r="DV24" s="412">
        <v>100</v>
      </c>
      <c r="DW24" s="412">
        <v>100</v>
      </c>
      <c r="DX24" s="412">
        <v>100</v>
      </c>
      <c r="DY24" s="412">
        <v>100</v>
      </c>
      <c r="DZ24" s="412">
        <v>100</v>
      </c>
      <c r="EA24" s="412">
        <v>180</v>
      </c>
      <c r="EB24" s="412">
        <v>180</v>
      </c>
      <c r="EC24" s="412">
        <v>180</v>
      </c>
      <c r="ED24" s="412">
        <v>180</v>
      </c>
      <c r="EE24" s="412">
        <v>180</v>
      </c>
      <c r="EF24" s="412">
        <v>180</v>
      </c>
      <c r="EG24" s="251"/>
      <c r="EH24" s="251"/>
      <c r="EI24" s="251"/>
      <c r="EJ24" s="251"/>
      <c r="EK24" s="251"/>
      <c r="EL24" s="251"/>
      <c r="EM24" s="251"/>
      <c r="EN24" s="251"/>
      <c r="EO24" s="251"/>
      <c r="EP24" s="251"/>
      <c r="EQ24" s="251"/>
      <c r="ER24" s="251"/>
      <c r="ES24" s="251"/>
      <c r="ET24" s="251"/>
      <c r="EU24" s="251"/>
      <c r="EV24" s="251"/>
      <c r="EW24" s="251"/>
      <c r="EX24" s="251"/>
      <c r="EY24" s="251"/>
      <c r="EZ24" s="251"/>
      <c r="FA24" s="251"/>
      <c r="FB24" s="251"/>
      <c r="FC24" s="251"/>
      <c r="FD24" s="251"/>
      <c r="FE24" s="251"/>
      <c r="FF24" s="251"/>
      <c r="FG24" s="251"/>
      <c r="FH24" s="251"/>
      <c r="FI24" s="251"/>
      <c r="FJ24" s="251"/>
      <c r="FK24" s="251"/>
      <c r="FL24" s="251"/>
      <c r="FM24" s="251"/>
      <c r="FN24" s="251"/>
      <c r="FO24" s="251"/>
      <c r="FP24" s="251"/>
      <c r="FQ24" s="251"/>
      <c r="FR24" s="251"/>
      <c r="FS24" s="251"/>
      <c r="FT24" s="251"/>
      <c r="FU24" s="251"/>
      <c r="FV24" s="251"/>
      <c r="FW24" s="251"/>
      <c r="FX24" s="251"/>
      <c r="FY24" s="251"/>
      <c r="FZ24" s="251"/>
      <c r="GA24" s="251"/>
      <c r="GB24" s="251"/>
      <c r="GC24" s="251"/>
      <c r="GD24" s="251"/>
      <c r="GE24" s="251"/>
      <c r="GF24" s="251"/>
      <c r="GG24" s="251"/>
      <c r="GH24" s="251"/>
      <c r="GI24" s="251"/>
      <c r="GJ24" s="251"/>
      <c r="GK24" s="251"/>
      <c r="GL24" s="251"/>
      <c r="GM24" s="251"/>
      <c r="GN24" s="251"/>
      <c r="GO24" s="251"/>
      <c r="GP24" s="251"/>
      <c r="GQ24" s="251"/>
      <c r="GR24" s="251"/>
      <c r="GS24" s="251"/>
      <c r="GT24" s="251"/>
      <c r="GU24" s="251"/>
      <c r="GV24" s="251"/>
      <c r="GW24" s="207"/>
      <c r="GX24" s="230">
        <f t="shared" si="82"/>
        <v>23</v>
      </c>
      <c r="HB24" s="211" t="str">
        <f>U$18&amp;U$19&amp;U$20</f>
        <v>SEATIBIZA ST (6J)1.2 TDi Style</v>
      </c>
      <c r="HD24" s="211" t="s">
        <v>1563</v>
      </c>
      <c r="HF24" s="212" t="str">
        <f>U$18&amp;U$19&amp;U$20&amp;"Term:"&amp; U$43&amp;"  Mileage: "&amp;U$44</f>
        <v>SEATIBIZA ST (6J)1.2 TDi StyleTerm:60  Mileage: 30000</v>
      </c>
    </row>
    <row r="25" spans="1:214" ht="12" customHeight="1" x14ac:dyDescent="0.2">
      <c r="A25" s="230" t="s">
        <v>440</v>
      </c>
      <c r="B25" s="208" t="s">
        <v>483</v>
      </c>
      <c r="C25" s="247"/>
      <c r="D25" s="248" t="s">
        <v>366</v>
      </c>
      <c r="E25" s="412">
        <v>1248</v>
      </c>
      <c r="F25" s="412">
        <v>1248</v>
      </c>
      <c r="G25" s="412">
        <v>1248</v>
      </c>
      <c r="H25" s="412">
        <v>1248</v>
      </c>
      <c r="I25" s="412">
        <v>1248</v>
      </c>
      <c r="J25" s="412">
        <v>1248</v>
      </c>
      <c r="K25" s="412">
        <v>1422</v>
      </c>
      <c r="L25" s="412">
        <v>1422</v>
      </c>
      <c r="M25" s="412">
        <v>1422</v>
      </c>
      <c r="N25" s="412">
        <v>1422</v>
      </c>
      <c r="O25" s="412">
        <v>1422</v>
      </c>
      <c r="P25" s="412">
        <v>1422</v>
      </c>
      <c r="Q25" s="412">
        <v>1199</v>
      </c>
      <c r="R25" s="412">
        <v>1199</v>
      </c>
      <c r="S25" s="412">
        <v>1199</v>
      </c>
      <c r="T25" s="412">
        <v>1199</v>
      </c>
      <c r="U25" s="412">
        <v>1199</v>
      </c>
      <c r="V25" s="412">
        <v>1199</v>
      </c>
      <c r="W25" s="412">
        <v>1598</v>
      </c>
      <c r="X25" s="412">
        <v>1598</v>
      </c>
      <c r="Y25" s="412">
        <v>1598</v>
      </c>
      <c r="Z25" s="412">
        <v>1598</v>
      </c>
      <c r="AA25" s="412">
        <v>1598</v>
      </c>
      <c r="AB25" s="412">
        <v>1598</v>
      </c>
      <c r="AC25" s="412">
        <v>1560</v>
      </c>
      <c r="AD25" s="412">
        <v>1560</v>
      </c>
      <c r="AE25" s="412">
        <v>1560</v>
      </c>
      <c r="AF25" s="412">
        <v>1560</v>
      </c>
      <c r="AG25" s="412">
        <v>1560</v>
      </c>
      <c r="AH25" s="412">
        <v>1560</v>
      </c>
      <c r="AI25" s="412">
        <v>1598</v>
      </c>
      <c r="AJ25" s="412">
        <v>1598</v>
      </c>
      <c r="AK25" s="412">
        <v>1598</v>
      </c>
      <c r="AL25" s="412">
        <v>1598</v>
      </c>
      <c r="AM25" s="412">
        <v>1598</v>
      </c>
      <c r="AN25" s="412">
        <v>1598</v>
      </c>
      <c r="AO25" s="412">
        <v>1598</v>
      </c>
      <c r="AP25" s="412">
        <v>1598</v>
      </c>
      <c r="AQ25" s="412">
        <v>1598</v>
      </c>
      <c r="AR25" s="412">
        <v>1598</v>
      </c>
      <c r="AS25" s="412">
        <v>1598</v>
      </c>
      <c r="AT25" s="412">
        <v>1598</v>
      </c>
      <c r="AU25" s="412">
        <v>1598</v>
      </c>
      <c r="AV25" s="412">
        <v>1598</v>
      </c>
      <c r="AW25" s="412">
        <v>1598</v>
      </c>
      <c r="AX25" s="412">
        <v>1598</v>
      </c>
      <c r="AY25" s="412">
        <v>1598</v>
      </c>
      <c r="AZ25" s="412">
        <v>1598</v>
      </c>
      <c r="BA25" s="412">
        <v>1560</v>
      </c>
      <c r="BB25" s="412">
        <v>1560</v>
      </c>
      <c r="BC25" s="412">
        <v>1560</v>
      </c>
      <c r="BD25" s="412">
        <v>1560</v>
      </c>
      <c r="BE25" s="412">
        <v>1560</v>
      </c>
      <c r="BF25" s="412">
        <v>1560</v>
      </c>
      <c r="BG25" s="412">
        <v>1598</v>
      </c>
      <c r="BH25" s="412">
        <v>1598</v>
      </c>
      <c r="BI25" s="412">
        <v>1598</v>
      </c>
      <c r="BJ25" s="412">
        <v>1598</v>
      </c>
      <c r="BK25" s="412">
        <v>1598</v>
      </c>
      <c r="BL25" s="412">
        <v>1598</v>
      </c>
      <c r="BM25" s="412">
        <v>1968</v>
      </c>
      <c r="BN25" s="412">
        <v>1968</v>
      </c>
      <c r="BO25" s="412">
        <v>1968</v>
      </c>
      <c r="BP25" s="412">
        <v>1968</v>
      </c>
      <c r="BQ25" s="412">
        <v>1968</v>
      </c>
      <c r="BR25" s="412">
        <v>1968</v>
      </c>
      <c r="BS25" s="412">
        <v>1956</v>
      </c>
      <c r="BT25" s="412">
        <v>1956</v>
      </c>
      <c r="BU25" s="412">
        <v>1956</v>
      </c>
      <c r="BV25" s="412">
        <v>1956</v>
      </c>
      <c r="BW25" s="412">
        <v>1956</v>
      </c>
      <c r="BX25" s="412">
        <v>1956</v>
      </c>
      <c r="BY25" s="412">
        <v>1968</v>
      </c>
      <c r="BZ25" s="412">
        <v>1968</v>
      </c>
      <c r="CA25" s="412">
        <v>1968</v>
      </c>
      <c r="CB25" s="412">
        <v>1968</v>
      </c>
      <c r="CC25" s="412">
        <v>1968</v>
      </c>
      <c r="CD25" s="412">
        <v>1968</v>
      </c>
      <c r="CE25" s="412">
        <v>1995</v>
      </c>
      <c r="CF25" s="412">
        <v>1995</v>
      </c>
      <c r="CG25" s="412">
        <v>1995</v>
      </c>
      <c r="CH25" s="412">
        <v>1995</v>
      </c>
      <c r="CI25" s="412">
        <v>1995</v>
      </c>
      <c r="CJ25" s="412">
        <v>1995</v>
      </c>
      <c r="CK25" s="412">
        <v>2143</v>
      </c>
      <c r="CL25" s="412">
        <v>2143</v>
      </c>
      <c r="CM25" s="412">
        <v>2143</v>
      </c>
      <c r="CN25" s="412">
        <v>2143</v>
      </c>
      <c r="CO25" s="412">
        <v>2143</v>
      </c>
      <c r="CP25" s="412">
        <v>2143</v>
      </c>
      <c r="CQ25" s="412">
        <v>1995</v>
      </c>
      <c r="CR25" s="412">
        <v>1995</v>
      </c>
      <c r="CS25" s="412">
        <v>1995</v>
      </c>
      <c r="CT25" s="412">
        <v>1995</v>
      </c>
      <c r="CU25" s="412">
        <v>1995</v>
      </c>
      <c r="CV25" s="412">
        <v>1995</v>
      </c>
      <c r="CW25" s="412">
        <v>1968</v>
      </c>
      <c r="CX25" s="412">
        <v>1968</v>
      </c>
      <c r="CY25" s="412">
        <v>1968</v>
      </c>
      <c r="CZ25" s="412">
        <v>1968</v>
      </c>
      <c r="DA25" s="412">
        <v>1968</v>
      </c>
      <c r="DB25" s="412">
        <v>1968</v>
      </c>
      <c r="DC25" s="412">
        <v>1248</v>
      </c>
      <c r="DD25" s="412">
        <v>1248</v>
      </c>
      <c r="DE25" s="412">
        <v>1248</v>
      </c>
      <c r="DF25" s="412">
        <v>1248</v>
      </c>
      <c r="DG25" s="412">
        <v>1248</v>
      </c>
      <c r="DH25" s="412">
        <v>1248</v>
      </c>
      <c r="DI25" s="412">
        <v>1248</v>
      </c>
      <c r="DJ25" s="412">
        <v>1248</v>
      </c>
      <c r="DK25" s="412">
        <v>1248</v>
      </c>
      <c r="DL25" s="412">
        <v>1248</v>
      </c>
      <c r="DM25" s="412">
        <v>1248</v>
      </c>
      <c r="DN25" s="412">
        <v>1248</v>
      </c>
      <c r="DO25" s="412">
        <v>1560</v>
      </c>
      <c r="DP25" s="412">
        <v>1560</v>
      </c>
      <c r="DQ25" s="412">
        <v>1560</v>
      </c>
      <c r="DR25" s="412">
        <v>1560</v>
      </c>
      <c r="DS25" s="412">
        <v>1560</v>
      </c>
      <c r="DT25" s="412">
        <v>1560</v>
      </c>
      <c r="DU25" s="412">
        <v>2198</v>
      </c>
      <c r="DV25" s="412">
        <v>2198</v>
      </c>
      <c r="DW25" s="412">
        <v>2198</v>
      </c>
      <c r="DX25" s="412">
        <v>2198</v>
      </c>
      <c r="DY25" s="412">
        <v>2198</v>
      </c>
      <c r="DZ25" s="412">
        <v>2198</v>
      </c>
      <c r="EA25" s="412">
        <v>1968</v>
      </c>
      <c r="EB25" s="412">
        <v>1968</v>
      </c>
      <c r="EC25" s="412">
        <v>1968</v>
      </c>
      <c r="ED25" s="412">
        <v>1968</v>
      </c>
      <c r="EE25" s="412">
        <v>1968</v>
      </c>
      <c r="EF25" s="412">
        <v>1968</v>
      </c>
      <c r="EG25" s="251"/>
      <c r="EH25" s="251"/>
      <c r="EI25" s="251"/>
      <c r="EJ25" s="251"/>
      <c r="EK25" s="251"/>
      <c r="EL25" s="251"/>
      <c r="EM25" s="251"/>
      <c r="EN25" s="251"/>
      <c r="EO25" s="251"/>
      <c r="EP25" s="251"/>
      <c r="EQ25" s="251"/>
      <c r="ER25" s="251"/>
      <c r="ES25" s="251"/>
      <c r="ET25" s="251"/>
      <c r="EU25" s="251"/>
      <c r="EV25" s="251"/>
      <c r="EW25" s="251"/>
      <c r="EX25" s="251"/>
      <c r="EY25" s="251"/>
      <c r="EZ25" s="251"/>
      <c r="FA25" s="251"/>
      <c r="FB25" s="251"/>
      <c r="FC25" s="251"/>
      <c r="FD25" s="251"/>
      <c r="FE25" s="251"/>
      <c r="FF25" s="251"/>
      <c r="FG25" s="251"/>
      <c r="FH25" s="251"/>
      <c r="FI25" s="251"/>
      <c r="FJ25" s="251"/>
      <c r="FK25" s="251"/>
      <c r="FL25" s="251"/>
      <c r="FM25" s="251"/>
      <c r="FN25" s="251"/>
      <c r="FO25" s="251"/>
      <c r="FP25" s="251"/>
      <c r="FQ25" s="251"/>
      <c r="FR25" s="251"/>
      <c r="FS25" s="251"/>
      <c r="FT25" s="251"/>
      <c r="FU25" s="251"/>
      <c r="FV25" s="251"/>
      <c r="FW25" s="251"/>
      <c r="FX25" s="251"/>
      <c r="FY25" s="251"/>
      <c r="FZ25" s="251"/>
      <c r="GA25" s="251"/>
      <c r="GB25" s="251"/>
      <c r="GC25" s="251"/>
      <c r="GD25" s="251"/>
      <c r="GE25" s="251"/>
      <c r="GF25" s="251"/>
      <c r="GG25" s="251"/>
      <c r="GH25" s="251"/>
      <c r="GI25" s="251"/>
      <c r="GJ25" s="251"/>
      <c r="GK25" s="251"/>
      <c r="GL25" s="251"/>
      <c r="GM25" s="251"/>
      <c r="GN25" s="251"/>
      <c r="GO25" s="251"/>
      <c r="GP25" s="251"/>
      <c r="GQ25" s="251"/>
      <c r="GR25" s="251"/>
      <c r="GS25" s="251"/>
      <c r="GT25" s="251"/>
      <c r="GU25" s="251"/>
      <c r="GV25" s="251"/>
      <c r="GW25" s="207"/>
      <c r="GX25" s="230">
        <f t="shared" si="82"/>
        <v>24</v>
      </c>
      <c r="HB25" s="211" t="str">
        <f>V$18&amp;V$19&amp;V$20</f>
        <v>SEATIBIZA ST (6J)1.2 TDi Style</v>
      </c>
      <c r="HD25" s="211" t="s">
        <v>1487</v>
      </c>
      <c r="HF25" s="212" t="str">
        <f>V$18&amp;V$19&amp;V$20&amp;"Term:"&amp; V$43&amp;"  Mileage: "&amp;V$44</f>
        <v>SEATIBIZA ST (6J)1.2 TDi StyleTerm:60  Mileage: 40000</v>
      </c>
    </row>
    <row r="26" spans="1:214" ht="12" customHeight="1" x14ac:dyDescent="0.2">
      <c r="A26" s="230" t="s">
        <v>440</v>
      </c>
      <c r="B26" s="208" t="s">
        <v>484</v>
      </c>
      <c r="C26" s="247"/>
      <c r="D26" s="248" t="s">
        <v>367</v>
      </c>
      <c r="E26" s="412">
        <v>100000</v>
      </c>
      <c r="F26" s="412">
        <v>120000</v>
      </c>
      <c r="G26" s="412">
        <v>160000</v>
      </c>
      <c r="H26" s="412">
        <v>125000</v>
      </c>
      <c r="I26" s="412">
        <v>150000</v>
      </c>
      <c r="J26" s="412">
        <v>200000</v>
      </c>
      <c r="K26" s="412">
        <v>100000</v>
      </c>
      <c r="L26" s="412">
        <v>120000</v>
      </c>
      <c r="M26" s="412">
        <v>160000</v>
      </c>
      <c r="N26" s="412">
        <v>125000</v>
      </c>
      <c r="O26" s="412">
        <v>150000</v>
      </c>
      <c r="P26" s="412">
        <v>200000</v>
      </c>
      <c r="Q26" s="412">
        <v>100000</v>
      </c>
      <c r="R26" s="412">
        <v>120000</v>
      </c>
      <c r="S26" s="412">
        <v>160000</v>
      </c>
      <c r="T26" s="412">
        <v>125000</v>
      </c>
      <c r="U26" s="412">
        <v>150000</v>
      </c>
      <c r="V26" s="412">
        <v>200000</v>
      </c>
      <c r="W26" s="412">
        <v>100000</v>
      </c>
      <c r="X26" s="412">
        <v>120000</v>
      </c>
      <c r="Y26" s="412">
        <v>160000</v>
      </c>
      <c r="Z26" s="412">
        <v>125000</v>
      </c>
      <c r="AA26" s="412">
        <v>150000</v>
      </c>
      <c r="AB26" s="412">
        <v>200000</v>
      </c>
      <c r="AC26" s="412">
        <v>100000</v>
      </c>
      <c r="AD26" s="412">
        <v>120000</v>
      </c>
      <c r="AE26" s="412">
        <v>160000</v>
      </c>
      <c r="AF26" s="412">
        <v>125000</v>
      </c>
      <c r="AG26" s="412">
        <v>150000</v>
      </c>
      <c r="AH26" s="412">
        <v>200000</v>
      </c>
      <c r="AI26" s="412">
        <v>100000</v>
      </c>
      <c r="AJ26" s="412">
        <v>120000</v>
      </c>
      <c r="AK26" s="412">
        <v>160000</v>
      </c>
      <c r="AL26" s="412">
        <v>125000</v>
      </c>
      <c r="AM26" s="412">
        <v>150000</v>
      </c>
      <c r="AN26" s="412">
        <v>200000</v>
      </c>
      <c r="AO26" s="412">
        <v>100000</v>
      </c>
      <c r="AP26" s="412">
        <v>120000</v>
      </c>
      <c r="AQ26" s="412">
        <v>160000</v>
      </c>
      <c r="AR26" s="412">
        <v>125000</v>
      </c>
      <c r="AS26" s="412">
        <v>150000</v>
      </c>
      <c r="AT26" s="412">
        <v>200000</v>
      </c>
      <c r="AU26" s="412">
        <v>100000</v>
      </c>
      <c r="AV26" s="412">
        <v>120000</v>
      </c>
      <c r="AW26" s="412">
        <v>160000</v>
      </c>
      <c r="AX26" s="412">
        <v>125000</v>
      </c>
      <c r="AY26" s="412">
        <v>150000</v>
      </c>
      <c r="AZ26" s="412">
        <v>200000</v>
      </c>
      <c r="BA26" s="412">
        <v>100000</v>
      </c>
      <c r="BB26" s="412">
        <v>120000</v>
      </c>
      <c r="BC26" s="412">
        <v>160000</v>
      </c>
      <c r="BD26" s="412">
        <v>125000</v>
      </c>
      <c r="BE26" s="412">
        <v>150000</v>
      </c>
      <c r="BF26" s="412">
        <v>200000</v>
      </c>
      <c r="BG26" s="412">
        <v>100000</v>
      </c>
      <c r="BH26" s="412">
        <v>120000</v>
      </c>
      <c r="BI26" s="412">
        <v>160000</v>
      </c>
      <c r="BJ26" s="412">
        <v>125000</v>
      </c>
      <c r="BK26" s="412">
        <v>150000</v>
      </c>
      <c r="BL26" s="412">
        <v>200000</v>
      </c>
      <c r="BM26" s="412">
        <v>100000</v>
      </c>
      <c r="BN26" s="412">
        <v>120000</v>
      </c>
      <c r="BO26" s="412">
        <v>160000</v>
      </c>
      <c r="BP26" s="412">
        <v>125000</v>
      </c>
      <c r="BQ26" s="412">
        <v>150000</v>
      </c>
      <c r="BR26" s="412">
        <v>200000</v>
      </c>
      <c r="BS26" s="412">
        <v>100000</v>
      </c>
      <c r="BT26" s="412">
        <v>120000</v>
      </c>
      <c r="BU26" s="412">
        <v>160000</v>
      </c>
      <c r="BV26" s="412">
        <v>125000</v>
      </c>
      <c r="BW26" s="412">
        <v>150000</v>
      </c>
      <c r="BX26" s="412">
        <v>200000</v>
      </c>
      <c r="BY26" s="412">
        <v>100000</v>
      </c>
      <c r="BZ26" s="412">
        <v>120000</v>
      </c>
      <c r="CA26" s="412">
        <v>160000</v>
      </c>
      <c r="CB26" s="412">
        <v>125000</v>
      </c>
      <c r="CC26" s="412">
        <v>150000</v>
      </c>
      <c r="CD26" s="412">
        <v>200000</v>
      </c>
      <c r="CE26" s="412">
        <v>100000</v>
      </c>
      <c r="CF26" s="412">
        <v>120000</v>
      </c>
      <c r="CG26" s="412">
        <v>160000</v>
      </c>
      <c r="CH26" s="412">
        <v>125000</v>
      </c>
      <c r="CI26" s="412">
        <v>150000</v>
      </c>
      <c r="CJ26" s="412">
        <v>200000</v>
      </c>
      <c r="CK26" s="412">
        <v>100000</v>
      </c>
      <c r="CL26" s="412">
        <v>120000</v>
      </c>
      <c r="CM26" s="412">
        <v>160000</v>
      </c>
      <c r="CN26" s="412">
        <v>125000</v>
      </c>
      <c r="CO26" s="412">
        <v>150000</v>
      </c>
      <c r="CP26" s="412">
        <v>200000</v>
      </c>
      <c r="CQ26" s="412">
        <v>100000</v>
      </c>
      <c r="CR26" s="412">
        <v>120000</v>
      </c>
      <c r="CS26" s="412">
        <v>160000</v>
      </c>
      <c r="CT26" s="412">
        <v>125000</v>
      </c>
      <c r="CU26" s="412">
        <v>150000</v>
      </c>
      <c r="CV26" s="412">
        <v>200000</v>
      </c>
      <c r="CW26" s="412">
        <v>100000</v>
      </c>
      <c r="CX26" s="412">
        <v>120000</v>
      </c>
      <c r="CY26" s="412">
        <v>160000</v>
      </c>
      <c r="CZ26" s="412">
        <v>125000</v>
      </c>
      <c r="DA26" s="412">
        <v>150000</v>
      </c>
      <c r="DB26" s="412">
        <v>200000</v>
      </c>
      <c r="DC26" s="412">
        <v>100000</v>
      </c>
      <c r="DD26" s="412">
        <v>120000</v>
      </c>
      <c r="DE26" s="412">
        <v>160000</v>
      </c>
      <c r="DF26" s="412">
        <v>125000</v>
      </c>
      <c r="DG26" s="412">
        <v>150000</v>
      </c>
      <c r="DH26" s="412">
        <v>200000</v>
      </c>
      <c r="DI26" s="412">
        <v>100000</v>
      </c>
      <c r="DJ26" s="412">
        <v>120000</v>
      </c>
      <c r="DK26" s="412">
        <v>160000</v>
      </c>
      <c r="DL26" s="412">
        <v>125000</v>
      </c>
      <c r="DM26" s="412">
        <v>150000</v>
      </c>
      <c r="DN26" s="412">
        <v>200000</v>
      </c>
      <c r="DO26" s="412">
        <v>100000</v>
      </c>
      <c r="DP26" s="412">
        <v>120000</v>
      </c>
      <c r="DQ26" s="412">
        <v>160000</v>
      </c>
      <c r="DR26" s="412">
        <v>125000</v>
      </c>
      <c r="DS26" s="412">
        <v>150000</v>
      </c>
      <c r="DT26" s="412">
        <v>200000</v>
      </c>
      <c r="DU26" s="412">
        <v>100000</v>
      </c>
      <c r="DV26" s="412">
        <v>120000</v>
      </c>
      <c r="DW26" s="412">
        <v>160000</v>
      </c>
      <c r="DX26" s="412">
        <v>125000</v>
      </c>
      <c r="DY26" s="412">
        <v>150000</v>
      </c>
      <c r="DZ26" s="412">
        <v>200000</v>
      </c>
      <c r="EA26" s="412">
        <v>100000</v>
      </c>
      <c r="EB26" s="412">
        <v>120000</v>
      </c>
      <c r="EC26" s="412">
        <v>160000</v>
      </c>
      <c r="ED26" s="412">
        <v>125000</v>
      </c>
      <c r="EE26" s="412">
        <v>150000</v>
      </c>
      <c r="EF26" s="412">
        <v>200000</v>
      </c>
      <c r="EG26" s="251"/>
      <c r="EH26" s="251"/>
      <c r="EI26" s="251"/>
      <c r="EJ26" s="251"/>
      <c r="EK26" s="251"/>
      <c r="EL26" s="251"/>
      <c r="EM26" s="251"/>
      <c r="EN26" s="251"/>
      <c r="EO26" s="251"/>
      <c r="EP26" s="251"/>
      <c r="EQ26" s="251"/>
      <c r="ER26" s="251"/>
      <c r="ES26" s="251"/>
      <c r="ET26" s="251"/>
      <c r="EU26" s="251"/>
      <c r="EV26" s="251"/>
      <c r="EW26" s="251"/>
      <c r="EX26" s="251"/>
      <c r="EY26" s="251"/>
      <c r="EZ26" s="251"/>
      <c r="FA26" s="251"/>
      <c r="FB26" s="251"/>
      <c r="FC26" s="251"/>
      <c r="FD26" s="251"/>
      <c r="FE26" s="251"/>
      <c r="FF26" s="251"/>
      <c r="FG26" s="251"/>
      <c r="FH26" s="251"/>
      <c r="FI26" s="251"/>
      <c r="FJ26" s="251"/>
      <c r="FK26" s="251"/>
      <c r="FL26" s="251"/>
      <c r="FM26" s="251"/>
      <c r="FN26" s="251"/>
      <c r="FO26" s="251"/>
      <c r="FP26" s="251"/>
      <c r="FQ26" s="251"/>
      <c r="FR26" s="251"/>
      <c r="FS26" s="251"/>
      <c r="FT26" s="251"/>
      <c r="FU26" s="251"/>
      <c r="FV26" s="251"/>
      <c r="FW26" s="251"/>
      <c r="FX26" s="251"/>
      <c r="FY26" s="251"/>
      <c r="FZ26" s="251"/>
      <c r="GA26" s="251"/>
      <c r="GB26" s="251"/>
      <c r="GC26" s="251"/>
      <c r="GD26" s="251"/>
      <c r="GE26" s="251"/>
      <c r="GF26" s="251"/>
      <c r="GG26" s="251"/>
      <c r="GH26" s="251"/>
      <c r="GI26" s="251"/>
      <c r="GJ26" s="251"/>
      <c r="GK26" s="251"/>
      <c r="GL26" s="251"/>
      <c r="GM26" s="251"/>
      <c r="GN26" s="251"/>
      <c r="GO26" s="251"/>
      <c r="GP26" s="251"/>
      <c r="GQ26" s="251"/>
      <c r="GR26" s="255"/>
      <c r="GS26" s="255"/>
      <c r="GT26" s="255"/>
      <c r="GU26" s="255"/>
      <c r="GV26" s="255"/>
      <c r="GW26" s="207"/>
      <c r="GX26" s="230">
        <f t="shared" si="82"/>
        <v>25</v>
      </c>
      <c r="HB26" s="211" t="str">
        <f>W$18&amp;W$19&amp;W$20</f>
        <v>SEATLEON ST (5F)1.6 TDi Style Ecomotive</v>
      </c>
      <c r="HD26" s="211" t="s">
        <v>1564</v>
      </c>
      <c r="HF26" s="212" t="str">
        <f>W$18&amp;W$19&amp;W$20&amp;"Term:"&amp; W$43&amp;"  Mileage: "&amp;W$44</f>
        <v>SEATLEON ST (5F)1.6 TDi Style EcomotiveTerm:48  Mileage: 25000</v>
      </c>
    </row>
    <row r="27" spans="1:214" ht="12" customHeight="1" x14ac:dyDescent="0.2">
      <c r="A27" s="230" t="s">
        <v>440</v>
      </c>
      <c r="B27" s="208" t="s">
        <v>485</v>
      </c>
      <c r="C27" s="247"/>
      <c r="D27" s="248" t="s">
        <v>368</v>
      </c>
      <c r="E27" s="412">
        <v>88</v>
      </c>
      <c r="F27" s="412">
        <v>88</v>
      </c>
      <c r="G27" s="412">
        <v>88</v>
      </c>
      <c r="H27" s="412">
        <v>88</v>
      </c>
      <c r="I27" s="412">
        <v>88</v>
      </c>
      <c r="J27" s="412">
        <v>88</v>
      </c>
      <c r="K27" s="412">
        <v>88</v>
      </c>
      <c r="L27" s="412">
        <v>88</v>
      </c>
      <c r="M27" s="412">
        <v>88</v>
      </c>
      <c r="N27" s="412">
        <v>88</v>
      </c>
      <c r="O27" s="412">
        <v>88</v>
      </c>
      <c r="P27" s="412">
        <v>88</v>
      </c>
      <c r="Q27" s="412">
        <v>99</v>
      </c>
      <c r="R27" s="412">
        <v>99</v>
      </c>
      <c r="S27" s="412">
        <v>99</v>
      </c>
      <c r="T27" s="412">
        <v>99</v>
      </c>
      <c r="U27" s="412">
        <v>99</v>
      </c>
      <c r="V27" s="412">
        <v>99</v>
      </c>
      <c r="W27" s="412">
        <v>99</v>
      </c>
      <c r="X27" s="412">
        <v>99</v>
      </c>
      <c r="Y27" s="412">
        <v>99</v>
      </c>
      <c r="Z27" s="412">
        <v>99</v>
      </c>
      <c r="AA27" s="412">
        <v>99</v>
      </c>
      <c r="AB27" s="412">
        <v>99</v>
      </c>
      <c r="AC27" s="412">
        <v>109</v>
      </c>
      <c r="AD27" s="412">
        <v>109</v>
      </c>
      <c r="AE27" s="412">
        <v>109</v>
      </c>
      <c r="AF27" s="412">
        <v>109</v>
      </c>
      <c r="AG27" s="412">
        <v>109</v>
      </c>
      <c r="AH27" s="412">
        <v>109</v>
      </c>
      <c r="AI27" s="412">
        <v>102</v>
      </c>
      <c r="AJ27" s="412">
        <v>102</v>
      </c>
      <c r="AK27" s="412">
        <v>102</v>
      </c>
      <c r="AL27" s="412">
        <v>102</v>
      </c>
      <c r="AM27" s="412">
        <v>102</v>
      </c>
      <c r="AN27" s="412">
        <v>102</v>
      </c>
      <c r="AO27" s="412">
        <v>99</v>
      </c>
      <c r="AP27" s="412">
        <v>99</v>
      </c>
      <c r="AQ27" s="412">
        <v>99</v>
      </c>
      <c r="AR27" s="412">
        <v>99</v>
      </c>
      <c r="AS27" s="412">
        <v>99</v>
      </c>
      <c r="AT27" s="412">
        <v>99</v>
      </c>
      <c r="AU27" s="412">
        <v>99</v>
      </c>
      <c r="AV27" s="412">
        <v>99</v>
      </c>
      <c r="AW27" s="412">
        <v>99</v>
      </c>
      <c r="AX27" s="412">
        <v>99</v>
      </c>
      <c r="AY27" s="412">
        <v>99</v>
      </c>
      <c r="AZ27" s="412">
        <v>99</v>
      </c>
      <c r="BA27" s="412">
        <v>120</v>
      </c>
      <c r="BB27" s="412">
        <v>120</v>
      </c>
      <c r="BC27" s="412">
        <v>120</v>
      </c>
      <c r="BD27" s="412">
        <v>120</v>
      </c>
      <c r="BE27" s="412">
        <v>120</v>
      </c>
      <c r="BF27" s="412">
        <v>120</v>
      </c>
      <c r="BG27" s="412">
        <v>116</v>
      </c>
      <c r="BH27" s="412">
        <v>116</v>
      </c>
      <c r="BI27" s="412">
        <v>116</v>
      </c>
      <c r="BJ27" s="412">
        <v>116</v>
      </c>
      <c r="BK27" s="412">
        <v>116</v>
      </c>
      <c r="BL27" s="412">
        <v>116</v>
      </c>
      <c r="BM27" s="412">
        <v>120</v>
      </c>
      <c r="BN27" s="412">
        <v>120</v>
      </c>
      <c r="BO27" s="412">
        <v>120</v>
      </c>
      <c r="BP27" s="412">
        <v>120</v>
      </c>
      <c r="BQ27" s="412">
        <v>120</v>
      </c>
      <c r="BR27" s="412">
        <v>120</v>
      </c>
      <c r="BS27" s="412">
        <v>104</v>
      </c>
      <c r="BT27" s="412">
        <v>104</v>
      </c>
      <c r="BU27" s="412">
        <v>104</v>
      </c>
      <c r="BV27" s="412">
        <v>104</v>
      </c>
      <c r="BW27" s="412">
        <v>104</v>
      </c>
      <c r="BX27" s="412">
        <v>104</v>
      </c>
      <c r="BY27" s="412">
        <v>146</v>
      </c>
      <c r="BZ27" s="412">
        <v>146</v>
      </c>
      <c r="CA27" s="412">
        <v>146</v>
      </c>
      <c r="CB27" s="412">
        <v>146</v>
      </c>
      <c r="CC27" s="412">
        <v>146</v>
      </c>
      <c r="CD27" s="412">
        <v>146</v>
      </c>
      <c r="CE27" s="412">
        <v>124</v>
      </c>
      <c r="CF27" s="412">
        <v>124</v>
      </c>
      <c r="CG27" s="412">
        <v>124</v>
      </c>
      <c r="CH27" s="412">
        <v>124</v>
      </c>
      <c r="CI27" s="412">
        <v>124</v>
      </c>
      <c r="CJ27" s="412">
        <v>124</v>
      </c>
      <c r="CK27" s="412">
        <v>103</v>
      </c>
      <c r="CL27" s="412">
        <v>103</v>
      </c>
      <c r="CM27" s="412">
        <v>103</v>
      </c>
      <c r="CN27" s="412">
        <v>103</v>
      </c>
      <c r="CO27" s="412">
        <v>103</v>
      </c>
      <c r="CP27" s="412">
        <v>103</v>
      </c>
      <c r="CQ27" s="412">
        <v>122</v>
      </c>
      <c r="CR27" s="412">
        <v>122</v>
      </c>
      <c r="CS27" s="412">
        <v>122</v>
      </c>
      <c r="CT27" s="412">
        <v>122</v>
      </c>
      <c r="CU27" s="412">
        <v>122</v>
      </c>
      <c r="CV27" s="412">
        <v>122</v>
      </c>
      <c r="CW27" s="412">
        <v>119</v>
      </c>
      <c r="CX27" s="412">
        <v>119</v>
      </c>
      <c r="CY27" s="412">
        <v>119</v>
      </c>
      <c r="CZ27" s="412">
        <v>119</v>
      </c>
      <c r="DA27" s="412">
        <v>119</v>
      </c>
      <c r="DB27" s="412">
        <v>119</v>
      </c>
      <c r="DC27" s="412">
        <v>112</v>
      </c>
      <c r="DD27" s="412">
        <v>112</v>
      </c>
      <c r="DE27" s="412">
        <v>112</v>
      </c>
      <c r="DF27" s="412">
        <v>112</v>
      </c>
      <c r="DG27" s="412">
        <v>112</v>
      </c>
      <c r="DH27" s="412">
        <v>112</v>
      </c>
      <c r="DI27" s="412">
        <v>119</v>
      </c>
      <c r="DJ27" s="412">
        <v>119</v>
      </c>
      <c r="DK27" s="412">
        <v>119</v>
      </c>
      <c r="DL27" s="412">
        <v>119</v>
      </c>
      <c r="DM27" s="412">
        <v>119</v>
      </c>
      <c r="DN27" s="412">
        <v>119</v>
      </c>
      <c r="DO27" s="412">
        <v>136</v>
      </c>
      <c r="DP27" s="412">
        <v>136</v>
      </c>
      <c r="DQ27" s="412">
        <v>136</v>
      </c>
      <c r="DR27" s="412">
        <v>136</v>
      </c>
      <c r="DS27" s="412">
        <v>136</v>
      </c>
      <c r="DT27" s="412">
        <v>136</v>
      </c>
      <c r="DU27" s="412">
        <v>193</v>
      </c>
      <c r="DV27" s="412">
        <v>193</v>
      </c>
      <c r="DW27" s="412">
        <v>193</v>
      </c>
      <c r="DX27" s="412">
        <v>193</v>
      </c>
      <c r="DY27" s="412">
        <v>193</v>
      </c>
      <c r="DZ27" s="412">
        <v>193</v>
      </c>
      <c r="EA27" s="412">
        <v>208</v>
      </c>
      <c r="EB27" s="412">
        <v>208</v>
      </c>
      <c r="EC27" s="412">
        <v>208</v>
      </c>
      <c r="ED27" s="412">
        <v>208</v>
      </c>
      <c r="EE27" s="412">
        <v>208</v>
      </c>
      <c r="EF27" s="412">
        <v>208</v>
      </c>
      <c r="EG27" s="251"/>
      <c r="EH27" s="251"/>
      <c r="EI27" s="251"/>
      <c r="EJ27" s="251"/>
      <c r="EK27" s="251"/>
      <c r="EL27" s="251"/>
      <c r="EM27" s="251"/>
      <c r="EN27" s="251"/>
      <c r="EO27" s="251"/>
      <c r="EP27" s="251"/>
      <c r="EQ27" s="251"/>
      <c r="ER27" s="251"/>
      <c r="ES27" s="251"/>
      <c r="ET27" s="251"/>
      <c r="EU27" s="251"/>
      <c r="EV27" s="251"/>
      <c r="EW27" s="251"/>
      <c r="EX27" s="251"/>
      <c r="EY27" s="251"/>
      <c r="EZ27" s="251"/>
      <c r="FA27" s="251"/>
      <c r="FB27" s="251"/>
      <c r="FC27" s="251"/>
      <c r="FD27" s="251"/>
      <c r="FE27" s="251"/>
      <c r="FF27" s="251"/>
      <c r="FG27" s="251"/>
      <c r="FH27" s="251"/>
      <c r="FI27" s="251"/>
      <c r="FJ27" s="251"/>
      <c r="FK27" s="251"/>
      <c r="FL27" s="251"/>
      <c r="FM27" s="251"/>
      <c r="FN27" s="251"/>
      <c r="FO27" s="251"/>
      <c r="FP27" s="251"/>
      <c r="FQ27" s="251"/>
      <c r="FR27" s="251"/>
      <c r="FS27" s="251"/>
      <c r="FT27" s="251"/>
      <c r="FU27" s="251"/>
      <c r="FV27" s="251"/>
      <c r="FW27" s="251"/>
      <c r="FX27" s="251"/>
      <c r="FY27" s="251"/>
      <c r="FZ27" s="251"/>
      <c r="GA27" s="251"/>
      <c r="GB27" s="251"/>
      <c r="GC27" s="251"/>
      <c r="GD27" s="251"/>
      <c r="GE27" s="251"/>
      <c r="GF27" s="251"/>
      <c r="GG27" s="251"/>
      <c r="GH27" s="251"/>
      <c r="GI27" s="251"/>
      <c r="GJ27" s="251"/>
      <c r="GK27" s="251"/>
      <c r="GL27" s="251"/>
      <c r="GM27" s="251"/>
      <c r="GN27" s="251"/>
      <c r="GO27" s="251"/>
      <c r="GP27" s="251"/>
      <c r="GQ27" s="251"/>
      <c r="GR27" s="251"/>
      <c r="GS27" s="251"/>
      <c r="GT27" s="251"/>
      <c r="GU27" s="251"/>
      <c r="GV27" s="251"/>
      <c r="GW27" s="207"/>
      <c r="GX27" s="230">
        <f t="shared" si="82"/>
        <v>26</v>
      </c>
      <c r="HB27" s="211" t="str">
        <f>X$18&amp;X$19&amp;X$20</f>
        <v>SEATLEON ST (5F)1.6 TDi Style Ecomotive</v>
      </c>
      <c r="HD27" s="211" t="s">
        <v>1565</v>
      </c>
      <c r="HF27" s="212" t="str">
        <f>X$18&amp;X$19&amp;X$20&amp;"Term:"&amp; X$43&amp;"  Mileage: "&amp;X$44</f>
        <v>SEATLEON ST (5F)1.6 TDi Style EcomotiveTerm:48  Mileage: 30000</v>
      </c>
    </row>
    <row r="28" spans="1:214" ht="12" customHeight="1" x14ac:dyDescent="0.25">
      <c r="A28" s="230" t="s">
        <v>440</v>
      </c>
      <c r="B28" s="208" t="s">
        <v>440</v>
      </c>
      <c r="C28" s="247"/>
      <c r="D28" s="248"/>
      <c r="E28" s="413"/>
      <c r="F28" s="413"/>
      <c r="G28" s="413"/>
      <c r="H28" s="413"/>
      <c r="I28" s="413"/>
      <c r="J28" s="413"/>
      <c r="K28" s="413"/>
      <c r="L28" s="413"/>
      <c r="M28" s="413"/>
      <c r="N28" s="413"/>
      <c r="O28" s="413"/>
      <c r="P28" s="413"/>
      <c r="Q28" s="413"/>
      <c r="R28" s="413"/>
      <c r="S28" s="413"/>
      <c r="T28" s="413"/>
      <c r="U28" s="413"/>
      <c r="V28" s="413"/>
      <c r="W28" s="413"/>
      <c r="X28" s="413"/>
      <c r="Y28" s="413"/>
      <c r="Z28" s="413"/>
      <c r="AA28" s="413"/>
      <c r="AB28" s="413"/>
      <c r="AC28" s="413"/>
      <c r="AD28" s="413"/>
      <c r="AE28" s="413"/>
      <c r="AF28" s="413"/>
      <c r="AG28" s="413"/>
      <c r="AH28" s="413"/>
      <c r="AI28" s="413"/>
      <c r="AJ28" s="413"/>
      <c r="AK28" s="413"/>
      <c r="AL28" s="413"/>
      <c r="AM28" s="413"/>
      <c r="AN28" s="413"/>
      <c r="AO28" s="413"/>
      <c r="AP28" s="413"/>
      <c r="AQ28" s="413"/>
      <c r="AR28" s="413"/>
      <c r="AS28" s="413"/>
      <c r="AT28" s="413"/>
      <c r="AU28" s="413"/>
      <c r="AV28" s="413"/>
      <c r="AW28" s="413"/>
      <c r="AX28" s="413"/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413"/>
      <c r="BJ28" s="413"/>
      <c r="BK28" s="413"/>
      <c r="BL28" s="413"/>
      <c r="BM28" s="413"/>
      <c r="BN28" s="413"/>
      <c r="BO28" s="413"/>
      <c r="BP28" s="413"/>
      <c r="BQ28" s="413"/>
      <c r="BR28" s="413"/>
      <c r="BS28" s="413"/>
      <c r="BT28" s="413"/>
      <c r="BU28" s="413"/>
      <c r="BV28" s="413"/>
      <c r="BW28" s="413"/>
      <c r="BX28" s="413"/>
      <c r="BY28" s="413"/>
      <c r="BZ28" s="413"/>
      <c r="CA28" s="413"/>
      <c r="CB28" s="413"/>
      <c r="CC28" s="413"/>
      <c r="CD28" s="413"/>
      <c r="CE28" s="413"/>
      <c r="CF28" s="413"/>
      <c r="CG28" s="413"/>
      <c r="CH28" s="413"/>
      <c r="CI28" s="413"/>
      <c r="CJ28" s="413"/>
      <c r="CK28" s="413"/>
      <c r="CL28" s="413"/>
      <c r="CM28" s="413"/>
      <c r="CN28" s="413"/>
      <c r="CO28" s="413"/>
      <c r="CP28" s="413"/>
      <c r="CQ28" s="413"/>
      <c r="CR28" s="413"/>
      <c r="CS28" s="413"/>
      <c r="CT28" s="413"/>
      <c r="CU28" s="413"/>
      <c r="CV28" s="413"/>
      <c r="CW28" s="413"/>
      <c r="CX28" s="413"/>
      <c r="CY28" s="413"/>
      <c r="CZ28" s="413"/>
      <c r="DA28" s="413"/>
      <c r="DB28" s="413"/>
      <c r="DC28" s="413"/>
      <c r="DD28" s="413"/>
      <c r="DE28" s="413"/>
      <c r="DF28" s="413"/>
      <c r="DG28" s="413"/>
      <c r="DH28" s="413"/>
      <c r="DI28" s="413"/>
      <c r="DJ28" s="413"/>
      <c r="DK28" s="413"/>
      <c r="DL28" s="413"/>
      <c r="DM28" s="413"/>
      <c r="DN28" s="413"/>
      <c r="DO28" s="413"/>
      <c r="DP28" s="413"/>
      <c r="DQ28" s="413"/>
      <c r="DR28" s="413"/>
      <c r="DS28" s="413"/>
      <c r="DT28" s="413"/>
      <c r="DU28" s="413"/>
      <c r="DV28" s="413"/>
      <c r="DW28" s="413"/>
      <c r="DX28" s="413"/>
      <c r="DY28" s="413"/>
      <c r="DZ28" s="413"/>
      <c r="EA28" s="413"/>
      <c r="EB28" s="413"/>
      <c r="EC28" s="413"/>
      <c r="ED28" s="413"/>
      <c r="EE28" s="413"/>
      <c r="EF28" s="413"/>
      <c r="EG28" s="251"/>
      <c r="EH28" s="251"/>
      <c r="EI28" s="251"/>
      <c r="EJ28" s="251"/>
      <c r="EK28" s="251"/>
      <c r="EL28" s="251"/>
      <c r="EM28" s="251"/>
      <c r="EN28" s="251"/>
      <c r="EO28" s="251"/>
      <c r="EP28" s="251"/>
      <c r="EQ28" s="251"/>
      <c r="ER28" s="251"/>
      <c r="ES28" s="251"/>
      <c r="ET28" s="251"/>
      <c r="EU28" s="251"/>
      <c r="EV28" s="251"/>
      <c r="EW28" s="251"/>
      <c r="EX28" s="251"/>
      <c r="EY28" s="251"/>
      <c r="EZ28" s="251"/>
      <c r="FA28" s="251"/>
      <c r="FB28" s="251"/>
      <c r="FC28" s="251"/>
      <c r="FD28" s="251"/>
      <c r="FE28" s="251"/>
      <c r="FF28" s="251"/>
      <c r="FG28" s="251"/>
      <c r="FH28" s="251"/>
      <c r="FI28" s="251"/>
      <c r="FJ28" s="251"/>
      <c r="FK28" s="251"/>
      <c r="FL28" s="251"/>
      <c r="FM28" s="251"/>
      <c r="FN28" s="251"/>
      <c r="FO28" s="251"/>
      <c r="FP28" s="251"/>
      <c r="FQ28" s="251"/>
      <c r="FR28" s="251"/>
      <c r="FS28" s="251"/>
      <c r="FT28" s="251"/>
      <c r="FU28" s="251"/>
      <c r="FV28" s="251"/>
      <c r="FW28" s="251"/>
      <c r="FX28" s="251"/>
      <c r="FY28" s="251"/>
      <c r="FZ28" s="251"/>
      <c r="GA28" s="251"/>
      <c r="GB28" s="251"/>
      <c r="GC28" s="251"/>
      <c r="GD28" s="251"/>
      <c r="GE28" s="251"/>
      <c r="GF28" s="251"/>
      <c r="GG28" s="251"/>
      <c r="GH28" s="251"/>
      <c r="GI28" s="251"/>
      <c r="GJ28" s="251"/>
      <c r="GK28" s="251"/>
      <c r="GL28" s="251"/>
      <c r="GM28" s="251"/>
      <c r="GN28" s="251"/>
      <c r="GO28" s="251"/>
      <c r="GP28" s="251"/>
      <c r="GQ28" s="251"/>
      <c r="GR28" s="251"/>
      <c r="GS28" s="251"/>
      <c r="GT28" s="251"/>
      <c r="GU28" s="251"/>
      <c r="GV28" s="251"/>
      <c r="GW28" s="207"/>
      <c r="GX28" s="230">
        <f t="shared" si="82"/>
        <v>27</v>
      </c>
      <c r="HB28" s="211" t="str">
        <f>Y$18&amp;Y$19&amp;Y$20</f>
        <v>SEATLEON ST (5F)1.6 TDi Style Ecomotive</v>
      </c>
      <c r="HD28" s="211" t="s">
        <v>1566</v>
      </c>
      <c r="HF28" s="212" t="str">
        <f>Y$18&amp;Y$19&amp;Y$20&amp;"Term:"&amp; Y$43&amp;"  Mileage: "&amp;Y$44</f>
        <v>SEATLEON ST (5F)1.6 TDi Style EcomotiveTerm:48  Mileage: 40000</v>
      </c>
    </row>
    <row r="29" spans="1:214" s="218" customFormat="1" ht="12" customHeight="1" x14ac:dyDescent="0.2">
      <c r="A29" s="230" t="s">
        <v>486</v>
      </c>
      <c r="B29" s="208" t="s">
        <v>486</v>
      </c>
      <c r="C29" s="258" t="s">
        <v>369</v>
      </c>
      <c r="D29" s="259" t="s">
        <v>427</v>
      </c>
      <c r="E29" s="414">
        <v>13968.42</v>
      </c>
      <c r="F29" s="414">
        <v>13968.42</v>
      </c>
      <c r="G29" s="414">
        <v>13968.42</v>
      </c>
      <c r="H29" s="414">
        <v>13968.42</v>
      </c>
      <c r="I29" s="414">
        <v>13968.42</v>
      </c>
      <c r="J29" s="414">
        <v>13968.42</v>
      </c>
      <c r="K29" s="414">
        <v>14388.45</v>
      </c>
      <c r="L29" s="414">
        <v>14388.45</v>
      </c>
      <c r="M29" s="414">
        <v>14388.45</v>
      </c>
      <c r="N29" s="414">
        <v>14388.45</v>
      </c>
      <c r="O29" s="414">
        <v>14388.45</v>
      </c>
      <c r="P29" s="414">
        <v>14388.45</v>
      </c>
      <c r="Q29" s="414">
        <v>14904.35</v>
      </c>
      <c r="R29" s="414">
        <v>14904.35</v>
      </c>
      <c r="S29" s="414">
        <v>14904.35</v>
      </c>
      <c r="T29" s="414">
        <v>14904.35</v>
      </c>
      <c r="U29" s="414">
        <v>14904.35</v>
      </c>
      <c r="V29" s="414">
        <v>14904.35</v>
      </c>
      <c r="W29" s="414">
        <v>18915.16</v>
      </c>
      <c r="X29" s="414">
        <v>18915.16</v>
      </c>
      <c r="Y29" s="414">
        <v>18915.16</v>
      </c>
      <c r="Z29" s="414">
        <v>18915.16</v>
      </c>
      <c r="AA29" s="414">
        <v>18915.16</v>
      </c>
      <c r="AB29" s="414">
        <v>18915.16</v>
      </c>
      <c r="AC29" s="414">
        <v>18594.02</v>
      </c>
      <c r="AD29" s="414">
        <v>18594.02</v>
      </c>
      <c r="AE29" s="414">
        <v>18594.02</v>
      </c>
      <c r="AF29" s="414">
        <v>18594.02</v>
      </c>
      <c r="AG29" s="414">
        <v>18594.02</v>
      </c>
      <c r="AH29" s="414">
        <v>18594.02</v>
      </c>
      <c r="AI29" s="414">
        <v>20493.91</v>
      </c>
      <c r="AJ29" s="414">
        <v>20493.91</v>
      </c>
      <c r="AK29" s="414">
        <v>20493.91</v>
      </c>
      <c r="AL29" s="414">
        <v>20493.91</v>
      </c>
      <c r="AM29" s="414">
        <v>20493.91</v>
      </c>
      <c r="AN29" s="414">
        <v>20493.91</v>
      </c>
      <c r="AO29" s="414">
        <v>20214.740000000002</v>
      </c>
      <c r="AP29" s="414">
        <v>20214.740000000002</v>
      </c>
      <c r="AQ29" s="414">
        <v>20214.740000000002</v>
      </c>
      <c r="AR29" s="414">
        <v>20214.740000000002</v>
      </c>
      <c r="AS29" s="414">
        <v>20214.740000000002</v>
      </c>
      <c r="AT29" s="414">
        <v>20214.740000000002</v>
      </c>
      <c r="AU29" s="414">
        <v>21336.19</v>
      </c>
      <c r="AV29" s="414">
        <v>21336.19</v>
      </c>
      <c r="AW29" s="414">
        <v>21336.19</v>
      </c>
      <c r="AX29" s="414">
        <v>21336.19</v>
      </c>
      <c r="AY29" s="414">
        <v>21336.19</v>
      </c>
      <c r="AZ29" s="414">
        <v>21336.19</v>
      </c>
      <c r="BA29" s="414">
        <v>24187</v>
      </c>
      <c r="BB29" s="414">
        <v>24187</v>
      </c>
      <c r="BC29" s="414">
        <v>24187</v>
      </c>
      <c r="BD29" s="414">
        <v>24187</v>
      </c>
      <c r="BE29" s="414">
        <v>24187</v>
      </c>
      <c r="BF29" s="414">
        <v>24187</v>
      </c>
      <c r="BG29" s="414">
        <v>24162.36</v>
      </c>
      <c r="BH29" s="414">
        <v>24162.36</v>
      </c>
      <c r="BI29" s="414">
        <v>24162.36</v>
      </c>
      <c r="BJ29" s="414">
        <v>24162.36</v>
      </c>
      <c r="BK29" s="414">
        <v>24162.36</v>
      </c>
      <c r="BL29" s="414">
        <v>24162.36</v>
      </c>
      <c r="BM29" s="414">
        <v>25770.639999999999</v>
      </c>
      <c r="BN29" s="414">
        <v>25770.639999999999</v>
      </c>
      <c r="BO29" s="414">
        <v>25770.639999999999</v>
      </c>
      <c r="BP29" s="414">
        <v>25770.639999999999</v>
      </c>
      <c r="BQ29" s="414">
        <v>25770.639999999999</v>
      </c>
      <c r="BR29" s="414">
        <v>25770.639999999999</v>
      </c>
      <c r="BS29" s="414">
        <v>22984.400000000001</v>
      </c>
      <c r="BT29" s="414">
        <v>22984.400000000001</v>
      </c>
      <c r="BU29" s="414">
        <v>22984.400000000001</v>
      </c>
      <c r="BV29" s="414">
        <v>22984.400000000001</v>
      </c>
      <c r="BW29" s="414">
        <v>22984.400000000001</v>
      </c>
      <c r="BX29" s="414">
        <v>22984.400000000001</v>
      </c>
      <c r="BY29" s="414">
        <v>28462.19</v>
      </c>
      <c r="BZ29" s="414">
        <v>28462.19</v>
      </c>
      <c r="CA29" s="414">
        <v>28462.19</v>
      </c>
      <c r="CB29" s="414">
        <v>28462.19</v>
      </c>
      <c r="CC29" s="414">
        <v>28462.19</v>
      </c>
      <c r="CD29" s="414">
        <v>28462.19</v>
      </c>
      <c r="CE29" s="414">
        <v>31112.75</v>
      </c>
      <c r="CF29" s="414">
        <v>31112.75</v>
      </c>
      <c r="CG29" s="414">
        <v>31112.75</v>
      </c>
      <c r="CH29" s="414">
        <v>31112.75</v>
      </c>
      <c r="CI29" s="414">
        <v>31112.75</v>
      </c>
      <c r="CJ29" s="414">
        <v>31112.75</v>
      </c>
      <c r="CK29" s="414">
        <v>33767.74</v>
      </c>
      <c r="CL29" s="414">
        <v>33767.74</v>
      </c>
      <c r="CM29" s="414">
        <v>33767.74</v>
      </c>
      <c r="CN29" s="414">
        <v>33767.74</v>
      </c>
      <c r="CO29" s="414">
        <v>33767.74</v>
      </c>
      <c r="CP29" s="414">
        <v>33767.74</v>
      </c>
      <c r="CQ29" s="414">
        <v>39789.760000000002</v>
      </c>
      <c r="CR29" s="414">
        <v>39789.760000000002</v>
      </c>
      <c r="CS29" s="414">
        <v>39789.760000000002</v>
      </c>
      <c r="CT29" s="414">
        <v>39789.760000000002</v>
      </c>
      <c r="CU29" s="414">
        <v>39789.760000000002</v>
      </c>
      <c r="CV29" s="414">
        <v>39789.760000000002</v>
      </c>
      <c r="CW29" s="414">
        <v>41204.660000000003</v>
      </c>
      <c r="CX29" s="414">
        <v>41204.660000000003</v>
      </c>
      <c r="CY29" s="414">
        <v>41204.660000000003</v>
      </c>
      <c r="CZ29" s="414">
        <v>41204.660000000003</v>
      </c>
      <c r="DA29" s="414">
        <v>41204.660000000003</v>
      </c>
      <c r="DB29" s="414">
        <v>41204.660000000003</v>
      </c>
      <c r="DC29" s="414">
        <v>12293.91</v>
      </c>
      <c r="DD29" s="414">
        <v>12293.91</v>
      </c>
      <c r="DE29" s="414">
        <v>12293.91</v>
      </c>
      <c r="DF29" s="414">
        <v>12293.91</v>
      </c>
      <c r="DG29" s="414">
        <v>12293.91</v>
      </c>
      <c r="DH29" s="414">
        <v>12293.91</v>
      </c>
      <c r="DI29" s="414">
        <v>12923.46</v>
      </c>
      <c r="DJ29" s="414">
        <v>12923.46</v>
      </c>
      <c r="DK29" s="414">
        <v>12923.46</v>
      </c>
      <c r="DL29" s="414">
        <v>12923.46</v>
      </c>
      <c r="DM29" s="414">
        <v>12923.46</v>
      </c>
      <c r="DN29" s="414">
        <v>12923.46</v>
      </c>
      <c r="DO29" s="414">
        <v>13545.6</v>
      </c>
      <c r="DP29" s="414">
        <v>13545.6</v>
      </c>
      <c r="DQ29" s="414">
        <v>13545.6</v>
      </c>
      <c r="DR29" s="414">
        <v>13545.6</v>
      </c>
      <c r="DS29" s="414">
        <v>13545.6</v>
      </c>
      <c r="DT29" s="414">
        <v>13545.6</v>
      </c>
      <c r="DU29" s="414">
        <v>21854.43</v>
      </c>
      <c r="DV29" s="414">
        <v>21854.43</v>
      </c>
      <c r="DW29" s="414">
        <v>21854.43</v>
      </c>
      <c r="DX29" s="414">
        <v>21854.43</v>
      </c>
      <c r="DY29" s="414">
        <v>21854.43</v>
      </c>
      <c r="DZ29" s="414">
        <v>21854.43</v>
      </c>
      <c r="EA29" s="414">
        <v>21433.87</v>
      </c>
      <c r="EB29" s="414">
        <v>21433.87</v>
      </c>
      <c r="EC29" s="414">
        <v>21433.87</v>
      </c>
      <c r="ED29" s="414">
        <v>21433.87</v>
      </c>
      <c r="EE29" s="414">
        <v>21433.87</v>
      </c>
      <c r="EF29" s="414">
        <v>21433.87</v>
      </c>
      <c r="EG29" s="250"/>
      <c r="EH29" s="250"/>
      <c r="EI29" s="250"/>
      <c r="EJ29" s="250"/>
      <c r="EK29" s="250"/>
      <c r="EL29" s="250"/>
      <c r="EM29" s="250"/>
      <c r="EN29" s="250"/>
      <c r="EO29" s="250"/>
      <c r="EP29" s="250"/>
      <c r="EQ29" s="250"/>
      <c r="ER29" s="250"/>
      <c r="ES29" s="250"/>
      <c r="ET29" s="250"/>
      <c r="EU29" s="250"/>
      <c r="EV29" s="250"/>
      <c r="EW29" s="250"/>
      <c r="EX29" s="250"/>
      <c r="EY29" s="250"/>
      <c r="EZ29" s="250"/>
      <c r="FA29" s="250"/>
      <c r="FB29" s="250"/>
      <c r="FC29" s="250"/>
      <c r="FD29" s="250"/>
      <c r="FE29" s="250"/>
      <c r="FF29" s="250"/>
      <c r="FG29" s="250"/>
      <c r="FH29" s="250"/>
      <c r="FI29" s="250"/>
      <c r="FJ29" s="250"/>
      <c r="FK29" s="250"/>
      <c r="FL29" s="250"/>
      <c r="FM29" s="250"/>
      <c r="FN29" s="250"/>
      <c r="FO29" s="250"/>
      <c r="FP29" s="250"/>
      <c r="FQ29" s="250"/>
      <c r="FR29" s="250"/>
      <c r="FS29" s="250"/>
      <c r="FT29" s="250"/>
      <c r="FU29" s="250"/>
      <c r="FV29" s="250"/>
      <c r="FW29" s="250"/>
      <c r="FX29" s="250"/>
      <c r="FY29" s="250"/>
      <c r="FZ29" s="250"/>
      <c r="GA29" s="250"/>
      <c r="GB29" s="250"/>
      <c r="GC29" s="250"/>
      <c r="GD29" s="250"/>
      <c r="GE29" s="250"/>
      <c r="GF29" s="250"/>
      <c r="GG29" s="250"/>
      <c r="GH29" s="250"/>
      <c r="GI29" s="250"/>
      <c r="GJ29" s="250"/>
      <c r="GK29" s="250"/>
      <c r="GL29" s="250"/>
      <c r="GM29" s="250"/>
      <c r="GN29" s="250"/>
      <c r="GO29" s="250"/>
      <c r="GP29" s="250"/>
      <c r="GQ29" s="250"/>
      <c r="GR29" s="251"/>
      <c r="GS29" s="251"/>
      <c r="GT29" s="251"/>
      <c r="GU29" s="251"/>
      <c r="GV29" s="251"/>
      <c r="GW29" s="214"/>
      <c r="GX29" s="230">
        <f t="shared" si="82"/>
        <v>28</v>
      </c>
      <c r="HB29" s="211" t="str">
        <f>Z$18&amp;Z$19&amp;Z$20</f>
        <v>SEATLEON ST (5F)1.6 TDi Style Ecomotive</v>
      </c>
      <c r="HD29" s="211" t="s">
        <v>1567</v>
      </c>
      <c r="HF29" s="212" t="str">
        <f>Z$18&amp;Z$19&amp;Z$20&amp;"Term:"&amp; Z$43&amp;"  Mileage: "&amp;Z$44</f>
        <v>SEATLEON ST (5F)1.6 TDi Style EcomotiveTerm:60  Mileage: 25000</v>
      </c>
    </row>
    <row r="30" spans="1:214" s="218" customFormat="1" ht="12" customHeight="1" x14ac:dyDescent="0.2">
      <c r="A30" s="230" t="s">
        <v>440</v>
      </c>
      <c r="B30" s="208" t="s">
        <v>487</v>
      </c>
      <c r="C30" s="258"/>
      <c r="D30" s="259" t="s">
        <v>370</v>
      </c>
      <c r="E30" s="414">
        <v>4190.53</v>
      </c>
      <c r="F30" s="414">
        <v>4190.53</v>
      </c>
      <c r="G30" s="414">
        <v>4190.53</v>
      </c>
      <c r="H30" s="414">
        <v>4190.53</v>
      </c>
      <c r="I30" s="414">
        <v>4190.53</v>
      </c>
      <c r="J30" s="414">
        <v>4190.53</v>
      </c>
      <c r="K30" s="414">
        <v>3165.46</v>
      </c>
      <c r="L30" s="414">
        <v>3165.46</v>
      </c>
      <c r="M30" s="414">
        <v>3165.46</v>
      </c>
      <c r="N30" s="414">
        <v>3165.46</v>
      </c>
      <c r="O30" s="414">
        <v>3165.46</v>
      </c>
      <c r="P30" s="414">
        <v>3165.46</v>
      </c>
      <c r="Q30" s="414">
        <v>4620.3500000000004</v>
      </c>
      <c r="R30" s="414">
        <v>4620.3500000000004</v>
      </c>
      <c r="S30" s="414">
        <v>4620.3500000000004</v>
      </c>
      <c r="T30" s="414">
        <v>4620.3500000000004</v>
      </c>
      <c r="U30" s="414">
        <v>4620.3500000000004</v>
      </c>
      <c r="V30" s="414">
        <v>4620.3500000000004</v>
      </c>
      <c r="W30" s="414">
        <v>5107.09</v>
      </c>
      <c r="X30" s="414">
        <v>5107.09</v>
      </c>
      <c r="Y30" s="414">
        <v>5107.09</v>
      </c>
      <c r="Z30" s="414">
        <v>5107.09</v>
      </c>
      <c r="AA30" s="414">
        <v>5107.09</v>
      </c>
      <c r="AB30" s="414">
        <v>5107.09</v>
      </c>
      <c r="AC30" s="414">
        <v>5206.33</v>
      </c>
      <c r="AD30" s="414">
        <v>5206.33</v>
      </c>
      <c r="AE30" s="414">
        <v>5206.33</v>
      </c>
      <c r="AF30" s="414">
        <v>5206.33</v>
      </c>
      <c r="AG30" s="414">
        <v>5206.33</v>
      </c>
      <c r="AH30" s="414">
        <v>5206.33</v>
      </c>
      <c r="AI30" s="414">
        <v>3483.96</v>
      </c>
      <c r="AJ30" s="414">
        <v>3483.96</v>
      </c>
      <c r="AK30" s="414">
        <v>3483.96</v>
      </c>
      <c r="AL30" s="414">
        <v>3483.96</v>
      </c>
      <c r="AM30" s="414">
        <v>3483.96</v>
      </c>
      <c r="AN30" s="414">
        <v>3483.96</v>
      </c>
      <c r="AO30" s="414">
        <v>5138.6499999999996</v>
      </c>
      <c r="AP30" s="414">
        <v>5138.6499999999996</v>
      </c>
      <c r="AQ30" s="414">
        <v>5138.6499999999996</v>
      </c>
      <c r="AR30" s="414">
        <v>5138.6499999999996</v>
      </c>
      <c r="AS30" s="414">
        <v>5138.6499999999996</v>
      </c>
      <c r="AT30" s="414">
        <v>5138.6499999999996</v>
      </c>
      <c r="AU30" s="414">
        <v>3476.36</v>
      </c>
      <c r="AV30" s="414">
        <v>3476.36</v>
      </c>
      <c r="AW30" s="414">
        <v>3476.36</v>
      </c>
      <c r="AX30" s="414">
        <v>3476.36</v>
      </c>
      <c r="AY30" s="414">
        <v>3476.36</v>
      </c>
      <c r="AZ30" s="414">
        <v>3476.36</v>
      </c>
      <c r="BA30" s="414">
        <v>7981.71</v>
      </c>
      <c r="BB30" s="414">
        <v>7981.71</v>
      </c>
      <c r="BC30" s="414">
        <v>7981.71</v>
      </c>
      <c r="BD30" s="414">
        <v>7981.71</v>
      </c>
      <c r="BE30" s="414">
        <v>7981.71</v>
      </c>
      <c r="BF30" s="414">
        <v>7981.71</v>
      </c>
      <c r="BG30" s="414">
        <v>4349.22</v>
      </c>
      <c r="BH30" s="414">
        <v>4349.22</v>
      </c>
      <c r="BI30" s="414">
        <v>4349.22</v>
      </c>
      <c r="BJ30" s="414">
        <v>4349.22</v>
      </c>
      <c r="BK30" s="414">
        <v>4349.22</v>
      </c>
      <c r="BL30" s="414">
        <v>4349.22</v>
      </c>
      <c r="BM30" s="414">
        <v>4638.72</v>
      </c>
      <c r="BN30" s="414">
        <v>4638.72</v>
      </c>
      <c r="BO30" s="414">
        <v>4638.72</v>
      </c>
      <c r="BP30" s="414">
        <v>4638.72</v>
      </c>
      <c r="BQ30" s="414">
        <v>4638.72</v>
      </c>
      <c r="BR30" s="414">
        <v>4638.72</v>
      </c>
      <c r="BS30" s="414">
        <v>5746.1</v>
      </c>
      <c r="BT30" s="414">
        <v>5746.1</v>
      </c>
      <c r="BU30" s="414">
        <v>5746.1</v>
      </c>
      <c r="BV30" s="414">
        <v>5746.1</v>
      </c>
      <c r="BW30" s="414">
        <v>5746.1</v>
      </c>
      <c r="BX30" s="414">
        <v>5746.1</v>
      </c>
      <c r="BY30" s="414">
        <v>6546.3</v>
      </c>
      <c r="BZ30" s="414">
        <v>6546.3</v>
      </c>
      <c r="CA30" s="414">
        <v>6546.3</v>
      </c>
      <c r="CB30" s="414">
        <v>6546.3</v>
      </c>
      <c r="CC30" s="414">
        <v>6546.3</v>
      </c>
      <c r="CD30" s="414">
        <v>6546.3</v>
      </c>
      <c r="CE30" s="414">
        <v>6841.91</v>
      </c>
      <c r="CF30" s="414">
        <v>6841.91</v>
      </c>
      <c r="CG30" s="414">
        <v>6841.91</v>
      </c>
      <c r="CH30" s="414">
        <v>6841.91</v>
      </c>
      <c r="CI30" s="414">
        <v>6841.91</v>
      </c>
      <c r="CJ30" s="414">
        <v>6841.91</v>
      </c>
      <c r="CK30" s="414">
        <v>6415.87</v>
      </c>
      <c r="CL30" s="414">
        <v>6415.87</v>
      </c>
      <c r="CM30" s="414">
        <v>6415.87</v>
      </c>
      <c r="CN30" s="414">
        <v>6415.87</v>
      </c>
      <c r="CO30" s="414">
        <v>6415.87</v>
      </c>
      <c r="CP30" s="414">
        <v>6415.87</v>
      </c>
      <c r="CQ30" s="414">
        <v>9764.26</v>
      </c>
      <c r="CR30" s="414">
        <v>9764.26</v>
      </c>
      <c r="CS30" s="414">
        <v>9764.26</v>
      </c>
      <c r="CT30" s="414">
        <v>9764.26</v>
      </c>
      <c r="CU30" s="414">
        <v>9764.26</v>
      </c>
      <c r="CV30" s="414">
        <v>9764.26</v>
      </c>
      <c r="CW30" s="414">
        <v>9165.73</v>
      </c>
      <c r="CX30" s="414">
        <v>9165.73</v>
      </c>
      <c r="CY30" s="414">
        <v>9165.73</v>
      </c>
      <c r="CZ30" s="414">
        <v>9165.73</v>
      </c>
      <c r="DA30" s="414">
        <v>9165.73</v>
      </c>
      <c r="DB30" s="414">
        <v>9165.73</v>
      </c>
      <c r="DC30" s="414">
        <v>3688.17</v>
      </c>
      <c r="DD30" s="414">
        <v>3688.17</v>
      </c>
      <c r="DE30" s="414">
        <v>3688.17</v>
      </c>
      <c r="DF30" s="414">
        <v>3688.17</v>
      </c>
      <c r="DG30" s="414">
        <v>3688.17</v>
      </c>
      <c r="DH30" s="414">
        <v>3688.17</v>
      </c>
      <c r="DI30" s="414">
        <v>4006.27</v>
      </c>
      <c r="DJ30" s="414">
        <v>4006.27</v>
      </c>
      <c r="DK30" s="414">
        <v>4006.27</v>
      </c>
      <c r="DL30" s="414">
        <v>4006.27</v>
      </c>
      <c r="DM30" s="414">
        <v>4006.27</v>
      </c>
      <c r="DN30" s="414">
        <v>4006.27</v>
      </c>
      <c r="DO30" s="414">
        <v>4199.1400000000003</v>
      </c>
      <c r="DP30" s="414">
        <v>4199.1400000000003</v>
      </c>
      <c r="DQ30" s="414">
        <v>4199.1400000000003</v>
      </c>
      <c r="DR30" s="414">
        <v>4199.1400000000003</v>
      </c>
      <c r="DS30" s="414">
        <v>4199.1400000000003</v>
      </c>
      <c r="DT30" s="414">
        <v>4199.1400000000003</v>
      </c>
      <c r="DU30" s="414">
        <v>5900.7</v>
      </c>
      <c r="DV30" s="414">
        <v>5900.7</v>
      </c>
      <c r="DW30" s="414">
        <v>5900.7</v>
      </c>
      <c r="DX30" s="414">
        <v>5900.7</v>
      </c>
      <c r="DY30" s="414">
        <v>5900.7</v>
      </c>
      <c r="DZ30" s="414">
        <v>5900.7</v>
      </c>
      <c r="EA30" s="414">
        <v>4929.79</v>
      </c>
      <c r="EB30" s="414">
        <v>4929.79</v>
      </c>
      <c r="EC30" s="414">
        <v>4929.79</v>
      </c>
      <c r="ED30" s="414">
        <v>4929.79</v>
      </c>
      <c r="EE30" s="414">
        <v>4929.79</v>
      </c>
      <c r="EF30" s="414">
        <v>4929.79</v>
      </c>
      <c r="EG30" s="250"/>
      <c r="EH30" s="250"/>
      <c r="EI30" s="250"/>
      <c r="EJ30" s="250"/>
      <c r="EK30" s="250"/>
      <c r="EL30" s="250"/>
      <c r="EM30" s="250"/>
      <c r="EN30" s="250"/>
      <c r="EO30" s="250"/>
      <c r="EP30" s="250"/>
      <c r="EQ30" s="250"/>
      <c r="ER30" s="250"/>
      <c r="ES30" s="250"/>
      <c r="ET30" s="250"/>
      <c r="EU30" s="250"/>
      <c r="EV30" s="250"/>
      <c r="EW30" s="250"/>
      <c r="EX30" s="250"/>
      <c r="EY30" s="250"/>
      <c r="EZ30" s="250"/>
      <c r="FA30" s="250"/>
      <c r="FB30" s="250"/>
      <c r="FC30" s="250"/>
      <c r="FD30" s="250"/>
      <c r="FE30" s="250"/>
      <c r="FF30" s="250"/>
      <c r="FG30" s="250"/>
      <c r="FH30" s="250"/>
      <c r="FI30" s="250"/>
      <c r="FJ30" s="250"/>
      <c r="FK30" s="250"/>
      <c r="FL30" s="250"/>
      <c r="FM30" s="250"/>
      <c r="FN30" s="250"/>
      <c r="FO30" s="250"/>
      <c r="FP30" s="250"/>
      <c r="FQ30" s="250"/>
      <c r="FR30" s="250"/>
      <c r="FS30" s="250"/>
      <c r="FT30" s="250"/>
      <c r="FU30" s="250"/>
      <c r="FV30" s="250"/>
      <c r="FW30" s="250"/>
      <c r="FX30" s="250"/>
      <c r="FY30" s="250"/>
      <c r="FZ30" s="250"/>
      <c r="GA30" s="250"/>
      <c r="GB30" s="250"/>
      <c r="GC30" s="250"/>
      <c r="GD30" s="250"/>
      <c r="GE30" s="250"/>
      <c r="GF30" s="250"/>
      <c r="GG30" s="250"/>
      <c r="GH30" s="250"/>
      <c r="GI30" s="250"/>
      <c r="GJ30" s="250"/>
      <c r="GK30" s="250"/>
      <c r="GL30" s="250"/>
      <c r="GM30" s="250"/>
      <c r="GN30" s="250"/>
      <c r="GO30" s="250"/>
      <c r="GP30" s="250"/>
      <c r="GQ30" s="250"/>
      <c r="GR30" s="251"/>
      <c r="GS30" s="251"/>
      <c r="GT30" s="251"/>
      <c r="GU30" s="251"/>
      <c r="GV30" s="251"/>
      <c r="GW30" s="214"/>
      <c r="GX30" s="230">
        <f t="shared" si="82"/>
        <v>29</v>
      </c>
      <c r="HB30" s="211" t="str">
        <f>AA$18&amp;AA$19&amp;AA$20</f>
        <v>SEATLEON ST (5F)1.6 TDi Style Ecomotive</v>
      </c>
      <c r="HD30" s="211" t="s">
        <v>1568</v>
      </c>
      <c r="HF30" s="212" t="str">
        <f>AA$18&amp;AA$19&amp;AA$20&amp;"Term:"&amp; AA$43&amp;"  Mileage: "&amp;AA$44</f>
        <v>SEATLEON ST (5F)1.6 TDi Style EcomotiveTerm:60  Mileage: 30000</v>
      </c>
    </row>
    <row r="31" spans="1:214" s="218" customFormat="1" ht="12" customHeight="1" x14ac:dyDescent="0.2">
      <c r="A31" s="230" t="s">
        <v>440</v>
      </c>
      <c r="B31" s="208" t="s">
        <v>488</v>
      </c>
      <c r="C31" s="258"/>
      <c r="D31" s="259" t="s">
        <v>371</v>
      </c>
      <c r="E31" s="414">
        <v>308.94</v>
      </c>
      <c r="F31" s="414">
        <v>308.94</v>
      </c>
      <c r="G31" s="414">
        <v>308.94</v>
      </c>
      <c r="H31" s="414">
        <v>308.94</v>
      </c>
      <c r="I31" s="414">
        <v>308.94</v>
      </c>
      <c r="J31" s="414">
        <v>308.94</v>
      </c>
      <c r="K31" s="414">
        <v>325.2</v>
      </c>
      <c r="L31" s="414">
        <v>325.2</v>
      </c>
      <c r="M31" s="414">
        <v>325.2</v>
      </c>
      <c r="N31" s="414">
        <v>325.2</v>
      </c>
      <c r="O31" s="414">
        <v>325.2</v>
      </c>
      <c r="P31" s="414">
        <v>325.2</v>
      </c>
      <c r="Q31" s="414">
        <v>312.2</v>
      </c>
      <c r="R31" s="414">
        <v>312.2</v>
      </c>
      <c r="S31" s="414">
        <v>312.2</v>
      </c>
      <c r="T31" s="414">
        <v>312.2</v>
      </c>
      <c r="U31" s="414">
        <v>312.2</v>
      </c>
      <c r="V31" s="414">
        <v>312.2</v>
      </c>
      <c r="W31" s="414">
        <v>336.67</v>
      </c>
      <c r="X31" s="414">
        <v>336.67</v>
      </c>
      <c r="Y31" s="414">
        <v>336.67</v>
      </c>
      <c r="Z31" s="414">
        <v>336.67</v>
      </c>
      <c r="AA31" s="414">
        <v>336.67</v>
      </c>
      <c r="AB31" s="414">
        <v>336.67</v>
      </c>
      <c r="AC31" s="414">
        <v>337.4</v>
      </c>
      <c r="AD31" s="414">
        <v>337.4</v>
      </c>
      <c r="AE31" s="414">
        <v>337.4</v>
      </c>
      <c r="AF31" s="414">
        <v>337.4</v>
      </c>
      <c r="AG31" s="414">
        <v>337.4</v>
      </c>
      <c r="AH31" s="414">
        <v>337.4</v>
      </c>
      <c r="AI31" s="414">
        <v>333.33</v>
      </c>
      <c r="AJ31" s="414">
        <v>333.33</v>
      </c>
      <c r="AK31" s="414">
        <v>333.33</v>
      </c>
      <c r="AL31" s="414">
        <v>333.33</v>
      </c>
      <c r="AM31" s="414">
        <v>333.33</v>
      </c>
      <c r="AN31" s="414">
        <v>333.33</v>
      </c>
      <c r="AO31" s="414">
        <v>192.68</v>
      </c>
      <c r="AP31" s="414">
        <v>192.68</v>
      </c>
      <c r="AQ31" s="414">
        <v>192.68</v>
      </c>
      <c r="AR31" s="414">
        <v>192.68</v>
      </c>
      <c r="AS31" s="414">
        <v>192.68</v>
      </c>
      <c r="AT31" s="414">
        <v>192.68</v>
      </c>
      <c r="AU31" s="414">
        <v>617.89</v>
      </c>
      <c r="AV31" s="414">
        <v>617.89</v>
      </c>
      <c r="AW31" s="414">
        <v>617.89</v>
      </c>
      <c r="AX31" s="414">
        <v>617.89</v>
      </c>
      <c r="AY31" s="414">
        <v>617.89</v>
      </c>
      <c r="AZ31" s="414">
        <v>617.89</v>
      </c>
      <c r="BA31" s="414">
        <v>357.72</v>
      </c>
      <c r="BB31" s="414">
        <v>357.72</v>
      </c>
      <c r="BC31" s="414">
        <v>357.72</v>
      </c>
      <c r="BD31" s="414">
        <v>357.72</v>
      </c>
      <c r="BE31" s="414">
        <v>357.72</v>
      </c>
      <c r="BF31" s="414">
        <v>357.72</v>
      </c>
      <c r="BG31" s="414">
        <v>422.76</v>
      </c>
      <c r="BH31" s="414">
        <v>422.76</v>
      </c>
      <c r="BI31" s="414">
        <v>422.76</v>
      </c>
      <c r="BJ31" s="414">
        <v>422.76</v>
      </c>
      <c r="BK31" s="414">
        <v>422.76</v>
      </c>
      <c r="BL31" s="414">
        <v>422.76</v>
      </c>
      <c r="BM31" s="414">
        <v>422.76</v>
      </c>
      <c r="BN31" s="414">
        <v>422.76</v>
      </c>
      <c r="BO31" s="414">
        <v>422.76</v>
      </c>
      <c r="BP31" s="414">
        <v>422.76</v>
      </c>
      <c r="BQ31" s="414">
        <v>422.76</v>
      </c>
      <c r="BR31" s="414">
        <v>422.76</v>
      </c>
      <c r="BS31" s="414">
        <v>406.51</v>
      </c>
      <c r="BT31" s="414">
        <v>406.51</v>
      </c>
      <c r="BU31" s="414">
        <v>406.51</v>
      </c>
      <c r="BV31" s="414">
        <v>406.51</v>
      </c>
      <c r="BW31" s="414">
        <v>406.51</v>
      </c>
      <c r="BX31" s="414">
        <v>406.51</v>
      </c>
      <c r="BY31" s="414">
        <v>423.58</v>
      </c>
      <c r="BZ31" s="414">
        <v>423.58</v>
      </c>
      <c r="CA31" s="414">
        <v>423.58</v>
      </c>
      <c r="CB31" s="414">
        <v>423.58</v>
      </c>
      <c r="CC31" s="414">
        <v>423.58</v>
      </c>
      <c r="CD31" s="414">
        <v>423.58</v>
      </c>
      <c r="CE31" s="414">
        <v>347.16</v>
      </c>
      <c r="CF31" s="414">
        <v>347.16</v>
      </c>
      <c r="CG31" s="414">
        <v>347.16</v>
      </c>
      <c r="CH31" s="414">
        <v>347.16</v>
      </c>
      <c r="CI31" s="414">
        <v>347.16</v>
      </c>
      <c r="CJ31" s="414">
        <v>347.16</v>
      </c>
      <c r="CK31" s="414">
        <v>813.01</v>
      </c>
      <c r="CL31" s="414">
        <v>813.01</v>
      </c>
      <c r="CM31" s="414">
        <v>813.01</v>
      </c>
      <c r="CN31" s="414">
        <v>813.01</v>
      </c>
      <c r="CO31" s="414">
        <v>813.01</v>
      </c>
      <c r="CP31" s="414">
        <v>813.01</v>
      </c>
      <c r="CQ31" s="414">
        <v>486.99</v>
      </c>
      <c r="CR31" s="414">
        <v>486.99</v>
      </c>
      <c r="CS31" s="414">
        <v>486.99</v>
      </c>
      <c r="CT31" s="414">
        <v>486.99</v>
      </c>
      <c r="CU31" s="414">
        <v>486.99</v>
      </c>
      <c r="CV31" s="414">
        <v>486.99</v>
      </c>
      <c r="CW31" s="414">
        <v>930.89</v>
      </c>
      <c r="CX31" s="414">
        <v>930.89</v>
      </c>
      <c r="CY31" s="414">
        <v>930.89</v>
      </c>
      <c r="CZ31" s="414">
        <v>930.89</v>
      </c>
      <c r="DA31" s="414">
        <v>930.89</v>
      </c>
      <c r="DB31" s="414">
        <v>930.89</v>
      </c>
      <c r="DC31" s="414">
        <v>731.71</v>
      </c>
      <c r="DD31" s="414">
        <v>731.71</v>
      </c>
      <c r="DE31" s="414">
        <v>731.71</v>
      </c>
      <c r="DF31" s="414">
        <v>731.71</v>
      </c>
      <c r="DG31" s="414">
        <v>731.71</v>
      </c>
      <c r="DH31" s="414">
        <v>731.71</v>
      </c>
      <c r="DI31" s="414">
        <v>0</v>
      </c>
      <c r="DJ31" s="414">
        <v>0</v>
      </c>
      <c r="DK31" s="414">
        <v>0</v>
      </c>
      <c r="DL31" s="414">
        <v>0</v>
      </c>
      <c r="DM31" s="414">
        <v>0</v>
      </c>
      <c r="DN31" s="414">
        <v>0</v>
      </c>
      <c r="DO31" s="414">
        <v>1056.92</v>
      </c>
      <c r="DP31" s="414">
        <v>1056.92</v>
      </c>
      <c r="DQ31" s="414">
        <v>1056.92</v>
      </c>
      <c r="DR31" s="414">
        <v>1056.92</v>
      </c>
      <c r="DS31" s="414">
        <v>1056.92</v>
      </c>
      <c r="DT31" s="414">
        <v>1056.92</v>
      </c>
      <c r="DU31" s="414">
        <v>463.41</v>
      </c>
      <c r="DV31" s="414">
        <v>463.41</v>
      </c>
      <c r="DW31" s="414">
        <v>463.41</v>
      </c>
      <c r="DX31" s="414">
        <v>463.41</v>
      </c>
      <c r="DY31" s="414">
        <v>463.41</v>
      </c>
      <c r="DZ31" s="414">
        <v>463.41</v>
      </c>
      <c r="EA31" s="414">
        <v>0</v>
      </c>
      <c r="EB31" s="414">
        <v>0</v>
      </c>
      <c r="EC31" s="414">
        <v>0</v>
      </c>
      <c r="ED31" s="414">
        <v>0</v>
      </c>
      <c r="EE31" s="414">
        <v>0</v>
      </c>
      <c r="EF31" s="414">
        <v>0</v>
      </c>
      <c r="EG31" s="250"/>
      <c r="EH31" s="250"/>
      <c r="EI31" s="250"/>
      <c r="EJ31" s="250"/>
      <c r="EK31" s="250"/>
      <c r="EL31" s="250"/>
      <c r="EM31" s="250"/>
      <c r="EN31" s="250"/>
      <c r="EO31" s="250"/>
      <c r="EP31" s="250"/>
      <c r="EQ31" s="250"/>
      <c r="ER31" s="250"/>
      <c r="ES31" s="250"/>
      <c r="ET31" s="250"/>
      <c r="EU31" s="250"/>
      <c r="EV31" s="250"/>
      <c r="EW31" s="250"/>
      <c r="EX31" s="250"/>
      <c r="EY31" s="250"/>
      <c r="EZ31" s="250"/>
      <c r="FA31" s="250"/>
      <c r="FB31" s="250"/>
      <c r="FC31" s="250"/>
      <c r="FD31" s="250"/>
      <c r="FE31" s="250"/>
      <c r="FF31" s="250"/>
      <c r="FG31" s="250"/>
      <c r="FH31" s="250"/>
      <c r="FI31" s="250"/>
      <c r="FJ31" s="250"/>
      <c r="FK31" s="250"/>
      <c r="FL31" s="250"/>
      <c r="FM31" s="250"/>
      <c r="FN31" s="250"/>
      <c r="FO31" s="250"/>
      <c r="FP31" s="250"/>
      <c r="FQ31" s="250"/>
      <c r="FR31" s="250"/>
      <c r="FS31" s="250"/>
      <c r="FT31" s="250"/>
      <c r="FU31" s="250"/>
      <c r="FV31" s="250"/>
      <c r="FW31" s="250"/>
      <c r="FX31" s="250"/>
      <c r="FY31" s="250"/>
      <c r="FZ31" s="250"/>
      <c r="GA31" s="250"/>
      <c r="GB31" s="250"/>
      <c r="GC31" s="250"/>
      <c r="GD31" s="250"/>
      <c r="GE31" s="250"/>
      <c r="GF31" s="250"/>
      <c r="GG31" s="250"/>
      <c r="GH31" s="250"/>
      <c r="GI31" s="250"/>
      <c r="GJ31" s="250"/>
      <c r="GK31" s="250"/>
      <c r="GL31" s="250"/>
      <c r="GM31" s="250"/>
      <c r="GN31" s="250"/>
      <c r="GO31" s="250"/>
      <c r="GP31" s="250"/>
      <c r="GQ31" s="250"/>
      <c r="GR31" s="251"/>
      <c r="GS31" s="251"/>
      <c r="GT31" s="251"/>
      <c r="GU31" s="251"/>
      <c r="GV31" s="251"/>
      <c r="GW31" s="214"/>
      <c r="GX31" s="230">
        <f t="shared" si="82"/>
        <v>30</v>
      </c>
      <c r="HB31" s="211" t="str">
        <f>AB$18&amp;AB$19&amp;AB$20</f>
        <v>SEATLEON ST (5F)1.6 TDi Style Ecomotive</v>
      </c>
      <c r="HF31" s="212" t="str">
        <f>AB$18&amp;AB$19&amp;AB$20&amp;"Term:"&amp; AB$43&amp;"  Mileage: "&amp;AB$44</f>
        <v>SEATLEON ST (5F)1.6 TDi Style EcomotiveTerm:60  Mileage: 40000</v>
      </c>
    </row>
    <row r="32" spans="1:214" s="218" customFormat="1" ht="12" customHeight="1" x14ac:dyDescent="0.2">
      <c r="A32" s="230" t="s">
        <v>440</v>
      </c>
      <c r="B32" s="208" t="s">
        <v>491</v>
      </c>
      <c r="C32" s="258"/>
      <c r="D32" s="259" t="s">
        <v>372</v>
      </c>
      <c r="E32" s="415">
        <v>92.69</v>
      </c>
      <c r="F32" s="415">
        <v>92.69</v>
      </c>
      <c r="G32" s="415">
        <v>92.69</v>
      </c>
      <c r="H32" s="415">
        <v>92.69</v>
      </c>
      <c r="I32" s="415">
        <v>92.69</v>
      </c>
      <c r="J32" s="415">
        <v>92.69</v>
      </c>
      <c r="K32" s="415">
        <v>71.55</v>
      </c>
      <c r="L32" s="415">
        <v>71.55</v>
      </c>
      <c r="M32" s="415">
        <v>71.55</v>
      </c>
      <c r="N32" s="415">
        <v>71.55</v>
      </c>
      <c r="O32" s="415">
        <v>71.55</v>
      </c>
      <c r="P32" s="415">
        <v>71.55</v>
      </c>
      <c r="Q32" s="415">
        <v>96.79</v>
      </c>
      <c r="R32" s="415">
        <v>96.79</v>
      </c>
      <c r="S32" s="415">
        <v>96.79</v>
      </c>
      <c r="T32" s="415">
        <v>96.79</v>
      </c>
      <c r="U32" s="415">
        <v>96.79</v>
      </c>
      <c r="V32" s="415">
        <v>96.79</v>
      </c>
      <c r="W32" s="415">
        <v>90.91</v>
      </c>
      <c r="X32" s="415">
        <v>90.91</v>
      </c>
      <c r="Y32" s="415">
        <v>90.91</v>
      </c>
      <c r="Z32" s="415">
        <v>90.91</v>
      </c>
      <c r="AA32" s="415">
        <v>90.91</v>
      </c>
      <c r="AB32" s="415">
        <v>90.91</v>
      </c>
      <c r="AC32" s="415">
        <v>94.48</v>
      </c>
      <c r="AD32" s="415">
        <v>94.48</v>
      </c>
      <c r="AE32" s="415">
        <v>94.48</v>
      </c>
      <c r="AF32" s="415">
        <v>94.48</v>
      </c>
      <c r="AG32" s="415">
        <v>94.48</v>
      </c>
      <c r="AH32" s="415">
        <v>94.48</v>
      </c>
      <c r="AI32" s="415">
        <v>56.67</v>
      </c>
      <c r="AJ32" s="415">
        <v>56.67</v>
      </c>
      <c r="AK32" s="415">
        <v>56.67</v>
      </c>
      <c r="AL32" s="415">
        <v>56.67</v>
      </c>
      <c r="AM32" s="415">
        <v>56.67</v>
      </c>
      <c r="AN32" s="415">
        <v>56.67</v>
      </c>
      <c r="AO32" s="415">
        <v>34.68</v>
      </c>
      <c r="AP32" s="415">
        <v>34.68</v>
      </c>
      <c r="AQ32" s="415">
        <v>34.68</v>
      </c>
      <c r="AR32" s="415">
        <v>34.68</v>
      </c>
      <c r="AS32" s="415">
        <v>34.68</v>
      </c>
      <c r="AT32" s="415">
        <v>34.68</v>
      </c>
      <c r="AU32" s="415">
        <v>91.27</v>
      </c>
      <c r="AV32" s="415">
        <v>91.27</v>
      </c>
      <c r="AW32" s="415">
        <v>91.27</v>
      </c>
      <c r="AX32" s="415">
        <v>91.27</v>
      </c>
      <c r="AY32" s="415">
        <v>91.27</v>
      </c>
      <c r="AZ32" s="415">
        <v>91.27</v>
      </c>
      <c r="BA32" s="415">
        <v>118.05</v>
      </c>
      <c r="BB32" s="415">
        <v>118.05</v>
      </c>
      <c r="BC32" s="415">
        <v>118.05</v>
      </c>
      <c r="BD32" s="415">
        <v>118.05</v>
      </c>
      <c r="BE32" s="415">
        <v>118.05</v>
      </c>
      <c r="BF32" s="415">
        <v>118.05</v>
      </c>
      <c r="BG32" s="415">
        <v>76.099999999999994</v>
      </c>
      <c r="BH32" s="415">
        <v>76.099999999999994</v>
      </c>
      <c r="BI32" s="415">
        <v>76.099999999999994</v>
      </c>
      <c r="BJ32" s="415">
        <v>76.099999999999994</v>
      </c>
      <c r="BK32" s="415">
        <v>76.099999999999994</v>
      </c>
      <c r="BL32" s="415">
        <v>76.099999999999994</v>
      </c>
      <c r="BM32" s="415">
        <v>76.099999999999994</v>
      </c>
      <c r="BN32" s="415">
        <v>76.099999999999994</v>
      </c>
      <c r="BO32" s="415">
        <v>76.099999999999994</v>
      </c>
      <c r="BP32" s="415">
        <v>76.099999999999994</v>
      </c>
      <c r="BQ32" s="415">
        <v>76.099999999999994</v>
      </c>
      <c r="BR32" s="415">
        <v>76.099999999999994</v>
      </c>
      <c r="BS32" s="415">
        <v>101.63</v>
      </c>
      <c r="BT32" s="415">
        <v>101.63</v>
      </c>
      <c r="BU32" s="415">
        <v>101.63</v>
      </c>
      <c r="BV32" s="415">
        <v>101.63</v>
      </c>
      <c r="BW32" s="415">
        <v>101.63</v>
      </c>
      <c r="BX32" s="415">
        <v>101.63</v>
      </c>
      <c r="BY32" s="415">
        <v>97.43</v>
      </c>
      <c r="BZ32" s="415">
        <v>97.43</v>
      </c>
      <c r="CA32" s="415">
        <v>97.43</v>
      </c>
      <c r="CB32" s="415">
        <v>97.43</v>
      </c>
      <c r="CC32" s="415">
        <v>97.43</v>
      </c>
      <c r="CD32" s="415">
        <v>97.43</v>
      </c>
      <c r="CE32" s="415">
        <v>52.07</v>
      </c>
      <c r="CF32" s="415">
        <v>52.07</v>
      </c>
      <c r="CG32" s="415">
        <v>52.07</v>
      </c>
      <c r="CH32" s="415">
        <v>52.07</v>
      </c>
      <c r="CI32" s="415">
        <v>52.07</v>
      </c>
      <c r="CJ32" s="415">
        <v>52.07</v>
      </c>
      <c r="CK32" s="415">
        <v>154.47999999999999</v>
      </c>
      <c r="CL32" s="415">
        <v>154.47999999999999</v>
      </c>
      <c r="CM32" s="415">
        <v>154.47999999999999</v>
      </c>
      <c r="CN32" s="415">
        <v>154.47999999999999</v>
      </c>
      <c r="CO32" s="415">
        <v>154.47999999999999</v>
      </c>
      <c r="CP32" s="415">
        <v>154.47999999999999</v>
      </c>
      <c r="CQ32" s="415">
        <v>0</v>
      </c>
      <c r="CR32" s="415">
        <v>0</v>
      </c>
      <c r="CS32" s="415">
        <v>0</v>
      </c>
      <c r="CT32" s="415">
        <v>0</v>
      </c>
      <c r="CU32" s="415">
        <v>0</v>
      </c>
      <c r="CV32" s="415">
        <v>0</v>
      </c>
      <c r="CW32" s="415">
        <v>169.8</v>
      </c>
      <c r="CX32" s="415">
        <v>169.8</v>
      </c>
      <c r="CY32" s="415">
        <v>169.8</v>
      </c>
      <c r="CZ32" s="415">
        <v>169.8</v>
      </c>
      <c r="DA32" s="415">
        <v>169.8</v>
      </c>
      <c r="DB32" s="415">
        <v>169.8</v>
      </c>
      <c r="DC32" s="415">
        <v>219.52</v>
      </c>
      <c r="DD32" s="415">
        <v>219.52</v>
      </c>
      <c r="DE32" s="415">
        <v>219.52</v>
      </c>
      <c r="DF32" s="415">
        <v>219.52</v>
      </c>
      <c r="DG32" s="415">
        <v>219.52</v>
      </c>
      <c r="DH32" s="415">
        <v>219.52</v>
      </c>
      <c r="DI32" s="415">
        <v>0</v>
      </c>
      <c r="DJ32" s="415">
        <v>0</v>
      </c>
      <c r="DK32" s="415">
        <v>0</v>
      </c>
      <c r="DL32" s="415">
        <v>0</v>
      </c>
      <c r="DM32" s="415">
        <v>0</v>
      </c>
      <c r="DN32" s="415">
        <v>0</v>
      </c>
      <c r="DO32" s="415">
        <v>327.64999999999998</v>
      </c>
      <c r="DP32" s="415">
        <v>327.64999999999998</v>
      </c>
      <c r="DQ32" s="415">
        <v>327.64999999999998</v>
      </c>
      <c r="DR32" s="415">
        <v>327.64999999999998</v>
      </c>
      <c r="DS32" s="415">
        <v>327.64999999999998</v>
      </c>
      <c r="DT32" s="415">
        <v>327.64999999999998</v>
      </c>
      <c r="DU32" s="415">
        <v>125.13</v>
      </c>
      <c r="DV32" s="415">
        <v>125.13</v>
      </c>
      <c r="DW32" s="415">
        <v>125.13</v>
      </c>
      <c r="DX32" s="415">
        <v>125.13</v>
      </c>
      <c r="DY32" s="415">
        <v>125.13</v>
      </c>
      <c r="DZ32" s="415">
        <v>125.13</v>
      </c>
      <c r="EA32" s="415">
        <v>0</v>
      </c>
      <c r="EB32" s="415">
        <v>0</v>
      </c>
      <c r="EC32" s="415">
        <v>0</v>
      </c>
      <c r="ED32" s="415">
        <v>0</v>
      </c>
      <c r="EE32" s="415">
        <v>0</v>
      </c>
      <c r="EF32" s="415">
        <v>0</v>
      </c>
      <c r="EG32" s="250"/>
      <c r="EH32" s="250"/>
      <c r="EI32" s="250"/>
      <c r="EJ32" s="250"/>
      <c r="EK32" s="250"/>
      <c r="EL32" s="250"/>
      <c r="EM32" s="250"/>
      <c r="EN32" s="250"/>
      <c r="EO32" s="250"/>
      <c r="EP32" s="250"/>
      <c r="EQ32" s="250"/>
      <c r="ER32" s="250"/>
      <c r="ES32" s="250"/>
      <c r="ET32" s="250"/>
      <c r="EU32" s="250"/>
      <c r="EV32" s="250"/>
      <c r="EW32" s="250"/>
      <c r="EX32" s="250"/>
      <c r="EY32" s="250"/>
      <c r="EZ32" s="250"/>
      <c r="FA32" s="250"/>
      <c r="FB32" s="250"/>
      <c r="FC32" s="250"/>
      <c r="FD32" s="250"/>
      <c r="FE32" s="250"/>
      <c r="FF32" s="250"/>
      <c r="FG32" s="250"/>
      <c r="FH32" s="250"/>
      <c r="FI32" s="250"/>
      <c r="FJ32" s="250"/>
      <c r="FK32" s="250"/>
      <c r="FL32" s="250"/>
      <c r="FM32" s="250"/>
      <c r="FN32" s="250"/>
      <c r="FO32" s="250"/>
      <c r="FP32" s="250"/>
      <c r="FQ32" s="250"/>
      <c r="FR32" s="250"/>
      <c r="FS32" s="250"/>
      <c r="FT32" s="250"/>
      <c r="FU32" s="250"/>
      <c r="FV32" s="250"/>
      <c r="FW32" s="250"/>
      <c r="FX32" s="250"/>
      <c r="FY32" s="250"/>
      <c r="FZ32" s="250"/>
      <c r="GA32" s="250"/>
      <c r="GB32" s="250"/>
      <c r="GC32" s="250"/>
      <c r="GD32" s="250"/>
      <c r="GE32" s="250"/>
      <c r="GF32" s="250"/>
      <c r="GG32" s="250"/>
      <c r="GH32" s="250"/>
      <c r="GI32" s="250"/>
      <c r="GJ32" s="250"/>
      <c r="GK32" s="250"/>
      <c r="GL32" s="250"/>
      <c r="GM32" s="250"/>
      <c r="GN32" s="250"/>
      <c r="GO32" s="250"/>
      <c r="GP32" s="250"/>
      <c r="GQ32" s="250"/>
      <c r="GR32" s="255"/>
      <c r="GS32" s="255"/>
      <c r="GT32" s="255"/>
      <c r="GU32" s="255"/>
      <c r="GV32" s="255"/>
      <c r="GW32" s="214"/>
      <c r="GX32" s="230">
        <f t="shared" si="82"/>
        <v>31</v>
      </c>
      <c r="HB32" s="211" t="str">
        <f>AC$18&amp;AC$19&amp;AC$20</f>
        <v>FORDFOCUS STATION1.6 TDCi Titanium Best</v>
      </c>
      <c r="HF32" s="212" t="str">
        <f>AC$18&amp;AC$19&amp;AC$20&amp;"Term:"&amp; AC$43&amp;"  Mileage: "&amp;AC$44</f>
        <v>FORDFOCUS STATION1.6 TDCi Titanium BestTerm:48  Mileage: 25000</v>
      </c>
    </row>
    <row r="33" spans="1:214" s="218" customFormat="1" ht="12" customHeight="1" x14ac:dyDescent="0.2">
      <c r="A33" s="230" t="s">
        <v>440</v>
      </c>
      <c r="B33" s="208" t="s">
        <v>490</v>
      </c>
      <c r="C33" s="258"/>
      <c r="D33" s="259" t="s">
        <v>373</v>
      </c>
      <c r="E33" s="415">
        <v>0</v>
      </c>
      <c r="F33" s="415">
        <v>0</v>
      </c>
      <c r="G33" s="415">
        <v>0</v>
      </c>
      <c r="H33" s="415">
        <v>0</v>
      </c>
      <c r="I33" s="415">
        <v>0</v>
      </c>
      <c r="J33" s="415">
        <v>0</v>
      </c>
      <c r="K33" s="415">
        <v>0</v>
      </c>
      <c r="L33" s="415">
        <v>0</v>
      </c>
      <c r="M33" s="415">
        <v>0</v>
      </c>
      <c r="N33" s="415">
        <v>0</v>
      </c>
      <c r="O33" s="415">
        <v>0</v>
      </c>
      <c r="P33" s="415">
        <v>0</v>
      </c>
      <c r="Q33" s="415">
        <v>0</v>
      </c>
      <c r="R33" s="415">
        <v>0</v>
      </c>
      <c r="S33" s="415">
        <v>0</v>
      </c>
      <c r="T33" s="415">
        <v>0</v>
      </c>
      <c r="U33" s="415">
        <v>0</v>
      </c>
      <c r="V33" s="415">
        <v>0</v>
      </c>
      <c r="W33" s="415">
        <v>0</v>
      </c>
      <c r="X33" s="415">
        <v>0</v>
      </c>
      <c r="Y33" s="415">
        <v>0</v>
      </c>
      <c r="Z33" s="415">
        <v>0</v>
      </c>
      <c r="AA33" s="415">
        <v>0</v>
      </c>
      <c r="AB33" s="415">
        <v>0</v>
      </c>
      <c r="AC33" s="415">
        <v>0</v>
      </c>
      <c r="AD33" s="415">
        <v>0</v>
      </c>
      <c r="AE33" s="415">
        <v>0</v>
      </c>
      <c r="AF33" s="415">
        <v>0</v>
      </c>
      <c r="AG33" s="415">
        <v>0</v>
      </c>
      <c r="AH33" s="415">
        <v>0</v>
      </c>
      <c r="AI33" s="415">
        <v>0</v>
      </c>
      <c r="AJ33" s="415">
        <v>0</v>
      </c>
      <c r="AK33" s="415">
        <v>0</v>
      </c>
      <c r="AL33" s="415">
        <v>0</v>
      </c>
      <c r="AM33" s="415">
        <v>0</v>
      </c>
      <c r="AN33" s="415">
        <v>0</v>
      </c>
      <c r="AO33" s="415">
        <v>0</v>
      </c>
      <c r="AP33" s="415">
        <v>0</v>
      </c>
      <c r="AQ33" s="415">
        <v>0</v>
      </c>
      <c r="AR33" s="415">
        <v>0</v>
      </c>
      <c r="AS33" s="415">
        <v>0</v>
      </c>
      <c r="AT33" s="415">
        <v>0</v>
      </c>
      <c r="AU33" s="415">
        <v>0</v>
      </c>
      <c r="AV33" s="415">
        <v>0</v>
      </c>
      <c r="AW33" s="415">
        <v>0</v>
      </c>
      <c r="AX33" s="415">
        <v>0</v>
      </c>
      <c r="AY33" s="415">
        <v>0</v>
      </c>
      <c r="AZ33" s="415">
        <v>0</v>
      </c>
      <c r="BA33" s="415">
        <v>0</v>
      </c>
      <c r="BB33" s="415">
        <v>0</v>
      </c>
      <c r="BC33" s="415">
        <v>0</v>
      </c>
      <c r="BD33" s="415">
        <v>0</v>
      </c>
      <c r="BE33" s="415">
        <v>0</v>
      </c>
      <c r="BF33" s="415">
        <v>0</v>
      </c>
      <c r="BG33" s="415">
        <v>0</v>
      </c>
      <c r="BH33" s="415">
        <v>0</v>
      </c>
      <c r="BI33" s="415">
        <v>0</v>
      </c>
      <c r="BJ33" s="415">
        <v>0</v>
      </c>
      <c r="BK33" s="415">
        <v>0</v>
      </c>
      <c r="BL33" s="415">
        <v>0</v>
      </c>
      <c r="BM33" s="415">
        <v>0</v>
      </c>
      <c r="BN33" s="415">
        <v>0</v>
      </c>
      <c r="BO33" s="415">
        <v>0</v>
      </c>
      <c r="BP33" s="415">
        <v>0</v>
      </c>
      <c r="BQ33" s="415">
        <v>0</v>
      </c>
      <c r="BR33" s="415">
        <v>0</v>
      </c>
      <c r="BS33" s="415">
        <v>0</v>
      </c>
      <c r="BT33" s="415">
        <v>0</v>
      </c>
      <c r="BU33" s="415">
        <v>0</v>
      </c>
      <c r="BV33" s="415">
        <v>0</v>
      </c>
      <c r="BW33" s="415">
        <v>0</v>
      </c>
      <c r="BX33" s="415">
        <v>0</v>
      </c>
      <c r="BY33" s="415">
        <v>0</v>
      </c>
      <c r="BZ33" s="415">
        <v>0</v>
      </c>
      <c r="CA33" s="415">
        <v>0</v>
      </c>
      <c r="CB33" s="415">
        <v>0</v>
      </c>
      <c r="CC33" s="415">
        <v>0</v>
      </c>
      <c r="CD33" s="415">
        <v>0</v>
      </c>
      <c r="CE33" s="415">
        <v>0</v>
      </c>
      <c r="CF33" s="415">
        <v>0</v>
      </c>
      <c r="CG33" s="415">
        <v>0</v>
      </c>
      <c r="CH33" s="415">
        <v>0</v>
      </c>
      <c r="CI33" s="415">
        <v>0</v>
      </c>
      <c r="CJ33" s="415">
        <v>0</v>
      </c>
      <c r="CK33" s="415">
        <v>0</v>
      </c>
      <c r="CL33" s="415">
        <v>0</v>
      </c>
      <c r="CM33" s="415">
        <v>0</v>
      </c>
      <c r="CN33" s="415">
        <v>0</v>
      </c>
      <c r="CO33" s="415">
        <v>0</v>
      </c>
      <c r="CP33" s="415">
        <v>0</v>
      </c>
      <c r="CQ33" s="415">
        <v>0</v>
      </c>
      <c r="CR33" s="415">
        <v>0</v>
      </c>
      <c r="CS33" s="415">
        <v>0</v>
      </c>
      <c r="CT33" s="415">
        <v>0</v>
      </c>
      <c r="CU33" s="415">
        <v>0</v>
      </c>
      <c r="CV33" s="415">
        <v>0</v>
      </c>
      <c r="CW33" s="415">
        <v>0</v>
      </c>
      <c r="CX33" s="415">
        <v>0</v>
      </c>
      <c r="CY33" s="415">
        <v>0</v>
      </c>
      <c r="CZ33" s="415">
        <v>0</v>
      </c>
      <c r="DA33" s="415">
        <v>0</v>
      </c>
      <c r="DB33" s="415">
        <v>0</v>
      </c>
      <c r="DC33" s="415">
        <v>0</v>
      </c>
      <c r="DD33" s="415">
        <v>0</v>
      </c>
      <c r="DE33" s="415">
        <v>0</v>
      </c>
      <c r="DF33" s="415">
        <v>0</v>
      </c>
      <c r="DG33" s="415">
        <v>0</v>
      </c>
      <c r="DH33" s="415">
        <v>0</v>
      </c>
      <c r="DI33" s="415">
        <v>0</v>
      </c>
      <c r="DJ33" s="415">
        <v>0</v>
      </c>
      <c r="DK33" s="415">
        <v>0</v>
      </c>
      <c r="DL33" s="415">
        <v>0</v>
      </c>
      <c r="DM33" s="415">
        <v>0</v>
      </c>
      <c r="DN33" s="415">
        <v>0</v>
      </c>
      <c r="DO33" s="415">
        <v>0</v>
      </c>
      <c r="DP33" s="415">
        <v>0</v>
      </c>
      <c r="DQ33" s="415">
        <v>0</v>
      </c>
      <c r="DR33" s="415">
        <v>0</v>
      </c>
      <c r="DS33" s="415">
        <v>0</v>
      </c>
      <c r="DT33" s="415">
        <v>0</v>
      </c>
      <c r="DU33" s="415">
        <v>0</v>
      </c>
      <c r="DV33" s="415">
        <v>0</v>
      </c>
      <c r="DW33" s="415">
        <v>0</v>
      </c>
      <c r="DX33" s="415">
        <v>0</v>
      </c>
      <c r="DY33" s="415">
        <v>0</v>
      </c>
      <c r="DZ33" s="415">
        <v>0</v>
      </c>
      <c r="EA33" s="415">
        <v>0</v>
      </c>
      <c r="EB33" s="415">
        <v>0</v>
      </c>
      <c r="EC33" s="415">
        <v>0</v>
      </c>
      <c r="ED33" s="415">
        <v>0</v>
      </c>
      <c r="EE33" s="415">
        <v>0</v>
      </c>
      <c r="EF33" s="415">
        <v>0</v>
      </c>
      <c r="EG33" s="250"/>
      <c r="EH33" s="250"/>
      <c r="EI33" s="250"/>
      <c r="EJ33" s="250"/>
      <c r="EK33" s="250"/>
      <c r="EL33" s="250"/>
      <c r="EM33" s="250"/>
      <c r="EN33" s="250"/>
      <c r="EO33" s="250"/>
      <c r="EP33" s="250"/>
      <c r="EQ33" s="250"/>
      <c r="ER33" s="250"/>
      <c r="ES33" s="250"/>
      <c r="ET33" s="250"/>
      <c r="EU33" s="250"/>
      <c r="EV33" s="250"/>
      <c r="EW33" s="250"/>
      <c r="EX33" s="250"/>
      <c r="EY33" s="250"/>
      <c r="EZ33" s="250"/>
      <c r="FA33" s="250"/>
      <c r="FB33" s="250"/>
      <c r="FC33" s="250"/>
      <c r="FD33" s="250"/>
      <c r="FE33" s="250"/>
      <c r="FF33" s="250"/>
      <c r="FG33" s="250"/>
      <c r="FH33" s="250"/>
      <c r="FI33" s="250"/>
      <c r="FJ33" s="250"/>
      <c r="FK33" s="250"/>
      <c r="FL33" s="250"/>
      <c r="FM33" s="250"/>
      <c r="FN33" s="250"/>
      <c r="FO33" s="250"/>
      <c r="FP33" s="250"/>
      <c r="FQ33" s="250"/>
      <c r="FR33" s="250"/>
      <c r="FS33" s="250"/>
      <c r="FT33" s="250"/>
      <c r="FU33" s="250"/>
      <c r="FV33" s="250"/>
      <c r="FW33" s="250"/>
      <c r="FX33" s="250"/>
      <c r="FY33" s="250"/>
      <c r="FZ33" s="250"/>
      <c r="GA33" s="250"/>
      <c r="GB33" s="250"/>
      <c r="GC33" s="250"/>
      <c r="GD33" s="250"/>
      <c r="GE33" s="250"/>
      <c r="GF33" s="250"/>
      <c r="GG33" s="250"/>
      <c r="GH33" s="250"/>
      <c r="GI33" s="250"/>
      <c r="GJ33" s="250"/>
      <c r="GK33" s="250"/>
      <c r="GL33" s="250"/>
      <c r="GM33" s="250"/>
      <c r="GN33" s="250"/>
      <c r="GO33" s="250"/>
      <c r="GP33" s="250"/>
      <c r="GQ33" s="250"/>
      <c r="GR33" s="251"/>
      <c r="GS33" s="251"/>
      <c r="GT33" s="251"/>
      <c r="GU33" s="251"/>
      <c r="GV33" s="251"/>
      <c r="GW33" s="214"/>
      <c r="GX33" s="230">
        <f t="shared" si="82"/>
        <v>32</v>
      </c>
      <c r="HB33" s="211" t="str">
        <f>AD$18&amp;AD$19&amp;AD$20</f>
        <v>FORDFOCUS STATION1.6 TDCi Titanium Best</v>
      </c>
      <c r="HF33" s="212" t="str">
        <f>AD$18&amp;AD$19&amp;AD$20&amp;"Term:"&amp; AD$43&amp;"  Mileage: "&amp;AD$44</f>
        <v>FORDFOCUS STATION1.6 TDCi Titanium BestTerm:48  Mileage: 30000</v>
      </c>
    </row>
    <row r="34" spans="1:214" s="218" customFormat="1" ht="12" customHeight="1" x14ac:dyDescent="0.2">
      <c r="A34" s="230" t="s">
        <v>440</v>
      </c>
      <c r="B34" s="208" t="s">
        <v>489</v>
      </c>
      <c r="C34" s="258"/>
      <c r="D34" s="259" t="s">
        <v>374</v>
      </c>
      <c r="E34" s="412" t="s">
        <v>1401</v>
      </c>
      <c r="F34" s="412" t="s">
        <v>1401</v>
      </c>
      <c r="G34" s="412" t="s">
        <v>1401</v>
      </c>
      <c r="H34" s="412" t="s">
        <v>1401</v>
      </c>
      <c r="I34" s="412" t="s">
        <v>1401</v>
      </c>
      <c r="J34" s="412" t="s">
        <v>1401</v>
      </c>
      <c r="K34" s="412" t="s">
        <v>1401</v>
      </c>
      <c r="L34" s="412" t="s">
        <v>1401</v>
      </c>
      <c r="M34" s="412" t="s">
        <v>1401</v>
      </c>
      <c r="N34" s="412" t="s">
        <v>1401</v>
      </c>
      <c r="O34" s="412" t="s">
        <v>1401</v>
      </c>
      <c r="P34" s="412" t="s">
        <v>1401</v>
      </c>
      <c r="Q34" s="412" t="s">
        <v>1401</v>
      </c>
      <c r="R34" s="412" t="s">
        <v>1401</v>
      </c>
      <c r="S34" s="412" t="s">
        <v>1401</v>
      </c>
      <c r="T34" s="412" t="s">
        <v>1401</v>
      </c>
      <c r="U34" s="412" t="s">
        <v>1401</v>
      </c>
      <c r="V34" s="412" t="s">
        <v>1401</v>
      </c>
      <c r="W34" s="412" t="s">
        <v>1401</v>
      </c>
      <c r="X34" s="412" t="s">
        <v>1401</v>
      </c>
      <c r="Y34" s="412" t="s">
        <v>1401</v>
      </c>
      <c r="Z34" s="412" t="s">
        <v>1401</v>
      </c>
      <c r="AA34" s="412" t="s">
        <v>1401</v>
      </c>
      <c r="AB34" s="412" t="s">
        <v>1401</v>
      </c>
      <c r="AC34" s="412" t="s">
        <v>1401</v>
      </c>
      <c r="AD34" s="412" t="s">
        <v>1401</v>
      </c>
      <c r="AE34" s="412" t="s">
        <v>1401</v>
      </c>
      <c r="AF34" s="412" t="s">
        <v>1401</v>
      </c>
      <c r="AG34" s="412" t="s">
        <v>1401</v>
      </c>
      <c r="AH34" s="412" t="s">
        <v>1401</v>
      </c>
      <c r="AI34" s="412" t="s">
        <v>1401</v>
      </c>
      <c r="AJ34" s="412" t="s">
        <v>1401</v>
      </c>
      <c r="AK34" s="412" t="s">
        <v>1401</v>
      </c>
      <c r="AL34" s="412" t="s">
        <v>1401</v>
      </c>
      <c r="AM34" s="412" t="s">
        <v>1401</v>
      </c>
      <c r="AN34" s="412" t="s">
        <v>1401</v>
      </c>
      <c r="AO34" s="412" t="s">
        <v>1401</v>
      </c>
      <c r="AP34" s="412" t="s">
        <v>1401</v>
      </c>
      <c r="AQ34" s="412" t="s">
        <v>1401</v>
      </c>
      <c r="AR34" s="412" t="s">
        <v>1401</v>
      </c>
      <c r="AS34" s="412" t="s">
        <v>1401</v>
      </c>
      <c r="AT34" s="412" t="s">
        <v>1401</v>
      </c>
      <c r="AU34" s="412" t="s">
        <v>1401</v>
      </c>
      <c r="AV34" s="412" t="s">
        <v>1401</v>
      </c>
      <c r="AW34" s="412" t="s">
        <v>1401</v>
      </c>
      <c r="AX34" s="412" t="s">
        <v>1401</v>
      </c>
      <c r="AY34" s="412" t="s">
        <v>1401</v>
      </c>
      <c r="AZ34" s="412" t="s">
        <v>1401</v>
      </c>
      <c r="BA34" s="412" t="s">
        <v>1401</v>
      </c>
      <c r="BB34" s="412" t="s">
        <v>1401</v>
      </c>
      <c r="BC34" s="412" t="s">
        <v>1401</v>
      </c>
      <c r="BD34" s="412" t="s">
        <v>1401</v>
      </c>
      <c r="BE34" s="412" t="s">
        <v>1401</v>
      </c>
      <c r="BF34" s="412" t="s">
        <v>1401</v>
      </c>
      <c r="BG34" s="412" t="s">
        <v>1401</v>
      </c>
      <c r="BH34" s="412" t="s">
        <v>1401</v>
      </c>
      <c r="BI34" s="412" t="s">
        <v>1401</v>
      </c>
      <c r="BJ34" s="412" t="s">
        <v>1401</v>
      </c>
      <c r="BK34" s="412" t="s">
        <v>1401</v>
      </c>
      <c r="BL34" s="412" t="s">
        <v>1401</v>
      </c>
      <c r="BM34" s="412" t="s">
        <v>1401</v>
      </c>
      <c r="BN34" s="412" t="s">
        <v>1401</v>
      </c>
      <c r="BO34" s="412" t="s">
        <v>1401</v>
      </c>
      <c r="BP34" s="412" t="s">
        <v>1401</v>
      </c>
      <c r="BQ34" s="412" t="s">
        <v>1401</v>
      </c>
      <c r="BR34" s="412" t="s">
        <v>1401</v>
      </c>
      <c r="BS34" s="412" t="s">
        <v>1401</v>
      </c>
      <c r="BT34" s="412" t="s">
        <v>1401</v>
      </c>
      <c r="BU34" s="412" t="s">
        <v>1401</v>
      </c>
      <c r="BV34" s="412" t="s">
        <v>1401</v>
      </c>
      <c r="BW34" s="412" t="s">
        <v>1401</v>
      </c>
      <c r="BX34" s="412" t="s">
        <v>1401</v>
      </c>
      <c r="BY34" s="412" t="s">
        <v>1401</v>
      </c>
      <c r="BZ34" s="412" t="s">
        <v>1401</v>
      </c>
      <c r="CA34" s="412" t="s">
        <v>1401</v>
      </c>
      <c r="CB34" s="412" t="s">
        <v>1401</v>
      </c>
      <c r="CC34" s="412" t="s">
        <v>1401</v>
      </c>
      <c r="CD34" s="412" t="s">
        <v>1401</v>
      </c>
      <c r="CE34" s="412" t="s">
        <v>1401</v>
      </c>
      <c r="CF34" s="412" t="s">
        <v>1401</v>
      </c>
      <c r="CG34" s="412" t="s">
        <v>1401</v>
      </c>
      <c r="CH34" s="412" t="s">
        <v>1401</v>
      </c>
      <c r="CI34" s="412" t="s">
        <v>1401</v>
      </c>
      <c r="CJ34" s="412" t="s">
        <v>1401</v>
      </c>
      <c r="CK34" s="412" t="s">
        <v>1401</v>
      </c>
      <c r="CL34" s="412" t="s">
        <v>1401</v>
      </c>
      <c r="CM34" s="412" t="s">
        <v>1401</v>
      </c>
      <c r="CN34" s="412" t="s">
        <v>1401</v>
      </c>
      <c r="CO34" s="412" t="s">
        <v>1401</v>
      </c>
      <c r="CP34" s="412" t="s">
        <v>1401</v>
      </c>
      <c r="CQ34" s="412" t="s">
        <v>1401</v>
      </c>
      <c r="CR34" s="412" t="s">
        <v>1401</v>
      </c>
      <c r="CS34" s="412" t="s">
        <v>1401</v>
      </c>
      <c r="CT34" s="412" t="s">
        <v>1401</v>
      </c>
      <c r="CU34" s="412" t="s">
        <v>1401</v>
      </c>
      <c r="CV34" s="412" t="s">
        <v>1401</v>
      </c>
      <c r="CW34" s="412" t="s">
        <v>1401</v>
      </c>
      <c r="CX34" s="412" t="s">
        <v>1401</v>
      </c>
      <c r="CY34" s="412" t="s">
        <v>1401</v>
      </c>
      <c r="CZ34" s="412" t="s">
        <v>1401</v>
      </c>
      <c r="DA34" s="412" t="s">
        <v>1401</v>
      </c>
      <c r="DB34" s="412" t="s">
        <v>1401</v>
      </c>
      <c r="DC34" s="412" t="s">
        <v>1401</v>
      </c>
      <c r="DD34" s="412" t="s">
        <v>1401</v>
      </c>
      <c r="DE34" s="412" t="s">
        <v>1401</v>
      </c>
      <c r="DF34" s="412" t="s">
        <v>1401</v>
      </c>
      <c r="DG34" s="412" t="s">
        <v>1401</v>
      </c>
      <c r="DH34" s="412" t="s">
        <v>1401</v>
      </c>
      <c r="DI34" s="412" t="s">
        <v>1401</v>
      </c>
      <c r="DJ34" s="412" t="s">
        <v>1401</v>
      </c>
      <c r="DK34" s="412" t="s">
        <v>1401</v>
      </c>
      <c r="DL34" s="412" t="s">
        <v>1401</v>
      </c>
      <c r="DM34" s="412" t="s">
        <v>1401</v>
      </c>
      <c r="DN34" s="412" t="s">
        <v>1401</v>
      </c>
      <c r="DO34" s="412" t="s">
        <v>1401</v>
      </c>
      <c r="DP34" s="412" t="s">
        <v>1401</v>
      </c>
      <c r="DQ34" s="412" t="s">
        <v>1401</v>
      </c>
      <c r="DR34" s="412" t="s">
        <v>1401</v>
      </c>
      <c r="DS34" s="412" t="s">
        <v>1401</v>
      </c>
      <c r="DT34" s="412" t="s">
        <v>1401</v>
      </c>
      <c r="DU34" s="412" t="s">
        <v>1401</v>
      </c>
      <c r="DV34" s="412" t="s">
        <v>1401</v>
      </c>
      <c r="DW34" s="412" t="s">
        <v>1401</v>
      </c>
      <c r="DX34" s="412" t="s">
        <v>1401</v>
      </c>
      <c r="DY34" s="412" t="s">
        <v>1401</v>
      </c>
      <c r="DZ34" s="412" t="s">
        <v>1401</v>
      </c>
      <c r="EA34" s="412" t="s">
        <v>1401</v>
      </c>
      <c r="EB34" s="412" t="s">
        <v>1401</v>
      </c>
      <c r="EC34" s="412" t="s">
        <v>1401</v>
      </c>
      <c r="ED34" s="412" t="s">
        <v>1401</v>
      </c>
      <c r="EE34" s="412" t="s">
        <v>1401</v>
      </c>
      <c r="EF34" s="412" t="s">
        <v>1401</v>
      </c>
      <c r="EG34" s="250"/>
      <c r="EH34" s="250"/>
      <c r="EI34" s="250"/>
      <c r="EJ34" s="250"/>
      <c r="EK34" s="250"/>
      <c r="EL34" s="250"/>
      <c r="EM34" s="250"/>
      <c r="EN34" s="250"/>
      <c r="EO34" s="250"/>
      <c r="EP34" s="250"/>
      <c r="EQ34" s="250"/>
      <c r="ER34" s="250"/>
      <c r="ES34" s="250"/>
      <c r="ET34" s="250"/>
      <c r="EU34" s="250"/>
      <c r="EV34" s="250"/>
      <c r="EW34" s="250"/>
      <c r="EX34" s="250"/>
      <c r="EY34" s="250"/>
      <c r="EZ34" s="250"/>
      <c r="FA34" s="250"/>
      <c r="FB34" s="250"/>
      <c r="FC34" s="250"/>
      <c r="FD34" s="250"/>
      <c r="FE34" s="250"/>
      <c r="FF34" s="250"/>
      <c r="FG34" s="250"/>
      <c r="FH34" s="250"/>
      <c r="FI34" s="250"/>
      <c r="FJ34" s="250"/>
      <c r="FK34" s="250"/>
      <c r="FL34" s="250"/>
      <c r="FM34" s="250"/>
      <c r="FN34" s="250"/>
      <c r="FO34" s="250"/>
      <c r="FP34" s="250"/>
      <c r="FQ34" s="250"/>
      <c r="FR34" s="250"/>
      <c r="FS34" s="250"/>
      <c r="FT34" s="250"/>
      <c r="FU34" s="250"/>
      <c r="FV34" s="250"/>
      <c r="FW34" s="250"/>
      <c r="FX34" s="250"/>
      <c r="FY34" s="250"/>
      <c r="FZ34" s="250"/>
      <c r="GA34" s="250"/>
      <c r="GB34" s="250"/>
      <c r="GC34" s="250"/>
      <c r="GD34" s="250"/>
      <c r="GE34" s="250"/>
      <c r="GF34" s="250"/>
      <c r="GG34" s="250"/>
      <c r="GH34" s="250"/>
      <c r="GI34" s="250"/>
      <c r="GJ34" s="250"/>
      <c r="GK34" s="250"/>
      <c r="GL34" s="250"/>
      <c r="GM34" s="250"/>
      <c r="GN34" s="250"/>
      <c r="GO34" s="250"/>
      <c r="GP34" s="250"/>
      <c r="GQ34" s="250"/>
      <c r="GR34" s="250"/>
      <c r="GS34" s="250"/>
      <c r="GT34" s="250"/>
      <c r="GU34" s="250"/>
      <c r="GV34" s="250"/>
      <c r="GW34" s="214"/>
      <c r="GX34" s="230">
        <f t="shared" si="82"/>
        <v>33</v>
      </c>
      <c r="HB34" s="211" t="str">
        <f>AE$18&amp;AE$19&amp;AE$20</f>
        <v>FORDFOCUS STATION1.6 TDCi Titanium Best</v>
      </c>
      <c r="HF34" s="212" t="str">
        <f>AE$18&amp;AE$19&amp;AE$20&amp;"Term:"&amp; AE$43&amp;"  Mileage: "&amp;AE$44</f>
        <v>FORDFOCUS STATION1.6 TDCi Titanium BestTerm:48  Mileage: 40000</v>
      </c>
    </row>
    <row r="35" spans="1:214" s="218" customFormat="1" ht="12" customHeight="1" x14ac:dyDescent="0.2">
      <c r="A35" s="230" t="s">
        <v>440</v>
      </c>
      <c r="B35" s="208" t="s">
        <v>492</v>
      </c>
      <c r="C35" s="258"/>
      <c r="D35" s="259" t="s">
        <v>375</v>
      </c>
      <c r="E35" s="415">
        <v>4283.22</v>
      </c>
      <c r="F35" s="415">
        <v>4283.22</v>
      </c>
      <c r="G35" s="415">
        <v>4283.22</v>
      </c>
      <c r="H35" s="415">
        <v>4283.22</v>
      </c>
      <c r="I35" s="415">
        <v>4283.22</v>
      </c>
      <c r="J35" s="415">
        <v>4283.22</v>
      </c>
      <c r="K35" s="415">
        <v>3237.01</v>
      </c>
      <c r="L35" s="415">
        <v>3237.01</v>
      </c>
      <c r="M35" s="415">
        <v>3237.01</v>
      </c>
      <c r="N35" s="415">
        <v>3237.01</v>
      </c>
      <c r="O35" s="415">
        <v>3237.01</v>
      </c>
      <c r="P35" s="415">
        <v>3237.01</v>
      </c>
      <c r="Q35" s="415">
        <v>4717.1400000000003</v>
      </c>
      <c r="R35" s="415">
        <v>4717.1400000000003</v>
      </c>
      <c r="S35" s="415">
        <v>4717.1400000000003</v>
      </c>
      <c r="T35" s="415">
        <v>4717.1400000000003</v>
      </c>
      <c r="U35" s="415">
        <v>4717.1400000000003</v>
      </c>
      <c r="V35" s="415">
        <v>4717.1400000000003</v>
      </c>
      <c r="W35" s="415">
        <v>5198</v>
      </c>
      <c r="X35" s="415">
        <v>5198</v>
      </c>
      <c r="Y35" s="415">
        <v>5198</v>
      </c>
      <c r="Z35" s="415">
        <v>5198</v>
      </c>
      <c r="AA35" s="415">
        <v>5198</v>
      </c>
      <c r="AB35" s="415">
        <v>5198</v>
      </c>
      <c r="AC35" s="415">
        <v>5300.81</v>
      </c>
      <c r="AD35" s="415">
        <v>5300.81</v>
      </c>
      <c r="AE35" s="415">
        <v>5300.81</v>
      </c>
      <c r="AF35" s="415">
        <v>5300.81</v>
      </c>
      <c r="AG35" s="415">
        <v>5300.81</v>
      </c>
      <c r="AH35" s="415">
        <v>5300.81</v>
      </c>
      <c r="AI35" s="415">
        <v>3540.63</v>
      </c>
      <c r="AJ35" s="415">
        <v>3540.63</v>
      </c>
      <c r="AK35" s="415">
        <v>3540.63</v>
      </c>
      <c r="AL35" s="415">
        <v>3540.63</v>
      </c>
      <c r="AM35" s="415">
        <v>3540.63</v>
      </c>
      <c r="AN35" s="415">
        <v>3540.63</v>
      </c>
      <c r="AO35" s="415">
        <v>5173.33</v>
      </c>
      <c r="AP35" s="415">
        <v>5173.33</v>
      </c>
      <c r="AQ35" s="415">
        <v>5173.33</v>
      </c>
      <c r="AR35" s="415">
        <v>5173.33</v>
      </c>
      <c r="AS35" s="415">
        <v>5173.33</v>
      </c>
      <c r="AT35" s="415">
        <v>5173.33</v>
      </c>
      <c r="AU35" s="415">
        <v>3567.63</v>
      </c>
      <c r="AV35" s="415">
        <v>3567.63</v>
      </c>
      <c r="AW35" s="415">
        <v>3567.63</v>
      </c>
      <c r="AX35" s="415">
        <v>3567.63</v>
      </c>
      <c r="AY35" s="415">
        <v>3567.63</v>
      </c>
      <c r="AZ35" s="415">
        <v>3567.63</v>
      </c>
      <c r="BA35" s="415">
        <v>8099.76</v>
      </c>
      <c r="BB35" s="415">
        <v>8099.76</v>
      </c>
      <c r="BC35" s="415">
        <v>8099.76</v>
      </c>
      <c r="BD35" s="415">
        <v>8099.76</v>
      </c>
      <c r="BE35" s="415">
        <v>8099.76</v>
      </c>
      <c r="BF35" s="415">
        <v>8099.76</v>
      </c>
      <c r="BG35" s="415">
        <v>4425.32</v>
      </c>
      <c r="BH35" s="415">
        <v>4425.32</v>
      </c>
      <c r="BI35" s="415">
        <v>4425.32</v>
      </c>
      <c r="BJ35" s="415">
        <v>4425.32</v>
      </c>
      <c r="BK35" s="415">
        <v>4425.32</v>
      </c>
      <c r="BL35" s="415">
        <v>4425.32</v>
      </c>
      <c r="BM35" s="415">
        <v>4714.82</v>
      </c>
      <c r="BN35" s="415">
        <v>4714.82</v>
      </c>
      <c r="BO35" s="415">
        <v>4714.82</v>
      </c>
      <c r="BP35" s="415">
        <v>4714.82</v>
      </c>
      <c r="BQ35" s="415">
        <v>4714.82</v>
      </c>
      <c r="BR35" s="415">
        <v>4714.82</v>
      </c>
      <c r="BS35" s="415">
        <v>5847.73</v>
      </c>
      <c r="BT35" s="415">
        <v>5847.73</v>
      </c>
      <c r="BU35" s="415">
        <v>5847.73</v>
      </c>
      <c r="BV35" s="415">
        <v>5847.73</v>
      </c>
      <c r="BW35" s="415">
        <v>5847.73</v>
      </c>
      <c r="BX35" s="415">
        <v>5847.73</v>
      </c>
      <c r="BY35" s="415">
        <v>6643.73</v>
      </c>
      <c r="BZ35" s="415">
        <v>6643.73</v>
      </c>
      <c r="CA35" s="415">
        <v>6643.73</v>
      </c>
      <c r="CB35" s="415">
        <v>6643.73</v>
      </c>
      <c r="CC35" s="415">
        <v>6643.73</v>
      </c>
      <c r="CD35" s="415">
        <v>6643.73</v>
      </c>
      <c r="CE35" s="415">
        <v>6893.98</v>
      </c>
      <c r="CF35" s="415">
        <v>6893.98</v>
      </c>
      <c r="CG35" s="415">
        <v>6893.98</v>
      </c>
      <c r="CH35" s="415">
        <v>6893.98</v>
      </c>
      <c r="CI35" s="415">
        <v>6893.98</v>
      </c>
      <c r="CJ35" s="415">
        <v>6893.98</v>
      </c>
      <c r="CK35" s="415">
        <v>6570.35</v>
      </c>
      <c r="CL35" s="415">
        <v>6570.35</v>
      </c>
      <c r="CM35" s="415">
        <v>6570.35</v>
      </c>
      <c r="CN35" s="415">
        <v>6570.35</v>
      </c>
      <c r="CO35" s="415">
        <v>6570.35</v>
      </c>
      <c r="CP35" s="415">
        <v>6570.35</v>
      </c>
      <c r="CQ35" s="415">
        <v>9764.26</v>
      </c>
      <c r="CR35" s="415">
        <v>9764.26</v>
      </c>
      <c r="CS35" s="415">
        <v>9764.26</v>
      </c>
      <c r="CT35" s="415">
        <v>9764.26</v>
      </c>
      <c r="CU35" s="415">
        <v>9764.26</v>
      </c>
      <c r="CV35" s="415">
        <v>9764.26</v>
      </c>
      <c r="CW35" s="415">
        <v>9335.5300000000007</v>
      </c>
      <c r="CX35" s="415">
        <v>9335.5300000000007</v>
      </c>
      <c r="CY35" s="415">
        <v>9335.5300000000007</v>
      </c>
      <c r="CZ35" s="415">
        <v>9335.5300000000007</v>
      </c>
      <c r="DA35" s="415">
        <v>9335.5300000000007</v>
      </c>
      <c r="DB35" s="415">
        <v>9335.5300000000007</v>
      </c>
      <c r="DC35" s="415">
        <v>3907.69</v>
      </c>
      <c r="DD35" s="415">
        <v>3907.69</v>
      </c>
      <c r="DE35" s="415">
        <v>3907.69</v>
      </c>
      <c r="DF35" s="415">
        <v>3907.69</v>
      </c>
      <c r="DG35" s="415">
        <v>3907.69</v>
      </c>
      <c r="DH35" s="415">
        <v>3907.69</v>
      </c>
      <c r="DI35" s="415">
        <v>4006.27</v>
      </c>
      <c r="DJ35" s="415">
        <v>4006.27</v>
      </c>
      <c r="DK35" s="415">
        <v>4006.27</v>
      </c>
      <c r="DL35" s="415">
        <v>4006.27</v>
      </c>
      <c r="DM35" s="415">
        <v>4006.27</v>
      </c>
      <c r="DN35" s="415">
        <v>4006.27</v>
      </c>
      <c r="DO35" s="415">
        <v>4526.79</v>
      </c>
      <c r="DP35" s="415">
        <v>4526.79</v>
      </c>
      <c r="DQ35" s="415">
        <v>4526.79</v>
      </c>
      <c r="DR35" s="415">
        <v>4526.79</v>
      </c>
      <c r="DS35" s="415">
        <v>4526.79</v>
      </c>
      <c r="DT35" s="415">
        <v>4526.79</v>
      </c>
      <c r="DU35" s="415">
        <v>6025.83</v>
      </c>
      <c r="DV35" s="415">
        <v>6025.83</v>
      </c>
      <c r="DW35" s="415">
        <v>6025.83</v>
      </c>
      <c r="DX35" s="415">
        <v>6025.83</v>
      </c>
      <c r="DY35" s="415">
        <v>6025.83</v>
      </c>
      <c r="DZ35" s="415">
        <v>6025.83</v>
      </c>
      <c r="EA35" s="415">
        <v>4929.79</v>
      </c>
      <c r="EB35" s="415">
        <v>4929.79</v>
      </c>
      <c r="EC35" s="415">
        <v>4929.79</v>
      </c>
      <c r="ED35" s="415">
        <v>4929.79</v>
      </c>
      <c r="EE35" s="415">
        <v>4929.79</v>
      </c>
      <c r="EF35" s="415">
        <v>4929.79</v>
      </c>
      <c r="EG35" s="250"/>
      <c r="EH35" s="250"/>
      <c r="EI35" s="250"/>
      <c r="EJ35" s="250"/>
      <c r="EK35" s="250"/>
      <c r="EL35" s="250"/>
      <c r="EM35" s="250"/>
      <c r="EN35" s="250"/>
      <c r="EO35" s="250"/>
      <c r="EP35" s="250"/>
      <c r="EQ35" s="250"/>
      <c r="ER35" s="250"/>
      <c r="ES35" s="250"/>
      <c r="ET35" s="250"/>
      <c r="EU35" s="250"/>
      <c r="EV35" s="250"/>
      <c r="EW35" s="250"/>
      <c r="EX35" s="250"/>
      <c r="EY35" s="250"/>
      <c r="EZ35" s="250"/>
      <c r="FA35" s="250"/>
      <c r="FB35" s="250"/>
      <c r="FC35" s="250"/>
      <c r="FD35" s="250"/>
      <c r="FE35" s="250"/>
      <c r="FF35" s="250"/>
      <c r="FG35" s="250"/>
      <c r="FH35" s="250"/>
      <c r="FI35" s="250"/>
      <c r="FJ35" s="250"/>
      <c r="FK35" s="250"/>
      <c r="FL35" s="250"/>
      <c r="FM35" s="250"/>
      <c r="FN35" s="250"/>
      <c r="FO35" s="250"/>
      <c r="FP35" s="250"/>
      <c r="FQ35" s="250"/>
      <c r="FR35" s="250"/>
      <c r="FS35" s="250"/>
      <c r="FT35" s="250"/>
      <c r="FU35" s="250"/>
      <c r="FV35" s="250"/>
      <c r="FW35" s="250"/>
      <c r="FX35" s="250"/>
      <c r="FY35" s="250"/>
      <c r="FZ35" s="250"/>
      <c r="GA35" s="250"/>
      <c r="GB35" s="250"/>
      <c r="GC35" s="250"/>
      <c r="GD35" s="250"/>
      <c r="GE35" s="250"/>
      <c r="GF35" s="250"/>
      <c r="GG35" s="250"/>
      <c r="GH35" s="250"/>
      <c r="GI35" s="250"/>
      <c r="GJ35" s="250"/>
      <c r="GK35" s="250"/>
      <c r="GL35" s="250"/>
      <c r="GM35" s="250"/>
      <c r="GN35" s="250"/>
      <c r="GO35" s="250"/>
      <c r="GP35" s="250"/>
      <c r="GQ35" s="250"/>
      <c r="GR35" s="251"/>
      <c r="GS35" s="251"/>
      <c r="GT35" s="251"/>
      <c r="GU35" s="251"/>
      <c r="GV35" s="251"/>
      <c r="GW35" s="214"/>
      <c r="GX35" s="230">
        <f t="shared" si="82"/>
        <v>34</v>
      </c>
      <c r="HB35" s="211" t="str">
        <f>AF$18&amp;AF$19&amp;AF$20</f>
        <v>FORDFOCUS STATION1.6 TDCi Titanium Best</v>
      </c>
      <c r="HF35" s="212" t="str">
        <f>AF$18&amp;AF$19&amp;AF$20&amp;"Term:"&amp; AF$43&amp;"  Mileage: "&amp;AF$44</f>
        <v>FORDFOCUS STATION1.6 TDCi Titanium BestTerm:60  Mileage: 25000</v>
      </c>
    </row>
    <row r="36" spans="1:214" s="218" customFormat="1" ht="12" customHeight="1" x14ac:dyDescent="0.2">
      <c r="A36" s="230" t="s">
        <v>440</v>
      </c>
      <c r="B36" s="208" t="s">
        <v>443</v>
      </c>
      <c r="C36" s="258"/>
      <c r="D36" s="259" t="s">
        <v>376</v>
      </c>
      <c r="E36" s="415">
        <v>645.25</v>
      </c>
      <c r="F36" s="415">
        <v>645.25</v>
      </c>
      <c r="G36" s="415">
        <v>645.25</v>
      </c>
      <c r="H36" s="415">
        <v>677.1</v>
      </c>
      <c r="I36" s="415">
        <v>677.1</v>
      </c>
      <c r="J36" s="415">
        <v>677.1</v>
      </c>
      <c r="K36" s="415">
        <v>713.1</v>
      </c>
      <c r="L36" s="415">
        <v>713.1</v>
      </c>
      <c r="M36" s="415">
        <v>713.1</v>
      </c>
      <c r="N36" s="415">
        <v>748.4</v>
      </c>
      <c r="O36" s="415">
        <v>748.4</v>
      </c>
      <c r="P36" s="415">
        <v>748.4</v>
      </c>
      <c r="Q36" s="415">
        <v>850.16</v>
      </c>
      <c r="R36" s="415">
        <v>850.16</v>
      </c>
      <c r="S36" s="415">
        <v>850.16</v>
      </c>
      <c r="T36" s="415">
        <v>883.44</v>
      </c>
      <c r="U36" s="415">
        <v>883.44</v>
      </c>
      <c r="V36" s="415">
        <v>883.44</v>
      </c>
      <c r="W36" s="415">
        <v>876.66</v>
      </c>
      <c r="X36" s="415">
        <v>876.66</v>
      </c>
      <c r="Y36" s="415">
        <v>876.66</v>
      </c>
      <c r="Z36" s="415">
        <v>917.66</v>
      </c>
      <c r="AA36" s="415">
        <v>917.66</v>
      </c>
      <c r="AB36" s="415">
        <v>917.66</v>
      </c>
      <c r="AC36" s="415">
        <v>709.6</v>
      </c>
      <c r="AD36" s="415">
        <v>709.6</v>
      </c>
      <c r="AE36" s="415">
        <v>709.6</v>
      </c>
      <c r="AF36" s="415">
        <v>750.29</v>
      </c>
      <c r="AG36" s="415">
        <v>750.29</v>
      </c>
      <c r="AH36" s="415">
        <v>750.29</v>
      </c>
      <c r="AI36" s="415">
        <v>769.39</v>
      </c>
      <c r="AJ36" s="415">
        <v>769.39</v>
      </c>
      <c r="AK36" s="415">
        <v>769.39</v>
      </c>
      <c r="AL36" s="415">
        <v>815.26</v>
      </c>
      <c r="AM36" s="415">
        <v>815.26</v>
      </c>
      <c r="AN36" s="415">
        <v>815.26</v>
      </c>
      <c r="AO36" s="415">
        <v>956.86</v>
      </c>
      <c r="AP36" s="415">
        <v>956.86</v>
      </c>
      <c r="AQ36" s="415">
        <v>956.86</v>
      </c>
      <c r="AR36" s="415">
        <v>999.73</v>
      </c>
      <c r="AS36" s="415">
        <v>999.73</v>
      </c>
      <c r="AT36" s="415">
        <v>999.73</v>
      </c>
      <c r="AU36" s="415">
        <v>860.93</v>
      </c>
      <c r="AV36" s="415">
        <v>860.93</v>
      </c>
      <c r="AW36" s="415">
        <v>860.93</v>
      </c>
      <c r="AX36" s="415">
        <v>903.67</v>
      </c>
      <c r="AY36" s="415">
        <v>903.67</v>
      </c>
      <c r="AZ36" s="415">
        <v>903.67</v>
      </c>
      <c r="BA36" s="415">
        <v>710.91</v>
      </c>
      <c r="BB36" s="415">
        <v>710.91</v>
      </c>
      <c r="BC36" s="415">
        <v>710.91</v>
      </c>
      <c r="BD36" s="415">
        <v>749.94</v>
      </c>
      <c r="BE36" s="415">
        <v>749.94</v>
      </c>
      <c r="BF36" s="415">
        <v>749.94</v>
      </c>
      <c r="BG36" s="415">
        <v>816.84</v>
      </c>
      <c r="BH36" s="415">
        <v>816.84</v>
      </c>
      <c r="BI36" s="415">
        <v>816.84</v>
      </c>
      <c r="BJ36" s="415">
        <v>860.62</v>
      </c>
      <c r="BK36" s="415">
        <v>860.62</v>
      </c>
      <c r="BL36" s="415">
        <v>860.62</v>
      </c>
      <c r="BM36" s="415">
        <v>832.26</v>
      </c>
      <c r="BN36" s="415">
        <v>832.26</v>
      </c>
      <c r="BO36" s="415">
        <v>832.26</v>
      </c>
      <c r="BP36" s="415">
        <v>880.12</v>
      </c>
      <c r="BQ36" s="415">
        <v>880.12</v>
      </c>
      <c r="BR36" s="415">
        <v>880.12</v>
      </c>
      <c r="BS36" s="415">
        <v>696.01</v>
      </c>
      <c r="BT36" s="415">
        <v>696.01</v>
      </c>
      <c r="BU36" s="415">
        <v>696.01</v>
      </c>
      <c r="BV36" s="415">
        <v>739.96</v>
      </c>
      <c r="BW36" s="415">
        <v>739.96</v>
      </c>
      <c r="BX36" s="415">
        <v>739.96</v>
      </c>
      <c r="BY36" s="415">
        <v>961.56</v>
      </c>
      <c r="BZ36" s="415">
        <v>961.56</v>
      </c>
      <c r="CA36" s="415">
        <v>961.56</v>
      </c>
      <c r="CB36" s="415">
        <v>1006.52</v>
      </c>
      <c r="CC36" s="415">
        <v>1006.52</v>
      </c>
      <c r="CD36" s="415">
        <v>1006.52</v>
      </c>
      <c r="CE36" s="415">
        <v>994.2</v>
      </c>
      <c r="CF36" s="415">
        <v>994.2</v>
      </c>
      <c r="CG36" s="415">
        <v>994.2</v>
      </c>
      <c r="CH36" s="415">
        <v>1037.6500000000001</v>
      </c>
      <c r="CI36" s="415">
        <v>1037.6500000000001</v>
      </c>
      <c r="CJ36" s="415">
        <v>1037.6500000000001</v>
      </c>
      <c r="CK36" s="415">
        <v>881.07</v>
      </c>
      <c r="CL36" s="415">
        <v>881.07</v>
      </c>
      <c r="CM36" s="415">
        <v>881.07</v>
      </c>
      <c r="CN36" s="415">
        <v>927.31</v>
      </c>
      <c r="CO36" s="415">
        <v>927.31</v>
      </c>
      <c r="CP36" s="415">
        <v>927.31</v>
      </c>
      <c r="CQ36" s="415">
        <v>1019.51</v>
      </c>
      <c r="CR36" s="415">
        <v>1019.51</v>
      </c>
      <c r="CS36" s="415">
        <v>1019.51</v>
      </c>
      <c r="CT36" s="415">
        <v>1068.9000000000001</v>
      </c>
      <c r="CU36" s="415">
        <v>1068.9000000000001</v>
      </c>
      <c r="CV36" s="415">
        <v>1068.9000000000001</v>
      </c>
      <c r="CW36" s="415">
        <v>1100.31</v>
      </c>
      <c r="CX36" s="415">
        <v>1100.31</v>
      </c>
      <c r="CY36" s="415">
        <v>1100.31</v>
      </c>
      <c r="CZ36" s="415">
        <v>1151.8399999999999</v>
      </c>
      <c r="DA36" s="415">
        <v>1151.8399999999999</v>
      </c>
      <c r="DB36" s="415">
        <v>1151.8399999999999</v>
      </c>
      <c r="DC36" s="415">
        <v>649.78</v>
      </c>
      <c r="DD36" s="415">
        <v>649.78</v>
      </c>
      <c r="DE36" s="415">
        <v>649.78</v>
      </c>
      <c r="DF36" s="415">
        <v>683.24</v>
      </c>
      <c r="DG36" s="415">
        <v>683.24</v>
      </c>
      <c r="DH36" s="415">
        <v>683.24</v>
      </c>
      <c r="DI36" s="415">
        <v>652.4</v>
      </c>
      <c r="DJ36" s="415">
        <v>652.4</v>
      </c>
      <c r="DK36" s="415">
        <v>652.4</v>
      </c>
      <c r="DL36" s="415">
        <v>685.83</v>
      </c>
      <c r="DM36" s="415">
        <v>685.83</v>
      </c>
      <c r="DN36" s="415">
        <v>685.83</v>
      </c>
      <c r="DO36" s="415">
        <v>681.74</v>
      </c>
      <c r="DP36" s="415">
        <v>681.74</v>
      </c>
      <c r="DQ36" s="415">
        <v>681.74</v>
      </c>
      <c r="DR36" s="415">
        <v>717.2</v>
      </c>
      <c r="DS36" s="415">
        <v>717.2</v>
      </c>
      <c r="DT36" s="415">
        <v>717.2</v>
      </c>
      <c r="DU36" s="415">
        <v>723</v>
      </c>
      <c r="DV36" s="415">
        <v>723</v>
      </c>
      <c r="DW36" s="415">
        <v>723</v>
      </c>
      <c r="DX36" s="415">
        <v>770.78</v>
      </c>
      <c r="DY36" s="415">
        <v>770.78</v>
      </c>
      <c r="DZ36" s="415">
        <v>770.78</v>
      </c>
      <c r="EA36" s="415">
        <v>840.75</v>
      </c>
      <c r="EB36" s="415">
        <v>840.75</v>
      </c>
      <c r="EC36" s="415">
        <v>840.75</v>
      </c>
      <c r="ED36" s="415">
        <v>889.28</v>
      </c>
      <c r="EE36" s="415">
        <v>889.28</v>
      </c>
      <c r="EF36" s="415">
        <v>889.28</v>
      </c>
      <c r="EG36" s="250"/>
      <c r="EH36" s="250"/>
      <c r="EI36" s="250"/>
      <c r="EJ36" s="250"/>
      <c r="EK36" s="250"/>
      <c r="EL36" s="250"/>
      <c r="EM36" s="250"/>
      <c r="EN36" s="250"/>
      <c r="EO36" s="250"/>
      <c r="EP36" s="250"/>
      <c r="EQ36" s="250"/>
      <c r="ER36" s="250"/>
      <c r="ES36" s="250"/>
      <c r="ET36" s="250"/>
      <c r="EU36" s="250"/>
      <c r="EV36" s="250"/>
      <c r="EW36" s="250"/>
      <c r="EX36" s="250"/>
      <c r="EY36" s="250"/>
      <c r="EZ36" s="250"/>
      <c r="FA36" s="250"/>
      <c r="FB36" s="250"/>
      <c r="FC36" s="250"/>
      <c r="FD36" s="250"/>
      <c r="FE36" s="250"/>
      <c r="FF36" s="250"/>
      <c r="FG36" s="250"/>
      <c r="FH36" s="250"/>
      <c r="FI36" s="250"/>
      <c r="FJ36" s="250"/>
      <c r="FK36" s="250"/>
      <c r="FL36" s="250"/>
      <c r="FM36" s="250"/>
      <c r="FN36" s="250"/>
      <c r="FO36" s="250"/>
      <c r="FP36" s="250"/>
      <c r="FQ36" s="250"/>
      <c r="FR36" s="250"/>
      <c r="FS36" s="250"/>
      <c r="FT36" s="250"/>
      <c r="FU36" s="250"/>
      <c r="FV36" s="250"/>
      <c r="FW36" s="250"/>
      <c r="FX36" s="250"/>
      <c r="FY36" s="250"/>
      <c r="FZ36" s="250"/>
      <c r="GA36" s="250"/>
      <c r="GB36" s="250"/>
      <c r="GC36" s="250"/>
      <c r="GD36" s="250"/>
      <c r="GE36" s="250"/>
      <c r="GF36" s="250"/>
      <c r="GG36" s="250"/>
      <c r="GH36" s="250"/>
      <c r="GI36" s="250"/>
      <c r="GJ36" s="250"/>
      <c r="GK36" s="250"/>
      <c r="GL36" s="250"/>
      <c r="GM36" s="250"/>
      <c r="GN36" s="250"/>
      <c r="GO36" s="250"/>
      <c r="GP36" s="250"/>
      <c r="GQ36" s="250"/>
      <c r="GR36" s="251"/>
      <c r="GS36" s="251"/>
      <c r="GT36" s="251"/>
      <c r="GU36" s="251"/>
      <c r="GV36" s="251"/>
      <c r="GW36" s="214"/>
      <c r="GX36" s="230">
        <f t="shared" si="82"/>
        <v>35</v>
      </c>
      <c r="HB36" s="211" t="str">
        <f>AG$18&amp;AG$19&amp;AG$20</f>
        <v>FORDFOCUS STATION1.6 TDCi Titanium Best</v>
      </c>
      <c r="HF36" s="212" t="str">
        <f>AG$18&amp;AG$19&amp;AG$20&amp;"Term:"&amp; AG$43&amp;"  Mileage: "&amp;AG$44</f>
        <v>FORDFOCUS STATION1.6 TDCi Titanium BestTerm:60  Mileage: 30000</v>
      </c>
    </row>
    <row r="37" spans="1:214" s="218" customFormat="1" ht="12" customHeight="1" x14ac:dyDescent="0.2">
      <c r="A37" s="230" t="s">
        <v>440</v>
      </c>
      <c r="B37" s="208" t="s">
        <v>444</v>
      </c>
      <c r="C37" s="258"/>
      <c r="D37" s="259" t="s">
        <v>377</v>
      </c>
      <c r="E37" s="415">
        <v>657.6</v>
      </c>
      <c r="F37" s="415">
        <v>657.6</v>
      </c>
      <c r="G37" s="415">
        <v>657.6</v>
      </c>
      <c r="H37" s="415">
        <v>657.6</v>
      </c>
      <c r="I37" s="415">
        <v>657.6</v>
      </c>
      <c r="J37" s="415">
        <v>657.6</v>
      </c>
      <c r="K37" s="415">
        <v>1437.75</v>
      </c>
      <c r="L37" s="415">
        <v>1437.75</v>
      </c>
      <c r="M37" s="415">
        <v>1437.75</v>
      </c>
      <c r="N37" s="415">
        <v>1437.75</v>
      </c>
      <c r="O37" s="415">
        <v>1437.75</v>
      </c>
      <c r="P37" s="415">
        <v>1437.75</v>
      </c>
      <c r="Q37" s="415">
        <v>914.45</v>
      </c>
      <c r="R37" s="415">
        <v>914.45</v>
      </c>
      <c r="S37" s="415">
        <v>914.45</v>
      </c>
      <c r="T37" s="415">
        <v>914.45</v>
      </c>
      <c r="U37" s="415">
        <v>914.45</v>
      </c>
      <c r="V37" s="415">
        <v>914.45</v>
      </c>
      <c r="W37" s="415">
        <v>2544.69</v>
      </c>
      <c r="X37" s="415">
        <v>2544.69</v>
      </c>
      <c r="Y37" s="415">
        <v>2544.69</v>
      </c>
      <c r="Z37" s="415">
        <v>2544.69</v>
      </c>
      <c r="AA37" s="415">
        <v>2544.69</v>
      </c>
      <c r="AB37" s="415">
        <v>2544.69</v>
      </c>
      <c r="AC37" s="415">
        <v>2926.31</v>
      </c>
      <c r="AD37" s="415">
        <v>2926.31</v>
      </c>
      <c r="AE37" s="415">
        <v>2926.31</v>
      </c>
      <c r="AF37" s="415">
        <v>2926.31</v>
      </c>
      <c r="AG37" s="415">
        <v>2926.31</v>
      </c>
      <c r="AH37" s="415">
        <v>2926.31</v>
      </c>
      <c r="AI37" s="415">
        <v>2711.16</v>
      </c>
      <c r="AJ37" s="415">
        <v>2711.16</v>
      </c>
      <c r="AK37" s="415">
        <v>2711.16</v>
      </c>
      <c r="AL37" s="415">
        <v>2711.16</v>
      </c>
      <c r="AM37" s="415">
        <v>2711.16</v>
      </c>
      <c r="AN37" s="415">
        <v>2711.16</v>
      </c>
      <c r="AO37" s="415">
        <v>2544.69</v>
      </c>
      <c r="AP37" s="415">
        <v>2544.69</v>
      </c>
      <c r="AQ37" s="415">
        <v>2544.69</v>
      </c>
      <c r="AR37" s="415">
        <v>2544.69</v>
      </c>
      <c r="AS37" s="415">
        <v>2544.69</v>
      </c>
      <c r="AT37" s="415">
        <v>2544.69</v>
      </c>
      <c r="AU37" s="415">
        <v>2544.69</v>
      </c>
      <c r="AV37" s="415">
        <v>2544.69</v>
      </c>
      <c r="AW37" s="415">
        <v>2544.69</v>
      </c>
      <c r="AX37" s="415">
        <v>2544.69</v>
      </c>
      <c r="AY37" s="415">
        <v>2544.69</v>
      </c>
      <c r="AZ37" s="415">
        <v>2544.69</v>
      </c>
      <c r="BA37" s="415">
        <v>3536.7</v>
      </c>
      <c r="BB37" s="415">
        <v>3536.7</v>
      </c>
      <c r="BC37" s="415">
        <v>3536.7</v>
      </c>
      <c r="BD37" s="415">
        <v>3536.7</v>
      </c>
      <c r="BE37" s="415">
        <v>3536.7</v>
      </c>
      <c r="BF37" s="415">
        <v>3536.7</v>
      </c>
      <c r="BG37" s="415">
        <v>3488.02</v>
      </c>
      <c r="BH37" s="415">
        <v>3488.02</v>
      </c>
      <c r="BI37" s="415">
        <v>3488.02</v>
      </c>
      <c r="BJ37" s="415">
        <v>3488.02</v>
      </c>
      <c r="BK37" s="415">
        <v>3488.02</v>
      </c>
      <c r="BL37" s="415">
        <v>3488.02</v>
      </c>
      <c r="BM37" s="415">
        <v>5397.18</v>
      </c>
      <c r="BN37" s="415">
        <v>5397.18</v>
      </c>
      <c r="BO37" s="415">
        <v>5397.18</v>
      </c>
      <c r="BP37" s="415">
        <v>5397.18</v>
      </c>
      <c r="BQ37" s="415">
        <v>5397.18</v>
      </c>
      <c r="BR37" s="415">
        <v>5397.18</v>
      </c>
      <c r="BS37" s="415">
        <v>4454.62</v>
      </c>
      <c r="BT37" s="415">
        <v>4454.62</v>
      </c>
      <c r="BU37" s="415">
        <v>4454.62</v>
      </c>
      <c r="BV37" s="415">
        <v>4454.62</v>
      </c>
      <c r="BW37" s="415">
        <v>4454.62</v>
      </c>
      <c r="BX37" s="415">
        <v>4454.62</v>
      </c>
      <c r="BY37" s="415">
        <v>4257.01</v>
      </c>
      <c r="BZ37" s="415">
        <v>4257.01</v>
      </c>
      <c r="CA37" s="415">
        <v>4257.01</v>
      </c>
      <c r="CB37" s="415">
        <v>4257.01</v>
      </c>
      <c r="CC37" s="415">
        <v>4257.01</v>
      </c>
      <c r="CD37" s="415">
        <v>4257.01</v>
      </c>
      <c r="CE37" s="415">
        <v>5898.71</v>
      </c>
      <c r="CF37" s="415">
        <v>5898.71</v>
      </c>
      <c r="CG37" s="415">
        <v>5898.71</v>
      </c>
      <c r="CH37" s="415">
        <v>5898.71</v>
      </c>
      <c r="CI37" s="415">
        <v>5898.71</v>
      </c>
      <c r="CJ37" s="415">
        <v>5898.71</v>
      </c>
      <c r="CK37" s="415">
        <v>5251.85</v>
      </c>
      <c r="CL37" s="415">
        <v>5251.85</v>
      </c>
      <c r="CM37" s="415">
        <v>5251.85</v>
      </c>
      <c r="CN37" s="415">
        <v>5251.85</v>
      </c>
      <c r="CO37" s="415">
        <v>5251.85</v>
      </c>
      <c r="CP37" s="415">
        <v>5251.85</v>
      </c>
      <c r="CQ37" s="415">
        <v>5652.59</v>
      </c>
      <c r="CR37" s="415">
        <v>5652.59</v>
      </c>
      <c r="CS37" s="415">
        <v>5652.59</v>
      </c>
      <c r="CT37" s="415">
        <v>5652.59</v>
      </c>
      <c r="CU37" s="415">
        <v>5652.59</v>
      </c>
      <c r="CV37" s="415">
        <v>5652.59</v>
      </c>
      <c r="CW37" s="415">
        <v>5341.69</v>
      </c>
      <c r="CX37" s="415">
        <v>5341.69</v>
      </c>
      <c r="CY37" s="415">
        <v>5341.69</v>
      </c>
      <c r="CZ37" s="415">
        <v>5341.69</v>
      </c>
      <c r="DA37" s="415">
        <v>5341.69</v>
      </c>
      <c r="DB37" s="415">
        <v>5341.69</v>
      </c>
      <c r="DC37" s="415">
        <v>2616.66</v>
      </c>
      <c r="DD37" s="415">
        <v>2616.66</v>
      </c>
      <c r="DE37" s="415">
        <v>2616.66</v>
      </c>
      <c r="DF37" s="415">
        <v>2616.66</v>
      </c>
      <c r="DG37" s="415">
        <v>2616.66</v>
      </c>
      <c r="DH37" s="415">
        <v>2616.66</v>
      </c>
      <c r="DI37" s="415">
        <v>261.66000000000003</v>
      </c>
      <c r="DJ37" s="415">
        <v>261.66000000000003</v>
      </c>
      <c r="DK37" s="415">
        <v>261.66000000000003</v>
      </c>
      <c r="DL37" s="415">
        <v>261.66000000000003</v>
      </c>
      <c r="DM37" s="415">
        <v>261.66000000000003</v>
      </c>
      <c r="DN37" s="415">
        <v>261.66000000000003</v>
      </c>
      <c r="DO37" s="415">
        <v>580.54</v>
      </c>
      <c r="DP37" s="415">
        <v>580.54</v>
      </c>
      <c r="DQ37" s="415">
        <v>580.54</v>
      </c>
      <c r="DR37" s="415">
        <v>580.54</v>
      </c>
      <c r="DS37" s="415">
        <v>580.54</v>
      </c>
      <c r="DT37" s="415">
        <v>580.54</v>
      </c>
      <c r="DU37" s="415">
        <v>1235.1300000000001</v>
      </c>
      <c r="DV37" s="415">
        <v>1235.1300000000001</v>
      </c>
      <c r="DW37" s="415">
        <v>1235.1300000000001</v>
      </c>
      <c r="DX37" s="415">
        <v>1235.1300000000001</v>
      </c>
      <c r="DY37" s="415">
        <v>1235.1300000000001</v>
      </c>
      <c r="DZ37" s="415">
        <v>1235.1300000000001</v>
      </c>
      <c r="EA37" s="415">
        <v>1498.73</v>
      </c>
      <c r="EB37" s="415">
        <v>1498.73</v>
      </c>
      <c r="EC37" s="415">
        <v>1498.73</v>
      </c>
      <c r="ED37" s="415">
        <v>1498.73</v>
      </c>
      <c r="EE37" s="415">
        <v>1498.73</v>
      </c>
      <c r="EF37" s="415">
        <v>1498.73</v>
      </c>
      <c r="EG37" s="250"/>
      <c r="EH37" s="250"/>
      <c r="EI37" s="250"/>
      <c r="EJ37" s="250"/>
      <c r="EK37" s="250"/>
      <c r="EL37" s="250"/>
      <c r="EM37" s="250"/>
      <c r="EN37" s="250"/>
      <c r="EO37" s="250"/>
      <c r="EP37" s="250"/>
      <c r="EQ37" s="250"/>
      <c r="ER37" s="250"/>
      <c r="ES37" s="250"/>
      <c r="ET37" s="250"/>
      <c r="EU37" s="250"/>
      <c r="EV37" s="250"/>
      <c r="EW37" s="250"/>
      <c r="EX37" s="250"/>
      <c r="EY37" s="250"/>
      <c r="EZ37" s="250"/>
      <c r="FA37" s="250"/>
      <c r="FB37" s="250"/>
      <c r="FC37" s="250"/>
      <c r="FD37" s="250"/>
      <c r="FE37" s="250"/>
      <c r="FF37" s="250"/>
      <c r="FG37" s="250"/>
      <c r="FH37" s="250"/>
      <c r="FI37" s="250"/>
      <c r="FJ37" s="250"/>
      <c r="FK37" s="250"/>
      <c r="FL37" s="250"/>
      <c r="FM37" s="250"/>
      <c r="FN37" s="250"/>
      <c r="FO37" s="250"/>
      <c r="FP37" s="250"/>
      <c r="FQ37" s="250"/>
      <c r="FR37" s="250"/>
      <c r="FS37" s="250"/>
      <c r="FT37" s="250"/>
      <c r="FU37" s="250"/>
      <c r="FV37" s="250"/>
      <c r="FW37" s="250"/>
      <c r="FX37" s="250"/>
      <c r="FY37" s="250"/>
      <c r="FZ37" s="250"/>
      <c r="GA37" s="250"/>
      <c r="GB37" s="250"/>
      <c r="GC37" s="250"/>
      <c r="GD37" s="250"/>
      <c r="GE37" s="250"/>
      <c r="GF37" s="250"/>
      <c r="GG37" s="250"/>
      <c r="GH37" s="250"/>
      <c r="GI37" s="250"/>
      <c r="GJ37" s="250"/>
      <c r="GK37" s="250"/>
      <c r="GL37" s="250"/>
      <c r="GM37" s="250"/>
      <c r="GN37" s="250"/>
      <c r="GO37" s="250"/>
      <c r="GP37" s="250"/>
      <c r="GQ37" s="250"/>
      <c r="GR37" s="251"/>
      <c r="GS37" s="251"/>
      <c r="GT37" s="251"/>
      <c r="GU37" s="251"/>
      <c r="GV37" s="251"/>
      <c r="GW37" s="214"/>
      <c r="GX37" s="230">
        <f t="shared" si="82"/>
        <v>36</v>
      </c>
      <c r="HB37" s="211" t="str">
        <f>AH$18&amp;AH$19&amp;AH$20</f>
        <v>FORDFOCUS STATION1.6 TDCi Titanium Best</v>
      </c>
      <c r="HF37" s="212" t="str">
        <f>AH$18&amp;AH$19&amp;AH$20&amp;"Term:"&amp; AH$43&amp;"  Mileage: "&amp;AH$44</f>
        <v>FORDFOCUS STATION1.6 TDCi Titanium BestTerm:60  Mileage: 40000</v>
      </c>
    </row>
    <row r="38" spans="1:214" s="218" customFormat="1" ht="12" customHeight="1" x14ac:dyDescent="0.2">
      <c r="A38" s="230" t="s">
        <v>440</v>
      </c>
      <c r="B38" s="208" t="s">
        <v>445</v>
      </c>
      <c r="C38" s="258"/>
      <c r="D38" s="259" t="s">
        <v>378</v>
      </c>
      <c r="E38" s="412" t="s">
        <v>1401</v>
      </c>
      <c r="F38" s="412" t="s">
        <v>1401</v>
      </c>
      <c r="G38" s="412" t="s">
        <v>1401</v>
      </c>
      <c r="H38" s="412" t="s">
        <v>1401</v>
      </c>
      <c r="I38" s="412" t="s">
        <v>1401</v>
      </c>
      <c r="J38" s="412" t="s">
        <v>1401</v>
      </c>
      <c r="K38" s="412" t="s">
        <v>1401</v>
      </c>
      <c r="L38" s="412" t="s">
        <v>1401</v>
      </c>
      <c r="M38" s="412" t="s">
        <v>1401</v>
      </c>
      <c r="N38" s="412" t="s">
        <v>1401</v>
      </c>
      <c r="O38" s="412" t="s">
        <v>1401</v>
      </c>
      <c r="P38" s="412" t="s">
        <v>1401</v>
      </c>
      <c r="Q38" s="412" t="s">
        <v>1401</v>
      </c>
      <c r="R38" s="412" t="s">
        <v>1401</v>
      </c>
      <c r="S38" s="412" t="s">
        <v>1401</v>
      </c>
      <c r="T38" s="412" t="s">
        <v>1401</v>
      </c>
      <c r="U38" s="412" t="s">
        <v>1401</v>
      </c>
      <c r="V38" s="412" t="s">
        <v>1401</v>
      </c>
      <c r="W38" s="412" t="s">
        <v>1401</v>
      </c>
      <c r="X38" s="412" t="s">
        <v>1401</v>
      </c>
      <c r="Y38" s="412" t="s">
        <v>1401</v>
      </c>
      <c r="Z38" s="412" t="s">
        <v>1401</v>
      </c>
      <c r="AA38" s="412" t="s">
        <v>1401</v>
      </c>
      <c r="AB38" s="412" t="s">
        <v>1401</v>
      </c>
      <c r="AC38" s="412" t="s">
        <v>1401</v>
      </c>
      <c r="AD38" s="412" t="s">
        <v>1401</v>
      </c>
      <c r="AE38" s="412" t="s">
        <v>1401</v>
      </c>
      <c r="AF38" s="412" t="s">
        <v>1401</v>
      </c>
      <c r="AG38" s="412" t="s">
        <v>1401</v>
      </c>
      <c r="AH38" s="412" t="s">
        <v>1401</v>
      </c>
      <c r="AI38" s="412" t="s">
        <v>1401</v>
      </c>
      <c r="AJ38" s="412" t="s">
        <v>1401</v>
      </c>
      <c r="AK38" s="412" t="s">
        <v>1401</v>
      </c>
      <c r="AL38" s="412" t="s">
        <v>1401</v>
      </c>
      <c r="AM38" s="412" t="s">
        <v>1401</v>
      </c>
      <c r="AN38" s="412" t="s">
        <v>1401</v>
      </c>
      <c r="AO38" s="412" t="s">
        <v>1401</v>
      </c>
      <c r="AP38" s="412" t="s">
        <v>1401</v>
      </c>
      <c r="AQ38" s="412" t="s">
        <v>1401</v>
      </c>
      <c r="AR38" s="412" t="s">
        <v>1401</v>
      </c>
      <c r="AS38" s="412" t="s">
        <v>1401</v>
      </c>
      <c r="AT38" s="412" t="s">
        <v>1401</v>
      </c>
      <c r="AU38" s="412" t="s">
        <v>1401</v>
      </c>
      <c r="AV38" s="412" t="s">
        <v>1401</v>
      </c>
      <c r="AW38" s="412" t="s">
        <v>1401</v>
      </c>
      <c r="AX38" s="412" t="s">
        <v>1401</v>
      </c>
      <c r="AY38" s="412" t="s">
        <v>1401</v>
      </c>
      <c r="AZ38" s="412" t="s">
        <v>1401</v>
      </c>
      <c r="BA38" s="412" t="s">
        <v>1401</v>
      </c>
      <c r="BB38" s="412" t="s">
        <v>1401</v>
      </c>
      <c r="BC38" s="412" t="s">
        <v>1401</v>
      </c>
      <c r="BD38" s="412" t="s">
        <v>1401</v>
      </c>
      <c r="BE38" s="412" t="s">
        <v>1401</v>
      </c>
      <c r="BF38" s="412" t="s">
        <v>1401</v>
      </c>
      <c r="BG38" s="412" t="s">
        <v>1401</v>
      </c>
      <c r="BH38" s="412" t="s">
        <v>1401</v>
      </c>
      <c r="BI38" s="412" t="s">
        <v>1401</v>
      </c>
      <c r="BJ38" s="412" t="s">
        <v>1401</v>
      </c>
      <c r="BK38" s="412" t="s">
        <v>1401</v>
      </c>
      <c r="BL38" s="412" t="s">
        <v>1401</v>
      </c>
      <c r="BM38" s="412" t="s">
        <v>1401</v>
      </c>
      <c r="BN38" s="412" t="s">
        <v>1401</v>
      </c>
      <c r="BO38" s="412" t="s">
        <v>1401</v>
      </c>
      <c r="BP38" s="412" t="s">
        <v>1401</v>
      </c>
      <c r="BQ38" s="412" t="s">
        <v>1401</v>
      </c>
      <c r="BR38" s="412" t="s">
        <v>1401</v>
      </c>
      <c r="BS38" s="412" t="s">
        <v>1401</v>
      </c>
      <c r="BT38" s="412" t="s">
        <v>1401</v>
      </c>
      <c r="BU38" s="412" t="s">
        <v>1401</v>
      </c>
      <c r="BV38" s="412" t="s">
        <v>1401</v>
      </c>
      <c r="BW38" s="412" t="s">
        <v>1401</v>
      </c>
      <c r="BX38" s="412" t="s">
        <v>1401</v>
      </c>
      <c r="BY38" s="412" t="s">
        <v>1401</v>
      </c>
      <c r="BZ38" s="412" t="s">
        <v>1401</v>
      </c>
      <c r="CA38" s="412" t="s">
        <v>1401</v>
      </c>
      <c r="CB38" s="412" t="s">
        <v>1401</v>
      </c>
      <c r="CC38" s="412" t="s">
        <v>1401</v>
      </c>
      <c r="CD38" s="412" t="s">
        <v>1401</v>
      </c>
      <c r="CE38" s="412" t="s">
        <v>1401</v>
      </c>
      <c r="CF38" s="412" t="s">
        <v>1401</v>
      </c>
      <c r="CG38" s="412" t="s">
        <v>1401</v>
      </c>
      <c r="CH38" s="412" t="s">
        <v>1401</v>
      </c>
      <c r="CI38" s="412" t="s">
        <v>1401</v>
      </c>
      <c r="CJ38" s="412" t="s">
        <v>1401</v>
      </c>
      <c r="CK38" s="412" t="s">
        <v>1401</v>
      </c>
      <c r="CL38" s="412" t="s">
        <v>1401</v>
      </c>
      <c r="CM38" s="412" t="s">
        <v>1401</v>
      </c>
      <c r="CN38" s="412" t="s">
        <v>1401</v>
      </c>
      <c r="CO38" s="412" t="s">
        <v>1401</v>
      </c>
      <c r="CP38" s="412" t="s">
        <v>1401</v>
      </c>
      <c r="CQ38" s="412" t="s">
        <v>1401</v>
      </c>
      <c r="CR38" s="412" t="s">
        <v>1401</v>
      </c>
      <c r="CS38" s="412" t="s">
        <v>1401</v>
      </c>
      <c r="CT38" s="412" t="s">
        <v>1401</v>
      </c>
      <c r="CU38" s="412" t="s">
        <v>1401</v>
      </c>
      <c r="CV38" s="412" t="s">
        <v>1401</v>
      </c>
      <c r="CW38" s="412" t="s">
        <v>1401</v>
      </c>
      <c r="CX38" s="412" t="s">
        <v>1401</v>
      </c>
      <c r="CY38" s="412" t="s">
        <v>1401</v>
      </c>
      <c r="CZ38" s="412" t="s">
        <v>1401</v>
      </c>
      <c r="DA38" s="412" t="s">
        <v>1401</v>
      </c>
      <c r="DB38" s="412" t="s">
        <v>1401</v>
      </c>
      <c r="DC38" s="412" t="s">
        <v>1401</v>
      </c>
      <c r="DD38" s="412" t="s">
        <v>1401</v>
      </c>
      <c r="DE38" s="412" t="s">
        <v>1401</v>
      </c>
      <c r="DF38" s="412" t="s">
        <v>1401</v>
      </c>
      <c r="DG38" s="412" t="s">
        <v>1401</v>
      </c>
      <c r="DH38" s="412" t="s">
        <v>1401</v>
      </c>
      <c r="DI38" s="412" t="s">
        <v>1401</v>
      </c>
      <c r="DJ38" s="412" t="s">
        <v>1401</v>
      </c>
      <c r="DK38" s="412" t="s">
        <v>1401</v>
      </c>
      <c r="DL38" s="412" t="s">
        <v>1401</v>
      </c>
      <c r="DM38" s="412" t="s">
        <v>1401</v>
      </c>
      <c r="DN38" s="412" t="s">
        <v>1401</v>
      </c>
      <c r="DO38" s="412" t="s">
        <v>1401</v>
      </c>
      <c r="DP38" s="412" t="s">
        <v>1401</v>
      </c>
      <c r="DQ38" s="412" t="s">
        <v>1401</v>
      </c>
      <c r="DR38" s="412" t="s">
        <v>1401</v>
      </c>
      <c r="DS38" s="412" t="s">
        <v>1401</v>
      </c>
      <c r="DT38" s="412" t="s">
        <v>1401</v>
      </c>
      <c r="DU38" s="412" t="s">
        <v>1401</v>
      </c>
      <c r="DV38" s="412" t="s">
        <v>1401</v>
      </c>
      <c r="DW38" s="412" t="s">
        <v>1401</v>
      </c>
      <c r="DX38" s="412" t="s">
        <v>1401</v>
      </c>
      <c r="DY38" s="412" t="s">
        <v>1401</v>
      </c>
      <c r="DZ38" s="412" t="s">
        <v>1401</v>
      </c>
      <c r="EA38" s="412" t="s">
        <v>1401</v>
      </c>
      <c r="EB38" s="412" t="s">
        <v>1401</v>
      </c>
      <c r="EC38" s="412" t="s">
        <v>1401</v>
      </c>
      <c r="ED38" s="412" t="s">
        <v>1401</v>
      </c>
      <c r="EE38" s="412" t="s">
        <v>1401</v>
      </c>
      <c r="EF38" s="412" t="s">
        <v>1401</v>
      </c>
      <c r="EG38" s="250"/>
      <c r="EH38" s="250"/>
      <c r="EI38" s="250"/>
      <c r="EJ38" s="250"/>
      <c r="EK38" s="250"/>
      <c r="EL38" s="250"/>
      <c r="EM38" s="250"/>
      <c r="EN38" s="250"/>
      <c r="EO38" s="250"/>
      <c r="EP38" s="250"/>
      <c r="EQ38" s="250"/>
      <c r="ER38" s="250"/>
      <c r="ES38" s="250"/>
      <c r="ET38" s="250"/>
      <c r="EU38" s="250"/>
      <c r="EV38" s="250"/>
      <c r="EW38" s="250"/>
      <c r="EX38" s="250"/>
      <c r="EY38" s="250"/>
      <c r="EZ38" s="250"/>
      <c r="FA38" s="250"/>
      <c r="FB38" s="250"/>
      <c r="FC38" s="250"/>
      <c r="FD38" s="250"/>
      <c r="FE38" s="250"/>
      <c r="FF38" s="250"/>
      <c r="FG38" s="250"/>
      <c r="FH38" s="250"/>
      <c r="FI38" s="250"/>
      <c r="FJ38" s="250"/>
      <c r="FK38" s="250"/>
      <c r="FL38" s="250"/>
      <c r="FM38" s="250"/>
      <c r="FN38" s="250"/>
      <c r="FO38" s="250"/>
      <c r="FP38" s="250"/>
      <c r="FQ38" s="250"/>
      <c r="FR38" s="250"/>
      <c r="FS38" s="250"/>
      <c r="FT38" s="250"/>
      <c r="FU38" s="250"/>
      <c r="FV38" s="250"/>
      <c r="FW38" s="250"/>
      <c r="FX38" s="250"/>
      <c r="FY38" s="250"/>
      <c r="FZ38" s="250"/>
      <c r="GA38" s="250"/>
      <c r="GB38" s="250"/>
      <c r="GC38" s="250"/>
      <c r="GD38" s="250"/>
      <c r="GE38" s="250"/>
      <c r="GF38" s="250"/>
      <c r="GG38" s="250"/>
      <c r="GH38" s="250"/>
      <c r="GI38" s="250"/>
      <c r="GJ38" s="250"/>
      <c r="GK38" s="250"/>
      <c r="GL38" s="250"/>
      <c r="GM38" s="250"/>
      <c r="GN38" s="250"/>
      <c r="GO38" s="250"/>
      <c r="GP38" s="250"/>
      <c r="GQ38" s="250"/>
      <c r="GR38" s="255"/>
      <c r="GS38" s="255"/>
      <c r="GT38" s="255"/>
      <c r="GU38" s="255"/>
      <c r="GV38" s="255"/>
      <c r="GW38" s="214"/>
      <c r="GX38" s="230">
        <f t="shared" si="82"/>
        <v>37</v>
      </c>
      <c r="HB38" s="211" t="str">
        <f>AI$18&amp;AI$19&amp;AI$20</f>
        <v>VWGOLF VII VARIAN1.6 TDi Confortline</v>
      </c>
      <c r="HF38" s="212" t="str">
        <f>AI$18&amp;AI$19&amp;AI$20&amp;"Term:"&amp; AI$43&amp;"  Mileage: "&amp;AI$44</f>
        <v>VWGOLF VII VARIAN1.6 TDi ConfortlineTerm:48  Mileage: 25000</v>
      </c>
    </row>
    <row r="39" spans="1:214" s="218" customFormat="1" ht="12" customHeight="1" x14ac:dyDescent="0.2">
      <c r="A39" s="230" t="s">
        <v>440</v>
      </c>
      <c r="B39" s="208" t="s">
        <v>493</v>
      </c>
      <c r="C39" s="258"/>
      <c r="D39" s="259" t="s">
        <v>379</v>
      </c>
      <c r="E39" s="415">
        <v>11296.99</v>
      </c>
      <c r="F39" s="415">
        <v>11296.99</v>
      </c>
      <c r="G39" s="415">
        <v>11296.99</v>
      </c>
      <c r="H39" s="415">
        <v>11328.84</v>
      </c>
      <c r="I39" s="415">
        <v>11328.84</v>
      </c>
      <c r="J39" s="415">
        <v>11328.84</v>
      </c>
      <c r="K39" s="415">
        <v>13627.49</v>
      </c>
      <c r="L39" s="415">
        <v>13627.49</v>
      </c>
      <c r="M39" s="415">
        <v>13627.49</v>
      </c>
      <c r="N39" s="415">
        <v>13662.79</v>
      </c>
      <c r="O39" s="415">
        <v>13662.79</v>
      </c>
      <c r="P39" s="415">
        <v>13662.79</v>
      </c>
      <c r="Q39" s="415">
        <v>12264.02</v>
      </c>
      <c r="R39" s="415">
        <v>12264.02</v>
      </c>
      <c r="S39" s="415">
        <v>12264.02</v>
      </c>
      <c r="T39" s="415">
        <v>12297.3</v>
      </c>
      <c r="U39" s="415">
        <v>12297.3</v>
      </c>
      <c r="V39" s="415">
        <v>12297.3</v>
      </c>
      <c r="W39" s="415">
        <v>17475.18</v>
      </c>
      <c r="X39" s="415">
        <v>17475.18</v>
      </c>
      <c r="Y39" s="415">
        <v>17475.18</v>
      </c>
      <c r="Z39" s="415">
        <v>17516.18</v>
      </c>
      <c r="AA39" s="415">
        <v>17516.18</v>
      </c>
      <c r="AB39" s="415">
        <v>17516.18</v>
      </c>
      <c r="AC39" s="415">
        <v>17266.52</v>
      </c>
      <c r="AD39" s="415">
        <v>17266.52</v>
      </c>
      <c r="AE39" s="415">
        <v>17266.52</v>
      </c>
      <c r="AF39" s="415">
        <v>17307.21</v>
      </c>
      <c r="AG39" s="415">
        <v>17307.21</v>
      </c>
      <c r="AH39" s="415">
        <v>17307.21</v>
      </c>
      <c r="AI39" s="415">
        <v>20767.16</v>
      </c>
      <c r="AJ39" s="415">
        <v>20767.16</v>
      </c>
      <c r="AK39" s="415">
        <v>20767.16</v>
      </c>
      <c r="AL39" s="415">
        <v>20813.03</v>
      </c>
      <c r="AM39" s="415">
        <v>20813.03</v>
      </c>
      <c r="AN39" s="415">
        <v>20813.03</v>
      </c>
      <c r="AO39" s="415">
        <v>18735.64</v>
      </c>
      <c r="AP39" s="415">
        <v>18735.64</v>
      </c>
      <c r="AQ39" s="415">
        <v>18735.64</v>
      </c>
      <c r="AR39" s="415">
        <v>18778.509999999998</v>
      </c>
      <c r="AS39" s="415">
        <v>18778.509999999998</v>
      </c>
      <c r="AT39" s="415">
        <v>18778.509999999998</v>
      </c>
      <c r="AU39" s="415">
        <v>21792.07</v>
      </c>
      <c r="AV39" s="415">
        <v>21792.07</v>
      </c>
      <c r="AW39" s="415">
        <v>21792.07</v>
      </c>
      <c r="AX39" s="415">
        <v>21834.81</v>
      </c>
      <c r="AY39" s="415">
        <v>21834.81</v>
      </c>
      <c r="AZ39" s="415">
        <v>21834.81</v>
      </c>
      <c r="BA39" s="415">
        <v>20692.57</v>
      </c>
      <c r="BB39" s="415">
        <v>20692.57</v>
      </c>
      <c r="BC39" s="415">
        <v>20692.57</v>
      </c>
      <c r="BD39" s="415">
        <v>20731.599999999999</v>
      </c>
      <c r="BE39" s="415">
        <v>20731.599999999999</v>
      </c>
      <c r="BF39" s="415">
        <v>20731.599999999999</v>
      </c>
      <c r="BG39" s="415">
        <v>24464.66</v>
      </c>
      <c r="BH39" s="415">
        <v>24464.66</v>
      </c>
      <c r="BI39" s="415">
        <v>24464.66</v>
      </c>
      <c r="BJ39" s="415">
        <v>24508.44</v>
      </c>
      <c r="BK39" s="415">
        <v>24508.44</v>
      </c>
      <c r="BL39" s="415">
        <v>24508.44</v>
      </c>
      <c r="BM39" s="415">
        <v>27708.02</v>
      </c>
      <c r="BN39" s="415">
        <v>27708.02</v>
      </c>
      <c r="BO39" s="415">
        <v>27708.02</v>
      </c>
      <c r="BP39" s="415">
        <v>27755.88</v>
      </c>
      <c r="BQ39" s="415">
        <v>27755.88</v>
      </c>
      <c r="BR39" s="415">
        <v>27755.88</v>
      </c>
      <c r="BS39" s="415">
        <v>22693.81</v>
      </c>
      <c r="BT39" s="415">
        <v>22693.81</v>
      </c>
      <c r="BU39" s="415">
        <v>22693.81</v>
      </c>
      <c r="BV39" s="415">
        <v>22737.759999999998</v>
      </c>
      <c r="BW39" s="415">
        <v>22737.759999999998</v>
      </c>
      <c r="BX39" s="415">
        <v>22737.759999999998</v>
      </c>
      <c r="BY39" s="415">
        <v>27460.61</v>
      </c>
      <c r="BZ39" s="415">
        <v>27460.61</v>
      </c>
      <c r="CA39" s="415">
        <v>27460.61</v>
      </c>
      <c r="CB39" s="415">
        <v>27505.57</v>
      </c>
      <c r="CC39" s="415">
        <v>27505.57</v>
      </c>
      <c r="CD39" s="415">
        <v>27505.57</v>
      </c>
      <c r="CE39" s="415">
        <v>31458.84</v>
      </c>
      <c r="CF39" s="415">
        <v>31458.84</v>
      </c>
      <c r="CG39" s="415">
        <v>31458.84</v>
      </c>
      <c r="CH39" s="415">
        <v>31502.29</v>
      </c>
      <c r="CI39" s="415">
        <v>31502.29</v>
      </c>
      <c r="CJ39" s="415">
        <v>31502.29</v>
      </c>
      <c r="CK39" s="415">
        <v>34143.32</v>
      </c>
      <c r="CL39" s="415">
        <v>34143.32</v>
      </c>
      <c r="CM39" s="415">
        <v>34143.32</v>
      </c>
      <c r="CN39" s="415">
        <v>34189.56</v>
      </c>
      <c r="CO39" s="415">
        <v>34189.56</v>
      </c>
      <c r="CP39" s="415">
        <v>34189.56</v>
      </c>
      <c r="CQ39" s="415">
        <v>37184.589999999997</v>
      </c>
      <c r="CR39" s="415">
        <v>37184.589999999997</v>
      </c>
      <c r="CS39" s="415">
        <v>37184.589999999997</v>
      </c>
      <c r="CT39" s="415">
        <v>37233.980000000003</v>
      </c>
      <c r="CU39" s="415">
        <v>37233.980000000003</v>
      </c>
      <c r="CV39" s="415">
        <v>37233.980000000003</v>
      </c>
      <c r="CW39" s="415">
        <v>39242.019999999997</v>
      </c>
      <c r="CX39" s="415">
        <v>39242.019999999997</v>
      </c>
      <c r="CY39" s="415">
        <v>39242.019999999997</v>
      </c>
      <c r="CZ39" s="415">
        <v>39293.550000000003</v>
      </c>
      <c r="DA39" s="415">
        <v>39293.550000000003</v>
      </c>
      <c r="DB39" s="415">
        <v>39293.550000000003</v>
      </c>
      <c r="DC39" s="415">
        <v>12384.37</v>
      </c>
      <c r="DD39" s="415">
        <v>12384.37</v>
      </c>
      <c r="DE39" s="415">
        <v>12384.37</v>
      </c>
      <c r="DF39" s="415">
        <v>12417.83</v>
      </c>
      <c r="DG39" s="415">
        <v>12417.83</v>
      </c>
      <c r="DH39" s="415">
        <v>12417.83</v>
      </c>
      <c r="DI39" s="415">
        <v>9831.25</v>
      </c>
      <c r="DJ39" s="415">
        <v>9831.25</v>
      </c>
      <c r="DK39" s="415">
        <v>9831.25</v>
      </c>
      <c r="DL39" s="415">
        <v>9864.68</v>
      </c>
      <c r="DM39" s="415">
        <v>9864.68</v>
      </c>
      <c r="DN39" s="415">
        <v>9864.68</v>
      </c>
      <c r="DO39" s="415">
        <v>11338.01</v>
      </c>
      <c r="DP39" s="415">
        <v>11338.01</v>
      </c>
      <c r="DQ39" s="415">
        <v>11338.01</v>
      </c>
      <c r="DR39" s="415">
        <v>11373.47</v>
      </c>
      <c r="DS39" s="415">
        <v>11373.47</v>
      </c>
      <c r="DT39" s="415">
        <v>11373.47</v>
      </c>
      <c r="DU39" s="415">
        <v>18250.14</v>
      </c>
      <c r="DV39" s="415">
        <v>18250.14</v>
      </c>
      <c r="DW39" s="415">
        <v>18250.14</v>
      </c>
      <c r="DX39" s="415">
        <v>18297.919999999998</v>
      </c>
      <c r="DY39" s="415">
        <v>18297.919999999998</v>
      </c>
      <c r="DZ39" s="415">
        <v>18297.919999999998</v>
      </c>
      <c r="EA39" s="415">
        <v>18843.560000000001</v>
      </c>
      <c r="EB39" s="415">
        <v>18843.560000000001</v>
      </c>
      <c r="EC39" s="415">
        <v>18843.560000000001</v>
      </c>
      <c r="ED39" s="415">
        <v>18892.09</v>
      </c>
      <c r="EE39" s="415">
        <v>18892.09</v>
      </c>
      <c r="EF39" s="415">
        <v>18892.09</v>
      </c>
      <c r="EG39" s="250"/>
      <c r="EH39" s="250"/>
      <c r="EI39" s="250"/>
      <c r="EJ39" s="250"/>
      <c r="EK39" s="250"/>
      <c r="EL39" s="250"/>
      <c r="EM39" s="250"/>
      <c r="EN39" s="250"/>
      <c r="EO39" s="250"/>
      <c r="EP39" s="250"/>
      <c r="EQ39" s="250"/>
      <c r="ER39" s="250"/>
      <c r="ES39" s="250"/>
      <c r="ET39" s="250"/>
      <c r="EU39" s="250"/>
      <c r="EV39" s="250"/>
      <c r="EW39" s="250"/>
      <c r="EX39" s="250"/>
      <c r="EY39" s="250"/>
      <c r="EZ39" s="250"/>
      <c r="FA39" s="250"/>
      <c r="FB39" s="250"/>
      <c r="FC39" s="250"/>
      <c r="FD39" s="250"/>
      <c r="FE39" s="250"/>
      <c r="FF39" s="250"/>
      <c r="FG39" s="250"/>
      <c r="FH39" s="250"/>
      <c r="FI39" s="250"/>
      <c r="FJ39" s="250"/>
      <c r="FK39" s="250"/>
      <c r="FL39" s="250"/>
      <c r="FM39" s="250"/>
      <c r="FN39" s="250"/>
      <c r="FO39" s="250"/>
      <c r="FP39" s="250"/>
      <c r="FQ39" s="250"/>
      <c r="FR39" s="250"/>
      <c r="FS39" s="250"/>
      <c r="FT39" s="250"/>
      <c r="FU39" s="250"/>
      <c r="FV39" s="250"/>
      <c r="FW39" s="250"/>
      <c r="FX39" s="250"/>
      <c r="FY39" s="250"/>
      <c r="FZ39" s="250"/>
      <c r="GA39" s="250"/>
      <c r="GB39" s="250"/>
      <c r="GC39" s="250"/>
      <c r="GD39" s="250"/>
      <c r="GE39" s="250"/>
      <c r="GF39" s="250"/>
      <c r="GG39" s="250"/>
      <c r="GH39" s="250"/>
      <c r="GI39" s="250"/>
      <c r="GJ39" s="250"/>
      <c r="GK39" s="250"/>
      <c r="GL39" s="250"/>
      <c r="GM39" s="250"/>
      <c r="GN39" s="250"/>
      <c r="GO39" s="250"/>
      <c r="GP39" s="250"/>
      <c r="GQ39" s="250"/>
      <c r="GR39" s="251"/>
      <c r="GS39" s="251"/>
      <c r="GT39" s="251"/>
      <c r="GU39" s="251"/>
      <c r="GV39" s="251"/>
      <c r="GW39" s="214"/>
      <c r="GX39" s="230">
        <f t="shared" si="82"/>
        <v>38</v>
      </c>
      <c r="HB39" s="211" t="str">
        <f>AJ$18&amp;AJ$19&amp;AJ$20</f>
        <v>VWGOLF VII VARIAN1.6 TDi Confortline</v>
      </c>
      <c r="HF39" s="212" t="str">
        <f>AJ$18&amp;AJ$19&amp;AJ$20&amp;"Term:"&amp; AJ$43&amp;"  Mileage: "&amp;AJ$44</f>
        <v>VWGOLF VII VARIAN1.6 TDi ConfortlineTerm:48  Mileage: 30000</v>
      </c>
    </row>
    <row r="40" spans="1:214" s="218" customFormat="1" ht="12" customHeight="1" x14ac:dyDescent="0.2">
      <c r="A40" s="230" t="s">
        <v>440</v>
      </c>
      <c r="B40" s="208" t="s">
        <v>494</v>
      </c>
      <c r="C40" s="258"/>
      <c r="D40" s="259" t="s">
        <v>380</v>
      </c>
      <c r="E40" s="415">
        <v>5738.8</v>
      </c>
      <c r="F40" s="415">
        <v>5590.2</v>
      </c>
      <c r="G40" s="415">
        <v>5144.3999999999996</v>
      </c>
      <c r="H40" s="415">
        <v>4817.6000000000004</v>
      </c>
      <c r="I40" s="415">
        <v>4624.3999999999996</v>
      </c>
      <c r="J40" s="415">
        <v>4104.3999999999996</v>
      </c>
      <c r="K40" s="415">
        <v>6539</v>
      </c>
      <c r="L40" s="415">
        <v>6378.3</v>
      </c>
      <c r="M40" s="415">
        <v>5896.2</v>
      </c>
      <c r="N40" s="415">
        <v>5542.7</v>
      </c>
      <c r="O40" s="415">
        <v>5333.8</v>
      </c>
      <c r="P40" s="415">
        <v>4771.3</v>
      </c>
      <c r="Q40" s="415">
        <v>6531.9</v>
      </c>
      <c r="R40" s="415">
        <v>6371.4</v>
      </c>
      <c r="S40" s="415">
        <v>5889.8</v>
      </c>
      <c r="T40" s="415">
        <v>5536.6</v>
      </c>
      <c r="U40" s="415">
        <v>5328</v>
      </c>
      <c r="V40" s="415">
        <v>4766.1000000000004</v>
      </c>
      <c r="W40" s="415">
        <v>11920.3</v>
      </c>
      <c r="X40" s="415">
        <v>11703.2</v>
      </c>
      <c r="Y40" s="415">
        <v>11051.8</v>
      </c>
      <c r="Z40" s="415">
        <v>10574.1</v>
      </c>
      <c r="AA40" s="415">
        <v>10291.9</v>
      </c>
      <c r="AB40" s="415">
        <v>9532</v>
      </c>
      <c r="AC40" s="415">
        <v>10212.299999999999</v>
      </c>
      <c r="AD40" s="415">
        <v>9994.6</v>
      </c>
      <c r="AE40" s="415">
        <v>9341.4</v>
      </c>
      <c r="AF40" s="415">
        <v>8862.4</v>
      </c>
      <c r="AG40" s="415">
        <v>8579.2999999999993</v>
      </c>
      <c r="AH40" s="415">
        <v>7817.2</v>
      </c>
      <c r="AI40" s="415">
        <v>11949.3</v>
      </c>
      <c r="AJ40" s="415">
        <v>11714.8</v>
      </c>
      <c r="AK40" s="415">
        <v>11011.1</v>
      </c>
      <c r="AL40" s="415">
        <v>10495.1</v>
      </c>
      <c r="AM40" s="415">
        <v>10190.200000000001</v>
      </c>
      <c r="AN40" s="415">
        <v>9369.2999999999993</v>
      </c>
      <c r="AO40" s="415">
        <v>10705</v>
      </c>
      <c r="AP40" s="415">
        <v>10476.9</v>
      </c>
      <c r="AQ40" s="415">
        <v>9792.6</v>
      </c>
      <c r="AR40" s="415">
        <v>9290.7000000000007</v>
      </c>
      <c r="AS40" s="415">
        <v>8994.2000000000007</v>
      </c>
      <c r="AT40" s="415">
        <v>8195.7999999999993</v>
      </c>
      <c r="AU40" s="415">
        <v>12894.2</v>
      </c>
      <c r="AV40" s="415">
        <v>12650.7</v>
      </c>
      <c r="AW40" s="415">
        <v>11920.4</v>
      </c>
      <c r="AX40" s="415">
        <v>11384.8</v>
      </c>
      <c r="AY40" s="415">
        <v>11068.3</v>
      </c>
      <c r="AZ40" s="415">
        <v>10216.299999999999</v>
      </c>
      <c r="BA40" s="415">
        <v>10367</v>
      </c>
      <c r="BB40" s="415">
        <v>10087</v>
      </c>
      <c r="BC40" s="415">
        <v>9247.2999999999993</v>
      </c>
      <c r="BD40" s="415">
        <v>8631.4</v>
      </c>
      <c r="BE40" s="415">
        <v>8267.6</v>
      </c>
      <c r="BF40" s="415">
        <v>7287.8</v>
      </c>
      <c r="BG40" s="415">
        <v>13154.5</v>
      </c>
      <c r="BH40" s="415">
        <v>12874.8</v>
      </c>
      <c r="BI40" s="415">
        <v>12035.8</v>
      </c>
      <c r="BJ40" s="415">
        <v>11420.5</v>
      </c>
      <c r="BK40" s="415">
        <v>11056.9</v>
      </c>
      <c r="BL40" s="415">
        <v>10078.1</v>
      </c>
      <c r="BM40" s="415">
        <v>13565.9</v>
      </c>
      <c r="BN40" s="415">
        <v>13251</v>
      </c>
      <c r="BO40" s="415">
        <v>12306.5</v>
      </c>
      <c r="BP40" s="415">
        <v>11613.8</v>
      </c>
      <c r="BQ40" s="415">
        <v>11204.5</v>
      </c>
      <c r="BR40" s="415">
        <v>10102.5</v>
      </c>
      <c r="BS40" s="415">
        <v>11383.7</v>
      </c>
      <c r="BT40" s="415">
        <v>11106.2</v>
      </c>
      <c r="BU40" s="415">
        <v>10273.9</v>
      </c>
      <c r="BV40" s="415">
        <v>9663.6</v>
      </c>
      <c r="BW40" s="415">
        <v>9302.9</v>
      </c>
      <c r="BX40" s="415">
        <v>8331.7999999999993</v>
      </c>
      <c r="BY40" s="415">
        <v>15562.5</v>
      </c>
      <c r="BZ40" s="415">
        <v>15232.1</v>
      </c>
      <c r="CA40" s="415">
        <v>14241</v>
      </c>
      <c r="CB40" s="415">
        <v>13514.2</v>
      </c>
      <c r="CC40" s="415">
        <v>13084.7</v>
      </c>
      <c r="CD40" s="415">
        <v>11928.4</v>
      </c>
      <c r="CE40" s="415">
        <v>15299</v>
      </c>
      <c r="CF40" s="415">
        <v>14927.3</v>
      </c>
      <c r="CG40" s="415">
        <v>13811.9</v>
      </c>
      <c r="CH40" s="415">
        <v>12994</v>
      </c>
      <c r="CI40" s="415">
        <v>12510.7</v>
      </c>
      <c r="CJ40" s="415">
        <v>11209.4</v>
      </c>
      <c r="CK40" s="415">
        <v>19486.5</v>
      </c>
      <c r="CL40" s="415">
        <v>19090.2</v>
      </c>
      <c r="CM40" s="415">
        <v>17901.3</v>
      </c>
      <c r="CN40" s="415">
        <v>17029.5</v>
      </c>
      <c r="CO40" s="415">
        <v>16514.3</v>
      </c>
      <c r="CP40" s="415">
        <v>15127.3</v>
      </c>
      <c r="CQ40" s="415">
        <v>22498.5</v>
      </c>
      <c r="CR40" s="415">
        <v>22041.4</v>
      </c>
      <c r="CS40" s="415">
        <v>20670</v>
      </c>
      <c r="CT40" s="415">
        <v>19664.2</v>
      </c>
      <c r="CU40" s="415">
        <v>19070</v>
      </c>
      <c r="CV40" s="415">
        <v>17470</v>
      </c>
      <c r="CW40" s="415">
        <v>20421.3</v>
      </c>
      <c r="CX40" s="415">
        <v>19948.900000000001</v>
      </c>
      <c r="CY40" s="415">
        <v>18531.5</v>
      </c>
      <c r="CZ40" s="415">
        <v>17492.2</v>
      </c>
      <c r="DA40" s="415">
        <v>16878</v>
      </c>
      <c r="DB40" s="415">
        <v>15224.4</v>
      </c>
      <c r="DC40" s="415">
        <v>4015.2</v>
      </c>
      <c r="DD40" s="415">
        <v>3858.7</v>
      </c>
      <c r="DE40" s="415">
        <v>3545.9</v>
      </c>
      <c r="DF40" s="415">
        <v>3045.3</v>
      </c>
      <c r="DG40" s="415">
        <v>2842</v>
      </c>
      <c r="DH40" s="415">
        <v>2450.9</v>
      </c>
      <c r="DI40" s="415">
        <v>3364</v>
      </c>
      <c r="DJ40" s="415">
        <v>3232.2</v>
      </c>
      <c r="DK40" s="415">
        <v>2968.5</v>
      </c>
      <c r="DL40" s="415">
        <v>2546.5</v>
      </c>
      <c r="DM40" s="415">
        <v>2375.1</v>
      </c>
      <c r="DN40" s="415">
        <v>2045.5</v>
      </c>
      <c r="DO40" s="415">
        <v>4173.7</v>
      </c>
      <c r="DP40" s="415">
        <v>4022.7</v>
      </c>
      <c r="DQ40" s="415">
        <v>3720.6</v>
      </c>
      <c r="DR40" s="415">
        <v>3237.4</v>
      </c>
      <c r="DS40" s="415">
        <v>3041.1</v>
      </c>
      <c r="DT40" s="415">
        <v>2663.6</v>
      </c>
      <c r="DU40" s="415">
        <v>6111.5</v>
      </c>
      <c r="DV40" s="415">
        <v>5876</v>
      </c>
      <c r="DW40" s="415">
        <v>5404.9</v>
      </c>
      <c r="DX40" s="415">
        <v>4651.2</v>
      </c>
      <c r="DY40" s="415">
        <v>4345</v>
      </c>
      <c r="DZ40" s="415">
        <v>3756.2</v>
      </c>
      <c r="EA40" s="415">
        <v>9616.2999999999993</v>
      </c>
      <c r="EB40" s="415">
        <v>9387</v>
      </c>
      <c r="EC40" s="415">
        <v>8928.2999999999993</v>
      </c>
      <c r="ED40" s="415">
        <v>8194.5</v>
      </c>
      <c r="EE40" s="415">
        <v>7896.4</v>
      </c>
      <c r="EF40" s="415">
        <v>7323.1</v>
      </c>
      <c r="EG40" s="250"/>
      <c r="EH40" s="250"/>
      <c r="EI40" s="250"/>
      <c r="EJ40" s="250"/>
      <c r="EK40" s="250"/>
      <c r="EL40" s="250"/>
      <c r="EM40" s="250"/>
      <c r="EN40" s="250"/>
      <c r="EO40" s="250"/>
      <c r="EP40" s="250"/>
      <c r="EQ40" s="250"/>
      <c r="ER40" s="250"/>
      <c r="ES40" s="250"/>
      <c r="ET40" s="250"/>
      <c r="EU40" s="250"/>
      <c r="EV40" s="250"/>
      <c r="EW40" s="250"/>
      <c r="EX40" s="250"/>
      <c r="EY40" s="250"/>
      <c r="EZ40" s="250"/>
      <c r="FA40" s="250"/>
      <c r="FB40" s="250"/>
      <c r="FC40" s="250"/>
      <c r="FD40" s="250"/>
      <c r="FE40" s="250"/>
      <c r="FF40" s="250"/>
      <c r="FG40" s="250"/>
      <c r="FH40" s="250"/>
      <c r="FI40" s="250"/>
      <c r="FJ40" s="250"/>
      <c r="FK40" s="250"/>
      <c r="FL40" s="250"/>
      <c r="FM40" s="250"/>
      <c r="FN40" s="250"/>
      <c r="FO40" s="250"/>
      <c r="FP40" s="250"/>
      <c r="FQ40" s="250"/>
      <c r="FR40" s="250"/>
      <c r="FS40" s="250"/>
      <c r="FT40" s="250"/>
      <c r="FU40" s="250"/>
      <c r="FV40" s="250"/>
      <c r="FW40" s="250"/>
      <c r="FX40" s="250"/>
      <c r="FY40" s="250"/>
      <c r="FZ40" s="250"/>
      <c r="GA40" s="250"/>
      <c r="GB40" s="250"/>
      <c r="GC40" s="250"/>
      <c r="GD40" s="250"/>
      <c r="GE40" s="250"/>
      <c r="GF40" s="250"/>
      <c r="GG40" s="250"/>
      <c r="GH40" s="250"/>
      <c r="GI40" s="250"/>
      <c r="GJ40" s="250"/>
      <c r="GK40" s="250"/>
      <c r="GL40" s="250"/>
      <c r="GM40" s="250"/>
      <c r="GN40" s="250"/>
      <c r="GO40" s="250"/>
      <c r="GP40" s="250"/>
      <c r="GQ40" s="250"/>
      <c r="GR40" s="251"/>
      <c r="GS40" s="251"/>
      <c r="GT40" s="251"/>
      <c r="GU40" s="251"/>
      <c r="GV40" s="251"/>
      <c r="GW40" s="214"/>
      <c r="GX40" s="230">
        <f t="shared" si="82"/>
        <v>39</v>
      </c>
      <c r="HB40" s="211" t="str">
        <f>AK$18&amp;AK$19&amp;AK$20</f>
        <v>VWGOLF VII VARIAN1.6 TDi Confortline</v>
      </c>
      <c r="HF40" s="212" t="str">
        <f>AK$18&amp;AK$19&amp;AK$20&amp;"Term:"&amp; AK$43&amp;"  Mileage: "&amp;AK$44</f>
        <v>VWGOLF VII VARIAN1.6 TDi ConfortlineTerm:48  Mileage: 40000</v>
      </c>
    </row>
    <row r="41" spans="1:214" ht="12" customHeight="1" x14ac:dyDescent="0.2">
      <c r="A41" s="230" t="s">
        <v>440</v>
      </c>
      <c r="B41" s="208" t="s">
        <v>495</v>
      </c>
      <c r="C41" s="247"/>
      <c r="D41" s="248" t="s">
        <v>381</v>
      </c>
      <c r="E41" s="412" t="s">
        <v>1401</v>
      </c>
      <c r="F41" s="412" t="s">
        <v>1401</v>
      </c>
      <c r="G41" s="412" t="s">
        <v>1401</v>
      </c>
      <c r="H41" s="412" t="s">
        <v>1401</v>
      </c>
      <c r="I41" s="412" t="s">
        <v>1401</v>
      </c>
      <c r="J41" s="412" t="s">
        <v>1401</v>
      </c>
      <c r="K41" s="412" t="s">
        <v>1401</v>
      </c>
      <c r="L41" s="412" t="s">
        <v>1401</v>
      </c>
      <c r="M41" s="412" t="s">
        <v>1401</v>
      </c>
      <c r="N41" s="412" t="s">
        <v>1401</v>
      </c>
      <c r="O41" s="412" t="s">
        <v>1401</v>
      </c>
      <c r="P41" s="412" t="s">
        <v>1401</v>
      </c>
      <c r="Q41" s="412" t="s">
        <v>1401</v>
      </c>
      <c r="R41" s="412" t="s">
        <v>1401</v>
      </c>
      <c r="S41" s="412" t="s">
        <v>1401</v>
      </c>
      <c r="T41" s="412" t="s">
        <v>1401</v>
      </c>
      <c r="U41" s="412" t="s">
        <v>1401</v>
      </c>
      <c r="V41" s="412" t="s">
        <v>1401</v>
      </c>
      <c r="W41" s="412" t="s">
        <v>1401</v>
      </c>
      <c r="X41" s="412" t="s">
        <v>1401</v>
      </c>
      <c r="Y41" s="412" t="s">
        <v>1401</v>
      </c>
      <c r="Z41" s="412" t="s">
        <v>1401</v>
      </c>
      <c r="AA41" s="412" t="s">
        <v>1401</v>
      </c>
      <c r="AB41" s="412" t="s">
        <v>1401</v>
      </c>
      <c r="AC41" s="412" t="s">
        <v>1401</v>
      </c>
      <c r="AD41" s="412" t="s">
        <v>1401</v>
      </c>
      <c r="AE41" s="412" t="s">
        <v>1401</v>
      </c>
      <c r="AF41" s="412" t="s">
        <v>1401</v>
      </c>
      <c r="AG41" s="412" t="s">
        <v>1401</v>
      </c>
      <c r="AH41" s="412" t="s">
        <v>1401</v>
      </c>
      <c r="AI41" s="412" t="s">
        <v>1401</v>
      </c>
      <c r="AJ41" s="412" t="s">
        <v>1401</v>
      </c>
      <c r="AK41" s="412" t="s">
        <v>1401</v>
      </c>
      <c r="AL41" s="412" t="s">
        <v>1401</v>
      </c>
      <c r="AM41" s="412" t="s">
        <v>1401</v>
      </c>
      <c r="AN41" s="412" t="s">
        <v>1401</v>
      </c>
      <c r="AO41" s="412" t="s">
        <v>1401</v>
      </c>
      <c r="AP41" s="412" t="s">
        <v>1401</v>
      </c>
      <c r="AQ41" s="412" t="s">
        <v>1401</v>
      </c>
      <c r="AR41" s="412" t="s">
        <v>1401</v>
      </c>
      <c r="AS41" s="412" t="s">
        <v>1401</v>
      </c>
      <c r="AT41" s="412" t="s">
        <v>1401</v>
      </c>
      <c r="AU41" s="412" t="s">
        <v>1401</v>
      </c>
      <c r="AV41" s="412" t="s">
        <v>1401</v>
      </c>
      <c r="AW41" s="412" t="s">
        <v>1401</v>
      </c>
      <c r="AX41" s="412" t="s">
        <v>1401</v>
      </c>
      <c r="AY41" s="412" t="s">
        <v>1401</v>
      </c>
      <c r="AZ41" s="412" t="s">
        <v>1401</v>
      </c>
      <c r="BA41" s="412" t="s">
        <v>1401</v>
      </c>
      <c r="BB41" s="412" t="s">
        <v>1401</v>
      </c>
      <c r="BC41" s="412" t="s">
        <v>1401</v>
      </c>
      <c r="BD41" s="412" t="s">
        <v>1401</v>
      </c>
      <c r="BE41" s="412" t="s">
        <v>1401</v>
      </c>
      <c r="BF41" s="412" t="s">
        <v>1401</v>
      </c>
      <c r="BG41" s="412" t="s">
        <v>1401</v>
      </c>
      <c r="BH41" s="412" t="s">
        <v>1401</v>
      </c>
      <c r="BI41" s="412" t="s">
        <v>1401</v>
      </c>
      <c r="BJ41" s="412" t="s">
        <v>1401</v>
      </c>
      <c r="BK41" s="412" t="s">
        <v>1401</v>
      </c>
      <c r="BL41" s="412" t="s">
        <v>1401</v>
      </c>
      <c r="BM41" s="412" t="s">
        <v>1401</v>
      </c>
      <c r="BN41" s="412" t="s">
        <v>1401</v>
      </c>
      <c r="BO41" s="412" t="s">
        <v>1401</v>
      </c>
      <c r="BP41" s="412" t="s">
        <v>1401</v>
      </c>
      <c r="BQ41" s="412" t="s">
        <v>1401</v>
      </c>
      <c r="BR41" s="412" t="s">
        <v>1401</v>
      </c>
      <c r="BS41" s="412" t="s">
        <v>1401</v>
      </c>
      <c r="BT41" s="412" t="s">
        <v>1401</v>
      </c>
      <c r="BU41" s="412" t="s">
        <v>1401</v>
      </c>
      <c r="BV41" s="412" t="s">
        <v>1401</v>
      </c>
      <c r="BW41" s="412" t="s">
        <v>1401</v>
      </c>
      <c r="BX41" s="412" t="s">
        <v>1401</v>
      </c>
      <c r="BY41" s="412" t="s">
        <v>1401</v>
      </c>
      <c r="BZ41" s="412" t="s">
        <v>1401</v>
      </c>
      <c r="CA41" s="412" t="s">
        <v>1401</v>
      </c>
      <c r="CB41" s="412" t="s">
        <v>1401</v>
      </c>
      <c r="CC41" s="412" t="s">
        <v>1401</v>
      </c>
      <c r="CD41" s="412" t="s">
        <v>1401</v>
      </c>
      <c r="CE41" s="412" t="s">
        <v>1401</v>
      </c>
      <c r="CF41" s="412" t="s">
        <v>1401</v>
      </c>
      <c r="CG41" s="412" t="s">
        <v>1401</v>
      </c>
      <c r="CH41" s="412" t="s">
        <v>1401</v>
      </c>
      <c r="CI41" s="412" t="s">
        <v>1401</v>
      </c>
      <c r="CJ41" s="412" t="s">
        <v>1401</v>
      </c>
      <c r="CK41" s="412" t="s">
        <v>1401</v>
      </c>
      <c r="CL41" s="412" t="s">
        <v>1401</v>
      </c>
      <c r="CM41" s="412" t="s">
        <v>1401</v>
      </c>
      <c r="CN41" s="412" t="s">
        <v>1401</v>
      </c>
      <c r="CO41" s="412" t="s">
        <v>1401</v>
      </c>
      <c r="CP41" s="412" t="s">
        <v>1401</v>
      </c>
      <c r="CQ41" s="412" t="s">
        <v>1401</v>
      </c>
      <c r="CR41" s="412" t="s">
        <v>1401</v>
      </c>
      <c r="CS41" s="412" t="s">
        <v>1401</v>
      </c>
      <c r="CT41" s="412" t="s">
        <v>1401</v>
      </c>
      <c r="CU41" s="412" t="s">
        <v>1401</v>
      </c>
      <c r="CV41" s="412" t="s">
        <v>1401</v>
      </c>
      <c r="CW41" s="412" t="s">
        <v>1401</v>
      </c>
      <c r="CX41" s="412" t="s">
        <v>1401</v>
      </c>
      <c r="CY41" s="412" t="s">
        <v>1401</v>
      </c>
      <c r="CZ41" s="412" t="s">
        <v>1401</v>
      </c>
      <c r="DA41" s="412" t="s">
        <v>1401</v>
      </c>
      <c r="DB41" s="412" t="s">
        <v>1401</v>
      </c>
      <c r="DC41" s="412" t="s">
        <v>1401</v>
      </c>
      <c r="DD41" s="412" t="s">
        <v>1401</v>
      </c>
      <c r="DE41" s="412" t="s">
        <v>1401</v>
      </c>
      <c r="DF41" s="412" t="s">
        <v>1401</v>
      </c>
      <c r="DG41" s="412" t="s">
        <v>1401</v>
      </c>
      <c r="DH41" s="412" t="s">
        <v>1401</v>
      </c>
      <c r="DI41" s="412" t="s">
        <v>1401</v>
      </c>
      <c r="DJ41" s="412" t="s">
        <v>1401</v>
      </c>
      <c r="DK41" s="412" t="s">
        <v>1401</v>
      </c>
      <c r="DL41" s="412" t="s">
        <v>1401</v>
      </c>
      <c r="DM41" s="412" t="s">
        <v>1401</v>
      </c>
      <c r="DN41" s="412" t="s">
        <v>1401</v>
      </c>
      <c r="DO41" s="412" t="s">
        <v>1401</v>
      </c>
      <c r="DP41" s="412" t="s">
        <v>1401</v>
      </c>
      <c r="DQ41" s="412" t="s">
        <v>1401</v>
      </c>
      <c r="DR41" s="412" t="s">
        <v>1401</v>
      </c>
      <c r="DS41" s="412" t="s">
        <v>1401</v>
      </c>
      <c r="DT41" s="412" t="s">
        <v>1401</v>
      </c>
      <c r="DU41" s="412" t="s">
        <v>1401</v>
      </c>
      <c r="DV41" s="412" t="s">
        <v>1401</v>
      </c>
      <c r="DW41" s="412" t="s">
        <v>1401</v>
      </c>
      <c r="DX41" s="412" t="s">
        <v>1401</v>
      </c>
      <c r="DY41" s="412" t="s">
        <v>1401</v>
      </c>
      <c r="DZ41" s="412" t="s">
        <v>1401</v>
      </c>
      <c r="EA41" s="412" t="s">
        <v>1401</v>
      </c>
      <c r="EB41" s="412" t="s">
        <v>1401</v>
      </c>
      <c r="EC41" s="412" t="s">
        <v>1401</v>
      </c>
      <c r="ED41" s="412" t="s">
        <v>1401</v>
      </c>
      <c r="EE41" s="412" t="s">
        <v>1401</v>
      </c>
      <c r="EF41" s="412" t="s">
        <v>1401</v>
      </c>
      <c r="EG41" s="251"/>
      <c r="EH41" s="251"/>
      <c r="EI41" s="251"/>
      <c r="EJ41" s="251"/>
      <c r="EK41" s="251"/>
      <c r="EL41" s="251"/>
      <c r="EM41" s="251"/>
      <c r="EN41" s="251"/>
      <c r="EO41" s="251"/>
      <c r="EP41" s="251"/>
      <c r="EQ41" s="251"/>
      <c r="ER41" s="251"/>
      <c r="ES41" s="251"/>
      <c r="ET41" s="251"/>
      <c r="EU41" s="251"/>
      <c r="EV41" s="251"/>
      <c r="EW41" s="251"/>
      <c r="EX41" s="251"/>
      <c r="EY41" s="251"/>
      <c r="EZ41" s="251"/>
      <c r="FA41" s="251"/>
      <c r="FB41" s="251"/>
      <c r="FC41" s="251"/>
      <c r="FD41" s="251"/>
      <c r="FE41" s="251"/>
      <c r="FF41" s="251"/>
      <c r="FG41" s="251"/>
      <c r="FH41" s="251"/>
      <c r="FI41" s="251"/>
      <c r="FJ41" s="251"/>
      <c r="FK41" s="251"/>
      <c r="FL41" s="251"/>
      <c r="FM41" s="251"/>
      <c r="FN41" s="251"/>
      <c r="FO41" s="251"/>
      <c r="FP41" s="251"/>
      <c r="FQ41" s="251"/>
      <c r="FR41" s="251"/>
      <c r="FS41" s="251"/>
      <c r="FT41" s="251"/>
      <c r="FU41" s="251"/>
      <c r="FV41" s="251"/>
      <c r="FW41" s="251"/>
      <c r="FX41" s="251"/>
      <c r="FY41" s="251"/>
      <c r="FZ41" s="251"/>
      <c r="GA41" s="251"/>
      <c r="GB41" s="251"/>
      <c r="GC41" s="251"/>
      <c r="GD41" s="251"/>
      <c r="GE41" s="251"/>
      <c r="GF41" s="251"/>
      <c r="GG41" s="251"/>
      <c r="GH41" s="251"/>
      <c r="GI41" s="251"/>
      <c r="GJ41" s="251"/>
      <c r="GK41" s="251"/>
      <c r="GL41" s="251"/>
      <c r="GM41" s="251"/>
      <c r="GN41" s="251"/>
      <c r="GO41" s="251"/>
      <c r="GP41" s="251"/>
      <c r="GQ41" s="251"/>
      <c r="GR41" s="251"/>
      <c r="GS41" s="251"/>
      <c r="GT41" s="251"/>
      <c r="GU41" s="251"/>
      <c r="GV41" s="251"/>
      <c r="GW41" s="207"/>
      <c r="GX41" s="230">
        <f t="shared" si="82"/>
        <v>40</v>
      </c>
      <c r="HB41" s="211" t="str">
        <f>AL$18&amp;AL$19&amp;AL$20</f>
        <v>VWGOLF VII VARIAN1.6 TDi Confortline</v>
      </c>
      <c r="HF41" s="212" t="str">
        <f>AL$18&amp;AL$19&amp;AL$20&amp;"Term:"&amp; AL$43&amp;"  Mileage: "&amp;AL$44</f>
        <v>VWGOLF VII VARIAN1.6 TDi ConfortlineTerm:60  Mileage: 25000</v>
      </c>
    </row>
    <row r="42" spans="1:214" ht="12" customHeight="1" x14ac:dyDescent="0.25">
      <c r="A42" s="230"/>
      <c r="B42" s="208" t="s">
        <v>440</v>
      </c>
      <c r="C42" s="247"/>
      <c r="D42" s="248"/>
      <c r="E42" s="413"/>
      <c r="F42" s="413"/>
      <c r="G42" s="413"/>
      <c r="H42" s="413"/>
      <c r="I42" s="413"/>
      <c r="J42" s="413"/>
      <c r="K42" s="413"/>
      <c r="L42" s="413"/>
      <c r="M42" s="413"/>
      <c r="N42" s="413"/>
      <c r="O42" s="413"/>
      <c r="P42" s="413"/>
      <c r="Q42" s="413"/>
      <c r="R42" s="413"/>
      <c r="S42" s="413"/>
      <c r="T42" s="413"/>
      <c r="U42" s="413"/>
      <c r="V42" s="413"/>
      <c r="W42" s="413"/>
      <c r="X42" s="413"/>
      <c r="Y42" s="413"/>
      <c r="Z42" s="413"/>
      <c r="AA42" s="413"/>
      <c r="AB42" s="413"/>
      <c r="AC42" s="413"/>
      <c r="AD42" s="413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413"/>
      <c r="AS42" s="413"/>
      <c r="AT42" s="413"/>
      <c r="AU42" s="413"/>
      <c r="AV42" s="413"/>
      <c r="AW42" s="413"/>
      <c r="AX42" s="413"/>
      <c r="AY42" s="413"/>
      <c r="AZ42" s="413"/>
      <c r="BA42" s="413"/>
      <c r="BB42" s="413"/>
      <c r="BC42" s="413"/>
      <c r="BD42" s="413"/>
      <c r="BE42" s="413"/>
      <c r="BF42" s="413"/>
      <c r="BG42" s="413"/>
      <c r="BH42" s="413"/>
      <c r="BI42" s="413"/>
      <c r="BJ42" s="413"/>
      <c r="BK42" s="413"/>
      <c r="BL42" s="413"/>
      <c r="BM42" s="413"/>
      <c r="BN42" s="413"/>
      <c r="BO42" s="413"/>
      <c r="BP42" s="413"/>
      <c r="BQ42" s="413"/>
      <c r="BR42" s="413"/>
      <c r="BS42" s="413"/>
      <c r="BT42" s="413"/>
      <c r="BU42" s="413"/>
      <c r="BV42" s="413"/>
      <c r="BW42" s="413"/>
      <c r="BX42" s="413"/>
      <c r="BY42" s="413"/>
      <c r="BZ42" s="413"/>
      <c r="CA42" s="413"/>
      <c r="CB42" s="413"/>
      <c r="CC42" s="413"/>
      <c r="CD42" s="413"/>
      <c r="CE42" s="413"/>
      <c r="CF42" s="413"/>
      <c r="CG42" s="413"/>
      <c r="CH42" s="413"/>
      <c r="CI42" s="413"/>
      <c r="CJ42" s="413"/>
      <c r="CK42" s="413"/>
      <c r="CL42" s="413"/>
      <c r="CM42" s="413"/>
      <c r="CN42" s="413"/>
      <c r="CO42" s="413"/>
      <c r="CP42" s="413"/>
      <c r="CQ42" s="413"/>
      <c r="CR42" s="413"/>
      <c r="CS42" s="413"/>
      <c r="CT42" s="413"/>
      <c r="CU42" s="413"/>
      <c r="CV42" s="413"/>
      <c r="CW42" s="413"/>
      <c r="CX42" s="413"/>
      <c r="CY42" s="413"/>
      <c r="CZ42" s="413"/>
      <c r="DA42" s="413"/>
      <c r="DB42" s="413"/>
      <c r="DC42" s="413"/>
      <c r="DD42" s="413"/>
      <c r="DE42" s="413"/>
      <c r="DF42" s="413"/>
      <c r="DG42" s="413"/>
      <c r="DH42" s="413"/>
      <c r="DI42" s="413"/>
      <c r="DJ42" s="413"/>
      <c r="DK42" s="413"/>
      <c r="DL42" s="413"/>
      <c r="DM42" s="413"/>
      <c r="DN42" s="413"/>
      <c r="DO42" s="413"/>
      <c r="DP42" s="413"/>
      <c r="DQ42" s="413"/>
      <c r="DR42" s="413"/>
      <c r="DS42" s="413"/>
      <c r="DT42" s="413"/>
      <c r="DU42" s="413"/>
      <c r="DV42" s="413"/>
      <c r="DW42" s="413"/>
      <c r="DX42" s="413"/>
      <c r="DY42" s="413"/>
      <c r="DZ42" s="413"/>
      <c r="EA42" s="413"/>
      <c r="EB42" s="413"/>
      <c r="EC42" s="413"/>
      <c r="ED42" s="413"/>
      <c r="EE42" s="413"/>
      <c r="EF42" s="413"/>
      <c r="EG42" s="251"/>
      <c r="EH42" s="251"/>
      <c r="EI42" s="251"/>
      <c r="EJ42" s="251"/>
      <c r="EK42" s="251"/>
      <c r="EL42" s="251"/>
      <c r="EM42" s="251"/>
      <c r="EN42" s="251"/>
      <c r="EO42" s="251"/>
      <c r="EP42" s="251"/>
      <c r="EQ42" s="251"/>
      <c r="ER42" s="251"/>
      <c r="ES42" s="251"/>
      <c r="ET42" s="251"/>
      <c r="EU42" s="251"/>
      <c r="EV42" s="251"/>
      <c r="EW42" s="251"/>
      <c r="EX42" s="251"/>
      <c r="EY42" s="251"/>
      <c r="EZ42" s="251"/>
      <c r="FA42" s="251"/>
      <c r="FB42" s="251"/>
      <c r="FC42" s="251"/>
      <c r="FD42" s="251"/>
      <c r="FE42" s="251"/>
      <c r="FF42" s="251"/>
      <c r="FG42" s="251"/>
      <c r="FH42" s="251"/>
      <c r="FI42" s="251"/>
      <c r="FJ42" s="251"/>
      <c r="FK42" s="251"/>
      <c r="FL42" s="251"/>
      <c r="FM42" s="251"/>
      <c r="FN42" s="251"/>
      <c r="FO42" s="251"/>
      <c r="FP42" s="251"/>
      <c r="FQ42" s="251"/>
      <c r="FR42" s="251"/>
      <c r="FS42" s="251"/>
      <c r="FT42" s="251"/>
      <c r="FU42" s="251"/>
      <c r="FV42" s="251"/>
      <c r="FW42" s="251"/>
      <c r="FX42" s="251"/>
      <c r="FY42" s="251"/>
      <c r="FZ42" s="251"/>
      <c r="GA42" s="251"/>
      <c r="GB42" s="251"/>
      <c r="GC42" s="251"/>
      <c r="GD42" s="251"/>
      <c r="GE42" s="251"/>
      <c r="GF42" s="251"/>
      <c r="GG42" s="251"/>
      <c r="GH42" s="251"/>
      <c r="GI42" s="251"/>
      <c r="GJ42" s="251"/>
      <c r="GK42" s="251"/>
      <c r="GL42" s="251"/>
      <c r="GM42" s="251"/>
      <c r="GN42" s="251"/>
      <c r="GO42" s="251"/>
      <c r="GP42" s="251"/>
      <c r="GQ42" s="251"/>
      <c r="GR42" s="251"/>
      <c r="GS42" s="251"/>
      <c r="GT42" s="251"/>
      <c r="GU42" s="251"/>
      <c r="GV42" s="251"/>
      <c r="GW42" s="207"/>
      <c r="GX42" s="230">
        <f t="shared" si="82"/>
        <v>41</v>
      </c>
      <c r="HB42" s="211" t="str">
        <f>AM$18&amp;AM$19&amp;AM$20</f>
        <v>VWGOLF VII VARIAN1.6 TDi Confortline</v>
      </c>
      <c r="HF42" s="212" t="str">
        <f>AM$18&amp;AM$19&amp;AM$20&amp;"Term:"&amp; AM$43&amp;"  Mileage: "&amp;AM$44</f>
        <v>VWGOLF VII VARIAN1.6 TDi ConfortlineTerm:60  Mileage: 30000</v>
      </c>
    </row>
    <row r="43" spans="1:214" ht="12" customHeight="1" x14ac:dyDescent="0.2">
      <c r="A43" s="230" t="s">
        <v>753</v>
      </c>
      <c r="B43" s="208" t="s">
        <v>753</v>
      </c>
      <c r="C43" s="247" t="s">
        <v>382</v>
      </c>
      <c r="D43" s="248" t="s">
        <v>1443</v>
      </c>
      <c r="E43" s="412">
        <v>48</v>
      </c>
      <c r="F43" s="412">
        <v>48</v>
      </c>
      <c r="G43" s="412">
        <v>48</v>
      </c>
      <c r="H43" s="412">
        <v>60</v>
      </c>
      <c r="I43" s="412">
        <v>60</v>
      </c>
      <c r="J43" s="412">
        <v>60</v>
      </c>
      <c r="K43" s="412">
        <v>48</v>
      </c>
      <c r="L43" s="412">
        <v>48</v>
      </c>
      <c r="M43" s="412">
        <v>48</v>
      </c>
      <c r="N43" s="412">
        <v>60</v>
      </c>
      <c r="O43" s="412">
        <v>60</v>
      </c>
      <c r="P43" s="412">
        <v>60</v>
      </c>
      <c r="Q43" s="412">
        <v>48</v>
      </c>
      <c r="R43" s="412">
        <v>48</v>
      </c>
      <c r="S43" s="412">
        <v>48</v>
      </c>
      <c r="T43" s="412">
        <v>60</v>
      </c>
      <c r="U43" s="412">
        <v>60</v>
      </c>
      <c r="V43" s="412">
        <v>60</v>
      </c>
      <c r="W43" s="412">
        <v>48</v>
      </c>
      <c r="X43" s="412">
        <v>48</v>
      </c>
      <c r="Y43" s="412">
        <v>48</v>
      </c>
      <c r="Z43" s="412">
        <v>60</v>
      </c>
      <c r="AA43" s="412">
        <v>60</v>
      </c>
      <c r="AB43" s="412">
        <v>60</v>
      </c>
      <c r="AC43" s="412">
        <v>48</v>
      </c>
      <c r="AD43" s="412">
        <v>48</v>
      </c>
      <c r="AE43" s="412">
        <v>48</v>
      </c>
      <c r="AF43" s="412">
        <v>60</v>
      </c>
      <c r="AG43" s="412">
        <v>60</v>
      </c>
      <c r="AH43" s="412">
        <v>60</v>
      </c>
      <c r="AI43" s="412">
        <v>48</v>
      </c>
      <c r="AJ43" s="412">
        <v>48</v>
      </c>
      <c r="AK43" s="412">
        <v>48</v>
      </c>
      <c r="AL43" s="412">
        <v>60</v>
      </c>
      <c r="AM43" s="412">
        <v>60</v>
      </c>
      <c r="AN43" s="412">
        <v>60</v>
      </c>
      <c r="AO43" s="412">
        <v>48</v>
      </c>
      <c r="AP43" s="412">
        <v>48</v>
      </c>
      <c r="AQ43" s="412">
        <v>48</v>
      </c>
      <c r="AR43" s="412">
        <v>60</v>
      </c>
      <c r="AS43" s="412">
        <v>60</v>
      </c>
      <c r="AT43" s="412">
        <v>60</v>
      </c>
      <c r="AU43" s="412">
        <v>48</v>
      </c>
      <c r="AV43" s="412">
        <v>48</v>
      </c>
      <c r="AW43" s="412">
        <v>48</v>
      </c>
      <c r="AX43" s="412">
        <v>60</v>
      </c>
      <c r="AY43" s="412">
        <v>60</v>
      </c>
      <c r="AZ43" s="412">
        <v>60</v>
      </c>
      <c r="BA43" s="412">
        <v>48</v>
      </c>
      <c r="BB43" s="412">
        <v>48</v>
      </c>
      <c r="BC43" s="412">
        <v>48</v>
      </c>
      <c r="BD43" s="412">
        <v>60</v>
      </c>
      <c r="BE43" s="412">
        <v>60</v>
      </c>
      <c r="BF43" s="412">
        <v>60</v>
      </c>
      <c r="BG43" s="412">
        <v>48</v>
      </c>
      <c r="BH43" s="412">
        <v>48</v>
      </c>
      <c r="BI43" s="412">
        <v>48</v>
      </c>
      <c r="BJ43" s="412">
        <v>60</v>
      </c>
      <c r="BK43" s="412">
        <v>60</v>
      </c>
      <c r="BL43" s="412">
        <v>60</v>
      </c>
      <c r="BM43" s="412">
        <v>48</v>
      </c>
      <c r="BN43" s="412">
        <v>48</v>
      </c>
      <c r="BO43" s="412">
        <v>48</v>
      </c>
      <c r="BP43" s="412">
        <v>60</v>
      </c>
      <c r="BQ43" s="412">
        <v>60</v>
      </c>
      <c r="BR43" s="412">
        <v>60</v>
      </c>
      <c r="BS43" s="412">
        <v>48</v>
      </c>
      <c r="BT43" s="412">
        <v>48</v>
      </c>
      <c r="BU43" s="412">
        <v>48</v>
      </c>
      <c r="BV43" s="412">
        <v>60</v>
      </c>
      <c r="BW43" s="412">
        <v>60</v>
      </c>
      <c r="BX43" s="412">
        <v>60</v>
      </c>
      <c r="BY43" s="412">
        <v>48</v>
      </c>
      <c r="BZ43" s="412">
        <v>48</v>
      </c>
      <c r="CA43" s="412">
        <v>48</v>
      </c>
      <c r="CB43" s="412">
        <v>60</v>
      </c>
      <c r="CC43" s="412">
        <v>60</v>
      </c>
      <c r="CD43" s="412">
        <v>60</v>
      </c>
      <c r="CE43" s="412">
        <v>48</v>
      </c>
      <c r="CF43" s="412">
        <v>48</v>
      </c>
      <c r="CG43" s="412">
        <v>48</v>
      </c>
      <c r="CH43" s="412">
        <v>60</v>
      </c>
      <c r="CI43" s="412">
        <v>60</v>
      </c>
      <c r="CJ43" s="412">
        <v>60</v>
      </c>
      <c r="CK43" s="412">
        <v>48</v>
      </c>
      <c r="CL43" s="412">
        <v>48</v>
      </c>
      <c r="CM43" s="412">
        <v>48</v>
      </c>
      <c r="CN43" s="412">
        <v>60</v>
      </c>
      <c r="CO43" s="412">
        <v>60</v>
      </c>
      <c r="CP43" s="412">
        <v>60</v>
      </c>
      <c r="CQ43" s="412">
        <v>48</v>
      </c>
      <c r="CR43" s="412">
        <v>48</v>
      </c>
      <c r="CS43" s="412">
        <v>48</v>
      </c>
      <c r="CT43" s="412">
        <v>60</v>
      </c>
      <c r="CU43" s="412">
        <v>60</v>
      </c>
      <c r="CV43" s="412">
        <v>60</v>
      </c>
      <c r="CW43" s="412">
        <v>48</v>
      </c>
      <c r="CX43" s="412">
        <v>48</v>
      </c>
      <c r="CY43" s="412">
        <v>48</v>
      </c>
      <c r="CZ43" s="412">
        <v>60</v>
      </c>
      <c r="DA43" s="412">
        <v>60</v>
      </c>
      <c r="DB43" s="412">
        <v>60</v>
      </c>
      <c r="DC43" s="412">
        <v>48</v>
      </c>
      <c r="DD43" s="412">
        <v>48</v>
      </c>
      <c r="DE43" s="412">
        <v>48</v>
      </c>
      <c r="DF43" s="412">
        <v>60</v>
      </c>
      <c r="DG43" s="412">
        <v>60</v>
      </c>
      <c r="DH43" s="412">
        <v>60</v>
      </c>
      <c r="DI43" s="412">
        <v>48</v>
      </c>
      <c r="DJ43" s="412">
        <v>48</v>
      </c>
      <c r="DK43" s="412">
        <v>48</v>
      </c>
      <c r="DL43" s="412">
        <v>60</v>
      </c>
      <c r="DM43" s="412">
        <v>60</v>
      </c>
      <c r="DN43" s="412">
        <v>60</v>
      </c>
      <c r="DO43" s="412">
        <v>48</v>
      </c>
      <c r="DP43" s="412">
        <v>48</v>
      </c>
      <c r="DQ43" s="412">
        <v>48</v>
      </c>
      <c r="DR43" s="412">
        <v>60</v>
      </c>
      <c r="DS43" s="412">
        <v>60</v>
      </c>
      <c r="DT43" s="412">
        <v>60</v>
      </c>
      <c r="DU43" s="412">
        <v>48</v>
      </c>
      <c r="DV43" s="412">
        <v>48</v>
      </c>
      <c r="DW43" s="412">
        <v>48</v>
      </c>
      <c r="DX43" s="412">
        <v>60</v>
      </c>
      <c r="DY43" s="412">
        <v>60</v>
      </c>
      <c r="DZ43" s="412">
        <v>60</v>
      </c>
      <c r="EA43" s="412">
        <v>48</v>
      </c>
      <c r="EB43" s="412">
        <v>48</v>
      </c>
      <c r="EC43" s="412">
        <v>48</v>
      </c>
      <c r="ED43" s="412">
        <v>60</v>
      </c>
      <c r="EE43" s="412">
        <v>60</v>
      </c>
      <c r="EF43" s="412">
        <v>60</v>
      </c>
      <c r="EG43" s="251"/>
      <c r="EH43" s="251"/>
      <c r="EI43" s="251"/>
      <c r="EJ43" s="251"/>
      <c r="EK43" s="251"/>
      <c r="EL43" s="251"/>
      <c r="EM43" s="251"/>
      <c r="EN43" s="251"/>
      <c r="EO43" s="251"/>
      <c r="EP43" s="251"/>
      <c r="EQ43" s="251"/>
      <c r="ER43" s="251"/>
      <c r="ES43" s="251"/>
      <c r="ET43" s="251"/>
      <c r="EU43" s="251"/>
      <c r="EV43" s="251"/>
      <c r="EW43" s="251"/>
      <c r="EX43" s="251"/>
      <c r="EY43" s="251"/>
      <c r="EZ43" s="251"/>
      <c r="FA43" s="251"/>
      <c r="FB43" s="251"/>
      <c r="FC43" s="251"/>
      <c r="FD43" s="251"/>
      <c r="FE43" s="251"/>
      <c r="FF43" s="251"/>
      <c r="FG43" s="251"/>
      <c r="FH43" s="251"/>
      <c r="FI43" s="251"/>
      <c r="FJ43" s="251"/>
      <c r="FK43" s="251"/>
      <c r="FL43" s="251"/>
      <c r="FM43" s="251"/>
      <c r="FN43" s="251"/>
      <c r="FO43" s="251"/>
      <c r="FP43" s="251"/>
      <c r="FQ43" s="251"/>
      <c r="FR43" s="251"/>
      <c r="FS43" s="251"/>
      <c r="FT43" s="251"/>
      <c r="FU43" s="251"/>
      <c r="FV43" s="251"/>
      <c r="FW43" s="251"/>
      <c r="FX43" s="251"/>
      <c r="FY43" s="251"/>
      <c r="FZ43" s="251"/>
      <c r="GA43" s="251"/>
      <c r="GB43" s="251"/>
      <c r="GC43" s="251"/>
      <c r="GD43" s="251"/>
      <c r="GE43" s="251"/>
      <c r="GF43" s="251"/>
      <c r="GG43" s="251"/>
      <c r="GH43" s="251"/>
      <c r="GI43" s="251"/>
      <c r="GJ43" s="251"/>
      <c r="GK43" s="251"/>
      <c r="GL43" s="251"/>
      <c r="GM43" s="251"/>
      <c r="GN43" s="251"/>
      <c r="GO43" s="251"/>
      <c r="GP43" s="251"/>
      <c r="GQ43" s="251"/>
      <c r="GR43" s="251"/>
      <c r="GS43" s="251"/>
      <c r="GT43" s="251"/>
      <c r="GU43" s="251"/>
      <c r="GV43" s="251"/>
      <c r="GW43" s="207"/>
      <c r="GX43" s="230">
        <f t="shared" si="82"/>
        <v>42</v>
      </c>
      <c r="HB43" s="211" t="str">
        <f>AN$18&amp;AN$19&amp;AN$20</f>
        <v>VWGOLF VII VARIAN1.6 TDi Confortline</v>
      </c>
      <c r="HF43" s="212" t="str">
        <f>AN$18&amp;AN$19&amp;AN$20&amp;"Term:"&amp; AN$43&amp;"  Mileage: "&amp;AN$44</f>
        <v>VWGOLF VII VARIAN1.6 TDi ConfortlineTerm:60  Mileage: 40000</v>
      </c>
    </row>
    <row r="44" spans="1:214" s="221" customFormat="1" ht="12" customHeight="1" x14ac:dyDescent="0.2">
      <c r="A44" s="230" t="s">
        <v>496</v>
      </c>
      <c r="B44" s="208" t="s">
        <v>496</v>
      </c>
      <c r="C44" s="260"/>
      <c r="D44" s="261" t="s">
        <v>383</v>
      </c>
      <c r="E44" s="412">
        <v>25000</v>
      </c>
      <c r="F44" s="412">
        <v>30000</v>
      </c>
      <c r="G44" s="412">
        <v>40000</v>
      </c>
      <c r="H44" s="412">
        <v>25000</v>
      </c>
      <c r="I44" s="412">
        <v>30000</v>
      </c>
      <c r="J44" s="412">
        <v>40000</v>
      </c>
      <c r="K44" s="412">
        <v>25000</v>
      </c>
      <c r="L44" s="412">
        <v>30000</v>
      </c>
      <c r="M44" s="412">
        <v>40000</v>
      </c>
      <c r="N44" s="412">
        <v>25000</v>
      </c>
      <c r="O44" s="412">
        <v>30000</v>
      </c>
      <c r="P44" s="412">
        <v>40000</v>
      </c>
      <c r="Q44" s="412">
        <v>25000</v>
      </c>
      <c r="R44" s="412">
        <v>30000</v>
      </c>
      <c r="S44" s="412">
        <v>40000</v>
      </c>
      <c r="T44" s="412">
        <v>25000</v>
      </c>
      <c r="U44" s="412">
        <v>30000</v>
      </c>
      <c r="V44" s="412">
        <v>40000</v>
      </c>
      <c r="W44" s="412">
        <v>25000</v>
      </c>
      <c r="X44" s="412">
        <v>30000</v>
      </c>
      <c r="Y44" s="412">
        <v>40000</v>
      </c>
      <c r="Z44" s="412">
        <v>25000</v>
      </c>
      <c r="AA44" s="412">
        <v>30000</v>
      </c>
      <c r="AB44" s="412">
        <v>40000</v>
      </c>
      <c r="AC44" s="412">
        <v>25000</v>
      </c>
      <c r="AD44" s="412">
        <v>30000</v>
      </c>
      <c r="AE44" s="412">
        <v>40000</v>
      </c>
      <c r="AF44" s="412">
        <v>25000</v>
      </c>
      <c r="AG44" s="412">
        <v>30000</v>
      </c>
      <c r="AH44" s="412">
        <v>40000</v>
      </c>
      <c r="AI44" s="412">
        <v>25000</v>
      </c>
      <c r="AJ44" s="412">
        <v>30000</v>
      </c>
      <c r="AK44" s="412">
        <v>40000</v>
      </c>
      <c r="AL44" s="412">
        <v>25000</v>
      </c>
      <c r="AM44" s="412">
        <v>30000</v>
      </c>
      <c r="AN44" s="412">
        <v>40000</v>
      </c>
      <c r="AO44" s="412">
        <v>25000</v>
      </c>
      <c r="AP44" s="412">
        <v>30000</v>
      </c>
      <c r="AQ44" s="412">
        <v>40000</v>
      </c>
      <c r="AR44" s="412">
        <v>25000</v>
      </c>
      <c r="AS44" s="412">
        <v>30000</v>
      </c>
      <c r="AT44" s="412">
        <v>40000</v>
      </c>
      <c r="AU44" s="412">
        <v>25000</v>
      </c>
      <c r="AV44" s="412">
        <v>30000</v>
      </c>
      <c r="AW44" s="412">
        <v>40000</v>
      </c>
      <c r="AX44" s="412">
        <v>25000</v>
      </c>
      <c r="AY44" s="412">
        <v>30000</v>
      </c>
      <c r="AZ44" s="412">
        <v>40000</v>
      </c>
      <c r="BA44" s="412">
        <v>25000</v>
      </c>
      <c r="BB44" s="412">
        <v>30000</v>
      </c>
      <c r="BC44" s="412">
        <v>40000</v>
      </c>
      <c r="BD44" s="412">
        <v>25000</v>
      </c>
      <c r="BE44" s="412">
        <v>30000</v>
      </c>
      <c r="BF44" s="412">
        <v>40000</v>
      </c>
      <c r="BG44" s="412">
        <v>25000</v>
      </c>
      <c r="BH44" s="412">
        <v>30000</v>
      </c>
      <c r="BI44" s="412">
        <v>40000</v>
      </c>
      <c r="BJ44" s="412">
        <v>25000</v>
      </c>
      <c r="BK44" s="412">
        <v>30000</v>
      </c>
      <c r="BL44" s="412">
        <v>40000</v>
      </c>
      <c r="BM44" s="412">
        <v>25000</v>
      </c>
      <c r="BN44" s="412">
        <v>30000</v>
      </c>
      <c r="BO44" s="412">
        <v>40000</v>
      </c>
      <c r="BP44" s="412">
        <v>25000</v>
      </c>
      <c r="BQ44" s="412">
        <v>30000</v>
      </c>
      <c r="BR44" s="412">
        <v>40000</v>
      </c>
      <c r="BS44" s="412">
        <v>25000</v>
      </c>
      <c r="BT44" s="412">
        <v>30000</v>
      </c>
      <c r="BU44" s="412">
        <v>40000</v>
      </c>
      <c r="BV44" s="412">
        <v>25000</v>
      </c>
      <c r="BW44" s="412">
        <v>30000</v>
      </c>
      <c r="BX44" s="412">
        <v>40000</v>
      </c>
      <c r="BY44" s="412">
        <v>25000</v>
      </c>
      <c r="BZ44" s="412">
        <v>30000</v>
      </c>
      <c r="CA44" s="412">
        <v>40000</v>
      </c>
      <c r="CB44" s="412">
        <v>25000</v>
      </c>
      <c r="CC44" s="412">
        <v>30000</v>
      </c>
      <c r="CD44" s="412">
        <v>40000</v>
      </c>
      <c r="CE44" s="412">
        <v>25000</v>
      </c>
      <c r="CF44" s="412">
        <v>30000</v>
      </c>
      <c r="CG44" s="412">
        <v>40000</v>
      </c>
      <c r="CH44" s="412">
        <v>25000</v>
      </c>
      <c r="CI44" s="412">
        <v>30000</v>
      </c>
      <c r="CJ44" s="412">
        <v>40000</v>
      </c>
      <c r="CK44" s="412">
        <v>25000</v>
      </c>
      <c r="CL44" s="412">
        <v>30000</v>
      </c>
      <c r="CM44" s="412">
        <v>40000</v>
      </c>
      <c r="CN44" s="412">
        <v>25000</v>
      </c>
      <c r="CO44" s="412">
        <v>30000</v>
      </c>
      <c r="CP44" s="412">
        <v>40000</v>
      </c>
      <c r="CQ44" s="412">
        <v>25000</v>
      </c>
      <c r="CR44" s="412">
        <v>30000</v>
      </c>
      <c r="CS44" s="412">
        <v>40000</v>
      </c>
      <c r="CT44" s="412">
        <v>25000</v>
      </c>
      <c r="CU44" s="412">
        <v>30000</v>
      </c>
      <c r="CV44" s="412">
        <v>40000</v>
      </c>
      <c r="CW44" s="412">
        <v>25000</v>
      </c>
      <c r="CX44" s="412">
        <v>30000</v>
      </c>
      <c r="CY44" s="412">
        <v>40000</v>
      </c>
      <c r="CZ44" s="412">
        <v>25000</v>
      </c>
      <c r="DA44" s="412">
        <v>30000</v>
      </c>
      <c r="DB44" s="412">
        <v>40000</v>
      </c>
      <c r="DC44" s="412">
        <v>25000</v>
      </c>
      <c r="DD44" s="412">
        <v>30000</v>
      </c>
      <c r="DE44" s="412">
        <v>40000</v>
      </c>
      <c r="DF44" s="412">
        <v>25000</v>
      </c>
      <c r="DG44" s="412">
        <v>30000</v>
      </c>
      <c r="DH44" s="412">
        <v>40000</v>
      </c>
      <c r="DI44" s="412">
        <v>25000</v>
      </c>
      <c r="DJ44" s="412">
        <v>30000</v>
      </c>
      <c r="DK44" s="412">
        <v>40000</v>
      </c>
      <c r="DL44" s="412">
        <v>25000</v>
      </c>
      <c r="DM44" s="412">
        <v>30000</v>
      </c>
      <c r="DN44" s="412">
        <v>40000</v>
      </c>
      <c r="DO44" s="412">
        <v>25000</v>
      </c>
      <c r="DP44" s="412">
        <v>30000</v>
      </c>
      <c r="DQ44" s="412">
        <v>40000</v>
      </c>
      <c r="DR44" s="412">
        <v>25000</v>
      </c>
      <c r="DS44" s="412">
        <v>30000</v>
      </c>
      <c r="DT44" s="412">
        <v>40000</v>
      </c>
      <c r="DU44" s="412">
        <v>25000</v>
      </c>
      <c r="DV44" s="412">
        <v>30000</v>
      </c>
      <c r="DW44" s="412">
        <v>40000</v>
      </c>
      <c r="DX44" s="412">
        <v>25000</v>
      </c>
      <c r="DY44" s="412">
        <v>30000</v>
      </c>
      <c r="DZ44" s="412">
        <v>40000</v>
      </c>
      <c r="EA44" s="412">
        <v>25000</v>
      </c>
      <c r="EB44" s="412">
        <v>30000</v>
      </c>
      <c r="EC44" s="412">
        <v>40000</v>
      </c>
      <c r="ED44" s="412">
        <v>25000</v>
      </c>
      <c r="EE44" s="412">
        <v>30000</v>
      </c>
      <c r="EF44" s="412">
        <v>40000</v>
      </c>
      <c r="EG44" s="262"/>
      <c r="EH44" s="262"/>
      <c r="EI44" s="262"/>
      <c r="EJ44" s="262"/>
      <c r="EK44" s="262"/>
      <c r="EL44" s="262"/>
      <c r="EM44" s="262"/>
      <c r="EN44" s="262"/>
      <c r="EO44" s="262"/>
      <c r="EP44" s="262"/>
      <c r="EQ44" s="262"/>
      <c r="ER44" s="262"/>
      <c r="ES44" s="262"/>
      <c r="ET44" s="262"/>
      <c r="EU44" s="262"/>
      <c r="EV44" s="262"/>
      <c r="EW44" s="262"/>
      <c r="EX44" s="262"/>
      <c r="EY44" s="262"/>
      <c r="EZ44" s="262"/>
      <c r="FA44" s="262"/>
      <c r="FB44" s="262"/>
      <c r="FC44" s="262"/>
      <c r="FD44" s="262"/>
      <c r="FE44" s="262"/>
      <c r="FF44" s="262"/>
      <c r="FG44" s="262"/>
      <c r="FH44" s="262"/>
      <c r="FI44" s="262"/>
      <c r="FJ44" s="262"/>
      <c r="FK44" s="262"/>
      <c r="FL44" s="262"/>
      <c r="FM44" s="262"/>
      <c r="FN44" s="262"/>
      <c r="FO44" s="262"/>
      <c r="FP44" s="262"/>
      <c r="FQ44" s="262"/>
      <c r="FR44" s="262"/>
      <c r="FS44" s="262"/>
      <c r="FT44" s="262"/>
      <c r="FU44" s="262"/>
      <c r="FV44" s="262"/>
      <c r="FW44" s="262"/>
      <c r="FX44" s="262"/>
      <c r="FY44" s="262"/>
      <c r="FZ44" s="262"/>
      <c r="GA44" s="262"/>
      <c r="GB44" s="262"/>
      <c r="GC44" s="262"/>
      <c r="GD44" s="262"/>
      <c r="GE44" s="262"/>
      <c r="GF44" s="262"/>
      <c r="GG44" s="262"/>
      <c r="GH44" s="262"/>
      <c r="GI44" s="262"/>
      <c r="GJ44" s="262"/>
      <c r="GK44" s="262"/>
      <c r="GL44" s="262"/>
      <c r="GM44" s="262"/>
      <c r="GN44" s="262"/>
      <c r="GO44" s="262"/>
      <c r="GP44" s="262"/>
      <c r="GQ44" s="262"/>
      <c r="GR44" s="251"/>
      <c r="GS44" s="251"/>
      <c r="GT44" s="251"/>
      <c r="GU44" s="251"/>
      <c r="GV44" s="251"/>
      <c r="GW44" s="222"/>
      <c r="GX44" s="230">
        <f t="shared" si="82"/>
        <v>43</v>
      </c>
      <c r="HB44" s="211" t="str">
        <f>AO$18&amp;AO$19&amp;AO$20</f>
        <v>BMWSERIE-1 (F20)116 d EfficientDynamics</v>
      </c>
      <c r="HF44" s="212" t="str">
        <f>AO$18&amp;AO$19&amp;AO$20&amp;"Term:"&amp; AO$43&amp;"  Mileage: "&amp;AO$44</f>
        <v>BMWSERIE-1 (F20)116 d EfficientDynamicsTerm:48  Mileage: 25000</v>
      </c>
    </row>
    <row r="45" spans="1:214" ht="12" customHeight="1" x14ac:dyDescent="0.2">
      <c r="A45" s="230" t="s">
        <v>440</v>
      </c>
      <c r="B45" s="208" t="s">
        <v>497</v>
      </c>
      <c r="C45" s="247"/>
      <c r="D45" s="248" t="s">
        <v>384</v>
      </c>
      <c r="E45" s="412" t="s">
        <v>1402</v>
      </c>
      <c r="F45" s="412" t="s">
        <v>1402</v>
      </c>
      <c r="G45" s="412" t="s">
        <v>1402</v>
      </c>
      <c r="H45" s="412" t="s">
        <v>1402</v>
      </c>
      <c r="I45" s="412" t="s">
        <v>1402</v>
      </c>
      <c r="J45" s="412" t="s">
        <v>1402</v>
      </c>
      <c r="K45" s="412" t="s">
        <v>1402</v>
      </c>
      <c r="L45" s="412" t="s">
        <v>1402</v>
      </c>
      <c r="M45" s="412" t="s">
        <v>1402</v>
      </c>
      <c r="N45" s="412" t="s">
        <v>1402</v>
      </c>
      <c r="O45" s="412" t="s">
        <v>1402</v>
      </c>
      <c r="P45" s="412" t="s">
        <v>1402</v>
      </c>
      <c r="Q45" s="412" t="s">
        <v>1402</v>
      </c>
      <c r="R45" s="412" t="s">
        <v>1402</v>
      </c>
      <c r="S45" s="412" t="s">
        <v>1402</v>
      </c>
      <c r="T45" s="412" t="s">
        <v>1402</v>
      </c>
      <c r="U45" s="412" t="s">
        <v>1402</v>
      </c>
      <c r="V45" s="412" t="s">
        <v>1402</v>
      </c>
      <c r="W45" s="412" t="s">
        <v>1402</v>
      </c>
      <c r="X45" s="412" t="s">
        <v>1402</v>
      </c>
      <c r="Y45" s="412" t="s">
        <v>1402</v>
      </c>
      <c r="Z45" s="412" t="s">
        <v>1402</v>
      </c>
      <c r="AA45" s="412" t="s">
        <v>1402</v>
      </c>
      <c r="AB45" s="412" t="s">
        <v>1402</v>
      </c>
      <c r="AC45" s="412" t="s">
        <v>1402</v>
      </c>
      <c r="AD45" s="412" t="s">
        <v>1402</v>
      </c>
      <c r="AE45" s="412" t="s">
        <v>1402</v>
      </c>
      <c r="AF45" s="412" t="s">
        <v>1402</v>
      </c>
      <c r="AG45" s="412" t="s">
        <v>1402</v>
      </c>
      <c r="AH45" s="412" t="s">
        <v>1402</v>
      </c>
      <c r="AI45" s="412" t="s">
        <v>1402</v>
      </c>
      <c r="AJ45" s="412" t="s">
        <v>1402</v>
      </c>
      <c r="AK45" s="412" t="s">
        <v>1402</v>
      </c>
      <c r="AL45" s="412" t="s">
        <v>1402</v>
      </c>
      <c r="AM45" s="412" t="s">
        <v>1402</v>
      </c>
      <c r="AN45" s="412" t="s">
        <v>1402</v>
      </c>
      <c r="AO45" s="412" t="s">
        <v>1402</v>
      </c>
      <c r="AP45" s="412" t="s">
        <v>1402</v>
      </c>
      <c r="AQ45" s="412" t="s">
        <v>1402</v>
      </c>
      <c r="AR45" s="412" t="s">
        <v>1402</v>
      </c>
      <c r="AS45" s="412" t="s">
        <v>1402</v>
      </c>
      <c r="AT45" s="412" t="s">
        <v>1402</v>
      </c>
      <c r="AU45" s="412" t="s">
        <v>1402</v>
      </c>
      <c r="AV45" s="412" t="s">
        <v>1402</v>
      </c>
      <c r="AW45" s="412" t="s">
        <v>1402</v>
      </c>
      <c r="AX45" s="412" t="s">
        <v>1402</v>
      </c>
      <c r="AY45" s="412" t="s">
        <v>1402</v>
      </c>
      <c r="AZ45" s="412" t="s">
        <v>1402</v>
      </c>
      <c r="BA45" s="412" t="s">
        <v>1402</v>
      </c>
      <c r="BB45" s="412" t="s">
        <v>1402</v>
      </c>
      <c r="BC45" s="412" t="s">
        <v>1402</v>
      </c>
      <c r="BD45" s="412" t="s">
        <v>1402</v>
      </c>
      <c r="BE45" s="412" t="s">
        <v>1402</v>
      </c>
      <c r="BF45" s="412" t="s">
        <v>1402</v>
      </c>
      <c r="BG45" s="412" t="s">
        <v>1402</v>
      </c>
      <c r="BH45" s="412" t="s">
        <v>1402</v>
      </c>
      <c r="BI45" s="412" t="s">
        <v>1402</v>
      </c>
      <c r="BJ45" s="412" t="s">
        <v>1402</v>
      </c>
      <c r="BK45" s="412" t="s">
        <v>1402</v>
      </c>
      <c r="BL45" s="412" t="s">
        <v>1402</v>
      </c>
      <c r="BM45" s="412" t="s">
        <v>1402</v>
      </c>
      <c r="BN45" s="412" t="s">
        <v>1402</v>
      </c>
      <c r="BO45" s="412" t="s">
        <v>1402</v>
      </c>
      <c r="BP45" s="412" t="s">
        <v>1402</v>
      </c>
      <c r="BQ45" s="412" t="s">
        <v>1402</v>
      </c>
      <c r="BR45" s="412" t="s">
        <v>1402</v>
      </c>
      <c r="BS45" s="412" t="s">
        <v>1402</v>
      </c>
      <c r="BT45" s="412" t="s">
        <v>1402</v>
      </c>
      <c r="BU45" s="412" t="s">
        <v>1402</v>
      </c>
      <c r="BV45" s="412" t="s">
        <v>1402</v>
      </c>
      <c r="BW45" s="412" t="s">
        <v>1402</v>
      </c>
      <c r="BX45" s="412" t="s">
        <v>1402</v>
      </c>
      <c r="BY45" s="412" t="s">
        <v>1402</v>
      </c>
      <c r="BZ45" s="412" t="s">
        <v>1402</v>
      </c>
      <c r="CA45" s="412" t="s">
        <v>1402</v>
      </c>
      <c r="CB45" s="412" t="s">
        <v>1402</v>
      </c>
      <c r="CC45" s="412" t="s">
        <v>1402</v>
      </c>
      <c r="CD45" s="412" t="s">
        <v>1402</v>
      </c>
      <c r="CE45" s="412" t="s">
        <v>1402</v>
      </c>
      <c r="CF45" s="412" t="s">
        <v>1402</v>
      </c>
      <c r="CG45" s="412" t="s">
        <v>1402</v>
      </c>
      <c r="CH45" s="412" t="s">
        <v>1402</v>
      </c>
      <c r="CI45" s="412" t="s">
        <v>1402</v>
      </c>
      <c r="CJ45" s="412" t="s">
        <v>1402</v>
      </c>
      <c r="CK45" s="412" t="s">
        <v>1402</v>
      </c>
      <c r="CL45" s="412" t="s">
        <v>1402</v>
      </c>
      <c r="CM45" s="412" t="s">
        <v>1402</v>
      </c>
      <c r="CN45" s="412" t="s">
        <v>1402</v>
      </c>
      <c r="CO45" s="412" t="s">
        <v>1402</v>
      </c>
      <c r="CP45" s="412" t="s">
        <v>1402</v>
      </c>
      <c r="CQ45" s="412" t="s">
        <v>1402</v>
      </c>
      <c r="CR45" s="412" t="s">
        <v>1402</v>
      </c>
      <c r="CS45" s="412" t="s">
        <v>1402</v>
      </c>
      <c r="CT45" s="412" t="s">
        <v>1402</v>
      </c>
      <c r="CU45" s="412" t="s">
        <v>1402</v>
      </c>
      <c r="CV45" s="412" t="s">
        <v>1402</v>
      </c>
      <c r="CW45" s="412" t="s">
        <v>1402</v>
      </c>
      <c r="CX45" s="412" t="s">
        <v>1402</v>
      </c>
      <c r="CY45" s="412" t="s">
        <v>1402</v>
      </c>
      <c r="CZ45" s="412" t="s">
        <v>1402</v>
      </c>
      <c r="DA45" s="412" t="s">
        <v>1402</v>
      </c>
      <c r="DB45" s="412" t="s">
        <v>1402</v>
      </c>
      <c r="DC45" s="412" t="s">
        <v>1402</v>
      </c>
      <c r="DD45" s="412" t="s">
        <v>1402</v>
      </c>
      <c r="DE45" s="412" t="s">
        <v>1402</v>
      </c>
      <c r="DF45" s="412" t="s">
        <v>1402</v>
      </c>
      <c r="DG45" s="412" t="s">
        <v>1402</v>
      </c>
      <c r="DH45" s="412" t="s">
        <v>1402</v>
      </c>
      <c r="DI45" s="412" t="s">
        <v>1402</v>
      </c>
      <c r="DJ45" s="412" t="s">
        <v>1402</v>
      </c>
      <c r="DK45" s="412" t="s">
        <v>1402</v>
      </c>
      <c r="DL45" s="412" t="s">
        <v>1402</v>
      </c>
      <c r="DM45" s="412" t="s">
        <v>1402</v>
      </c>
      <c r="DN45" s="412" t="s">
        <v>1402</v>
      </c>
      <c r="DO45" s="412" t="s">
        <v>1402</v>
      </c>
      <c r="DP45" s="412" t="s">
        <v>1402</v>
      </c>
      <c r="DQ45" s="412" t="s">
        <v>1402</v>
      </c>
      <c r="DR45" s="412" t="s">
        <v>1402</v>
      </c>
      <c r="DS45" s="412" t="s">
        <v>1402</v>
      </c>
      <c r="DT45" s="412" t="s">
        <v>1402</v>
      </c>
      <c r="DU45" s="412" t="s">
        <v>1402</v>
      </c>
      <c r="DV45" s="412" t="s">
        <v>1402</v>
      </c>
      <c r="DW45" s="412" t="s">
        <v>1402</v>
      </c>
      <c r="DX45" s="412" t="s">
        <v>1402</v>
      </c>
      <c r="DY45" s="412" t="s">
        <v>1402</v>
      </c>
      <c r="DZ45" s="412" t="s">
        <v>1402</v>
      </c>
      <c r="EA45" s="412" t="s">
        <v>1402</v>
      </c>
      <c r="EB45" s="412" t="s">
        <v>1402</v>
      </c>
      <c r="EC45" s="412" t="s">
        <v>1402</v>
      </c>
      <c r="ED45" s="412" t="s">
        <v>1402</v>
      </c>
      <c r="EE45" s="412" t="s">
        <v>1402</v>
      </c>
      <c r="EF45" s="412" t="s">
        <v>1402</v>
      </c>
      <c r="EG45" s="251"/>
      <c r="EH45" s="251"/>
      <c r="EI45" s="251"/>
      <c r="EJ45" s="251"/>
      <c r="EK45" s="251"/>
      <c r="EL45" s="251"/>
      <c r="EM45" s="251"/>
      <c r="EN45" s="251"/>
      <c r="EO45" s="251"/>
      <c r="EP45" s="251"/>
      <c r="EQ45" s="251"/>
      <c r="ER45" s="251"/>
      <c r="ES45" s="251"/>
      <c r="ET45" s="251"/>
      <c r="EU45" s="251"/>
      <c r="EV45" s="251"/>
      <c r="EW45" s="251"/>
      <c r="EX45" s="251"/>
      <c r="EY45" s="251"/>
      <c r="EZ45" s="251"/>
      <c r="FA45" s="251"/>
      <c r="FB45" s="251"/>
      <c r="FC45" s="251"/>
      <c r="FD45" s="251"/>
      <c r="FE45" s="251"/>
      <c r="FF45" s="251"/>
      <c r="FG45" s="251"/>
      <c r="FH45" s="251"/>
      <c r="FI45" s="251"/>
      <c r="FJ45" s="251"/>
      <c r="FK45" s="251"/>
      <c r="FL45" s="251"/>
      <c r="FM45" s="251"/>
      <c r="FN45" s="251"/>
      <c r="FO45" s="251"/>
      <c r="FP45" s="251"/>
      <c r="FQ45" s="251"/>
      <c r="FR45" s="251"/>
      <c r="FS45" s="251"/>
      <c r="FT45" s="251"/>
      <c r="FU45" s="251"/>
      <c r="FV45" s="251"/>
      <c r="FW45" s="251"/>
      <c r="FX45" s="251"/>
      <c r="FY45" s="251"/>
      <c r="FZ45" s="251"/>
      <c r="GA45" s="251"/>
      <c r="GB45" s="251"/>
      <c r="GC45" s="251"/>
      <c r="GD45" s="251"/>
      <c r="GE45" s="251"/>
      <c r="GF45" s="251"/>
      <c r="GG45" s="251"/>
      <c r="GH45" s="251"/>
      <c r="GI45" s="251"/>
      <c r="GJ45" s="251"/>
      <c r="GK45" s="251"/>
      <c r="GL45" s="251"/>
      <c r="GM45" s="251"/>
      <c r="GN45" s="251"/>
      <c r="GO45" s="251"/>
      <c r="GP45" s="251"/>
      <c r="GQ45" s="251"/>
      <c r="GR45" s="251"/>
      <c r="GS45" s="251"/>
      <c r="GT45" s="251"/>
      <c r="GU45" s="251"/>
      <c r="GV45" s="251"/>
      <c r="GW45" s="207"/>
      <c r="GX45" s="230">
        <f t="shared" si="82"/>
        <v>44</v>
      </c>
      <c r="HB45" s="211" t="str">
        <f>AP$18&amp;AP$19&amp;AP$20</f>
        <v>BMWSERIE-1 (F20)116 d EfficientDynamics</v>
      </c>
      <c r="HF45" s="212" t="str">
        <f>AP$18&amp;AP$19&amp;AP$20&amp;"Term:"&amp; AP$43&amp;"  Mileage: "&amp;AP$44</f>
        <v>BMWSERIE-1 (F20)116 d EfficientDynamicsTerm:48  Mileage: 30000</v>
      </c>
    </row>
    <row r="46" spans="1:214" ht="12" customHeight="1" x14ac:dyDescent="0.2">
      <c r="A46" s="230" t="s">
        <v>440</v>
      </c>
      <c r="B46" s="208" t="s">
        <v>498</v>
      </c>
      <c r="C46" s="247"/>
      <c r="D46" s="248" t="s">
        <v>385</v>
      </c>
      <c r="E46" s="415">
        <v>4.29</v>
      </c>
      <c r="F46" s="415">
        <v>4.29</v>
      </c>
      <c r="G46" s="415">
        <v>4.29</v>
      </c>
      <c r="H46" s="415">
        <v>4.29</v>
      </c>
      <c r="I46" s="415">
        <v>4.29</v>
      </c>
      <c r="J46" s="415">
        <v>4.29</v>
      </c>
      <c r="K46" s="415">
        <v>4.29</v>
      </c>
      <c r="L46" s="415">
        <v>4.29</v>
      </c>
      <c r="M46" s="415">
        <v>4.29</v>
      </c>
      <c r="N46" s="415">
        <v>4.29</v>
      </c>
      <c r="O46" s="415">
        <v>4.29</v>
      </c>
      <c r="P46" s="415">
        <v>4.29</v>
      </c>
      <c r="Q46" s="415">
        <v>4.29</v>
      </c>
      <c r="R46" s="415">
        <v>4.29</v>
      </c>
      <c r="S46" s="415">
        <v>4.29</v>
      </c>
      <c r="T46" s="415">
        <v>4.29</v>
      </c>
      <c r="U46" s="415">
        <v>4.29</v>
      </c>
      <c r="V46" s="415">
        <v>4.29</v>
      </c>
      <c r="W46" s="415">
        <v>4.29</v>
      </c>
      <c r="X46" s="415">
        <v>4.29</v>
      </c>
      <c r="Y46" s="415">
        <v>4.29</v>
      </c>
      <c r="Z46" s="415">
        <v>4.29</v>
      </c>
      <c r="AA46" s="415">
        <v>4.29</v>
      </c>
      <c r="AB46" s="415">
        <v>4.29</v>
      </c>
      <c r="AC46" s="415">
        <v>4.29</v>
      </c>
      <c r="AD46" s="415">
        <v>4.29</v>
      </c>
      <c r="AE46" s="415">
        <v>4.29</v>
      </c>
      <c r="AF46" s="415">
        <v>4.29</v>
      </c>
      <c r="AG46" s="415">
        <v>4.29</v>
      </c>
      <c r="AH46" s="415">
        <v>4.29</v>
      </c>
      <c r="AI46" s="415">
        <v>4.29</v>
      </c>
      <c r="AJ46" s="415">
        <v>4.29</v>
      </c>
      <c r="AK46" s="415">
        <v>4.29</v>
      </c>
      <c r="AL46" s="415">
        <v>4.29</v>
      </c>
      <c r="AM46" s="415">
        <v>4.29</v>
      </c>
      <c r="AN46" s="415">
        <v>4.29</v>
      </c>
      <c r="AO46" s="415">
        <v>4.29</v>
      </c>
      <c r="AP46" s="415">
        <v>4.29</v>
      </c>
      <c r="AQ46" s="415">
        <v>4.29</v>
      </c>
      <c r="AR46" s="415">
        <v>4.29</v>
      </c>
      <c r="AS46" s="415">
        <v>4.29</v>
      </c>
      <c r="AT46" s="415">
        <v>4.29</v>
      </c>
      <c r="AU46" s="415">
        <v>4.29</v>
      </c>
      <c r="AV46" s="415">
        <v>4.29</v>
      </c>
      <c r="AW46" s="415">
        <v>4.29</v>
      </c>
      <c r="AX46" s="415">
        <v>4.29</v>
      </c>
      <c r="AY46" s="415">
        <v>4.29</v>
      </c>
      <c r="AZ46" s="415">
        <v>4.29</v>
      </c>
      <c r="BA46" s="415">
        <v>4.29</v>
      </c>
      <c r="BB46" s="415">
        <v>4.29</v>
      </c>
      <c r="BC46" s="415">
        <v>4.29</v>
      </c>
      <c r="BD46" s="415">
        <v>4.29</v>
      </c>
      <c r="BE46" s="415">
        <v>4.29</v>
      </c>
      <c r="BF46" s="415">
        <v>4.29</v>
      </c>
      <c r="BG46" s="415">
        <v>4.29</v>
      </c>
      <c r="BH46" s="415">
        <v>4.29</v>
      </c>
      <c r="BI46" s="415">
        <v>4.29</v>
      </c>
      <c r="BJ46" s="415">
        <v>4.29</v>
      </c>
      <c r="BK46" s="415">
        <v>4.29</v>
      </c>
      <c r="BL46" s="415">
        <v>4.29</v>
      </c>
      <c r="BM46" s="415">
        <v>4.29</v>
      </c>
      <c r="BN46" s="415">
        <v>4.29</v>
      </c>
      <c r="BO46" s="415">
        <v>4.29</v>
      </c>
      <c r="BP46" s="415">
        <v>4.29</v>
      </c>
      <c r="BQ46" s="415">
        <v>4.29</v>
      </c>
      <c r="BR46" s="415">
        <v>4.29</v>
      </c>
      <c r="BS46" s="415">
        <v>4.29</v>
      </c>
      <c r="BT46" s="415">
        <v>4.29</v>
      </c>
      <c r="BU46" s="415">
        <v>4.29</v>
      </c>
      <c r="BV46" s="415">
        <v>4.29</v>
      </c>
      <c r="BW46" s="415">
        <v>4.29</v>
      </c>
      <c r="BX46" s="415">
        <v>4.29</v>
      </c>
      <c r="BY46" s="415">
        <v>4.29</v>
      </c>
      <c r="BZ46" s="415">
        <v>4.29</v>
      </c>
      <c r="CA46" s="415">
        <v>4.29</v>
      </c>
      <c r="CB46" s="415">
        <v>4.29</v>
      </c>
      <c r="CC46" s="415">
        <v>4.29</v>
      </c>
      <c r="CD46" s="415">
        <v>4.29</v>
      </c>
      <c r="CE46" s="415">
        <v>4.29</v>
      </c>
      <c r="CF46" s="415">
        <v>4.29</v>
      </c>
      <c r="CG46" s="415">
        <v>4.29</v>
      </c>
      <c r="CH46" s="415">
        <v>4.29</v>
      </c>
      <c r="CI46" s="415">
        <v>4.29</v>
      </c>
      <c r="CJ46" s="415">
        <v>4.29</v>
      </c>
      <c r="CK46" s="415">
        <v>4.29</v>
      </c>
      <c r="CL46" s="415">
        <v>4.28</v>
      </c>
      <c r="CM46" s="415">
        <v>4.28</v>
      </c>
      <c r="CN46" s="415">
        <v>4.28</v>
      </c>
      <c r="CO46" s="415">
        <v>4.28</v>
      </c>
      <c r="CP46" s="415">
        <v>4.28</v>
      </c>
      <c r="CQ46" s="415">
        <v>4.29</v>
      </c>
      <c r="CR46" s="415">
        <v>4.29</v>
      </c>
      <c r="CS46" s="415">
        <v>4.29</v>
      </c>
      <c r="CT46" s="415">
        <v>4.29</v>
      </c>
      <c r="CU46" s="415">
        <v>4.29</v>
      </c>
      <c r="CV46" s="415">
        <v>4.29</v>
      </c>
      <c r="CW46" s="415">
        <v>4.29</v>
      </c>
      <c r="CX46" s="415">
        <v>4.29</v>
      </c>
      <c r="CY46" s="415">
        <v>4.29</v>
      </c>
      <c r="CZ46" s="415">
        <v>4.29</v>
      </c>
      <c r="DA46" s="415">
        <v>4.29</v>
      </c>
      <c r="DB46" s="415">
        <v>4.29</v>
      </c>
      <c r="DC46" s="415">
        <v>4.29</v>
      </c>
      <c r="DD46" s="415">
        <v>4.29</v>
      </c>
      <c r="DE46" s="415">
        <v>4.29</v>
      </c>
      <c r="DF46" s="415">
        <v>4.29</v>
      </c>
      <c r="DG46" s="415">
        <v>4.29</v>
      </c>
      <c r="DH46" s="415">
        <v>4.29</v>
      </c>
      <c r="DI46" s="415">
        <v>4.29</v>
      </c>
      <c r="DJ46" s="415">
        <v>4.29</v>
      </c>
      <c r="DK46" s="415">
        <v>4.29</v>
      </c>
      <c r="DL46" s="415">
        <v>4.29</v>
      </c>
      <c r="DM46" s="415">
        <v>4.29</v>
      </c>
      <c r="DN46" s="415">
        <v>4.29</v>
      </c>
      <c r="DO46" s="415">
        <v>4.29</v>
      </c>
      <c r="DP46" s="415">
        <v>4.29</v>
      </c>
      <c r="DQ46" s="415">
        <v>4.29</v>
      </c>
      <c r="DR46" s="415">
        <v>4.29</v>
      </c>
      <c r="DS46" s="415">
        <v>4.29</v>
      </c>
      <c r="DT46" s="415">
        <v>4.29</v>
      </c>
      <c r="DU46" s="415">
        <v>4.29</v>
      </c>
      <c r="DV46" s="415">
        <v>4.29</v>
      </c>
      <c r="DW46" s="415">
        <v>4.29</v>
      </c>
      <c r="DX46" s="415">
        <v>4.29</v>
      </c>
      <c r="DY46" s="415">
        <v>4.29</v>
      </c>
      <c r="DZ46" s="415">
        <v>4.29</v>
      </c>
      <c r="EA46" s="415">
        <v>4.29</v>
      </c>
      <c r="EB46" s="415">
        <v>4.29</v>
      </c>
      <c r="EC46" s="415">
        <v>4.29</v>
      </c>
      <c r="ED46" s="415">
        <v>4.29</v>
      </c>
      <c r="EE46" s="415">
        <v>4.29</v>
      </c>
      <c r="EF46" s="415">
        <v>4.29</v>
      </c>
      <c r="EG46" s="251"/>
      <c r="EH46" s="251"/>
      <c r="EI46" s="251"/>
      <c r="EJ46" s="251"/>
      <c r="EK46" s="251"/>
      <c r="EL46" s="251"/>
      <c r="EM46" s="251"/>
      <c r="EN46" s="251"/>
      <c r="EO46" s="251"/>
      <c r="EP46" s="251"/>
      <c r="EQ46" s="251"/>
      <c r="ER46" s="251"/>
      <c r="ES46" s="251"/>
      <c r="ET46" s="251"/>
      <c r="EU46" s="251"/>
      <c r="EV46" s="251"/>
      <c r="EW46" s="251"/>
      <c r="EX46" s="251"/>
      <c r="EY46" s="251"/>
      <c r="EZ46" s="251"/>
      <c r="FA46" s="251"/>
      <c r="FB46" s="251"/>
      <c r="FC46" s="251"/>
      <c r="FD46" s="251"/>
      <c r="FE46" s="251"/>
      <c r="FF46" s="251"/>
      <c r="FG46" s="251"/>
      <c r="FH46" s="251"/>
      <c r="FI46" s="251"/>
      <c r="FJ46" s="251"/>
      <c r="FK46" s="251"/>
      <c r="FL46" s="251"/>
      <c r="FM46" s="251"/>
      <c r="FN46" s="251"/>
      <c r="FO46" s="251"/>
      <c r="FP46" s="251"/>
      <c r="FQ46" s="251"/>
      <c r="FR46" s="251"/>
      <c r="FS46" s="251"/>
      <c r="FT46" s="251"/>
      <c r="FU46" s="251"/>
      <c r="FV46" s="251"/>
      <c r="FW46" s="251"/>
      <c r="FX46" s="251"/>
      <c r="FY46" s="251"/>
      <c r="FZ46" s="251"/>
      <c r="GA46" s="251"/>
      <c r="GB46" s="251"/>
      <c r="GC46" s="251"/>
      <c r="GD46" s="251"/>
      <c r="GE46" s="251"/>
      <c r="GF46" s="251"/>
      <c r="GG46" s="251"/>
      <c r="GH46" s="251"/>
      <c r="GI46" s="251"/>
      <c r="GJ46" s="251"/>
      <c r="GK46" s="251"/>
      <c r="GL46" s="251"/>
      <c r="GM46" s="251"/>
      <c r="GN46" s="251"/>
      <c r="GO46" s="251"/>
      <c r="GP46" s="251"/>
      <c r="GQ46" s="251"/>
      <c r="GR46" s="251"/>
      <c r="GS46" s="251"/>
      <c r="GT46" s="251"/>
      <c r="GU46" s="251"/>
      <c r="GV46" s="251"/>
      <c r="GW46" s="207"/>
      <c r="GX46" s="230">
        <f t="shared" si="82"/>
        <v>45</v>
      </c>
      <c r="HB46" s="211" t="str">
        <f>AQ$18&amp;AQ$19&amp;AQ$20</f>
        <v>BMWSERIE-1 (F20)116 d EfficientDynamics</v>
      </c>
      <c r="HF46" s="212" t="str">
        <f>AQ$18&amp;AQ$19&amp;AQ$20&amp;"Term:"&amp; AQ$43&amp;"  Mileage: "&amp;AQ$44</f>
        <v>BMWSERIE-1 (F20)116 d EfficientDynamicsTerm:48  Mileage: 40000</v>
      </c>
    </row>
    <row r="47" spans="1:214" ht="12" customHeight="1" x14ac:dyDescent="0.2">
      <c r="A47" s="230" t="s">
        <v>440</v>
      </c>
      <c r="B47" s="208" t="s">
        <v>499</v>
      </c>
      <c r="C47" s="247"/>
      <c r="D47" s="248" t="s">
        <v>386</v>
      </c>
      <c r="E47" s="415">
        <v>0.5</v>
      </c>
      <c r="F47" s="415">
        <v>0.5</v>
      </c>
      <c r="G47" s="415">
        <v>0.5</v>
      </c>
      <c r="H47" s="415">
        <v>0.5</v>
      </c>
      <c r="I47" s="415">
        <v>0.5</v>
      </c>
      <c r="J47" s="415">
        <v>0.5</v>
      </c>
      <c r="K47" s="415">
        <v>0.5</v>
      </c>
      <c r="L47" s="415">
        <v>0.5</v>
      </c>
      <c r="M47" s="415">
        <v>0.5</v>
      </c>
      <c r="N47" s="415">
        <v>0.5</v>
      </c>
      <c r="O47" s="415">
        <v>0.5</v>
      </c>
      <c r="P47" s="415">
        <v>0.5</v>
      </c>
      <c r="Q47" s="415">
        <v>0.5</v>
      </c>
      <c r="R47" s="415">
        <v>0.5</v>
      </c>
      <c r="S47" s="415">
        <v>0.5</v>
      </c>
      <c r="T47" s="415">
        <v>0.5</v>
      </c>
      <c r="U47" s="415">
        <v>0.5</v>
      </c>
      <c r="V47" s="415">
        <v>0.5</v>
      </c>
      <c r="W47" s="415">
        <v>0.5</v>
      </c>
      <c r="X47" s="415">
        <v>0.5</v>
      </c>
      <c r="Y47" s="415">
        <v>0.5</v>
      </c>
      <c r="Z47" s="415">
        <v>0.5</v>
      </c>
      <c r="AA47" s="415">
        <v>0.5</v>
      </c>
      <c r="AB47" s="415">
        <v>0.5</v>
      </c>
      <c r="AC47" s="415">
        <v>0.5</v>
      </c>
      <c r="AD47" s="415">
        <v>0.5</v>
      </c>
      <c r="AE47" s="415">
        <v>0.5</v>
      </c>
      <c r="AF47" s="415">
        <v>0.5</v>
      </c>
      <c r="AG47" s="415">
        <v>0.5</v>
      </c>
      <c r="AH47" s="415">
        <v>0.5</v>
      </c>
      <c r="AI47" s="415">
        <v>0.5</v>
      </c>
      <c r="AJ47" s="415">
        <v>0.5</v>
      </c>
      <c r="AK47" s="415">
        <v>0.5</v>
      </c>
      <c r="AL47" s="415">
        <v>0.5</v>
      </c>
      <c r="AM47" s="415">
        <v>0.5</v>
      </c>
      <c r="AN47" s="415">
        <v>0.5</v>
      </c>
      <c r="AO47" s="415">
        <v>0.5</v>
      </c>
      <c r="AP47" s="415">
        <v>0.5</v>
      </c>
      <c r="AQ47" s="415">
        <v>0.5</v>
      </c>
      <c r="AR47" s="415">
        <v>0.5</v>
      </c>
      <c r="AS47" s="415">
        <v>0.5</v>
      </c>
      <c r="AT47" s="415">
        <v>0.5</v>
      </c>
      <c r="AU47" s="415">
        <v>0.5</v>
      </c>
      <c r="AV47" s="415">
        <v>0.5</v>
      </c>
      <c r="AW47" s="415">
        <v>0.5</v>
      </c>
      <c r="AX47" s="415">
        <v>0.5</v>
      </c>
      <c r="AY47" s="415">
        <v>0.5</v>
      </c>
      <c r="AZ47" s="415">
        <v>0.5</v>
      </c>
      <c r="BA47" s="415">
        <v>0.5</v>
      </c>
      <c r="BB47" s="415">
        <v>0.5</v>
      </c>
      <c r="BC47" s="415">
        <v>0.5</v>
      </c>
      <c r="BD47" s="415">
        <v>0.5</v>
      </c>
      <c r="BE47" s="415">
        <v>0.5</v>
      </c>
      <c r="BF47" s="415">
        <v>0.5</v>
      </c>
      <c r="BG47" s="415">
        <v>0.5</v>
      </c>
      <c r="BH47" s="415">
        <v>0.5</v>
      </c>
      <c r="BI47" s="415">
        <v>0.5</v>
      </c>
      <c r="BJ47" s="415">
        <v>0.5</v>
      </c>
      <c r="BK47" s="415">
        <v>0.5</v>
      </c>
      <c r="BL47" s="415">
        <v>0.5</v>
      </c>
      <c r="BM47" s="415">
        <v>0.5</v>
      </c>
      <c r="BN47" s="415">
        <v>0.5</v>
      </c>
      <c r="BO47" s="415">
        <v>0.5</v>
      </c>
      <c r="BP47" s="415">
        <v>0.5</v>
      </c>
      <c r="BQ47" s="415">
        <v>0.5</v>
      </c>
      <c r="BR47" s="415">
        <v>0.5</v>
      </c>
      <c r="BS47" s="415">
        <v>0.5</v>
      </c>
      <c r="BT47" s="415">
        <v>0.5</v>
      </c>
      <c r="BU47" s="415">
        <v>0.5</v>
      </c>
      <c r="BV47" s="415">
        <v>0.5</v>
      </c>
      <c r="BW47" s="415">
        <v>0.5</v>
      </c>
      <c r="BX47" s="415">
        <v>0.5</v>
      </c>
      <c r="BY47" s="415">
        <v>0.5</v>
      </c>
      <c r="BZ47" s="415">
        <v>0.5</v>
      </c>
      <c r="CA47" s="415">
        <v>0.5</v>
      </c>
      <c r="CB47" s="415">
        <v>0.5</v>
      </c>
      <c r="CC47" s="415">
        <v>0.5</v>
      </c>
      <c r="CD47" s="415">
        <v>0.5</v>
      </c>
      <c r="CE47" s="415">
        <v>0.5</v>
      </c>
      <c r="CF47" s="415">
        <v>0.5</v>
      </c>
      <c r="CG47" s="415">
        <v>0.5</v>
      </c>
      <c r="CH47" s="415">
        <v>0.5</v>
      </c>
      <c r="CI47" s="415">
        <v>0.5</v>
      </c>
      <c r="CJ47" s="415">
        <v>0.5</v>
      </c>
      <c r="CK47" s="415">
        <v>0.5</v>
      </c>
      <c r="CL47" s="415">
        <v>0.5</v>
      </c>
      <c r="CM47" s="415">
        <v>0.5</v>
      </c>
      <c r="CN47" s="415">
        <v>0.5</v>
      </c>
      <c r="CO47" s="415">
        <v>0.5</v>
      </c>
      <c r="CP47" s="415">
        <v>0.5</v>
      </c>
      <c r="CQ47" s="415">
        <v>0.5</v>
      </c>
      <c r="CR47" s="415">
        <v>0.5</v>
      </c>
      <c r="CS47" s="415">
        <v>0.5</v>
      </c>
      <c r="CT47" s="415">
        <v>0.5</v>
      </c>
      <c r="CU47" s="415">
        <v>0.5</v>
      </c>
      <c r="CV47" s="415">
        <v>0.5</v>
      </c>
      <c r="CW47" s="415">
        <v>0.5</v>
      </c>
      <c r="CX47" s="415">
        <v>0.5</v>
      </c>
      <c r="CY47" s="415">
        <v>0.5</v>
      </c>
      <c r="CZ47" s="415">
        <v>0.5</v>
      </c>
      <c r="DA47" s="415">
        <v>0.5</v>
      </c>
      <c r="DB47" s="415">
        <v>0.5</v>
      </c>
      <c r="DC47" s="415">
        <v>0.5</v>
      </c>
      <c r="DD47" s="415">
        <v>0.5</v>
      </c>
      <c r="DE47" s="415">
        <v>0.5</v>
      </c>
      <c r="DF47" s="415">
        <v>0.5</v>
      </c>
      <c r="DG47" s="415">
        <v>0.5</v>
      </c>
      <c r="DH47" s="415">
        <v>0.5</v>
      </c>
      <c r="DI47" s="415">
        <v>0.5</v>
      </c>
      <c r="DJ47" s="415">
        <v>0.5</v>
      </c>
      <c r="DK47" s="415">
        <v>0.5</v>
      </c>
      <c r="DL47" s="415">
        <v>0.5</v>
      </c>
      <c r="DM47" s="415">
        <v>0.5</v>
      </c>
      <c r="DN47" s="415">
        <v>0.5</v>
      </c>
      <c r="DO47" s="415">
        <v>0.5</v>
      </c>
      <c r="DP47" s="415">
        <v>0.5</v>
      </c>
      <c r="DQ47" s="415">
        <v>0.5</v>
      </c>
      <c r="DR47" s="415">
        <v>0.5</v>
      </c>
      <c r="DS47" s="415">
        <v>0.5</v>
      </c>
      <c r="DT47" s="415">
        <v>0.5</v>
      </c>
      <c r="DU47" s="415">
        <v>0.5</v>
      </c>
      <c r="DV47" s="415">
        <v>0.5</v>
      </c>
      <c r="DW47" s="415">
        <v>0.5</v>
      </c>
      <c r="DX47" s="415">
        <v>0.5</v>
      </c>
      <c r="DY47" s="415">
        <v>0.5</v>
      </c>
      <c r="DZ47" s="415">
        <v>0.5</v>
      </c>
      <c r="EA47" s="415">
        <v>0.5</v>
      </c>
      <c r="EB47" s="415">
        <v>0.5</v>
      </c>
      <c r="EC47" s="415">
        <v>0.5</v>
      </c>
      <c r="ED47" s="415">
        <v>0.5</v>
      </c>
      <c r="EE47" s="415">
        <v>0.5</v>
      </c>
      <c r="EF47" s="415">
        <v>0.5</v>
      </c>
      <c r="EG47" s="251"/>
      <c r="EH47" s="251"/>
      <c r="EI47" s="251"/>
      <c r="EJ47" s="251"/>
      <c r="EK47" s="251"/>
      <c r="EL47" s="251"/>
      <c r="EM47" s="251"/>
      <c r="EN47" s="251"/>
      <c r="EO47" s="251"/>
      <c r="EP47" s="251"/>
      <c r="EQ47" s="251"/>
      <c r="ER47" s="251"/>
      <c r="ES47" s="251"/>
      <c r="ET47" s="251"/>
      <c r="EU47" s="251"/>
      <c r="EV47" s="251"/>
      <c r="EW47" s="251"/>
      <c r="EX47" s="251"/>
      <c r="EY47" s="251"/>
      <c r="EZ47" s="251"/>
      <c r="FA47" s="251"/>
      <c r="FB47" s="251"/>
      <c r="FC47" s="251"/>
      <c r="FD47" s="251"/>
      <c r="FE47" s="251"/>
      <c r="FF47" s="251"/>
      <c r="FG47" s="251"/>
      <c r="FH47" s="251"/>
      <c r="FI47" s="251"/>
      <c r="FJ47" s="251"/>
      <c r="FK47" s="251"/>
      <c r="FL47" s="251"/>
      <c r="FM47" s="251"/>
      <c r="FN47" s="251"/>
      <c r="FO47" s="251"/>
      <c r="FP47" s="251"/>
      <c r="FQ47" s="251"/>
      <c r="FR47" s="251"/>
      <c r="FS47" s="251"/>
      <c r="FT47" s="251"/>
      <c r="FU47" s="251"/>
      <c r="FV47" s="251"/>
      <c r="FW47" s="251"/>
      <c r="FX47" s="251"/>
      <c r="FY47" s="251"/>
      <c r="FZ47" s="251"/>
      <c r="GA47" s="251"/>
      <c r="GB47" s="251"/>
      <c r="GC47" s="251"/>
      <c r="GD47" s="251"/>
      <c r="GE47" s="251"/>
      <c r="GF47" s="251"/>
      <c r="GG47" s="251"/>
      <c r="GH47" s="251"/>
      <c r="GI47" s="251"/>
      <c r="GJ47" s="251"/>
      <c r="GK47" s="251"/>
      <c r="GL47" s="251"/>
      <c r="GM47" s="251"/>
      <c r="GN47" s="251"/>
      <c r="GO47" s="251"/>
      <c r="GP47" s="251"/>
      <c r="GQ47" s="251"/>
      <c r="GR47" s="251"/>
      <c r="GS47" s="251"/>
      <c r="GT47" s="251"/>
      <c r="GU47" s="251"/>
      <c r="GV47" s="251"/>
      <c r="GW47" s="207"/>
      <c r="GX47" s="230">
        <f t="shared" si="82"/>
        <v>46</v>
      </c>
      <c r="HB47" s="211" t="str">
        <f>AR$18&amp;AR$19&amp;AR$20</f>
        <v>BMWSERIE-1 (F20)116 d EfficientDynamics</v>
      </c>
      <c r="HF47" s="212" t="str">
        <f>AR$18&amp;AR$19&amp;AR$20&amp;"Term:"&amp; AR$43&amp;"  Mileage: "&amp;AR$44</f>
        <v>BMWSERIE-1 (F20)116 d EfficientDynamicsTerm:60  Mileage: 25000</v>
      </c>
    </row>
    <row r="48" spans="1:214" ht="12" customHeight="1" x14ac:dyDescent="0.2">
      <c r="A48" s="230" t="s">
        <v>440</v>
      </c>
      <c r="B48" s="208" t="s">
        <v>500</v>
      </c>
      <c r="C48" s="247"/>
      <c r="D48" s="248" t="s">
        <v>387</v>
      </c>
      <c r="E48" s="415">
        <v>4.79</v>
      </c>
      <c r="F48" s="415">
        <v>4.79</v>
      </c>
      <c r="G48" s="415">
        <v>4.79</v>
      </c>
      <c r="H48" s="415">
        <v>4.79</v>
      </c>
      <c r="I48" s="415">
        <v>4.79</v>
      </c>
      <c r="J48" s="415">
        <v>4.79</v>
      </c>
      <c r="K48" s="415">
        <v>4.79</v>
      </c>
      <c r="L48" s="415">
        <v>4.79</v>
      </c>
      <c r="M48" s="415">
        <v>4.79</v>
      </c>
      <c r="N48" s="415">
        <v>4.79</v>
      </c>
      <c r="O48" s="415">
        <v>4.79</v>
      </c>
      <c r="P48" s="415">
        <v>4.79</v>
      </c>
      <c r="Q48" s="415">
        <v>4.79</v>
      </c>
      <c r="R48" s="415">
        <v>4.79</v>
      </c>
      <c r="S48" s="415">
        <v>4.79</v>
      </c>
      <c r="T48" s="415">
        <v>4.79</v>
      </c>
      <c r="U48" s="415">
        <v>4.79</v>
      </c>
      <c r="V48" s="415">
        <v>4.79</v>
      </c>
      <c r="W48" s="415">
        <v>4.79</v>
      </c>
      <c r="X48" s="415">
        <v>4.79</v>
      </c>
      <c r="Y48" s="415">
        <v>4.79</v>
      </c>
      <c r="Z48" s="415">
        <v>4.79</v>
      </c>
      <c r="AA48" s="415">
        <v>4.79</v>
      </c>
      <c r="AB48" s="415">
        <v>4.79</v>
      </c>
      <c r="AC48" s="415">
        <v>4.79</v>
      </c>
      <c r="AD48" s="415">
        <v>4.79</v>
      </c>
      <c r="AE48" s="415">
        <v>4.79</v>
      </c>
      <c r="AF48" s="415">
        <v>4.79</v>
      </c>
      <c r="AG48" s="415">
        <v>4.79</v>
      </c>
      <c r="AH48" s="415">
        <v>4.79</v>
      </c>
      <c r="AI48" s="415">
        <v>4.79</v>
      </c>
      <c r="AJ48" s="415">
        <v>4.79</v>
      </c>
      <c r="AK48" s="415">
        <v>4.79</v>
      </c>
      <c r="AL48" s="415">
        <v>4.79</v>
      </c>
      <c r="AM48" s="415">
        <v>4.79</v>
      </c>
      <c r="AN48" s="415">
        <v>4.79</v>
      </c>
      <c r="AO48" s="415">
        <v>4.79</v>
      </c>
      <c r="AP48" s="415">
        <v>4.79</v>
      </c>
      <c r="AQ48" s="415">
        <v>4.79</v>
      </c>
      <c r="AR48" s="415">
        <v>4.79</v>
      </c>
      <c r="AS48" s="415">
        <v>4.79</v>
      </c>
      <c r="AT48" s="415">
        <v>4.79</v>
      </c>
      <c r="AU48" s="415">
        <v>4.79</v>
      </c>
      <c r="AV48" s="415">
        <v>4.79</v>
      </c>
      <c r="AW48" s="415">
        <v>4.79</v>
      </c>
      <c r="AX48" s="415">
        <v>4.79</v>
      </c>
      <c r="AY48" s="415">
        <v>4.79</v>
      </c>
      <c r="AZ48" s="415">
        <v>4.79</v>
      </c>
      <c r="BA48" s="415">
        <v>4.79</v>
      </c>
      <c r="BB48" s="415">
        <v>4.79</v>
      </c>
      <c r="BC48" s="415">
        <v>4.79</v>
      </c>
      <c r="BD48" s="415">
        <v>4.79</v>
      </c>
      <c r="BE48" s="415">
        <v>4.79</v>
      </c>
      <c r="BF48" s="415">
        <v>4.79</v>
      </c>
      <c r="BG48" s="415">
        <v>4.79</v>
      </c>
      <c r="BH48" s="415">
        <v>4.79</v>
      </c>
      <c r="BI48" s="415">
        <v>4.79</v>
      </c>
      <c r="BJ48" s="415">
        <v>4.79</v>
      </c>
      <c r="BK48" s="415">
        <v>4.79</v>
      </c>
      <c r="BL48" s="415">
        <v>4.79</v>
      </c>
      <c r="BM48" s="415">
        <v>4.79</v>
      </c>
      <c r="BN48" s="415">
        <v>4.79</v>
      </c>
      <c r="BO48" s="415">
        <v>4.79</v>
      </c>
      <c r="BP48" s="415">
        <v>4.79</v>
      </c>
      <c r="BQ48" s="415">
        <v>4.79</v>
      </c>
      <c r="BR48" s="415">
        <v>4.79</v>
      </c>
      <c r="BS48" s="415">
        <v>4.79</v>
      </c>
      <c r="BT48" s="415">
        <v>4.79</v>
      </c>
      <c r="BU48" s="415">
        <v>4.79</v>
      </c>
      <c r="BV48" s="415">
        <v>4.79</v>
      </c>
      <c r="BW48" s="415">
        <v>4.79</v>
      </c>
      <c r="BX48" s="415">
        <v>4.79</v>
      </c>
      <c r="BY48" s="415">
        <v>4.79</v>
      </c>
      <c r="BZ48" s="415">
        <v>4.79</v>
      </c>
      <c r="CA48" s="415">
        <v>4.79</v>
      </c>
      <c r="CB48" s="415">
        <v>4.79</v>
      </c>
      <c r="CC48" s="415">
        <v>4.79</v>
      </c>
      <c r="CD48" s="415">
        <v>4.79</v>
      </c>
      <c r="CE48" s="415">
        <v>4.79</v>
      </c>
      <c r="CF48" s="415">
        <v>4.79</v>
      </c>
      <c r="CG48" s="415">
        <v>4.79</v>
      </c>
      <c r="CH48" s="415">
        <v>4.79</v>
      </c>
      <c r="CI48" s="415">
        <v>4.79</v>
      </c>
      <c r="CJ48" s="415">
        <v>4.79</v>
      </c>
      <c r="CK48" s="415">
        <v>4.79</v>
      </c>
      <c r="CL48" s="415">
        <v>4.78</v>
      </c>
      <c r="CM48" s="415">
        <v>4.78</v>
      </c>
      <c r="CN48" s="415">
        <v>4.78</v>
      </c>
      <c r="CO48" s="415">
        <v>4.78</v>
      </c>
      <c r="CP48" s="415">
        <v>4.78</v>
      </c>
      <c r="CQ48" s="415">
        <v>4.79</v>
      </c>
      <c r="CR48" s="415">
        <v>4.79</v>
      </c>
      <c r="CS48" s="415">
        <v>4.79</v>
      </c>
      <c r="CT48" s="415">
        <v>4.79</v>
      </c>
      <c r="CU48" s="415">
        <v>4.79</v>
      </c>
      <c r="CV48" s="415">
        <v>4.79</v>
      </c>
      <c r="CW48" s="415">
        <v>4.79</v>
      </c>
      <c r="CX48" s="415">
        <v>4.79</v>
      </c>
      <c r="CY48" s="415">
        <v>4.79</v>
      </c>
      <c r="CZ48" s="415">
        <v>4.79</v>
      </c>
      <c r="DA48" s="415">
        <v>4.79</v>
      </c>
      <c r="DB48" s="415">
        <v>4.79</v>
      </c>
      <c r="DC48" s="415">
        <v>4.79</v>
      </c>
      <c r="DD48" s="415">
        <v>4.79</v>
      </c>
      <c r="DE48" s="415">
        <v>4.79</v>
      </c>
      <c r="DF48" s="415">
        <v>4.79</v>
      </c>
      <c r="DG48" s="415">
        <v>4.79</v>
      </c>
      <c r="DH48" s="415">
        <v>4.79</v>
      </c>
      <c r="DI48" s="415">
        <v>4.79</v>
      </c>
      <c r="DJ48" s="415">
        <v>4.79</v>
      </c>
      <c r="DK48" s="415">
        <v>4.79</v>
      </c>
      <c r="DL48" s="415">
        <v>4.79</v>
      </c>
      <c r="DM48" s="415">
        <v>4.79</v>
      </c>
      <c r="DN48" s="415">
        <v>4.79</v>
      </c>
      <c r="DO48" s="415">
        <v>4.79</v>
      </c>
      <c r="DP48" s="415">
        <v>4.79</v>
      </c>
      <c r="DQ48" s="415">
        <v>4.79</v>
      </c>
      <c r="DR48" s="415">
        <v>4.79</v>
      </c>
      <c r="DS48" s="415">
        <v>4.79</v>
      </c>
      <c r="DT48" s="415">
        <v>4.79</v>
      </c>
      <c r="DU48" s="415">
        <v>4.79</v>
      </c>
      <c r="DV48" s="415">
        <v>4.79</v>
      </c>
      <c r="DW48" s="415">
        <v>4.79</v>
      </c>
      <c r="DX48" s="415">
        <v>4.79</v>
      </c>
      <c r="DY48" s="415">
        <v>4.79</v>
      </c>
      <c r="DZ48" s="415">
        <v>4.79</v>
      </c>
      <c r="EA48" s="415">
        <v>4.79</v>
      </c>
      <c r="EB48" s="415">
        <v>4.79</v>
      </c>
      <c r="EC48" s="415">
        <v>4.79</v>
      </c>
      <c r="ED48" s="415">
        <v>4.79</v>
      </c>
      <c r="EE48" s="415">
        <v>4.79</v>
      </c>
      <c r="EF48" s="415">
        <v>4.79</v>
      </c>
      <c r="EG48" s="251"/>
      <c r="EH48" s="251"/>
      <c r="EI48" s="251"/>
      <c r="EJ48" s="251"/>
      <c r="EK48" s="251"/>
      <c r="EL48" s="251"/>
      <c r="EM48" s="251"/>
      <c r="EN48" s="251"/>
      <c r="EO48" s="251"/>
      <c r="EP48" s="251"/>
      <c r="EQ48" s="251"/>
      <c r="ER48" s="251"/>
      <c r="ES48" s="251"/>
      <c r="ET48" s="251"/>
      <c r="EU48" s="251"/>
      <c r="EV48" s="251"/>
      <c r="EW48" s="251"/>
      <c r="EX48" s="251"/>
      <c r="EY48" s="251"/>
      <c r="EZ48" s="251"/>
      <c r="FA48" s="251"/>
      <c r="FB48" s="251"/>
      <c r="FC48" s="251"/>
      <c r="FD48" s="251"/>
      <c r="FE48" s="251"/>
      <c r="FF48" s="251"/>
      <c r="FG48" s="251"/>
      <c r="FH48" s="251"/>
      <c r="FI48" s="251"/>
      <c r="FJ48" s="251"/>
      <c r="FK48" s="251"/>
      <c r="FL48" s="251"/>
      <c r="FM48" s="251"/>
      <c r="FN48" s="251"/>
      <c r="FO48" s="251"/>
      <c r="FP48" s="251"/>
      <c r="FQ48" s="251"/>
      <c r="FR48" s="251"/>
      <c r="FS48" s="251"/>
      <c r="FT48" s="251"/>
      <c r="FU48" s="251"/>
      <c r="FV48" s="251"/>
      <c r="FW48" s="251"/>
      <c r="FX48" s="251"/>
      <c r="FY48" s="251"/>
      <c r="FZ48" s="251"/>
      <c r="GA48" s="251"/>
      <c r="GB48" s="251"/>
      <c r="GC48" s="251"/>
      <c r="GD48" s="251"/>
      <c r="GE48" s="251"/>
      <c r="GF48" s="251"/>
      <c r="GG48" s="251"/>
      <c r="GH48" s="251"/>
      <c r="GI48" s="251"/>
      <c r="GJ48" s="251"/>
      <c r="GK48" s="251"/>
      <c r="GL48" s="251"/>
      <c r="GM48" s="251"/>
      <c r="GN48" s="251"/>
      <c r="GO48" s="251"/>
      <c r="GP48" s="251"/>
      <c r="GQ48" s="251"/>
      <c r="GR48" s="251"/>
      <c r="GS48" s="251"/>
      <c r="GT48" s="251"/>
      <c r="GU48" s="251"/>
      <c r="GV48" s="251"/>
      <c r="GW48" s="207"/>
      <c r="GX48" s="230">
        <f t="shared" si="82"/>
        <v>47</v>
      </c>
      <c r="HB48" s="211" t="str">
        <f>AS$18&amp;AS$19&amp;AS$20</f>
        <v>BMWSERIE-1 (F20)116 d EfficientDynamics</v>
      </c>
      <c r="HF48" s="212" t="str">
        <f>AS$18&amp;AS$19&amp;AS$20&amp;"Term:"&amp; AS$43&amp;"  Mileage: "&amp;AS$44</f>
        <v>BMWSERIE-1 (F20)116 d EfficientDynamicsTerm:60  Mileage: 30000</v>
      </c>
    </row>
    <row r="49" spans="1:214" ht="12" customHeight="1" x14ac:dyDescent="0.2">
      <c r="A49" s="230" t="s">
        <v>440</v>
      </c>
      <c r="B49" s="208" t="s">
        <v>501</v>
      </c>
      <c r="C49" s="247"/>
      <c r="D49" s="248" t="s">
        <v>388</v>
      </c>
      <c r="E49" s="412">
        <v>999</v>
      </c>
      <c r="F49" s="412">
        <v>999</v>
      </c>
      <c r="G49" s="412">
        <v>999</v>
      </c>
      <c r="H49" s="412">
        <v>999</v>
      </c>
      <c r="I49" s="412">
        <v>999</v>
      </c>
      <c r="J49" s="412">
        <v>999</v>
      </c>
      <c r="K49" s="412">
        <v>999</v>
      </c>
      <c r="L49" s="412">
        <v>999</v>
      </c>
      <c r="M49" s="412">
        <v>999</v>
      </c>
      <c r="N49" s="412">
        <v>999</v>
      </c>
      <c r="O49" s="412">
        <v>999</v>
      </c>
      <c r="P49" s="412">
        <v>999</v>
      </c>
      <c r="Q49" s="412">
        <v>999</v>
      </c>
      <c r="R49" s="412">
        <v>999</v>
      </c>
      <c r="S49" s="412">
        <v>999</v>
      </c>
      <c r="T49" s="412">
        <v>999</v>
      </c>
      <c r="U49" s="412">
        <v>999</v>
      </c>
      <c r="V49" s="412">
        <v>999</v>
      </c>
      <c r="W49" s="412">
        <v>999</v>
      </c>
      <c r="X49" s="412">
        <v>999</v>
      </c>
      <c r="Y49" s="412">
        <v>999</v>
      </c>
      <c r="Z49" s="412">
        <v>999</v>
      </c>
      <c r="AA49" s="412">
        <v>999</v>
      </c>
      <c r="AB49" s="412">
        <v>999</v>
      </c>
      <c r="AC49" s="412">
        <v>999</v>
      </c>
      <c r="AD49" s="412">
        <v>999</v>
      </c>
      <c r="AE49" s="412">
        <v>999</v>
      </c>
      <c r="AF49" s="412">
        <v>999</v>
      </c>
      <c r="AG49" s="412">
        <v>999</v>
      </c>
      <c r="AH49" s="412">
        <v>999</v>
      </c>
      <c r="AI49" s="412">
        <v>999</v>
      </c>
      <c r="AJ49" s="412">
        <v>999</v>
      </c>
      <c r="AK49" s="412">
        <v>999</v>
      </c>
      <c r="AL49" s="412">
        <v>999</v>
      </c>
      <c r="AM49" s="412">
        <v>999</v>
      </c>
      <c r="AN49" s="412">
        <v>999</v>
      </c>
      <c r="AO49" s="412">
        <v>999</v>
      </c>
      <c r="AP49" s="412">
        <v>999</v>
      </c>
      <c r="AQ49" s="412">
        <v>999</v>
      </c>
      <c r="AR49" s="412">
        <v>999</v>
      </c>
      <c r="AS49" s="412">
        <v>999</v>
      </c>
      <c r="AT49" s="412">
        <v>999</v>
      </c>
      <c r="AU49" s="412">
        <v>999</v>
      </c>
      <c r="AV49" s="412">
        <v>999</v>
      </c>
      <c r="AW49" s="412">
        <v>999</v>
      </c>
      <c r="AX49" s="412">
        <v>999</v>
      </c>
      <c r="AY49" s="412">
        <v>999</v>
      </c>
      <c r="AZ49" s="412">
        <v>999</v>
      </c>
      <c r="BA49" s="412">
        <v>999</v>
      </c>
      <c r="BB49" s="412">
        <v>999</v>
      </c>
      <c r="BC49" s="412">
        <v>999</v>
      </c>
      <c r="BD49" s="412">
        <v>999</v>
      </c>
      <c r="BE49" s="412">
        <v>999</v>
      </c>
      <c r="BF49" s="412">
        <v>999</v>
      </c>
      <c r="BG49" s="412">
        <v>999</v>
      </c>
      <c r="BH49" s="412">
        <v>999</v>
      </c>
      <c r="BI49" s="412">
        <v>999</v>
      </c>
      <c r="BJ49" s="412">
        <v>999</v>
      </c>
      <c r="BK49" s="412">
        <v>999</v>
      </c>
      <c r="BL49" s="412">
        <v>999</v>
      </c>
      <c r="BM49" s="412">
        <v>999</v>
      </c>
      <c r="BN49" s="412">
        <v>999</v>
      </c>
      <c r="BO49" s="412">
        <v>999</v>
      </c>
      <c r="BP49" s="412">
        <v>999</v>
      </c>
      <c r="BQ49" s="412">
        <v>999</v>
      </c>
      <c r="BR49" s="412">
        <v>999</v>
      </c>
      <c r="BS49" s="412">
        <v>999</v>
      </c>
      <c r="BT49" s="412">
        <v>999</v>
      </c>
      <c r="BU49" s="412">
        <v>999</v>
      </c>
      <c r="BV49" s="412">
        <v>999</v>
      </c>
      <c r="BW49" s="412">
        <v>999</v>
      </c>
      <c r="BX49" s="412">
        <v>999</v>
      </c>
      <c r="BY49" s="412">
        <v>999</v>
      </c>
      <c r="BZ49" s="412">
        <v>999</v>
      </c>
      <c r="CA49" s="412">
        <v>999</v>
      </c>
      <c r="CB49" s="412">
        <v>999</v>
      </c>
      <c r="CC49" s="412">
        <v>999</v>
      </c>
      <c r="CD49" s="412">
        <v>999</v>
      </c>
      <c r="CE49" s="412">
        <v>999</v>
      </c>
      <c r="CF49" s="412">
        <v>999</v>
      </c>
      <c r="CG49" s="412">
        <v>999</v>
      </c>
      <c r="CH49" s="412">
        <v>999</v>
      </c>
      <c r="CI49" s="412">
        <v>999</v>
      </c>
      <c r="CJ49" s="412">
        <v>999</v>
      </c>
      <c r="CK49" s="412">
        <v>999</v>
      </c>
      <c r="CL49" s="412">
        <v>999</v>
      </c>
      <c r="CM49" s="412">
        <v>999</v>
      </c>
      <c r="CN49" s="412">
        <v>999</v>
      </c>
      <c r="CO49" s="412">
        <v>999</v>
      </c>
      <c r="CP49" s="412">
        <v>999</v>
      </c>
      <c r="CQ49" s="412">
        <v>999</v>
      </c>
      <c r="CR49" s="412">
        <v>999</v>
      </c>
      <c r="CS49" s="412">
        <v>999</v>
      </c>
      <c r="CT49" s="412">
        <v>999</v>
      </c>
      <c r="CU49" s="412">
        <v>999</v>
      </c>
      <c r="CV49" s="412">
        <v>999</v>
      </c>
      <c r="CW49" s="412">
        <v>999</v>
      </c>
      <c r="CX49" s="412">
        <v>999</v>
      </c>
      <c r="CY49" s="412">
        <v>999</v>
      </c>
      <c r="CZ49" s="412">
        <v>999</v>
      </c>
      <c r="DA49" s="412">
        <v>999</v>
      </c>
      <c r="DB49" s="412">
        <v>999</v>
      </c>
      <c r="DC49" s="412">
        <v>999</v>
      </c>
      <c r="DD49" s="412">
        <v>999</v>
      </c>
      <c r="DE49" s="412">
        <v>999</v>
      </c>
      <c r="DF49" s="412">
        <v>999</v>
      </c>
      <c r="DG49" s="412">
        <v>999</v>
      </c>
      <c r="DH49" s="412">
        <v>999</v>
      </c>
      <c r="DI49" s="412">
        <v>999</v>
      </c>
      <c r="DJ49" s="412">
        <v>999</v>
      </c>
      <c r="DK49" s="412">
        <v>999</v>
      </c>
      <c r="DL49" s="412">
        <v>999</v>
      </c>
      <c r="DM49" s="412">
        <v>999</v>
      </c>
      <c r="DN49" s="412">
        <v>999</v>
      </c>
      <c r="DO49" s="412">
        <v>999</v>
      </c>
      <c r="DP49" s="412">
        <v>999</v>
      </c>
      <c r="DQ49" s="412">
        <v>999</v>
      </c>
      <c r="DR49" s="412">
        <v>999</v>
      </c>
      <c r="DS49" s="412">
        <v>999</v>
      </c>
      <c r="DT49" s="412">
        <v>999</v>
      </c>
      <c r="DU49" s="412">
        <v>999</v>
      </c>
      <c r="DV49" s="412">
        <v>999</v>
      </c>
      <c r="DW49" s="412">
        <v>999</v>
      </c>
      <c r="DX49" s="412">
        <v>999</v>
      </c>
      <c r="DY49" s="412">
        <v>999</v>
      </c>
      <c r="DZ49" s="412">
        <v>999</v>
      </c>
      <c r="EA49" s="412">
        <v>999</v>
      </c>
      <c r="EB49" s="412">
        <v>999</v>
      </c>
      <c r="EC49" s="412">
        <v>999</v>
      </c>
      <c r="ED49" s="412">
        <v>999</v>
      </c>
      <c r="EE49" s="412">
        <v>999</v>
      </c>
      <c r="EF49" s="412">
        <v>999</v>
      </c>
      <c r="EG49" s="251"/>
      <c r="EH49" s="251"/>
      <c r="EI49" s="251"/>
      <c r="EJ49" s="251"/>
      <c r="EK49" s="251"/>
      <c r="EL49" s="251"/>
      <c r="EM49" s="251"/>
      <c r="EN49" s="251"/>
      <c r="EO49" s="251"/>
      <c r="EP49" s="251"/>
      <c r="EQ49" s="251"/>
      <c r="ER49" s="251"/>
      <c r="ES49" s="251"/>
      <c r="ET49" s="251"/>
      <c r="EU49" s="251"/>
      <c r="EV49" s="251"/>
      <c r="EW49" s="251"/>
      <c r="EX49" s="251"/>
      <c r="EY49" s="251"/>
      <c r="EZ49" s="251"/>
      <c r="FA49" s="251"/>
      <c r="FB49" s="251"/>
      <c r="FC49" s="251"/>
      <c r="FD49" s="251"/>
      <c r="FE49" s="251"/>
      <c r="FF49" s="251"/>
      <c r="FG49" s="251"/>
      <c r="FH49" s="251"/>
      <c r="FI49" s="251"/>
      <c r="FJ49" s="251"/>
      <c r="FK49" s="251"/>
      <c r="FL49" s="251"/>
      <c r="FM49" s="251"/>
      <c r="FN49" s="251"/>
      <c r="FO49" s="251"/>
      <c r="FP49" s="251"/>
      <c r="FQ49" s="251"/>
      <c r="FR49" s="251"/>
      <c r="FS49" s="251"/>
      <c r="FT49" s="251"/>
      <c r="FU49" s="251"/>
      <c r="FV49" s="251"/>
      <c r="FW49" s="251"/>
      <c r="FX49" s="251"/>
      <c r="FY49" s="251"/>
      <c r="FZ49" s="251"/>
      <c r="GA49" s="251"/>
      <c r="GB49" s="251"/>
      <c r="GC49" s="251"/>
      <c r="GD49" s="251"/>
      <c r="GE49" s="251"/>
      <c r="GF49" s="251"/>
      <c r="GG49" s="251"/>
      <c r="GH49" s="251"/>
      <c r="GI49" s="251"/>
      <c r="GJ49" s="251"/>
      <c r="GK49" s="251"/>
      <c r="GL49" s="251"/>
      <c r="GM49" s="251"/>
      <c r="GN49" s="251"/>
      <c r="GO49" s="251"/>
      <c r="GP49" s="251"/>
      <c r="GQ49" s="251"/>
      <c r="GR49" s="251"/>
      <c r="GS49" s="251"/>
      <c r="GT49" s="251"/>
      <c r="GU49" s="251"/>
      <c r="GV49" s="251"/>
      <c r="GW49" s="207"/>
      <c r="GX49" s="230">
        <f t="shared" si="82"/>
        <v>48</v>
      </c>
      <c r="HB49" s="211" t="str">
        <f>AT$18&amp;AT$19&amp;AT$20</f>
        <v>BMWSERIE-1 (F20)116 d EfficientDynamics</v>
      </c>
      <c r="HF49" s="212" t="str">
        <f>AT$18&amp;AT$19&amp;AT$20&amp;"Term:"&amp; AT$43&amp;"  Mileage: "&amp;AT$44</f>
        <v>BMWSERIE-1 (F20)116 d EfficientDynamicsTerm:60  Mileage: 40000</v>
      </c>
    </row>
    <row r="50" spans="1:214" ht="12" customHeight="1" x14ac:dyDescent="0.2">
      <c r="A50" s="230" t="s">
        <v>440</v>
      </c>
      <c r="B50" s="208" t="s">
        <v>502</v>
      </c>
      <c r="C50" s="247"/>
      <c r="D50" s="248" t="s">
        <v>389</v>
      </c>
      <c r="E50" s="412" t="s">
        <v>1401</v>
      </c>
      <c r="F50" s="412" t="s">
        <v>1401</v>
      </c>
      <c r="G50" s="412" t="s">
        <v>1401</v>
      </c>
      <c r="H50" s="412" t="s">
        <v>1401</v>
      </c>
      <c r="I50" s="412" t="s">
        <v>1401</v>
      </c>
      <c r="J50" s="412" t="s">
        <v>1401</v>
      </c>
      <c r="K50" s="412" t="s">
        <v>1401</v>
      </c>
      <c r="L50" s="412" t="s">
        <v>1401</v>
      </c>
      <c r="M50" s="412" t="s">
        <v>1401</v>
      </c>
      <c r="N50" s="412" t="s">
        <v>1401</v>
      </c>
      <c r="O50" s="412" t="s">
        <v>1401</v>
      </c>
      <c r="P50" s="412" t="s">
        <v>1401</v>
      </c>
      <c r="Q50" s="412" t="s">
        <v>1401</v>
      </c>
      <c r="R50" s="412" t="s">
        <v>1401</v>
      </c>
      <c r="S50" s="412" t="s">
        <v>1401</v>
      </c>
      <c r="T50" s="412" t="s">
        <v>1401</v>
      </c>
      <c r="U50" s="412" t="s">
        <v>1401</v>
      </c>
      <c r="V50" s="412" t="s">
        <v>1401</v>
      </c>
      <c r="W50" s="412" t="s">
        <v>1401</v>
      </c>
      <c r="X50" s="412" t="s">
        <v>1401</v>
      </c>
      <c r="Y50" s="412" t="s">
        <v>1401</v>
      </c>
      <c r="Z50" s="412" t="s">
        <v>1401</v>
      </c>
      <c r="AA50" s="412" t="s">
        <v>1401</v>
      </c>
      <c r="AB50" s="412" t="s">
        <v>1401</v>
      </c>
      <c r="AC50" s="412" t="s">
        <v>1401</v>
      </c>
      <c r="AD50" s="412" t="s">
        <v>1401</v>
      </c>
      <c r="AE50" s="412" t="s">
        <v>1401</v>
      </c>
      <c r="AF50" s="412" t="s">
        <v>1401</v>
      </c>
      <c r="AG50" s="412" t="s">
        <v>1401</v>
      </c>
      <c r="AH50" s="412" t="s">
        <v>1401</v>
      </c>
      <c r="AI50" s="412" t="s">
        <v>1401</v>
      </c>
      <c r="AJ50" s="412" t="s">
        <v>1401</v>
      </c>
      <c r="AK50" s="412" t="s">
        <v>1401</v>
      </c>
      <c r="AL50" s="412" t="s">
        <v>1401</v>
      </c>
      <c r="AM50" s="412" t="s">
        <v>1401</v>
      </c>
      <c r="AN50" s="412" t="s">
        <v>1401</v>
      </c>
      <c r="AO50" s="412" t="s">
        <v>1401</v>
      </c>
      <c r="AP50" s="412" t="s">
        <v>1401</v>
      </c>
      <c r="AQ50" s="412" t="s">
        <v>1401</v>
      </c>
      <c r="AR50" s="412" t="s">
        <v>1401</v>
      </c>
      <c r="AS50" s="412" t="s">
        <v>1401</v>
      </c>
      <c r="AT50" s="412" t="s">
        <v>1401</v>
      </c>
      <c r="AU50" s="412" t="s">
        <v>1401</v>
      </c>
      <c r="AV50" s="412" t="s">
        <v>1401</v>
      </c>
      <c r="AW50" s="412" t="s">
        <v>1401</v>
      </c>
      <c r="AX50" s="412" t="s">
        <v>1401</v>
      </c>
      <c r="AY50" s="412" t="s">
        <v>1401</v>
      </c>
      <c r="AZ50" s="412" t="s">
        <v>1401</v>
      </c>
      <c r="BA50" s="412" t="s">
        <v>1401</v>
      </c>
      <c r="BB50" s="412" t="s">
        <v>1401</v>
      </c>
      <c r="BC50" s="412" t="s">
        <v>1401</v>
      </c>
      <c r="BD50" s="412" t="s">
        <v>1401</v>
      </c>
      <c r="BE50" s="412" t="s">
        <v>1401</v>
      </c>
      <c r="BF50" s="412" t="s">
        <v>1401</v>
      </c>
      <c r="BG50" s="412" t="s">
        <v>1401</v>
      </c>
      <c r="BH50" s="412" t="s">
        <v>1401</v>
      </c>
      <c r="BI50" s="412" t="s">
        <v>1401</v>
      </c>
      <c r="BJ50" s="412" t="s">
        <v>1401</v>
      </c>
      <c r="BK50" s="412" t="s">
        <v>1401</v>
      </c>
      <c r="BL50" s="412" t="s">
        <v>1401</v>
      </c>
      <c r="BM50" s="412" t="s">
        <v>1401</v>
      </c>
      <c r="BN50" s="412" t="s">
        <v>1401</v>
      </c>
      <c r="BO50" s="412" t="s">
        <v>1401</v>
      </c>
      <c r="BP50" s="412" t="s">
        <v>1401</v>
      </c>
      <c r="BQ50" s="412" t="s">
        <v>1401</v>
      </c>
      <c r="BR50" s="412" t="s">
        <v>1401</v>
      </c>
      <c r="BS50" s="412" t="s">
        <v>1401</v>
      </c>
      <c r="BT50" s="412" t="s">
        <v>1401</v>
      </c>
      <c r="BU50" s="412" t="s">
        <v>1401</v>
      </c>
      <c r="BV50" s="412" t="s">
        <v>1401</v>
      </c>
      <c r="BW50" s="412" t="s">
        <v>1401</v>
      </c>
      <c r="BX50" s="412" t="s">
        <v>1401</v>
      </c>
      <c r="BY50" s="412" t="s">
        <v>1401</v>
      </c>
      <c r="BZ50" s="412" t="s">
        <v>1401</v>
      </c>
      <c r="CA50" s="412" t="s">
        <v>1401</v>
      </c>
      <c r="CB50" s="412" t="s">
        <v>1401</v>
      </c>
      <c r="CC50" s="412" t="s">
        <v>1401</v>
      </c>
      <c r="CD50" s="412" t="s">
        <v>1401</v>
      </c>
      <c r="CE50" s="412" t="s">
        <v>1401</v>
      </c>
      <c r="CF50" s="412" t="s">
        <v>1401</v>
      </c>
      <c r="CG50" s="412" t="s">
        <v>1401</v>
      </c>
      <c r="CH50" s="412" t="s">
        <v>1401</v>
      </c>
      <c r="CI50" s="412" t="s">
        <v>1401</v>
      </c>
      <c r="CJ50" s="412" t="s">
        <v>1401</v>
      </c>
      <c r="CK50" s="412" t="s">
        <v>1401</v>
      </c>
      <c r="CL50" s="412" t="s">
        <v>1401</v>
      </c>
      <c r="CM50" s="412" t="s">
        <v>1401</v>
      </c>
      <c r="CN50" s="412" t="s">
        <v>1401</v>
      </c>
      <c r="CO50" s="412" t="s">
        <v>1401</v>
      </c>
      <c r="CP50" s="412" t="s">
        <v>1401</v>
      </c>
      <c r="CQ50" s="412" t="s">
        <v>1401</v>
      </c>
      <c r="CR50" s="412" t="s">
        <v>1401</v>
      </c>
      <c r="CS50" s="412" t="s">
        <v>1401</v>
      </c>
      <c r="CT50" s="412" t="s">
        <v>1401</v>
      </c>
      <c r="CU50" s="412" t="s">
        <v>1401</v>
      </c>
      <c r="CV50" s="412" t="s">
        <v>1401</v>
      </c>
      <c r="CW50" s="412" t="s">
        <v>1401</v>
      </c>
      <c r="CX50" s="412" t="s">
        <v>1401</v>
      </c>
      <c r="CY50" s="412" t="s">
        <v>1401</v>
      </c>
      <c r="CZ50" s="412" t="s">
        <v>1401</v>
      </c>
      <c r="DA50" s="412" t="s">
        <v>1401</v>
      </c>
      <c r="DB50" s="412" t="s">
        <v>1401</v>
      </c>
      <c r="DC50" s="412" t="s">
        <v>1401</v>
      </c>
      <c r="DD50" s="412" t="s">
        <v>1401</v>
      </c>
      <c r="DE50" s="412" t="s">
        <v>1401</v>
      </c>
      <c r="DF50" s="412" t="s">
        <v>1401</v>
      </c>
      <c r="DG50" s="412" t="s">
        <v>1401</v>
      </c>
      <c r="DH50" s="412" t="s">
        <v>1401</v>
      </c>
      <c r="DI50" s="412" t="s">
        <v>1401</v>
      </c>
      <c r="DJ50" s="412" t="s">
        <v>1401</v>
      </c>
      <c r="DK50" s="412" t="s">
        <v>1401</v>
      </c>
      <c r="DL50" s="412" t="s">
        <v>1401</v>
      </c>
      <c r="DM50" s="412" t="s">
        <v>1401</v>
      </c>
      <c r="DN50" s="412" t="s">
        <v>1401</v>
      </c>
      <c r="DO50" s="412" t="s">
        <v>1401</v>
      </c>
      <c r="DP50" s="412" t="s">
        <v>1401</v>
      </c>
      <c r="DQ50" s="412" t="s">
        <v>1401</v>
      </c>
      <c r="DR50" s="412" t="s">
        <v>1401</v>
      </c>
      <c r="DS50" s="412" t="s">
        <v>1401</v>
      </c>
      <c r="DT50" s="412" t="s">
        <v>1401</v>
      </c>
      <c r="DU50" s="412" t="s">
        <v>1401</v>
      </c>
      <c r="DV50" s="412" t="s">
        <v>1401</v>
      </c>
      <c r="DW50" s="412" t="s">
        <v>1401</v>
      </c>
      <c r="DX50" s="412" t="s">
        <v>1401</v>
      </c>
      <c r="DY50" s="412" t="s">
        <v>1401</v>
      </c>
      <c r="DZ50" s="412" t="s">
        <v>1401</v>
      </c>
      <c r="EA50" s="412" t="s">
        <v>1401</v>
      </c>
      <c r="EB50" s="412" t="s">
        <v>1401</v>
      </c>
      <c r="EC50" s="412" t="s">
        <v>1401</v>
      </c>
      <c r="ED50" s="412" t="s">
        <v>1401</v>
      </c>
      <c r="EE50" s="412" t="s">
        <v>1401</v>
      </c>
      <c r="EF50" s="412" t="s">
        <v>1401</v>
      </c>
      <c r="EG50" s="251"/>
      <c r="EH50" s="251"/>
      <c r="EI50" s="251"/>
      <c r="EJ50" s="251"/>
      <c r="EK50" s="251"/>
      <c r="EL50" s="251"/>
      <c r="EM50" s="251"/>
      <c r="EN50" s="251"/>
      <c r="EO50" s="251"/>
      <c r="EP50" s="251"/>
      <c r="EQ50" s="251"/>
      <c r="ER50" s="251"/>
      <c r="ES50" s="251"/>
      <c r="ET50" s="251"/>
      <c r="EU50" s="251"/>
      <c r="EV50" s="251"/>
      <c r="EW50" s="251"/>
      <c r="EX50" s="251"/>
      <c r="EY50" s="251"/>
      <c r="EZ50" s="251"/>
      <c r="FA50" s="251"/>
      <c r="FB50" s="251"/>
      <c r="FC50" s="251"/>
      <c r="FD50" s="251"/>
      <c r="FE50" s="251"/>
      <c r="FF50" s="251"/>
      <c r="FG50" s="251"/>
      <c r="FH50" s="251"/>
      <c r="FI50" s="251"/>
      <c r="FJ50" s="251"/>
      <c r="FK50" s="251"/>
      <c r="FL50" s="251"/>
      <c r="FM50" s="251"/>
      <c r="FN50" s="251"/>
      <c r="FO50" s="251"/>
      <c r="FP50" s="251"/>
      <c r="FQ50" s="251"/>
      <c r="FR50" s="251"/>
      <c r="FS50" s="251"/>
      <c r="FT50" s="251"/>
      <c r="FU50" s="251"/>
      <c r="FV50" s="251"/>
      <c r="FW50" s="251"/>
      <c r="FX50" s="251"/>
      <c r="FY50" s="251"/>
      <c r="FZ50" s="251"/>
      <c r="GA50" s="251"/>
      <c r="GB50" s="251"/>
      <c r="GC50" s="251"/>
      <c r="GD50" s="251"/>
      <c r="GE50" s="251"/>
      <c r="GF50" s="251"/>
      <c r="GG50" s="251"/>
      <c r="GH50" s="251"/>
      <c r="GI50" s="251"/>
      <c r="GJ50" s="251"/>
      <c r="GK50" s="251"/>
      <c r="GL50" s="251"/>
      <c r="GM50" s="251"/>
      <c r="GN50" s="251"/>
      <c r="GO50" s="251"/>
      <c r="GP50" s="251"/>
      <c r="GQ50" s="251"/>
      <c r="GR50" s="251"/>
      <c r="GS50" s="251"/>
      <c r="GT50" s="251"/>
      <c r="GU50" s="251"/>
      <c r="GV50" s="251"/>
      <c r="GW50" s="207"/>
      <c r="GX50" s="230">
        <f t="shared" si="82"/>
        <v>49</v>
      </c>
      <c r="HB50" s="211" t="str">
        <f>AU$18&amp;AU$19&amp;AU$20</f>
        <v>AUDIA3 SPORTBACK (81.6 TDi Business Line Attracti</v>
      </c>
      <c r="HF50" s="212" t="str">
        <f>AU$18&amp;AU$19&amp;AU$20&amp;"Term:"&amp; AU$43&amp;"  Mileage: "&amp;AU$44</f>
        <v>AUDIA3 SPORTBACK (81.6 TDi Business Line AttractiTerm:48  Mileage: 25000</v>
      </c>
    </row>
    <row r="51" spans="1:214" ht="12" customHeight="1" x14ac:dyDescent="0.25">
      <c r="A51" s="230" t="s">
        <v>440</v>
      </c>
      <c r="B51" s="208" t="s">
        <v>440</v>
      </c>
      <c r="C51" s="247"/>
      <c r="D51" s="248"/>
      <c r="E51" s="413"/>
      <c r="F51" s="413"/>
      <c r="G51" s="413"/>
      <c r="H51" s="413"/>
      <c r="I51" s="413"/>
      <c r="J51" s="413"/>
      <c r="K51" s="413"/>
      <c r="L51" s="413"/>
      <c r="M51" s="413"/>
      <c r="N51" s="413"/>
      <c r="O51" s="413"/>
      <c r="P51" s="413"/>
      <c r="Q51" s="413"/>
      <c r="R51" s="413"/>
      <c r="S51" s="413"/>
      <c r="T51" s="413"/>
      <c r="U51" s="413"/>
      <c r="V51" s="413"/>
      <c r="W51" s="413"/>
      <c r="X51" s="413"/>
      <c r="Y51" s="413"/>
      <c r="Z51" s="413"/>
      <c r="AA51" s="413"/>
      <c r="AB51" s="413"/>
      <c r="AC51" s="413"/>
      <c r="AD51" s="413"/>
      <c r="AE51" s="413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413"/>
      <c r="AS51" s="413"/>
      <c r="AT51" s="413"/>
      <c r="AU51" s="413"/>
      <c r="AV51" s="413"/>
      <c r="AW51" s="413"/>
      <c r="AX51" s="413"/>
      <c r="AY51" s="413"/>
      <c r="AZ51" s="413"/>
      <c r="BA51" s="413"/>
      <c r="BB51" s="413"/>
      <c r="BC51" s="413"/>
      <c r="BD51" s="413"/>
      <c r="BE51" s="413"/>
      <c r="BF51" s="413"/>
      <c r="BG51" s="413"/>
      <c r="BH51" s="413"/>
      <c r="BI51" s="413"/>
      <c r="BJ51" s="413"/>
      <c r="BK51" s="413"/>
      <c r="BL51" s="413"/>
      <c r="BM51" s="413"/>
      <c r="BN51" s="413"/>
      <c r="BO51" s="413"/>
      <c r="BP51" s="413"/>
      <c r="BQ51" s="413"/>
      <c r="BR51" s="413"/>
      <c r="BS51" s="413"/>
      <c r="BT51" s="413"/>
      <c r="BU51" s="413"/>
      <c r="BV51" s="413"/>
      <c r="BW51" s="413"/>
      <c r="BX51" s="413"/>
      <c r="BY51" s="413"/>
      <c r="BZ51" s="413"/>
      <c r="CA51" s="413"/>
      <c r="CB51" s="413"/>
      <c r="CC51" s="413"/>
      <c r="CD51" s="413"/>
      <c r="CE51" s="413"/>
      <c r="CF51" s="413"/>
      <c r="CG51" s="413"/>
      <c r="CH51" s="413"/>
      <c r="CI51" s="413"/>
      <c r="CJ51" s="413"/>
      <c r="CK51" s="413"/>
      <c r="CL51" s="413"/>
      <c r="CM51" s="413"/>
      <c r="CN51" s="413"/>
      <c r="CO51" s="413"/>
      <c r="CP51" s="413"/>
      <c r="CQ51" s="413"/>
      <c r="CR51" s="413"/>
      <c r="CS51" s="413"/>
      <c r="CT51" s="413"/>
      <c r="CU51" s="413"/>
      <c r="CV51" s="413"/>
      <c r="CW51" s="413"/>
      <c r="CX51" s="413"/>
      <c r="CY51" s="413"/>
      <c r="CZ51" s="413"/>
      <c r="DA51" s="413"/>
      <c r="DB51" s="413"/>
      <c r="DC51" s="413"/>
      <c r="DD51" s="413"/>
      <c r="DE51" s="413"/>
      <c r="DF51" s="413"/>
      <c r="DG51" s="413"/>
      <c r="DH51" s="413"/>
      <c r="DI51" s="413"/>
      <c r="DJ51" s="413"/>
      <c r="DK51" s="413"/>
      <c r="DL51" s="413"/>
      <c r="DM51" s="413"/>
      <c r="DN51" s="413"/>
      <c r="DO51" s="413"/>
      <c r="DP51" s="413"/>
      <c r="DQ51" s="413"/>
      <c r="DR51" s="413"/>
      <c r="DS51" s="413"/>
      <c r="DT51" s="413"/>
      <c r="DU51" s="413"/>
      <c r="DV51" s="413"/>
      <c r="DW51" s="413"/>
      <c r="DX51" s="413"/>
      <c r="DY51" s="413"/>
      <c r="DZ51" s="413"/>
      <c r="EA51" s="413"/>
      <c r="EB51" s="413"/>
      <c r="EC51" s="413"/>
      <c r="ED51" s="413"/>
      <c r="EE51" s="413"/>
      <c r="EF51" s="413"/>
      <c r="EG51" s="251"/>
      <c r="EH51" s="251"/>
      <c r="EI51" s="251"/>
      <c r="EJ51" s="251"/>
      <c r="EK51" s="251"/>
      <c r="EL51" s="251"/>
      <c r="EM51" s="251"/>
      <c r="EN51" s="251"/>
      <c r="EO51" s="251"/>
      <c r="EP51" s="251"/>
      <c r="EQ51" s="251"/>
      <c r="ER51" s="251"/>
      <c r="ES51" s="251"/>
      <c r="ET51" s="251"/>
      <c r="EU51" s="251"/>
      <c r="EV51" s="251"/>
      <c r="EW51" s="251"/>
      <c r="EX51" s="251"/>
      <c r="EY51" s="251"/>
      <c r="EZ51" s="251"/>
      <c r="FA51" s="251"/>
      <c r="FB51" s="251"/>
      <c r="FC51" s="251"/>
      <c r="FD51" s="251"/>
      <c r="FE51" s="251"/>
      <c r="FF51" s="251"/>
      <c r="FG51" s="251"/>
      <c r="FH51" s="251"/>
      <c r="FI51" s="251"/>
      <c r="FJ51" s="251"/>
      <c r="FK51" s="251"/>
      <c r="FL51" s="251"/>
      <c r="FM51" s="251"/>
      <c r="FN51" s="251"/>
      <c r="FO51" s="251"/>
      <c r="FP51" s="251"/>
      <c r="FQ51" s="251"/>
      <c r="FR51" s="251"/>
      <c r="FS51" s="251"/>
      <c r="FT51" s="251"/>
      <c r="FU51" s="251"/>
      <c r="FV51" s="251"/>
      <c r="FW51" s="251"/>
      <c r="FX51" s="251"/>
      <c r="FY51" s="251"/>
      <c r="FZ51" s="251"/>
      <c r="GA51" s="251"/>
      <c r="GB51" s="251"/>
      <c r="GC51" s="251"/>
      <c r="GD51" s="251"/>
      <c r="GE51" s="251"/>
      <c r="GF51" s="251"/>
      <c r="GG51" s="251"/>
      <c r="GH51" s="251"/>
      <c r="GI51" s="251"/>
      <c r="GJ51" s="251"/>
      <c r="GK51" s="251"/>
      <c r="GL51" s="251"/>
      <c r="GM51" s="251"/>
      <c r="GN51" s="251"/>
      <c r="GO51" s="251"/>
      <c r="GP51" s="251"/>
      <c r="GQ51" s="251"/>
      <c r="GR51" s="251"/>
      <c r="GS51" s="251"/>
      <c r="GT51" s="251"/>
      <c r="GU51" s="251"/>
      <c r="GV51" s="251"/>
      <c r="GW51" s="207"/>
      <c r="GX51" s="230">
        <f t="shared" si="82"/>
        <v>50</v>
      </c>
      <c r="HB51" s="211" t="str">
        <f>AV$18&amp;AV$19&amp;AV$20</f>
        <v>AUDIA3 SPORTBACK (81.6 TDi Business Line Attracti</v>
      </c>
      <c r="HF51" s="212" t="str">
        <f>AV$18&amp;AV$19&amp;AV$20&amp;"Term:"&amp; AV$43&amp;"  Mileage: "&amp;AV$44</f>
        <v>AUDIA3 SPORTBACK (81.6 TDi Business Line AttractiTerm:48  Mileage: 30000</v>
      </c>
    </row>
    <row r="52" spans="1:214" s="218" customFormat="1" ht="12" customHeight="1" x14ac:dyDescent="0.2">
      <c r="A52" s="230" t="s">
        <v>440</v>
      </c>
      <c r="B52" s="208" t="s">
        <v>477</v>
      </c>
      <c r="C52" s="263" t="s">
        <v>390</v>
      </c>
      <c r="D52" s="259" t="s">
        <v>391</v>
      </c>
      <c r="E52" s="415">
        <v>115.8</v>
      </c>
      <c r="F52" s="415">
        <v>118.89</v>
      </c>
      <c r="G52" s="415">
        <v>128.18</v>
      </c>
      <c r="H52" s="415">
        <v>108.52</v>
      </c>
      <c r="I52" s="415">
        <v>111.74</v>
      </c>
      <c r="J52" s="415">
        <v>120.41</v>
      </c>
      <c r="K52" s="415">
        <v>147.68</v>
      </c>
      <c r="L52" s="415">
        <v>151.02000000000001</v>
      </c>
      <c r="M52" s="415">
        <v>161.07</v>
      </c>
      <c r="N52" s="415">
        <v>135.33000000000001</v>
      </c>
      <c r="O52" s="415">
        <v>138.82</v>
      </c>
      <c r="P52" s="415">
        <v>148.19</v>
      </c>
      <c r="Q52" s="415">
        <v>119.42</v>
      </c>
      <c r="R52" s="415">
        <v>122.76</v>
      </c>
      <c r="S52" s="415">
        <v>132.80000000000001</v>
      </c>
      <c r="T52" s="415">
        <v>112.68</v>
      </c>
      <c r="U52" s="415">
        <v>116.16</v>
      </c>
      <c r="V52" s="415">
        <v>125.52</v>
      </c>
      <c r="W52" s="415">
        <v>115.73</v>
      </c>
      <c r="X52" s="415">
        <v>120.25</v>
      </c>
      <c r="Y52" s="415">
        <v>133.82</v>
      </c>
      <c r="Z52" s="415">
        <v>115.7</v>
      </c>
      <c r="AA52" s="415">
        <v>120.4</v>
      </c>
      <c r="AB52" s="415">
        <v>133.07</v>
      </c>
      <c r="AC52" s="415">
        <v>146.96</v>
      </c>
      <c r="AD52" s="415">
        <v>151.5</v>
      </c>
      <c r="AE52" s="415">
        <v>165.11</v>
      </c>
      <c r="AF52" s="415">
        <v>140.75</v>
      </c>
      <c r="AG52" s="415">
        <v>145.47</v>
      </c>
      <c r="AH52" s="415">
        <v>158.16999999999999</v>
      </c>
      <c r="AI52" s="415">
        <v>183.71</v>
      </c>
      <c r="AJ52" s="415">
        <v>188.59</v>
      </c>
      <c r="AK52" s="415">
        <v>203.25</v>
      </c>
      <c r="AL52" s="415">
        <v>171.97</v>
      </c>
      <c r="AM52" s="415">
        <v>177.05</v>
      </c>
      <c r="AN52" s="415">
        <v>190.73</v>
      </c>
      <c r="AO52" s="415">
        <v>167.31</v>
      </c>
      <c r="AP52" s="415">
        <v>172.06</v>
      </c>
      <c r="AQ52" s="415">
        <v>186.31</v>
      </c>
      <c r="AR52" s="415">
        <v>158.13</v>
      </c>
      <c r="AS52" s="415">
        <v>163.07</v>
      </c>
      <c r="AT52" s="415">
        <v>176.38</v>
      </c>
      <c r="AU52" s="415">
        <v>185.37</v>
      </c>
      <c r="AV52" s="415">
        <v>190.45</v>
      </c>
      <c r="AW52" s="415">
        <v>205.66</v>
      </c>
      <c r="AX52" s="415">
        <v>174.17</v>
      </c>
      <c r="AY52" s="415">
        <v>179.44</v>
      </c>
      <c r="AZ52" s="415">
        <v>193.64</v>
      </c>
      <c r="BA52" s="415">
        <v>215.12</v>
      </c>
      <c r="BB52" s="415">
        <v>220.95</v>
      </c>
      <c r="BC52" s="415">
        <v>238.44</v>
      </c>
      <c r="BD52" s="415">
        <v>201.67</v>
      </c>
      <c r="BE52" s="415">
        <v>207.73</v>
      </c>
      <c r="BF52" s="415">
        <v>224.06</v>
      </c>
      <c r="BG52" s="415">
        <v>235.63</v>
      </c>
      <c r="BH52" s="415">
        <v>241.46</v>
      </c>
      <c r="BI52" s="415">
        <v>258.93</v>
      </c>
      <c r="BJ52" s="415">
        <v>218.13</v>
      </c>
      <c r="BK52" s="415">
        <v>224.19</v>
      </c>
      <c r="BL52" s="415">
        <v>240.51</v>
      </c>
      <c r="BM52" s="415">
        <v>294.63</v>
      </c>
      <c r="BN52" s="415">
        <v>301.19</v>
      </c>
      <c r="BO52" s="415">
        <v>320.87</v>
      </c>
      <c r="BP52" s="415">
        <v>269.02999999999997</v>
      </c>
      <c r="BQ52" s="415">
        <v>275.86</v>
      </c>
      <c r="BR52" s="415">
        <v>294.22000000000003</v>
      </c>
      <c r="BS52" s="415">
        <v>235.63</v>
      </c>
      <c r="BT52" s="415">
        <v>241.41</v>
      </c>
      <c r="BU52" s="415">
        <v>258.75</v>
      </c>
      <c r="BV52" s="415">
        <v>217.9</v>
      </c>
      <c r="BW52" s="415">
        <v>223.91</v>
      </c>
      <c r="BX52" s="415">
        <v>240.1</v>
      </c>
      <c r="BY52" s="415">
        <v>247.88</v>
      </c>
      <c r="BZ52" s="415">
        <v>254.76</v>
      </c>
      <c r="CA52" s="415">
        <v>275.41000000000003</v>
      </c>
      <c r="CB52" s="415">
        <v>233.19</v>
      </c>
      <c r="CC52" s="415">
        <v>240.35</v>
      </c>
      <c r="CD52" s="415">
        <v>259.62</v>
      </c>
      <c r="CE52" s="415">
        <v>336.66</v>
      </c>
      <c r="CF52" s="415">
        <v>344.41</v>
      </c>
      <c r="CG52" s="415">
        <v>367.64</v>
      </c>
      <c r="CH52" s="415">
        <v>308.47000000000003</v>
      </c>
      <c r="CI52" s="415">
        <v>316.52999999999997</v>
      </c>
      <c r="CJ52" s="415">
        <v>338.21</v>
      </c>
      <c r="CK52" s="415">
        <v>305.35000000000002</v>
      </c>
      <c r="CL52" s="415">
        <v>313.61</v>
      </c>
      <c r="CM52" s="415">
        <v>338.38</v>
      </c>
      <c r="CN52" s="415">
        <v>286</v>
      </c>
      <c r="CO52" s="415">
        <v>294.58999999999997</v>
      </c>
      <c r="CP52" s="415">
        <v>317.7</v>
      </c>
      <c r="CQ52" s="415">
        <v>305.95999999999998</v>
      </c>
      <c r="CR52" s="415">
        <v>315.48</v>
      </c>
      <c r="CS52" s="415">
        <v>344.05</v>
      </c>
      <c r="CT52" s="415">
        <v>292.83</v>
      </c>
      <c r="CU52" s="415">
        <v>302.73</v>
      </c>
      <c r="CV52" s="415">
        <v>329.4</v>
      </c>
      <c r="CW52" s="415">
        <v>392.1</v>
      </c>
      <c r="CX52" s="415">
        <v>401.94</v>
      </c>
      <c r="CY52" s="415">
        <v>431.47</v>
      </c>
      <c r="CZ52" s="415">
        <v>363.36</v>
      </c>
      <c r="DA52" s="415">
        <v>373.59</v>
      </c>
      <c r="DB52" s="415">
        <v>401.15</v>
      </c>
      <c r="DC52" s="415">
        <v>174.36</v>
      </c>
      <c r="DD52" s="415">
        <v>177.62</v>
      </c>
      <c r="DE52" s="415">
        <v>184.13</v>
      </c>
      <c r="DF52" s="415">
        <v>156.21</v>
      </c>
      <c r="DG52" s="415">
        <v>159.6</v>
      </c>
      <c r="DH52" s="415">
        <v>166.12</v>
      </c>
      <c r="DI52" s="415">
        <v>134.72999999999999</v>
      </c>
      <c r="DJ52" s="415">
        <v>137.47999999999999</v>
      </c>
      <c r="DK52" s="415">
        <v>142.97</v>
      </c>
      <c r="DL52" s="415">
        <v>121.97</v>
      </c>
      <c r="DM52" s="415">
        <v>124.83</v>
      </c>
      <c r="DN52" s="415">
        <v>130.32</v>
      </c>
      <c r="DO52" s="415">
        <v>149.26</v>
      </c>
      <c r="DP52" s="415">
        <v>152.4</v>
      </c>
      <c r="DQ52" s="415">
        <v>158.69999999999999</v>
      </c>
      <c r="DR52" s="415">
        <v>135.6</v>
      </c>
      <c r="DS52" s="415">
        <v>138.87</v>
      </c>
      <c r="DT52" s="415">
        <v>145.16</v>
      </c>
      <c r="DU52" s="415">
        <v>252.89</v>
      </c>
      <c r="DV52" s="415">
        <v>257.79000000000002</v>
      </c>
      <c r="DW52" s="415">
        <v>267.61</v>
      </c>
      <c r="DX52" s="415">
        <v>227.45</v>
      </c>
      <c r="DY52" s="415">
        <v>232.55</v>
      </c>
      <c r="DZ52" s="415">
        <v>242.36</v>
      </c>
      <c r="EA52" s="415">
        <v>192.23</v>
      </c>
      <c r="EB52" s="415">
        <v>197.01</v>
      </c>
      <c r="EC52" s="415">
        <v>206.57</v>
      </c>
      <c r="ED52" s="415">
        <v>178.29</v>
      </c>
      <c r="EE52" s="415">
        <v>183.26</v>
      </c>
      <c r="EF52" s="415">
        <v>192.82</v>
      </c>
      <c r="EG52" s="250"/>
      <c r="EH52" s="250"/>
      <c r="EI52" s="250"/>
      <c r="EJ52" s="250"/>
      <c r="EK52" s="250"/>
      <c r="EL52" s="250"/>
      <c r="EM52" s="250"/>
      <c r="EN52" s="250"/>
      <c r="EO52" s="250"/>
      <c r="EP52" s="250"/>
      <c r="EQ52" s="250"/>
      <c r="ER52" s="250"/>
      <c r="ES52" s="250"/>
      <c r="ET52" s="250"/>
      <c r="EU52" s="250"/>
      <c r="EV52" s="250"/>
      <c r="EW52" s="250"/>
      <c r="EX52" s="250"/>
      <c r="EY52" s="250"/>
      <c r="EZ52" s="250"/>
      <c r="FA52" s="250"/>
      <c r="FB52" s="250"/>
      <c r="FC52" s="250"/>
      <c r="FD52" s="250"/>
      <c r="FE52" s="250"/>
      <c r="FF52" s="250"/>
      <c r="FG52" s="250"/>
      <c r="FH52" s="250"/>
      <c r="FI52" s="250"/>
      <c r="FJ52" s="250"/>
      <c r="FK52" s="250"/>
      <c r="FL52" s="250"/>
      <c r="FM52" s="250"/>
      <c r="FN52" s="250"/>
      <c r="FO52" s="250"/>
      <c r="FP52" s="250"/>
      <c r="FQ52" s="250"/>
      <c r="FR52" s="250"/>
      <c r="FS52" s="250"/>
      <c r="FT52" s="250"/>
      <c r="FU52" s="250"/>
      <c r="FV52" s="250"/>
      <c r="FW52" s="250"/>
      <c r="FX52" s="250"/>
      <c r="FY52" s="250"/>
      <c r="FZ52" s="250"/>
      <c r="GA52" s="250"/>
      <c r="GB52" s="250"/>
      <c r="GC52" s="250"/>
      <c r="GD52" s="250"/>
      <c r="GE52" s="250"/>
      <c r="GF52" s="250"/>
      <c r="GG52" s="250"/>
      <c r="GH52" s="250"/>
      <c r="GI52" s="250"/>
      <c r="GJ52" s="250"/>
      <c r="GK52" s="250"/>
      <c r="GL52" s="250"/>
      <c r="GM52" s="250"/>
      <c r="GN52" s="250"/>
      <c r="GO52" s="250"/>
      <c r="GP52" s="250"/>
      <c r="GQ52" s="250"/>
      <c r="GR52" s="251"/>
      <c r="GS52" s="251"/>
      <c r="GT52" s="251"/>
      <c r="GU52" s="251"/>
      <c r="GV52" s="251"/>
      <c r="GW52" s="214"/>
      <c r="GX52" s="230">
        <f t="shared" si="82"/>
        <v>51</v>
      </c>
      <c r="HB52" s="211" t="str">
        <f>AW$18&amp;AW$19&amp;AW$20</f>
        <v>AUDIA3 SPORTBACK (81.6 TDi Business Line Attracti</v>
      </c>
      <c r="HF52" s="212" t="str">
        <f>AW$18&amp;AW$19&amp;AW$20&amp;"Term:"&amp; AW$43&amp;"  Mileage: "&amp;AW$44</f>
        <v>AUDIA3 SPORTBACK (81.6 TDi Business Line AttractiTerm:48  Mileage: 40000</v>
      </c>
    </row>
    <row r="53" spans="1:214" s="218" customFormat="1" ht="12" customHeight="1" x14ac:dyDescent="0.2">
      <c r="A53" s="230" t="s">
        <v>440</v>
      </c>
      <c r="B53" s="208" t="s">
        <v>478</v>
      </c>
      <c r="C53" s="258"/>
      <c r="D53" s="259" t="s">
        <v>392</v>
      </c>
      <c r="E53" s="415">
        <v>34</v>
      </c>
      <c r="F53" s="415">
        <v>33.700000000000003</v>
      </c>
      <c r="G53" s="415">
        <v>32.81</v>
      </c>
      <c r="H53" s="415">
        <v>32.229999999999997</v>
      </c>
      <c r="I53" s="415">
        <v>31.84</v>
      </c>
      <c r="J53" s="415">
        <v>30.8</v>
      </c>
      <c r="K53" s="415">
        <v>40.25</v>
      </c>
      <c r="L53" s="415">
        <v>39.93</v>
      </c>
      <c r="M53" s="415">
        <v>38.97</v>
      </c>
      <c r="N53" s="415">
        <v>38.33</v>
      </c>
      <c r="O53" s="415">
        <v>37.909999999999997</v>
      </c>
      <c r="P53" s="415">
        <v>36.79</v>
      </c>
      <c r="Q53" s="415">
        <v>37.51</v>
      </c>
      <c r="R53" s="415">
        <v>37.19</v>
      </c>
      <c r="S53" s="415">
        <v>36.229999999999997</v>
      </c>
      <c r="T53" s="415">
        <v>35.590000000000003</v>
      </c>
      <c r="U53" s="415">
        <v>35.18</v>
      </c>
      <c r="V53" s="415">
        <v>34.06</v>
      </c>
      <c r="W53" s="415">
        <v>58.67</v>
      </c>
      <c r="X53" s="415">
        <v>58.24</v>
      </c>
      <c r="Y53" s="415">
        <v>56.94</v>
      </c>
      <c r="Z53" s="415">
        <v>56.06</v>
      </c>
      <c r="AA53" s="415">
        <v>55.5</v>
      </c>
      <c r="AB53" s="415">
        <v>53.98</v>
      </c>
      <c r="AC53" s="415">
        <v>54.84</v>
      </c>
      <c r="AD53" s="415">
        <v>54.41</v>
      </c>
      <c r="AE53" s="415">
        <v>53.1</v>
      </c>
      <c r="AF53" s="415">
        <v>52.23</v>
      </c>
      <c r="AG53" s="415">
        <v>51.67</v>
      </c>
      <c r="AH53" s="415">
        <v>50.14</v>
      </c>
      <c r="AI53" s="415">
        <v>65.3</v>
      </c>
      <c r="AJ53" s="415">
        <v>64.83</v>
      </c>
      <c r="AK53" s="415">
        <v>63.42</v>
      </c>
      <c r="AL53" s="415">
        <v>62.49</v>
      </c>
      <c r="AM53" s="415">
        <v>61.88</v>
      </c>
      <c r="AN53" s="415">
        <v>60.24</v>
      </c>
      <c r="AO53" s="415">
        <v>58.76</v>
      </c>
      <c r="AP53" s="415">
        <v>58.3</v>
      </c>
      <c r="AQ53" s="415">
        <v>56.94</v>
      </c>
      <c r="AR53" s="415">
        <v>56.02</v>
      </c>
      <c r="AS53" s="415">
        <v>55.43</v>
      </c>
      <c r="AT53" s="415">
        <v>53.84</v>
      </c>
      <c r="AU53" s="415">
        <v>69.23</v>
      </c>
      <c r="AV53" s="415">
        <v>68.739999999999995</v>
      </c>
      <c r="AW53" s="415">
        <v>67.28</v>
      </c>
      <c r="AX53" s="415">
        <v>66.3</v>
      </c>
      <c r="AY53" s="415">
        <v>65.67</v>
      </c>
      <c r="AZ53" s="415">
        <v>63.97</v>
      </c>
      <c r="BA53" s="415">
        <v>61.99</v>
      </c>
      <c r="BB53" s="415">
        <v>61.43</v>
      </c>
      <c r="BC53" s="415">
        <v>59.75</v>
      </c>
      <c r="BD53" s="415">
        <v>58.6</v>
      </c>
      <c r="BE53" s="415">
        <v>57.88</v>
      </c>
      <c r="BF53" s="415">
        <v>55.92</v>
      </c>
      <c r="BG53" s="415">
        <v>75.08</v>
      </c>
      <c r="BH53" s="415">
        <v>74.52</v>
      </c>
      <c r="BI53" s="415">
        <v>72.849999999999994</v>
      </c>
      <c r="BJ53" s="415">
        <v>71.709999999999994</v>
      </c>
      <c r="BK53" s="415">
        <v>70.98</v>
      </c>
      <c r="BL53" s="415">
        <v>69.03</v>
      </c>
      <c r="BM53" s="415">
        <v>82.38</v>
      </c>
      <c r="BN53" s="415">
        <v>81.75</v>
      </c>
      <c r="BO53" s="415">
        <v>79.86</v>
      </c>
      <c r="BP53" s="415">
        <v>78.58</v>
      </c>
      <c r="BQ53" s="415">
        <v>77.760000000000005</v>
      </c>
      <c r="BR53" s="415">
        <v>75.56</v>
      </c>
      <c r="BS53" s="415">
        <v>68.010000000000005</v>
      </c>
      <c r="BT53" s="415">
        <v>67.459999999999994</v>
      </c>
      <c r="BU53" s="415">
        <v>65.8</v>
      </c>
      <c r="BV53" s="415">
        <v>64.67</v>
      </c>
      <c r="BW53" s="415">
        <v>63.95</v>
      </c>
      <c r="BX53" s="415">
        <v>62.01</v>
      </c>
      <c r="BY53" s="415">
        <v>85.87</v>
      </c>
      <c r="BZ53" s="415">
        <v>85.21</v>
      </c>
      <c r="CA53" s="415">
        <v>83.23</v>
      </c>
      <c r="CB53" s="415">
        <v>81.87</v>
      </c>
      <c r="CC53" s="415">
        <v>81.010000000000005</v>
      </c>
      <c r="CD53" s="415">
        <v>78.7</v>
      </c>
      <c r="CE53" s="415">
        <v>93.32</v>
      </c>
      <c r="CF53" s="415">
        <v>92.58</v>
      </c>
      <c r="CG53" s="415">
        <v>90.35</v>
      </c>
      <c r="CH53" s="415">
        <v>88.81</v>
      </c>
      <c r="CI53" s="415">
        <v>87.84</v>
      </c>
      <c r="CJ53" s="415">
        <v>85.25</v>
      </c>
      <c r="CK53" s="415">
        <v>107.04</v>
      </c>
      <c r="CL53" s="415">
        <v>106.02</v>
      </c>
      <c r="CM53" s="415">
        <v>103.66</v>
      </c>
      <c r="CN53" s="415">
        <v>102.01</v>
      </c>
      <c r="CO53" s="415">
        <v>100.99</v>
      </c>
      <c r="CP53" s="415">
        <v>98.22</v>
      </c>
      <c r="CQ53" s="415">
        <v>119.12</v>
      </c>
      <c r="CR53" s="415">
        <v>118.21</v>
      </c>
      <c r="CS53" s="415">
        <v>115.47</v>
      </c>
      <c r="CT53" s="415">
        <v>113.56</v>
      </c>
      <c r="CU53" s="415">
        <v>112.37</v>
      </c>
      <c r="CV53" s="415">
        <v>109.18</v>
      </c>
      <c r="CW53" s="415">
        <v>119.08</v>
      </c>
      <c r="CX53" s="415">
        <v>118.14</v>
      </c>
      <c r="CY53" s="415">
        <v>115.31</v>
      </c>
      <c r="CZ53" s="415">
        <v>113.33</v>
      </c>
      <c r="DA53" s="415">
        <v>112.11</v>
      </c>
      <c r="DB53" s="415">
        <v>108.81</v>
      </c>
      <c r="DC53" s="415">
        <v>32.729999999999997</v>
      </c>
      <c r="DD53" s="415">
        <v>32.42</v>
      </c>
      <c r="DE53" s="415">
        <v>31.79</v>
      </c>
      <c r="DF53" s="415">
        <v>30.86</v>
      </c>
      <c r="DG53" s="415">
        <v>30.46</v>
      </c>
      <c r="DH53" s="415">
        <v>29.68</v>
      </c>
      <c r="DI53" s="415">
        <v>26.34</v>
      </c>
      <c r="DJ53" s="415">
        <v>26.07</v>
      </c>
      <c r="DK53" s="415">
        <v>25.55</v>
      </c>
      <c r="DL53" s="415">
        <v>24.77</v>
      </c>
      <c r="DM53" s="415">
        <v>24.43</v>
      </c>
      <c r="DN53" s="415">
        <v>23.77</v>
      </c>
      <c r="DO53" s="415">
        <v>30.96</v>
      </c>
      <c r="DP53" s="415">
        <v>30.66</v>
      </c>
      <c r="DQ53" s="415">
        <v>30.05</v>
      </c>
      <c r="DR53" s="415">
        <v>29.16</v>
      </c>
      <c r="DS53" s="415">
        <v>28.77</v>
      </c>
      <c r="DT53" s="415">
        <v>28.02</v>
      </c>
      <c r="DU53" s="415">
        <v>48.62</v>
      </c>
      <c r="DV53" s="415">
        <v>48.15</v>
      </c>
      <c r="DW53" s="415">
        <v>47.21</v>
      </c>
      <c r="DX53" s="415">
        <v>45.8</v>
      </c>
      <c r="DY53" s="415">
        <v>45.19</v>
      </c>
      <c r="DZ53" s="415">
        <v>44.02</v>
      </c>
      <c r="EA53" s="415">
        <v>56.8</v>
      </c>
      <c r="EB53" s="415">
        <v>56.34</v>
      </c>
      <c r="EC53" s="415">
        <v>55.43</v>
      </c>
      <c r="ED53" s="415">
        <v>54.06</v>
      </c>
      <c r="EE53" s="415">
        <v>53.47</v>
      </c>
      <c r="EF53" s="415">
        <v>52.32</v>
      </c>
      <c r="EG53" s="250"/>
      <c r="EH53" s="250"/>
      <c r="EI53" s="250"/>
      <c r="EJ53" s="250"/>
      <c r="EK53" s="250"/>
      <c r="EL53" s="250"/>
      <c r="EM53" s="250"/>
      <c r="EN53" s="250"/>
      <c r="EO53" s="250"/>
      <c r="EP53" s="250"/>
      <c r="EQ53" s="250"/>
      <c r="ER53" s="250"/>
      <c r="ES53" s="250"/>
      <c r="ET53" s="250"/>
      <c r="EU53" s="250"/>
      <c r="EV53" s="250"/>
      <c r="EW53" s="250"/>
      <c r="EX53" s="250"/>
      <c r="EY53" s="250"/>
      <c r="EZ53" s="250"/>
      <c r="FA53" s="250"/>
      <c r="FB53" s="250"/>
      <c r="FC53" s="250"/>
      <c r="FD53" s="250"/>
      <c r="FE53" s="250"/>
      <c r="FF53" s="250"/>
      <c r="FG53" s="250"/>
      <c r="FH53" s="250"/>
      <c r="FI53" s="250"/>
      <c r="FJ53" s="250"/>
      <c r="FK53" s="250"/>
      <c r="FL53" s="250"/>
      <c r="FM53" s="250"/>
      <c r="FN53" s="250"/>
      <c r="FO53" s="250"/>
      <c r="FP53" s="250"/>
      <c r="FQ53" s="250"/>
      <c r="FR53" s="250"/>
      <c r="FS53" s="250"/>
      <c r="FT53" s="250"/>
      <c r="FU53" s="250"/>
      <c r="FV53" s="250"/>
      <c r="FW53" s="250"/>
      <c r="FX53" s="250"/>
      <c r="FY53" s="250"/>
      <c r="FZ53" s="250"/>
      <c r="GA53" s="250"/>
      <c r="GB53" s="250"/>
      <c r="GC53" s="250"/>
      <c r="GD53" s="250"/>
      <c r="GE53" s="250"/>
      <c r="GF53" s="250"/>
      <c r="GG53" s="250"/>
      <c r="GH53" s="250"/>
      <c r="GI53" s="250"/>
      <c r="GJ53" s="250"/>
      <c r="GK53" s="250"/>
      <c r="GL53" s="250"/>
      <c r="GM53" s="250"/>
      <c r="GN53" s="250"/>
      <c r="GO53" s="250"/>
      <c r="GP53" s="250"/>
      <c r="GQ53" s="250"/>
      <c r="GR53" s="251"/>
      <c r="GS53" s="251"/>
      <c r="GT53" s="251"/>
      <c r="GU53" s="251"/>
      <c r="GV53" s="251"/>
      <c r="GW53" s="214"/>
      <c r="GX53" s="230">
        <f t="shared" si="82"/>
        <v>52</v>
      </c>
      <c r="HB53" s="211" t="str">
        <f>AX$18&amp;AX$19&amp;AX$20</f>
        <v>AUDIA3 SPORTBACK (81.6 TDi Business Line Attracti</v>
      </c>
      <c r="HF53" s="212" t="str">
        <f>AX$18&amp;AX$19&amp;AX$20&amp;"Term:"&amp; AX$43&amp;"  Mileage: "&amp;AX$44</f>
        <v>AUDIA3 SPORTBACK (81.6 TDi Business Line AttractiTerm:60  Mileage: 25000</v>
      </c>
    </row>
    <row r="54" spans="1:214" s="218" customFormat="1" ht="12" customHeight="1" x14ac:dyDescent="0.2">
      <c r="A54" s="230" t="s">
        <v>440</v>
      </c>
      <c r="B54" s="208" t="s">
        <v>503</v>
      </c>
      <c r="C54" s="258"/>
      <c r="D54" s="259" t="s">
        <v>393</v>
      </c>
      <c r="E54" s="415">
        <v>0</v>
      </c>
      <c r="F54" s="415">
        <v>0</v>
      </c>
      <c r="G54" s="415">
        <v>0</v>
      </c>
      <c r="H54" s="415">
        <v>0</v>
      </c>
      <c r="I54" s="415">
        <v>0</v>
      </c>
      <c r="J54" s="415">
        <v>0</v>
      </c>
      <c r="K54" s="415">
        <v>0</v>
      </c>
      <c r="L54" s="415">
        <v>0</v>
      </c>
      <c r="M54" s="415">
        <v>0</v>
      </c>
      <c r="N54" s="415">
        <v>0</v>
      </c>
      <c r="O54" s="415">
        <v>0</v>
      </c>
      <c r="P54" s="415">
        <v>0</v>
      </c>
      <c r="Q54" s="415">
        <v>0</v>
      </c>
      <c r="R54" s="415">
        <v>0</v>
      </c>
      <c r="S54" s="415">
        <v>0</v>
      </c>
      <c r="T54" s="415">
        <v>0</v>
      </c>
      <c r="U54" s="415">
        <v>0</v>
      </c>
      <c r="V54" s="415">
        <v>0</v>
      </c>
      <c r="W54" s="415">
        <v>0</v>
      </c>
      <c r="X54" s="415">
        <v>0</v>
      </c>
      <c r="Y54" s="415">
        <v>0</v>
      </c>
      <c r="Z54" s="415">
        <v>0</v>
      </c>
      <c r="AA54" s="415">
        <v>0</v>
      </c>
      <c r="AB54" s="415">
        <v>0</v>
      </c>
      <c r="AC54" s="415">
        <v>0</v>
      </c>
      <c r="AD54" s="415">
        <v>0</v>
      </c>
      <c r="AE54" s="415">
        <v>0</v>
      </c>
      <c r="AF54" s="415">
        <v>0</v>
      </c>
      <c r="AG54" s="415">
        <v>0</v>
      </c>
      <c r="AH54" s="415">
        <v>0</v>
      </c>
      <c r="AI54" s="415">
        <v>0</v>
      </c>
      <c r="AJ54" s="415">
        <v>0</v>
      </c>
      <c r="AK54" s="415">
        <v>0</v>
      </c>
      <c r="AL54" s="415">
        <v>0</v>
      </c>
      <c r="AM54" s="415">
        <v>0</v>
      </c>
      <c r="AN54" s="415">
        <v>0</v>
      </c>
      <c r="AO54" s="415">
        <v>0</v>
      </c>
      <c r="AP54" s="415">
        <v>0</v>
      </c>
      <c r="AQ54" s="415">
        <v>0</v>
      </c>
      <c r="AR54" s="415">
        <v>0</v>
      </c>
      <c r="AS54" s="415">
        <v>0</v>
      </c>
      <c r="AT54" s="415">
        <v>0</v>
      </c>
      <c r="AU54" s="415">
        <v>0</v>
      </c>
      <c r="AV54" s="415">
        <v>0</v>
      </c>
      <c r="AW54" s="415">
        <v>0</v>
      </c>
      <c r="AX54" s="415">
        <v>0</v>
      </c>
      <c r="AY54" s="415">
        <v>0</v>
      </c>
      <c r="AZ54" s="415">
        <v>0</v>
      </c>
      <c r="BA54" s="415">
        <v>0</v>
      </c>
      <c r="BB54" s="415">
        <v>0</v>
      </c>
      <c r="BC54" s="415">
        <v>0</v>
      </c>
      <c r="BD54" s="415">
        <v>0</v>
      </c>
      <c r="BE54" s="415">
        <v>0</v>
      </c>
      <c r="BF54" s="415">
        <v>0</v>
      </c>
      <c r="BG54" s="415">
        <v>0</v>
      </c>
      <c r="BH54" s="415">
        <v>0</v>
      </c>
      <c r="BI54" s="415">
        <v>0</v>
      </c>
      <c r="BJ54" s="415">
        <v>0</v>
      </c>
      <c r="BK54" s="415">
        <v>0</v>
      </c>
      <c r="BL54" s="415">
        <v>0</v>
      </c>
      <c r="BM54" s="415">
        <v>0</v>
      </c>
      <c r="BN54" s="415">
        <v>0</v>
      </c>
      <c r="BO54" s="415">
        <v>0</v>
      </c>
      <c r="BP54" s="415">
        <v>0</v>
      </c>
      <c r="BQ54" s="415">
        <v>0</v>
      </c>
      <c r="BR54" s="415">
        <v>0</v>
      </c>
      <c r="BS54" s="415">
        <v>0</v>
      </c>
      <c r="BT54" s="415">
        <v>0</v>
      </c>
      <c r="BU54" s="415">
        <v>0</v>
      </c>
      <c r="BV54" s="415">
        <v>0</v>
      </c>
      <c r="BW54" s="415">
        <v>0</v>
      </c>
      <c r="BX54" s="415">
        <v>0</v>
      </c>
      <c r="BY54" s="415">
        <v>0</v>
      </c>
      <c r="BZ54" s="415">
        <v>0</v>
      </c>
      <c r="CA54" s="415">
        <v>0</v>
      </c>
      <c r="CB54" s="415">
        <v>0</v>
      </c>
      <c r="CC54" s="415">
        <v>0</v>
      </c>
      <c r="CD54" s="415">
        <v>0</v>
      </c>
      <c r="CE54" s="415">
        <v>0</v>
      </c>
      <c r="CF54" s="415">
        <v>0</v>
      </c>
      <c r="CG54" s="415">
        <v>0</v>
      </c>
      <c r="CH54" s="415">
        <v>0</v>
      </c>
      <c r="CI54" s="415">
        <v>0</v>
      </c>
      <c r="CJ54" s="415">
        <v>0</v>
      </c>
      <c r="CK54" s="415">
        <v>0</v>
      </c>
      <c r="CL54" s="415">
        <v>0</v>
      </c>
      <c r="CM54" s="415">
        <v>0</v>
      </c>
      <c r="CN54" s="415">
        <v>0</v>
      </c>
      <c r="CO54" s="415">
        <v>0</v>
      </c>
      <c r="CP54" s="415">
        <v>0</v>
      </c>
      <c r="CQ54" s="415">
        <v>0</v>
      </c>
      <c r="CR54" s="415">
        <v>0</v>
      </c>
      <c r="CS54" s="415">
        <v>0</v>
      </c>
      <c r="CT54" s="415">
        <v>0</v>
      </c>
      <c r="CU54" s="415">
        <v>0</v>
      </c>
      <c r="CV54" s="415">
        <v>0</v>
      </c>
      <c r="CW54" s="415">
        <v>0</v>
      </c>
      <c r="CX54" s="415">
        <v>0</v>
      </c>
      <c r="CY54" s="415">
        <v>0</v>
      </c>
      <c r="CZ54" s="415">
        <v>0</v>
      </c>
      <c r="DA54" s="415">
        <v>0</v>
      </c>
      <c r="DB54" s="415">
        <v>0</v>
      </c>
      <c r="DC54" s="415">
        <v>0</v>
      </c>
      <c r="DD54" s="415">
        <v>0</v>
      </c>
      <c r="DE54" s="415">
        <v>0</v>
      </c>
      <c r="DF54" s="415">
        <v>0</v>
      </c>
      <c r="DG54" s="415">
        <v>0</v>
      </c>
      <c r="DH54" s="415">
        <v>0</v>
      </c>
      <c r="DI54" s="415">
        <v>0</v>
      </c>
      <c r="DJ54" s="415">
        <v>0</v>
      </c>
      <c r="DK54" s="415">
        <v>0</v>
      </c>
      <c r="DL54" s="415">
        <v>0</v>
      </c>
      <c r="DM54" s="415">
        <v>0</v>
      </c>
      <c r="DN54" s="415">
        <v>0</v>
      </c>
      <c r="DO54" s="415">
        <v>0</v>
      </c>
      <c r="DP54" s="415">
        <v>0</v>
      </c>
      <c r="DQ54" s="415">
        <v>0</v>
      </c>
      <c r="DR54" s="415">
        <v>0</v>
      </c>
      <c r="DS54" s="415">
        <v>0</v>
      </c>
      <c r="DT54" s="415">
        <v>0</v>
      </c>
      <c r="DU54" s="415">
        <v>0</v>
      </c>
      <c r="DV54" s="415">
        <v>0</v>
      </c>
      <c r="DW54" s="415">
        <v>0</v>
      </c>
      <c r="DX54" s="415">
        <v>0</v>
      </c>
      <c r="DY54" s="415">
        <v>0</v>
      </c>
      <c r="DZ54" s="415">
        <v>0</v>
      </c>
      <c r="EA54" s="415">
        <v>0</v>
      </c>
      <c r="EB54" s="415">
        <v>0</v>
      </c>
      <c r="EC54" s="415">
        <v>0</v>
      </c>
      <c r="ED54" s="415">
        <v>0</v>
      </c>
      <c r="EE54" s="415">
        <v>0</v>
      </c>
      <c r="EF54" s="415">
        <v>0</v>
      </c>
      <c r="EG54" s="250"/>
      <c r="EH54" s="250"/>
      <c r="EI54" s="250"/>
      <c r="EJ54" s="250"/>
      <c r="EK54" s="250"/>
      <c r="EL54" s="250"/>
      <c r="EM54" s="250"/>
      <c r="EN54" s="250"/>
      <c r="EO54" s="250"/>
      <c r="EP54" s="250"/>
      <c r="EQ54" s="250"/>
      <c r="ER54" s="250"/>
      <c r="ES54" s="250"/>
      <c r="ET54" s="250"/>
      <c r="EU54" s="250"/>
      <c r="EV54" s="250"/>
      <c r="EW54" s="250"/>
      <c r="EX54" s="250"/>
      <c r="EY54" s="250"/>
      <c r="EZ54" s="250"/>
      <c r="FA54" s="250"/>
      <c r="FB54" s="250"/>
      <c r="FC54" s="250"/>
      <c r="FD54" s="250"/>
      <c r="FE54" s="250"/>
      <c r="FF54" s="250"/>
      <c r="FG54" s="250"/>
      <c r="FH54" s="250"/>
      <c r="FI54" s="250"/>
      <c r="FJ54" s="250"/>
      <c r="FK54" s="250"/>
      <c r="FL54" s="250"/>
      <c r="FM54" s="250"/>
      <c r="FN54" s="250"/>
      <c r="FO54" s="250"/>
      <c r="FP54" s="250"/>
      <c r="FQ54" s="250"/>
      <c r="FR54" s="250"/>
      <c r="FS54" s="250"/>
      <c r="FT54" s="250"/>
      <c r="FU54" s="250"/>
      <c r="FV54" s="250"/>
      <c r="FW54" s="250"/>
      <c r="FX54" s="250"/>
      <c r="FY54" s="250"/>
      <c r="FZ54" s="250"/>
      <c r="GA54" s="250"/>
      <c r="GB54" s="250"/>
      <c r="GC54" s="250"/>
      <c r="GD54" s="250"/>
      <c r="GE54" s="250"/>
      <c r="GF54" s="250"/>
      <c r="GG54" s="250"/>
      <c r="GH54" s="250"/>
      <c r="GI54" s="250"/>
      <c r="GJ54" s="250"/>
      <c r="GK54" s="250"/>
      <c r="GL54" s="250"/>
      <c r="GM54" s="250"/>
      <c r="GN54" s="250"/>
      <c r="GO54" s="250"/>
      <c r="GP54" s="250"/>
      <c r="GQ54" s="250"/>
      <c r="GR54" s="251"/>
      <c r="GS54" s="251"/>
      <c r="GT54" s="251"/>
      <c r="GU54" s="251"/>
      <c r="GV54" s="251"/>
      <c r="GW54" s="214"/>
      <c r="GX54" s="230">
        <f t="shared" si="82"/>
        <v>53</v>
      </c>
      <c r="HB54" s="211" t="str">
        <f>AY$18&amp;AY$19&amp;AY$20</f>
        <v>AUDIA3 SPORTBACK (81.6 TDi Business Line Attracti</v>
      </c>
      <c r="HF54" s="212" t="str">
        <f>AY$18&amp;AY$19&amp;AY$20&amp;"Term:"&amp; AY$43&amp;"  Mileage: "&amp;AY$44</f>
        <v>AUDIA3 SPORTBACK (81.6 TDi Business Line AttractiTerm:60  Mileage: 30000</v>
      </c>
    </row>
    <row r="55" spans="1:214" s="218" customFormat="1" ht="12" customHeight="1" x14ac:dyDescent="0.2">
      <c r="A55" s="230" t="s">
        <v>440</v>
      </c>
      <c r="B55" s="208" t="s">
        <v>504</v>
      </c>
      <c r="C55" s="258"/>
      <c r="D55" s="259" t="s">
        <v>394</v>
      </c>
      <c r="E55" s="415">
        <v>0</v>
      </c>
      <c r="F55" s="415">
        <v>0</v>
      </c>
      <c r="G55" s="415">
        <v>0</v>
      </c>
      <c r="H55" s="415">
        <v>0</v>
      </c>
      <c r="I55" s="415">
        <v>0</v>
      </c>
      <c r="J55" s="415">
        <v>0</v>
      </c>
      <c r="K55" s="415">
        <v>0</v>
      </c>
      <c r="L55" s="415">
        <v>0</v>
      </c>
      <c r="M55" s="415">
        <v>0</v>
      </c>
      <c r="N55" s="415">
        <v>0</v>
      </c>
      <c r="O55" s="415">
        <v>0</v>
      </c>
      <c r="P55" s="415">
        <v>0</v>
      </c>
      <c r="Q55" s="415">
        <v>0</v>
      </c>
      <c r="R55" s="415">
        <v>0</v>
      </c>
      <c r="S55" s="415">
        <v>0</v>
      </c>
      <c r="T55" s="415">
        <v>0</v>
      </c>
      <c r="U55" s="415">
        <v>0</v>
      </c>
      <c r="V55" s="415">
        <v>0</v>
      </c>
      <c r="W55" s="415">
        <v>0</v>
      </c>
      <c r="X55" s="415">
        <v>0</v>
      </c>
      <c r="Y55" s="415">
        <v>0</v>
      </c>
      <c r="Z55" s="415">
        <v>0</v>
      </c>
      <c r="AA55" s="415">
        <v>0</v>
      </c>
      <c r="AB55" s="415">
        <v>0</v>
      </c>
      <c r="AC55" s="415">
        <v>0</v>
      </c>
      <c r="AD55" s="415">
        <v>0</v>
      </c>
      <c r="AE55" s="415">
        <v>0</v>
      </c>
      <c r="AF55" s="415">
        <v>0</v>
      </c>
      <c r="AG55" s="415">
        <v>0</v>
      </c>
      <c r="AH55" s="415">
        <v>0</v>
      </c>
      <c r="AI55" s="415">
        <v>0</v>
      </c>
      <c r="AJ55" s="415">
        <v>0</v>
      </c>
      <c r="AK55" s="415">
        <v>0</v>
      </c>
      <c r="AL55" s="415">
        <v>0</v>
      </c>
      <c r="AM55" s="415">
        <v>0</v>
      </c>
      <c r="AN55" s="415">
        <v>0</v>
      </c>
      <c r="AO55" s="415">
        <v>0</v>
      </c>
      <c r="AP55" s="415">
        <v>0</v>
      </c>
      <c r="AQ55" s="415">
        <v>0</v>
      </c>
      <c r="AR55" s="415">
        <v>0</v>
      </c>
      <c r="AS55" s="415">
        <v>0</v>
      </c>
      <c r="AT55" s="415">
        <v>0</v>
      </c>
      <c r="AU55" s="415">
        <v>0</v>
      </c>
      <c r="AV55" s="415">
        <v>0</v>
      </c>
      <c r="AW55" s="415">
        <v>0</v>
      </c>
      <c r="AX55" s="415">
        <v>0</v>
      </c>
      <c r="AY55" s="415">
        <v>0</v>
      </c>
      <c r="AZ55" s="415">
        <v>0</v>
      </c>
      <c r="BA55" s="415">
        <v>0</v>
      </c>
      <c r="BB55" s="415">
        <v>0</v>
      </c>
      <c r="BC55" s="415">
        <v>0</v>
      </c>
      <c r="BD55" s="415">
        <v>0</v>
      </c>
      <c r="BE55" s="415">
        <v>0</v>
      </c>
      <c r="BF55" s="415">
        <v>0</v>
      </c>
      <c r="BG55" s="415">
        <v>0</v>
      </c>
      <c r="BH55" s="415">
        <v>0</v>
      </c>
      <c r="BI55" s="415">
        <v>0</v>
      </c>
      <c r="BJ55" s="415">
        <v>0</v>
      </c>
      <c r="BK55" s="415">
        <v>0</v>
      </c>
      <c r="BL55" s="415">
        <v>0</v>
      </c>
      <c r="BM55" s="415">
        <v>0</v>
      </c>
      <c r="BN55" s="415">
        <v>0</v>
      </c>
      <c r="BO55" s="415">
        <v>0</v>
      </c>
      <c r="BP55" s="415">
        <v>0</v>
      </c>
      <c r="BQ55" s="415">
        <v>0</v>
      </c>
      <c r="BR55" s="415">
        <v>0</v>
      </c>
      <c r="BS55" s="415">
        <v>0</v>
      </c>
      <c r="BT55" s="415">
        <v>0</v>
      </c>
      <c r="BU55" s="415">
        <v>0</v>
      </c>
      <c r="BV55" s="415">
        <v>0</v>
      </c>
      <c r="BW55" s="415">
        <v>0</v>
      </c>
      <c r="BX55" s="415">
        <v>0</v>
      </c>
      <c r="BY55" s="415">
        <v>0</v>
      </c>
      <c r="BZ55" s="415">
        <v>0</v>
      </c>
      <c r="CA55" s="415">
        <v>0</v>
      </c>
      <c r="CB55" s="415">
        <v>0</v>
      </c>
      <c r="CC55" s="415">
        <v>0</v>
      </c>
      <c r="CD55" s="415">
        <v>0</v>
      </c>
      <c r="CE55" s="415">
        <v>0</v>
      </c>
      <c r="CF55" s="415">
        <v>0</v>
      </c>
      <c r="CG55" s="415">
        <v>0</v>
      </c>
      <c r="CH55" s="415">
        <v>0</v>
      </c>
      <c r="CI55" s="415">
        <v>0</v>
      </c>
      <c r="CJ55" s="415">
        <v>0</v>
      </c>
      <c r="CK55" s="415">
        <v>0</v>
      </c>
      <c r="CL55" s="415">
        <v>0</v>
      </c>
      <c r="CM55" s="415">
        <v>0</v>
      </c>
      <c r="CN55" s="415">
        <v>0</v>
      </c>
      <c r="CO55" s="415">
        <v>0</v>
      </c>
      <c r="CP55" s="415">
        <v>0</v>
      </c>
      <c r="CQ55" s="415">
        <v>0</v>
      </c>
      <c r="CR55" s="415">
        <v>0</v>
      </c>
      <c r="CS55" s="415">
        <v>0</v>
      </c>
      <c r="CT55" s="415">
        <v>0</v>
      </c>
      <c r="CU55" s="415">
        <v>0</v>
      </c>
      <c r="CV55" s="415">
        <v>0</v>
      </c>
      <c r="CW55" s="415">
        <v>0</v>
      </c>
      <c r="CX55" s="415">
        <v>0</v>
      </c>
      <c r="CY55" s="415">
        <v>0</v>
      </c>
      <c r="CZ55" s="415">
        <v>0</v>
      </c>
      <c r="DA55" s="415">
        <v>0</v>
      </c>
      <c r="DB55" s="415">
        <v>0</v>
      </c>
      <c r="DC55" s="415">
        <v>0</v>
      </c>
      <c r="DD55" s="415">
        <v>0</v>
      </c>
      <c r="DE55" s="415">
        <v>0</v>
      </c>
      <c r="DF55" s="415">
        <v>0</v>
      </c>
      <c r="DG55" s="415">
        <v>0</v>
      </c>
      <c r="DH55" s="415">
        <v>0</v>
      </c>
      <c r="DI55" s="415">
        <v>0</v>
      </c>
      <c r="DJ55" s="415">
        <v>0</v>
      </c>
      <c r="DK55" s="415">
        <v>0</v>
      </c>
      <c r="DL55" s="415">
        <v>0</v>
      </c>
      <c r="DM55" s="415">
        <v>0</v>
      </c>
      <c r="DN55" s="415">
        <v>0</v>
      </c>
      <c r="DO55" s="415">
        <v>0</v>
      </c>
      <c r="DP55" s="415">
        <v>0</v>
      </c>
      <c r="DQ55" s="415">
        <v>0</v>
      </c>
      <c r="DR55" s="415">
        <v>0</v>
      </c>
      <c r="DS55" s="415">
        <v>0</v>
      </c>
      <c r="DT55" s="415">
        <v>0</v>
      </c>
      <c r="DU55" s="415">
        <v>0</v>
      </c>
      <c r="DV55" s="415">
        <v>0</v>
      </c>
      <c r="DW55" s="415">
        <v>0</v>
      </c>
      <c r="DX55" s="415">
        <v>0</v>
      </c>
      <c r="DY55" s="415">
        <v>0</v>
      </c>
      <c r="DZ55" s="415">
        <v>0</v>
      </c>
      <c r="EA55" s="415">
        <v>0</v>
      </c>
      <c r="EB55" s="415">
        <v>0</v>
      </c>
      <c r="EC55" s="415">
        <v>0</v>
      </c>
      <c r="ED55" s="415">
        <v>0</v>
      </c>
      <c r="EE55" s="415">
        <v>0</v>
      </c>
      <c r="EF55" s="415">
        <v>0</v>
      </c>
      <c r="EG55" s="250"/>
      <c r="EH55" s="250"/>
      <c r="EI55" s="250"/>
      <c r="EJ55" s="250"/>
      <c r="EK55" s="250"/>
      <c r="EL55" s="250"/>
      <c r="EM55" s="250"/>
      <c r="EN55" s="250"/>
      <c r="EO55" s="250"/>
      <c r="EP55" s="250"/>
      <c r="EQ55" s="250"/>
      <c r="ER55" s="250"/>
      <c r="ES55" s="250"/>
      <c r="ET55" s="250"/>
      <c r="EU55" s="250"/>
      <c r="EV55" s="250"/>
      <c r="EW55" s="250"/>
      <c r="EX55" s="250"/>
      <c r="EY55" s="250"/>
      <c r="EZ55" s="250"/>
      <c r="FA55" s="250"/>
      <c r="FB55" s="250"/>
      <c r="FC55" s="250"/>
      <c r="FD55" s="250"/>
      <c r="FE55" s="250"/>
      <c r="FF55" s="250"/>
      <c r="FG55" s="250"/>
      <c r="FH55" s="250"/>
      <c r="FI55" s="250"/>
      <c r="FJ55" s="250"/>
      <c r="FK55" s="250"/>
      <c r="FL55" s="250"/>
      <c r="FM55" s="250"/>
      <c r="FN55" s="250"/>
      <c r="FO55" s="250"/>
      <c r="FP55" s="250"/>
      <c r="FQ55" s="250"/>
      <c r="FR55" s="250"/>
      <c r="FS55" s="250"/>
      <c r="FT55" s="250"/>
      <c r="FU55" s="250"/>
      <c r="FV55" s="250"/>
      <c r="FW55" s="250"/>
      <c r="FX55" s="250"/>
      <c r="FY55" s="250"/>
      <c r="FZ55" s="250"/>
      <c r="GA55" s="250"/>
      <c r="GB55" s="250"/>
      <c r="GC55" s="250"/>
      <c r="GD55" s="250"/>
      <c r="GE55" s="250"/>
      <c r="GF55" s="250"/>
      <c r="GG55" s="250"/>
      <c r="GH55" s="250"/>
      <c r="GI55" s="250"/>
      <c r="GJ55" s="250"/>
      <c r="GK55" s="250"/>
      <c r="GL55" s="250"/>
      <c r="GM55" s="250"/>
      <c r="GN55" s="250"/>
      <c r="GO55" s="250"/>
      <c r="GP55" s="250"/>
      <c r="GQ55" s="250"/>
      <c r="GR55" s="251"/>
      <c r="GS55" s="251"/>
      <c r="GT55" s="251"/>
      <c r="GU55" s="251"/>
      <c r="GV55" s="251"/>
      <c r="GW55" s="214"/>
      <c r="GX55" s="230">
        <f t="shared" si="82"/>
        <v>54</v>
      </c>
      <c r="HB55" s="211" t="str">
        <f>AZ$18&amp;AZ$19&amp;AZ$20</f>
        <v>AUDIA3 SPORTBACK (81.6 TDi Business Line Attracti</v>
      </c>
      <c r="HF55" s="212" t="str">
        <f>AZ$18&amp;AZ$19&amp;AZ$20&amp;"Term:"&amp; AZ$43&amp;"  Mileage: "&amp;AZ$44</f>
        <v>AUDIA3 SPORTBACK (81.6 TDi Business Line AttractiTerm:60  Mileage: 40000</v>
      </c>
    </row>
    <row r="56" spans="1:214" s="218" customFormat="1" ht="12" customHeight="1" x14ac:dyDescent="0.2">
      <c r="A56" s="230" t="s">
        <v>440</v>
      </c>
      <c r="B56" s="208" t="s">
        <v>505</v>
      </c>
      <c r="C56" s="258"/>
      <c r="D56" s="259" t="s">
        <v>395</v>
      </c>
      <c r="E56" s="415">
        <v>9.0500000000000007</v>
      </c>
      <c r="F56" s="415">
        <v>9.0500000000000007</v>
      </c>
      <c r="G56" s="415">
        <v>9.0500000000000007</v>
      </c>
      <c r="H56" s="415">
        <v>9.19</v>
      </c>
      <c r="I56" s="415">
        <v>9.19</v>
      </c>
      <c r="J56" s="415">
        <v>9.19</v>
      </c>
      <c r="K56" s="415">
        <v>12.33</v>
      </c>
      <c r="L56" s="415">
        <v>12.33</v>
      </c>
      <c r="M56" s="415">
        <v>12.33</v>
      </c>
      <c r="N56" s="415">
        <v>12.52</v>
      </c>
      <c r="O56" s="415">
        <v>12.52</v>
      </c>
      <c r="P56" s="415">
        <v>12.52</v>
      </c>
      <c r="Q56" s="415">
        <v>9.0500000000000007</v>
      </c>
      <c r="R56" s="415">
        <v>9.0500000000000007</v>
      </c>
      <c r="S56" s="415">
        <v>9.0500000000000007</v>
      </c>
      <c r="T56" s="415">
        <v>9.19</v>
      </c>
      <c r="U56" s="415">
        <v>9.19</v>
      </c>
      <c r="V56" s="415">
        <v>9.19</v>
      </c>
      <c r="W56" s="415">
        <v>12.33</v>
      </c>
      <c r="X56" s="415">
        <v>12.33</v>
      </c>
      <c r="Y56" s="415">
        <v>12.33</v>
      </c>
      <c r="Z56" s="415">
        <v>12.52</v>
      </c>
      <c r="AA56" s="415">
        <v>12.52</v>
      </c>
      <c r="AB56" s="415">
        <v>12.52</v>
      </c>
      <c r="AC56" s="415">
        <v>12.33</v>
      </c>
      <c r="AD56" s="415">
        <v>12.33</v>
      </c>
      <c r="AE56" s="415">
        <v>12.33</v>
      </c>
      <c r="AF56" s="415">
        <v>12.52</v>
      </c>
      <c r="AG56" s="415">
        <v>12.52</v>
      </c>
      <c r="AH56" s="415">
        <v>12.52</v>
      </c>
      <c r="AI56" s="415">
        <v>12.33</v>
      </c>
      <c r="AJ56" s="415">
        <v>12.33</v>
      </c>
      <c r="AK56" s="415">
        <v>12.33</v>
      </c>
      <c r="AL56" s="415">
        <v>12.52</v>
      </c>
      <c r="AM56" s="415">
        <v>12.52</v>
      </c>
      <c r="AN56" s="415">
        <v>12.52</v>
      </c>
      <c r="AO56" s="415">
        <v>12.33</v>
      </c>
      <c r="AP56" s="415">
        <v>12.33</v>
      </c>
      <c r="AQ56" s="415">
        <v>12.33</v>
      </c>
      <c r="AR56" s="415">
        <v>12.52</v>
      </c>
      <c r="AS56" s="415">
        <v>12.52</v>
      </c>
      <c r="AT56" s="415">
        <v>12.52</v>
      </c>
      <c r="AU56" s="415">
        <v>12.33</v>
      </c>
      <c r="AV56" s="415">
        <v>12.33</v>
      </c>
      <c r="AW56" s="415">
        <v>12.33</v>
      </c>
      <c r="AX56" s="415">
        <v>12.52</v>
      </c>
      <c r="AY56" s="415">
        <v>12.52</v>
      </c>
      <c r="AZ56" s="415">
        <v>12.52</v>
      </c>
      <c r="BA56" s="415">
        <v>12.33</v>
      </c>
      <c r="BB56" s="415">
        <v>12.33</v>
      </c>
      <c r="BC56" s="415">
        <v>12.33</v>
      </c>
      <c r="BD56" s="415">
        <v>12.52</v>
      </c>
      <c r="BE56" s="415">
        <v>12.52</v>
      </c>
      <c r="BF56" s="415">
        <v>12.52</v>
      </c>
      <c r="BG56" s="415">
        <v>12.33</v>
      </c>
      <c r="BH56" s="415">
        <v>12.33</v>
      </c>
      <c r="BI56" s="415">
        <v>12.33</v>
      </c>
      <c r="BJ56" s="415">
        <v>12.52</v>
      </c>
      <c r="BK56" s="415">
        <v>12.52</v>
      </c>
      <c r="BL56" s="415">
        <v>12.52</v>
      </c>
      <c r="BM56" s="415">
        <v>18.86</v>
      </c>
      <c r="BN56" s="415">
        <v>18.86</v>
      </c>
      <c r="BO56" s="415">
        <v>18.86</v>
      </c>
      <c r="BP56" s="415">
        <v>19.14</v>
      </c>
      <c r="BQ56" s="415">
        <v>19.14</v>
      </c>
      <c r="BR56" s="415">
        <v>19.14</v>
      </c>
      <c r="BS56" s="415">
        <v>18.86</v>
      </c>
      <c r="BT56" s="415">
        <v>18.86</v>
      </c>
      <c r="BU56" s="415">
        <v>18.86</v>
      </c>
      <c r="BV56" s="415">
        <v>19.14</v>
      </c>
      <c r="BW56" s="415">
        <v>19.14</v>
      </c>
      <c r="BX56" s="415">
        <v>19.14</v>
      </c>
      <c r="BY56" s="415">
        <v>21.74</v>
      </c>
      <c r="BZ56" s="415">
        <v>21.74</v>
      </c>
      <c r="CA56" s="415">
        <v>21.74</v>
      </c>
      <c r="CB56" s="415">
        <v>22.07</v>
      </c>
      <c r="CC56" s="415">
        <v>22.07</v>
      </c>
      <c r="CD56" s="415">
        <v>22.07</v>
      </c>
      <c r="CE56" s="415">
        <v>21.74</v>
      </c>
      <c r="CF56" s="415">
        <v>21.74</v>
      </c>
      <c r="CG56" s="415">
        <v>21.74</v>
      </c>
      <c r="CH56" s="415">
        <v>22.07</v>
      </c>
      <c r="CI56" s="415">
        <v>22.07</v>
      </c>
      <c r="CJ56" s="415">
        <v>22.07</v>
      </c>
      <c r="CK56" s="415">
        <v>18.86</v>
      </c>
      <c r="CL56" s="415">
        <v>18.86</v>
      </c>
      <c r="CM56" s="415">
        <v>18.86</v>
      </c>
      <c r="CN56" s="415">
        <v>19.14</v>
      </c>
      <c r="CO56" s="415">
        <v>19.14</v>
      </c>
      <c r="CP56" s="415">
        <v>19.14</v>
      </c>
      <c r="CQ56" s="415">
        <v>21.74</v>
      </c>
      <c r="CR56" s="415">
        <v>21.74</v>
      </c>
      <c r="CS56" s="415">
        <v>21.74</v>
      </c>
      <c r="CT56" s="415">
        <v>22.07</v>
      </c>
      <c r="CU56" s="415">
        <v>22.07</v>
      </c>
      <c r="CV56" s="415">
        <v>22.07</v>
      </c>
      <c r="CW56" s="415">
        <v>18.86</v>
      </c>
      <c r="CX56" s="415">
        <v>18.86</v>
      </c>
      <c r="CY56" s="415">
        <v>18.86</v>
      </c>
      <c r="CZ56" s="415">
        <v>19.14</v>
      </c>
      <c r="DA56" s="415">
        <v>19.14</v>
      </c>
      <c r="DB56" s="415">
        <v>19.14</v>
      </c>
      <c r="DC56" s="415">
        <v>2.79</v>
      </c>
      <c r="DD56" s="415">
        <v>2.79</v>
      </c>
      <c r="DE56" s="415">
        <v>2.79</v>
      </c>
      <c r="DF56" s="415">
        <v>2.83</v>
      </c>
      <c r="DG56" s="415">
        <v>2.83</v>
      </c>
      <c r="DH56" s="415">
        <v>2.83</v>
      </c>
      <c r="DI56" s="415">
        <v>2.79</v>
      </c>
      <c r="DJ56" s="415">
        <v>2.79</v>
      </c>
      <c r="DK56" s="415">
        <v>2.79</v>
      </c>
      <c r="DL56" s="415">
        <v>2.83</v>
      </c>
      <c r="DM56" s="415">
        <v>2.83</v>
      </c>
      <c r="DN56" s="415">
        <v>2.83</v>
      </c>
      <c r="DO56" s="415">
        <v>2.79</v>
      </c>
      <c r="DP56" s="415">
        <v>2.79</v>
      </c>
      <c r="DQ56" s="415">
        <v>2.79</v>
      </c>
      <c r="DR56" s="415">
        <v>2.83</v>
      </c>
      <c r="DS56" s="415">
        <v>2.83</v>
      </c>
      <c r="DT56" s="415">
        <v>2.83</v>
      </c>
      <c r="DU56" s="415">
        <v>4.53</v>
      </c>
      <c r="DV56" s="415">
        <v>4.53</v>
      </c>
      <c r="DW56" s="415">
        <v>4.53</v>
      </c>
      <c r="DX56" s="415">
        <v>4.5999999999999996</v>
      </c>
      <c r="DY56" s="415">
        <v>4.5999999999999996</v>
      </c>
      <c r="DZ56" s="415">
        <v>4.5999999999999996</v>
      </c>
      <c r="EA56" s="415">
        <v>4.53</v>
      </c>
      <c r="EB56" s="415">
        <v>4.53</v>
      </c>
      <c r="EC56" s="415">
        <v>4.53</v>
      </c>
      <c r="ED56" s="415">
        <v>4.5999999999999996</v>
      </c>
      <c r="EE56" s="415">
        <v>4.5999999999999996</v>
      </c>
      <c r="EF56" s="415">
        <v>4.5999999999999996</v>
      </c>
      <c r="EG56" s="250"/>
      <c r="EH56" s="250"/>
      <c r="EI56" s="250"/>
      <c r="EJ56" s="250"/>
      <c r="EK56" s="250"/>
      <c r="EL56" s="250"/>
      <c r="EM56" s="250"/>
      <c r="EN56" s="250"/>
      <c r="EO56" s="250"/>
      <c r="EP56" s="250"/>
      <c r="EQ56" s="250"/>
      <c r="ER56" s="250"/>
      <c r="ES56" s="250"/>
      <c r="ET56" s="250"/>
      <c r="EU56" s="250"/>
      <c r="EV56" s="250"/>
      <c r="EW56" s="250"/>
      <c r="EX56" s="250"/>
      <c r="EY56" s="250"/>
      <c r="EZ56" s="250"/>
      <c r="FA56" s="250"/>
      <c r="FB56" s="250"/>
      <c r="FC56" s="250"/>
      <c r="FD56" s="250"/>
      <c r="FE56" s="250"/>
      <c r="FF56" s="250"/>
      <c r="FG56" s="250"/>
      <c r="FH56" s="250"/>
      <c r="FI56" s="250"/>
      <c r="FJ56" s="250"/>
      <c r="FK56" s="250"/>
      <c r="FL56" s="250"/>
      <c r="FM56" s="250"/>
      <c r="FN56" s="250"/>
      <c r="FO56" s="250"/>
      <c r="FP56" s="250"/>
      <c r="FQ56" s="250"/>
      <c r="FR56" s="250"/>
      <c r="FS56" s="250"/>
      <c r="FT56" s="250"/>
      <c r="FU56" s="250"/>
      <c r="FV56" s="250"/>
      <c r="FW56" s="250"/>
      <c r="FX56" s="250"/>
      <c r="FY56" s="250"/>
      <c r="FZ56" s="250"/>
      <c r="GA56" s="250"/>
      <c r="GB56" s="250"/>
      <c r="GC56" s="250"/>
      <c r="GD56" s="250"/>
      <c r="GE56" s="250"/>
      <c r="GF56" s="250"/>
      <c r="GG56" s="250"/>
      <c r="GH56" s="250"/>
      <c r="GI56" s="250"/>
      <c r="GJ56" s="250"/>
      <c r="GK56" s="250"/>
      <c r="GL56" s="250"/>
      <c r="GM56" s="250"/>
      <c r="GN56" s="250"/>
      <c r="GO56" s="250"/>
      <c r="GP56" s="250"/>
      <c r="GQ56" s="250"/>
      <c r="GR56" s="251"/>
      <c r="GS56" s="251"/>
      <c r="GT56" s="251"/>
      <c r="GU56" s="251"/>
      <c r="GV56" s="251"/>
      <c r="GW56" s="214"/>
      <c r="GX56" s="230">
        <f t="shared" si="82"/>
        <v>55</v>
      </c>
      <c r="HB56" s="211" t="str">
        <f>BA$18&amp;BA$19&amp;BA$20</f>
        <v>CITROENC5 TOURER1.6 HDi Séduction 120g</v>
      </c>
      <c r="HF56" s="212" t="str">
        <f>BA$18&amp;BA$19&amp;BA$20&amp;"Term:"&amp; BA$43&amp;"  Mileage: "&amp;BA$44</f>
        <v>CITROENC5 TOURER1.6 HDi Séduction 120gTerm:48  Mileage: 25000</v>
      </c>
    </row>
    <row r="57" spans="1:214" s="218" customFormat="1" ht="12" customHeight="1" x14ac:dyDescent="0.2">
      <c r="A57" s="230" t="s">
        <v>440</v>
      </c>
      <c r="B57" s="208" t="s">
        <v>506</v>
      </c>
      <c r="C57" s="258"/>
      <c r="D57" s="259" t="s">
        <v>396</v>
      </c>
      <c r="E57" s="415">
        <v>20.059999999999999</v>
      </c>
      <c r="F57" s="415">
        <v>20.059999999999999</v>
      </c>
      <c r="G57" s="415">
        <v>20.059999999999999</v>
      </c>
      <c r="H57" s="415">
        <v>20.059999999999999</v>
      </c>
      <c r="I57" s="415">
        <v>20.059999999999999</v>
      </c>
      <c r="J57" s="415">
        <v>20.059999999999999</v>
      </c>
      <c r="K57" s="415">
        <v>20.059999999999999</v>
      </c>
      <c r="L57" s="415">
        <v>20.059999999999999</v>
      </c>
      <c r="M57" s="415">
        <v>20.059999999999999</v>
      </c>
      <c r="N57" s="415">
        <v>20.059999999999999</v>
      </c>
      <c r="O57" s="415">
        <v>20.059999999999999</v>
      </c>
      <c r="P57" s="415">
        <v>20.059999999999999</v>
      </c>
      <c r="Q57" s="415">
        <v>20.059999999999999</v>
      </c>
      <c r="R57" s="415">
        <v>20.059999999999999</v>
      </c>
      <c r="S57" s="415">
        <v>20.059999999999999</v>
      </c>
      <c r="T57" s="415">
        <v>20.059999999999999</v>
      </c>
      <c r="U57" s="415">
        <v>20.059999999999999</v>
      </c>
      <c r="V57" s="415">
        <v>20.059999999999999</v>
      </c>
      <c r="W57" s="415">
        <v>20.059999999999999</v>
      </c>
      <c r="X57" s="415">
        <v>20.059999999999999</v>
      </c>
      <c r="Y57" s="415">
        <v>20.059999999999999</v>
      </c>
      <c r="Z57" s="415">
        <v>20.059999999999999</v>
      </c>
      <c r="AA57" s="415">
        <v>20.059999999999999</v>
      </c>
      <c r="AB57" s="415">
        <v>20.059999999999999</v>
      </c>
      <c r="AC57" s="415">
        <v>20.059999999999999</v>
      </c>
      <c r="AD57" s="415">
        <v>20.059999999999999</v>
      </c>
      <c r="AE57" s="415">
        <v>20.059999999999999</v>
      </c>
      <c r="AF57" s="415">
        <v>20.059999999999999</v>
      </c>
      <c r="AG57" s="415">
        <v>20.059999999999999</v>
      </c>
      <c r="AH57" s="415">
        <v>20.059999999999999</v>
      </c>
      <c r="AI57" s="415">
        <v>20.059999999999999</v>
      </c>
      <c r="AJ57" s="415">
        <v>20.059999999999999</v>
      </c>
      <c r="AK57" s="415">
        <v>20.059999999999999</v>
      </c>
      <c r="AL57" s="415">
        <v>20.059999999999999</v>
      </c>
      <c r="AM57" s="415">
        <v>20.059999999999999</v>
      </c>
      <c r="AN57" s="415">
        <v>20.059999999999999</v>
      </c>
      <c r="AO57" s="415">
        <v>20.059999999999999</v>
      </c>
      <c r="AP57" s="415">
        <v>20.059999999999999</v>
      </c>
      <c r="AQ57" s="415">
        <v>20.059999999999999</v>
      </c>
      <c r="AR57" s="415">
        <v>20.059999999999999</v>
      </c>
      <c r="AS57" s="415">
        <v>20.059999999999999</v>
      </c>
      <c r="AT57" s="415">
        <v>20.059999999999999</v>
      </c>
      <c r="AU57" s="415">
        <v>18.05</v>
      </c>
      <c r="AV57" s="415">
        <v>18.05</v>
      </c>
      <c r="AW57" s="415">
        <v>18.05</v>
      </c>
      <c r="AX57" s="415">
        <v>18.05</v>
      </c>
      <c r="AY57" s="415">
        <v>18.05</v>
      </c>
      <c r="AZ57" s="415">
        <v>18.05</v>
      </c>
      <c r="BA57" s="415">
        <v>17.05</v>
      </c>
      <c r="BB57" s="415">
        <v>17.05</v>
      </c>
      <c r="BC57" s="415">
        <v>17.05</v>
      </c>
      <c r="BD57" s="415">
        <v>17.05</v>
      </c>
      <c r="BE57" s="415">
        <v>17.05</v>
      </c>
      <c r="BF57" s="415">
        <v>17.05</v>
      </c>
      <c r="BG57" s="415">
        <v>17.05</v>
      </c>
      <c r="BH57" s="415">
        <v>17.05</v>
      </c>
      <c r="BI57" s="415">
        <v>17.05</v>
      </c>
      <c r="BJ57" s="415">
        <v>17.05</v>
      </c>
      <c r="BK57" s="415">
        <v>17.05</v>
      </c>
      <c r="BL57" s="415">
        <v>17.05</v>
      </c>
      <c r="BM57" s="415">
        <v>17.05</v>
      </c>
      <c r="BN57" s="415">
        <v>17.05</v>
      </c>
      <c r="BO57" s="415">
        <v>17.05</v>
      </c>
      <c r="BP57" s="415">
        <v>17.05</v>
      </c>
      <c r="BQ57" s="415">
        <v>17.05</v>
      </c>
      <c r="BR57" s="415">
        <v>17.05</v>
      </c>
      <c r="BS57" s="415">
        <v>18.05</v>
      </c>
      <c r="BT57" s="415">
        <v>18.05</v>
      </c>
      <c r="BU57" s="415">
        <v>18.05</v>
      </c>
      <c r="BV57" s="415">
        <v>18.05</v>
      </c>
      <c r="BW57" s="415">
        <v>18.05</v>
      </c>
      <c r="BX57" s="415">
        <v>18.05</v>
      </c>
      <c r="BY57" s="415">
        <v>16.05</v>
      </c>
      <c r="BZ57" s="415">
        <v>16.05</v>
      </c>
      <c r="CA57" s="415">
        <v>16.05</v>
      </c>
      <c r="CB57" s="415">
        <v>16.05</v>
      </c>
      <c r="CC57" s="415">
        <v>16.05</v>
      </c>
      <c r="CD57" s="415">
        <v>16.05</v>
      </c>
      <c r="CE57" s="415">
        <v>14.04</v>
      </c>
      <c r="CF57" s="415">
        <v>14.04</v>
      </c>
      <c r="CG57" s="415">
        <v>14.04</v>
      </c>
      <c r="CH57" s="415">
        <v>14.04</v>
      </c>
      <c r="CI57" s="415">
        <v>14.04</v>
      </c>
      <c r="CJ57" s="415">
        <v>14.04</v>
      </c>
      <c r="CK57" s="415">
        <v>14.04</v>
      </c>
      <c r="CL57" s="415">
        <v>14.04</v>
      </c>
      <c r="CM57" s="415">
        <v>14.04</v>
      </c>
      <c r="CN57" s="415">
        <v>14.04</v>
      </c>
      <c r="CO57" s="415">
        <v>14.04</v>
      </c>
      <c r="CP57" s="415">
        <v>14.04</v>
      </c>
      <c r="CQ57" s="415">
        <v>14.04</v>
      </c>
      <c r="CR57" s="415">
        <v>14.04</v>
      </c>
      <c r="CS57" s="415">
        <v>14.04</v>
      </c>
      <c r="CT57" s="415">
        <v>14.04</v>
      </c>
      <c r="CU57" s="415">
        <v>14.04</v>
      </c>
      <c r="CV57" s="415">
        <v>14.04</v>
      </c>
      <c r="CW57" s="415">
        <v>14.04</v>
      </c>
      <c r="CX57" s="415">
        <v>14.04</v>
      </c>
      <c r="CY57" s="415">
        <v>14.04</v>
      </c>
      <c r="CZ57" s="415">
        <v>14.04</v>
      </c>
      <c r="DA57" s="415">
        <v>14.04</v>
      </c>
      <c r="DB57" s="415">
        <v>14.04</v>
      </c>
      <c r="DC57" s="415">
        <v>20.059999999999999</v>
      </c>
      <c r="DD57" s="415">
        <v>20.059999999999999</v>
      </c>
      <c r="DE57" s="415">
        <v>20.059999999999999</v>
      </c>
      <c r="DF57" s="415">
        <v>20.059999999999999</v>
      </c>
      <c r="DG57" s="415">
        <v>20.059999999999999</v>
      </c>
      <c r="DH57" s="415">
        <v>20.059999999999999</v>
      </c>
      <c r="DI57" s="415">
        <v>27.03</v>
      </c>
      <c r="DJ57" s="415">
        <v>27.03</v>
      </c>
      <c r="DK57" s="415">
        <v>27.03</v>
      </c>
      <c r="DL57" s="415">
        <v>27.03</v>
      </c>
      <c r="DM57" s="415">
        <v>27.03</v>
      </c>
      <c r="DN57" s="415">
        <v>27.03</v>
      </c>
      <c r="DO57" s="415">
        <v>27.03</v>
      </c>
      <c r="DP57" s="415">
        <v>27.03</v>
      </c>
      <c r="DQ57" s="415">
        <v>27.03</v>
      </c>
      <c r="DR57" s="415">
        <v>27.03</v>
      </c>
      <c r="DS57" s="415">
        <v>27.03</v>
      </c>
      <c r="DT57" s="415">
        <v>27.03</v>
      </c>
      <c r="DU57" s="415">
        <v>33.590000000000003</v>
      </c>
      <c r="DV57" s="415">
        <v>33.590000000000003</v>
      </c>
      <c r="DW57" s="415">
        <v>33.590000000000003</v>
      </c>
      <c r="DX57" s="415">
        <v>33.590000000000003</v>
      </c>
      <c r="DY57" s="415">
        <v>33.590000000000003</v>
      </c>
      <c r="DZ57" s="415">
        <v>33.590000000000003</v>
      </c>
      <c r="EA57" s="415">
        <v>33.590000000000003</v>
      </c>
      <c r="EB57" s="415">
        <v>33.590000000000003</v>
      </c>
      <c r="EC57" s="415">
        <v>33.590000000000003</v>
      </c>
      <c r="ED57" s="415">
        <v>33.590000000000003</v>
      </c>
      <c r="EE57" s="415">
        <v>33.590000000000003</v>
      </c>
      <c r="EF57" s="415">
        <v>33.590000000000003</v>
      </c>
      <c r="EG57" s="250"/>
      <c r="EH57" s="250"/>
      <c r="EI57" s="250"/>
      <c r="EJ57" s="250"/>
      <c r="EK57" s="250"/>
      <c r="EL57" s="250"/>
      <c r="EM57" s="250"/>
      <c r="EN57" s="250"/>
      <c r="EO57" s="250"/>
      <c r="EP57" s="250"/>
      <c r="EQ57" s="250"/>
      <c r="ER57" s="250"/>
      <c r="ES57" s="250"/>
      <c r="ET57" s="250"/>
      <c r="EU57" s="250"/>
      <c r="EV57" s="250"/>
      <c r="EW57" s="250"/>
      <c r="EX57" s="250"/>
      <c r="EY57" s="250"/>
      <c r="EZ57" s="250"/>
      <c r="FA57" s="250"/>
      <c r="FB57" s="250"/>
      <c r="FC57" s="250"/>
      <c r="FD57" s="250"/>
      <c r="FE57" s="250"/>
      <c r="FF57" s="250"/>
      <c r="FG57" s="250"/>
      <c r="FH57" s="250"/>
      <c r="FI57" s="250"/>
      <c r="FJ57" s="250"/>
      <c r="FK57" s="250"/>
      <c r="FL57" s="250"/>
      <c r="FM57" s="250"/>
      <c r="FN57" s="250"/>
      <c r="FO57" s="250"/>
      <c r="FP57" s="250"/>
      <c r="FQ57" s="250"/>
      <c r="FR57" s="250"/>
      <c r="FS57" s="250"/>
      <c r="FT57" s="250"/>
      <c r="FU57" s="250"/>
      <c r="FV57" s="250"/>
      <c r="FW57" s="250"/>
      <c r="FX57" s="250"/>
      <c r="FY57" s="250"/>
      <c r="FZ57" s="250"/>
      <c r="GA57" s="250"/>
      <c r="GB57" s="250"/>
      <c r="GC57" s="250"/>
      <c r="GD57" s="250"/>
      <c r="GE57" s="250"/>
      <c r="GF57" s="250"/>
      <c r="GG57" s="250"/>
      <c r="GH57" s="250"/>
      <c r="GI57" s="250"/>
      <c r="GJ57" s="250"/>
      <c r="GK57" s="250"/>
      <c r="GL57" s="250"/>
      <c r="GM57" s="250"/>
      <c r="GN57" s="250"/>
      <c r="GO57" s="250"/>
      <c r="GP57" s="250"/>
      <c r="GQ57" s="250"/>
      <c r="GR57" s="251"/>
      <c r="GS57" s="251"/>
      <c r="GT57" s="251"/>
      <c r="GU57" s="251"/>
      <c r="GV57" s="251"/>
      <c r="GW57" s="214"/>
      <c r="GX57" s="230">
        <f t="shared" si="82"/>
        <v>56</v>
      </c>
      <c r="HB57" s="211" t="str">
        <f>BB$18&amp;BB$19&amp;BB$20</f>
        <v>CITROENC5 TOURER1.6 HDi Séduction 120g</v>
      </c>
      <c r="HF57" s="212" t="str">
        <f>BB$18&amp;BB$19&amp;BB$20&amp;"Term:"&amp; BB$43&amp;"  Mileage: "&amp;BB$44</f>
        <v>CITROENC5 TOURER1.6 HDi Séduction 120gTerm:48  Mileage: 30000</v>
      </c>
    </row>
    <row r="58" spans="1:214" s="218" customFormat="1" ht="12" customHeight="1" x14ac:dyDescent="0.2">
      <c r="A58" s="230" t="s">
        <v>440</v>
      </c>
      <c r="B58" s="208" t="s">
        <v>448</v>
      </c>
      <c r="C58" s="258"/>
      <c r="D58" s="259" t="s">
        <v>397</v>
      </c>
      <c r="E58" s="415">
        <v>23.19</v>
      </c>
      <c r="F58" s="415">
        <v>23.19</v>
      </c>
      <c r="G58" s="415">
        <v>23.19</v>
      </c>
      <c r="H58" s="415">
        <v>23.19</v>
      </c>
      <c r="I58" s="415">
        <v>23.19</v>
      </c>
      <c r="J58" s="415">
        <v>23.19</v>
      </c>
      <c r="K58" s="415">
        <v>27.99</v>
      </c>
      <c r="L58" s="415">
        <v>27.99</v>
      </c>
      <c r="M58" s="415">
        <v>27.99</v>
      </c>
      <c r="N58" s="415">
        <v>27.99</v>
      </c>
      <c r="O58" s="415">
        <v>27.99</v>
      </c>
      <c r="P58" s="415">
        <v>27.99</v>
      </c>
      <c r="Q58" s="415">
        <v>25.18</v>
      </c>
      <c r="R58" s="415">
        <v>25.18</v>
      </c>
      <c r="S58" s="415">
        <v>25.18</v>
      </c>
      <c r="T58" s="415">
        <v>25.18</v>
      </c>
      <c r="U58" s="415">
        <v>25.18</v>
      </c>
      <c r="V58" s="415">
        <v>25.18</v>
      </c>
      <c r="W58" s="415">
        <v>35.909999999999997</v>
      </c>
      <c r="X58" s="415">
        <v>35.909999999999997</v>
      </c>
      <c r="Y58" s="415">
        <v>35.909999999999997</v>
      </c>
      <c r="Z58" s="415">
        <v>35.909999999999997</v>
      </c>
      <c r="AA58" s="415">
        <v>35.909999999999997</v>
      </c>
      <c r="AB58" s="415">
        <v>35.909999999999997</v>
      </c>
      <c r="AC58" s="415">
        <v>35.479999999999997</v>
      </c>
      <c r="AD58" s="415">
        <v>35.479999999999997</v>
      </c>
      <c r="AE58" s="415">
        <v>35.479999999999997</v>
      </c>
      <c r="AF58" s="415">
        <v>35.479999999999997</v>
      </c>
      <c r="AG58" s="415">
        <v>35.479999999999997</v>
      </c>
      <c r="AH58" s="415">
        <v>35.479999999999997</v>
      </c>
      <c r="AI58" s="415">
        <v>42.68</v>
      </c>
      <c r="AJ58" s="415">
        <v>42.68</v>
      </c>
      <c r="AK58" s="415">
        <v>42.68</v>
      </c>
      <c r="AL58" s="415">
        <v>42.68</v>
      </c>
      <c r="AM58" s="415">
        <v>42.68</v>
      </c>
      <c r="AN58" s="415">
        <v>42.68</v>
      </c>
      <c r="AO58" s="415">
        <v>38.5</v>
      </c>
      <c r="AP58" s="415">
        <v>38.5</v>
      </c>
      <c r="AQ58" s="415">
        <v>38.5</v>
      </c>
      <c r="AR58" s="415">
        <v>38.5</v>
      </c>
      <c r="AS58" s="415">
        <v>38.5</v>
      </c>
      <c r="AT58" s="415">
        <v>38.5</v>
      </c>
      <c r="AU58" s="415">
        <v>40.33</v>
      </c>
      <c r="AV58" s="415">
        <v>40.33</v>
      </c>
      <c r="AW58" s="415">
        <v>40.33</v>
      </c>
      <c r="AX58" s="415">
        <v>40.33</v>
      </c>
      <c r="AY58" s="415">
        <v>40.33</v>
      </c>
      <c r="AZ58" s="415">
        <v>40.33</v>
      </c>
      <c r="BA58" s="415">
        <v>36.17</v>
      </c>
      <c r="BB58" s="415">
        <v>36.17</v>
      </c>
      <c r="BC58" s="415">
        <v>36.17</v>
      </c>
      <c r="BD58" s="415">
        <v>36.17</v>
      </c>
      <c r="BE58" s="415">
        <v>36.17</v>
      </c>
      <c r="BF58" s="415">
        <v>36.17</v>
      </c>
      <c r="BG58" s="415">
        <v>42.77</v>
      </c>
      <c r="BH58" s="415">
        <v>42.77</v>
      </c>
      <c r="BI58" s="415">
        <v>42.77</v>
      </c>
      <c r="BJ58" s="415">
        <v>42.77</v>
      </c>
      <c r="BK58" s="415">
        <v>42.77</v>
      </c>
      <c r="BL58" s="415">
        <v>42.77</v>
      </c>
      <c r="BM58" s="415">
        <v>48.45</v>
      </c>
      <c r="BN58" s="415">
        <v>48.45</v>
      </c>
      <c r="BO58" s="415">
        <v>48.45</v>
      </c>
      <c r="BP58" s="415">
        <v>48.45</v>
      </c>
      <c r="BQ58" s="415">
        <v>48.45</v>
      </c>
      <c r="BR58" s="415">
        <v>48.45</v>
      </c>
      <c r="BS58" s="415">
        <v>42</v>
      </c>
      <c r="BT58" s="415">
        <v>42</v>
      </c>
      <c r="BU58" s="415">
        <v>42</v>
      </c>
      <c r="BV58" s="415">
        <v>42</v>
      </c>
      <c r="BW58" s="415">
        <v>42</v>
      </c>
      <c r="BX58" s="415">
        <v>42</v>
      </c>
      <c r="BY58" s="415">
        <v>45.2</v>
      </c>
      <c r="BZ58" s="415">
        <v>45.2</v>
      </c>
      <c r="CA58" s="415">
        <v>45.2</v>
      </c>
      <c r="CB58" s="415">
        <v>45.2</v>
      </c>
      <c r="CC58" s="415">
        <v>45.2</v>
      </c>
      <c r="CD58" s="415">
        <v>45.2</v>
      </c>
      <c r="CE58" s="415">
        <v>45.32</v>
      </c>
      <c r="CF58" s="415">
        <v>45.32</v>
      </c>
      <c r="CG58" s="415">
        <v>45.32</v>
      </c>
      <c r="CH58" s="415">
        <v>45.32</v>
      </c>
      <c r="CI58" s="415">
        <v>45.32</v>
      </c>
      <c r="CJ58" s="415">
        <v>45.32</v>
      </c>
      <c r="CK58" s="415">
        <v>49.2</v>
      </c>
      <c r="CL58" s="415">
        <v>49.2</v>
      </c>
      <c r="CM58" s="415">
        <v>49.2</v>
      </c>
      <c r="CN58" s="415">
        <v>49.2</v>
      </c>
      <c r="CO58" s="415">
        <v>49.2</v>
      </c>
      <c r="CP58" s="415">
        <v>49.2</v>
      </c>
      <c r="CQ58" s="415">
        <v>53.58</v>
      </c>
      <c r="CR58" s="415">
        <v>53.58</v>
      </c>
      <c r="CS58" s="415">
        <v>53.58</v>
      </c>
      <c r="CT58" s="415">
        <v>53.58</v>
      </c>
      <c r="CU58" s="415">
        <v>53.58</v>
      </c>
      <c r="CV58" s="415">
        <v>53.58</v>
      </c>
      <c r="CW58" s="415">
        <v>56.55</v>
      </c>
      <c r="CX58" s="415">
        <v>56.55</v>
      </c>
      <c r="CY58" s="415">
        <v>56.55</v>
      </c>
      <c r="CZ58" s="415">
        <v>56.55</v>
      </c>
      <c r="DA58" s="415">
        <v>56.55</v>
      </c>
      <c r="DB58" s="415">
        <v>56.55</v>
      </c>
      <c r="DC58" s="415">
        <v>25.43</v>
      </c>
      <c r="DD58" s="415">
        <v>25.43</v>
      </c>
      <c r="DE58" s="415">
        <v>25.43</v>
      </c>
      <c r="DF58" s="415">
        <v>25.43</v>
      </c>
      <c r="DG58" s="415">
        <v>25.43</v>
      </c>
      <c r="DH58" s="415">
        <v>25.43</v>
      </c>
      <c r="DI58" s="415">
        <v>18.41</v>
      </c>
      <c r="DJ58" s="415">
        <v>18.41</v>
      </c>
      <c r="DK58" s="415">
        <v>18.41</v>
      </c>
      <c r="DL58" s="415">
        <v>18.41</v>
      </c>
      <c r="DM58" s="415">
        <v>18.41</v>
      </c>
      <c r="DN58" s="415">
        <v>18.41</v>
      </c>
      <c r="DO58" s="415">
        <v>21.24</v>
      </c>
      <c r="DP58" s="415">
        <v>21.24</v>
      </c>
      <c r="DQ58" s="415">
        <v>21.24</v>
      </c>
      <c r="DR58" s="415">
        <v>21.24</v>
      </c>
      <c r="DS58" s="415">
        <v>21.24</v>
      </c>
      <c r="DT58" s="415">
        <v>21.24</v>
      </c>
      <c r="DU58" s="415">
        <v>31.78</v>
      </c>
      <c r="DV58" s="415">
        <v>31.78</v>
      </c>
      <c r="DW58" s="415">
        <v>31.78</v>
      </c>
      <c r="DX58" s="415">
        <v>31.78</v>
      </c>
      <c r="DY58" s="415">
        <v>31.78</v>
      </c>
      <c r="DZ58" s="415">
        <v>31.78</v>
      </c>
      <c r="EA58" s="415">
        <v>32.82</v>
      </c>
      <c r="EB58" s="415">
        <v>32.82</v>
      </c>
      <c r="EC58" s="415">
        <v>32.82</v>
      </c>
      <c r="ED58" s="415">
        <v>32.82</v>
      </c>
      <c r="EE58" s="415">
        <v>32.82</v>
      </c>
      <c r="EF58" s="415">
        <v>32.82</v>
      </c>
      <c r="EG58" s="250"/>
      <c r="EH58" s="250"/>
      <c r="EI58" s="250"/>
      <c r="EJ58" s="250"/>
      <c r="EK58" s="250"/>
      <c r="EL58" s="250"/>
      <c r="EM58" s="250"/>
      <c r="EN58" s="250"/>
      <c r="EO58" s="250"/>
      <c r="EP58" s="250"/>
      <c r="EQ58" s="250"/>
      <c r="ER58" s="250"/>
      <c r="ES58" s="250"/>
      <c r="ET58" s="250"/>
      <c r="EU58" s="250"/>
      <c r="EV58" s="250"/>
      <c r="EW58" s="250"/>
      <c r="EX58" s="250"/>
      <c r="EY58" s="250"/>
      <c r="EZ58" s="250"/>
      <c r="FA58" s="250"/>
      <c r="FB58" s="250"/>
      <c r="FC58" s="250"/>
      <c r="FD58" s="250"/>
      <c r="FE58" s="250"/>
      <c r="FF58" s="250"/>
      <c r="FG58" s="250"/>
      <c r="FH58" s="250"/>
      <c r="FI58" s="250"/>
      <c r="FJ58" s="250"/>
      <c r="FK58" s="250"/>
      <c r="FL58" s="250"/>
      <c r="FM58" s="250"/>
      <c r="FN58" s="250"/>
      <c r="FO58" s="250"/>
      <c r="FP58" s="250"/>
      <c r="FQ58" s="250"/>
      <c r="FR58" s="250"/>
      <c r="FS58" s="250"/>
      <c r="FT58" s="250"/>
      <c r="FU58" s="250"/>
      <c r="FV58" s="250"/>
      <c r="FW58" s="250"/>
      <c r="FX58" s="250"/>
      <c r="FY58" s="250"/>
      <c r="FZ58" s="250"/>
      <c r="GA58" s="250"/>
      <c r="GB58" s="250"/>
      <c r="GC58" s="250"/>
      <c r="GD58" s="250"/>
      <c r="GE58" s="250"/>
      <c r="GF58" s="250"/>
      <c r="GG58" s="250"/>
      <c r="GH58" s="250"/>
      <c r="GI58" s="250"/>
      <c r="GJ58" s="250"/>
      <c r="GK58" s="250"/>
      <c r="GL58" s="250"/>
      <c r="GM58" s="250"/>
      <c r="GN58" s="250"/>
      <c r="GO58" s="250"/>
      <c r="GP58" s="250"/>
      <c r="GQ58" s="250"/>
      <c r="GR58" s="251"/>
      <c r="GS58" s="251"/>
      <c r="GT58" s="251"/>
      <c r="GU58" s="251"/>
      <c r="GV58" s="251"/>
      <c r="GW58" s="214"/>
      <c r="GX58" s="230">
        <f t="shared" si="82"/>
        <v>57</v>
      </c>
      <c r="HB58" s="211" t="str">
        <f>BC$18&amp;BC$19&amp;BC$20</f>
        <v>CITROENC5 TOURER1.6 HDi Séduction 120g</v>
      </c>
      <c r="HF58" s="212" t="str">
        <f>BC$18&amp;BC$19&amp;BC$20&amp;"Term:"&amp; BC$43&amp;"  Mileage: "&amp;BC$44</f>
        <v>CITROENC5 TOURER1.6 HDi Séduction 120gTerm:48  Mileage: 40000</v>
      </c>
    </row>
    <row r="59" spans="1:214" s="218" customFormat="1" ht="12" customHeight="1" x14ac:dyDescent="0.2">
      <c r="A59" s="230" t="s">
        <v>440</v>
      </c>
      <c r="B59" s="208" t="s">
        <v>507</v>
      </c>
      <c r="C59" s="258"/>
      <c r="D59" s="259" t="s">
        <v>398</v>
      </c>
      <c r="E59" s="415">
        <v>2.74</v>
      </c>
      <c r="F59" s="415">
        <v>2.74</v>
      </c>
      <c r="G59" s="415">
        <v>2.74</v>
      </c>
      <c r="H59" s="415">
        <v>2.74</v>
      </c>
      <c r="I59" s="415">
        <v>2.74</v>
      </c>
      <c r="J59" s="415">
        <v>2.74</v>
      </c>
      <c r="K59" s="415">
        <v>2.74</v>
      </c>
      <c r="L59" s="415">
        <v>2.74</v>
      </c>
      <c r="M59" s="415">
        <v>2.74</v>
      </c>
      <c r="N59" s="415">
        <v>2.74</v>
      </c>
      <c r="O59" s="415">
        <v>2.74</v>
      </c>
      <c r="P59" s="415">
        <v>2.74</v>
      </c>
      <c r="Q59" s="415">
        <v>2.74</v>
      </c>
      <c r="R59" s="415">
        <v>2.74</v>
      </c>
      <c r="S59" s="415">
        <v>2.74</v>
      </c>
      <c r="T59" s="415">
        <v>2.74</v>
      </c>
      <c r="U59" s="415">
        <v>2.74</v>
      </c>
      <c r="V59" s="415">
        <v>2.74</v>
      </c>
      <c r="W59" s="415">
        <v>2.74</v>
      </c>
      <c r="X59" s="415">
        <v>2.74</v>
      </c>
      <c r="Y59" s="415">
        <v>2.74</v>
      </c>
      <c r="Z59" s="415">
        <v>2.74</v>
      </c>
      <c r="AA59" s="415">
        <v>2.74</v>
      </c>
      <c r="AB59" s="415">
        <v>2.74</v>
      </c>
      <c r="AC59" s="415">
        <v>2.74</v>
      </c>
      <c r="AD59" s="415">
        <v>2.74</v>
      </c>
      <c r="AE59" s="415">
        <v>2.74</v>
      </c>
      <c r="AF59" s="415">
        <v>2.74</v>
      </c>
      <c r="AG59" s="415">
        <v>2.74</v>
      </c>
      <c r="AH59" s="415">
        <v>2.74</v>
      </c>
      <c r="AI59" s="415">
        <v>2.74</v>
      </c>
      <c r="AJ59" s="415">
        <v>2.74</v>
      </c>
      <c r="AK59" s="415">
        <v>2.74</v>
      </c>
      <c r="AL59" s="415">
        <v>2.74</v>
      </c>
      <c r="AM59" s="415">
        <v>2.74</v>
      </c>
      <c r="AN59" s="415">
        <v>2.74</v>
      </c>
      <c r="AO59" s="415">
        <v>2.74</v>
      </c>
      <c r="AP59" s="415">
        <v>2.74</v>
      </c>
      <c r="AQ59" s="415">
        <v>2.74</v>
      </c>
      <c r="AR59" s="415">
        <v>2.74</v>
      </c>
      <c r="AS59" s="415">
        <v>2.74</v>
      </c>
      <c r="AT59" s="415">
        <v>2.74</v>
      </c>
      <c r="AU59" s="415">
        <v>2.74</v>
      </c>
      <c r="AV59" s="415">
        <v>2.74</v>
      </c>
      <c r="AW59" s="415">
        <v>2.74</v>
      </c>
      <c r="AX59" s="415">
        <v>2.74</v>
      </c>
      <c r="AY59" s="415">
        <v>2.74</v>
      </c>
      <c r="AZ59" s="415">
        <v>2.74</v>
      </c>
      <c r="BA59" s="415">
        <v>2.74</v>
      </c>
      <c r="BB59" s="415">
        <v>2.74</v>
      </c>
      <c r="BC59" s="415">
        <v>2.74</v>
      </c>
      <c r="BD59" s="415">
        <v>2.74</v>
      </c>
      <c r="BE59" s="415">
        <v>2.74</v>
      </c>
      <c r="BF59" s="415">
        <v>2.74</v>
      </c>
      <c r="BG59" s="415">
        <v>2.74</v>
      </c>
      <c r="BH59" s="415">
        <v>2.74</v>
      </c>
      <c r="BI59" s="415">
        <v>2.74</v>
      </c>
      <c r="BJ59" s="415">
        <v>2.74</v>
      </c>
      <c r="BK59" s="415">
        <v>2.74</v>
      </c>
      <c r="BL59" s="415">
        <v>2.74</v>
      </c>
      <c r="BM59" s="415">
        <v>2.74</v>
      </c>
      <c r="BN59" s="415">
        <v>2.74</v>
      </c>
      <c r="BO59" s="415">
        <v>2.74</v>
      </c>
      <c r="BP59" s="415">
        <v>2.74</v>
      </c>
      <c r="BQ59" s="415">
        <v>2.74</v>
      </c>
      <c r="BR59" s="415">
        <v>2.74</v>
      </c>
      <c r="BS59" s="415">
        <v>2.74</v>
      </c>
      <c r="BT59" s="415">
        <v>2.74</v>
      </c>
      <c r="BU59" s="415">
        <v>2.74</v>
      </c>
      <c r="BV59" s="415">
        <v>2.74</v>
      </c>
      <c r="BW59" s="415">
        <v>2.74</v>
      </c>
      <c r="BX59" s="415">
        <v>2.74</v>
      </c>
      <c r="BY59" s="415">
        <v>3.98</v>
      </c>
      <c r="BZ59" s="415">
        <v>3.98</v>
      </c>
      <c r="CA59" s="415">
        <v>3.98</v>
      </c>
      <c r="CB59" s="415">
        <v>3.98</v>
      </c>
      <c r="CC59" s="415">
        <v>3.98</v>
      </c>
      <c r="CD59" s="415">
        <v>3.98</v>
      </c>
      <c r="CE59" s="415">
        <v>2.74</v>
      </c>
      <c r="CF59" s="415">
        <v>2.74</v>
      </c>
      <c r="CG59" s="415">
        <v>2.74</v>
      </c>
      <c r="CH59" s="415">
        <v>2.74</v>
      </c>
      <c r="CI59" s="415">
        <v>2.74</v>
      </c>
      <c r="CJ59" s="415">
        <v>2.74</v>
      </c>
      <c r="CK59" s="415">
        <v>2.74</v>
      </c>
      <c r="CL59" s="415">
        <v>2.74</v>
      </c>
      <c r="CM59" s="415">
        <v>2.74</v>
      </c>
      <c r="CN59" s="415">
        <v>2.74</v>
      </c>
      <c r="CO59" s="415">
        <v>2.74</v>
      </c>
      <c r="CP59" s="415">
        <v>2.74</v>
      </c>
      <c r="CQ59" s="415">
        <v>2.74</v>
      </c>
      <c r="CR59" s="415">
        <v>2.74</v>
      </c>
      <c r="CS59" s="415">
        <v>2.74</v>
      </c>
      <c r="CT59" s="415">
        <v>2.74</v>
      </c>
      <c r="CU59" s="415">
        <v>2.74</v>
      </c>
      <c r="CV59" s="415">
        <v>2.74</v>
      </c>
      <c r="CW59" s="415">
        <v>2.74</v>
      </c>
      <c r="CX59" s="415">
        <v>2.74</v>
      </c>
      <c r="CY59" s="415">
        <v>2.74</v>
      </c>
      <c r="CZ59" s="415">
        <v>2.74</v>
      </c>
      <c r="DA59" s="415">
        <v>2.74</v>
      </c>
      <c r="DB59" s="415">
        <v>2.74</v>
      </c>
      <c r="DC59" s="415">
        <v>2.74</v>
      </c>
      <c r="DD59" s="415">
        <v>2.74</v>
      </c>
      <c r="DE59" s="415">
        <v>2.74</v>
      </c>
      <c r="DF59" s="415">
        <v>2.74</v>
      </c>
      <c r="DG59" s="415">
        <v>2.74</v>
      </c>
      <c r="DH59" s="415">
        <v>2.74</v>
      </c>
      <c r="DI59" s="415">
        <v>2.74</v>
      </c>
      <c r="DJ59" s="415">
        <v>2.74</v>
      </c>
      <c r="DK59" s="415">
        <v>2.74</v>
      </c>
      <c r="DL59" s="415">
        <v>2.74</v>
      </c>
      <c r="DM59" s="415">
        <v>2.74</v>
      </c>
      <c r="DN59" s="415">
        <v>2.74</v>
      </c>
      <c r="DO59" s="415">
        <v>2.74</v>
      </c>
      <c r="DP59" s="415">
        <v>2.74</v>
      </c>
      <c r="DQ59" s="415">
        <v>2.74</v>
      </c>
      <c r="DR59" s="415">
        <v>2.74</v>
      </c>
      <c r="DS59" s="415">
        <v>2.74</v>
      </c>
      <c r="DT59" s="415">
        <v>2.74</v>
      </c>
      <c r="DU59" s="415">
        <v>2.74</v>
      </c>
      <c r="DV59" s="415">
        <v>2.74</v>
      </c>
      <c r="DW59" s="415">
        <v>2.74</v>
      </c>
      <c r="DX59" s="415">
        <v>2.74</v>
      </c>
      <c r="DY59" s="415">
        <v>2.74</v>
      </c>
      <c r="DZ59" s="415">
        <v>2.74</v>
      </c>
      <c r="EA59" s="415">
        <v>2.74</v>
      </c>
      <c r="EB59" s="415">
        <v>2.74</v>
      </c>
      <c r="EC59" s="415">
        <v>2.74</v>
      </c>
      <c r="ED59" s="415">
        <v>2.74</v>
      </c>
      <c r="EE59" s="415">
        <v>2.74</v>
      </c>
      <c r="EF59" s="415">
        <v>2.74</v>
      </c>
      <c r="EG59" s="250"/>
      <c r="EH59" s="250"/>
      <c r="EI59" s="250"/>
      <c r="EJ59" s="250"/>
      <c r="EK59" s="250"/>
      <c r="EL59" s="250"/>
      <c r="EM59" s="250"/>
      <c r="EN59" s="250"/>
      <c r="EO59" s="250"/>
      <c r="EP59" s="250"/>
      <c r="EQ59" s="250"/>
      <c r="ER59" s="250"/>
      <c r="ES59" s="250"/>
      <c r="ET59" s="250"/>
      <c r="EU59" s="250"/>
      <c r="EV59" s="250"/>
      <c r="EW59" s="250"/>
      <c r="EX59" s="250"/>
      <c r="EY59" s="250"/>
      <c r="EZ59" s="250"/>
      <c r="FA59" s="250"/>
      <c r="FB59" s="250"/>
      <c r="FC59" s="250"/>
      <c r="FD59" s="250"/>
      <c r="FE59" s="250"/>
      <c r="FF59" s="250"/>
      <c r="FG59" s="250"/>
      <c r="FH59" s="250"/>
      <c r="FI59" s="250"/>
      <c r="FJ59" s="250"/>
      <c r="FK59" s="250"/>
      <c r="FL59" s="250"/>
      <c r="FM59" s="250"/>
      <c r="FN59" s="250"/>
      <c r="FO59" s="250"/>
      <c r="FP59" s="250"/>
      <c r="FQ59" s="250"/>
      <c r="FR59" s="250"/>
      <c r="FS59" s="250"/>
      <c r="FT59" s="250"/>
      <c r="FU59" s="250"/>
      <c r="FV59" s="250"/>
      <c r="FW59" s="250"/>
      <c r="FX59" s="250"/>
      <c r="FY59" s="250"/>
      <c r="FZ59" s="250"/>
      <c r="GA59" s="250"/>
      <c r="GB59" s="250"/>
      <c r="GC59" s="250"/>
      <c r="GD59" s="250"/>
      <c r="GE59" s="250"/>
      <c r="GF59" s="250"/>
      <c r="GG59" s="250"/>
      <c r="GH59" s="250"/>
      <c r="GI59" s="250"/>
      <c r="GJ59" s="250"/>
      <c r="GK59" s="250"/>
      <c r="GL59" s="250"/>
      <c r="GM59" s="250"/>
      <c r="GN59" s="250"/>
      <c r="GO59" s="250"/>
      <c r="GP59" s="250"/>
      <c r="GQ59" s="250"/>
      <c r="GR59" s="251"/>
      <c r="GS59" s="251"/>
      <c r="GT59" s="251"/>
      <c r="GU59" s="251"/>
      <c r="GV59" s="251"/>
      <c r="GW59" s="214"/>
      <c r="GX59" s="230">
        <f t="shared" si="82"/>
        <v>58</v>
      </c>
      <c r="HB59" s="211" t="str">
        <f>BD$18&amp;BD$19&amp;BD$20</f>
        <v>CITROENC5 TOURER1.6 HDi Séduction 120g</v>
      </c>
      <c r="HF59" s="212" t="str">
        <f>BD$18&amp;BD$19&amp;BD$20&amp;"Term:"&amp; BD$43&amp;"  Mileage: "&amp;BD$44</f>
        <v>CITROENC5 TOURER1.6 HDi Séduction 120gTerm:60  Mileage: 25000</v>
      </c>
    </row>
    <row r="60" spans="1:214" s="218" customFormat="1" ht="12" customHeight="1" x14ac:dyDescent="0.2">
      <c r="A60" s="230" t="s">
        <v>440</v>
      </c>
      <c r="B60" s="208" t="s">
        <v>508</v>
      </c>
      <c r="C60" s="258"/>
      <c r="D60" s="259" t="s">
        <v>399</v>
      </c>
      <c r="E60" s="415">
        <v>2.66</v>
      </c>
      <c r="F60" s="415">
        <v>2.66</v>
      </c>
      <c r="G60" s="415">
        <v>2.66</v>
      </c>
      <c r="H60" s="415">
        <v>2.66</v>
      </c>
      <c r="I60" s="415">
        <v>2.66</v>
      </c>
      <c r="J60" s="415">
        <v>2.66</v>
      </c>
      <c r="K60" s="415">
        <v>3.21</v>
      </c>
      <c r="L60" s="415">
        <v>3.21</v>
      </c>
      <c r="M60" s="415">
        <v>3.21</v>
      </c>
      <c r="N60" s="415">
        <v>3.21</v>
      </c>
      <c r="O60" s="415">
        <v>3.21</v>
      </c>
      <c r="P60" s="415">
        <v>3.21</v>
      </c>
      <c r="Q60" s="415">
        <v>2.89</v>
      </c>
      <c r="R60" s="415">
        <v>2.89</v>
      </c>
      <c r="S60" s="415">
        <v>2.89</v>
      </c>
      <c r="T60" s="415">
        <v>2.89</v>
      </c>
      <c r="U60" s="415">
        <v>2.89</v>
      </c>
      <c r="V60" s="415">
        <v>2.89</v>
      </c>
      <c r="W60" s="415">
        <v>4.12</v>
      </c>
      <c r="X60" s="415">
        <v>4.12</v>
      </c>
      <c r="Y60" s="415">
        <v>4.12</v>
      </c>
      <c r="Z60" s="415">
        <v>4.12</v>
      </c>
      <c r="AA60" s="415">
        <v>4.12</v>
      </c>
      <c r="AB60" s="415">
        <v>4.12</v>
      </c>
      <c r="AC60" s="415">
        <v>4.07</v>
      </c>
      <c r="AD60" s="415">
        <v>4.07</v>
      </c>
      <c r="AE60" s="415">
        <v>4.07</v>
      </c>
      <c r="AF60" s="415">
        <v>4.07</v>
      </c>
      <c r="AG60" s="415">
        <v>4.07</v>
      </c>
      <c r="AH60" s="415">
        <v>4.07</v>
      </c>
      <c r="AI60" s="415">
        <v>4.8899999999999997</v>
      </c>
      <c r="AJ60" s="415">
        <v>4.8899999999999997</v>
      </c>
      <c r="AK60" s="415">
        <v>4.8899999999999997</v>
      </c>
      <c r="AL60" s="415">
        <v>4.8899999999999997</v>
      </c>
      <c r="AM60" s="415">
        <v>4.8899999999999997</v>
      </c>
      <c r="AN60" s="415">
        <v>4.8899999999999997</v>
      </c>
      <c r="AO60" s="415">
        <v>4.41</v>
      </c>
      <c r="AP60" s="415">
        <v>4.41</v>
      </c>
      <c r="AQ60" s="415">
        <v>4.41</v>
      </c>
      <c r="AR60" s="415">
        <v>4.41</v>
      </c>
      <c r="AS60" s="415">
        <v>4.41</v>
      </c>
      <c r="AT60" s="415">
        <v>4.41</v>
      </c>
      <c r="AU60" s="415">
        <v>5.14</v>
      </c>
      <c r="AV60" s="415">
        <v>5.14</v>
      </c>
      <c r="AW60" s="415">
        <v>5.14</v>
      </c>
      <c r="AX60" s="415">
        <v>5.14</v>
      </c>
      <c r="AY60" s="415">
        <v>5.14</v>
      </c>
      <c r="AZ60" s="415">
        <v>5.14</v>
      </c>
      <c r="BA60" s="415">
        <v>4.88</v>
      </c>
      <c r="BB60" s="415">
        <v>4.88</v>
      </c>
      <c r="BC60" s="415">
        <v>4.88</v>
      </c>
      <c r="BD60" s="415">
        <v>4.88</v>
      </c>
      <c r="BE60" s="415">
        <v>4.88</v>
      </c>
      <c r="BF60" s="415">
        <v>4.88</v>
      </c>
      <c r="BG60" s="415">
        <v>5.77</v>
      </c>
      <c r="BH60" s="415">
        <v>5.77</v>
      </c>
      <c r="BI60" s="415">
        <v>5.77</v>
      </c>
      <c r="BJ60" s="415">
        <v>5.77</v>
      </c>
      <c r="BK60" s="415">
        <v>5.77</v>
      </c>
      <c r="BL60" s="415">
        <v>5.77</v>
      </c>
      <c r="BM60" s="415">
        <v>6.53</v>
      </c>
      <c r="BN60" s="415">
        <v>6.53</v>
      </c>
      <c r="BO60" s="415">
        <v>6.53</v>
      </c>
      <c r="BP60" s="415">
        <v>6.53</v>
      </c>
      <c r="BQ60" s="415">
        <v>6.53</v>
      </c>
      <c r="BR60" s="415">
        <v>6.53</v>
      </c>
      <c r="BS60" s="415">
        <v>5.35</v>
      </c>
      <c r="BT60" s="415">
        <v>5.35</v>
      </c>
      <c r="BU60" s="415">
        <v>5.35</v>
      </c>
      <c r="BV60" s="415">
        <v>5.35</v>
      </c>
      <c r="BW60" s="415">
        <v>5.35</v>
      </c>
      <c r="BX60" s="415">
        <v>5.35</v>
      </c>
      <c r="BY60" s="415">
        <v>6.48</v>
      </c>
      <c r="BZ60" s="415">
        <v>6.48</v>
      </c>
      <c r="CA60" s="415">
        <v>6.48</v>
      </c>
      <c r="CB60" s="415">
        <v>6.48</v>
      </c>
      <c r="CC60" s="415">
        <v>6.48</v>
      </c>
      <c r="CD60" s="415">
        <v>6.48</v>
      </c>
      <c r="CE60" s="415">
        <v>7.42</v>
      </c>
      <c r="CF60" s="415">
        <v>7.42</v>
      </c>
      <c r="CG60" s="415">
        <v>7.42</v>
      </c>
      <c r="CH60" s="415">
        <v>7.42</v>
      </c>
      <c r="CI60" s="415">
        <v>7.42</v>
      </c>
      <c r="CJ60" s="415">
        <v>7.42</v>
      </c>
      <c r="CK60" s="415">
        <v>8.0500000000000007</v>
      </c>
      <c r="CL60" s="415">
        <v>8.0500000000000007</v>
      </c>
      <c r="CM60" s="415">
        <v>8.0500000000000007</v>
      </c>
      <c r="CN60" s="415">
        <v>8.0500000000000007</v>
      </c>
      <c r="CO60" s="415">
        <v>8.0500000000000007</v>
      </c>
      <c r="CP60" s="415">
        <v>8.0500000000000007</v>
      </c>
      <c r="CQ60" s="415">
        <v>8.77</v>
      </c>
      <c r="CR60" s="415">
        <v>8.77</v>
      </c>
      <c r="CS60" s="415">
        <v>8.77</v>
      </c>
      <c r="CT60" s="415">
        <v>8.77</v>
      </c>
      <c r="CU60" s="415">
        <v>8.77</v>
      </c>
      <c r="CV60" s="415">
        <v>8.77</v>
      </c>
      <c r="CW60" s="415">
        <v>9.26</v>
      </c>
      <c r="CX60" s="415">
        <v>9.26</v>
      </c>
      <c r="CY60" s="415">
        <v>9.26</v>
      </c>
      <c r="CZ60" s="415">
        <v>9.26</v>
      </c>
      <c r="DA60" s="415">
        <v>9.26</v>
      </c>
      <c r="DB60" s="415">
        <v>9.26</v>
      </c>
      <c r="DC60" s="415">
        <v>2.67</v>
      </c>
      <c r="DD60" s="415">
        <v>2.67</v>
      </c>
      <c r="DE60" s="415">
        <v>2.67</v>
      </c>
      <c r="DF60" s="415">
        <v>2.67</v>
      </c>
      <c r="DG60" s="415">
        <v>2.67</v>
      </c>
      <c r="DH60" s="415">
        <v>2.67</v>
      </c>
      <c r="DI60" s="415">
        <v>2.12</v>
      </c>
      <c r="DJ60" s="415">
        <v>2.12</v>
      </c>
      <c r="DK60" s="415">
        <v>2.12</v>
      </c>
      <c r="DL60" s="415">
        <v>2.12</v>
      </c>
      <c r="DM60" s="415">
        <v>2.12</v>
      </c>
      <c r="DN60" s="415">
        <v>2.12</v>
      </c>
      <c r="DO60" s="415">
        <v>2.44</v>
      </c>
      <c r="DP60" s="415">
        <v>2.44</v>
      </c>
      <c r="DQ60" s="415">
        <v>2.44</v>
      </c>
      <c r="DR60" s="415">
        <v>2.44</v>
      </c>
      <c r="DS60" s="415">
        <v>2.44</v>
      </c>
      <c r="DT60" s="415">
        <v>2.44</v>
      </c>
      <c r="DU60" s="415">
        <v>3.94</v>
      </c>
      <c r="DV60" s="415">
        <v>3.94</v>
      </c>
      <c r="DW60" s="415">
        <v>3.94</v>
      </c>
      <c r="DX60" s="415">
        <v>3.94</v>
      </c>
      <c r="DY60" s="415">
        <v>3.94</v>
      </c>
      <c r="DZ60" s="415">
        <v>3.94</v>
      </c>
      <c r="EA60" s="415">
        <v>4.07</v>
      </c>
      <c r="EB60" s="415">
        <v>4.07</v>
      </c>
      <c r="EC60" s="415">
        <v>4.07</v>
      </c>
      <c r="ED60" s="415">
        <v>4.07</v>
      </c>
      <c r="EE60" s="415">
        <v>4.07</v>
      </c>
      <c r="EF60" s="415">
        <v>4.07</v>
      </c>
      <c r="EG60" s="250"/>
      <c r="EH60" s="250"/>
      <c r="EI60" s="250"/>
      <c r="EJ60" s="250"/>
      <c r="EK60" s="250"/>
      <c r="EL60" s="250"/>
      <c r="EM60" s="250"/>
      <c r="EN60" s="250"/>
      <c r="EO60" s="250"/>
      <c r="EP60" s="250"/>
      <c r="EQ60" s="250"/>
      <c r="ER60" s="250"/>
      <c r="ES60" s="250"/>
      <c r="ET60" s="250"/>
      <c r="EU60" s="250"/>
      <c r="EV60" s="250"/>
      <c r="EW60" s="250"/>
      <c r="EX60" s="250"/>
      <c r="EY60" s="250"/>
      <c r="EZ60" s="250"/>
      <c r="FA60" s="250"/>
      <c r="FB60" s="250"/>
      <c r="FC60" s="250"/>
      <c r="FD60" s="250"/>
      <c r="FE60" s="250"/>
      <c r="FF60" s="250"/>
      <c r="FG60" s="250"/>
      <c r="FH60" s="250"/>
      <c r="FI60" s="250"/>
      <c r="FJ60" s="250"/>
      <c r="FK60" s="250"/>
      <c r="FL60" s="250"/>
      <c r="FM60" s="250"/>
      <c r="FN60" s="250"/>
      <c r="FO60" s="250"/>
      <c r="FP60" s="250"/>
      <c r="FQ60" s="250"/>
      <c r="FR60" s="250"/>
      <c r="FS60" s="250"/>
      <c r="FT60" s="250"/>
      <c r="FU60" s="250"/>
      <c r="FV60" s="250"/>
      <c r="FW60" s="250"/>
      <c r="FX60" s="250"/>
      <c r="FY60" s="250"/>
      <c r="FZ60" s="250"/>
      <c r="GA60" s="250"/>
      <c r="GB60" s="250"/>
      <c r="GC60" s="250"/>
      <c r="GD60" s="250"/>
      <c r="GE60" s="250"/>
      <c r="GF60" s="250"/>
      <c r="GG60" s="250"/>
      <c r="GH60" s="250"/>
      <c r="GI60" s="250"/>
      <c r="GJ60" s="250"/>
      <c r="GK60" s="250"/>
      <c r="GL60" s="250"/>
      <c r="GM60" s="250"/>
      <c r="GN60" s="250"/>
      <c r="GO60" s="250"/>
      <c r="GP60" s="250"/>
      <c r="GQ60" s="250"/>
      <c r="GR60" s="251"/>
      <c r="GS60" s="251"/>
      <c r="GT60" s="251"/>
      <c r="GU60" s="251"/>
      <c r="GV60" s="251"/>
      <c r="GW60" s="214"/>
      <c r="GX60" s="230">
        <f t="shared" si="82"/>
        <v>59</v>
      </c>
      <c r="HB60" s="211" t="str">
        <f>BE$18&amp;BE$19&amp;BE$20</f>
        <v>CITROENC5 TOURER1.6 HDi Séduction 120g</v>
      </c>
      <c r="HF60" s="212" t="str">
        <f>BE$18&amp;BE$19&amp;BE$20&amp;"Term:"&amp; BE$43&amp;"  Mileage: "&amp;BE$44</f>
        <v>CITROENC5 TOURER1.6 HDi Séduction 120gTerm:60  Mileage: 30000</v>
      </c>
    </row>
    <row r="61" spans="1:214" s="218" customFormat="1" ht="12" customHeight="1" x14ac:dyDescent="0.2">
      <c r="A61" s="230" t="s">
        <v>440</v>
      </c>
      <c r="B61" s="208" t="s">
        <v>451</v>
      </c>
      <c r="C61" s="258"/>
      <c r="D61" s="259" t="s">
        <v>400</v>
      </c>
      <c r="E61" s="415">
        <v>0</v>
      </c>
      <c r="F61" s="415">
        <v>0</v>
      </c>
      <c r="G61" s="415">
        <v>0</v>
      </c>
      <c r="H61" s="415">
        <v>0</v>
      </c>
      <c r="I61" s="415">
        <v>0</v>
      </c>
      <c r="J61" s="415">
        <v>0</v>
      </c>
      <c r="K61" s="415">
        <v>0</v>
      </c>
      <c r="L61" s="415">
        <v>0</v>
      </c>
      <c r="M61" s="415">
        <v>0</v>
      </c>
      <c r="N61" s="415">
        <v>0</v>
      </c>
      <c r="O61" s="415">
        <v>0</v>
      </c>
      <c r="P61" s="415">
        <v>0</v>
      </c>
      <c r="Q61" s="415">
        <v>0</v>
      </c>
      <c r="R61" s="415">
        <v>0</v>
      </c>
      <c r="S61" s="415">
        <v>0</v>
      </c>
      <c r="T61" s="415">
        <v>0</v>
      </c>
      <c r="U61" s="415">
        <v>0</v>
      </c>
      <c r="V61" s="415">
        <v>0</v>
      </c>
      <c r="W61" s="415">
        <v>0</v>
      </c>
      <c r="X61" s="415">
        <v>0</v>
      </c>
      <c r="Y61" s="415">
        <v>0</v>
      </c>
      <c r="Z61" s="415">
        <v>0</v>
      </c>
      <c r="AA61" s="415">
        <v>0</v>
      </c>
      <c r="AB61" s="415">
        <v>0</v>
      </c>
      <c r="AC61" s="415">
        <v>0</v>
      </c>
      <c r="AD61" s="415">
        <v>0</v>
      </c>
      <c r="AE61" s="415">
        <v>0</v>
      </c>
      <c r="AF61" s="415">
        <v>0</v>
      </c>
      <c r="AG61" s="415">
        <v>0</v>
      </c>
      <c r="AH61" s="415">
        <v>0</v>
      </c>
      <c r="AI61" s="415">
        <v>0</v>
      </c>
      <c r="AJ61" s="415">
        <v>0</v>
      </c>
      <c r="AK61" s="415">
        <v>0</v>
      </c>
      <c r="AL61" s="415">
        <v>0</v>
      </c>
      <c r="AM61" s="415">
        <v>0</v>
      </c>
      <c r="AN61" s="415">
        <v>0</v>
      </c>
      <c r="AO61" s="415">
        <v>0</v>
      </c>
      <c r="AP61" s="415">
        <v>0</v>
      </c>
      <c r="AQ61" s="415">
        <v>0</v>
      </c>
      <c r="AR61" s="415">
        <v>0</v>
      </c>
      <c r="AS61" s="415">
        <v>0</v>
      </c>
      <c r="AT61" s="415">
        <v>0</v>
      </c>
      <c r="AU61" s="415">
        <v>0</v>
      </c>
      <c r="AV61" s="415">
        <v>0</v>
      </c>
      <c r="AW61" s="415">
        <v>0</v>
      </c>
      <c r="AX61" s="415">
        <v>0</v>
      </c>
      <c r="AY61" s="415">
        <v>0</v>
      </c>
      <c r="AZ61" s="415">
        <v>0</v>
      </c>
      <c r="BA61" s="415">
        <v>0</v>
      </c>
      <c r="BB61" s="415">
        <v>0</v>
      </c>
      <c r="BC61" s="415">
        <v>0</v>
      </c>
      <c r="BD61" s="415">
        <v>0</v>
      </c>
      <c r="BE61" s="415">
        <v>0</v>
      </c>
      <c r="BF61" s="415">
        <v>0</v>
      </c>
      <c r="BG61" s="415">
        <v>0</v>
      </c>
      <c r="BH61" s="415">
        <v>0</v>
      </c>
      <c r="BI61" s="415">
        <v>0</v>
      </c>
      <c r="BJ61" s="415">
        <v>0</v>
      </c>
      <c r="BK61" s="415">
        <v>0</v>
      </c>
      <c r="BL61" s="415">
        <v>0</v>
      </c>
      <c r="BM61" s="415">
        <v>0</v>
      </c>
      <c r="BN61" s="415">
        <v>0</v>
      </c>
      <c r="BO61" s="415">
        <v>0</v>
      </c>
      <c r="BP61" s="415">
        <v>0</v>
      </c>
      <c r="BQ61" s="415">
        <v>0</v>
      </c>
      <c r="BR61" s="415">
        <v>0</v>
      </c>
      <c r="BS61" s="415">
        <v>0</v>
      </c>
      <c r="BT61" s="415">
        <v>0</v>
      </c>
      <c r="BU61" s="415">
        <v>0</v>
      </c>
      <c r="BV61" s="415">
        <v>0</v>
      </c>
      <c r="BW61" s="415">
        <v>0</v>
      </c>
      <c r="BX61" s="415">
        <v>0</v>
      </c>
      <c r="BY61" s="415">
        <v>0</v>
      </c>
      <c r="BZ61" s="415">
        <v>0</v>
      </c>
      <c r="CA61" s="415">
        <v>0</v>
      </c>
      <c r="CB61" s="415">
        <v>0</v>
      </c>
      <c r="CC61" s="415">
        <v>0</v>
      </c>
      <c r="CD61" s="415">
        <v>0</v>
      </c>
      <c r="CE61" s="415">
        <v>0</v>
      </c>
      <c r="CF61" s="415">
        <v>0</v>
      </c>
      <c r="CG61" s="415">
        <v>0</v>
      </c>
      <c r="CH61" s="415">
        <v>0</v>
      </c>
      <c r="CI61" s="415">
        <v>0</v>
      </c>
      <c r="CJ61" s="415">
        <v>0</v>
      </c>
      <c r="CK61" s="415">
        <v>0</v>
      </c>
      <c r="CL61" s="415">
        <v>0</v>
      </c>
      <c r="CM61" s="415">
        <v>0</v>
      </c>
      <c r="CN61" s="415">
        <v>0</v>
      </c>
      <c r="CO61" s="415">
        <v>0</v>
      </c>
      <c r="CP61" s="415">
        <v>0</v>
      </c>
      <c r="CQ61" s="415">
        <v>0</v>
      </c>
      <c r="CR61" s="415">
        <v>0</v>
      </c>
      <c r="CS61" s="415">
        <v>0</v>
      </c>
      <c r="CT61" s="415">
        <v>0</v>
      </c>
      <c r="CU61" s="415">
        <v>0</v>
      </c>
      <c r="CV61" s="415">
        <v>0</v>
      </c>
      <c r="CW61" s="415">
        <v>0</v>
      </c>
      <c r="CX61" s="415">
        <v>0</v>
      </c>
      <c r="CY61" s="415">
        <v>0</v>
      </c>
      <c r="CZ61" s="415">
        <v>0</v>
      </c>
      <c r="DA61" s="415">
        <v>0</v>
      </c>
      <c r="DB61" s="415">
        <v>0</v>
      </c>
      <c r="DC61" s="415">
        <v>0</v>
      </c>
      <c r="DD61" s="415">
        <v>0</v>
      </c>
      <c r="DE61" s="415">
        <v>0</v>
      </c>
      <c r="DF61" s="415">
        <v>0</v>
      </c>
      <c r="DG61" s="415">
        <v>0</v>
      </c>
      <c r="DH61" s="415">
        <v>0</v>
      </c>
      <c r="DI61" s="415">
        <v>0</v>
      </c>
      <c r="DJ61" s="415">
        <v>0</v>
      </c>
      <c r="DK61" s="415">
        <v>0</v>
      </c>
      <c r="DL61" s="415">
        <v>0</v>
      </c>
      <c r="DM61" s="415">
        <v>0</v>
      </c>
      <c r="DN61" s="415">
        <v>0</v>
      </c>
      <c r="DO61" s="415">
        <v>0</v>
      </c>
      <c r="DP61" s="415">
        <v>0</v>
      </c>
      <c r="DQ61" s="415">
        <v>0</v>
      </c>
      <c r="DR61" s="415">
        <v>0</v>
      </c>
      <c r="DS61" s="415">
        <v>0</v>
      </c>
      <c r="DT61" s="415">
        <v>0</v>
      </c>
      <c r="DU61" s="415">
        <v>0</v>
      </c>
      <c r="DV61" s="415">
        <v>0</v>
      </c>
      <c r="DW61" s="415">
        <v>0</v>
      </c>
      <c r="DX61" s="415">
        <v>0</v>
      </c>
      <c r="DY61" s="415">
        <v>0</v>
      </c>
      <c r="DZ61" s="415">
        <v>0</v>
      </c>
      <c r="EA61" s="415">
        <v>0</v>
      </c>
      <c r="EB61" s="415">
        <v>0</v>
      </c>
      <c r="EC61" s="415">
        <v>0</v>
      </c>
      <c r="ED61" s="415">
        <v>0</v>
      </c>
      <c r="EE61" s="415">
        <v>0</v>
      </c>
      <c r="EF61" s="415">
        <v>0</v>
      </c>
      <c r="EG61" s="250"/>
      <c r="EH61" s="250"/>
      <c r="EI61" s="250"/>
      <c r="EJ61" s="250"/>
      <c r="EK61" s="250"/>
      <c r="EL61" s="250"/>
      <c r="EM61" s="250"/>
      <c r="EN61" s="250"/>
      <c r="EO61" s="250"/>
      <c r="EP61" s="250"/>
      <c r="EQ61" s="250"/>
      <c r="ER61" s="250"/>
      <c r="ES61" s="250"/>
      <c r="ET61" s="250"/>
      <c r="EU61" s="250"/>
      <c r="EV61" s="250"/>
      <c r="EW61" s="250"/>
      <c r="EX61" s="250"/>
      <c r="EY61" s="250"/>
      <c r="EZ61" s="250"/>
      <c r="FA61" s="250"/>
      <c r="FB61" s="250"/>
      <c r="FC61" s="250"/>
      <c r="FD61" s="250"/>
      <c r="FE61" s="250"/>
      <c r="FF61" s="250"/>
      <c r="FG61" s="250"/>
      <c r="FH61" s="250"/>
      <c r="FI61" s="250"/>
      <c r="FJ61" s="250"/>
      <c r="FK61" s="250"/>
      <c r="FL61" s="250"/>
      <c r="FM61" s="250"/>
      <c r="FN61" s="250"/>
      <c r="FO61" s="250"/>
      <c r="FP61" s="250"/>
      <c r="FQ61" s="250"/>
      <c r="FR61" s="250"/>
      <c r="FS61" s="250"/>
      <c r="FT61" s="250"/>
      <c r="FU61" s="250"/>
      <c r="FV61" s="250"/>
      <c r="FW61" s="250"/>
      <c r="FX61" s="250"/>
      <c r="FY61" s="250"/>
      <c r="FZ61" s="250"/>
      <c r="GA61" s="250"/>
      <c r="GB61" s="250"/>
      <c r="GC61" s="250"/>
      <c r="GD61" s="250"/>
      <c r="GE61" s="250"/>
      <c r="GF61" s="250"/>
      <c r="GG61" s="250"/>
      <c r="GH61" s="250"/>
      <c r="GI61" s="250"/>
      <c r="GJ61" s="250"/>
      <c r="GK61" s="250"/>
      <c r="GL61" s="250"/>
      <c r="GM61" s="250"/>
      <c r="GN61" s="250"/>
      <c r="GO61" s="250"/>
      <c r="GP61" s="250"/>
      <c r="GQ61" s="250"/>
      <c r="GR61" s="251"/>
      <c r="GS61" s="251"/>
      <c r="GT61" s="251"/>
      <c r="GU61" s="251"/>
      <c r="GV61" s="251"/>
      <c r="GW61" s="214"/>
      <c r="GX61" s="230">
        <f t="shared" si="82"/>
        <v>60</v>
      </c>
      <c r="HB61" s="211" t="str">
        <f>BF$18&amp;BF$19&amp;BF$20</f>
        <v>CITROENC5 TOURER1.6 HDi Séduction 120g</v>
      </c>
      <c r="HF61" s="212" t="str">
        <f>BF$18&amp;BF$19&amp;BF$20&amp;"Term:"&amp; BF$43&amp;"  Mileage: "&amp;BF$44</f>
        <v>CITROENC5 TOURER1.6 HDi Séduction 120gTerm:60  Mileage: 40000</v>
      </c>
    </row>
    <row r="62" spans="1:214" s="218" customFormat="1" ht="12" customHeight="1" x14ac:dyDescent="0.2">
      <c r="A62" s="230" t="s">
        <v>440</v>
      </c>
      <c r="B62" s="208" t="s">
        <v>452</v>
      </c>
      <c r="C62" s="258"/>
      <c r="D62" s="259" t="s">
        <v>401</v>
      </c>
      <c r="E62" s="415">
        <v>17</v>
      </c>
      <c r="F62" s="415">
        <v>17</v>
      </c>
      <c r="G62" s="415">
        <v>17</v>
      </c>
      <c r="H62" s="415">
        <v>17</v>
      </c>
      <c r="I62" s="415">
        <v>17</v>
      </c>
      <c r="J62" s="415">
        <v>17</v>
      </c>
      <c r="K62" s="415">
        <v>17</v>
      </c>
      <c r="L62" s="415">
        <v>17</v>
      </c>
      <c r="M62" s="415">
        <v>17</v>
      </c>
      <c r="N62" s="415">
        <v>17</v>
      </c>
      <c r="O62" s="415">
        <v>17</v>
      </c>
      <c r="P62" s="415">
        <v>17</v>
      </c>
      <c r="Q62" s="415">
        <v>17</v>
      </c>
      <c r="R62" s="415">
        <v>17</v>
      </c>
      <c r="S62" s="415">
        <v>17</v>
      </c>
      <c r="T62" s="415">
        <v>17</v>
      </c>
      <c r="U62" s="415">
        <v>17</v>
      </c>
      <c r="V62" s="415">
        <v>17</v>
      </c>
      <c r="W62" s="415">
        <v>17</v>
      </c>
      <c r="X62" s="415">
        <v>17</v>
      </c>
      <c r="Y62" s="415">
        <v>17</v>
      </c>
      <c r="Z62" s="415">
        <v>17</v>
      </c>
      <c r="AA62" s="415">
        <v>17</v>
      </c>
      <c r="AB62" s="415">
        <v>17</v>
      </c>
      <c r="AC62" s="415">
        <v>17</v>
      </c>
      <c r="AD62" s="415">
        <v>17</v>
      </c>
      <c r="AE62" s="415">
        <v>17</v>
      </c>
      <c r="AF62" s="415">
        <v>17</v>
      </c>
      <c r="AG62" s="415">
        <v>17</v>
      </c>
      <c r="AH62" s="415">
        <v>17</v>
      </c>
      <c r="AI62" s="415">
        <v>17</v>
      </c>
      <c r="AJ62" s="415">
        <v>17</v>
      </c>
      <c r="AK62" s="415">
        <v>17</v>
      </c>
      <c r="AL62" s="415">
        <v>17</v>
      </c>
      <c r="AM62" s="415">
        <v>17</v>
      </c>
      <c r="AN62" s="415">
        <v>17</v>
      </c>
      <c r="AO62" s="415">
        <v>17</v>
      </c>
      <c r="AP62" s="415">
        <v>17</v>
      </c>
      <c r="AQ62" s="415">
        <v>17</v>
      </c>
      <c r="AR62" s="415">
        <v>17</v>
      </c>
      <c r="AS62" s="415">
        <v>17</v>
      </c>
      <c r="AT62" s="415">
        <v>17</v>
      </c>
      <c r="AU62" s="415">
        <v>17</v>
      </c>
      <c r="AV62" s="415">
        <v>17</v>
      </c>
      <c r="AW62" s="415">
        <v>17</v>
      </c>
      <c r="AX62" s="415">
        <v>17</v>
      </c>
      <c r="AY62" s="415">
        <v>17</v>
      </c>
      <c r="AZ62" s="415">
        <v>17</v>
      </c>
      <c r="BA62" s="415">
        <v>17</v>
      </c>
      <c r="BB62" s="415">
        <v>17</v>
      </c>
      <c r="BC62" s="415">
        <v>17</v>
      </c>
      <c r="BD62" s="415">
        <v>17</v>
      </c>
      <c r="BE62" s="415">
        <v>17</v>
      </c>
      <c r="BF62" s="415">
        <v>17</v>
      </c>
      <c r="BG62" s="415">
        <v>17</v>
      </c>
      <c r="BH62" s="415">
        <v>17</v>
      </c>
      <c r="BI62" s="415">
        <v>17</v>
      </c>
      <c r="BJ62" s="415">
        <v>17</v>
      </c>
      <c r="BK62" s="415">
        <v>17</v>
      </c>
      <c r="BL62" s="415">
        <v>17</v>
      </c>
      <c r="BM62" s="415">
        <v>17</v>
      </c>
      <c r="BN62" s="415">
        <v>17</v>
      </c>
      <c r="BO62" s="415">
        <v>17</v>
      </c>
      <c r="BP62" s="415">
        <v>17</v>
      </c>
      <c r="BQ62" s="415">
        <v>17</v>
      </c>
      <c r="BR62" s="415">
        <v>17</v>
      </c>
      <c r="BS62" s="415">
        <v>17</v>
      </c>
      <c r="BT62" s="415">
        <v>17</v>
      </c>
      <c r="BU62" s="415">
        <v>17</v>
      </c>
      <c r="BV62" s="415">
        <v>17</v>
      </c>
      <c r="BW62" s="415">
        <v>17</v>
      </c>
      <c r="BX62" s="415">
        <v>17</v>
      </c>
      <c r="BY62" s="415">
        <v>17</v>
      </c>
      <c r="BZ62" s="415">
        <v>17</v>
      </c>
      <c r="CA62" s="415">
        <v>17</v>
      </c>
      <c r="CB62" s="415">
        <v>17</v>
      </c>
      <c r="CC62" s="415">
        <v>17</v>
      </c>
      <c r="CD62" s="415">
        <v>17</v>
      </c>
      <c r="CE62" s="415">
        <v>17</v>
      </c>
      <c r="CF62" s="415">
        <v>17</v>
      </c>
      <c r="CG62" s="415">
        <v>17</v>
      </c>
      <c r="CH62" s="415">
        <v>17</v>
      </c>
      <c r="CI62" s="415">
        <v>17</v>
      </c>
      <c r="CJ62" s="415">
        <v>17</v>
      </c>
      <c r="CK62" s="415">
        <v>17</v>
      </c>
      <c r="CL62" s="415">
        <v>17</v>
      </c>
      <c r="CM62" s="415">
        <v>17</v>
      </c>
      <c r="CN62" s="415">
        <v>17</v>
      </c>
      <c r="CO62" s="415">
        <v>17</v>
      </c>
      <c r="CP62" s="415">
        <v>17</v>
      </c>
      <c r="CQ62" s="415">
        <v>17</v>
      </c>
      <c r="CR62" s="415">
        <v>17</v>
      </c>
      <c r="CS62" s="415">
        <v>17</v>
      </c>
      <c r="CT62" s="415">
        <v>17</v>
      </c>
      <c r="CU62" s="415">
        <v>17</v>
      </c>
      <c r="CV62" s="415">
        <v>17</v>
      </c>
      <c r="CW62" s="415">
        <v>17</v>
      </c>
      <c r="CX62" s="415">
        <v>17</v>
      </c>
      <c r="CY62" s="415">
        <v>17</v>
      </c>
      <c r="CZ62" s="415">
        <v>17</v>
      </c>
      <c r="DA62" s="415">
        <v>17</v>
      </c>
      <c r="DB62" s="415">
        <v>17</v>
      </c>
      <c r="DC62" s="415">
        <v>17</v>
      </c>
      <c r="DD62" s="415">
        <v>17</v>
      </c>
      <c r="DE62" s="415">
        <v>17</v>
      </c>
      <c r="DF62" s="415">
        <v>17</v>
      </c>
      <c r="DG62" s="415">
        <v>17</v>
      </c>
      <c r="DH62" s="415">
        <v>17</v>
      </c>
      <c r="DI62" s="415">
        <v>17</v>
      </c>
      <c r="DJ62" s="415">
        <v>17</v>
      </c>
      <c r="DK62" s="415">
        <v>17</v>
      </c>
      <c r="DL62" s="415">
        <v>17</v>
      </c>
      <c r="DM62" s="415">
        <v>17</v>
      </c>
      <c r="DN62" s="415">
        <v>17</v>
      </c>
      <c r="DO62" s="415">
        <v>17</v>
      </c>
      <c r="DP62" s="415">
        <v>17</v>
      </c>
      <c r="DQ62" s="415">
        <v>17</v>
      </c>
      <c r="DR62" s="415">
        <v>17</v>
      </c>
      <c r="DS62" s="415">
        <v>17</v>
      </c>
      <c r="DT62" s="415">
        <v>17</v>
      </c>
      <c r="DU62" s="415">
        <v>17</v>
      </c>
      <c r="DV62" s="415">
        <v>17</v>
      </c>
      <c r="DW62" s="415">
        <v>17</v>
      </c>
      <c r="DX62" s="415">
        <v>17</v>
      </c>
      <c r="DY62" s="415">
        <v>17</v>
      </c>
      <c r="DZ62" s="415">
        <v>17</v>
      </c>
      <c r="EA62" s="415">
        <v>17</v>
      </c>
      <c r="EB62" s="415">
        <v>17</v>
      </c>
      <c r="EC62" s="415">
        <v>17</v>
      </c>
      <c r="ED62" s="415">
        <v>17</v>
      </c>
      <c r="EE62" s="415">
        <v>17</v>
      </c>
      <c r="EF62" s="415">
        <v>17</v>
      </c>
      <c r="EG62" s="250"/>
      <c r="EH62" s="250"/>
      <c r="EI62" s="250"/>
      <c r="EJ62" s="250"/>
      <c r="EK62" s="250"/>
      <c r="EL62" s="250"/>
      <c r="EM62" s="250"/>
      <c r="EN62" s="250"/>
      <c r="EO62" s="250"/>
      <c r="EP62" s="250"/>
      <c r="EQ62" s="250"/>
      <c r="ER62" s="250"/>
      <c r="ES62" s="250"/>
      <c r="ET62" s="250"/>
      <c r="EU62" s="250"/>
      <c r="EV62" s="250"/>
      <c r="EW62" s="250"/>
      <c r="EX62" s="250"/>
      <c r="EY62" s="250"/>
      <c r="EZ62" s="250"/>
      <c r="FA62" s="250"/>
      <c r="FB62" s="250"/>
      <c r="FC62" s="250"/>
      <c r="FD62" s="250"/>
      <c r="FE62" s="250"/>
      <c r="FF62" s="250"/>
      <c r="FG62" s="250"/>
      <c r="FH62" s="250"/>
      <c r="FI62" s="250"/>
      <c r="FJ62" s="250"/>
      <c r="FK62" s="250"/>
      <c r="FL62" s="250"/>
      <c r="FM62" s="250"/>
      <c r="FN62" s="250"/>
      <c r="FO62" s="250"/>
      <c r="FP62" s="250"/>
      <c r="FQ62" s="250"/>
      <c r="FR62" s="250"/>
      <c r="FS62" s="250"/>
      <c r="FT62" s="250"/>
      <c r="FU62" s="250"/>
      <c r="FV62" s="250"/>
      <c r="FW62" s="250"/>
      <c r="FX62" s="250"/>
      <c r="FY62" s="250"/>
      <c r="FZ62" s="250"/>
      <c r="GA62" s="250"/>
      <c r="GB62" s="250"/>
      <c r="GC62" s="250"/>
      <c r="GD62" s="250"/>
      <c r="GE62" s="250"/>
      <c r="GF62" s="250"/>
      <c r="GG62" s="250"/>
      <c r="GH62" s="250"/>
      <c r="GI62" s="250"/>
      <c r="GJ62" s="250"/>
      <c r="GK62" s="250"/>
      <c r="GL62" s="250"/>
      <c r="GM62" s="250"/>
      <c r="GN62" s="250"/>
      <c r="GO62" s="250"/>
      <c r="GP62" s="250"/>
      <c r="GQ62" s="250"/>
      <c r="GR62" s="251"/>
      <c r="GS62" s="251"/>
      <c r="GT62" s="251"/>
      <c r="GU62" s="251"/>
      <c r="GV62" s="251"/>
      <c r="GW62" s="214"/>
      <c r="GX62" s="230">
        <f t="shared" si="82"/>
        <v>61</v>
      </c>
      <c r="HB62" s="211" t="str">
        <f>BG$18&amp;BG$19&amp;BG$20</f>
        <v>VWPASSAT VARIANT1.6 TDi Confortline Navig</v>
      </c>
      <c r="HF62" s="212" t="str">
        <f>BG$18&amp;BG$19&amp;BG$20&amp;"Term:"&amp; BG$43&amp;"  Mileage: "&amp;BG$44</f>
        <v>VWPASSAT VARIANT1.6 TDi Confortline NavigTerm:48  Mileage: 25000</v>
      </c>
    </row>
    <row r="63" spans="1:214" s="218" customFormat="1" ht="12" customHeight="1" x14ac:dyDescent="0.2">
      <c r="A63" s="230" t="s">
        <v>440</v>
      </c>
      <c r="B63" s="208" t="s">
        <v>509</v>
      </c>
      <c r="C63" s="258"/>
      <c r="D63" s="259" t="s">
        <v>402</v>
      </c>
      <c r="E63" s="415">
        <v>3.16</v>
      </c>
      <c r="F63" s="415">
        <v>3.16</v>
      </c>
      <c r="G63" s="415">
        <v>3.16</v>
      </c>
      <c r="H63" s="415">
        <v>3.16</v>
      </c>
      <c r="I63" s="415">
        <v>3.16</v>
      </c>
      <c r="J63" s="415">
        <v>3.16</v>
      </c>
      <c r="K63" s="415">
        <v>3.16</v>
      </c>
      <c r="L63" s="415">
        <v>3.16</v>
      </c>
      <c r="M63" s="415">
        <v>3.16</v>
      </c>
      <c r="N63" s="415">
        <v>3.16</v>
      </c>
      <c r="O63" s="415">
        <v>3.16</v>
      </c>
      <c r="P63" s="415">
        <v>3.16</v>
      </c>
      <c r="Q63" s="415">
        <v>3.16</v>
      </c>
      <c r="R63" s="415">
        <v>3.16</v>
      </c>
      <c r="S63" s="415">
        <v>3.16</v>
      </c>
      <c r="T63" s="415">
        <v>3.16</v>
      </c>
      <c r="U63" s="415">
        <v>3.16</v>
      </c>
      <c r="V63" s="415">
        <v>3.16</v>
      </c>
      <c r="W63" s="415">
        <v>3.16</v>
      </c>
      <c r="X63" s="415">
        <v>3.16</v>
      </c>
      <c r="Y63" s="415">
        <v>3.16</v>
      </c>
      <c r="Z63" s="415">
        <v>3.16</v>
      </c>
      <c r="AA63" s="415">
        <v>3.16</v>
      </c>
      <c r="AB63" s="415">
        <v>3.16</v>
      </c>
      <c r="AC63" s="415">
        <v>3.16</v>
      </c>
      <c r="AD63" s="415">
        <v>3.16</v>
      </c>
      <c r="AE63" s="415">
        <v>3.16</v>
      </c>
      <c r="AF63" s="415">
        <v>3.16</v>
      </c>
      <c r="AG63" s="415">
        <v>3.16</v>
      </c>
      <c r="AH63" s="415">
        <v>3.16</v>
      </c>
      <c r="AI63" s="415">
        <v>3.16</v>
      </c>
      <c r="AJ63" s="415">
        <v>3.16</v>
      </c>
      <c r="AK63" s="415">
        <v>3.16</v>
      </c>
      <c r="AL63" s="415">
        <v>3.16</v>
      </c>
      <c r="AM63" s="415">
        <v>3.16</v>
      </c>
      <c r="AN63" s="415">
        <v>3.16</v>
      </c>
      <c r="AO63" s="415">
        <v>3.16</v>
      </c>
      <c r="AP63" s="415">
        <v>3.16</v>
      </c>
      <c r="AQ63" s="415">
        <v>3.16</v>
      </c>
      <c r="AR63" s="415">
        <v>3.16</v>
      </c>
      <c r="AS63" s="415">
        <v>3.16</v>
      </c>
      <c r="AT63" s="415">
        <v>3.16</v>
      </c>
      <c r="AU63" s="415">
        <v>3.16</v>
      </c>
      <c r="AV63" s="415">
        <v>3.16</v>
      </c>
      <c r="AW63" s="415">
        <v>3.16</v>
      </c>
      <c r="AX63" s="415">
        <v>3.16</v>
      </c>
      <c r="AY63" s="415">
        <v>3.16</v>
      </c>
      <c r="AZ63" s="415">
        <v>3.16</v>
      </c>
      <c r="BA63" s="415">
        <v>3.16</v>
      </c>
      <c r="BB63" s="415">
        <v>3.16</v>
      </c>
      <c r="BC63" s="415">
        <v>3.16</v>
      </c>
      <c r="BD63" s="415">
        <v>3.16</v>
      </c>
      <c r="BE63" s="415">
        <v>3.16</v>
      </c>
      <c r="BF63" s="415">
        <v>3.16</v>
      </c>
      <c r="BG63" s="415">
        <v>3.16</v>
      </c>
      <c r="BH63" s="415">
        <v>3.16</v>
      </c>
      <c r="BI63" s="415">
        <v>3.16</v>
      </c>
      <c r="BJ63" s="415">
        <v>3.16</v>
      </c>
      <c r="BK63" s="415">
        <v>3.16</v>
      </c>
      <c r="BL63" s="415">
        <v>3.16</v>
      </c>
      <c r="BM63" s="415">
        <v>3.16</v>
      </c>
      <c r="BN63" s="415">
        <v>3.16</v>
      </c>
      <c r="BO63" s="415">
        <v>3.16</v>
      </c>
      <c r="BP63" s="415">
        <v>3.16</v>
      </c>
      <c r="BQ63" s="415">
        <v>3.16</v>
      </c>
      <c r="BR63" s="415">
        <v>3.16</v>
      </c>
      <c r="BS63" s="415">
        <v>3.16</v>
      </c>
      <c r="BT63" s="415">
        <v>3.16</v>
      </c>
      <c r="BU63" s="415">
        <v>3.16</v>
      </c>
      <c r="BV63" s="415">
        <v>3.16</v>
      </c>
      <c r="BW63" s="415">
        <v>3.16</v>
      </c>
      <c r="BX63" s="415">
        <v>3.16</v>
      </c>
      <c r="BY63" s="415">
        <v>3.16</v>
      </c>
      <c r="BZ63" s="415">
        <v>3.16</v>
      </c>
      <c r="CA63" s="415">
        <v>3.16</v>
      </c>
      <c r="CB63" s="415">
        <v>3.16</v>
      </c>
      <c r="CC63" s="415">
        <v>3.16</v>
      </c>
      <c r="CD63" s="415">
        <v>3.16</v>
      </c>
      <c r="CE63" s="415">
        <v>3.16</v>
      </c>
      <c r="CF63" s="415">
        <v>3.16</v>
      </c>
      <c r="CG63" s="415">
        <v>3.16</v>
      </c>
      <c r="CH63" s="415">
        <v>3.16</v>
      </c>
      <c r="CI63" s="415">
        <v>3.16</v>
      </c>
      <c r="CJ63" s="415">
        <v>3.16</v>
      </c>
      <c r="CK63" s="415">
        <v>3.16</v>
      </c>
      <c r="CL63" s="415">
        <v>3.16</v>
      </c>
      <c r="CM63" s="415">
        <v>3.16</v>
      </c>
      <c r="CN63" s="415">
        <v>3.16</v>
      </c>
      <c r="CO63" s="415">
        <v>3.16</v>
      </c>
      <c r="CP63" s="415">
        <v>3.16</v>
      </c>
      <c r="CQ63" s="415">
        <v>3.16</v>
      </c>
      <c r="CR63" s="415">
        <v>3.16</v>
      </c>
      <c r="CS63" s="415">
        <v>3.16</v>
      </c>
      <c r="CT63" s="415">
        <v>3.16</v>
      </c>
      <c r="CU63" s="415">
        <v>3.16</v>
      </c>
      <c r="CV63" s="415">
        <v>3.16</v>
      </c>
      <c r="CW63" s="415">
        <v>3.16</v>
      </c>
      <c r="CX63" s="415">
        <v>3.16</v>
      </c>
      <c r="CY63" s="415">
        <v>3.16</v>
      </c>
      <c r="CZ63" s="415">
        <v>3.16</v>
      </c>
      <c r="DA63" s="415">
        <v>3.16</v>
      </c>
      <c r="DB63" s="415">
        <v>3.16</v>
      </c>
      <c r="DC63" s="415">
        <v>3.16</v>
      </c>
      <c r="DD63" s="415">
        <v>3.16</v>
      </c>
      <c r="DE63" s="415">
        <v>3.16</v>
      </c>
      <c r="DF63" s="415">
        <v>3.16</v>
      </c>
      <c r="DG63" s="415">
        <v>3.16</v>
      </c>
      <c r="DH63" s="415">
        <v>3.16</v>
      </c>
      <c r="DI63" s="415">
        <v>3.16</v>
      </c>
      <c r="DJ63" s="415">
        <v>3.16</v>
      </c>
      <c r="DK63" s="415">
        <v>3.16</v>
      </c>
      <c r="DL63" s="415">
        <v>3.16</v>
      </c>
      <c r="DM63" s="415">
        <v>3.16</v>
      </c>
      <c r="DN63" s="415">
        <v>3.16</v>
      </c>
      <c r="DO63" s="415">
        <v>3.16</v>
      </c>
      <c r="DP63" s="415">
        <v>3.16</v>
      </c>
      <c r="DQ63" s="415">
        <v>3.16</v>
      </c>
      <c r="DR63" s="415">
        <v>3.16</v>
      </c>
      <c r="DS63" s="415">
        <v>3.16</v>
      </c>
      <c r="DT63" s="415">
        <v>3.16</v>
      </c>
      <c r="DU63" s="415">
        <v>3.16</v>
      </c>
      <c r="DV63" s="415">
        <v>3.16</v>
      </c>
      <c r="DW63" s="415">
        <v>3.16</v>
      </c>
      <c r="DX63" s="415">
        <v>3.16</v>
      </c>
      <c r="DY63" s="415">
        <v>3.16</v>
      </c>
      <c r="DZ63" s="415">
        <v>3.16</v>
      </c>
      <c r="EA63" s="415">
        <v>3.16</v>
      </c>
      <c r="EB63" s="415">
        <v>3.16</v>
      </c>
      <c r="EC63" s="415">
        <v>3.16</v>
      </c>
      <c r="ED63" s="415">
        <v>3.16</v>
      </c>
      <c r="EE63" s="415">
        <v>3.16</v>
      </c>
      <c r="EF63" s="415">
        <v>3.16</v>
      </c>
      <c r="EG63" s="250"/>
      <c r="EH63" s="250"/>
      <c r="EI63" s="250"/>
      <c r="EJ63" s="250"/>
      <c r="EK63" s="250"/>
      <c r="EL63" s="250"/>
      <c r="EM63" s="250"/>
      <c r="EN63" s="250"/>
      <c r="EO63" s="250"/>
      <c r="EP63" s="250"/>
      <c r="EQ63" s="250"/>
      <c r="ER63" s="250"/>
      <c r="ES63" s="250"/>
      <c r="ET63" s="250"/>
      <c r="EU63" s="250"/>
      <c r="EV63" s="250"/>
      <c r="EW63" s="250"/>
      <c r="EX63" s="250"/>
      <c r="EY63" s="250"/>
      <c r="EZ63" s="250"/>
      <c r="FA63" s="250"/>
      <c r="FB63" s="250"/>
      <c r="FC63" s="250"/>
      <c r="FD63" s="250"/>
      <c r="FE63" s="250"/>
      <c r="FF63" s="250"/>
      <c r="FG63" s="250"/>
      <c r="FH63" s="250"/>
      <c r="FI63" s="250"/>
      <c r="FJ63" s="250"/>
      <c r="FK63" s="250"/>
      <c r="FL63" s="250"/>
      <c r="FM63" s="250"/>
      <c r="FN63" s="250"/>
      <c r="FO63" s="250"/>
      <c r="FP63" s="250"/>
      <c r="FQ63" s="250"/>
      <c r="FR63" s="250"/>
      <c r="FS63" s="250"/>
      <c r="FT63" s="250"/>
      <c r="FU63" s="250"/>
      <c r="FV63" s="250"/>
      <c r="FW63" s="250"/>
      <c r="FX63" s="250"/>
      <c r="FY63" s="250"/>
      <c r="FZ63" s="250"/>
      <c r="GA63" s="250"/>
      <c r="GB63" s="250"/>
      <c r="GC63" s="250"/>
      <c r="GD63" s="250"/>
      <c r="GE63" s="250"/>
      <c r="GF63" s="250"/>
      <c r="GG63" s="250"/>
      <c r="GH63" s="250"/>
      <c r="GI63" s="250"/>
      <c r="GJ63" s="250"/>
      <c r="GK63" s="250"/>
      <c r="GL63" s="250"/>
      <c r="GM63" s="250"/>
      <c r="GN63" s="250"/>
      <c r="GO63" s="250"/>
      <c r="GP63" s="250"/>
      <c r="GQ63" s="250"/>
      <c r="GR63" s="251"/>
      <c r="GS63" s="251"/>
      <c r="GT63" s="251"/>
      <c r="GU63" s="251"/>
      <c r="GV63" s="251"/>
      <c r="GW63" s="214"/>
      <c r="GX63" s="230">
        <f t="shared" si="82"/>
        <v>62</v>
      </c>
      <c r="HB63" s="211" t="str">
        <f>BH$18&amp;BH$19&amp;BH$20</f>
        <v>VWPASSAT VARIANT1.6 TDi Confortline Navig</v>
      </c>
      <c r="HF63" s="212" t="str">
        <f>BH$18&amp;BH$19&amp;BH$20&amp;"Term:"&amp; BH$43&amp;"  Mileage: "&amp;BH$44</f>
        <v>VWPASSAT VARIANT1.6 TDi Confortline NavigTerm:48  Mileage: 30000</v>
      </c>
    </row>
    <row r="64" spans="1:214" s="218" customFormat="1" ht="12" customHeight="1" x14ac:dyDescent="0.2">
      <c r="A64" s="230" t="s">
        <v>440</v>
      </c>
      <c r="B64" s="208" t="s">
        <v>454</v>
      </c>
      <c r="C64" s="258"/>
      <c r="D64" s="259" t="s">
        <v>403</v>
      </c>
      <c r="E64" s="415">
        <v>0</v>
      </c>
      <c r="F64" s="415">
        <v>0</v>
      </c>
      <c r="G64" s="415">
        <v>0</v>
      </c>
      <c r="H64" s="415">
        <v>0</v>
      </c>
      <c r="I64" s="415">
        <v>0</v>
      </c>
      <c r="J64" s="415">
        <v>0</v>
      </c>
      <c r="K64" s="415">
        <v>0</v>
      </c>
      <c r="L64" s="415">
        <v>0</v>
      </c>
      <c r="M64" s="415">
        <v>0</v>
      </c>
      <c r="N64" s="415">
        <v>0</v>
      </c>
      <c r="O64" s="415">
        <v>0</v>
      </c>
      <c r="P64" s="415">
        <v>0</v>
      </c>
      <c r="Q64" s="415">
        <v>0</v>
      </c>
      <c r="R64" s="415">
        <v>0</v>
      </c>
      <c r="S64" s="415">
        <v>0</v>
      </c>
      <c r="T64" s="415">
        <v>0</v>
      </c>
      <c r="U64" s="415">
        <v>0</v>
      </c>
      <c r="V64" s="415">
        <v>0</v>
      </c>
      <c r="W64" s="415">
        <v>0</v>
      </c>
      <c r="X64" s="415">
        <v>0</v>
      </c>
      <c r="Y64" s="415">
        <v>0</v>
      </c>
      <c r="Z64" s="415">
        <v>0</v>
      </c>
      <c r="AA64" s="415">
        <v>0</v>
      </c>
      <c r="AB64" s="415">
        <v>0</v>
      </c>
      <c r="AC64" s="415">
        <v>0</v>
      </c>
      <c r="AD64" s="415">
        <v>0</v>
      </c>
      <c r="AE64" s="415">
        <v>0</v>
      </c>
      <c r="AF64" s="415">
        <v>0</v>
      </c>
      <c r="AG64" s="415">
        <v>0</v>
      </c>
      <c r="AH64" s="415">
        <v>0</v>
      </c>
      <c r="AI64" s="415">
        <v>0</v>
      </c>
      <c r="AJ64" s="415">
        <v>0</v>
      </c>
      <c r="AK64" s="415">
        <v>0</v>
      </c>
      <c r="AL64" s="415">
        <v>0</v>
      </c>
      <c r="AM64" s="415">
        <v>0</v>
      </c>
      <c r="AN64" s="415">
        <v>0</v>
      </c>
      <c r="AO64" s="415">
        <v>0</v>
      </c>
      <c r="AP64" s="415">
        <v>0</v>
      </c>
      <c r="AQ64" s="415">
        <v>0</v>
      </c>
      <c r="AR64" s="415">
        <v>0</v>
      </c>
      <c r="AS64" s="415">
        <v>0</v>
      </c>
      <c r="AT64" s="415">
        <v>0</v>
      </c>
      <c r="AU64" s="415">
        <v>0</v>
      </c>
      <c r="AV64" s="415">
        <v>0</v>
      </c>
      <c r="AW64" s="415">
        <v>0</v>
      </c>
      <c r="AX64" s="415">
        <v>0</v>
      </c>
      <c r="AY64" s="415">
        <v>0</v>
      </c>
      <c r="AZ64" s="415">
        <v>0</v>
      </c>
      <c r="BA64" s="415">
        <v>0</v>
      </c>
      <c r="BB64" s="415">
        <v>0</v>
      </c>
      <c r="BC64" s="415">
        <v>0</v>
      </c>
      <c r="BD64" s="415">
        <v>0</v>
      </c>
      <c r="BE64" s="415">
        <v>0</v>
      </c>
      <c r="BF64" s="415">
        <v>0</v>
      </c>
      <c r="BG64" s="415">
        <v>0</v>
      </c>
      <c r="BH64" s="415">
        <v>0</v>
      </c>
      <c r="BI64" s="415">
        <v>0</v>
      </c>
      <c r="BJ64" s="415">
        <v>0</v>
      </c>
      <c r="BK64" s="415">
        <v>0</v>
      </c>
      <c r="BL64" s="415">
        <v>0</v>
      </c>
      <c r="BM64" s="415">
        <v>0</v>
      </c>
      <c r="BN64" s="415">
        <v>0</v>
      </c>
      <c r="BO64" s="415">
        <v>0</v>
      </c>
      <c r="BP64" s="415">
        <v>0</v>
      </c>
      <c r="BQ64" s="415">
        <v>0</v>
      </c>
      <c r="BR64" s="415">
        <v>0</v>
      </c>
      <c r="BS64" s="415">
        <v>0</v>
      </c>
      <c r="BT64" s="415">
        <v>0</v>
      </c>
      <c r="BU64" s="415">
        <v>0</v>
      </c>
      <c r="BV64" s="415">
        <v>0</v>
      </c>
      <c r="BW64" s="415">
        <v>0</v>
      </c>
      <c r="BX64" s="415">
        <v>0</v>
      </c>
      <c r="BY64" s="415">
        <v>0</v>
      </c>
      <c r="BZ64" s="415">
        <v>0</v>
      </c>
      <c r="CA64" s="415">
        <v>0</v>
      </c>
      <c r="CB64" s="415">
        <v>0</v>
      </c>
      <c r="CC64" s="415">
        <v>0</v>
      </c>
      <c r="CD64" s="415">
        <v>0</v>
      </c>
      <c r="CE64" s="415">
        <v>0</v>
      </c>
      <c r="CF64" s="415">
        <v>0</v>
      </c>
      <c r="CG64" s="415">
        <v>0</v>
      </c>
      <c r="CH64" s="415">
        <v>0</v>
      </c>
      <c r="CI64" s="415">
        <v>0</v>
      </c>
      <c r="CJ64" s="415">
        <v>0</v>
      </c>
      <c r="CK64" s="415">
        <v>0</v>
      </c>
      <c r="CL64" s="415">
        <v>0</v>
      </c>
      <c r="CM64" s="415">
        <v>0</v>
      </c>
      <c r="CN64" s="415">
        <v>0</v>
      </c>
      <c r="CO64" s="415">
        <v>0</v>
      </c>
      <c r="CP64" s="415">
        <v>0</v>
      </c>
      <c r="CQ64" s="415">
        <v>0</v>
      </c>
      <c r="CR64" s="415">
        <v>0</v>
      </c>
      <c r="CS64" s="415">
        <v>0</v>
      </c>
      <c r="CT64" s="415">
        <v>0</v>
      </c>
      <c r="CU64" s="415">
        <v>0</v>
      </c>
      <c r="CV64" s="415">
        <v>0</v>
      </c>
      <c r="CW64" s="415">
        <v>0</v>
      </c>
      <c r="CX64" s="415">
        <v>0</v>
      </c>
      <c r="CY64" s="415">
        <v>0</v>
      </c>
      <c r="CZ64" s="415">
        <v>0</v>
      </c>
      <c r="DA64" s="415">
        <v>0</v>
      </c>
      <c r="DB64" s="415">
        <v>0</v>
      </c>
      <c r="DC64" s="415">
        <v>0</v>
      </c>
      <c r="DD64" s="415">
        <v>0</v>
      </c>
      <c r="DE64" s="415">
        <v>0</v>
      </c>
      <c r="DF64" s="415">
        <v>0</v>
      </c>
      <c r="DG64" s="415">
        <v>0</v>
      </c>
      <c r="DH64" s="415">
        <v>0</v>
      </c>
      <c r="DI64" s="415">
        <v>0</v>
      </c>
      <c r="DJ64" s="415">
        <v>0</v>
      </c>
      <c r="DK64" s="415">
        <v>0</v>
      </c>
      <c r="DL64" s="415">
        <v>0</v>
      </c>
      <c r="DM64" s="415">
        <v>0</v>
      </c>
      <c r="DN64" s="415">
        <v>0</v>
      </c>
      <c r="DO64" s="415">
        <v>0</v>
      </c>
      <c r="DP64" s="415">
        <v>0</v>
      </c>
      <c r="DQ64" s="415">
        <v>0</v>
      </c>
      <c r="DR64" s="415">
        <v>0</v>
      </c>
      <c r="DS64" s="415">
        <v>0</v>
      </c>
      <c r="DT64" s="415">
        <v>0</v>
      </c>
      <c r="DU64" s="415">
        <v>0</v>
      </c>
      <c r="DV64" s="415">
        <v>0</v>
      </c>
      <c r="DW64" s="415">
        <v>0</v>
      </c>
      <c r="DX64" s="415">
        <v>0</v>
      </c>
      <c r="DY64" s="415">
        <v>0</v>
      </c>
      <c r="DZ64" s="415">
        <v>0</v>
      </c>
      <c r="EA64" s="415">
        <v>0</v>
      </c>
      <c r="EB64" s="415">
        <v>0</v>
      </c>
      <c r="EC64" s="415">
        <v>0</v>
      </c>
      <c r="ED64" s="415">
        <v>0</v>
      </c>
      <c r="EE64" s="415">
        <v>0</v>
      </c>
      <c r="EF64" s="415">
        <v>0</v>
      </c>
      <c r="EG64" s="250"/>
      <c r="EH64" s="250"/>
      <c r="EI64" s="250"/>
      <c r="EJ64" s="250"/>
      <c r="EK64" s="250"/>
      <c r="EL64" s="250"/>
      <c r="EM64" s="250"/>
      <c r="EN64" s="250"/>
      <c r="EO64" s="250"/>
      <c r="EP64" s="250"/>
      <c r="EQ64" s="250"/>
      <c r="ER64" s="250"/>
      <c r="ES64" s="250"/>
      <c r="ET64" s="250"/>
      <c r="EU64" s="250"/>
      <c r="EV64" s="250"/>
      <c r="EW64" s="250"/>
      <c r="EX64" s="250"/>
      <c r="EY64" s="250"/>
      <c r="EZ64" s="250"/>
      <c r="FA64" s="250"/>
      <c r="FB64" s="250"/>
      <c r="FC64" s="250"/>
      <c r="FD64" s="250"/>
      <c r="FE64" s="250"/>
      <c r="FF64" s="250"/>
      <c r="FG64" s="250"/>
      <c r="FH64" s="250"/>
      <c r="FI64" s="250"/>
      <c r="FJ64" s="250"/>
      <c r="FK64" s="250"/>
      <c r="FL64" s="250"/>
      <c r="FM64" s="250"/>
      <c r="FN64" s="250"/>
      <c r="FO64" s="250"/>
      <c r="FP64" s="250"/>
      <c r="FQ64" s="250"/>
      <c r="FR64" s="250"/>
      <c r="FS64" s="250"/>
      <c r="FT64" s="250"/>
      <c r="FU64" s="250"/>
      <c r="FV64" s="250"/>
      <c r="FW64" s="250"/>
      <c r="FX64" s="250"/>
      <c r="FY64" s="250"/>
      <c r="FZ64" s="250"/>
      <c r="GA64" s="250"/>
      <c r="GB64" s="250"/>
      <c r="GC64" s="250"/>
      <c r="GD64" s="250"/>
      <c r="GE64" s="250"/>
      <c r="GF64" s="250"/>
      <c r="GG64" s="250"/>
      <c r="GH64" s="250"/>
      <c r="GI64" s="250"/>
      <c r="GJ64" s="250"/>
      <c r="GK64" s="250"/>
      <c r="GL64" s="250"/>
      <c r="GM64" s="250"/>
      <c r="GN64" s="250"/>
      <c r="GO64" s="250"/>
      <c r="GP64" s="250"/>
      <c r="GQ64" s="250"/>
      <c r="GR64" s="251"/>
      <c r="GS64" s="251"/>
      <c r="GT64" s="251"/>
      <c r="GU64" s="251"/>
      <c r="GV64" s="251"/>
      <c r="GW64" s="214"/>
      <c r="GX64" s="230">
        <f t="shared" si="82"/>
        <v>63</v>
      </c>
      <c r="HB64" s="211" t="str">
        <f>BI$18&amp;BI$19&amp;BI$20</f>
        <v>VWPASSAT VARIANT1.6 TDi Confortline Navig</v>
      </c>
      <c r="HF64" s="212" t="str">
        <f>BI$18&amp;BI$19&amp;BI$20&amp;"Term:"&amp; BI$43&amp;"  Mileage: "&amp;BI$44</f>
        <v>VWPASSAT VARIANT1.6 TDi Confortline NavigTerm:48  Mileage: 40000</v>
      </c>
    </row>
    <row r="65" spans="1:214" s="218" customFormat="1" ht="12" customHeight="1" x14ac:dyDescent="0.2">
      <c r="A65" s="230" t="s">
        <v>440</v>
      </c>
      <c r="B65" s="208" t="s">
        <v>510</v>
      </c>
      <c r="C65" s="258"/>
      <c r="D65" s="259" t="s">
        <v>404</v>
      </c>
      <c r="E65" s="415">
        <v>27.95</v>
      </c>
      <c r="F65" s="415">
        <v>33.85</v>
      </c>
      <c r="G65" s="415">
        <v>47.03</v>
      </c>
      <c r="H65" s="415">
        <v>31.6</v>
      </c>
      <c r="I65" s="415">
        <v>38.83</v>
      </c>
      <c r="J65" s="415">
        <v>53.76</v>
      </c>
      <c r="K65" s="415">
        <v>26.08</v>
      </c>
      <c r="L65" s="415">
        <v>31.2</v>
      </c>
      <c r="M65" s="415">
        <v>41.93</v>
      </c>
      <c r="N65" s="415">
        <v>28.85</v>
      </c>
      <c r="O65" s="415">
        <v>34.950000000000003</v>
      </c>
      <c r="P65" s="415">
        <v>47.66</v>
      </c>
      <c r="Q65" s="415">
        <v>28.08</v>
      </c>
      <c r="R65" s="415">
        <v>34.08</v>
      </c>
      <c r="S65" s="415">
        <v>48</v>
      </c>
      <c r="T65" s="415">
        <v>32.06</v>
      </c>
      <c r="U65" s="415">
        <v>39.700000000000003</v>
      </c>
      <c r="V65" s="415">
        <v>54.73</v>
      </c>
      <c r="W65" s="415">
        <v>29.2</v>
      </c>
      <c r="X65" s="415">
        <v>35.53</v>
      </c>
      <c r="Y65" s="415">
        <v>49.93</v>
      </c>
      <c r="Z65" s="415">
        <v>33.24</v>
      </c>
      <c r="AA65" s="415">
        <v>41.13</v>
      </c>
      <c r="AB65" s="415">
        <v>56.96</v>
      </c>
      <c r="AC65" s="415">
        <v>32.31</v>
      </c>
      <c r="AD65" s="415">
        <v>39.35</v>
      </c>
      <c r="AE65" s="415">
        <v>55.66</v>
      </c>
      <c r="AF65" s="415">
        <v>36.950000000000003</v>
      </c>
      <c r="AG65" s="415">
        <v>46.03</v>
      </c>
      <c r="AH65" s="415">
        <v>63.66</v>
      </c>
      <c r="AI65" s="415">
        <v>26.08</v>
      </c>
      <c r="AJ65" s="415">
        <v>31.2</v>
      </c>
      <c r="AK65" s="415">
        <v>41.93</v>
      </c>
      <c r="AL65" s="415">
        <v>28.85</v>
      </c>
      <c r="AM65" s="415">
        <v>34.950000000000003</v>
      </c>
      <c r="AN65" s="415">
        <v>47.66</v>
      </c>
      <c r="AO65" s="415">
        <v>34.72</v>
      </c>
      <c r="AP65" s="415">
        <v>40.799999999999997</v>
      </c>
      <c r="AQ65" s="415">
        <v>52.46</v>
      </c>
      <c r="AR65" s="415">
        <v>37.58</v>
      </c>
      <c r="AS65" s="415">
        <v>44.03</v>
      </c>
      <c r="AT65" s="415">
        <v>59.83</v>
      </c>
      <c r="AU65" s="415">
        <v>28.35</v>
      </c>
      <c r="AV65" s="415">
        <v>33.85</v>
      </c>
      <c r="AW65" s="415">
        <v>45.76</v>
      </c>
      <c r="AX65" s="415">
        <v>31.45</v>
      </c>
      <c r="AY65" s="415">
        <v>38.08</v>
      </c>
      <c r="AZ65" s="415">
        <v>52.16</v>
      </c>
      <c r="BA65" s="415">
        <v>38.39</v>
      </c>
      <c r="BB65" s="415">
        <v>46.08</v>
      </c>
      <c r="BC65" s="415">
        <v>62.73</v>
      </c>
      <c r="BD65" s="415">
        <v>42.91</v>
      </c>
      <c r="BE65" s="415">
        <v>52.13</v>
      </c>
      <c r="BF65" s="415">
        <v>71.66</v>
      </c>
      <c r="BG65" s="415">
        <v>26.08</v>
      </c>
      <c r="BH65" s="415">
        <v>31.2</v>
      </c>
      <c r="BI65" s="415">
        <v>41.93</v>
      </c>
      <c r="BJ65" s="415">
        <v>28.85</v>
      </c>
      <c r="BK65" s="415">
        <v>34.950000000000003</v>
      </c>
      <c r="BL65" s="415">
        <v>47.66</v>
      </c>
      <c r="BM65" s="415">
        <v>27.04</v>
      </c>
      <c r="BN65" s="415">
        <v>32.65</v>
      </c>
      <c r="BO65" s="415">
        <v>45.13</v>
      </c>
      <c r="BP65" s="415">
        <v>30.56</v>
      </c>
      <c r="BQ65" s="415">
        <v>37.450000000000003</v>
      </c>
      <c r="BR65" s="415">
        <v>51.53</v>
      </c>
      <c r="BS65" s="415">
        <v>38.909999999999997</v>
      </c>
      <c r="BT65" s="415">
        <v>48.25</v>
      </c>
      <c r="BU65" s="415">
        <v>69.760000000000005</v>
      </c>
      <c r="BV65" s="415">
        <v>45.39</v>
      </c>
      <c r="BW65" s="415">
        <v>57.4</v>
      </c>
      <c r="BX65" s="415">
        <v>79.66</v>
      </c>
      <c r="BY65" s="415">
        <v>29.64</v>
      </c>
      <c r="BZ65" s="415">
        <v>36.25</v>
      </c>
      <c r="CA65" s="415">
        <v>49.6</v>
      </c>
      <c r="CB65" s="415">
        <v>33.89</v>
      </c>
      <c r="CC65" s="415">
        <v>41.13</v>
      </c>
      <c r="CD65" s="415">
        <v>56.63</v>
      </c>
      <c r="CE65" s="415">
        <v>35.200000000000003</v>
      </c>
      <c r="CF65" s="415">
        <v>40.799999999999997</v>
      </c>
      <c r="CG65" s="415">
        <v>52.79</v>
      </c>
      <c r="CH65" s="415">
        <v>37.6</v>
      </c>
      <c r="CI65" s="415">
        <v>44.2</v>
      </c>
      <c r="CJ65" s="415">
        <v>60.16</v>
      </c>
      <c r="CK65" s="415">
        <v>45.21</v>
      </c>
      <c r="CL65" s="415">
        <v>54.06</v>
      </c>
      <c r="CM65" s="415">
        <v>73.16</v>
      </c>
      <c r="CN65" s="415">
        <v>50.16</v>
      </c>
      <c r="CO65" s="415">
        <v>60.9</v>
      </c>
      <c r="CP65" s="415">
        <v>83.28</v>
      </c>
      <c r="CQ65" s="415">
        <v>35.200000000000003</v>
      </c>
      <c r="CR65" s="415">
        <v>40.799999999999997</v>
      </c>
      <c r="CS65" s="415">
        <v>52.79</v>
      </c>
      <c r="CT65" s="415">
        <v>37.6</v>
      </c>
      <c r="CU65" s="415">
        <v>44.2</v>
      </c>
      <c r="CV65" s="415">
        <v>60.16</v>
      </c>
      <c r="CW65" s="415">
        <v>30.72</v>
      </c>
      <c r="CX65" s="415">
        <v>36</v>
      </c>
      <c r="CY65" s="415">
        <v>47.66</v>
      </c>
      <c r="CZ65" s="415">
        <v>33.54</v>
      </c>
      <c r="DA65" s="415">
        <v>39.93</v>
      </c>
      <c r="DB65" s="415">
        <v>54.39</v>
      </c>
      <c r="DC65" s="415">
        <v>31.12</v>
      </c>
      <c r="DD65" s="415">
        <v>36.950000000000003</v>
      </c>
      <c r="DE65" s="415">
        <v>49.26</v>
      </c>
      <c r="DF65" s="415">
        <v>34.200000000000003</v>
      </c>
      <c r="DG65" s="415">
        <v>41.05</v>
      </c>
      <c r="DH65" s="415">
        <v>56.33</v>
      </c>
      <c r="DI65" s="415">
        <v>32.520000000000003</v>
      </c>
      <c r="DJ65" s="415">
        <v>39.130000000000003</v>
      </c>
      <c r="DK65" s="415">
        <v>50.23</v>
      </c>
      <c r="DL65" s="415">
        <v>36.18</v>
      </c>
      <c r="DM65" s="415">
        <v>42.33</v>
      </c>
      <c r="DN65" s="415">
        <v>57.26</v>
      </c>
      <c r="DO65" s="415">
        <v>33.74</v>
      </c>
      <c r="DP65" s="415">
        <v>39.85</v>
      </c>
      <c r="DQ65" s="415">
        <v>52.79</v>
      </c>
      <c r="DR65" s="415">
        <v>37.1</v>
      </c>
      <c r="DS65" s="415">
        <v>44.08</v>
      </c>
      <c r="DT65" s="415">
        <v>60.16</v>
      </c>
      <c r="DU65" s="415">
        <v>43.03</v>
      </c>
      <c r="DV65" s="415">
        <v>52.33</v>
      </c>
      <c r="DW65" s="415">
        <v>73.59</v>
      </c>
      <c r="DX65" s="415">
        <v>49.01</v>
      </c>
      <c r="DY65" s="415">
        <v>60.83</v>
      </c>
      <c r="DZ65" s="415">
        <v>84.16</v>
      </c>
      <c r="EA65" s="415">
        <v>42.78</v>
      </c>
      <c r="EB65" s="415">
        <v>53.75</v>
      </c>
      <c r="EC65" s="415">
        <v>76.16</v>
      </c>
      <c r="ED65" s="415">
        <v>50.47</v>
      </c>
      <c r="EE65" s="415">
        <v>62.88</v>
      </c>
      <c r="EF65" s="415">
        <v>87.02</v>
      </c>
      <c r="EG65" s="250"/>
      <c r="EH65" s="250"/>
      <c r="EI65" s="250"/>
      <c r="EJ65" s="250"/>
      <c r="EK65" s="250"/>
      <c r="EL65" s="250"/>
      <c r="EM65" s="250"/>
      <c r="EN65" s="250"/>
      <c r="EO65" s="250"/>
      <c r="EP65" s="250"/>
      <c r="EQ65" s="250"/>
      <c r="ER65" s="250"/>
      <c r="ES65" s="250"/>
      <c r="ET65" s="250"/>
      <c r="EU65" s="250"/>
      <c r="EV65" s="250"/>
      <c r="EW65" s="250"/>
      <c r="EX65" s="250"/>
      <c r="EY65" s="250"/>
      <c r="EZ65" s="250"/>
      <c r="FA65" s="250"/>
      <c r="FB65" s="250"/>
      <c r="FC65" s="250"/>
      <c r="FD65" s="250"/>
      <c r="FE65" s="250"/>
      <c r="FF65" s="250"/>
      <c r="FG65" s="250"/>
      <c r="FH65" s="250"/>
      <c r="FI65" s="250"/>
      <c r="FJ65" s="250"/>
      <c r="FK65" s="250"/>
      <c r="FL65" s="250"/>
      <c r="FM65" s="250"/>
      <c r="FN65" s="250"/>
      <c r="FO65" s="250"/>
      <c r="FP65" s="250"/>
      <c r="FQ65" s="250"/>
      <c r="FR65" s="250"/>
      <c r="FS65" s="250"/>
      <c r="FT65" s="250"/>
      <c r="FU65" s="250"/>
      <c r="FV65" s="250"/>
      <c r="FW65" s="250"/>
      <c r="FX65" s="250"/>
      <c r="FY65" s="250"/>
      <c r="FZ65" s="250"/>
      <c r="GA65" s="250"/>
      <c r="GB65" s="250"/>
      <c r="GC65" s="250"/>
      <c r="GD65" s="250"/>
      <c r="GE65" s="250"/>
      <c r="GF65" s="250"/>
      <c r="GG65" s="250"/>
      <c r="GH65" s="250"/>
      <c r="GI65" s="250"/>
      <c r="GJ65" s="250"/>
      <c r="GK65" s="250"/>
      <c r="GL65" s="250"/>
      <c r="GM65" s="250"/>
      <c r="GN65" s="250"/>
      <c r="GO65" s="250"/>
      <c r="GP65" s="250"/>
      <c r="GQ65" s="250"/>
      <c r="GR65" s="251"/>
      <c r="GS65" s="251"/>
      <c r="GT65" s="251"/>
      <c r="GU65" s="251"/>
      <c r="GV65" s="251"/>
      <c r="GW65" s="214"/>
      <c r="GX65" s="230">
        <f t="shared" si="82"/>
        <v>64</v>
      </c>
      <c r="HB65" s="211" t="str">
        <f>BJ$18&amp;BJ$19&amp;BJ$20</f>
        <v>VWPASSAT VARIANT1.6 TDi Confortline Navig</v>
      </c>
      <c r="HF65" s="212" t="str">
        <f>BJ$18&amp;BJ$19&amp;BJ$20&amp;"Term:"&amp; BJ$43&amp;"  Mileage: "&amp;BJ$44</f>
        <v>VWPASSAT VARIANT1.6 TDi Confortline NavigTerm:60  Mileage: 25000</v>
      </c>
    </row>
    <row r="66" spans="1:214" s="218" customFormat="1" ht="12" customHeight="1" x14ac:dyDescent="0.2">
      <c r="A66" s="230" t="s">
        <v>440</v>
      </c>
      <c r="B66" s="208" t="s">
        <v>511</v>
      </c>
      <c r="C66" s="258"/>
      <c r="D66" s="259" t="s">
        <v>405</v>
      </c>
      <c r="E66" s="415">
        <v>10.98</v>
      </c>
      <c r="F66" s="415">
        <v>13.15</v>
      </c>
      <c r="G66" s="415">
        <v>17.53</v>
      </c>
      <c r="H66" s="415">
        <v>10.98</v>
      </c>
      <c r="I66" s="415">
        <v>13.15</v>
      </c>
      <c r="J66" s="415">
        <v>17.53</v>
      </c>
      <c r="K66" s="415">
        <v>12.25</v>
      </c>
      <c r="L66" s="415">
        <v>14.7</v>
      </c>
      <c r="M66" s="415">
        <v>19.600000000000001</v>
      </c>
      <c r="N66" s="415">
        <v>12.25</v>
      </c>
      <c r="O66" s="415">
        <v>14.7</v>
      </c>
      <c r="P66" s="415">
        <v>19.600000000000001</v>
      </c>
      <c r="Q66" s="415">
        <v>12.71</v>
      </c>
      <c r="R66" s="415">
        <v>15.25</v>
      </c>
      <c r="S66" s="415">
        <v>20.3</v>
      </c>
      <c r="T66" s="415">
        <v>12.71</v>
      </c>
      <c r="U66" s="415">
        <v>15.25</v>
      </c>
      <c r="V66" s="415">
        <v>20.329999999999998</v>
      </c>
      <c r="W66" s="415">
        <v>13.77</v>
      </c>
      <c r="X66" s="415">
        <v>16.53</v>
      </c>
      <c r="Y66" s="415">
        <v>22.03</v>
      </c>
      <c r="Z66" s="415">
        <v>13.77</v>
      </c>
      <c r="AA66" s="415">
        <v>16.53</v>
      </c>
      <c r="AB66" s="415">
        <v>22.03</v>
      </c>
      <c r="AC66" s="415">
        <v>20.309999999999999</v>
      </c>
      <c r="AD66" s="415">
        <v>24.4</v>
      </c>
      <c r="AE66" s="415">
        <v>32.53</v>
      </c>
      <c r="AF66" s="415">
        <v>20.329999999999998</v>
      </c>
      <c r="AG66" s="415">
        <v>24.4</v>
      </c>
      <c r="AH66" s="415">
        <v>32.5</v>
      </c>
      <c r="AI66" s="415">
        <v>13.75</v>
      </c>
      <c r="AJ66" s="415">
        <v>16.5</v>
      </c>
      <c r="AK66" s="415">
        <v>22</v>
      </c>
      <c r="AL66" s="415">
        <v>13.75</v>
      </c>
      <c r="AM66" s="415">
        <v>16.5</v>
      </c>
      <c r="AN66" s="415">
        <v>22</v>
      </c>
      <c r="AO66" s="415">
        <v>13.64</v>
      </c>
      <c r="AP66" s="415">
        <v>16.38</v>
      </c>
      <c r="AQ66" s="415">
        <v>21.83</v>
      </c>
      <c r="AR66" s="415">
        <v>13.64</v>
      </c>
      <c r="AS66" s="415">
        <v>16.38</v>
      </c>
      <c r="AT66" s="415">
        <v>21.83</v>
      </c>
      <c r="AU66" s="415">
        <v>13.77</v>
      </c>
      <c r="AV66" s="415">
        <v>16.53</v>
      </c>
      <c r="AW66" s="415">
        <v>22.03</v>
      </c>
      <c r="AX66" s="415">
        <v>13.77</v>
      </c>
      <c r="AY66" s="415">
        <v>16.53</v>
      </c>
      <c r="AZ66" s="415">
        <v>22.03</v>
      </c>
      <c r="BA66" s="415">
        <v>23.14</v>
      </c>
      <c r="BB66" s="415">
        <v>27.8</v>
      </c>
      <c r="BC66" s="415">
        <v>37.06</v>
      </c>
      <c r="BD66" s="415">
        <v>23.14</v>
      </c>
      <c r="BE66" s="415">
        <v>27.78</v>
      </c>
      <c r="BF66" s="415">
        <v>37.06</v>
      </c>
      <c r="BG66" s="415">
        <v>20.71</v>
      </c>
      <c r="BH66" s="415">
        <v>24.88</v>
      </c>
      <c r="BI66" s="415">
        <v>33.130000000000003</v>
      </c>
      <c r="BJ66" s="415">
        <v>20.71</v>
      </c>
      <c r="BK66" s="415">
        <v>24.85</v>
      </c>
      <c r="BL66" s="415">
        <v>33.130000000000003</v>
      </c>
      <c r="BM66" s="415">
        <v>20.83</v>
      </c>
      <c r="BN66" s="415">
        <v>25.03</v>
      </c>
      <c r="BO66" s="415">
        <v>33.36</v>
      </c>
      <c r="BP66" s="415">
        <v>20.83</v>
      </c>
      <c r="BQ66" s="415">
        <v>25</v>
      </c>
      <c r="BR66" s="415">
        <v>33.33</v>
      </c>
      <c r="BS66" s="415">
        <v>25.37</v>
      </c>
      <c r="BT66" s="415">
        <v>30.48</v>
      </c>
      <c r="BU66" s="415">
        <v>40.6</v>
      </c>
      <c r="BV66" s="415">
        <v>25.39</v>
      </c>
      <c r="BW66" s="415">
        <v>30.45</v>
      </c>
      <c r="BX66" s="415">
        <v>40.6</v>
      </c>
      <c r="BY66" s="415">
        <v>20.6</v>
      </c>
      <c r="BZ66" s="415">
        <v>24.75</v>
      </c>
      <c r="CA66" s="415">
        <v>33</v>
      </c>
      <c r="CB66" s="415">
        <v>20.6</v>
      </c>
      <c r="CC66" s="415">
        <v>24.73</v>
      </c>
      <c r="CD66" s="415">
        <v>32.96</v>
      </c>
      <c r="CE66" s="415">
        <v>20.37</v>
      </c>
      <c r="CF66" s="415">
        <v>24.45</v>
      </c>
      <c r="CG66" s="415">
        <v>32.56</v>
      </c>
      <c r="CH66" s="415">
        <v>20.37</v>
      </c>
      <c r="CI66" s="415">
        <v>24.45</v>
      </c>
      <c r="CJ66" s="415">
        <v>32.6</v>
      </c>
      <c r="CK66" s="415">
        <v>25.83</v>
      </c>
      <c r="CL66" s="415">
        <v>31</v>
      </c>
      <c r="CM66" s="415">
        <v>41.33</v>
      </c>
      <c r="CN66" s="415">
        <v>25.83</v>
      </c>
      <c r="CO66" s="415">
        <v>31.03</v>
      </c>
      <c r="CP66" s="415">
        <v>41.33</v>
      </c>
      <c r="CQ66" s="415">
        <v>25.37</v>
      </c>
      <c r="CR66" s="415">
        <v>30.48</v>
      </c>
      <c r="CS66" s="415">
        <v>40.6</v>
      </c>
      <c r="CT66" s="415">
        <v>25.39</v>
      </c>
      <c r="CU66" s="415">
        <v>30.45</v>
      </c>
      <c r="CV66" s="415">
        <v>40.6</v>
      </c>
      <c r="CW66" s="415">
        <v>25.25</v>
      </c>
      <c r="CX66" s="415">
        <v>30.28</v>
      </c>
      <c r="CY66" s="415">
        <v>40.4</v>
      </c>
      <c r="CZ66" s="415">
        <v>25.23</v>
      </c>
      <c r="DA66" s="415">
        <v>30.3</v>
      </c>
      <c r="DB66" s="415">
        <v>40.4</v>
      </c>
      <c r="DC66" s="415">
        <v>10.98</v>
      </c>
      <c r="DD66" s="415">
        <v>13.15</v>
      </c>
      <c r="DE66" s="415">
        <v>17.53</v>
      </c>
      <c r="DF66" s="415">
        <v>10.98</v>
      </c>
      <c r="DG66" s="415">
        <v>13.15</v>
      </c>
      <c r="DH66" s="415">
        <v>17.53</v>
      </c>
      <c r="DI66" s="415">
        <v>13.25</v>
      </c>
      <c r="DJ66" s="415">
        <v>15.93</v>
      </c>
      <c r="DK66" s="415">
        <v>21.23</v>
      </c>
      <c r="DL66" s="415">
        <v>13.27</v>
      </c>
      <c r="DM66" s="415">
        <v>15.93</v>
      </c>
      <c r="DN66" s="415">
        <v>21.23</v>
      </c>
      <c r="DO66" s="415">
        <v>13.79</v>
      </c>
      <c r="DP66" s="415">
        <v>16.579999999999998</v>
      </c>
      <c r="DQ66" s="415">
        <v>22.06</v>
      </c>
      <c r="DR66" s="415">
        <v>13.81</v>
      </c>
      <c r="DS66" s="415">
        <v>16.55</v>
      </c>
      <c r="DT66" s="415">
        <v>22.06</v>
      </c>
      <c r="DU66" s="415">
        <v>24.64</v>
      </c>
      <c r="DV66" s="415">
        <v>29.6</v>
      </c>
      <c r="DW66" s="415">
        <v>39.43</v>
      </c>
      <c r="DX66" s="415">
        <v>24.64</v>
      </c>
      <c r="DY66" s="415">
        <v>29.58</v>
      </c>
      <c r="DZ66" s="415">
        <v>39.43</v>
      </c>
      <c r="EA66" s="415">
        <v>23.5</v>
      </c>
      <c r="EB66" s="415">
        <v>28.2</v>
      </c>
      <c r="EC66" s="415">
        <v>37.630000000000003</v>
      </c>
      <c r="ED66" s="415">
        <v>23.5</v>
      </c>
      <c r="EE66" s="415">
        <v>28.2</v>
      </c>
      <c r="EF66" s="415">
        <v>37.6</v>
      </c>
      <c r="EG66" s="250"/>
      <c r="EH66" s="250"/>
      <c r="EI66" s="250"/>
      <c r="EJ66" s="250"/>
      <c r="EK66" s="250"/>
      <c r="EL66" s="250"/>
      <c r="EM66" s="250"/>
      <c r="EN66" s="250"/>
      <c r="EO66" s="250"/>
      <c r="EP66" s="250"/>
      <c r="EQ66" s="250"/>
      <c r="ER66" s="250"/>
      <c r="ES66" s="250"/>
      <c r="ET66" s="250"/>
      <c r="EU66" s="250"/>
      <c r="EV66" s="250"/>
      <c r="EW66" s="250"/>
      <c r="EX66" s="250"/>
      <c r="EY66" s="250"/>
      <c r="EZ66" s="250"/>
      <c r="FA66" s="250"/>
      <c r="FB66" s="250"/>
      <c r="FC66" s="250"/>
      <c r="FD66" s="250"/>
      <c r="FE66" s="250"/>
      <c r="FF66" s="250"/>
      <c r="FG66" s="250"/>
      <c r="FH66" s="250"/>
      <c r="FI66" s="250"/>
      <c r="FJ66" s="250"/>
      <c r="FK66" s="250"/>
      <c r="FL66" s="250"/>
      <c r="FM66" s="250"/>
      <c r="FN66" s="250"/>
      <c r="FO66" s="250"/>
      <c r="FP66" s="250"/>
      <c r="FQ66" s="250"/>
      <c r="FR66" s="250"/>
      <c r="FS66" s="250"/>
      <c r="FT66" s="250"/>
      <c r="FU66" s="250"/>
      <c r="FV66" s="250"/>
      <c r="FW66" s="250"/>
      <c r="FX66" s="250"/>
      <c r="FY66" s="250"/>
      <c r="FZ66" s="250"/>
      <c r="GA66" s="250"/>
      <c r="GB66" s="250"/>
      <c r="GC66" s="250"/>
      <c r="GD66" s="250"/>
      <c r="GE66" s="250"/>
      <c r="GF66" s="250"/>
      <c r="GG66" s="250"/>
      <c r="GH66" s="250"/>
      <c r="GI66" s="250"/>
      <c r="GJ66" s="250"/>
      <c r="GK66" s="250"/>
      <c r="GL66" s="250"/>
      <c r="GM66" s="250"/>
      <c r="GN66" s="250"/>
      <c r="GO66" s="250"/>
      <c r="GP66" s="250"/>
      <c r="GQ66" s="250"/>
      <c r="GR66" s="251"/>
      <c r="GS66" s="251"/>
      <c r="GT66" s="251"/>
      <c r="GU66" s="251"/>
      <c r="GV66" s="251"/>
      <c r="GW66" s="214"/>
      <c r="GX66" s="230">
        <f t="shared" ref="GX66:GX129" si="106">ROW(A66)-1</f>
        <v>65</v>
      </c>
      <c r="HB66" s="211" t="str">
        <f>BK$18&amp;BK$19&amp;BK$20</f>
        <v>VWPASSAT VARIANT1.6 TDi Confortline Navig</v>
      </c>
      <c r="HF66" s="212" t="str">
        <f>BK$18&amp;BK$19&amp;BK$20&amp;"Term:"&amp; BK$43&amp;"  Mileage: "&amp;BK$44</f>
        <v>VWPASSAT VARIANT1.6 TDi Confortline NavigTerm:60  Mileage: 30000</v>
      </c>
    </row>
    <row r="67" spans="1:214" s="218" customFormat="1" ht="12" customHeight="1" x14ac:dyDescent="0.2">
      <c r="A67" s="230" t="s">
        <v>440</v>
      </c>
      <c r="B67" s="208" t="s">
        <v>512</v>
      </c>
      <c r="C67" s="258"/>
      <c r="D67" s="259" t="s">
        <v>406</v>
      </c>
      <c r="E67" s="415">
        <v>0</v>
      </c>
      <c r="F67" s="415">
        <v>0</v>
      </c>
      <c r="G67" s="415">
        <v>0</v>
      </c>
      <c r="H67" s="415">
        <v>0</v>
      </c>
      <c r="I67" s="415">
        <v>0</v>
      </c>
      <c r="J67" s="415">
        <v>0</v>
      </c>
      <c r="K67" s="415">
        <v>0</v>
      </c>
      <c r="L67" s="415">
        <v>0</v>
      </c>
      <c r="M67" s="415">
        <v>0</v>
      </c>
      <c r="N67" s="415">
        <v>0</v>
      </c>
      <c r="O67" s="415">
        <v>0</v>
      </c>
      <c r="P67" s="415">
        <v>0</v>
      </c>
      <c r="Q67" s="415">
        <v>0</v>
      </c>
      <c r="R67" s="415">
        <v>0</v>
      </c>
      <c r="S67" s="415">
        <v>0</v>
      </c>
      <c r="T67" s="415">
        <v>0</v>
      </c>
      <c r="U67" s="415">
        <v>0</v>
      </c>
      <c r="V67" s="415">
        <v>0</v>
      </c>
      <c r="W67" s="415">
        <v>0</v>
      </c>
      <c r="X67" s="415">
        <v>0</v>
      </c>
      <c r="Y67" s="415">
        <v>0</v>
      </c>
      <c r="Z67" s="415">
        <v>0</v>
      </c>
      <c r="AA67" s="415">
        <v>0</v>
      </c>
      <c r="AB67" s="415">
        <v>0</v>
      </c>
      <c r="AC67" s="415">
        <v>0</v>
      </c>
      <c r="AD67" s="415">
        <v>0</v>
      </c>
      <c r="AE67" s="415">
        <v>0</v>
      </c>
      <c r="AF67" s="415">
        <v>0</v>
      </c>
      <c r="AG67" s="415">
        <v>0</v>
      </c>
      <c r="AH67" s="415">
        <v>0</v>
      </c>
      <c r="AI67" s="415">
        <v>0</v>
      </c>
      <c r="AJ67" s="415">
        <v>0</v>
      </c>
      <c r="AK67" s="415">
        <v>0</v>
      </c>
      <c r="AL67" s="415">
        <v>0</v>
      </c>
      <c r="AM67" s="415">
        <v>0</v>
      </c>
      <c r="AN67" s="415">
        <v>0</v>
      </c>
      <c r="AO67" s="415">
        <v>0</v>
      </c>
      <c r="AP67" s="415">
        <v>0</v>
      </c>
      <c r="AQ67" s="415">
        <v>0</v>
      </c>
      <c r="AR67" s="415">
        <v>0</v>
      </c>
      <c r="AS67" s="415">
        <v>0</v>
      </c>
      <c r="AT67" s="415">
        <v>0</v>
      </c>
      <c r="AU67" s="415">
        <v>0</v>
      </c>
      <c r="AV67" s="415">
        <v>0</v>
      </c>
      <c r="AW67" s="415">
        <v>0</v>
      </c>
      <c r="AX67" s="415">
        <v>0</v>
      </c>
      <c r="AY67" s="415">
        <v>0</v>
      </c>
      <c r="AZ67" s="415">
        <v>0</v>
      </c>
      <c r="BA67" s="415">
        <v>0</v>
      </c>
      <c r="BB67" s="415">
        <v>0</v>
      </c>
      <c r="BC67" s="415">
        <v>0</v>
      </c>
      <c r="BD67" s="415">
        <v>0</v>
      </c>
      <c r="BE67" s="415">
        <v>0</v>
      </c>
      <c r="BF67" s="415">
        <v>0</v>
      </c>
      <c r="BG67" s="415">
        <v>0</v>
      </c>
      <c r="BH67" s="415">
        <v>0</v>
      </c>
      <c r="BI67" s="415">
        <v>0</v>
      </c>
      <c r="BJ67" s="415">
        <v>0</v>
      </c>
      <c r="BK67" s="415">
        <v>0</v>
      </c>
      <c r="BL67" s="415">
        <v>0</v>
      </c>
      <c r="BM67" s="415">
        <v>0</v>
      </c>
      <c r="BN67" s="415">
        <v>0</v>
      </c>
      <c r="BO67" s="415">
        <v>0</v>
      </c>
      <c r="BP67" s="415">
        <v>0</v>
      </c>
      <c r="BQ67" s="415">
        <v>0</v>
      </c>
      <c r="BR67" s="415">
        <v>0</v>
      </c>
      <c r="BS67" s="415">
        <v>0</v>
      </c>
      <c r="BT67" s="415">
        <v>0</v>
      </c>
      <c r="BU67" s="415">
        <v>0</v>
      </c>
      <c r="BV67" s="415">
        <v>0</v>
      </c>
      <c r="BW67" s="415">
        <v>0</v>
      </c>
      <c r="BX67" s="415">
        <v>0</v>
      </c>
      <c r="BY67" s="415">
        <v>0</v>
      </c>
      <c r="BZ67" s="415">
        <v>0</v>
      </c>
      <c r="CA67" s="415">
        <v>0</v>
      </c>
      <c r="CB67" s="415">
        <v>0</v>
      </c>
      <c r="CC67" s="415">
        <v>0</v>
      </c>
      <c r="CD67" s="415">
        <v>0</v>
      </c>
      <c r="CE67" s="415">
        <v>0</v>
      </c>
      <c r="CF67" s="415">
        <v>0</v>
      </c>
      <c r="CG67" s="415">
        <v>0</v>
      </c>
      <c r="CH67" s="415">
        <v>0</v>
      </c>
      <c r="CI67" s="415">
        <v>0</v>
      </c>
      <c r="CJ67" s="415">
        <v>0</v>
      </c>
      <c r="CK67" s="415">
        <v>0</v>
      </c>
      <c r="CL67" s="415">
        <v>0</v>
      </c>
      <c r="CM67" s="415">
        <v>0</v>
      </c>
      <c r="CN67" s="415">
        <v>0</v>
      </c>
      <c r="CO67" s="415">
        <v>0</v>
      </c>
      <c r="CP67" s="415">
        <v>0</v>
      </c>
      <c r="CQ67" s="415">
        <v>0</v>
      </c>
      <c r="CR67" s="415">
        <v>0</v>
      </c>
      <c r="CS67" s="415">
        <v>0</v>
      </c>
      <c r="CT67" s="415">
        <v>0</v>
      </c>
      <c r="CU67" s="415">
        <v>0</v>
      </c>
      <c r="CV67" s="415">
        <v>0</v>
      </c>
      <c r="CW67" s="415">
        <v>0</v>
      </c>
      <c r="CX67" s="415">
        <v>0</v>
      </c>
      <c r="CY67" s="415">
        <v>0</v>
      </c>
      <c r="CZ67" s="415">
        <v>0</v>
      </c>
      <c r="DA67" s="415">
        <v>0</v>
      </c>
      <c r="DB67" s="415">
        <v>0</v>
      </c>
      <c r="DC67" s="415">
        <v>0</v>
      </c>
      <c r="DD67" s="415">
        <v>0</v>
      </c>
      <c r="DE67" s="415">
        <v>0</v>
      </c>
      <c r="DF67" s="415">
        <v>0</v>
      </c>
      <c r="DG67" s="415">
        <v>0</v>
      </c>
      <c r="DH67" s="415">
        <v>0</v>
      </c>
      <c r="DI67" s="415">
        <v>0</v>
      </c>
      <c r="DJ67" s="415">
        <v>0</v>
      </c>
      <c r="DK67" s="415">
        <v>0</v>
      </c>
      <c r="DL67" s="415">
        <v>0</v>
      </c>
      <c r="DM67" s="415">
        <v>0</v>
      </c>
      <c r="DN67" s="415">
        <v>0</v>
      </c>
      <c r="DO67" s="415">
        <v>0</v>
      </c>
      <c r="DP67" s="415">
        <v>0</v>
      </c>
      <c r="DQ67" s="415">
        <v>0</v>
      </c>
      <c r="DR67" s="415">
        <v>0</v>
      </c>
      <c r="DS67" s="415">
        <v>0</v>
      </c>
      <c r="DT67" s="415">
        <v>0</v>
      </c>
      <c r="DU67" s="415">
        <v>0</v>
      </c>
      <c r="DV67" s="415">
        <v>0</v>
      </c>
      <c r="DW67" s="415">
        <v>0</v>
      </c>
      <c r="DX67" s="415">
        <v>0</v>
      </c>
      <c r="DY67" s="415">
        <v>0</v>
      </c>
      <c r="DZ67" s="415">
        <v>0</v>
      </c>
      <c r="EA67" s="415">
        <v>0</v>
      </c>
      <c r="EB67" s="415">
        <v>0</v>
      </c>
      <c r="EC67" s="415">
        <v>0</v>
      </c>
      <c r="ED67" s="415">
        <v>0</v>
      </c>
      <c r="EE67" s="415">
        <v>0</v>
      </c>
      <c r="EF67" s="415">
        <v>0</v>
      </c>
      <c r="EG67" s="250"/>
      <c r="EH67" s="250"/>
      <c r="EI67" s="250"/>
      <c r="EJ67" s="250"/>
      <c r="EK67" s="250"/>
      <c r="EL67" s="250"/>
      <c r="EM67" s="250"/>
      <c r="EN67" s="250"/>
      <c r="EO67" s="250"/>
      <c r="EP67" s="250"/>
      <c r="EQ67" s="250"/>
      <c r="ER67" s="250"/>
      <c r="ES67" s="250"/>
      <c r="ET67" s="250"/>
      <c r="EU67" s="250"/>
      <c r="EV67" s="250"/>
      <c r="EW67" s="250"/>
      <c r="EX67" s="250"/>
      <c r="EY67" s="250"/>
      <c r="EZ67" s="250"/>
      <c r="FA67" s="250"/>
      <c r="FB67" s="250"/>
      <c r="FC67" s="250"/>
      <c r="FD67" s="250"/>
      <c r="FE67" s="250"/>
      <c r="FF67" s="250"/>
      <c r="FG67" s="250"/>
      <c r="FH67" s="250"/>
      <c r="FI67" s="250"/>
      <c r="FJ67" s="250"/>
      <c r="FK67" s="250"/>
      <c r="FL67" s="250"/>
      <c r="FM67" s="250"/>
      <c r="FN67" s="250"/>
      <c r="FO67" s="250"/>
      <c r="FP67" s="250"/>
      <c r="FQ67" s="250"/>
      <c r="FR67" s="250"/>
      <c r="FS67" s="250"/>
      <c r="FT67" s="250"/>
      <c r="FU67" s="250"/>
      <c r="FV67" s="250"/>
      <c r="FW67" s="250"/>
      <c r="FX67" s="250"/>
      <c r="FY67" s="250"/>
      <c r="FZ67" s="250"/>
      <c r="GA67" s="250"/>
      <c r="GB67" s="250"/>
      <c r="GC67" s="250"/>
      <c r="GD67" s="250"/>
      <c r="GE67" s="250"/>
      <c r="GF67" s="250"/>
      <c r="GG67" s="250"/>
      <c r="GH67" s="250"/>
      <c r="GI67" s="250"/>
      <c r="GJ67" s="250"/>
      <c r="GK67" s="250"/>
      <c r="GL67" s="250"/>
      <c r="GM67" s="250"/>
      <c r="GN67" s="250"/>
      <c r="GO67" s="250"/>
      <c r="GP67" s="250"/>
      <c r="GQ67" s="250"/>
      <c r="GR67" s="251"/>
      <c r="GS67" s="251"/>
      <c r="GT67" s="251"/>
      <c r="GU67" s="251"/>
      <c r="GV67" s="251"/>
      <c r="GW67" s="214"/>
      <c r="GX67" s="230">
        <f t="shared" si="106"/>
        <v>66</v>
      </c>
      <c r="HB67" s="211" t="str">
        <f>BL$18&amp;BL$19&amp;BL$20</f>
        <v>VWPASSAT VARIANT1.6 TDi Confortline Navig</v>
      </c>
      <c r="HF67" s="212" t="str">
        <f>BL$18&amp;BL$19&amp;BL$20&amp;"Term:"&amp; BL$43&amp;"  Mileage: "&amp;BL$44</f>
        <v>VWPASSAT VARIANT1.6 TDi Confortline NavigTerm:60  Mileage: 40000</v>
      </c>
    </row>
    <row r="68" spans="1:214" s="218" customFormat="1" ht="12" customHeight="1" x14ac:dyDescent="0.2">
      <c r="A68" s="230" t="s">
        <v>440</v>
      </c>
      <c r="B68" s="208" t="s">
        <v>455</v>
      </c>
      <c r="C68" s="258"/>
      <c r="D68" s="259" t="s">
        <v>407</v>
      </c>
      <c r="E68" s="415">
        <v>13.62</v>
      </c>
      <c r="F68" s="415">
        <v>13.62</v>
      </c>
      <c r="G68" s="415">
        <v>13.62</v>
      </c>
      <c r="H68" s="415">
        <v>13.62</v>
      </c>
      <c r="I68" s="415">
        <v>13.62</v>
      </c>
      <c r="J68" s="415">
        <v>13.62</v>
      </c>
      <c r="K68" s="415">
        <v>13.62</v>
      </c>
      <c r="L68" s="415">
        <v>13.62</v>
      </c>
      <c r="M68" s="415">
        <v>13.62</v>
      </c>
      <c r="N68" s="415">
        <v>13.62</v>
      </c>
      <c r="O68" s="415">
        <v>13.62</v>
      </c>
      <c r="P68" s="415">
        <v>13.62</v>
      </c>
      <c r="Q68" s="415">
        <v>13.62</v>
      </c>
      <c r="R68" s="415">
        <v>13.62</v>
      </c>
      <c r="S68" s="415">
        <v>13.62</v>
      </c>
      <c r="T68" s="415">
        <v>13.62</v>
      </c>
      <c r="U68" s="415">
        <v>13.62</v>
      </c>
      <c r="V68" s="415">
        <v>13.62</v>
      </c>
      <c r="W68" s="415">
        <v>13.62</v>
      </c>
      <c r="X68" s="415">
        <v>13.62</v>
      </c>
      <c r="Y68" s="415">
        <v>13.62</v>
      </c>
      <c r="Z68" s="415">
        <v>13.62</v>
      </c>
      <c r="AA68" s="415">
        <v>13.62</v>
      </c>
      <c r="AB68" s="415">
        <v>13.62</v>
      </c>
      <c r="AC68" s="415">
        <v>13.62</v>
      </c>
      <c r="AD68" s="415">
        <v>13.62</v>
      </c>
      <c r="AE68" s="415">
        <v>13.62</v>
      </c>
      <c r="AF68" s="415">
        <v>13.62</v>
      </c>
      <c r="AG68" s="415">
        <v>13.62</v>
      </c>
      <c r="AH68" s="415">
        <v>13.62</v>
      </c>
      <c r="AI68" s="415">
        <v>13.62</v>
      </c>
      <c r="AJ68" s="415">
        <v>13.62</v>
      </c>
      <c r="AK68" s="415">
        <v>13.62</v>
      </c>
      <c r="AL68" s="415">
        <v>13.62</v>
      </c>
      <c r="AM68" s="415">
        <v>13.62</v>
      </c>
      <c r="AN68" s="415">
        <v>13.62</v>
      </c>
      <c r="AO68" s="415">
        <v>13.62</v>
      </c>
      <c r="AP68" s="415">
        <v>13.62</v>
      </c>
      <c r="AQ68" s="415">
        <v>13.62</v>
      </c>
      <c r="AR68" s="415">
        <v>13.62</v>
      </c>
      <c r="AS68" s="415">
        <v>13.62</v>
      </c>
      <c r="AT68" s="415">
        <v>13.62</v>
      </c>
      <c r="AU68" s="415">
        <v>13.62</v>
      </c>
      <c r="AV68" s="415">
        <v>13.62</v>
      </c>
      <c r="AW68" s="415">
        <v>13.62</v>
      </c>
      <c r="AX68" s="415">
        <v>13.62</v>
      </c>
      <c r="AY68" s="415">
        <v>13.62</v>
      </c>
      <c r="AZ68" s="415">
        <v>13.62</v>
      </c>
      <c r="BA68" s="415">
        <v>13.62</v>
      </c>
      <c r="BB68" s="415">
        <v>13.62</v>
      </c>
      <c r="BC68" s="415">
        <v>13.62</v>
      </c>
      <c r="BD68" s="415">
        <v>13.62</v>
      </c>
      <c r="BE68" s="415">
        <v>13.62</v>
      </c>
      <c r="BF68" s="415">
        <v>13.62</v>
      </c>
      <c r="BG68" s="415">
        <v>13.62</v>
      </c>
      <c r="BH68" s="415">
        <v>13.62</v>
      </c>
      <c r="BI68" s="415">
        <v>13.62</v>
      </c>
      <c r="BJ68" s="415">
        <v>13.62</v>
      </c>
      <c r="BK68" s="415">
        <v>13.62</v>
      </c>
      <c r="BL68" s="415">
        <v>13.62</v>
      </c>
      <c r="BM68" s="415">
        <v>13.62</v>
      </c>
      <c r="BN68" s="415">
        <v>13.62</v>
      </c>
      <c r="BO68" s="415">
        <v>13.62</v>
      </c>
      <c r="BP68" s="415">
        <v>13.62</v>
      </c>
      <c r="BQ68" s="415">
        <v>13.62</v>
      </c>
      <c r="BR68" s="415">
        <v>13.62</v>
      </c>
      <c r="BS68" s="415">
        <v>13.62</v>
      </c>
      <c r="BT68" s="415">
        <v>13.62</v>
      </c>
      <c r="BU68" s="415">
        <v>13.62</v>
      </c>
      <c r="BV68" s="415">
        <v>13.62</v>
      </c>
      <c r="BW68" s="415">
        <v>13.62</v>
      </c>
      <c r="BX68" s="415">
        <v>13.62</v>
      </c>
      <c r="BY68" s="415">
        <v>13.62</v>
      </c>
      <c r="BZ68" s="415">
        <v>13.62</v>
      </c>
      <c r="CA68" s="415">
        <v>13.62</v>
      </c>
      <c r="CB68" s="415">
        <v>13.62</v>
      </c>
      <c r="CC68" s="415">
        <v>13.62</v>
      </c>
      <c r="CD68" s="415">
        <v>13.62</v>
      </c>
      <c r="CE68" s="415">
        <v>13.62</v>
      </c>
      <c r="CF68" s="415">
        <v>13.62</v>
      </c>
      <c r="CG68" s="415">
        <v>13.62</v>
      </c>
      <c r="CH68" s="415">
        <v>13.62</v>
      </c>
      <c r="CI68" s="415">
        <v>13.62</v>
      </c>
      <c r="CJ68" s="415">
        <v>13.62</v>
      </c>
      <c r="CK68" s="415">
        <v>13.62</v>
      </c>
      <c r="CL68" s="415">
        <v>13.62</v>
      </c>
      <c r="CM68" s="415">
        <v>13.62</v>
      </c>
      <c r="CN68" s="415">
        <v>13.62</v>
      </c>
      <c r="CO68" s="415">
        <v>13.62</v>
      </c>
      <c r="CP68" s="415">
        <v>13.62</v>
      </c>
      <c r="CQ68" s="415">
        <v>13.62</v>
      </c>
      <c r="CR68" s="415">
        <v>13.62</v>
      </c>
      <c r="CS68" s="415">
        <v>13.62</v>
      </c>
      <c r="CT68" s="415">
        <v>13.62</v>
      </c>
      <c r="CU68" s="415">
        <v>13.62</v>
      </c>
      <c r="CV68" s="415">
        <v>13.62</v>
      </c>
      <c r="CW68" s="415">
        <v>13.62</v>
      </c>
      <c r="CX68" s="415">
        <v>13.62</v>
      </c>
      <c r="CY68" s="415">
        <v>13.62</v>
      </c>
      <c r="CZ68" s="415">
        <v>13.62</v>
      </c>
      <c r="DA68" s="415">
        <v>13.62</v>
      </c>
      <c r="DB68" s="415">
        <v>13.62</v>
      </c>
      <c r="DC68" s="415">
        <v>13.62</v>
      </c>
      <c r="DD68" s="415">
        <v>13.62</v>
      </c>
      <c r="DE68" s="415">
        <v>13.62</v>
      </c>
      <c r="DF68" s="415">
        <v>13.62</v>
      </c>
      <c r="DG68" s="415">
        <v>13.62</v>
      </c>
      <c r="DH68" s="415">
        <v>13.62</v>
      </c>
      <c r="DI68" s="415">
        <v>13.62</v>
      </c>
      <c r="DJ68" s="415">
        <v>13.62</v>
      </c>
      <c r="DK68" s="415">
        <v>13.62</v>
      </c>
      <c r="DL68" s="415">
        <v>13.62</v>
      </c>
      <c r="DM68" s="415">
        <v>13.62</v>
      </c>
      <c r="DN68" s="415">
        <v>13.62</v>
      </c>
      <c r="DO68" s="415">
        <v>13.62</v>
      </c>
      <c r="DP68" s="415">
        <v>13.62</v>
      </c>
      <c r="DQ68" s="415">
        <v>13.62</v>
      </c>
      <c r="DR68" s="415">
        <v>13.62</v>
      </c>
      <c r="DS68" s="415">
        <v>13.62</v>
      </c>
      <c r="DT68" s="415">
        <v>13.62</v>
      </c>
      <c r="DU68" s="415">
        <v>13.62</v>
      </c>
      <c r="DV68" s="415">
        <v>13.62</v>
      </c>
      <c r="DW68" s="415">
        <v>13.62</v>
      </c>
      <c r="DX68" s="415">
        <v>13.62</v>
      </c>
      <c r="DY68" s="415">
        <v>13.62</v>
      </c>
      <c r="DZ68" s="415">
        <v>13.62</v>
      </c>
      <c r="EA68" s="415">
        <v>13.62</v>
      </c>
      <c r="EB68" s="415">
        <v>13.62</v>
      </c>
      <c r="EC68" s="415">
        <v>13.62</v>
      </c>
      <c r="ED68" s="415">
        <v>13.62</v>
      </c>
      <c r="EE68" s="415">
        <v>13.62</v>
      </c>
      <c r="EF68" s="415">
        <v>13.62</v>
      </c>
      <c r="EG68" s="250"/>
      <c r="EH68" s="250"/>
      <c r="EI68" s="250"/>
      <c r="EJ68" s="250"/>
      <c r="EK68" s="250"/>
      <c r="EL68" s="250"/>
      <c r="EM68" s="250"/>
      <c r="EN68" s="250"/>
      <c r="EO68" s="250"/>
      <c r="EP68" s="250"/>
      <c r="EQ68" s="250"/>
      <c r="ER68" s="250"/>
      <c r="ES68" s="250"/>
      <c r="ET68" s="250"/>
      <c r="EU68" s="250"/>
      <c r="EV68" s="250"/>
      <c r="EW68" s="250"/>
      <c r="EX68" s="250"/>
      <c r="EY68" s="250"/>
      <c r="EZ68" s="250"/>
      <c r="FA68" s="250"/>
      <c r="FB68" s="250"/>
      <c r="FC68" s="250"/>
      <c r="FD68" s="250"/>
      <c r="FE68" s="250"/>
      <c r="FF68" s="250"/>
      <c r="FG68" s="250"/>
      <c r="FH68" s="250"/>
      <c r="FI68" s="250"/>
      <c r="FJ68" s="250"/>
      <c r="FK68" s="250"/>
      <c r="FL68" s="250"/>
      <c r="FM68" s="250"/>
      <c r="FN68" s="250"/>
      <c r="FO68" s="250"/>
      <c r="FP68" s="250"/>
      <c r="FQ68" s="250"/>
      <c r="FR68" s="250"/>
      <c r="FS68" s="250"/>
      <c r="FT68" s="250"/>
      <c r="FU68" s="250"/>
      <c r="FV68" s="250"/>
      <c r="FW68" s="250"/>
      <c r="FX68" s="250"/>
      <c r="FY68" s="250"/>
      <c r="FZ68" s="250"/>
      <c r="GA68" s="250"/>
      <c r="GB68" s="250"/>
      <c r="GC68" s="250"/>
      <c r="GD68" s="250"/>
      <c r="GE68" s="250"/>
      <c r="GF68" s="250"/>
      <c r="GG68" s="250"/>
      <c r="GH68" s="250"/>
      <c r="GI68" s="250"/>
      <c r="GJ68" s="250"/>
      <c r="GK68" s="250"/>
      <c r="GL68" s="250"/>
      <c r="GM68" s="250"/>
      <c r="GN68" s="250"/>
      <c r="GO68" s="250"/>
      <c r="GP68" s="250"/>
      <c r="GQ68" s="250"/>
      <c r="GR68" s="251"/>
      <c r="GS68" s="251"/>
      <c r="GT68" s="251"/>
      <c r="GU68" s="251"/>
      <c r="GV68" s="251"/>
      <c r="GW68" s="214"/>
      <c r="GX68" s="230">
        <f t="shared" si="106"/>
        <v>67</v>
      </c>
      <c r="HB68" s="211" t="str">
        <f>BM$18&amp;BM$19&amp;BM$20</f>
        <v>VWPASSAT VARIANT2.0 TDi Confortline Navig</v>
      </c>
      <c r="HF68" s="212" t="str">
        <f>BM$18&amp;BM$19&amp;BM$20&amp;"Term:"&amp; BM$43&amp;"  Mileage: "&amp;BM$44</f>
        <v>VWPASSAT VARIANT2.0 TDi Confortline NavigTerm:48  Mileage: 25000</v>
      </c>
    </row>
    <row r="69" spans="1:214" s="218" customFormat="1" ht="12" customHeight="1" x14ac:dyDescent="0.2">
      <c r="A69" s="230" t="s">
        <v>440</v>
      </c>
      <c r="B69" s="208" t="s">
        <v>513</v>
      </c>
      <c r="C69" s="258"/>
      <c r="D69" s="259" t="s">
        <v>408</v>
      </c>
      <c r="E69" s="415">
        <v>282.01</v>
      </c>
      <c r="F69" s="415">
        <v>292.87</v>
      </c>
      <c r="G69" s="415">
        <v>318.83</v>
      </c>
      <c r="H69" s="415">
        <v>276.75</v>
      </c>
      <c r="I69" s="415">
        <v>288.98</v>
      </c>
      <c r="J69" s="415">
        <v>315.92</v>
      </c>
      <c r="K69" s="415">
        <v>328.17</v>
      </c>
      <c r="L69" s="415">
        <v>338.76</v>
      </c>
      <c r="M69" s="415">
        <v>363.48</v>
      </c>
      <c r="N69" s="415">
        <v>316.86</v>
      </c>
      <c r="O69" s="415">
        <v>328.48</v>
      </c>
      <c r="P69" s="415">
        <v>354.34</v>
      </c>
      <c r="Q69" s="415">
        <v>293.22000000000003</v>
      </c>
      <c r="R69" s="415">
        <v>304.77999999999997</v>
      </c>
      <c r="S69" s="415">
        <v>332.83</v>
      </c>
      <c r="T69" s="415">
        <v>288.68</v>
      </c>
      <c r="U69" s="415">
        <v>301.93</v>
      </c>
      <c r="V69" s="415">
        <v>330.28</v>
      </c>
      <c r="W69" s="415">
        <v>328.11</v>
      </c>
      <c r="X69" s="415">
        <v>341.29</v>
      </c>
      <c r="Y69" s="415">
        <v>373.46</v>
      </c>
      <c r="Z69" s="415">
        <v>329.7</v>
      </c>
      <c r="AA69" s="415">
        <v>344.49</v>
      </c>
      <c r="AB69" s="415">
        <v>376.97</v>
      </c>
      <c r="AC69" s="415">
        <v>364.68</v>
      </c>
      <c r="AD69" s="415">
        <v>379.92</v>
      </c>
      <c r="AE69" s="415">
        <v>416.66</v>
      </c>
      <c r="AF69" s="415">
        <v>360.71</v>
      </c>
      <c r="AG69" s="415">
        <v>378.02</v>
      </c>
      <c r="AH69" s="415">
        <v>414.92</v>
      </c>
      <c r="AI69" s="415">
        <v>407.12</v>
      </c>
      <c r="AJ69" s="415">
        <v>419.4</v>
      </c>
      <c r="AK69" s="415">
        <v>448.88</v>
      </c>
      <c r="AL69" s="415">
        <v>395.53</v>
      </c>
      <c r="AM69" s="415">
        <v>408.85</v>
      </c>
      <c r="AN69" s="415">
        <v>439.1</v>
      </c>
      <c r="AO69" s="415">
        <v>388.05</v>
      </c>
      <c r="AP69" s="415">
        <v>401.16</v>
      </c>
      <c r="AQ69" s="415">
        <v>431.16</v>
      </c>
      <c r="AR69" s="415">
        <v>379.18</v>
      </c>
      <c r="AS69" s="415">
        <v>392.72</v>
      </c>
      <c r="AT69" s="415">
        <v>425.69</v>
      </c>
      <c r="AU69" s="415">
        <v>410.89</v>
      </c>
      <c r="AV69" s="415">
        <v>423.74</v>
      </c>
      <c r="AW69" s="415">
        <v>454.9</v>
      </c>
      <c r="AX69" s="415">
        <v>400.05</v>
      </c>
      <c r="AY69" s="415">
        <v>414.08</v>
      </c>
      <c r="AZ69" s="415">
        <v>446.16</v>
      </c>
      <c r="BA69" s="415">
        <v>447.39</v>
      </c>
      <c r="BB69" s="415">
        <v>465.01</v>
      </c>
      <c r="BC69" s="415">
        <v>506.73</v>
      </c>
      <c r="BD69" s="415">
        <v>435.26</v>
      </c>
      <c r="BE69" s="415">
        <v>454.46</v>
      </c>
      <c r="BF69" s="415">
        <v>497.64</v>
      </c>
      <c r="BG69" s="415">
        <v>473.74</v>
      </c>
      <c r="BH69" s="415">
        <v>488.3</v>
      </c>
      <c r="BI69" s="415">
        <v>523.08000000000004</v>
      </c>
      <c r="BJ69" s="415">
        <v>455.83</v>
      </c>
      <c r="BK69" s="415">
        <v>471.4</v>
      </c>
      <c r="BL69" s="415">
        <v>506.76</v>
      </c>
      <c r="BM69" s="415">
        <v>554.09</v>
      </c>
      <c r="BN69" s="415">
        <v>569.83000000000004</v>
      </c>
      <c r="BO69" s="415">
        <v>608.42999999999995</v>
      </c>
      <c r="BP69" s="415">
        <v>528.49</v>
      </c>
      <c r="BQ69" s="415">
        <v>545.55999999999995</v>
      </c>
      <c r="BR69" s="415">
        <v>584.13</v>
      </c>
      <c r="BS69" s="415">
        <v>490.5</v>
      </c>
      <c r="BT69" s="415">
        <v>510.18</v>
      </c>
      <c r="BU69" s="415">
        <v>557.49</v>
      </c>
      <c r="BV69" s="415">
        <v>476.21</v>
      </c>
      <c r="BW69" s="415">
        <v>498.57</v>
      </c>
      <c r="BX69" s="415">
        <v>545.23</v>
      </c>
      <c r="BY69" s="415">
        <v>513.02</v>
      </c>
      <c r="BZ69" s="415">
        <v>530</v>
      </c>
      <c r="CA69" s="415">
        <v>570.27</v>
      </c>
      <c r="CB69" s="415">
        <v>498.91</v>
      </c>
      <c r="CC69" s="415">
        <v>516.58000000000004</v>
      </c>
      <c r="CD69" s="415">
        <v>557.27</v>
      </c>
      <c r="CE69" s="415">
        <v>612.39</v>
      </c>
      <c r="CF69" s="415">
        <v>629.08000000000004</v>
      </c>
      <c r="CG69" s="415">
        <v>670.18</v>
      </c>
      <c r="CH69" s="415">
        <v>582.41999999999996</v>
      </c>
      <c r="CI69" s="415">
        <v>600.19000000000005</v>
      </c>
      <c r="CJ69" s="415">
        <v>643.39</v>
      </c>
      <c r="CK69" s="415">
        <v>611.9</v>
      </c>
      <c r="CL69" s="415">
        <v>633.16</v>
      </c>
      <c r="CM69" s="415">
        <v>685</v>
      </c>
      <c r="CN69" s="415">
        <v>592.75</v>
      </c>
      <c r="CO69" s="415">
        <v>616.26</v>
      </c>
      <c r="CP69" s="415">
        <v>669.28</v>
      </c>
      <c r="CQ69" s="415">
        <v>622.1</v>
      </c>
      <c r="CR69" s="415">
        <v>641.41999999999996</v>
      </c>
      <c r="CS69" s="415">
        <v>689.36</v>
      </c>
      <c r="CT69" s="415">
        <v>606.16</v>
      </c>
      <c r="CU69" s="415">
        <v>626.53</v>
      </c>
      <c r="CV69" s="415">
        <v>676.12</v>
      </c>
      <c r="CW69" s="415">
        <v>704.18</v>
      </c>
      <c r="CX69" s="415">
        <v>723.39</v>
      </c>
      <c r="CY69" s="415">
        <v>771.87</v>
      </c>
      <c r="CZ69" s="415">
        <v>672.77</v>
      </c>
      <c r="DA69" s="415">
        <v>693.24</v>
      </c>
      <c r="DB69" s="415">
        <v>742.06</v>
      </c>
      <c r="DC69" s="415">
        <v>338.46</v>
      </c>
      <c r="DD69" s="415">
        <v>349.41</v>
      </c>
      <c r="DE69" s="415">
        <v>371.98</v>
      </c>
      <c r="DF69" s="415">
        <v>321.56</v>
      </c>
      <c r="DG69" s="415">
        <v>333.57</v>
      </c>
      <c r="DH69" s="415">
        <v>358.97</v>
      </c>
      <c r="DI69" s="415">
        <v>295.51</v>
      </c>
      <c r="DJ69" s="415">
        <v>307.27999999999997</v>
      </c>
      <c r="DK69" s="415">
        <v>328.65</v>
      </c>
      <c r="DL69" s="415">
        <v>284.89999999999998</v>
      </c>
      <c r="DM69" s="415">
        <v>296.23</v>
      </c>
      <c r="DN69" s="415">
        <v>321.29000000000002</v>
      </c>
      <c r="DO69" s="415">
        <v>319.57</v>
      </c>
      <c r="DP69" s="415">
        <v>331.31</v>
      </c>
      <c r="DQ69" s="415">
        <v>355.42</v>
      </c>
      <c r="DR69" s="415">
        <v>307.52999999999997</v>
      </c>
      <c r="DS69" s="415">
        <v>320.13</v>
      </c>
      <c r="DT69" s="415">
        <v>347.26</v>
      </c>
      <c r="DU69" s="415">
        <v>481.34</v>
      </c>
      <c r="DV69" s="415">
        <v>500.03</v>
      </c>
      <c r="DW69" s="415">
        <v>540</v>
      </c>
      <c r="DX69" s="415">
        <v>459.13</v>
      </c>
      <c r="DY69" s="415">
        <v>480.38</v>
      </c>
      <c r="DZ69" s="415">
        <v>522.20000000000005</v>
      </c>
      <c r="EA69" s="415">
        <v>428.64</v>
      </c>
      <c r="EB69" s="415">
        <v>448.63</v>
      </c>
      <c r="EC69" s="415">
        <v>489.12</v>
      </c>
      <c r="ED69" s="415">
        <v>419.72</v>
      </c>
      <c r="EE69" s="415">
        <v>441.21</v>
      </c>
      <c r="EF69" s="415">
        <v>483.16</v>
      </c>
      <c r="EG69" s="250"/>
      <c r="EH69" s="250"/>
      <c r="EI69" s="250"/>
      <c r="EJ69" s="250"/>
      <c r="EK69" s="250"/>
      <c r="EL69" s="250"/>
      <c r="EM69" s="250"/>
      <c r="EN69" s="250"/>
      <c r="EO69" s="250"/>
      <c r="EP69" s="250"/>
      <c r="EQ69" s="250"/>
      <c r="ER69" s="250"/>
      <c r="ES69" s="250"/>
      <c r="ET69" s="250"/>
      <c r="EU69" s="250"/>
      <c r="EV69" s="250"/>
      <c r="EW69" s="250"/>
      <c r="EX69" s="250"/>
      <c r="EY69" s="250"/>
      <c r="EZ69" s="250"/>
      <c r="FA69" s="250"/>
      <c r="FB69" s="250"/>
      <c r="FC69" s="250"/>
      <c r="FD69" s="250"/>
      <c r="FE69" s="250"/>
      <c r="FF69" s="250"/>
      <c r="FG69" s="250"/>
      <c r="FH69" s="250"/>
      <c r="FI69" s="250"/>
      <c r="FJ69" s="250"/>
      <c r="FK69" s="250"/>
      <c r="FL69" s="250"/>
      <c r="FM69" s="250"/>
      <c r="FN69" s="250"/>
      <c r="FO69" s="250"/>
      <c r="FP69" s="250"/>
      <c r="FQ69" s="250"/>
      <c r="FR69" s="250"/>
      <c r="FS69" s="250"/>
      <c r="FT69" s="250"/>
      <c r="FU69" s="250"/>
      <c r="FV69" s="250"/>
      <c r="FW69" s="250"/>
      <c r="FX69" s="250"/>
      <c r="FY69" s="250"/>
      <c r="FZ69" s="250"/>
      <c r="GA69" s="250"/>
      <c r="GB69" s="250"/>
      <c r="GC69" s="250"/>
      <c r="GD69" s="250"/>
      <c r="GE69" s="250"/>
      <c r="GF69" s="250"/>
      <c r="GG69" s="250"/>
      <c r="GH69" s="250"/>
      <c r="GI69" s="250"/>
      <c r="GJ69" s="250"/>
      <c r="GK69" s="250"/>
      <c r="GL69" s="250"/>
      <c r="GM69" s="250"/>
      <c r="GN69" s="250"/>
      <c r="GO69" s="250"/>
      <c r="GP69" s="250"/>
      <c r="GQ69" s="250"/>
      <c r="GR69" s="251"/>
      <c r="GS69" s="251"/>
      <c r="GT69" s="251"/>
      <c r="GU69" s="251"/>
      <c r="GV69" s="251"/>
      <c r="GW69" s="214"/>
      <c r="GX69" s="230">
        <f t="shared" si="106"/>
        <v>68</v>
      </c>
      <c r="HB69" s="211" t="str">
        <f>BN$18&amp;BN$19&amp;BN$20</f>
        <v>VWPASSAT VARIANT2.0 TDi Confortline Navig</v>
      </c>
      <c r="HF69" s="212" t="str">
        <f>BN$18&amp;BN$19&amp;BN$20&amp;"Term:"&amp; BN$43&amp;"  Mileage: "&amp;BN$44</f>
        <v>VWPASSAT VARIANT2.0 TDi Confortline NavigTerm:48  Mileage: 30000</v>
      </c>
    </row>
    <row r="70" spans="1:214" s="218" customFormat="1" ht="12" customHeight="1" x14ac:dyDescent="0.25">
      <c r="A70" s="230" t="s">
        <v>440</v>
      </c>
      <c r="B70" s="208" t="s">
        <v>440</v>
      </c>
      <c r="C70" s="258"/>
      <c r="D70" s="259"/>
      <c r="E70" s="413"/>
      <c r="F70" s="413"/>
      <c r="G70" s="413"/>
      <c r="H70" s="413"/>
      <c r="I70" s="413"/>
      <c r="J70" s="413"/>
      <c r="K70" s="413"/>
      <c r="L70" s="413"/>
      <c r="M70" s="413"/>
      <c r="N70" s="413"/>
      <c r="O70" s="413"/>
      <c r="P70" s="413"/>
      <c r="Q70" s="413"/>
      <c r="R70" s="413"/>
      <c r="S70" s="413"/>
      <c r="T70" s="413"/>
      <c r="U70" s="413"/>
      <c r="V70" s="413"/>
      <c r="W70" s="413"/>
      <c r="X70" s="413"/>
      <c r="Y70" s="413"/>
      <c r="Z70" s="413"/>
      <c r="AA70" s="413"/>
      <c r="AB70" s="413"/>
      <c r="AC70" s="413"/>
      <c r="AD70" s="413"/>
      <c r="AE70" s="413"/>
      <c r="AF70" s="413"/>
      <c r="AG70" s="413"/>
      <c r="AH70" s="413"/>
      <c r="AI70" s="413"/>
      <c r="AJ70" s="413"/>
      <c r="AK70" s="413"/>
      <c r="AL70" s="413"/>
      <c r="AM70" s="413"/>
      <c r="AN70" s="413"/>
      <c r="AO70" s="413"/>
      <c r="AP70" s="413"/>
      <c r="AQ70" s="413"/>
      <c r="AR70" s="413"/>
      <c r="AS70" s="413"/>
      <c r="AT70" s="413"/>
      <c r="AU70" s="413"/>
      <c r="AV70" s="413"/>
      <c r="AW70" s="413"/>
      <c r="AX70" s="413"/>
      <c r="AY70" s="413"/>
      <c r="AZ70" s="413"/>
      <c r="BA70" s="413"/>
      <c r="BB70" s="413"/>
      <c r="BC70" s="413"/>
      <c r="BD70" s="413"/>
      <c r="BE70" s="413"/>
      <c r="BF70" s="413"/>
      <c r="BG70" s="413"/>
      <c r="BH70" s="413"/>
      <c r="BI70" s="413"/>
      <c r="BJ70" s="413"/>
      <c r="BK70" s="413"/>
      <c r="BL70" s="413"/>
      <c r="BM70" s="413"/>
      <c r="BN70" s="413"/>
      <c r="BO70" s="413"/>
      <c r="BP70" s="413"/>
      <c r="BQ70" s="413"/>
      <c r="BR70" s="413"/>
      <c r="BS70" s="413"/>
      <c r="BT70" s="413"/>
      <c r="BU70" s="413"/>
      <c r="BV70" s="413"/>
      <c r="BW70" s="413"/>
      <c r="BX70" s="413"/>
      <c r="BY70" s="413"/>
      <c r="BZ70" s="413"/>
      <c r="CA70" s="413"/>
      <c r="CB70" s="413"/>
      <c r="CC70" s="413"/>
      <c r="CD70" s="413"/>
      <c r="CE70" s="413"/>
      <c r="CF70" s="413"/>
      <c r="CG70" s="413"/>
      <c r="CH70" s="413"/>
      <c r="CI70" s="413"/>
      <c r="CJ70" s="413"/>
      <c r="CK70" s="413"/>
      <c r="CL70" s="413"/>
      <c r="CM70" s="413"/>
      <c r="CN70" s="413"/>
      <c r="CO70" s="413"/>
      <c r="CP70" s="413"/>
      <c r="CQ70" s="413"/>
      <c r="CR70" s="413"/>
      <c r="CS70" s="413"/>
      <c r="CT70" s="413"/>
      <c r="CU70" s="413"/>
      <c r="CV70" s="413"/>
      <c r="CW70" s="413"/>
      <c r="CX70" s="413"/>
      <c r="CY70" s="413"/>
      <c r="CZ70" s="413"/>
      <c r="DA70" s="413"/>
      <c r="DB70" s="413"/>
      <c r="DC70" s="413"/>
      <c r="DD70" s="413"/>
      <c r="DE70" s="413"/>
      <c r="DF70" s="413"/>
      <c r="DG70" s="413"/>
      <c r="DH70" s="413"/>
      <c r="DI70" s="413"/>
      <c r="DJ70" s="413"/>
      <c r="DK70" s="413"/>
      <c r="DL70" s="413"/>
      <c r="DM70" s="413"/>
      <c r="DN70" s="413"/>
      <c r="DO70" s="413"/>
      <c r="DP70" s="413"/>
      <c r="DQ70" s="413"/>
      <c r="DR70" s="413"/>
      <c r="DS70" s="413"/>
      <c r="DT70" s="413"/>
      <c r="DU70" s="413"/>
      <c r="DV70" s="413"/>
      <c r="DW70" s="413"/>
      <c r="DX70" s="413"/>
      <c r="DY70" s="413"/>
      <c r="DZ70" s="413"/>
      <c r="EA70" s="413"/>
      <c r="EB70" s="413"/>
      <c r="EC70" s="413"/>
      <c r="ED70" s="413"/>
      <c r="EE70" s="413"/>
      <c r="EF70" s="413"/>
      <c r="EG70" s="250"/>
      <c r="EH70" s="250"/>
      <c r="EI70" s="250"/>
      <c r="EJ70" s="250"/>
      <c r="EK70" s="250"/>
      <c r="EL70" s="250"/>
      <c r="EM70" s="250"/>
      <c r="EN70" s="250"/>
      <c r="EO70" s="250"/>
      <c r="EP70" s="250"/>
      <c r="EQ70" s="250"/>
      <c r="ER70" s="250"/>
      <c r="ES70" s="250"/>
      <c r="ET70" s="250"/>
      <c r="EU70" s="250"/>
      <c r="EV70" s="250"/>
      <c r="EW70" s="250"/>
      <c r="EX70" s="250"/>
      <c r="EY70" s="250"/>
      <c r="EZ70" s="250"/>
      <c r="FA70" s="250"/>
      <c r="FB70" s="250"/>
      <c r="FC70" s="250"/>
      <c r="FD70" s="250"/>
      <c r="FE70" s="250"/>
      <c r="FF70" s="250"/>
      <c r="FG70" s="250"/>
      <c r="FH70" s="250"/>
      <c r="FI70" s="250"/>
      <c r="FJ70" s="250"/>
      <c r="FK70" s="250"/>
      <c r="FL70" s="250"/>
      <c r="FM70" s="250"/>
      <c r="FN70" s="250"/>
      <c r="FO70" s="250"/>
      <c r="FP70" s="250"/>
      <c r="FQ70" s="250"/>
      <c r="FR70" s="250"/>
      <c r="FS70" s="250"/>
      <c r="FT70" s="250"/>
      <c r="FU70" s="250"/>
      <c r="FV70" s="250"/>
      <c r="FW70" s="250"/>
      <c r="FX70" s="250"/>
      <c r="FY70" s="250"/>
      <c r="FZ70" s="250"/>
      <c r="GA70" s="250"/>
      <c r="GB70" s="250"/>
      <c r="GC70" s="250"/>
      <c r="GD70" s="250"/>
      <c r="GE70" s="250"/>
      <c r="GF70" s="250"/>
      <c r="GG70" s="250"/>
      <c r="GH70" s="250"/>
      <c r="GI70" s="250"/>
      <c r="GJ70" s="250"/>
      <c r="GK70" s="250"/>
      <c r="GL70" s="250"/>
      <c r="GM70" s="250"/>
      <c r="GN70" s="250"/>
      <c r="GO70" s="250"/>
      <c r="GP70" s="250"/>
      <c r="GQ70" s="250"/>
      <c r="GR70" s="250"/>
      <c r="GS70" s="250"/>
      <c r="GT70" s="250"/>
      <c r="GU70" s="250"/>
      <c r="GV70" s="250"/>
      <c r="GW70" s="214"/>
      <c r="GX70" s="230">
        <f t="shared" si="106"/>
        <v>69</v>
      </c>
      <c r="HB70" s="211" t="str">
        <f>BO$18&amp;BO$19&amp;BO$20</f>
        <v>VWPASSAT VARIANT2.0 TDi Confortline Navig</v>
      </c>
      <c r="HF70" s="212" t="str">
        <f>BO$18&amp;BO$19&amp;BO$20&amp;"Term:"&amp; BO$43&amp;"  Mileage: "&amp;BO$44</f>
        <v>VWPASSAT VARIANT2.0 TDi Confortline NavigTerm:48  Mileage: 40000</v>
      </c>
    </row>
    <row r="71" spans="1:214" s="218" customFormat="1" ht="12" customHeight="1" x14ac:dyDescent="0.2">
      <c r="A71" s="230" t="s">
        <v>440</v>
      </c>
      <c r="B71" s="208" t="s">
        <v>514</v>
      </c>
      <c r="C71" s="258"/>
      <c r="D71" s="259" t="s">
        <v>409</v>
      </c>
      <c r="E71" s="415">
        <v>0</v>
      </c>
      <c r="F71" s="415">
        <v>0</v>
      </c>
      <c r="G71" s="415">
        <v>0</v>
      </c>
      <c r="H71" s="415">
        <v>0</v>
      </c>
      <c r="I71" s="415">
        <v>0</v>
      </c>
      <c r="J71" s="415">
        <v>0</v>
      </c>
      <c r="K71" s="415">
        <v>0</v>
      </c>
      <c r="L71" s="415">
        <v>0</v>
      </c>
      <c r="M71" s="415">
        <v>0</v>
      </c>
      <c r="N71" s="415">
        <v>0</v>
      </c>
      <c r="O71" s="415">
        <v>0</v>
      </c>
      <c r="P71" s="415">
        <v>0</v>
      </c>
      <c r="Q71" s="415">
        <v>0</v>
      </c>
      <c r="R71" s="415">
        <v>0</v>
      </c>
      <c r="S71" s="415">
        <v>0</v>
      </c>
      <c r="T71" s="415">
        <v>0</v>
      </c>
      <c r="U71" s="415">
        <v>0</v>
      </c>
      <c r="V71" s="415">
        <v>0</v>
      </c>
      <c r="W71" s="415">
        <v>0</v>
      </c>
      <c r="X71" s="415">
        <v>0</v>
      </c>
      <c r="Y71" s="415">
        <v>0</v>
      </c>
      <c r="Z71" s="415">
        <v>0</v>
      </c>
      <c r="AA71" s="415">
        <v>0</v>
      </c>
      <c r="AB71" s="415">
        <v>0</v>
      </c>
      <c r="AC71" s="415">
        <v>0</v>
      </c>
      <c r="AD71" s="415">
        <v>0</v>
      </c>
      <c r="AE71" s="415">
        <v>0</v>
      </c>
      <c r="AF71" s="415">
        <v>0</v>
      </c>
      <c r="AG71" s="415">
        <v>0</v>
      </c>
      <c r="AH71" s="415">
        <v>0</v>
      </c>
      <c r="AI71" s="415">
        <v>0</v>
      </c>
      <c r="AJ71" s="415">
        <v>0</v>
      </c>
      <c r="AK71" s="415">
        <v>0</v>
      </c>
      <c r="AL71" s="415">
        <v>0</v>
      </c>
      <c r="AM71" s="415">
        <v>0</v>
      </c>
      <c r="AN71" s="415">
        <v>0</v>
      </c>
      <c r="AO71" s="415">
        <v>0</v>
      </c>
      <c r="AP71" s="415">
        <v>0</v>
      </c>
      <c r="AQ71" s="415">
        <v>0</v>
      </c>
      <c r="AR71" s="415">
        <v>0</v>
      </c>
      <c r="AS71" s="415">
        <v>0</v>
      </c>
      <c r="AT71" s="415">
        <v>0</v>
      </c>
      <c r="AU71" s="415">
        <v>0</v>
      </c>
      <c r="AV71" s="415">
        <v>0</v>
      </c>
      <c r="AW71" s="415">
        <v>0</v>
      </c>
      <c r="AX71" s="415">
        <v>0</v>
      </c>
      <c r="AY71" s="415">
        <v>0</v>
      </c>
      <c r="AZ71" s="415">
        <v>0</v>
      </c>
      <c r="BA71" s="415">
        <v>0</v>
      </c>
      <c r="BB71" s="415">
        <v>0</v>
      </c>
      <c r="BC71" s="415">
        <v>0</v>
      </c>
      <c r="BD71" s="415">
        <v>0</v>
      </c>
      <c r="BE71" s="415">
        <v>0</v>
      </c>
      <c r="BF71" s="415">
        <v>0</v>
      </c>
      <c r="BG71" s="415">
        <v>0</v>
      </c>
      <c r="BH71" s="415">
        <v>0</v>
      </c>
      <c r="BI71" s="415">
        <v>0</v>
      </c>
      <c r="BJ71" s="415">
        <v>0</v>
      </c>
      <c r="BK71" s="415">
        <v>0</v>
      </c>
      <c r="BL71" s="415">
        <v>0</v>
      </c>
      <c r="BM71" s="415">
        <v>0</v>
      </c>
      <c r="BN71" s="415">
        <v>0</v>
      </c>
      <c r="BO71" s="415">
        <v>0</v>
      </c>
      <c r="BP71" s="415">
        <v>0</v>
      </c>
      <c r="BQ71" s="415">
        <v>0</v>
      </c>
      <c r="BR71" s="415">
        <v>0</v>
      </c>
      <c r="BS71" s="415">
        <v>0</v>
      </c>
      <c r="BT71" s="415">
        <v>0</v>
      </c>
      <c r="BU71" s="415">
        <v>0</v>
      </c>
      <c r="BV71" s="415">
        <v>0</v>
      </c>
      <c r="BW71" s="415">
        <v>0</v>
      </c>
      <c r="BX71" s="415">
        <v>0</v>
      </c>
      <c r="BY71" s="415">
        <v>0</v>
      </c>
      <c r="BZ71" s="415">
        <v>0</v>
      </c>
      <c r="CA71" s="415">
        <v>0</v>
      </c>
      <c r="CB71" s="415">
        <v>0</v>
      </c>
      <c r="CC71" s="415">
        <v>0</v>
      </c>
      <c r="CD71" s="415">
        <v>0</v>
      </c>
      <c r="CE71" s="415">
        <v>0</v>
      </c>
      <c r="CF71" s="415">
        <v>0</v>
      </c>
      <c r="CG71" s="415">
        <v>0</v>
      </c>
      <c r="CH71" s="415">
        <v>0</v>
      </c>
      <c r="CI71" s="415">
        <v>0</v>
      </c>
      <c r="CJ71" s="415">
        <v>0</v>
      </c>
      <c r="CK71" s="415">
        <v>0</v>
      </c>
      <c r="CL71" s="415">
        <v>0</v>
      </c>
      <c r="CM71" s="415">
        <v>0</v>
      </c>
      <c r="CN71" s="415">
        <v>0</v>
      </c>
      <c r="CO71" s="415">
        <v>0</v>
      </c>
      <c r="CP71" s="415">
        <v>0</v>
      </c>
      <c r="CQ71" s="415">
        <v>0</v>
      </c>
      <c r="CR71" s="415">
        <v>0</v>
      </c>
      <c r="CS71" s="415">
        <v>0</v>
      </c>
      <c r="CT71" s="415">
        <v>0</v>
      </c>
      <c r="CU71" s="415">
        <v>0</v>
      </c>
      <c r="CV71" s="415">
        <v>0</v>
      </c>
      <c r="CW71" s="415">
        <v>0</v>
      </c>
      <c r="CX71" s="415">
        <v>0</v>
      </c>
      <c r="CY71" s="415">
        <v>0</v>
      </c>
      <c r="CZ71" s="415">
        <v>0</v>
      </c>
      <c r="DA71" s="415">
        <v>0</v>
      </c>
      <c r="DB71" s="415">
        <v>0</v>
      </c>
      <c r="DC71" s="415">
        <v>0</v>
      </c>
      <c r="DD71" s="415">
        <v>0</v>
      </c>
      <c r="DE71" s="415">
        <v>0</v>
      </c>
      <c r="DF71" s="415">
        <v>0</v>
      </c>
      <c r="DG71" s="415">
        <v>0</v>
      </c>
      <c r="DH71" s="415">
        <v>0</v>
      </c>
      <c r="DI71" s="415">
        <v>0</v>
      </c>
      <c r="DJ71" s="415">
        <v>0</v>
      </c>
      <c r="DK71" s="415">
        <v>0</v>
      </c>
      <c r="DL71" s="415">
        <v>0</v>
      </c>
      <c r="DM71" s="415">
        <v>0</v>
      </c>
      <c r="DN71" s="415">
        <v>0</v>
      </c>
      <c r="DO71" s="415">
        <v>0</v>
      </c>
      <c r="DP71" s="415">
        <v>0</v>
      </c>
      <c r="DQ71" s="415">
        <v>0</v>
      </c>
      <c r="DR71" s="415">
        <v>0</v>
      </c>
      <c r="DS71" s="415">
        <v>0</v>
      </c>
      <c r="DT71" s="415">
        <v>0</v>
      </c>
      <c r="DU71" s="415">
        <v>0</v>
      </c>
      <c r="DV71" s="415">
        <v>0</v>
      </c>
      <c r="DW71" s="415">
        <v>0</v>
      </c>
      <c r="DX71" s="415">
        <v>0</v>
      </c>
      <c r="DY71" s="415">
        <v>0</v>
      </c>
      <c r="DZ71" s="415">
        <v>0</v>
      </c>
      <c r="EA71" s="415">
        <v>0</v>
      </c>
      <c r="EB71" s="415">
        <v>0</v>
      </c>
      <c r="EC71" s="415">
        <v>0</v>
      </c>
      <c r="ED71" s="415">
        <v>0</v>
      </c>
      <c r="EE71" s="415">
        <v>0</v>
      </c>
      <c r="EF71" s="415">
        <v>0</v>
      </c>
      <c r="EG71" s="250"/>
      <c r="EH71" s="250"/>
      <c r="EI71" s="250"/>
      <c r="EJ71" s="250"/>
      <c r="EK71" s="250"/>
      <c r="EL71" s="250"/>
      <c r="EM71" s="250"/>
      <c r="EN71" s="250"/>
      <c r="EO71" s="250"/>
      <c r="EP71" s="250"/>
      <c r="EQ71" s="250"/>
      <c r="ER71" s="250"/>
      <c r="ES71" s="250"/>
      <c r="ET71" s="250"/>
      <c r="EU71" s="250"/>
      <c r="EV71" s="250"/>
      <c r="EW71" s="250"/>
      <c r="EX71" s="250"/>
      <c r="EY71" s="250"/>
      <c r="EZ71" s="250"/>
      <c r="FA71" s="250"/>
      <c r="FB71" s="250"/>
      <c r="FC71" s="250"/>
      <c r="FD71" s="250"/>
      <c r="FE71" s="250"/>
      <c r="FF71" s="250"/>
      <c r="FG71" s="250"/>
      <c r="FH71" s="250"/>
      <c r="FI71" s="250"/>
      <c r="FJ71" s="250"/>
      <c r="FK71" s="250"/>
      <c r="FL71" s="250"/>
      <c r="FM71" s="250"/>
      <c r="FN71" s="250"/>
      <c r="FO71" s="250"/>
      <c r="FP71" s="250"/>
      <c r="FQ71" s="250"/>
      <c r="FR71" s="250"/>
      <c r="FS71" s="250"/>
      <c r="FT71" s="250"/>
      <c r="FU71" s="250"/>
      <c r="FV71" s="250"/>
      <c r="FW71" s="250"/>
      <c r="FX71" s="250"/>
      <c r="FY71" s="250"/>
      <c r="FZ71" s="250"/>
      <c r="GA71" s="250"/>
      <c r="GB71" s="250"/>
      <c r="GC71" s="250"/>
      <c r="GD71" s="250"/>
      <c r="GE71" s="250"/>
      <c r="GF71" s="250"/>
      <c r="GG71" s="250"/>
      <c r="GH71" s="250"/>
      <c r="GI71" s="250"/>
      <c r="GJ71" s="250"/>
      <c r="GK71" s="250"/>
      <c r="GL71" s="250"/>
      <c r="GM71" s="250"/>
      <c r="GN71" s="250"/>
      <c r="GO71" s="250"/>
      <c r="GP71" s="250"/>
      <c r="GQ71" s="250"/>
      <c r="GR71" s="251"/>
      <c r="GS71" s="251"/>
      <c r="GT71" s="251"/>
      <c r="GU71" s="251"/>
      <c r="GV71" s="251"/>
      <c r="GW71" s="214"/>
      <c r="GX71" s="230">
        <f t="shared" si="106"/>
        <v>70</v>
      </c>
      <c r="HB71" s="211" t="str">
        <f>BP$18&amp;BP$19&amp;BP$20</f>
        <v>VWPASSAT VARIANT2.0 TDi Confortline Navig</v>
      </c>
      <c r="HF71" s="212" t="str">
        <f>BP$18&amp;BP$19&amp;BP$20&amp;"Term:"&amp; BP$43&amp;"  Mileage: "&amp;BP$44</f>
        <v>VWPASSAT VARIANT2.0 TDi Confortline NavigTerm:60  Mileage: 25000</v>
      </c>
    </row>
    <row r="72" spans="1:214" s="218" customFormat="1" ht="12" customHeight="1" x14ac:dyDescent="0.2">
      <c r="A72" s="230" t="s">
        <v>440</v>
      </c>
      <c r="B72" s="208" t="s">
        <v>515</v>
      </c>
      <c r="C72" s="258"/>
      <c r="D72" s="259" t="s">
        <v>410</v>
      </c>
      <c r="E72" s="415">
        <v>0</v>
      </c>
      <c r="F72" s="415">
        <v>0</v>
      </c>
      <c r="G72" s="415">
        <v>0</v>
      </c>
      <c r="H72" s="415">
        <v>0</v>
      </c>
      <c r="I72" s="415">
        <v>0</v>
      </c>
      <c r="J72" s="415">
        <v>0</v>
      </c>
      <c r="K72" s="415">
        <v>0</v>
      </c>
      <c r="L72" s="415">
        <v>0</v>
      </c>
      <c r="M72" s="415">
        <v>0</v>
      </c>
      <c r="N72" s="415">
        <v>0</v>
      </c>
      <c r="O72" s="415">
        <v>0</v>
      </c>
      <c r="P72" s="415">
        <v>0</v>
      </c>
      <c r="Q72" s="415">
        <v>0</v>
      </c>
      <c r="R72" s="415">
        <v>0</v>
      </c>
      <c r="S72" s="415">
        <v>0</v>
      </c>
      <c r="T72" s="415">
        <v>0</v>
      </c>
      <c r="U72" s="415">
        <v>0</v>
      </c>
      <c r="V72" s="415">
        <v>0</v>
      </c>
      <c r="W72" s="415">
        <v>0</v>
      </c>
      <c r="X72" s="415">
        <v>0</v>
      </c>
      <c r="Y72" s="415">
        <v>0</v>
      </c>
      <c r="Z72" s="415">
        <v>0</v>
      </c>
      <c r="AA72" s="415">
        <v>0</v>
      </c>
      <c r="AB72" s="415">
        <v>0</v>
      </c>
      <c r="AC72" s="415">
        <v>0</v>
      </c>
      <c r="AD72" s="415">
        <v>0</v>
      </c>
      <c r="AE72" s="415">
        <v>0</v>
      </c>
      <c r="AF72" s="415">
        <v>0</v>
      </c>
      <c r="AG72" s="415">
        <v>0</v>
      </c>
      <c r="AH72" s="415">
        <v>0</v>
      </c>
      <c r="AI72" s="415">
        <v>0</v>
      </c>
      <c r="AJ72" s="415">
        <v>0</v>
      </c>
      <c r="AK72" s="415">
        <v>0</v>
      </c>
      <c r="AL72" s="415">
        <v>0</v>
      </c>
      <c r="AM72" s="415">
        <v>0</v>
      </c>
      <c r="AN72" s="415">
        <v>0</v>
      </c>
      <c r="AO72" s="415">
        <v>0</v>
      </c>
      <c r="AP72" s="415">
        <v>0</v>
      </c>
      <c r="AQ72" s="415">
        <v>0</v>
      </c>
      <c r="AR72" s="415">
        <v>0</v>
      </c>
      <c r="AS72" s="415">
        <v>0</v>
      </c>
      <c r="AT72" s="415">
        <v>0</v>
      </c>
      <c r="AU72" s="415">
        <v>0</v>
      </c>
      <c r="AV72" s="415">
        <v>0</v>
      </c>
      <c r="AW72" s="415">
        <v>0</v>
      </c>
      <c r="AX72" s="415">
        <v>0</v>
      </c>
      <c r="AY72" s="415">
        <v>0</v>
      </c>
      <c r="AZ72" s="415">
        <v>0</v>
      </c>
      <c r="BA72" s="415">
        <v>0</v>
      </c>
      <c r="BB72" s="415">
        <v>0</v>
      </c>
      <c r="BC72" s="415">
        <v>0</v>
      </c>
      <c r="BD72" s="415">
        <v>0</v>
      </c>
      <c r="BE72" s="415">
        <v>0</v>
      </c>
      <c r="BF72" s="415">
        <v>0</v>
      </c>
      <c r="BG72" s="415">
        <v>0</v>
      </c>
      <c r="BH72" s="415">
        <v>0</v>
      </c>
      <c r="BI72" s="415">
        <v>0</v>
      </c>
      <c r="BJ72" s="415">
        <v>0</v>
      </c>
      <c r="BK72" s="415">
        <v>0</v>
      </c>
      <c r="BL72" s="415">
        <v>0</v>
      </c>
      <c r="BM72" s="415">
        <v>0</v>
      </c>
      <c r="BN72" s="415">
        <v>0</v>
      </c>
      <c r="BO72" s="415">
        <v>0</v>
      </c>
      <c r="BP72" s="415">
        <v>0</v>
      </c>
      <c r="BQ72" s="415">
        <v>0</v>
      </c>
      <c r="BR72" s="415">
        <v>0</v>
      </c>
      <c r="BS72" s="415">
        <v>0</v>
      </c>
      <c r="BT72" s="415">
        <v>0</v>
      </c>
      <c r="BU72" s="415">
        <v>0</v>
      </c>
      <c r="BV72" s="415">
        <v>0</v>
      </c>
      <c r="BW72" s="415">
        <v>0</v>
      </c>
      <c r="BX72" s="415">
        <v>0</v>
      </c>
      <c r="BY72" s="415">
        <v>0</v>
      </c>
      <c r="BZ72" s="415">
        <v>0</v>
      </c>
      <c r="CA72" s="415">
        <v>0</v>
      </c>
      <c r="CB72" s="415">
        <v>0</v>
      </c>
      <c r="CC72" s="415">
        <v>0</v>
      </c>
      <c r="CD72" s="415">
        <v>0</v>
      </c>
      <c r="CE72" s="415">
        <v>0</v>
      </c>
      <c r="CF72" s="415">
        <v>0</v>
      </c>
      <c r="CG72" s="415">
        <v>0</v>
      </c>
      <c r="CH72" s="415">
        <v>0</v>
      </c>
      <c r="CI72" s="415">
        <v>0</v>
      </c>
      <c r="CJ72" s="415">
        <v>0</v>
      </c>
      <c r="CK72" s="415">
        <v>0</v>
      </c>
      <c r="CL72" s="415">
        <v>0</v>
      </c>
      <c r="CM72" s="415">
        <v>0</v>
      </c>
      <c r="CN72" s="415">
        <v>0</v>
      </c>
      <c r="CO72" s="415">
        <v>0</v>
      </c>
      <c r="CP72" s="415">
        <v>0</v>
      </c>
      <c r="CQ72" s="415">
        <v>0</v>
      </c>
      <c r="CR72" s="415">
        <v>0</v>
      </c>
      <c r="CS72" s="415">
        <v>0</v>
      </c>
      <c r="CT72" s="415">
        <v>0</v>
      </c>
      <c r="CU72" s="415">
        <v>0</v>
      </c>
      <c r="CV72" s="415">
        <v>0</v>
      </c>
      <c r="CW72" s="415">
        <v>0</v>
      </c>
      <c r="CX72" s="415">
        <v>0</v>
      </c>
      <c r="CY72" s="415">
        <v>0</v>
      </c>
      <c r="CZ72" s="415">
        <v>0</v>
      </c>
      <c r="DA72" s="415">
        <v>0</v>
      </c>
      <c r="DB72" s="415">
        <v>0</v>
      </c>
      <c r="DC72" s="415">
        <v>0</v>
      </c>
      <c r="DD72" s="415">
        <v>0</v>
      </c>
      <c r="DE72" s="415">
        <v>0</v>
      </c>
      <c r="DF72" s="415">
        <v>0</v>
      </c>
      <c r="DG72" s="415">
        <v>0</v>
      </c>
      <c r="DH72" s="415">
        <v>0</v>
      </c>
      <c r="DI72" s="415">
        <v>0</v>
      </c>
      <c r="DJ72" s="415">
        <v>0</v>
      </c>
      <c r="DK72" s="415">
        <v>0</v>
      </c>
      <c r="DL72" s="415">
        <v>0</v>
      </c>
      <c r="DM72" s="415">
        <v>0</v>
      </c>
      <c r="DN72" s="415">
        <v>0</v>
      </c>
      <c r="DO72" s="415">
        <v>0</v>
      </c>
      <c r="DP72" s="415">
        <v>0</v>
      </c>
      <c r="DQ72" s="415">
        <v>0</v>
      </c>
      <c r="DR72" s="415">
        <v>0</v>
      </c>
      <c r="DS72" s="415">
        <v>0</v>
      </c>
      <c r="DT72" s="415">
        <v>0</v>
      </c>
      <c r="DU72" s="415">
        <v>0</v>
      </c>
      <c r="DV72" s="415">
        <v>0</v>
      </c>
      <c r="DW72" s="415">
        <v>0</v>
      </c>
      <c r="DX72" s="415">
        <v>0</v>
      </c>
      <c r="DY72" s="415">
        <v>0</v>
      </c>
      <c r="DZ72" s="415">
        <v>0</v>
      </c>
      <c r="EA72" s="415">
        <v>0</v>
      </c>
      <c r="EB72" s="415">
        <v>0</v>
      </c>
      <c r="EC72" s="415">
        <v>0</v>
      </c>
      <c r="ED72" s="415">
        <v>0</v>
      </c>
      <c r="EE72" s="415">
        <v>0</v>
      </c>
      <c r="EF72" s="415">
        <v>0</v>
      </c>
      <c r="EG72" s="250"/>
      <c r="EH72" s="250"/>
      <c r="EI72" s="250"/>
      <c r="EJ72" s="250"/>
      <c r="EK72" s="250"/>
      <c r="EL72" s="250"/>
      <c r="EM72" s="250"/>
      <c r="EN72" s="250"/>
      <c r="EO72" s="250"/>
      <c r="EP72" s="250"/>
      <c r="EQ72" s="250"/>
      <c r="ER72" s="250"/>
      <c r="ES72" s="250"/>
      <c r="ET72" s="250"/>
      <c r="EU72" s="250"/>
      <c r="EV72" s="250"/>
      <c r="EW72" s="250"/>
      <c r="EX72" s="250"/>
      <c r="EY72" s="250"/>
      <c r="EZ72" s="250"/>
      <c r="FA72" s="250"/>
      <c r="FB72" s="250"/>
      <c r="FC72" s="250"/>
      <c r="FD72" s="250"/>
      <c r="FE72" s="250"/>
      <c r="FF72" s="250"/>
      <c r="FG72" s="250"/>
      <c r="FH72" s="250"/>
      <c r="FI72" s="250"/>
      <c r="FJ72" s="250"/>
      <c r="FK72" s="250"/>
      <c r="FL72" s="250"/>
      <c r="FM72" s="250"/>
      <c r="FN72" s="250"/>
      <c r="FO72" s="250"/>
      <c r="FP72" s="250"/>
      <c r="FQ72" s="250"/>
      <c r="FR72" s="250"/>
      <c r="FS72" s="250"/>
      <c r="FT72" s="250"/>
      <c r="FU72" s="250"/>
      <c r="FV72" s="250"/>
      <c r="FW72" s="250"/>
      <c r="FX72" s="250"/>
      <c r="FY72" s="250"/>
      <c r="FZ72" s="250"/>
      <c r="GA72" s="250"/>
      <c r="GB72" s="250"/>
      <c r="GC72" s="250"/>
      <c r="GD72" s="250"/>
      <c r="GE72" s="250"/>
      <c r="GF72" s="250"/>
      <c r="GG72" s="250"/>
      <c r="GH72" s="250"/>
      <c r="GI72" s="250"/>
      <c r="GJ72" s="250"/>
      <c r="GK72" s="250"/>
      <c r="GL72" s="250"/>
      <c r="GM72" s="250"/>
      <c r="GN72" s="250"/>
      <c r="GO72" s="250"/>
      <c r="GP72" s="250"/>
      <c r="GQ72" s="250"/>
      <c r="GR72" s="251"/>
      <c r="GS72" s="251"/>
      <c r="GT72" s="251"/>
      <c r="GU72" s="251"/>
      <c r="GV72" s="251"/>
      <c r="GW72" s="214"/>
      <c r="GX72" s="230">
        <f t="shared" si="106"/>
        <v>71</v>
      </c>
      <c r="HB72" s="211" t="str">
        <f>BQ$18&amp;BQ$19&amp;BQ$20</f>
        <v>VWPASSAT VARIANT2.0 TDi Confortline Navig</v>
      </c>
      <c r="HF72" s="212" t="str">
        <f>BQ$18&amp;BQ$19&amp;BQ$20&amp;"Term:"&amp; BQ$43&amp;"  Mileage: "&amp;BQ$44</f>
        <v>VWPASSAT VARIANT2.0 TDi Confortline NavigTerm:60  Mileage: 30000</v>
      </c>
    </row>
    <row r="73" spans="1:214" s="218" customFormat="1" ht="12" customHeight="1" x14ac:dyDescent="0.2">
      <c r="A73" s="230" t="s">
        <v>440</v>
      </c>
      <c r="B73" s="208" t="s">
        <v>516</v>
      </c>
      <c r="C73" s="258"/>
      <c r="D73" s="259" t="s">
        <v>411</v>
      </c>
      <c r="E73" s="415">
        <v>0</v>
      </c>
      <c r="F73" s="415">
        <v>0</v>
      </c>
      <c r="G73" s="415">
        <v>0</v>
      </c>
      <c r="H73" s="415">
        <v>0</v>
      </c>
      <c r="I73" s="415">
        <v>0</v>
      </c>
      <c r="J73" s="415">
        <v>0</v>
      </c>
      <c r="K73" s="415">
        <v>0</v>
      </c>
      <c r="L73" s="415">
        <v>0</v>
      </c>
      <c r="M73" s="415">
        <v>0</v>
      </c>
      <c r="N73" s="415">
        <v>0</v>
      </c>
      <c r="O73" s="415">
        <v>0</v>
      </c>
      <c r="P73" s="415">
        <v>0</v>
      </c>
      <c r="Q73" s="415">
        <v>0</v>
      </c>
      <c r="R73" s="415">
        <v>0</v>
      </c>
      <c r="S73" s="415">
        <v>0</v>
      </c>
      <c r="T73" s="415">
        <v>0</v>
      </c>
      <c r="U73" s="415">
        <v>0</v>
      </c>
      <c r="V73" s="415">
        <v>0</v>
      </c>
      <c r="W73" s="415">
        <v>0</v>
      </c>
      <c r="X73" s="415">
        <v>0</v>
      </c>
      <c r="Y73" s="415">
        <v>0</v>
      </c>
      <c r="Z73" s="415">
        <v>0</v>
      </c>
      <c r="AA73" s="415">
        <v>0</v>
      </c>
      <c r="AB73" s="415">
        <v>0</v>
      </c>
      <c r="AC73" s="415">
        <v>0</v>
      </c>
      <c r="AD73" s="415">
        <v>0</v>
      </c>
      <c r="AE73" s="415">
        <v>0</v>
      </c>
      <c r="AF73" s="415">
        <v>0</v>
      </c>
      <c r="AG73" s="415">
        <v>0</v>
      </c>
      <c r="AH73" s="415">
        <v>0</v>
      </c>
      <c r="AI73" s="415">
        <v>0</v>
      </c>
      <c r="AJ73" s="415">
        <v>0</v>
      </c>
      <c r="AK73" s="415">
        <v>0</v>
      </c>
      <c r="AL73" s="415">
        <v>0</v>
      </c>
      <c r="AM73" s="415">
        <v>0</v>
      </c>
      <c r="AN73" s="415">
        <v>0</v>
      </c>
      <c r="AO73" s="415">
        <v>0</v>
      </c>
      <c r="AP73" s="415">
        <v>0</v>
      </c>
      <c r="AQ73" s="415">
        <v>0</v>
      </c>
      <c r="AR73" s="415">
        <v>0</v>
      </c>
      <c r="AS73" s="415">
        <v>0</v>
      </c>
      <c r="AT73" s="415">
        <v>0</v>
      </c>
      <c r="AU73" s="415">
        <v>0</v>
      </c>
      <c r="AV73" s="415">
        <v>0</v>
      </c>
      <c r="AW73" s="415">
        <v>0</v>
      </c>
      <c r="AX73" s="415">
        <v>0</v>
      </c>
      <c r="AY73" s="415">
        <v>0</v>
      </c>
      <c r="AZ73" s="415">
        <v>0</v>
      </c>
      <c r="BA73" s="415">
        <v>0</v>
      </c>
      <c r="BB73" s="415">
        <v>0</v>
      </c>
      <c r="BC73" s="415">
        <v>0</v>
      </c>
      <c r="BD73" s="415">
        <v>0</v>
      </c>
      <c r="BE73" s="415">
        <v>0</v>
      </c>
      <c r="BF73" s="415">
        <v>0</v>
      </c>
      <c r="BG73" s="415">
        <v>0</v>
      </c>
      <c r="BH73" s="415">
        <v>0</v>
      </c>
      <c r="BI73" s="415">
        <v>0</v>
      </c>
      <c r="BJ73" s="415">
        <v>0</v>
      </c>
      <c r="BK73" s="415">
        <v>0</v>
      </c>
      <c r="BL73" s="415">
        <v>0</v>
      </c>
      <c r="BM73" s="415">
        <v>0</v>
      </c>
      <c r="BN73" s="415">
        <v>0</v>
      </c>
      <c r="BO73" s="415">
        <v>0</v>
      </c>
      <c r="BP73" s="415">
        <v>0</v>
      </c>
      <c r="BQ73" s="415">
        <v>0</v>
      </c>
      <c r="BR73" s="415">
        <v>0</v>
      </c>
      <c r="BS73" s="415">
        <v>0</v>
      </c>
      <c r="BT73" s="415">
        <v>0</v>
      </c>
      <c r="BU73" s="415">
        <v>0</v>
      </c>
      <c r="BV73" s="415">
        <v>0</v>
      </c>
      <c r="BW73" s="415">
        <v>0</v>
      </c>
      <c r="BX73" s="415">
        <v>0</v>
      </c>
      <c r="BY73" s="415">
        <v>0</v>
      </c>
      <c r="BZ73" s="415">
        <v>0</v>
      </c>
      <c r="CA73" s="415">
        <v>0</v>
      </c>
      <c r="CB73" s="415">
        <v>0</v>
      </c>
      <c r="CC73" s="415">
        <v>0</v>
      </c>
      <c r="CD73" s="415">
        <v>0</v>
      </c>
      <c r="CE73" s="415">
        <v>0</v>
      </c>
      <c r="CF73" s="415">
        <v>0</v>
      </c>
      <c r="CG73" s="415">
        <v>0</v>
      </c>
      <c r="CH73" s="415">
        <v>0</v>
      </c>
      <c r="CI73" s="415">
        <v>0</v>
      </c>
      <c r="CJ73" s="415">
        <v>0</v>
      </c>
      <c r="CK73" s="415">
        <v>0</v>
      </c>
      <c r="CL73" s="415">
        <v>0</v>
      </c>
      <c r="CM73" s="415">
        <v>0</v>
      </c>
      <c r="CN73" s="415">
        <v>0</v>
      </c>
      <c r="CO73" s="415">
        <v>0</v>
      </c>
      <c r="CP73" s="415">
        <v>0</v>
      </c>
      <c r="CQ73" s="415">
        <v>0</v>
      </c>
      <c r="CR73" s="415">
        <v>0</v>
      </c>
      <c r="CS73" s="415">
        <v>0</v>
      </c>
      <c r="CT73" s="415">
        <v>0</v>
      </c>
      <c r="CU73" s="415">
        <v>0</v>
      </c>
      <c r="CV73" s="415">
        <v>0</v>
      </c>
      <c r="CW73" s="415">
        <v>0</v>
      </c>
      <c r="CX73" s="415">
        <v>0</v>
      </c>
      <c r="CY73" s="415">
        <v>0</v>
      </c>
      <c r="CZ73" s="415">
        <v>0</v>
      </c>
      <c r="DA73" s="415">
        <v>0</v>
      </c>
      <c r="DB73" s="415">
        <v>0</v>
      </c>
      <c r="DC73" s="415">
        <v>0</v>
      </c>
      <c r="DD73" s="415">
        <v>0</v>
      </c>
      <c r="DE73" s="415">
        <v>0</v>
      </c>
      <c r="DF73" s="415">
        <v>0</v>
      </c>
      <c r="DG73" s="415">
        <v>0</v>
      </c>
      <c r="DH73" s="415">
        <v>0</v>
      </c>
      <c r="DI73" s="415">
        <v>0</v>
      </c>
      <c r="DJ73" s="415">
        <v>0</v>
      </c>
      <c r="DK73" s="415">
        <v>0</v>
      </c>
      <c r="DL73" s="415">
        <v>0</v>
      </c>
      <c r="DM73" s="415">
        <v>0</v>
      </c>
      <c r="DN73" s="415">
        <v>0</v>
      </c>
      <c r="DO73" s="415">
        <v>0</v>
      </c>
      <c r="DP73" s="415">
        <v>0</v>
      </c>
      <c r="DQ73" s="415">
        <v>0</v>
      </c>
      <c r="DR73" s="415">
        <v>0</v>
      </c>
      <c r="DS73" s="415">
        <v>0</v>
      </c>
      <c r="DT73" s="415">
        <v>0</v>
      </c>
      <c r="DU73" s="415">
        <v>0</v>
      </c>
      <c r="DV73" s="415">
        <v>0</v>
      </c>
      <c r="DW73" s="415">
        <v>0</v>
      </c>
      <c r="DX73" s="415">
        <v>0</v>
      </c>
      <c r="DY73" s="415">
        <v>0</v>
      </c>
      <c r="DZ73" s="415">
        <v>0</v>
      </c>
      <c r="EA73" s="415">
        <v>0</v>
      </c>
      <c r="EB73" s="415">
        <v>0</v>
      </c>
      <c r="EC73" s="415">
        <v>0</v>
      </c>
      <c r="ED73" s="415">
        <v>0</v>
      </c>
      <c r="EE73" s="415">
        <v>0</v>
      </c>
      <c r="EF73" s="415">
        <v>0</v>
      </c>
      <c r="EG73" s="250"/>
      <c r="EH73" s="250"/>
      <c r="EI73" s="250"/>
      <c r="EJ73" s="250"/>
      <c r="EK73" s="250"/>
      <c r="EL73" s="250"/>
      <c r="EM73" s="250"/>
      <c r="EN73" s="250"/>
      <c r="EO73" s="250"/>
      <c r="EP73" s="250"/>
      <c r="EQ73" s="250"/>
      <c r="ER73" s="250"/>
      <c r="ES73" s="250"/>
      <c r="ET73" s="250"/>
      <c r="EU73" s="250"/>
      <c r="EV73" s="250"/>
      <c r="EW73" s="250"/>
      <c r="EX73" s="250"/>
      <c r="EY73" s="250"/>
      <c r="EZ73" s="250"/>
      <c r="FA73" s="250"/>
      <c r="FB73" s="250"/>
      <c r="FC73" s="250"/>
      <c r="FD73" s="250"/>
      <c r="FE73" s="250"/>
      <c r="FF73" s="250"/>
      <c r="FG73" s="250"/>
      <c r="FH73" s="250"/>
      <c r="FI73" s="250"/>
      <c r="FJ73" s="250"/>
      <c r="FK73" s="250"/>
      <c r="FL73" s="250"/>
      <c r="FM73" s="250"/>
      <c r="FN73" s="250"/>
      <c r="FO73" s="250"/>
      <c r="FP73" s="250"/>
      <c r="FQ73" s="250"/>
      <c r="FR73" s="250"/>
      <c r="FS73" s="250"/>
      <c r="FT73" s="250"/>
      <c r="FU73" s="250"/>
      <c r="FV73" s="250"/>
      <c r="FW73" s="250"/>
      <c r="FX73" s="250"/>
      <c r="FY73" s="250"/>
      <c r="FZ73" s="250"/>
      <c r="GA73" s="250"/>
      <c r="GB73" s="250"/>
      <c r="GC73" s="250"/>
      <c r="GD73" s="250"/>
      <c r="GE73" s="250"/>
      <c r="GF73" s="250"/>
      <c r="GG73" s="250"/>
      <c r="GH73" s="250"/>
      <c r="GI73" s="250"/>
      <c r="GJ73" s="250"/>
      <c r="GK73" s="250"/>
      <c r="GL73" s="250"/>
      <c r="GM73" s="250"/>
      <c r="GN73" s="250"/>
      <c r="GO73" s="250"/>
      <c r="GP73" s="250"/>
      <c r="GQ73" s="250"/>
      <c r="GR73" s="251"/>
      <c r="GS73" s="251"/>
      <c r="GT73" s="251"/>
      <c r="GU73" s="251"/>
      <c r="GV73" s="251"/>
      <c r="GW73" s="214"/>
      <c r="GX73" s="230">
        <f t="shared" si="106"/>
        <v>72</v>
      </c>
      <c r="HB73" s="211" t="str">
        <f>BR$18&amp;BR$19&amp;BR$20</f>
        <v>VWPASSAT VARIANT2.0 TDi Confortline Navig</v>
      </c>
      <c r="HF73" s="212" t="str">
        <f>BR$18&amp;BR$19&amp;BR$20&amp;"Term:"&amp; BR$43&amp;"  Mileage: "&amp;BR$44</f>
        <v>VWPASSAT VARIANT2.0 TDi Confortline NavigTerm:60  Mileage: 40000</v>
      </c>
    </row>
    <row r="74" spans="1:214" s="218" customFormat="1" ht="12" customHeight="1" x14ac:dyDescent="0.2">
      <c r="A74" s="230" t="s">
        <v>440</v>
      </c>
      <c r="B74" s="208" t="s">
        <v>518</v>
      </c>
      <c r="C74" s="258"/>
      <c r="D74" s="259" t="s">
        <v>412</v>
      </c>
      <c r="E74" s="415">
        <v>0</v>
      </c>
      <c r="F74" s="415">
        <v>0</v>
      </c>
      <c r="G74" s="415">
        <v>0</v>
      </c>
      <c r="H74" s="415">
        <v>0</v>
      </c>
      <c r="I74" s="415">
        <v>0</v>
      </c>
      <c r="J74" s="415">
        <v>0</v>
      </c>
      <c r="K74" s="415">
        <v>0</v>
      </c>
      <c r="L74" s="415">
        <v>0</v>
      </c>
      <c r="M74" s="415">
        <v>0</v>
      </c>
      <c r="N74" s="415">
        <v>0</v>
      </c>
      <c r="O74" s="415">
        <v>0</v>
      </c>
      <c r="P74" s="415">
        <v>0</v>
      </c>
      <c r="Q74" s="415">
        <v>0</v>
      </c>
      <c r="R74" s="415">
        <v>0</v>
      </c>
      <c r="S74" s="415">
        <v>0</v>
      </c>
      <c r="T74" s="415">
        <v>0</v>
      </c>
      <c r="U74" s="415">
        <v>0</v>
      </c>
      <c r="V74" s="415">
        <v>0</v>
      </c>
      <c r="W74" s="415">
        <v>0</v>
      </c>
      <c r="X74" s="415">
        <v>0</v>
      </c>
      <c r="Y74" s="415">
        <v>0</v>
      </c>
      <c r="Z74" s="415">
        <v>0</v>
      </c>
      <c r="AA74" s="415">
        <v>0</v>
      </c>
      <c r="AB74" s="415">
        <v>0</v>
      </c>
      <c r="AC74" s="415">
        <v>0</v>
      </c>
      <c r="AD74" s="415">
        <v>0</v>
      </c>
      <c r="AE74" s="415">
        <v>0</v>
      </c>
      <c r="AF74" s="415">
        <v>0</v>
      </c>
      <c r="AG74" s="415">
        <v>0</v>
      </c>
      <c r="AH74" s="415">
        <v>0</v>
      </c>
      <c r="AI74" s="415">
        <v>0</v>
      </c>
      <c r="AJ74" s="415">
        <v>0</v>
      </c>
      <c r="AK74" s="415">
        <v>0</v>
      </c>
      <c r="AL74" s="415">
        <v>0</v>
      </c>
      <c r="AM74" s="415">
        <v>0</v>
      </c>
      <c r="AN74" s="415">
        <v>0</v>
      </c>
      <c r="AO74" s="415">
        <v>0</v>
      </c>
      <c r="AP74" s="415">
        <v>0</v>
      </c>
      <c r="AQ74" s="415">
        <v>0</v>
      </c>
      <c r="AR74" s="415">
        <v>0</v>
      </c>
      <c r="AS74" s="415">
        <v>0</v>
      </c>
      <c r="AT74" s="415">
        <v>0</v>
      </c>
      <c r="AU74" s="415">
        <v>0</v>
      </c>
      <c r="AV74" s="415">
        <v>0</v>
      </c>
      <c r="AW74" s="415">
        <v>0</v>
      </c>
      <c r="AX74" s="415">
        <v>0</v>
      </c>
      <c r="AY74" s="415">
        <v>0</v>
      </c>
      <c r="AZ74" s="415">
        <v>0</v>
      </c>
      <c r="BA74" s="415">
        <v>0</v>
      </c>
      <c r="BB74" s="415">
        <v>0</v>
      </c>
      <c r="BC74" s="415">
        <v>0</v>
      </c>
      <c r="BD74" s="415">
        <v>0</v>
      </c>
      <c r="BE74" s="415">
        <v>0</v>
      </c>
      <c r="BF74" s="415">
        <v>0</v>
      </c>
      <c r="BG74" s="415">
        <v>0</v>
      </c>
      <c r="BH74" s="415">
        <v>0</v>
      </c>
      <c r="BI74" s="415">
        <v>0</v>
      </c>
      <c r="BJ74" s="415">
        <v>0</v>
      </c>
      <c r="BK74" s="415">
        <v>0</v>
      </c>
      <c r="BL74" s="415">
        <v>0</v>
      </c>
      <c r="BM74" s="415">
        <v>0</v>
      </c>
      <c r="BN74" s="415">
        <v>0</v>
      </c>
      <c r="BO74" s="415">
        <v>0</v>
      </c>
      <c r="BP74" s="415">
        <v>0</v>
      </c>
      <c r="BQ74" s="415">
        <v>0</v>
      </c>
      <c r="BR74" s="415">
        <v>0</v>
      </c>
      <c r="BS74" s="415">
        <v>0</v>
      </c>
      <c r="BT74" s="415">
        <v>0</v>
      </c>
      <c r="BU74" s="415">
        <v>0</v>
      </c>
      <c r="BV74" s="415">
        <v>0</v>
      </c>
      <c r="BW74" s="415">
        <v>0</v>
      </c>
      <c r="BX74" s="415">
        <v>0</v>
      </c>
      <c r="BY74" s="415">
        <v>0</v>
      </c>
      <c r="BZ74" s="415">
        <v>0</v>
      </c>
      <c r="CA74" s="415">
        <v>0</v>
      </c>
      <c r="CB74" s="415">
        <v>0</v>
      </c>
      <c r="CC74" s="415">
        <v>0</v>
      </c>
      <c r="CD74" s="415">
        <v>0</v>
      </c>
      <c r="CE74" s="415">
        <v>0</v>
      </c>
      <c r="CF74" s="415">
        <v>0</v>
      </c>
      <c r="CG74" s="415">
        <v>0</v>
      </c>
      <c r="CH74" s="415">
        <v>0</v>
      </c>
      <c r="CI74" s="415">
        <v>0</v>
      </c>
      <c r="CJ74" s="415">
        <v>0</v>
      </c>
      <c r="CK74" s="415">
        <v>0</v>
      </c>
      <c r="CL74" s="415">
        <v>0</v>
      </c>
      <c r="CM74" s="415">
        <v>0</v>
      </c>
      <c r="CN74" s="415">
        <v>0</v>
      </c>
      <c r="CO74" s="415">
        <v>0</v>
      </c>
      <c r="CP74" s="415">
        <v>0</v>
      </c>
      <c r="CQ74" s="415">
        <v>0</v>
      </c>
      <c r="CR74" s="415">
        <v>0</v>
      </c>
      <c r="CS74" s="415">
        <v>0</v>
      </c>
      <c r="CT74" s="415">
        <v>0</v>
      </c>
      <c r="CU74" s="415">
        <v>0</v>
      </c>
      <c r="CV74" s="415">
        <v>0</v>
      </c>
      <c r="CW74" s="415">
        <v>0</v>
      </c>
      <c r="CX74" s="415">
        <v>0</v>
      </c>
      <c r="CY74" s="415">
        <v>0</v>
      </c>
      <c r="CZ74" s="415">
        <v>0</v>
      </c>
      <c r="DA74" s="415">
        <v>0</v>
      </c>
      <c r="DB74" s="415">
        <v>0</v>
      </c>
      <c r="DC74" s="415">
        <v>0</v>
      </c>
      <c r="DD74" s="415">
        <v>0</v>
      </c>
      <c r="DE74" s="415">
        <v>0</v>
      </c>
      <c r="DF74" s="415">
        <v>0</v>
      </c>
      <c r="DG74" s="415">
        <v>0</v>
      </c>
      <c r="DH74" s="415">
        <v>0</v>
      </c>
      <c r="DI74" s="415">
        <v>0</v>
      </c>
      <c r="DJ74" s="415">
        <v>0</v>
      </c>
      <c r="DK74" s="415">
        <v>0</v>
      </c>
      <c r="DL74" s="415">
        <v>0</v>
      </c>
      <c r="DM74" s="415">
        <v>0</v>
      </c>
      <c r="DN74" s="415">
        <v>0</v>
      </c>
      <c r="DO74" s="415">
        <v>0</v>
      </c>
      <c r="DP74" s="415">
        <v>0</v>
      </c>
      <c r="DQ74" s="415">
        <v>0</v>
      </c>
      <c r="DR74" s="415">
        <v>0</v>
      </c>
      <c r="DS74" s="415">
        <v>0</v>
      </c>
      <c r="DT74" s="415">
        <v>0</v>
      </c>
      <c r="DU74" s="415">
        <v>0</v>
      </c>
      <c r="DV74" s="415">
        <v>0</v>
      </c>
      <c r="DW74" s="415">
        <v>0</v>
      </c>
      <c r="DX74" s="415">
        <v>0</v>
      </c>
      <c r="DY74" s="415">
        <v>0</v>
      </c>
      <c r="DZ74" s="415">
        <v>0</v>
      </c>
      <c r="EA74" s="415">
        <v>0</v>
      </c>
      <c r="EB74" s="415">
        <v>0</v>
      </c>
      <c r="EC74" s="415">
        <v>0</v>
      </c>
      <c r="ED74" s="415">
        <v>0</v>
      </c>
      <c r="EE74" s="415">
        <v>0</v>
      </c>
      <c r="EF74" s="415">
        <v>0</v>
      </c>
      <c r="EG74" s="250"/>
      <c r="EH74" s="250"/>
      <c r="EI74" s="250"/>
      <c r="EJ74" s="250"/>
      <c r="EK74" s="250"/>
      <c r="EL74" s="250"/>
      <c r="EM74" s="250"/>
      <c r="EN74" s="250"/>
      <c r="EO74" s="250"/>
      <c r="EP74" s="250"/>
      <c r="EQ74" s="250"/>
      <c r="ER74" s="250"/>
      <c r="ES74" s="250"/>
      <c r="ET74" s="250"/>
      <c r="EU74" s="250"/>
      <c r="EV74" s="250"/>
      <c r="EW74" s="250"/>
      <c r="EX74" s="250"/>
      <c r="EY74" s="250"/>
      <c r="EZ74" s="250"/>
      <c r="FA74" s="250"/>
      <c r="FB74" s="250"/>
      <c r="FC74" s="250"/>
      <c r="FD74" s="250"/>
      <c r="FE74" s="250"/>
      <c r="FF74" s="250"/>
      <c r="FG74" s="250"/>
      <c r="FH74" s="250"/>
      <c r="FI74" s="250"/>
      <c r="FJ74" s="250"/>
      <c r="FK74" s="250"/>
      <c r="FL74" s="250"/>
      <c r="FM74" s="250"/>
      <c r="FN74" s="250"/>
      <c r="FO74" s="250"/>
      <c r="FP74" s="250"/>
      <c r="FQ74" s="250"/>
      <c r="FR74" s="250"/>
      <c r="FS74" s="250"/>
      <c r="FT74" s="250"/>
      <c r="FU74" s="250"/>
      <c r="FV74" s="250"/>
      <c r="FW74" s="250"/>
      <c r="FX74" s="250"/>
      <c r="FY74" s="250"/>
      <c r="FZ74" s="250"/>
      <c r="GA74" s="250"/>
      <c r="GB74" s="250"/>
      <c r="GC74" s="250"/>
      <c r="GD74" s="250"/>
      <c r="GE74" s="250"/>
      <c r="GF74" s="250"/>
      <c r="GG74" s="250"/>
      <c r="GH74" s="250"/>
      <c r="GI74" s="250"/>
      <c r="GJ74" s="250"/>
      <c r="GK74" s="250"/>
      <c r="GL74" s="250"/>
      <c r="GM74" s="250"/>
      <c r="GN74" s="250"/>
      <c r="GO74" s="250"/>
      <c r="GP74" s="250"/>
      <c r="GQ74" s="250"/>
      <c r="GR74" s="251"/>
      <c r="GS74" s="251"/>
      <c r="GT74" s="251"/>
      <c r="GU74" s="251"/>
      <c r="GV74" s="251"/>
      <c r="GW74" s="214"/>
      <c r="GX74" s="230">
        <f t="shared" si="106"/>
        <v>73</v>
      </c>
      <c r="HB74" s="211" t="str">
        <f>BS$18&amp;BS$19&amp;BS$20</f>
        <v>OPELINSIGNIA SPORTS2.0 CDTi Executive S/S</v>
      </c>
      <c r="HF74" s="212" t="str">
        <f>BS$18&amp;BS$19&amp;BS$20&amp;"Term:"&amp; BS$43&amp;"  Mileage: "&amp;BS$44</f>
        <v>OPELINSIGNIA SPORTS2.0 CDTi Executive S/STerm:48  Mileage: 25000</v>
      </c>
    </row>
    <row r="75" spans="1:214" s="218" customFormat="1" ht="12" customHeight="1" x14ac:dyDescent="0.2">
      <c r="A75" s="230" t="s">
        <v>440</v>
      </c>
      <c r="B75" s="208" t="s">
        <v>517</v>
      </c>
      <c r="C75" s="258"/>
      <c r="D75" s="259" t="s">
        <v>413</v>
      </c>
      <c r="E75" s="415">
        <v>0</v>
      </c>
      <c r="F75" s="415">
        <v>0</v>
      </c>
      <c r="G75" s="415">
        <v>0</v>
      </c>
      <c r="H75" s="415">
        <v>0</v>
      </c>
      <c r="I75" s="415">
        <v>0</v>
      </c>
      <c r="J75" s="415">
        <v>0</v>
      </c>
      <c r="K75" s="415">
        <v>0</v>
      </c>
      <c r="L75" s="415">
        <v>0</v>
      </c>
      <c r="M75" s="415">
        <v>0</v>
      </c>
      <c r="N75" s="415">
        <v>0</v>
      </c>
      <c r="O75" s="415">
        <v>0</v>
      </c>
      <c r="P75" s="415">
        <v>0</v>
      </c>
      <c r="Q75" s="415">
        <v>0</v>
      </c>
      <c r="R75" s="415">
        <v>0</v>
      </c>
      <c r="S75" s="415">
        <v>0</v>
      </c>
      <c r="T75" s="415">
        <v>0</v>
      </c>
      <c r="U75" s="415">
        <v>0</v>
      </c>
      <c r="V75" s="415">
        <v>0</v>
      </c>
      <c r="W75" s="415">
        <v>0</v>
      </c>
      <c r="X75" s="415">
        <v>0</v>
      </c>
      <c r="Y75" s="415">
        <v>0</v>
      </c>
      <c r="Z75" s="415">
        <v>0</v>
      </c>
      <c r="AA75" s="415">
        <v>0</v>
      </c>
      <c r="AB75" s="415">
        <v>0</v>
      </c>
      <c r="AC75" s="415">
        <v>0</v>
      </c>
      <c r="AD75" s="415">
        <v>0</v>
      </c>
      <c r="AE75" s="415">
        <v>0</v>
      </c>
      <c r="AF75" s="415">
        <v>0</v>
      </c>
      <c r="AG75" s="415">
        <v>0</v>
      </c>
      <c r="AH75" s="415">
        <v>0</v>
      </c>
      <c r="AI75" s="415">
        <v>0</v>
      </c>
      <c r="AJ75" s="415">
        <v>0</v>
      </c>
      <c r="AK75" s="415">
        <v>0</v>
      </c>
      <c r="AL75" s="415">
        <v>0</v>
      </c>
      <c r="AM75" s="415">
        <v>0</v>
      </c>
      <c r="AN75" s="415">
        <v>0</v>
      </c>
      <c r="AO75" s="415">
        <v>0</v>
      </c>
      <c r="AP75" s="415">
        <v>0</v>
      </c>
      <c r="AQ75" s="415">
        <v>0</v>
      </c>
      <c r="AR75" s="415">
        <v>0</v>
      </c>
      <c r="AS75" s="415">
        <v>0</v>
      </c>
      <c r="AT75" s="415">
        <v>0</v>
      </c>
      <c r="AU75" s="415">
        <v>0</v>
      </c>
      <c r="AV75" s="415">
        <v>0</v>
      </c>
      <c r="AW75" s="415">
        <v>0</v>
      </c>
      <c r="AX75" s="415">
        <v>0</v>
      </c>
      <c r="AY75" s="415">
        <v>0</v>
      </c>
      <c r="AZ75" s="415">
        <v>0</v>
      </c>
      <c r="BA75" s="415">
        <v>0</v>
      </c>
      <c r="BB75" s="415">
        <v>0</v>
      </c>
      <c r="BC75" s="415">
        <v>0</v>
      </c>
      <c r="BD75" s="415">
        <v>0</v>
      </c>
      <c r="BE75" s="415">
        <v>0</v>
      </c>
      <c r="BF75" s="415">
        <v>0</v>
      </c>
      <c r="BG75" s="415">
        <v>0</v>
      </c>
      <c r="BH75" s="415">
        <v>0</v>
      </c>
      <c r="BI75" s="415">
        <v>0</v>
      </c>
      <c r="BJ75" s="415">
        <v>0</v>
      </c>
      <c r="BK75" s="415">
        <v>0</v>
      </c>
      <c r="BL75" s="415">
        <v>0</v>
      </c>
      <c r="BM75" s="415">
        <v>0</v>
      </c>
      <c r="BN75" s="415">
        <v>0</v>
      </c>
      <c r="BO75" s="415">
        <v>0</v>
      </c>
      <c r="BP75" s="415">
        <v>0</v>
      </c>
      <c r="BQ75" s="415">
        <v>0</v>
      </c>
      <c r="BR75" s="415">
        <v>0</v>
      </c>
      <c r="BS75" s="415">
        <v>0</v>
      </c>
      <c r="BT75" s="415">
        <v>0</v>
      </c>
      <c r="BU75" s="415">
        <v>0</v>
      </c>
      <c r="BV75" s="415">
        <v>0</v>
      </c>
      <c r="BW75" s="415">
        <v>0</v>
      </c>
      <c r="BX75" s="415">
        <v>0</v>
      </c>
      <c r="BY75" s="415">
        <v>0</v>
      </c>
      <c r="BZ75" s="415">
        <v>0</v>
      </c>
      <c r="CA75" s="415">
        <v>0</v>
      </c>
      <c r="CB75" s="415">
        <v>0</v>
      </c>
      <c r="CC75" s="415">
        <v>0</v>
      </c>
      <c r="CD75" s="415">
        <v>0</v>
      </c>
      <c r="CE75" s="415">
        <v>0</v>
      </c>
      <c r="CF75" s="415">
        <v>0</v>
      </c>
      <c r="CG75" s="415">
        <v>0</v>
      </c>
      <c r="CH75" s="415">
        <v>0</v>
      </c>
      <c r="CI75" s="415">
        <v>0</v>
      </c>
      <c r="CJ75" s="415">
        <v>0</v>
      </c>
      <c r="CK75" s="415">
        <v>0</v>
      </c>
      <c r="CL75" s="415">
        <v>0</v>
      </c>
      <c r="CM75" s="415">
        <v>0</v>
      </c>
      <c r="CN75" s="415">
        <v>0</v>
      </c>
      <c r="CO75" s="415">
        <v>0</v>
      </c>
      <c r="CP75" s="415">
        <v>0</v>
      </c>
      <c r="CQ75" s="415">
        <v>0</v>
      </c>
      <c r="CR75" s="415">
        <v>0</v>
      </c>
      <c r="CS75" s="415">
        <v>0</v>
      </c>
      <c r="CT75" s="415">
        <v>0</v>
      </c>
      <c r="CU75" s="415">
        <v>0</v>
      </c>
      <c r="CV75" s="415">
        <v>0</v>
      </c>
      <c r="CW75" s="415">
        <v>0</v>
      </c>
      <c r="CX75" s="415">
        <v>0</v>
      </c>
      <c r="CY75" s="415">
        <v>0</v>
      </c>
      <c r="CZ75" s="415">
        <v>0</v>
      </c>
      <c r="DA75" s="415">
        <v>0</v>
      </c>
      <c r="DB75" s="415">
        <v>0</v>
      </c>
      <c r="DC75" s="415">
        <v>0</v>
      </c>
      <c r="DD75" s="415">
        <v>0</v>
      </c>
      <c r="DE75" s="415">
        <v>0</v>
      </c>
      <c r="DF75" s="415">
        <v>0</v>
      </c>
      <c r="DG75" s="415">
        <v>0</v>
      </c>
      <c r="DH75" s="415">
        <v>0</v>
      </c>
      <c r="DI75" s="415">
        <v>0</v>
      </c>
      <c r="DJ75" s="415">
        <v>0</v>
      </c>
      <c r="DK75" s="415">
        <v>0</v>
      </c>
      <c r="DL75" s="415">
        <v>0</v>
      </c>
      <c r="DM75" s="415">
        <v>0</v>
      </c>
      <c r="DN75" s="415">
        <v>0</v>
      </c>
      <c r="DO75" s="415">
        <v>0</v>
      </c>
      <c r="DP75" s="415">
        <v>0</v>
      </c>
      <c r="DQ75" s="415">
        <v>0</v>
      </c>
      <c r="DR75" s="415">
        <v>0</v>
      </c>
      <c r="DS75" s="415">
        <v>0</v>
      </c>
      <c r="DT75" s="415">
        <v>0</v>
      </c>
      <c r="DU75" s="415">
        <v>0</v>
      </c>
      <c r="DV75" s="415">
        <v>0</v>
      </c>
      <c r="DW75" s="415">
        <v>0</v>
      </c>
      <c r="DX75" s="415">
        <v>0</v>
      </c>
      <c r="DY75" s="415">
        <v>0</v>
      </c>
      <c r="DZ75" s="415">
        <v>0</v>
      </c>
      <c r="EA75" s="415">
        <v>0</v>
      </c>
      <c r="EB75" s="415">
        <v>0</v>
      </c>
      <c r="EC75" s="415">
        <v>0</v>
      </c>
      <c r="ED75" s="415">
        <v>0</v>
      </c>
      <c r="EE75" s="415">
        <v>0</v>
      </c>
      <c r="EF75" s="415">
        <v>0</v>
      </c>
      <c r="EG75" s="250"/>
      <c r="EH75" s="250"/>
      <c r="EI75" s="250"/>
      <c r="EJ75" s="250"/>
      <c r="EK75" s="250"/>
      <c r="EL75" s="250"/>
      <c r="EM75" s="250"/>
      <c r="EN75" s="250"/>
      <c r="EO75" s="250"/>
      <c r="EP75" s="250"/>
      <c r="EQ75" s="250"/>
      <c r="ER75" s="250"/>
      <c r="ES75" s="250"/>
      <c r="ET75" s="250"/>
      <c r="EU75" s="250"/>
      <c r="EV75" s="250"/>
      <c r="EW75" s="250"/>
      <c r="EX75" s="250"/>
      <c r="EY75" s="250"/>
      <c r="EZ75" s="250"/>
      <c r="FA75" s="250"/>
      <c r="FB75" s="250"/>
      <c r="FC75" s="250"/>
      <c r="FD75" s="250"/>
      <c r="FE75" s="250"/>
      <c r="FF75" s="250"/>
      <c r="FG75" s="250"/>
      <c r="FH75" s="250"/>
      <c r="FI75" s="250"/>
      <c r="FJ75" s="250"/>
      <c r="FK75" s="250"/>
      <c r="FL75" s="250"/>
      <c r="FM75" s="250"/>
      <c r="FN75" s="250"/>
      <c r="FO75" s="250"/>
      <c r="FP75" s="250"/>
      <c r="FQ75" s="250"/>
      <c r="FR75" s="250"/>
      <c r="FS75" s="250"/>
      <c r="FT75" s="250"/>
      <c r="FU75" s="250"/>
      <c r="FV75" s="250"/>
      <c r="FW75" s="250"/>
      <c r="FX75" s="250"/>
      <c r="FY75" s="250"/>
      <c r="FZ75" s="250"/>
      <c r="GA75" s="250"/>
      <c r="GB75" s="250"/>
      <c r="GC75" s="250"/>
      <c r="GD75" s="250"/>
      <c r="GE75" s="250"/>
      <c r="GF75" s="250"/>
      <c r="GG75" s="250"/>
      <c r="GH75" s="250"/>
      <c r="GI75" s="250"/>
      <c r="GJ75" s="250"/>
      <c r="GK75" s="250"/>
      <c r="GL75" s="250"/>
      <c r="GM75" s="250"/>
      <c r="GN75" s="250"/>
      <c r="GO75" s="250"/>
      <c r="GP75" s="250"/>
      <c r="GQ75" s="250"/>
      <c r="GR75" s="251"/>
      <c r="GS75" s="251"/>
      <c r="GT75" s="251"/>
      <c r="GU75" s="251"/>
      <c r="GV75" s="251"/>
      <c r="GW75" s="214"/>
      <c r="GX75" s="230">
        <f t="shared" si="106"/>
        <v>74</v>
      </c>
      <c r="HB75" s="211" t="str">
        <f>BT$18&amp;BT$19&amp;BT$20</f>
        <v>OPELINSIGNIA SPORTS2.0 CDTi Executive S/S</v>
      </c>
      <c r="HF75" s="212" t="str">
        <f>BT$18&amp;BT$19&amp;BT$20&amp;"Term:"&amp; BT$43&amp;"  Mileage: "&amp;BT$44</f>
        <v>OPELINSIGNIA SPORTS2.0 CDTi Executive S/STerm:48  Mileage: 30000</v>
      </c>
    </row>
    <row r="76" spans="1:214" s="218" customFormat="1" ht="12" customHeight="1" x14ac:dyDescent="0.2">
      <c r="A76" s="230" t="s">
        <v>440</v>
      </c>
      <c r="B76" s="208" t="s">
        <v>519</v>
      </c>
      <c r="C76" s="258"/>
      <c r="D76" s="259" t="s">
        <v>414</v>
      </c>
      <c r="E76" s="415">
        <v>282.01</v>
      </c>
      <c r="F76" s="415">
        <v>292.87</v>
      </c>
      <c r="G76" s="415">
        <v>318.83</v>
      </c>
      <c r="H76" s="415">
        <v>276.75</v>
      </c>
      <c r="I76" s="415">
        <v>288.98</v>
      </c>
      <c r="J76" s="415">
        <v>315.92</v>
      </c>
      <c r="K76" s="415">
        <v>328.17</v>
      </c>
      <c r="L76" s="415">
        <v>338.76</v>
      </c>
      <c r="M76" s="415">
        <v>363.48</v>
      </c>
      <c r="N76" s="415">
        <v>316.86</v>
      </c>
      <c r="O76" s="415">
        <v>328.48</v>
      </c>
      <c r="P76" s="415">
        <v>354.34</v>
      </c>
      <c r="Q76" s="415">
        <v>293.22000000000003</v>
      </c>
      <c r="R76" s="415">
        <v>304.77999999999997</v>
      </c>
      <c r="S76" s="415">
        <v>332.83</v>
      </c>
      <c r="T76" s="415">
        <v>288.68</v>
      </c>
      <c r="U76" s="415">
        <v>301.93</v>
      </c>
      <c r="V76" s="415">
        <v>330.28</v>
      </c>
      <c r="W76" s="415">
        <v>328.11</v>
      </c>
      <c r="X76" s="415">
        <v>341.29</v>
      </c>
      <c r="Y76" s="415">
        <v>373.46</v>
      </c>
      <c r="Z76" s="415">
        <v>329.7</v>
      </c>
      <c r="AA76" s="415">
        <v>344.49</v>
      </c>
      <c r="AB76" s="415">
        <v>376.97</v>
      </c>
      <c r="AC76" s="415">
        <v>364.68</v>
      </c>
      <c r="AD76" s="415">
        <v>379.92</v>
      </c>
      <c r="AE76" s="415">
        <v>416.66</v>
      </c>
      <c r="AF76" s="415">
        <v>360.71</v>
      </c>
      <c r="AG76" s="415">
        <v>378.02</v>
      </c>
      <c r="AH76" s="415">
        <v>414.92</v>
      </c>
      <c r="AI76" s="415">
        <v>407.12</v>
      </c>
      <c r="AJ76" s="415">
        <v>419.4</v>
      </c>
      <c r="AK76" s="415">
        <v>448.88</v>
      </c>
      <c r="AL76" s="415">
        <v>395.53</v>
      </c>
      <c r="AM76" s="415">
        <v>408.85</v>
      </c>
      <c r="AN76" s="415">
        <v>439.1</v>
      </c>
      <c r="AO76" s="415">
        <v>388.05</v>
      </c>
      <c r="AP76" s="415">
        <v>401.16</v>
      </c>
      <c r="AQ76" s="415">
        <v>431.16</v>
      </c>
      <c r="AR76" s="415">
        <v>379.18</v>
      </c>
      <c r="AS76" s="415">
        <v>392.72</v>
      </c>
      <c r="AT76" s="415">
        <v>425.69</v>
      </c>
      <c r="AU76" s="415">
        <v>410.89</v>
      </c>
      <c r="AV76" s="415">
        <v>423.74</v>
      </c>
      <c r="AW76" s="415">
        <v>454.9</v>
      </c>
      <c r="AX76" s="415">
        <v>400.05</v>
      </c>
      <c r="AY76" s="415">
        <v>414.08</v>
      </c>
      <c r="AZ76" s="415">
        <v>446.16</v>
      </c>
      <c r="BA76" s="415">
        <v>447.39</v>
      </c>
      <c r="BB76" s="415">
        <v>465.01</v>
      </c>
      <c r="BC76" s="415">
        <v>506.73</v>
      </c>
      <c r="BD76" s="415">
        <v>435.26</v>
      </c>
      <c r="BE76" s="415">
        <v>454.46</v>
      </c>
      <c r="BF76" s="415">
        <v>497.64</v>
      </c>
      <c r="BG76" s="415">
        <v>473.74</v>
      </c>
      <c r="BH76" s="415">
        <v>488.3</v>
      </c>
      <c r="BI76" s="415">
        <v>523.08000000000004</v>
      </c>
      <c r="BJ76" s="415">
        <v>455.83</v>
      </c>
      <c r="BK76" s="415">
        <v>471.4</v>
      </c>
      <c r="BL76" s="415">
        <v>506.76</v>
      </c>
      <c r="BM76" s="415">
        <v>554.09</v>
      </c>
      <c r="BN76" s="415">
        <v>569.83000000000004</v>
      </c>
      <c r="BO76" s="415">
        <v>608.42999999999995</v>
      </c>
      <c r="BP76" s="415">
        <v>528.49</v>
      </c>
      <c r="BQ76" s="415">
        <v>545.55999999999995</v>
      </c>
      <c r="BR76" s="415">
        <v>584.13</v>
      </c>
      <c r="BS76" s="415">
        <v>490.5</v>
      </c>
      <c r="BT76" s="415">
        <v>510.18</v>
      </c>
      <c r="BU76" s="415">
        <v>557.49</v>
      </c>
      <c r="BV76" s="415">
        <v>476.21</v>
      </c>
      <c r="BW76" s="415">
        <v>498.57</v>
      </c>
      <c r="BX76" s="415">
        <v>545.23</v>
      </c>
      <c r="BY76" s="415">
        <v>513.02</v>
      </c>
      <c r="BZ76" s="415">
        <v>530</v>
      </c>
      <c r="CA76" s="415">
        <v>570.27</v>
      </c>
      <c r="CB76" s="415">
        <v>498.91</v>
      </c>
      <c r="CC76" s="415">
        <v>516.58000000000004</v>
      </c>
      <c r="CD76" s="415">
        <v>557.27</v>
      </c>
      <c r="CE76" s="415">
        <v>612.39</v>
      </c>
      <c r="CF76" s="415">
        <v>629.08000000000004</v>
      </c>
      <c r="CG76" s="415">
        <v>670.18</v>
      </c>
      <c r="CH76" s="415">
        <v>582.41999999999996</v>
      </c>
      <c r="CI76" s="415">
        <v>600.19000000000005</v>
      </c>
      <c r="CJ76" s="415">
        <v>643.39</v>
      </c>
      <c r="CK76" s="415">
        <v>611.9</v>
      </c>
      <c r="CL76" s="415">
        <v>633.16</v>
      </c>
      <c r="CM76" s="415">
        <v>685</v>
      </c>
      <c r="CN76" s="415">
        <v>592.75</v>
      </c>
      <c r="CO76" s="415">
        <v>616.26</v>
      </c>
      <c r="CP76" s="415">
        <v>669.28</v>
      </c>
      <c r="CQ76" s="415">
        <v>622.1</v>
      </c>
      <c r="CR76" s="415">
        <v>641.41999999999996</v>
      </c>
      <c r="CS76" s="415">
        <v>689.36</v>
      </c>
      <c r="CT76" s="415">
        <v>606.16</v>
      </c>
      <c r="CU76" s="415">
        <v>626.53</v>
      </c>
      <c r="CV76" s="415">
        <v>676.12</v>
      </c>
      <c r="CW76" s="415">
        <v>704.18</v>
      </c>
      <c r="CX76" s="415">
        <v>723.39</v>
      </c>
      <c r="CY76" s="415">
        <v>771.87</v>
      </c>
      <c r="CZ76" s="415">
        <v>672.77</v>
      </c>
      <c r="DA76" s="415">
        <v>693.24</v>
      </c>
      <c r="DB76" s="415">
        <v>742.06</v>
      </c>
      <c r="DC76" s="415">
        <v>338.46</v>
      </c>
      <c r="DD76" s="415">
        <v>349.41</v>
      </c>
      <c r="DE76" s="415">
        <v>371.98</v>
      </c>
      <c r="DF76" s="415">
        <v>321.56</v>
      </c>
      <c r="DG76" s="415">
        <v>333.57</v>
      </c>
      <c r="DH76" s="415">
        <v>358.97</v>
      </c>
      <c r="DI76" s="415">
        <v>295.51</v>
      </c>
      <c r="DJ76" s="415">
        <v>307.27999999999997</v>
      </c>
      <c r="DK76" s="415">
        <v>328.65</v>
      </c>
      <c r="DL76" s="415">
        <v>284.89999999999998</v>
      </c>
      <c r="DM76" s="415">
        <v>296.23</v>
      </c>
      <c r="DN76" s="415">
        <v>321.29000000000002</v>
      </c>
      <c r="DO76" s="415">
        <v>319.57</v>
      </c>
      <c r="DP76" s="415">
        <v>331.31</v>
      </c>
      <c r="DQ76" s="415">
        <v>355.42</v>
      </c>
      <c r="DR76" s="415">
        <v>307.52999999999997</v>
      </c>
      <c r="DS76" s="415">
        <v>320.13</v>
      </c>
      <c r="DT76" s="415">
        <v>347.26</v>
      </c>
      <c r="DU76" s="415">
        <v>481.34</v>
      </c>
      <c r="DV76" s="415">
        <v>500.03</v>
      </c>
      <c r="DW76" s="415">
        <v>540</v>
      </c>
      <c r="DX76" s="415">
        <v>459.13</v>
      </c>
      <c r="DY76" s="415">
        <v>480.38</v>
      </c>
      <c r="DZ76" s="415">
        <v>522.20000000000005</v>
      </c>
      <c r="EA76" s="415">
        <v>428.64</v>
      </c>
      <c r="EB76" s="415">
        <v>448.63</v>
      </c>
      <c r="EC76" s="415">
        <v>489.12</v>
      </c>
      <c r="ED76" s="415">
        <v>419.72</v>
      </c>
      <c r="EE76" s="415">
        <v>441.21</v>
      </c>
      <c r="EF76" s="415">
        <v>483.16</v>
      </c>
      <c r="EG76" s="250"/>
      <c r="EH76" s="250"/>
      <c r="EI76" s="250"/>
      <c r="EJ76" s="250"/>
      <c r="EK76" s="250"/>
      <c r="EL76" s="250"/>
      <c r="EM76" s="250"/>
      <c r="EN76" s="250"/>
      <c r="EO76" s="250"/>
      <c r="EP76" s="250"/>
      <c r="EQ76" s="250"/>
      <c r="ER76" s="250"/>
      <c r="ES76" s="250"/>
      <c r="ET76" s="250"/>
      <c r="EU76" s="250"/>
      <c r="EV76" s="250"/>
      <c r="EW76" s="250"/>
      <c r="EX76" s="250"/>
      <c r="EY76" s="250"/>
      <c r="EZ76" s="250"/>
      <c r="FA76" s="250"/>
      <c r="FB76" s="250"/>
      <c r="FC76" s="250"/>
      <c r="FD76" s="250"/>
      <c r="FE76" s="250"/>
      <c r="FF76" s="250"/>
      <c r="FG76" s="250"/>
      <c r="FH76" s="250"/>
      <c r="FI76" s="250"/>
      <c r="FJ76" s="250"/>
      <c r="FK76" s="250"/>
      <c r="FL76" s="250"/>
      <c r="FM76" s="250"/>
      <c r="FN76" s="250"/>
      <c r="FO76" s="250"/>
      <c r="FP76" s="250"/>
      <c r="FQ76" s="250"/>
      <c r="FR76" s="250"/>
      <c r="FS76" s="250"/>
      <c r="FT76" s="250"/>
      <c r="FU76" s="250"/>
      <c r="FV76" s="250"/>
      <c r="FW76" s="250"/>
      <c r="FX76" s="250"/>
      <c r="FY76" s="250"/>
      <c r="FZ76" s="250"/>
      <c r="GA76" s="250"/>
      <c r="GB76" s="250"/>
      <c r="GC76" s="250"/>
      <c r="GD76" s="250"/>
      <c r="GE76" s="250"/>
      <c r="GF76" s="250"/>
      <c r="GG76" s="250"/>
      <c r="GH76" s="250"/>
      <c r="GI76" s="250"/>
      <c r="GJ76" s="250"/>
      <c r="GK76" s="250"/>
      <c r="GL76" s="250"/>
      <c r="GM76" s="250"/>
      <c r="GN76" s="250"/>
      <c r="GO76" s="250"/>
      <c r="GP76" s="250"/>
      <c r="GQ76" s="250"/>
      <c r="GR76" s="251"/>
      <c r="GS76" s="251"/>
      <c r="GT76" s="251"/>
      <c r="GU76" s="251"/>
      <c r="GV76" s="251"/>
      <c r="GW76" s="214"/>
      <c r="GX76" s="230">
        <f t="shared" si="106"/>
        <v>75</v>
      </c>
      <c r="HB76" s="211" t="str">
        <f>BU$18&amp;BU$19&amp;BU$20</f>
        <v>OPELINSIGNIA SPORTS2.0 CDTi Executive S/S</v>
      </c>
      <c r="HF76" s="212" t="str">
        <f>BU$18&amp;BU$19&amp;BU$20&amp;"Term:"&amp; BU$43&amp;"  Mileage: "&amp;BU$44</f>
        <v>OPELINSIGNIA SPORTS2.0 CDTi Executive S/STerm:48  Mileage: 40000</v>
      </c>
    </row>
    <row r="77" spans="1:214" s="218" customFormat="1" ht="12" customHeight="1" x14ac:dyDescent="0.2">
      <c r="A77" s="230" t="s">
        <v>440</v>
      </c>
      <c r="B77" s="208" t="s">
        <v>528</v>
      </c>
      <c r="C77" s="258"/>
      <c r="D77" s="259" t="s">
        <v>415</v>
      </c>
      <c r="E77" s="415">
        <v>23</v>
      </c>
      <c r="F77" s="415">
        <v>23</v>
      </c>
      <c r="G77" s="415">
        <v>23</v>
      </c>
      <c r="H77" s="415">
        <v>23</v>
      </c>
      <c r="I77" s="415">
        <v>23</v>
      </c>
      <c r="J77" s="415">
        <v>23</v>
      </c>
      <c r="K77" s="415">
        <v>23</v>
      </c>
      <c r="L77" s="415">
        <v>23</v>
      </c>
      <c r="M77" s="415">
        <v>23</v>
      </c>
      <c r="N77" s="415">
        <v>23</v>
      </c>
      <c r="O77" s="415">
        <v>23</v>
      </c>
      <c r="P77" s="415">
        <v>23</v>
      </c>
      <c r="Q77" s="415">
        <v>23</v>
      </c>
      <c r="R77" s="415">
        <v>23</v>
      </c>
      <c r="S77" s="415">
        <v>23</v>
      </c>
      <c r="T77" s="415">
        <v>23</v>
      </c>
      <c r="U77" s="415">
        <v>23</v>
      </c>
      <c r="V77" s="415">
        <v>23</v>
      </c>
      <c r="W77" s="415">
        <v>23</v>
      </c>
      <c r="X77" s="415">
        <v>23</v>
      </c>
      <c r="Y77" s="415">
        <v>23</v>
      </c>
      <c r="Z77" s="415">
        <v>23</v>
      </c>
      <c r="AA77" s="415">
        <v>23</v>
      </c>
      <c r="AB77" s="415">
        <v>23</v>
      </c>
      <c r="AC77" s="415">
        <v>23</v>
      </c>
      <c r="AD77" s="415">
        <v>23</v>
      </c>
      <c r="AE77" s="415">
        <v>23</v>
      </c>
      <c r="AF77" s="415">
        <v>23</v>
      </c>
      <c r="AG77" s="415">
        <v>23</v>
      </c>
      <c r="AH77" s="415">
        <v>23</v>
      </c>
      <c r="AI77" s="415">
        <v>23</v>
      </c>
      <c r="AJ77" s="415">
        <v>23</v>
      </c>
      <c r="AK77" s="415">
        <v>23</v>
      </c>
      <c r="AL77" s="415">
        <v>23</v>
      </c>
      <c r="AM77" s="415">
        <v>23</v>
      </c>
      <c r="AN77" s="415">
        <v>23</v>
      </c>
      <c r="AO77" s="415">
        <v>23</v>
      </c>
      <c r="AP77" s="415">
        <v>23</v>
      </c>
      <c r="AQ77" s="415">
        <v>23</v>
      </c>
      <c r="AR77" s="415">
        <v>23</v>
      </c>
      <c r="AS77" s="415">
        <v>23</v>
      </c>
      <c r="AT77" s="415">
        <v>23</v>
      </c>
      <c r="AU77" s="415">
        <v>23</v>
      </c>
      <c r="AV77" s="415">
        <v>23</v>
      </c>
      <c r="AW77" s="415">
        <v>23</v>
      </c>
      <c r="AX77" s="415">
        <v>23</v>
      </c>
      <c r="AY77" s="415">
        <v>23</v>
      </c>
      <c r="AZ77" s="415">
        <v>23</v>
      </c>
      <c r="BA77" s="415">
        <v>23</v>
      </c>
      <c r="BB77" s="415">
        <v>23</v>
      </c>
      <c r="BC77" s="415">
        <v>23</v>
      </c>
      <c r="BD77" s="415">
        <v>23</v>
      </c>
      <c r="BE77" s="415">
        <v>23</v>
      </c>
      <c r="BF77" s="415">
        <v>23</v>
      </c>
      <c r="BG77" s="415">
        <v>23</v>
      </c>
      <c r="BH77" s="415">
        <v>23</v>
      </c>
      <c r="BI77" s="415">
        <v>23</v>
      </c>
      <c r="BJ77" s="415">
        <v>23</v>
      </c>
      <c r="BK77" s="415">
        <v>23</v>
      </c>
      <c r="BL77" s="415">
        <v>23</v>
      </c>
      <c r="BM77" s="415">
        <v>23</v>
      </c>
      <c r="BN77" s="415">
        <v>23</v>
      </c>
      <c r="BO77" s="415">
        <v>23</v>
      </c>
      <c r="BP77" s="415">
        <v>23</v>
      </c>
      <c r="BQ77" s="415">
        <v>23</v>
      </c>
      <c r="BR77" s="415">
        <v>23</v>
      </c>
      <c r="BS77" s="415">
        <v>23</v>
      </c>
      <c r="BT77" s="415">
        <v>23</v>
      </c>
      <c r="BU77" s="415">
        <v>23</v>
      </c>
      <c r="BV77" s="415">
        <v>23</v>
      </c>
      <c r="BW77" s="415">
        <v>23</v>
      </c>
      <c r="BX77" s="415">
        <v>23</v>
      </c>
      <c r="BY77" s="415">
        <v>23</v>
      </c>
      <c r="BZ77" s="415">
        <v>23</v>
      </c>
      <c r="CA77" s="415">
        <v>23</v>
      </c>
      <c r="CB77" s="415">
        <v>23</v>
      </c>
      <c r="CC77" s="415">
        <v>23</v>
      </c>
      <c r="CD77" s="415">
        <v>23</v>
      </c>
      <c r="CE77" s="415">
        <v>23</v>
      </c>
      <c r="CF77" s="415">
        <v>23</v>
      </c>
      <c r="CG77" s="415">
        <v>23</v>
      </c>
      <c r="CH77" s="415">
        <v>23</v>
      </c>
      <c r="CI77" s="415">
        <v>23</v>
      </c>
      <c r="CJ77" s="415">
        <v>23</v>
      </c>
      <c r="CK77" s="415">
        <v>23</v>
      </c>
      <c r="CL77" s="415">
        <v>23</v>
      </c>
      <c r="CM77" s="415">
        <v>23</v>
      </c>
      <c r="CN77" s="415">
        <v>23</v>
      </c>
      <c r="CO77" s="415">
        <v>23</v>
      </c>
      <c r="CP77" s="415">
        <v>23</v>
      </c>
      <c r="CQ77" s="415">
        <v>23</v>
      </c>
      <c r="CR77" s="415">
        <v>23</v>
      </c>
      <c r="CS77" s="415">
        <v>23</v>
      </c>
      <c r="CT77" s="415">
        <v>23</v>
      </c>
      <c r="CU77" s="415">
        <v>23</v>
      </c>
      <c r="CV77" s="415">
        <v>23</v>
      </c>
      <c r="CW77" s="415">
        <v>23</v>
      </c>
      <c r="CX77" s="415">
        <v>23</v>
      </c>
      <c r="CY77" s="415">
        <v>23</v>
      </c>
      <c r="CZ77" s="415">
        <v>23</v>
      </c>
      <c r="DA77" s="415">
        <v>23</v>
      </c>
      <c r="DB77" s="415">
        <v>23</v>
      </c>
      <c r="DC77" s="415">
        <v>23</v>
      </c>
      <c r="DD77" s="415">
        <v>23</v>
      </c>
      <c r="DE77" s="415">
        <v>23</v>
      </c>
      <c r="DF77" s="415">
        <v>23</v>
      </c>
      <c r="DG77" s="415">
        <v>23</v>
      </c>
      <c r="DH77" s="415">
        <v>23</v>
      </c>
      <c r="DI77" s="415">
        <v>23</v>
      </c>
      <c r="DJ77" s="415">
        <v>23</v>
      </c>
      <c r="DK77" s="415">
        <v>23</v>
      </c>
      <c r="DL77" s="415">
        <v>23</v>
      </c>
      <c r="DM77" s="415">
        <v>23</v>
      </c>
      <c r="DN77" s="415">
        <v>23</v>
      </c>
      <c r="DO77" s="415">
        <v>23</v>
      </c>
      <c r="DP77" s="415">
        <v>23</v>
      </c>
      <c r="DQ77" s="415">
        <v>23</v>
      </c>
      <c r="DR77" s="415">
        <v>23</v>
      </c>
      <c r="DS77" s="415">
        <v>23</v>
      </c>
      <c r="DT77" s="415">
        <v>23</v>
      </c>
      <c r="DU77" s="415">
        <v>23</v>
      </c>
      <c r="DV77" s="415">
        <v>23</v>
      </c>
      <c r="DW77" s="415">
        <v>23</v>
      </c>
      <c r="DX77" s="415">
        <v>23</v>
      </c>
      <c r="DY77" s="415">
        <v>23</v>
      </c>
      <c r="DZ77" s="415">
        <v>23</v>
      </c>
      <c r="EA77" s="415">
        <v>23</v>
      </c>
      <c r="EB77" s="415">
        <v>23</v>
      </c>
      <c r="EC77" s="415">
        <v>23</v>
      </c>
      <c r="ED77" s="415">
        <v>23</v>
      </c>
      <c r="EE77" s="415">
        <v>23</v>
      </c>
      <c r="EF77" s="415">
        <v>23</v>
      </c>
      <c r="EG77" s="250"/>
      <c r="EH77" s="250"/>
      <c r="EI77" s="250"/>
      <c r="EJ77" s="250"/>
      <c r="EK77" s="250"/>
      <c r="EL77" s="250"/>
      <c r="EM77" s="250"/>
      <c r="EN77" s="250"/>
      <c r="EO77" s="250"/>
      <c r="EP77" s="250"/>
      <c r="EQ77" s="250"/>
      <c r="ER77" s="250"/>
      <c r="ES77" s="250"/>
      <c r="ET77" s="250"/>
      <c r="EU77" s="250"/>
      <c r="EV77" s="250"/>
      <c r="EW77" s="250"/>
      <c r="EX77" s="250"/>
      <c r="EY77" s="250"/>
      <c r="EZ77" s="250"/>
      <c r="FA77" s="250"/>
      <c r="FB77" s="250"/>
      <c r="FC77" s="250"/>
      <c r="FD77" s="250"/>
      <c r="FE77" s="250"/>
      <c r="FF77" s="250"/>
      <c r="FG77" s="250"/>
      <c r="FH77" s="250"/>
      <c r="FI77" s="250"/>
      <c r="FJ77" s="250"/>
      <c r="FK77" s="250"/>
      <c r="FL77" s="250"/>
      <c r="FM77" s="250"/>
      <c r="FN77" s="250"/>
      <c r="FO77" s="250"/>
      <c r="FP77" s="250"/>
      <c r="FQ77" s="250"/>
      <c r="FR77" s="250"/>
      <c r="FS77" s="250"/>
      <c r="FT77" s="250"/>
      <c r="FU77" s="250"/>
      <c r="FV77" s="250"/>
      <c r="FW77" s="250"/>
      <c r="FX77" s="250"/>
      <c r="FY77" s="250"/>
      <c r="FZ77" s="250"/>
      <c r="GA77" s="250"/>
      <c r="GB77" s="250"/>
      <c r="GC77" s="250"/>
      <c r="GD77" s="250"/>
      <c r="GE77" s="250"/>
      <c r="GF77" s="250"/>
      <c r="GG77" s="250"/>
      <c r="GH77" s="250"/>
      <c r="GI77" s="250"/>
      <c r="GJ77" s="250"/>
      <c r="GK77" s="250"/>
      <c r="GL77" s="250"/>
      <c r="GM77" s="250"/>
      <c r="GN77" s="250"/>
      <c r="GO77" s="250"/>
      <c r="GP77" s="250"/>
      <c r="GQ77" s="250"/>
      <c r="GR77" s="251"/>
      <c r="GS77" s="251"/>
      <c r="GT77" s="251"/>
      <c r="GU77" s="251"/>
      <c r="GV77" s="251"/>
      <c r="GW77" s="214"/>
      <c r="GX77" s="230">
        <f t="shared" si="106"/>
        <v>76</v>
      </c>
      <c r="HB77" s="211" t="str">
        <f>BV$18&amp;BV$19&amp;BV$20</f>
        <v>OPELINSIGNIA SPORTS2.0 CDTi Executive S/S</v>
      </c>
      <c r="HF77" s="212" t="str">
        <f>BV$18&amp;BV$19&amp;BV$20&amp;"Term:"&amp; BV$43&amp;"  Mileage: "&amp;BV$44</f>
        <v>OPELINSIGNIA SPORTS2.0 CDTi Executive S/STerm:60  Mileage: 25000</v>
      </c>
    </row>
    <row r="78" spans="1:214" s="218" customFormat="1" ht="12" customHeight="1" x14ac:dyDescent="0.2">
      <c r="A78" s="230" t="s">
        <v>440</v>
      </c>
      <c r="B78" s="208" t="s">
        <v>520</v>
      </c>
      <c r="C78" s="258"/>
      <c r="D78" s="259" t="s">
        <v>416</v>
      </c>
      <c r="E78" s="415">
        <v>0</v>
      </c>
      <c r="F78" s="415">
        <v>0</v>
      </c>
      <c r="G78" s="415">
        <v>0</v>
      </c>
      <c r="H78" s="415">
        <v>0</v>
      </c>
      <c r="I78" s="415">
        <v>0</v>
      </c>
      <c r="J78" s="415">
        <v>0</v>
      </c>
      <c r="K78" s="415">
        <v>0</v>
      </c>
      <c r="L78" s="415">
        <v>0</v>
      </c>
      <c r="M78" s="415">
        <v>0</v>
      </c>
      <c r="N78" s="415">
        <v>0</v>
      </c>
      <c r="O78" s="415">
        <v>0</v>
      </c>
      <c r="P78" s="415">
        <v>0</v>
      </c>
      <c r="Q78" s="415">
        <v>0</v>
      </c>
      <c r="R78" s="415">
        <v>0</v>
      </c>
      <c r="S78" s="415">
        <v>0</v>
      </c>
      <c r="T78" s="415">
        <v>0</v>
      </c>
      <c r="U78" s="415">
        <v>0</v>
      </c>
      <c r="V78" s="415">
        <v>0</v>
      </c>
      <c r="W78" s="415">
        <v>0</v>
      </c>
      <c r="X78" s="415">
        <v>0</v>
      </c>
      <c r="Y78" s="415">
        <v>0</v>
      </c>
      <c r="Z78" s="415">
        <v>0</v>
      </c>
      <c r="AA78" s="415">
        <v>0</v>
      </c>
      <c r="AB78" s="415">
        <v>0</v>
      </c>
      <c r="AC78" s="415">
        <v>0</v>
      </c>
      <c r="AD78" s="415">
        <v>0</v>
      </c>
      <c r="AE78" s="415">
        <v>0</v>
      </c>
      <c r="AF78" s="415">
        <v>0</v>
      </c>
      <c r="AG78" s="415">
        <v>0</v>
      </c>
      <c r="AH78" s="415">
        <v>0</v>
      </c>
      <c r="AI78" s="415">
        <v>0</v>
      </c>
      <c r="AJ78" s="415">
        <v>0</v>
      </c>
      <c r="AK78" s="415">
        <v>0</v>
      </c>
      <c r="AL78" s="415">
        <v>0</v>
      </c>
      <c r="AM78" s="415">
        <v>0</v>
      </c>
      <c r="AN78" s="415">
        <v>0</v>
      </c>
      <c r="AO78" s="415">
        <v>0</v>
      </c>
      <c r="AP78" s="415">
        <v>0</v>
      </c>
      <c r="AQ78" s="415">
        <v>0</v>
      </c>
      <c r="AR78" s="415">
        <v>0</v>
      </c>
      <c r="AS78" s="415">
        <v>0</v>
      </c>
      <c r="AT78" s="415">
        <v>0</v>
      </c>
      <c r="AU78" s="415">
        <v>0</v>
      </c>
      <c r="AV78" s="415">
        <v>0</v>
      </c>
      <c r="AW78" s="415">
        <v>0</v>
      </c>
      <c r="AX78" s="415">
        <v>0</v>
      </c>
      <c r="AY78" s="415">
        <v>0</v>
      </c>
      <c r="AZ78" s="415">
        <v>0</v>
      </c>
      <c r="BA78" s="415">
        <v>0</v>
      </c>
      <c r="BB78" s="415">
        <v>0</v>
      </c>
      <c r="BC78" s="415">
        <v>0</v>
      </c>
      <c r="BD78" s="415">
        <v>0</v>
      </c>
      <c r="BE78" s="415">
        <v>0</v>
      </c>
      <c r="BF78" s="415">
        <v>0</v>
      </c>
      <c r="BG78" s="415">
        <v>0</v>
      </c>
      <c r="BH78" s="415">
        <v>0</v>
      </c>
      <c r="BI78" s="415">
        <v>0</v>
      </c>
      <c r="BJ78" s="415">
        <v>0</v>
      </c>
      <c r="BK78" s="415">
        <v>0</v>
      </c>
      <c r="BL78" s="415">
        <v>0</v>
      </c>
      <c r="BM78" s="415">
        <v>0</v>
      </c>
      <c r="BN78" s="415">
        <v>0</v>
      </c>
      <c r="BO78" s="415">
        <v>0</v>
      </c>
      <c r="BP78" s="415">
        <v>0</v>
      </c>
      <c r="BQ78" s="415">
        <v>0</v>
      </c>
      <c r="BR78" s="415">
        <v>0</v>
      </c>
      <c r="BS78" s="415">
        <v>0</v>
      </c>
      <c r="BT78" s="415">
        <v>0</v>
      </c>
      <c r="BU78" s="415">
        <v>0</v>
      </c>
      <c r="BV78" s="415">
        <v>0</v>
      </c>
      <c r="BW78" s="415">
        <v>0</v>
      </c>
      <c r="BX78" s="415">
        <v>0</v>
      </c>
      <c r="BY78" s="415">
        <v>0</v>
      </c>
      <c r="BZ78" s="415">
        <v>0</v>
      </c>
      <c r="CA78" s="415">
        <v>0</v>
      </c>
      <c r="CB78" s="415">
        <v>0</v>
      </c>
      <c r="CC78" s="415">
        <v>0</v>
      </c>
      <c r="CD78" s="415">
        <v>0</v>
      </c>
      <c r="CE78" s="415">
        <v>0</v>
      </c>
      <c r="CF78" s="415">
        <v>0</v>
      </c>
      <c r="CG78" s="415">
        <v>0</v>
      </c>
      <c r="CH78" s="415">
        <v>0</v>
      </c>
      <c r="CI78" s="415">
        <v>0</v>
      </c>
      <c r="CJ78" s="415">
        <v>0</v>
      </c>
      <c r="CK78" s="415">
        <v>0</v>
      </c>
      <c r="CL78" s="415">
        <v>0</v>
      </c>
      <c r="CM78" s="415">
        <v>0</v>
      </c>
      <c r="CN78" s="415">
        <v>0</v>
      </c>
      <c r="CO78" s="415">
        <v>0</v>
      </c>
      <c r="CP78" s="415">
        <v>0</v>
      </c>
      <c r="CQ78" s="415">
        <v>0</v>
      </c>
      <c r="CR78" s="415">
        <v>0</v>
      </c>
      <c r="CS78" s="415">
        <v>0</v>
      </c>
      <c r="CT78" s="415">
        <v>0</v>
      </c>
      <c r="CU78" s="415">
        <v>0</v>
      </c>
      <c r="CV78" s="415">
        <v>0</v>
      </c>
      <c r="CW78" s="415">
        <v>0</v>
      </c>
      <c r="CX78" s="415">
        <v>0</v>
      </c>
      <c r="CY78" s="415">
        <v>0</v>
      </c>
      <c r="CZ78" s="415">
        <v>0</v>
      </c>
      <c r="DA78" s="415">
        <v>0</v>
      </c>
      <c r="DB78" s="415">
        <v>0</v>
      </c>
      <c r="DC78" s="415">
        <v>0</v>
      </c>
      <c r="DD78" s="415">
        <v>0</v>
      </c>
      <c r="DE78" s="415">
        <v>0</v>
      </c>
      <c r="DF78" s="415">
        <v>0</v>
      </c>
      <c r="DG78" s="415">
        <v>0</v>
      </c>
      <c r="DH78" s="415">
        <v>0</v>
      </c>
      <c r="DI78" s="415">
        <v>0</v>
      </c>
      <c r="DJ78" s="415">
        <v>0</v>
      </c>
      <c r="DK78" s="415">
        <v>0</v>
      </c>
      <c r="DL78" s="415">
        <v>0</v>
      </c>
      <c r="DM78" s="415">
        <v>0</v>
      </c>
      <c r="DN78" s="415">
        <v>0</v>
      </c>
      <c r="DO78" s="415">
        <v>0</v>
      </c>
      <c r="DP78" s="415">
        <v>0</v>
      </c>
      <c r="DQ78" s="415">
        <v>0</v>
      </c>
      <c r="DR78" s="415">
        <v>0</v>
      </c>
      <c r="DS78" s="415">
        <v>0</v>
      </c>
      <c r="DT78" s="415">
        <v>0</v>
      </c>
      <c r="DU78" s="415">
        <v>0</v>
      </c>
      <c r="DV78" s="415">
        <v>0</v>
      </c>
      <c r="DW78" s="415">
        <v>0</v>
      </c>
      <c r="DX78" s="415">
        <v>0</v>
      </c>
      <c r="DY78" s="415">
        <v>0</v>
      </c>
      <c r="DZ78" s="415">
        <v>0</v>
      </c>
      <c r="EA78" s="415">
        <v>0</v>
      </c>
      <c r="EB78" s="415">
        <v>0</v>
      </c>
      <c r="EC78" s="415">
        <v>0</v>
      </c>
      <c r="ED78" s="415">
        <v>0</v>
      </c>
      <c r="EE78" s="415">
        <v>0</v>
      </c>
      <c r="EF78" s="415">
        <v>0</v>
      </c>
      <c r="EG78" s="250"/>
      <c r="EH78" s="250"/>
      <c r="EI78" s="250"/>
      <c r="EJ78" s="250"/>
      <c r="EK78" s="250"/>
      <c r="EL78" s="250"/>
      <c r="EM78" s="250"/>
      <c r="EN78" s="250"/>
      <c r="EO78" s="250"/>
      <c r="EP78" s="250"/>
      <c r="EQ78" s="250"/>
      <c r="ER78" s="250"/>
      <c r="ES78" s="250"/>
      <c r="ET78" s="250"/>
      <c r="EU78" s="250"/>
      <c r="EV78" s="250"/>
      <c r="EW78" s="250"/>
      <c r="EX78" s="250"/>
      <c r="EY78" s="250"/>
      <c r="EZ78" s="250"/>
      <c r="FA78" s="250"/>
      <c r="FB78" s="250"/>
      <c r="FC78" s="250"/>
      <c r="FD78" s="250"/>
      <c r="FE78" s="250"/>
      <c r="FF78" s="250"/>
      <c r="FG78" s="250"/>
      <c r="FH78" s="250"/>
      <c r="FI78" s="250"/>
      <c r="FJ78" s="250"/>
      <c r="FK78" s="250"/>
      <c r="FL78" s="250"/>
      <c r="FM78" s="250"/>
      <c r="FN78" s="250"/>
      <c r="FO78" s="250"/>
      <c r="FP78" s="250"/>
      <c r="FQ78" s="250"/>
      <c r="FR78" s="250"/>
      <c r="FS78" s="250"/>
      <c r="FT78" s="250"/>
      <c r="FU78" s="250"/>
      <c r="FV78" s="250"/>
      <c r="FW78" s="250"/>
      <c r="FX78" s="250"/>
      <c r="FY78" s="250"/>
      <c r="FZ78" s="250"/>
      <c r="GA78" s="250"/>
      <c r="GB78" s="250"/>
      <c r="GC78" s="250"/>
      <c r="GD78" s="250"/>
      <c r="GE78" s="250"/>
      <c r="GF78" s="250"/>
      <c r="GG78" s="250"/>
      <c r="GH78" s="250"/>
      <c r="GI78" s="250"/>
      <c r="GJ78" s="250"/>
      <c r="GK78" s="250"/>
      <c r="GL78" s="250"/>
      <c r="GM78" s="250"/>
      <c r="GN78" s="250"/>
      <c r="GO78" s="250"/>
      <c r="GP78" s="250"/>
      <c r="GQ78" s="250"/>
      <c r="GR78" s="251"/>
      <c r="GS78" s="251"/>
      <c r="GT78" s="251"/>
      <c r="GU78" s="251"/>
      <c r="GV78" s="251"/>
      <c r="GW78" s="214"/>
      <c r="GX78" s="230">
        <f t="shared" si="106"/>
        <v>77</v>
      </c>
      <c r="HB78" s="211" t="str">
        <f>BW$18&amp;BW$19&amp;BW$20</f>
        <v>OPELINSIGNIA SPORTS2.0 CDTi Executive S/S</v>
      </c>
      <c r="HF78" s="212" t="str">
        <f>BW$18&amp;BW$19&amp;BW$20&amp;"Term:"&amp; BW$43&amp;"  Mileage: "&amp;BW$44</f>
        <v>OPELINSIGNIA SPORTS2.0 CDTi Executive S/STerm:60  Mileage: 30000</v>
      </c>
    </row>
    <row r="79" spans="1:214" s="218" customFormat="1" ht="12" customHeight="1" x14ac:dyDescent="0.2">
      <c r="A79" s="230" t="s">
        <v>440</v>
      </c>
      <c r="B79" s="208" t="s">
        <v>521</v>
      </c>
      <c r="C79" s="258"/>
      <c r="D79" s="259" t="s">
        <v>417</v>
      </c>
      <c r="E79" s="415">
        <v>52.53</v>
      </c>
      <c r="F79" s="415">
        <v>55.02</v>
      </c>
      <c r="G79" s="415">
        <v>61</v>
      </c>
      <c r="H79" s="415">
        <v>51.32</v>
      </c>
      <c r="I79" s="415">
        <v>54.12</v>
      </c>
      <c r="J79" s="415">
        <v>60.31</v>
      </c>
      <c r="K79" s="415">
        <v>61.93</v>
      </c>
      <c r="L79" s="415">
        <v>64.349999999999994</v>
      </c>
      <c r="M79" s="415">
        <v>70.040000000000006</v>
      </c>
      <c r="N79" s="415">
        <v>59.33</v>
      </c>
      <c r="O79" s="415">
        <v>61.99</v>
      </c>
      <c r="P79" s="415">
        <v>67.930000000000007</v>
      </c>
      <c r="Q79" s="415">
        <v>54.6</v>
      </c>
      <c r="R79" s="415">
        <v>57.25</v>
      </c>
      <c r="S79" s="415">
        <v>63.7</v>
      </c>
      <c r="T79" s="415">
        <v>53.55</v>
      </c>
      <c r="U79" s="415">
        <v>56.6</v>
      </c>
      <c r="V79" s="415">
        <v>63.12</v>
      </c>
      <c r="W79" s="415">
        <v>59.88</v>
      </c>
      <c r="X79" s="415">
        <v>62.91</v>
      </c>
      <c r="Y79" s="415">
        <v>70.31</v>
      </c>
      <c r="Z79" s="415">
        <v>60.24</v>
      </c>
      <c r="AA79" s="415">
        <v>63.64</v>
      </c>
      <c r="AB79" s="415">
        <v>71.12</v>
      </c>
      <c r="AC79" s="415">
        <v>68.39</v>
      </c>
      <c r="AD79" s="415">
        <v>71.900000000000006</v>
      </c>
      <c r="AE79" s="415">
        <v>80.349999999999994</v>
      </c>
      <c r="AF79" s="415">
        <v>67.48</v>
      </c>
      <c r="AG79" s="415">
        <v>71.459999999999994</v>
      </c>
      <c r="AH79" s="415">
        <v>79.95</v>
      </c>
      <c r="AI79" s="415">
        <v>76.31</v>
      </c>
      <c r="AJ79" s="415">
        <v>79.150000000000006</v>
      </c>
      <c r="AK79" s="415">
        <v>85.92</v>
      </c>
      <c r="AL79" s="415">
        <v>73.64</v>
      </c>
      <c r="AM79" s="415">
        <v>76.709999999999994</v>
      </c>
      <c r="AN79" s="415">
        <v>83.67</v>
      </c>
      <c r="AO79" s="415">
        <v>73</v>
      </c>
      <c r="AP79" s="415">
        <v>76.010000000000005</v>
      </c>
      <c r="AQ79" s="415">
        <v>82.92</v>
      </c>
      <c r="AR79" s="415">
        <v>70.95</v>
      </c>
      <c r="AS79" s="415">
        <v>74.08</v>
      </c>
      <c r="AT79" s="415">
        <v>81.650000000000006</v>
      </c>
      <c r="AU79" s="415">
        <v>78.13</v>
      </c>
      <c r="AV79" s="415">
        <v>81.08</v>
      </c>
      <c r="AW79" s="415">
        <v>88.24</v>
      </c>
      <c r="AX79" s="415">
        <v>75.63</v>
      </c>
      <c r="AY79" s="415">
        <v>78.849999999999994</v>
      </c>
      <c r="AZ79" s="415">
        <v>86.24</v>
      </c>
      <c r="BA79" s="415">
        <v>87.77</v>
      </c>
      <c r="BB79" s="415">
        <v>91.82</v>
      </c>
      <c r="BC79" s="415">
        <v>101.41</v>
      </c>
      <c r="BD79" s="415">
        <v>84.97</v>
      </c>
      <c r="BE79" s="415">
        <v>89.39</v>
      </c>
      <c r="BF79" s="415">
        <v>99.31</v>
      </c>
      <c r="BG79" s="415">
        <v>92.1</v>
      </c>
      <c r="BH79" s="415">
        <v>95.46</v>
      </c>
      <c r="BI79" s="415">
        <v>103.45</v>
      </c>
      <c r="BJ79" s="415">
        <v>87.98</v>
      </c>
      <c r="BK79" s="415">
        <v>91.57</v>
      </c>
      <c r="BL79" s="415">
        <v>99.7</v>
      </c>
      <c r="BM79" s="415">
        <v>109.1</v>
      </c>
      <c r="BN79" s="415">
        <v>112.72</v>
      </c>
      <c r="BO79" s="415">
        <v>121.6</v>
      </c>
      <c r="BP79" s="415">
        <v>103.21</v>
      </c>
      <c r="BQ79" s="415">
        <v>107.13</v>
      </c>
      <c r="BR79" s="415">
        <v>116.01</v>
      </c>
      <c r="BS79" s="415">
        <v>96</v>
      </c>
      <c r="BT79" s="415">
        <v>100.53</v>
      </c>
      <c r="BU79" s="415">
        <v>111.4</v>
      </c>
      <c r="BV79" s="415">
        <v>92.71</v>
      </c>
      <c r="BW79" s="415">
        <v>97.85</v>
      </c>
      <c r="BX79" s="415">
        <v>108.58</v>
      </c>
      <c r="BY79" s="415">
        <v>100.36</v>
      </c>
      <c r="BZ79" s="415">
        <v>104.26</v>
      </c>
      <c r="CA79" s="415">
        <v>113.52</v>
      </c>
      <c r="CB79" s="415">
        <v>97.11</v>
      </c>
      <c r="CC79" s="415">
        <v>101.18</v>
      </c>
      <c r="CD79" s="415">
        <v>110.53</v>
      </c>
      <c r="CE79" s="415">
        <v>123.72</v>
      </c>
      <c r="CF79" s="415">
        <v>127.54</v>
      </c>
      <c r="CG79" s="415">
        <v>137.01</v>
      </c>
      <c r="CH79" s="415">
        <v>116.84</v>
      </c>
      <c r="CI79" s="415">
        <v>120.91</v>
      </c>
      <c r="CJ79" s="415">
        <v>130.86000000000001</v>
      </c>
      <c r="CK79" s="415">
        <v>122.57</v>
      </c>
      <c r="CL79" s="415">
        <v>127.45</v>
      </c>
      <c r="CM79" s="415">
        <v>139.38</v>
      </c>
      <c r="CN79" s="415">
        <v>118.16</v>
      </c>
      <c r="CO79" s="415">
        <v>123.58</v>
      </c>
      <c r="CP79" s="415">
        <v>135.77000000000001</v>
      </c>
      <c r="CQ79" s="415">
        <v>123.75</v>
      </c>
      <c r="CR79" s="415">
        <v>128.18</v>
      </c>
      <c r="CS79" s="415">
        <v>139.21</v>
      </c>
      <c r="CT79" s="415">
        <v>120.08</v>
      </c>
      <c r="CU79" s="415">
        <v>124.77</v>
      </c>
      <c r="CV79" s="415">
        <v>136.16999999999999</v>
      </c>
      <c r="CW79" s="415">
        <v>141.83000000000001</v>
      </c>
      <c r="CX79" s="415">
        <v>146.24</v>
      </c>
      <c r="CY79" s="415">
        <v>157.38999999999999</v>
      </c>
      <c r="CZ79" s="415">
        <v>134.59</v>
      </c>
      <c r="DA79" s="415">
        <v>139.31</v>
      </c>
      <c r="DB79" s="415">
        <v>150.53</v>
      </c>
      <c r="DC79" s="415">
        <v>65</v>
      </c>
      <c r="DD79" s="415">
        <v>67.510000000000005</v>
      </c>
      <c r="DE79" s="415">
        <v>72.7</v>
      </c>
      <c r="DF79" s="415">
        <v>61.12</v>
      </c>
      <c r="DG79" s="415">
        <v>63.87</v>
      </c>
      <c r="DH79" s="415">
        <v>69.72</v>
      </c>
      <c r="DI79" s="415">
        <v>55.26</v>
      </c>
      <c r="DJ79" s="415">
        <v>57.96</v>
      </c>
      <c r="DK79" s="415">
        <v>62.87</v>
      </c>
      <c r="DL79" s="415">
        <v>52.81</v>
      </c>
      <c r="DM79" s="415">
        <v>55.42</v>
      </c>
      <c r="DN79" s="415">
        <v>61.18</v>
      </c>
      <c r="DO79" s="415">
        <v>60.06</v>
      </c>
      <c r="DP79" s="415">
        <v>62.76</v>
      </c>
      <c r="DQ79" s="415">
        <v>68.3</v>
      </c>
      <c r="DR79" s="415">
        <v>57.3</v>
      </c>
      <c r="DS79" s="415">
        <v>60.2</v>
      </c>
      <c r="DT79" s="415">
        <v>66.430000000000007</v>
      </c>
      <c r="DU79" s="415">
        <v>92.99</v>
      </c>
      <c r="DV79" s="415">
        <v>97.29</v>
      </c>
      <c r="DW79" s="415">
        <v>106.49</v>
      </c>
      <c r="DX79" s="415">
        <v>87.88</v>
      </c>
      <c r="DY79" s="415">
        <v>92.77</v>
      </c>
      <c r="DZ79" s="415">
        <v>102.39</v>
      </c>
      <c r="EA79" s="415">
        <v>80.599999999999994</v>
      </c>
      <c r="EB79" s="415">
        <v>85.2</v>
      </c>
      <c r="EC79" s="415">
        <v>94.51</v>
      </c>
      <c r="ED79" s="415">
        <v>78.56</v>
      </c>
      <c r="EE79" s="415">
        <v>83.5</v>
      </c>
      <c r="EF79" s="415">
        <v>93.14</v>
      </c>
      <c r="EG79" s="250"/>
      <c r="EH79" s="250"/>
      <c r="EI79" s="250"/>
      <c r="EJ79" s="250"/>
      <c r="EK79" s="250"/>
      <c r="EL79" s="250"/>
      <c r="EM79" s="250"/>
      <c r="EN79" s="250"/>
      <c r="EO79" s="250"/>
      <c r="EP79" s="250"/>
      <c r="EQ79" s="250"/>
      <c r="ER79" s="250"/>
      <c r="ES79" s="250"/>
      <c r="ET79" s="250"/>
      <c r="EU79" s="250"/>
      <c r="EV79" s="250"/>
      <c r="EW79" s="250"/>
      <c r="EX79" s="250"/>
      <c r="EY79" s="250"/>
      <c r="EZ79" s="250"/>
      <c r="FA79" s="250"/>
      <c r="FB79" s="250"/>
      <c r="FC79" s="250"/>
      <c r="FD79" s="250"/>
      <c r="FE79" s="250"/>
      <c r="FF79" s="250"/>
      <c r="FG79" s="250"/>
      <c r="FH79" s="250"/>
      <c r="FI79" s="250"/>
      <c r="FJ79" s="250"/>
      <c r="FK79" s="250"/>
      <c r="FL79" s="250"/>
      <c r="FM79" s="250"/>
      <c r="FN79" s="250"/>
      <c r="FO79" s="250"/>
      <c r="FP79" s="250"/>
      <c r="FQ79" s="250"/>
      <c r="FR79" s="250"/>
      <c r="FS79" s="250"/>
      <c r="FT79" s="250"/>
      <c r="FU79" s="250"/>
      <c r="FV79" s="250"/>
      <c r="FW79" s="250"/>
      <c r="FX79" s="250"/>
      <c r="FY79" s="250"/>
      <c r="FZ79" s="250"/>
      <c r="GA79" s="250"/>
      <c r="GB79" s="250"/>
      <c r="GC79" s="250"/>
      <c r="GD79" s="250"/>
      <c r="GE79" s="250"/>
      <c r="GF79" s="250"/>
      <c r="GG79" s="250"/>
      <c r="GH79" s="250"/>
      <c r="GI79" s="250"/>
      <c r="GJ79" s="250"/>
      <c r="GK79" s="250"/>
      <c r="GL79" s="250"/>
      <c r="GM79" s="250"/>
      <c r="GN79" s="250"/>
      <c r="GO79" s="250"/>
      <c r="GP79" s="250"/>
      <c r="GQ79" s="250"/>
      <c r="GR79" s="251"/>
      <c r="GS79" s="251"/>
      <c r="GT79" s="251"/>
      <c r="GU79" s="251"/>
      <c r="GV79" s="251"/>
      <c r="GW79" s="214"/>
      <c r="GX79" s="230">
        <f t="shared" si="106"/>
        <v>78</v>
      </c>
      <c r="HB79" s="211" t="str">
        <f>BX$18&amp;BX$19&amp;BX$20</f>
        <v>OPELINSIGNIA SPORTS2.0 CDTi Executive S/S</v>
      </c>
      <c r="HF79" s="212" t="str">
        <f>BX$18&amp;BX$19&amp;BX$20&amp;"Term:"&amp; BX$43&amp;"  Mileage: "&amp;BX$44</f>
        <v>OPELINSIGNIA SPORTS2.0 CDTi Executive S/STerm:60  Mileage: 40000</v>
      </c>
    </row>
    <row r="80" spans="1:214" s="218" customFormat="1" ht="12" customHeight="1" x14ac:dyDescent="0.2">
      <c r="A80" s="230" t="s">
        <v>440</v>
      </c>
      <c r="B80" s="208" t="s">
        <v>522</v>
      </c>
      <c r="C80" s="258"/>
      <c r="D80" s="259" t="s">
        <v>418</v>
      </c>
      <c r="E80" s="415">
        <v>334.54</v>
      </c>
      <c r="F80" s="415">
        <v>347.89</v>
      </c>
      <c r="G80" s="415">
        <v>379.83</v>
      </c>
      <c r="H80" s="415">
        <v>328.07</v>
      </c>
      <c r="I80" s="415">
        <v>343.1</v>
      </c>
      <c r="J80" s="415">
        <v>376.23</v>
      </c>
      <c r="K80" s="415">
        <v>390.1</v>
      </c>
      <c r="L80" s="415">
        <v>403.11</v>
      </c>
      <c r="M80" s="415">
        <v>433.52</v>
      </c>
      <c r="N80" s="415">
        <v>376.19</v>
      </c>
      <c r="O80" s="415">
        <v>390.47</v>
      </c>
      <c r="P80" s="415">
        <v>422.27</v>
      </c>
      <c r="Q80" s="415">
        <v>347.82</v>
      </c>
      <c r="R80" s="415">
        <v>362.03</v>
      </c>
      <c r="S80" s="415">
        <v>396.53</v>
      </c>
      <c r="T80" s="415">
        <v>342.23</v>
      </c>
      <c r="U80" s="415">
        <v>358.53</v>
      </c>
      <c r="V80" s="415">
        <v>393.4</v>
      </c>
      <c r="W80" s="415">
        <v>387.99</v>
      </c>
      <c r="X80" s="415">
        <v>404.2</v>
      </c>
      <c r="Y80" s="415">
        <v>443.77</v>
      </c>
      <c r="Z80" s="415">
        <v>389.94</v>
      </c>
      <c r="AA80" s="415">
        <v>408.13</v>
      </c>
      <c r="AB80" s="415">
        <v>448.09</v>
      </c>
      <c r="AC80" s="415">
        <v>433.07</v>
      </c>
      <c r="AD80" s="415">
        <v>451.82</v>
      </c>
      <c r="AE80" s="415">
        <v>497.01</v>
      </c>
      <c r="AF80" s="415">
        <v>428.19</v>
      </c>
      <c r="AG80" s="415">
        <v>449.48</v>
      </c>
      <c r="AH80" s="415">
        <v>494.87</v>
      </c>
      <c r="AI80" s="415">
        <v>483.43</v>
      </c>
      <c r="AJ80" s="415">
        <v>498.55</v>
      </c>
      <c r="AK80" s="415">
        <v>534.79999999999995</v>
      </c>
      <c r="AL80" s="415">
        <v>469.17</v>
      </c>
      <c r="AM80" s="415">
        <v>485.56</v>
      </c>
      <c r="AN80" s="415">
        <v>522.77</v>
      </c>
      <c r="AO80" s="415">
        <v>461.05</v>
      </c>
      <c r="AP80" s="415">
        <v>477.17</v>
      </c>
      <c r="AQ80" s="415">
        <v>514.08000000000004</v>
      </c>
      <c r="AR80" s="415">
        <v>450.13</v>
      </c>
      <c r="AS80" s="415">
        <v>466.8</v>
      </c>
      <c r="AT80" s="415">
        <v>507.34</v>
      </c>
      <c r="AU80" s="415">
        <v>489.02</v>
      </c>
      <c r="AV80" s="415">
        <v>504.82</v>
      </c>
      <c r="AW80" s="415">
        <v>543.14</v>
      </c>
      <c r="AX80" s="415">
        <v>475.68</v>
      </c>
      <c r="AY80" s="415">
        <v>492.93</v>
      </c>
      <c r="AZ80" s="415">
        <v>532.4</v>
      </c>
      <c r="BA80" s="415">
        <v>535.16</v>
      </c>
      <c r="BB80" s="415">
        <v>556.83000000000004</v>
      </c>
      <c r="BC80" s="415">
        <v>608.14</v>
      </c>
      <c r="BD80" s="415">
        <v>520.23</v>
      </c>
      <c r="BE80" s="415">
        <v>543.85</v>
      </c>
      <c r="BF80" s="415">
        <v>596.95000000000005</v>
      </c>
      <c r="BG80" s="415">
        <v>565.84</v>
      </c>
      <c r="BH80" s="415">
        <v>583.76</v>
      </c>
      <c r="BI80" s="415">
        <v>626.53</v>
      </c>
      <c r="BJ80" s="415">
        <v>543.80999999999995</v>
      </c>
      <c r="BK80" s="415">
        <v>562.97</v>
      </c>
      <c r="BL80" s="415">
        <v>606.46</v>
      </c>
      <c r="BM80" s="415">
        <v>663.19</v>
      </c>
      <c r="BN80" s="415">
        <v>682.55</v>
      </c>
      <c r="BO80" s="415">
        <v>730.03</v>
      </c>
      <c r="BP80" s="415">
        <v>631.70000000000005</v>
      </c>
      <c r="BQ80" s="415">
        <v>652.69000000000005</v>
      </c>
      <c r="BR80" s="415">
        <v>700.14</v>
      </c>
      <c r="BS80" s="415">
        <v>586.5</v>
      </c>
      <c r="BT80" s="415">
        <v>610.71</v>
      </c>
      <c r="BU80" s="415">
        <v>668.89</v>
      </c>
      <c r="BV80" s="415">
        <v>568.91999999999996</v>
      </c>
      <c r="BW80" s="415">
        <v>596.41999999999996</v>
      </c>
      <c r="BX80" s="415">
        <v>653.80999999999995</v>
      </c>
      <c r="BY80" s="415">
        <v>613.38</v>
      </c>
      <c r="BZ80" s="415">
        <v>634.26</v>
      </c>
      <c r="CA80" s="415">
        <v>683.79</v>
      </c>
      <c r="CB80" s="415">
        <v>596.02</v>
      </c>
      <c r="CC80" s="415">
        <v>617.76</v>
      </c>
      <c r="CD80" s="415">
        <v>667.8</v>
      </c>
      <c r="CE80" s="415">
        <v>736.11</v>
      </c>
      <c r="CF80" s="415">
        <v>756.62</v>
      </c>
      <c r="CG80" s="415">
        <v>807.19</v>
      </c>
      <c r="CH80" s="415">
        <v>699.26</v>
      </c>
      <c r="CI80" s="415">
        <v>721.1</v>
      </c>
      <c r="CJ80" s="415">
        <v>774.25</v>
      </c>
      <c r="CK80" s="415">
        <v>734.47</v>
      </c>
      <c r="CL80" s="415">
        <v>760.61</v>
      </c>
      <c r="CM80" s="415">
        <v>824.38</v>
      </c>
      <c r="CN80" s="415">
        <v>710.91</v>
      </c>
      <c r="CO80" s="415">
        <v>739.84</v>
      </c>
      <c r="CP80" s="415">
        <v>805.05</v>
      </c>
      <c r="CQ80" s="415">
        <v>745.85</v>
      </c>
      <c r="CR80" s="415">
        <v>769.6</v>
      </c>
      <c r="CS80" s="415">
        <v>828.57</v>
      </c>
      <c r="CT80" s="415">
        <v>726.24</v>
      </c>
      <c r="CU80" s="415">
        <v>751.3</v>
      </c>
      <c r="CV80" s="415">
        <v>812.29</v>
      </c>
      <c r="CW80" s="415">
        <v>846.01</v>
      </c>
      <c r="CX80" s="415">
        <v>869.63</v>
      </c>
      <c r="CY80" s="415">
        <v>929.26</v>
      </c>
      <c r="CZ80" s="415">
        <v>807.36</v>
      </c>
      <c r="DA80" s="415">
        <v>832.55</v>
      </c>
      <c r="DB80" s="415">
        <v>892.59</v>
      </c>
      <c r="DC80" s="415">
        <v>403.46</v>
      </c>
      <c r="DD80" s="415">
        <v>416.92</v>
      </c>
      <c r="DE80" s="415">
        <v>444.68</v>
      </c>
      <c r="DF80" s="415">
        <v>382.68</v>
      </c>
      <c r="DG80" s="415">
        <v>397.44</v>
      </c>
      <c r="DH80" s="415">
        <v>428.69</v>
      </c>
      <c r="DI80" s="415">
        <v>350.77</v>
      </c>
      <c r="DJ80" s="415">
        <v>365.24</v>
      </c>
      <c r="DK80" s="415">
        <v>391.52</v>
      </c>
      <c r="DL80" s="415">
        <v>337.71</v>
      </c>
      <c r="DM80" s="415">
        <v>351.65</v>
      </c>
      <c r="DN80" s="415">
        <v>382.47</v>
      </c>
      <c r="DO80" s="415">
        <v>379.63</v>
      </c>
      <c r="DP80" s="415">
        <v>394.07</v>
      </c>
      <c r="DQ80" s="415">
        <v>423.72</v>
      </c>
      <c r="DR80" s="415">
        <v>364.83</v>
      </c>
      <c r="DS80" s="415">
        <v>380.33</v>
      </c>
      <c r="DT80" s="415">
        <v>413.69</v>
      </c>
      <c r="DU80" s="415">
        <v>574.33000000000004</v>
      </c>
      <c r="DV80" s="415">
        <v>597.32000000000005</v>
      </c>
      <c r="DW80" s="415">
        <v>646.49</v>
      </c>
      <c r="DX80" s="415">
        <v>547.01</v>
      </c>
      <c r="DY80" s="415">
        <v>573.15</v>
      </c>
      <c r="DZ80" s="415">
        <v>624.59</v>
      </c>
      <c r="EA80" s="415">
        <v>509.24</v>
      </c>
      <c r="EB80" s="415">
        <v>533.83000000000004</v>
      </c>
      <c r="EC80" s="415">
        <v>583.63</v>
      </c>
      <c r="ED80" s="415">
        <v>498.28</v>
      </c>
      <c r="EE80" s="415">
        <v>524.71</v>
      </c>
      <c r="EF80" s="415">
        <v>576.29999999999995</v>
      </c>
      <c r="EG80" s="250"/>
      <c r="EH80" s="250"/>
      <c r="EI80" s="250"/>
      <c r="EJ80" s="250"/>
      <c r="EK80" s="250"/>
      <c r="EL80" s="250"/>
      <c r="EM80" s="250"/>
      <c r="EN80" s="250"/>
      <c r="EO80" s="250"/>
      <c r="EP80" s="250"/>
      <c r="EQ80" s="250"/>
      <c r="ER80" s="250"/>
      <c r="ES80" s="250"/>
      <c r="ET80" s="250"/>
      <c r="EU80" s="250"/>
      <c r="EV80" s="250"/>
      <c r="EW80" s="250"/>
      <c r="EX80" s="250"/>
      <c r="EY80" s="250"/>
      <c r="EZ80" s="250"/>
      <c r="FA80" s="250"/>
      <c r="FB80" s="250"/>
      <c r="FC80" s="250"/>
      <c r="FD80" s="250"/>
      <c r="FE80" s="250"/>
      <c r="FF80" s="250"/>
      <c r="FG80" s="250"/>
      <c r="FH80" s="250"/>
      <c r="FI80" s="250"/>
      <c r="FJ80" s="250"/>
      <c r="FK80" s="250"/>
      <c r="FL80" s="250"/>
      <c r="FM80" s="250"/>
      <c r="FN80" s="250"/>
      <c r="FO80" s="250"/>
      <c r="FP80" s="250"/>
      <c r="FQ80" s="250"/>
      <c r="FR80" s="250"/>
      <c r="FS80" s="250"/>
      <c r="FT80" s="250"/>
      <c r="FU80" s="250"/>
      <c r="FV80" s="250"/>
      <c r="FW80" s="250"/>
      <c r="FX80" s="250"/>
      <c r="FY80" s="250"/>
      <c r="FZ80" s="250"/>
      <c r="GA80" s="250"/>
      <c r="GB80" s="250"/>
      <c r="GC80" s="250"/>
      <c r="GD80" s="250"/>
      <c r="GE80" s="250"/>
      <c r="GF80" s="250"/>
      <c r="GG80" s="250"/>
      <c r="GH80" s="250"/>
      <c r="GI80" s="250"/>
      <c r="GJ80" s="250"/>
      <c r="GK80" s="250"/>
      <c r="GL80" s="250"/>
      <c r="GM80" s="250"/>
      <c r="GN80" s="250"/>
      <c r="GO80" s="250"/>
      <c r="GP80" s="250"/>
      <c r="GQ80" s="250"/>
      <c r="GR80" s="251"/>
      <c r="GS80" s="251"/>
      <c r="GT80" s="251"/>
      <c r="GU80" s="251"/>
      <c r="GV80" s="251"/>
      <c r="GW80" s="214"/>
      <c r="GX80" s="230">
        <f t="shared" si="106"/>
        <v>79</v>
      </c>
      <c r="HB80" s="211" t="str">
        <f>BY$18&amp;BY$19&amp;BY$20</f>
        <v>SEATALHAMBRA (710)2.0 TDi Style Eco.</v>
      </c>
      <c r="HF80" s="212" t="str">
        <f>BY$18&amp;BY$19&amp;BY$20&amp;"Term:"&amp; BY$43&amp;"  Mileage: "&amp;BY$44</f>
        <v>SEATALHAMBRA (710)2.0 TDi Style Eco.Term:48  Mileage: 25000</v>
      </c>
    </row>
    <row r="81" spans="1:214" s="218" customFormat="1" ht="12" customHeight="1" x14ac:dyDescent="0.2">
      <c r="A81" s="230" t="s">
        <v>440</v>
      </c>
      <c r="B81" s="208" t="s">
        <v>523</v>
      </c>
      <c r="C81" s="258"/>
      <c r="D81" s="259" t="s">
        <v>419</v>
      </c>
      <c r="E81" s="416">
        <v>2.453E-2</v>
      </c>
      <c r="F81" s="416">
        <v>2.7609999999999999E-2</v>
      </c>
      <c r="G81" s="416">
        <v>3.313E-2</v>
      </c>
      <c r="H81" s="416">
        <v>2.6190000000000001E-2</v>
      </c>
      <c r="I81" s="416">
        <v>2.954E-2</v>
      </c>
      <c r="J81" s="416">
        <v>3.5279999999999999E-2</v>
      </c>
      <c r="K81" s="416">
        <v>2.3779999999999999E-2</v>
      </c>
      <c r="L81" s="416">
        <v>2.6950000000000002E-2</v>
      </c>
      <c r="M81" s="416">
        <v>3.1570000000000001E-2</v>
      </c>
      <c r="N81" s="416">
        <v>2.4729999999999999E-2</v>
      </c>
      <c r="O81" s="416">
        <v>2.7900000000000001E-2</v>
      </c>
      <c r="P81" s="416">
        <v>3.4090000000000002E-2</v>
      </c>
      <c r="Q81" s="416">
        <v>2.6200000000000001E-2</v>
      </c>
      <c r="R81" s="416">
        <v>2.9389999999999999E-2</v>
      </c>
      <c r="S81" s="416">
        <v>3.5779999999999999E-2</v>
      </c>
      <c r="T81" s="416">
        <v>2.8029999999999999E-2</v>
      </c>
      <c r="U81" s="416">
        <v>3.184E-2</v>
      </c>
      <c r="V81" s="416">
        <v>3.7170000000000002E-2</v>
      </c>
      <c r="W81" s="416">
        <v>2.9600000000000001E-2</v>
      </c>
      <c r="X81" s="416">
        <v>3.354E-2</v>
      </c>
      <c r="Y81" s="416">
        <v>4.1169999999999998E-2</v>
      </c>
      <c r="Z81" s="416">
        <v>3.09E-2</v>
      </c>
      <c r="AA81" s="416">
        <v>3.542E-2</v>
      </c>
      <c r="AB81" s="416">
        <v>4.2959999999999998E-2</v>
      </c>
      <c r="AC81" s="416">
        <v>3.4549999999999997E-2</v>
      </c>
      <c r="AD81" s="416">
        <v>3.866E-2</v>
      </c>
      <c r="AE81" s="416">
        <v>4.6899999999999997E-2</v>
      </c>
      <c r="AF81" s="416">
        <v>3.635E-2</v>
      </c>
      <c r="AG81" s="416">
        <v>4.1509999999999998E-2</v>
      </c>
      <c r="AH81" s="416">
        <v>4.8550000000000003E-2</v>
      </c>
      <c r="AI81" s="416">
        <v>2.7310000000000001E-2</v>
      </c>
      <c r="AJ81" s="416">
        <v>3.1399999999999997E-2</v>
      </c>
      <c r="AK81" s="416">
        <v>3.7870000000000001E-2</v>
      </c>
      <c r="AL81" s="416">
        <v>2.7519999999999999E-2</v>
      </c>
      <c r="AM81" s="416">
        <v>3.1800000000000002E-2</v>
      </c>
      <c r="AN81" s="416">
        <v>4.0390000000000002E-2</v>
      </c>
      <c r="AO81" s="416">
        <v>2.9190000000000001E-2</v>
      </c>
      <c r="AP81" s="416">
        <v>3.3430000000000001E-2</v>
      </c>
      <c r="AQ81" s="416">
        <v>3.8530000000000002E-2</v>
      </c>
      <c r="AR81" s="416">
        <v>2.9690000000000001E-2</v>
      </c>
      <c r="AS81" s="416">
        <v>3.2719999999999999E-2</v>
      </c>
      <c r="AT81" s="416">
        <v>4.3709999999999999E-2</v>
      </c>
      <c r="AU81" s="416">
        <v>2.852E-2</v>
      </c>
      <c r="AV81" s="416">
        <v>3.2770000000000001E-2</v>
      </c>
      <c r="AW81" s="416">
        <v>4.0050000000000002E-2</v>
      </c>
      <c r="AX81" s="416">
        <v>2.9080000000000002E-2</v>
      </c>
      <c r="AY81" s="416">
        <v>3.3489999999999999E-2</v>
      </c>
      <c r="AZ81" s="416">
        <v>4.2770000000000002E-2</v>
      </c>
      <c r="BA81" s="416">
        <v>3.9620000000000002E-2</v>
      </c>
      <c r="BB81" s="416">
        <v>4.478E-2</v>
      </c>
      <c r="BC81" s="416">
        <v>5.3379999999999997E-2</v>
      </c>
      <c r="BD81" s="416">
        <v>4.0910000000000002E-2</v>
      </c>
      <c r="BE81" s="416">
        <v>4.6149999999999997E-2</v>
      </c>
      <c r="BF81" s="416">
        <v>5.7020000000000001E-2</v>
      </c>
      <c r="BG81" s="416">
        <v>3.2469999999999999E-2</v>
      </c>
      <c r="BH81" s="416">
        <v>3.7130000000000003E-2</v>
      </c>
      <c r="BI81" s="416">
        <v>4.4729999999999999E-2</v>
      </c>
      <c r="BJ81" s="416">
        <v>3.2230000000000002E-2</v>
      </c>
      <c r="BK81" s="416">
        <v>3.7190000000000001E-2</v>
      </c>
      <c r="BL81" s="416">
        <v>4.725E-2</v>
      </c>
      <c r="BM81" s="416">
        <v>3.5060000000000001E-2</v>
      </c>
      <c r="BN81" s="416">
        <v>4.0160000000000001E-2</v>
      </c>
      <c r="BO81" s="416">
        <v>4.965E-2</v>
      </c>
      <c r="BP81" s="416">
        <v>3.4930000000000003E-2</v>
      </c>
      <c r="BQ81" s="416">
        <v>4.0689999999999997E-2</v>
      </c>
      <c r="BR81" s="416">
        <v>5.1630000000000002E-2</v>
      </c>
      <c r="BS81" s="416">
        <v>4.4569999999999999E-2</v>
      </c>
      <c r="BT81" s="416">
        <v>4.9880000000000001E-2</v>
      </c>
      <c r="BU81" s="416">
        <v>6.0400000000000002E-2</v>
      </c>
      <c r="BV81" s="416">
        <v>4.6960000000000002E-2</v>
      </c>
      <c r="BW81" s="416">
        <v>5.3679999999999999E-2</v>
      </c>
      <c r="BX81" s="416">
        <v>6.1339999999999999E-2</v>
      </c>
      <c r="BY81" s="416">
        <v>3.8019999999999998E-2</v>
      </c>
      <c r="BZ81" s="416">
        <v>4.3339999999999997E-2</v>
      </c>
      <c r="CA81" s="416">
        <v>5.1790000000000003E-2</v>
      </c>
      <c r="CB81" s="416">
        <v>3.7839999999999999E-2</v>
      </c>
      <c r="CC81" s="416">
        <v>4.2529999999999998E-2</v>
      </c>
      <c r="CD81" s="416">
        <v>5.4460000000000001E-2</v>
      </c>
      <c r="CE81" s="416">
        <v>3.6720000000000003E-2</v>
      </c>
      <c r="CF81" s="416">
        <v>4.2779999999999999E-2</v>
      </c>
      <c r="CG81" s="416">
        <v>5.3069999999999999E-2</v>
      </c>
      <c r="CH81" s="416">
        <v>3.6060000000000002E-2</v>
      </c>
      <c r="CI81" s="416">
        <v>4.2279999999999998E-2</v>
      </c>
      <c r="CJ81" s="416">
        <v>5.8020000000000002E-2</v>
      </c>
      <c r="CK81" s="416">
        <v>4.7989999999999998E-2</v>
      </c>
      <c r="CL81" s="416">
        <v>5.4829999999999997E-2</v>
      </c>
      <c r="CM81" s="416">
        <v>6.6540000000000002E-2</v>
      </c>
      <c r="CN81" s="416">
        <v>4.861E-2</v>
      </c>
      <c r="CO81" s="416">
        <v>5.6079999999999998E-2</v>
      </c>
      <c r="CP81" s="416">
        <v>7.0639999999999994E-2</v>
      </c>
      <c r="CQ81" s="416">
        <v>4.2419999999999999E-2</v>
      </c>
      <c r="CR81" s="416">
        <v>4.956E-2</v>
      </c>
      <c r="CS81" s="416">
        <v>6.198E-2</v>
      </c>
      <c r="CT81" s="416">
        <v>4.0919999999999998E-2</v>
      </c>
      <c r="CU81" s="416">
        <v>4.8410000000000002E-2</v>
      </c>
      <c r="CV81" s="416">
        <v>6.6919999999999993E-2</v>
      </c>
      <c r="CW81" s="416">
        <v>4.2250000000000003E-2</v>
      </c>
      <c r="CX81" s="416">
        <v>4.9430000000000002E-2</v>
      </c>
      <c r="CY81" s="416">
        <v>6.2649999999999997E-2</v>
      </c>
      <c r="CZ81" s="416">
        <v>4.0599999999999997E-2</v>
      </c>
      <c r="DA81" s="416">
        <v>4.8480000000000002E-2</v>
      </c>
      <c r="DB81" s="416">
        <v>6.6140000000000004E-2</v>
      </c>
      <c r="DC81" s="416">
        <v>2.4670000000000001E-2</v>
      </c>
      <c r="DD81" s="416">
        <v>2.7890000000000002E-2</v>
      </c>
      <c r="DE81" s="416">
        <v>2.87E-2</v>
      </c>
      <c r="DF81" s="416">
        <v>2.605E-2</v>
      </c>
      <c r="DG81" s="416">
        <v>2.9020000000000001E-2</v>
      </c>
      <c r="DH81" s="416">
        <v>3.2399999999999998E-2</v>
      </c>
      <c r="DI81" s="416">
        <v>2.6429999999999999E-2</v>
      </c>
      <c r="DJ81" s="416">
        <v>2.9739999999999999E-2</v>
      </c>
      <c r="DK81" s="416">
        <v>2.7130000000000001E-2</v>
      </c>
      <c r="DL81" s="416">
        <v>2.8209999999999999E-2</v>
      </c>
      <c r="DM81" s="416">
        <v>2.8230000000000002E-2</v>
      </c>
      <c r="DN81" s="416">
        <v>3.1910000000000001E-2</v>
      </c>
      <c r="DO81" s="416">
        <v>2.6349999999999998E-2</v>
      </c>
      <c r="DP81" s="416">
        <v>2.9649999999999999E-2</v>
      </c>
      <c r="DQ81" s="416">
        <v>3.065E-2</v>
      </c>
      <c r="DR81" s="416">
        <v>2.8289999999999999E-2</v>
      </c>
      <c r="DS81" s="416">
        <v>3.0689999999999999E-2</v>
      </c>
      <c r="DT81" s="416">
        <v>3.4569999999999997E-2</v>
      </c>
      <c r="DU81" s="416">
        <v>4.2459999999999998E-2</v>
      </c>
      <c r="DV81" s="416">
        <v>4.7320000000000001E-2</v>
      </c>
      <c r="DW81" s="416">
        <v>5.0700000000000002E-2</v>
      </c>
      <c r="DX81" s="416">
        <v>4.5109999999999997E-2</v>
      </c>
      <c r="DY81" s="416">
        <v>5.1060000000000001E-2</v>
      </c>
      <c r="DZ81" s="416">
        <v>5.3280000000000001E-2</v>
      </c>
      <c r="EA81" s="416">
        <v>4.589E-2</v>
      </c>
      <c r="EB81" s="416">
        <v>5.0630000000000001E-2</v>
      </c>
      <c r="EC81" s="416">
        <v>5.1229999999999998E-2</v>
      </c>
      <c r="ED81" s="416">
        <v>4.8730000000000002E-2</v>
      </c>
      <c r="EE81" s="416">
        <v>5.2409999999999998E-2</v>
      </c>
      <c r="EF81" s="416">
        <v>5.3420000000000002E-2</v>
      </c>
      <c r="EG81" s="250"/>
      <c r="EH81" s="250"/>
      <c r="EI81" s="250"/>
      <c r="EJ81" s="250"/>
      <c r="EK81" s="250"/>
      <c r="EL81" s="250"/>
      <c r="EM81" s="250"/>
      <c r="EN81" s="250"/>
      <c r="EO81" s="250"/>
      <c r="EP81" s="250"/>
      <c r="EQ81" s="250"/>
      <c r="ER81" s="250"/>
      <c r="ES81" s="250"/>
      <c r="ET81" s="250"/>
      <c r="EU81" s="250"/>
      <c r="EV81" s="250"/>
      <c r="EW81" s="250"/>
      <c r="EX81" s="250"/>
      <c r="EY81" s="250"/>
      <c r="EZ81" s="250"/>
      <c r="FA81" s="250"/>
      <c r="FB81" s="250"/>
      <c r="FC81" s="250"/>
      <c r="FD81" s="250"/>
      <c r="FE81" s="250"/>
      <c r="FF81" s="250"/>
      <c r="FG81" s="250"/>
      <c r="FH81" s="250"/>
      <c r="FI81" s="250"/>
      <c r="FJ81" s="250"/>
      <c r="FK81" s="250"/>
      <c r="FL81" s="250"/>
      <c r="FM81" s="250"/>
      <c r="FN81" s="250"/>
      <c r="FO81" s="250"/>
      <c r="FP81" s="250"/>
      <c r="FQ81" s="250"/>
      <c r="FR81" s="250"/>
      <c r="FS81" s="250"/>
      <c r="FT81" s="250"/>
      <c r="FU81" s="250"/>
      <c r="FV81" s="250"/>
      <c r="FW81" s="250"/>
      <c r="FX81" s="250"/>
      <c r="FY81" s="250"/>
      <c r="FZ81" s="250"/>
      <c r="GA81" s="250"/>
      <c r="GB81" s="250"/>
      <c r="GC81" s="250"/>
      <c r="GD81" s="250"/>
      <c r="GE81" s="250"/>
      <c r="GF81" s="250"/>
      <c r="GG81" s="250"/>
      <c r="GH81" s="250"/>
      <c r="GI81" s="250"/>
      <c r="GJ81" s="250"/>
      <c r="GK81" s="250"/>
      <c r="GL81" s="250"/>
      <c r="GM81" s="250"/>
      <c r="GN81" s="250"/>
      <c r="GO81" s="250"/>
      <c r="GP81" s="250"/>
      <c r="GQ81" s="250"/>
      <c r="GR81" s="251"/>
      <c r="GS81" s="251"/>
      <c r="GT81" s="251"/>
      <c r="GU81" s="251"/>
      <c r="GV81" s="251"/>
      <c r="GW81" s="214"/>
      <c r="GX81" s="230">
        <f t="shared" si="106"/>
        <v>80</v>
      </c>
      <c r="HB81" s="211" t="str">
        <f>BZ$18&amp;BZ$19&amp;BZ$20</f>
        <v>SEATALHAMBRA (710)2.0 TDi Style Eco.</v>
      </c>
      <c r="HF81" s="212" t="str">
        <f>BZ$18&amp;BZ$19&amp;BZ$20&amp;"Term:"&amp; BZ$43&amp;"  Mileage: "&amp;BZ$44</f>
        <v>SEATALHAMBRA (710)2.0 TDi Style Eco.Term:48  Mileage: 30000</v>
      </c>
    </row>
    <row r="82" spans="1:214" s="218" customFormat="1" ht="12" customHeight="1" x14ac:dyDescent="0.2">
      <c r="A82" s="230" t="s">
        <v>440</v>
      </c>
      <c r="B82" s="208" t="s">
        <v>524</v>
      </c>
      <c r="C82" s="258"/>
      <c r="D82" s="259" t="s">
        <v>420</v>
      </c>
      <c r="E82" s="416">
        <v>3.1710000000000002E-2</v>
      </c>
      <c r="F82" s="416">
        <v>3.3119999999999997E-2</v>
      </c>
      <c r="G82" s="416">
        <v>3.8120000000000001E-2</v>
      </c>
      <c r="H82" s="416">
        <v>3.4729999999999997E-2</v>
      </c>
      <c r="I82" s="416">
        <v>3.5249999999999997E-2</v>
      </c>
      <c r="J82" s="416">
        <v>4.3619999999999999E-2</v>
      </c>
      <c r="K82" s="416">
        <v>3.1109999999999999E-2</v>
      </c>
      <c r="L82" s="416">
        <v>3.1570000000000001E-2</v>
      </c>
      <c r="M82" s="416">
        <v>3.2770000000000001E-2</v>
      </c>
      <c r="N82" s="416">
        <v>3.3399999999999999E-2</v>
      </c>
      <c r="O82" s="416">
        <v>3.4029999999999998E-2</v>
      </c>
      <c r="P82" s="416">
        <v>4.2369999999999998E-2</v>
      </c>
      <c r="Q82" s="416">
        <v>3.388E-2</v>
      </c>
      <c r="R82" s="416">
        <v>3.5790000000000002E-2</v>
      </c>
      <c r="S82" s="416">
        <v>4.0779999999999997E-2</v>
      </c>
      <c r="T82" s="416">
        <v>3.7470000000000003E-2</v>
      </c>
      <c r="U82" s="416">
        <v>3.7179999999999998E-2</v>
      </c>
      <c r="V82" s="416">
        <v>4.5990000000000003E-2</v>
      </c>
      <c r="W82" s="416">
        <v>3.9419999999999997E-2</v>
      </c>
      <c r="X82" s="416">
        <v>4.1169999999999998E-2</v>
      </c>
      <c r="Y82" s="416">
        <v>4.6170000000000003E-2</v>
      </c>
      <c r="Z82" s="416">
        <v>4.2849999999999999E-2</v>
      </c>
      <c r="AA82" s="416">
        <v>4.2959999999999998E-2</v>
      </c>
      <c r="AB82" s="416">
        <v>5.2069999999999998E-2</v>
      </c>
      <c r="AC82" s="416">
        <v>4.4650000000000002E-2</v>
      </c>
      <c r="AD82" s="416">
        <v>4.6899999999999997E-2</v>
      </c>
      <c r="AE82" s="416">
        <v>5.1900000000000002E-2</v>
      </c>
      <c r="AF82" s="416">
        <v>4.9180000000000001E-2</v>
      </c>
      <c r="AG82" s="416">
        <v>4.863E-2</v>
      </c>
      <c r="AH82" s="416">
        <v>5.8689999999999999E-2</v>
      </c>
      <c r="AI82" s="416">
        <v>3.7409999999999999E-2</v>
      </c>
      <c r="AJ82" s="416">
        <v>3.7870000000000001E-2</v>
      </c>
      <c r="AK82" s="416">
        <v>3.9070000000000001E-2</v>
      </c>
      <c r="AL82" s="416">
        <v>3.9699999999999999E-2</v>
      </c>
      <c r="AM82" s="416">
        <v>4.0329999999999998E-2</v>
      </c>
      <c r="AN82" s="416">
        <v>4.8669999999999998E-2</v>
      </c>
      <c r="AO82" s="416">
        <v>3.8989999999999997E-2</v>
      </c>
      <c r="AP82" s="416">
        <v>4.4130000000000003E-2</v>
      </c>
      <c r="AQ82" s="416">
        <v>4.233E-2</v>
      </c>
      <c r="AR82" s="416">
        <v>4.5530000000000001E-2</v>
      </c>
      <c r="AS82" s="416">
        <v>4.342E-2</v>
      </c>
      <c r="AT82" s="416">
        <v>5.4330000000000003E-2</v>
      </c>
      <c r="AU82" s="416">
        <v>3.9079999999999997E-2</v>
      </c>
      <c r="AV82" s="416">
        <v>4.0050000000000002E-2</v>
      </c>
      <c r="AW82" s="416">
        <v>4.095E-2</v>
      </c>
      <c r="AX82" s="416">
        <v>4.1680000000000002E-2</v>
      </c>
      <c r="AY82" s="416">
        <v>4.2659999999999997E-2</v>
      </c>
      <c r="AZ82" s="416">
        <v>5.1650000000000001E-2</v>
      </c>
      <c r="BA82" s="416">
        <v>5.2060000000000002E-2</v>
      </c>
      <c r="BB82" s="416">
        <v>5.3370000000000001E-2</v>
      </c>
      <c r="BC82" s="416">
        <v>5.4670000000000003E-2</v>
      </c>
      <c r="BD82" s="416">
        <v>5.5570000000000001E-2</v>
      </c>
      <c r="BE82" s="416">
        <v>5.688E-2</v>
      </c>
      <c r="BF82" s="416">
        <v>6.8769999999999998E-2</v>
      </c>
      <c r="BG82" s="416">
        <v>4.4269999999999997E-2</v>
      </c>
      <c r="BH82" s="416">
        <v>4.4740000000000002E-2</v>
      </c>
      <c r="BI82" s="416">
        <v>4.5929999999999999E-2</v>
      </c>
      <c r="BJ82" s="416">
        <v>4.6559999999999997E-2</v>
      </c>
      <c r="BK82" s="416">
        <v>4.7190000000000003E-2</v>
      </c>
      <c r="BL82" s="416">
        <v>5.5530000000000003E-2</v>
      </c>
      <c r="BM82" s="416">
        <v>4.8349999999999997E-2</v>
      </c>
      <c r="BN82" s="416">
        <v>4.9639999999999997E-2</v>
      </c>
      <c r="BO82" s="416">
        <v>4.9639999999999997E-2</v>
      </c>
      <c r="BP82" s="416">
        <v>5.1209999999999999E-2</v>
      </c>
      <c r="BQ82" s="416">
        <v>5.1580000000000001E-2</v>
      </c>
      <c r="BR82" s="416">
        <v>6.003E-2</v>
      </c>
      <c r="BS82" s="416">
        <v>5.7509999999999999E-2</v>
      </c>
      <c r="BT82" s="416">
        <v>6.0409999999999998E-2</v>
      </c>
      <c r="BU82" s="416">
        <v>6.54E-2</v>
      </c>
      <c r="BV82" s="416">
        <v>6.3509999999999997E-2</v>
      </c>
      <c r="BW82" s="416">
        <v>6.7699999999999996E-2</v>
      </c>
      <c r="BX82" s="416">
        <v>7.3700000000000002E-2</v>
      </c>
      <c r="BY82" s="416">
        <v>5.16E-2</v>
      </c>
      <c r="BZ82" s="416">
        <v>5.1790000000000003E-2</v>
      </c>
      <c r="CA82" s="416">
        <v>5.2589999999999998E-2</v>
      </c>
      <c r="CB82" s="416">
        <v>5.8529999999999999E-2</v>
      </c>
      <c r="CC82" s="416">
        <v>5.4370000000000002E-2</v>
      </c>
      <c r="CD82" s="416">
        <v>6.3579999999999998E-2</v>
      </c>
      <c r="CE82" s="416">
        <v>5.2269999999999997E-2</v>
      </c>
      <c r="CF82" s="416">
        <v>5.3069999999999999E-2</v>
      </c>
      <c r="CG82" s="416">
        <v>5.6559999999999999E-2</v>
      </c>
      <c r="CH82" s="416">
        <v>5.457E-2</v>
      </c>
      <c r="CI82" s="416">
        <v>5.774E-2</v>
      </c>
      <c r="CJ82" s="416">
        <v>6.8570000000000006E-2</v>
      </c>
      <c r="CK82" s="416">
        <v>6.5079999999999999E-2</v>
      </c>
      <c r="CL82" s="416">
        <v>6.6540000000000002E-2</v>
      </c>
      <c r="CM82" s="416">
        <v>6.7839999999999998E-2</v>
      </c>
      <c r="CN82" s="416">
        <v>6.9419999999999996E-2</v>
      </c>
      <c r="CO82" s="416">
        <v>7.0550000000000002E-2</v>
      </c>
      <c r="CP82" s="416">
        <v>8.4739999999999996E-2</v>
      </c>
      <c r="CQ82" s="416">
        <v>6.1179999999999998E-2</v>
      </c>
      <c r="CR82" s="416">
        <v>6.1990000000000003E-2</v>
      </c>
      <c r="CS82" s="416">
        <v>6.5479999999999997E-2</v>
      </c>
      <c r="CT82" s="416">
        <v>6.3490000000000005E-2</v>
      </c>
      <c r="CU82" s="416">
        <v>6.6650000000000001E-2</v>
      </c>
      <c r="CV82" s="416">
        <v>7.7479999999999993E-2</v>
      </c>
      <c r="CW82" s="416">
        <v>6.1510000000000002E-2</v>
      </c>
      <c r="CX82" s="416">
        <v>6.2640000000000001E-2</v>
      </c>
      <c r="CY82" s="416">
        <v>6.4449999999999993E-2</v>
      </c>
      <c r="CZ82" s="416">
        <v>6.4009999999999997E-2</v>
      </c>
      <c r="DA82" s="416">
        <v>6.5949999999999995E-2</v>
      </c>
      <c r="DB82" s="416">
        <v>7.5550000000000006E-2</v>
      </c>
      <c r="DC82" s="416">
        <v>3.1980000000000001E-2</v>
      </c>
      <c r="DD82" s="416">
        <v>3.261E-2</v>
      </c>
      <c r="DE82" s="416">
        <v>3.4610000000000002E-2</v>
      </c>
      <c r="DF82" s="416">
        <v>3.4320000000000003E-2</v>
      </c>
      <c r="DG82" s="416">
        <v>3.6159999999999998E-2</v>
      </c>
      <c r="DH82" s="416">
        <v>4.5609999999999998E-2</v>
      </c>
      <c r="DI82" s="416">
        <v>3.2480000000000002E-2</v>
      </c>
      <c r="DJ82" s="416">
        <v>3.8039999999999997E-2</v>
      </c>
      <c r="DK82" s="416">
        <v>3.4229999999999997E-2</v>
      </c>
      <c r="DL82" s="416">
        <v>3.9469999999999998E-2</v>
      </c>
      <c r="DM82" s="416">
        <v>3.492E-2</v>
      </c>
      <c r="DN82" s="416">
        <v>4.5530000000000001E-2</v>
      </c>
      <c r="DO82" s="416">
        <v>3.3610000000000001E-2</v>
      </c>
      <c r="DP82" s="416">
        <v>3.4439999999999998E-2</v>
      </c>
      <c r="DQ82" s="416">
        <v>3.6729999999999999E-2</v>
      </c>
      <c r="DR82" s="416">
        <v>3.5639999999999998E-2</v>
      </c>
      <c r="DS82" s="416">
        <v>3.814E-2</v>
      </c>
      <c r="DT82" s="416">
        <v>4.8730000000000002E-2</v>
      </c>
      <c r="DU82" s="416">
        <v>5.3850000000000002E-2</v>
      </c>
      <c r="DV82" s="416">
        <v>5.6590000000000001E-2</v>
      </c>
      <c r="DW82" s="416">
        <v>6.1580000000000003E-2</v>
      </c>
      <c r="DX82" s="416">
        <v>5.9490000000000001E-2</v>
      </c>
      <c r="DY82" s="416">
        <v>5.917E-2</v>
      </c>
      <c r="DZ82" s="416">
        <v>7.2480000000000003E-2</v>
      </c>
      <c r="EA82" s="416">
        <v>5.645E-2</v>
      </c>
      <c r="EB82" s="416">
        <v>5.6950000000000001E-2</v>
      </c>
      <c r="EC82" s="416">
        <v>6.1960000000000001E-2</v>
      </c>
      <c r="ED82" s="416">
        <v>5.994E-2</v>
      </c>
      <c r="EE82" s="416">
        <v>6.4860000000000001E-2</v>
      </c>
      <c r="EF82" s="416">
        <v>7.2950000000000001E-2</v>
      </c>
      <c r="EG82" s="250"/>
      <c r="EH82" s="250"/>
      <c r="EI82" s="250"/>
      <c r="EJ82" s="250"/>
      <c r="EK82" s="250"/>
      <c r="EL82" s="250"/>
      <c r="EM82" s="250"/>
      <c r="EN82" s="250"/>
      <c r="EO82" s="250"/>
      <c r="EP82" s="250"/>
      <c r="EQ82" s="250"/>
      <c r="ER82" s="250"/>
      <c r="ES82" s="250"/>
      <c r="ET82" s="250"/>
      <c r="EU82" s="250"/>
      <c r="EV82" s="250"/>
      <c r="EW82" s="250"/>
      <c r="EX82" s="250"/>
      <c r="EY82" s="250"/>
      <c r="EZ82" s="250"/>
      <c r="FA82" s="250"/>
      <c r="FB82" s="250"/>
      <c r="FC82" s="250"/>
      <c r="FD82" s="250"/>
      <c r="FE82" s="250"/>
      <c r="FF82" s="250"/>
      <c r="FG82" s="250"/>
      <c r="FH82" s="250"/>
      <c r="FI82" s="250"/>
      <c r="FJ82" s="250"/>
      <c r="FK82" s="250"/>
      <c r="FL82" s="250"/>
      <c r="FM82" s="250"/>
      <c r="FN82" s="250"/>
      <c r="FO82" s="250"/>
      <c r="FP82" s="250"/>
      <c r="FQ82" s="250"/>
      <c r="FR82" s="250"/>
      <c r="FS82" s="250"/>
      <c r="FT82" s="250"/>
      <c r="FU82" s="250"/>
      <c r="FV82" s="250"/>
      <c r="FW82" s="250"/>
      <c r="FX82" s="250"/>
      <c r="FY82" s="250"/>
      <c r="FZ82" s="250"/>
      <c r="GA82" s="250"/>
      <c r="GB82" s="250"/>
      <c r="GC82" s="250"/>
      <c r="GD82" s="250"/>
      <c r="GE82" s="250"/>
      <c r="GF82" s="250"/>
      <c r="GG82" s="250"/>
      <c r="GH82" s="250"/>
      <c r="GI82" s="250"/>
      <c r="GJ82" s="250"/>
      <c r="GK82" s="250"/>
      <c r="GL82" s="250"/>
      <c r="GM82" s="250"/>
      <c r="GN82" s="250"/>
      <c r="GO82" s="250"/>
      <c r="GP82" s="250"/>
      <c r="GQ82" s="250"/>
      <c r="GR82" s="251"/>
      <c r="GS82" s="251"/>
      <c r="GT82" s="251"/>
      <c r="GU82" s="251"/>
      <c r="GV82" s="251"/>
      <c r="GW82" s="214"/>
      <c r="GX82" s="230">
        <f t="shared" si="106"/>
        <v>81</v>
      </c>
      <c r="HB82" s="211" t="str">
        <f>CA$18&amp;CA$19&amp;CA$20</f>
        <v>SEATALHAMBRA (710)2.0 TDi Style Eco.</v>
      </c>
      <c r="HF82" s="212" t="str">
        <f>CA$18&amp;CA$19&amp;CA$20&amp;"Term:"&amp; CA$43&amp;"  Mileage: "&amp;CA$44</f>
        <v>SEATALHAMBRA (710)2.0 TDi Style Eco.Term:48  Mileage: 40000</v>
      </c>
    </row>
    <row r="83" spans="1:214" s="218" customFormat="1" ht="12" customHeight="1" x14ac:dyDescent="0.2">
      <c r="A83" s="230" t="s">
        <v>440</v>
      </c>
      <c r="B83" s="208" t="s">
        <v>440</v>
      </c>
      <c r="C83" s="219"/>
      <c r="D83" s="220"/>
      <c r="E83" s="214"/>
      <c r="F83" s="214"/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214"/>
      <c r="AN83" s="214"/>
      <c r="AO83" s="214"/>
      <c r="AP83" s="214"/>
      <c r="AQ83" s="214"/>
      <c r="AR83" s="214"/>
      <c r="AS83" s="214"/>
      <c r="AT83" s="214"/>
      <c r="AU83" s="214"/>
      <c r="AV83" s="214"/>
      <c r="AW83" s="214"/>
      <c r="AX83" s="214"/>
      <c r="AY83" s="214"/>
      <c r="AZ83" s="214"/>
      <c r="BA83" s="214"/>
      <c r="BB83" s="214"/>
      <c r="BC83" s="214"/>
      <c r="BD83" s="214"/>
      <c r="BE83" s="214"/>
      <c r="BF83" s="214"/>
      <c r="BG83" s="214"/>
      <c r="BH83" s="214"/>
      <c r="BI83" s="214"/>
      <c r="BJ83" s="214"/>
      <c r="BK83" s="214"/>
      <c r="BL83" s="214"/>
      <c r="BM83" s="214"/>
      <c r="BN83" s="214"/>
      <c r="BO83" s="214"/>
      <c r="BP83" s="214"/>
      <c r="BQ83" s="214"/>
      <c r="BR83" s="214"/>
      <c r="BS83" s="214"/>
      <c r="BT83" s="214"/>
      <c r="BU83" s="214"/>
      <c r="BV83" s="214"/>
      <c r="BW83" s="214"/>
      <c r="BX83" s="214"/>
      <c r="BY83" s="214"/>
      <c r="BZ83" s="214"/>
      <c r="CA83" s="214"/>
      <c r="CB83" s="214"/>
      <c r="CC83" s="214"/>
      <c r="CD83" s="214"/>
      <c r="CE83" s="214"/>
      <c r="CF83" s="214"/>
      <c r="CG83" s="214"/>
      <c r="CH83" s="214"/>
      <c r="CI83" s="214"/>
      <c r="CJ83" s="214"/>
      <c r="CK83" s="214"/>
      <c r="CL83" s="214"/>
      <c r="CM83" s="214"/>
      <c r="CN83" s="214"/>
      <c r="CO83" s="214"/>
      <c r="CP83" s="214"/>
      <c r="CQ83" s="214"/>
      <c r="CR83" s="214"/>
      <c r="CS83" s="214"/>
      <c r="CT83" s="214"/>
      <c r="CU83" s="214"/>
      <c r="CV83" s="214"/>
      <c r="CW83" s="214"/>
      <c r="CX83" s="214"/>
      <c r="CY83" s="214"/>
      <c r="CZ83" s="214"/>
      <c r="DA83" s="214"/>
      <c r="DB83" s="214"/>
      <c r="DC83" s="214"/>
      <c r="DD83" s="214"/>
      <c r="DE83" s="214"/>
      <c r="DF83" s="214"/>
      <c r="DG83" s="214"/>
      <c r="DH83" s="214"/>
      <c r="DI83" s="214"/>
      <c r="DJ83" s="214"/>
      <c r="DK83" s="214"/>
      <c r="DL83" s="214"/>
      <c r="DM83" s="214"/>
      <c r="DN83" s="214"/>
      <c r="DO83" s="214"/>
      <c r="DP83" s="214"/>
      <c r="DQ83" s="214"/>
      <c r="DR83" s="214"/>
      <c r="DS83" s="214"/>
      <c r="DT83" s="214"/>
      <c r="DU83" s="214"/>
      <c r="DV83" s="214"/>
      <c r="DW83" s="214"/>
      <c r="DX83" s="214"/>
      <c r="DY83" s="214"/>
      <c r="DZ83" s="214"/>
      <c r="EA83" s="214"/>
      <c r="EB83" s="214"/>
      <c r="EC83" s="214"/>
      <c r="ED83" s="214"/>
      <c r="EE83" s="214"/>
      <c r="EF83" s="214"/>
      <c r="EG83" s="214"/>
      <c r="EH83" s="214"/>
      <c r="EI83" s="214"/>
      <c r="EJ83" s="214"/>
      <c r="EK83" s="214"/>
      <c r="EL83" s="214"/>
      <c r="EM83" s="214"/>
      <c r="EN83" s="214"/>
      <c r="EO83" s="214"/>
      <c r="EP83" s="214"/>
      <c r="EQ83" s="214"/>
      <c r="ER83" s="214"/>
      <c r="ES83" s="214"/>
      <c r="ET83" s="214"/>
      <c r="EU83" s="214"/>
      <c r="EV83" s="214"/>
      <c r="EW83" s="214"/>
      <c r="EX83" s="214"/>
      <c r="EY83" s="214"/>
      <c r="EZ83" s="214"/>
      <c r="FA83" s="214"/>
      <c r="FB83" s="214"/>
      <c r="FC83" s="214"/>
      <c r="FD83" s="214"/>
      <c r="FE83" s="214"/>
      <c r="FF83" s="214"/>
      <c r="FG83" s="214"/>
      <c r="FH83" s="214"/>
      <c r="FI83" s="214"/>
      <c r="FJ83" s="214"/>
      <c r="FK83" s="214"/>
      <c r="FL83" s="214"/>
      <c r="FM83" s="214"/>
      <c r="FN83" s="214"/>
      <c r="FO83" s="214"/>
      <c r="FP83" s="214"/>
      <c r="FQ83" s="214"/>
      <c r="FR83" s="214"/>
      <c r="FS83" s="214"/>
      <c r="FT83" s="214"/>
      <c r="FU83" s="214"/>
      <c r="FV83" s="214"/>
      <c r="FW83" s="214"/>
      <c r="FX83" s="214"/>
      <c r="FY83" s="214"/>
      <c r="FZ83" s="214"/>
      <c r="GA83" s="214"/>
      <c r="GB83" s="214"/>
      <c r="GC83" s="214"/>
      <c r="GD83" s="214"/>
      <c r="GE83" s="214"/>
      <c r="GF83" s="214"/>
      <c r="GG83" s="214"/>
      <c r="GH83" s="214"/>
      <c r="GI83" s="214"/>
      <c r="GJ83" s="214"/>
      <c r="GK83" s="214"/>
      <c r="GL83" s="214"/>
      <c r="GM83" s="214"/>
      <c r="GN83" s="214"/>
      <c r="GO83" s="214"/>
      <c r="GP83" s="214"/>
      <c r="GQ83" s="214"/>
      <c r="GR83" s="214"/>
      <c r="GS83" s="214"/>
      <c r="GT83" s="214"/>
      <c r="GU83" s="214"/>
      <c r="GV83" s="214"/>
      <c r="GW83" s="214"/>
      <c r="GX83" s="230">
        <f t="shared" si="106"/>
        <v>82</v>
      </c>
      <c r="HB83" s="211" t="str">
        <f>CB$18&amp;CB$19&amp;CB$20</f>
        <v>SEATALHAMBRA (710)2.0 TDi Style Eco.</v>
      </c>
      <c r="HF83" s="212" t="str">
        <f>CB$18&amp;CB$19&amp;CB$20&amp;"Term:"&amp; CB$43&amp;"  Mileage: "&amp;CB$44</f>
        <v>SEATALHAMBRA (710)2.0 TDi Style Eco.Term:60  Mileage: 25000</v>
      </c>
    </row>
    <row r="84" spans="1:214" s="218" customFormat="1" ht="12" customHeight="1" x14ac:dyDescent="0.2">
      <c r="A84" s="230" t="s">
        <v>440</v>
      </c>
      <c r="B84" s="208" t="s">
        <v>440</v>
      </c>
      <c r="C84" s="220"/>
      <c r="D84" s="220"/>
      <c r="E84" s="214"/>
      <c r="F84" s="214"/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4"/>
      <c r="AV84" s="214"/>
      <c r="AW84" s="214"/>
      <c r="AX84" s="214"/>
      <c r="AY84" s="214"/>
      <c r="AZ84" s="214"/>
      <c r="BA84" s="214"/>
      <c r="BB84" s="214"/>
      <c r="BC84" s="214"/>
      <c r="BD84" s="214"/>
      <c r="BE84" s="214"/>
      <c r="BF84" s="214"/>
      <c r="BG84" s="214"/>
      <c r="BH84" s="214"/>
      <c r="BI84" s="214"/>
      <c r="BJ84" s="214"/>
      <c r="BK84" s="214"/>
      <c r="BL84" s="214"/>
      <c r="BM84" s="214"/>
      <c r="BN84" s="214"/>
      <c r="BO84" s="214"/>
      <c r="BP84" s="214"/>
      <c r="BQ84" s="214"/>
      <c r="BR84" s="214"/>
      <c r="BS84" s="214"/>
      <c r="BT84" s="214"/>
      <c r="BU84" s="214"/>
      <c r="BV84" s="214"/>
      <c r="BW84" s="214"/>
      <c r="BX84" s="214"/>
      <c r="BY84" s="214"/>
      <c r="BZ84" s="214"/>
      <c r="CA84" s="214"/>
      <c r="CB84" s="214"/>
      <c r="CC84" s="214"/>
      <c r="CD84" s="214"/>
      <c r="CE84" s="214"/>
      <c r="CF84" s="214"/>
      <c r="CG84" s="214"/>
      <c r="CH84" s="214"/>
      <c r="CI84" s="214"/>
      <c r="CJ84" s="214"/>
      <c r="CK84" s="214"/>
      <c r="CL84" s="214"/>
      <c r="CM84" s="214"/>
      <c r="CN84" s="214"/>
      <c r="CO84" s="214"/>
      <c r="CP84" s="214"/>
      <c r="CQ84" s="214"/>
      <c r="CR84" s="214"/>
      <c r="CS84" s="214"/>
      <c r="CT84" s="214"/>
      <c r="CU84" s="214"/>
      <c r="CV84" s="214"/>
      <c r="CW84" s="214"/>
      <c r="CX84" s="214"/>
      <c r="CY84" s="214"/>
      <c r="CZ84" s="214"/>
      <c r="DA84" s="214"/>
      <c r="DB84" s="214"/>
      <c r="DC84" s="214"/>
      <c r="DD84" s="214"/>
      <c r="DE84" s="214"/>
      <c r="DF84" s="214"/>
      <c r="DG84" s="214"/>
      <c r="DH84" s="214"/>
      <c r="DI84" s="214"/>
      <c r="DJ84" s="214"/>
      <c r="DK84" s="214"/>
      <c r="DL84" s="214"/>
      <c r="DM84" s="214"/>
      <c r="DN84" s="214"/>
      <c r="DO84" s="214"/>
      <c r="DP84" s="214"/>
      <c r="DQ84" s="214"/>
      <c r="DR84" s="214"/>
      <c r="DS84" s="214"/>
      <c r="DT84" s="214"/>
      <c r="DU84" s="214"/>
      <c r="DV84" s="214"/>
      <c r="DW84" s="214"/>
      <c r="DX84" s="214"/>
      <c r="DY84" s="214"/>
      <c r="DZ84" s="214"/>
      <c r="EA84" s="214"/>
      <c r="EB84" s="214"/>
      <c r="EC84" s="214"/>
      <c r="ED84" s="214"/>
      <c r="EE84" s="214"/>
      <c r="EF84" s="214"/>
      <c r="EG84" s="214"/>
      <c r="EH84" s="214"/>
      <c r="EI84" s="214"/>
      <c r="EJ84" s="214"/>
      <c r="EK84" s="214"/>
      <c r="EL84" s="214"/>
      <c r="EM84" s="214"/>
      <c r="EN84" s="214"/>
      <c r="EO84" s="214"/>
      <c r="EP84" s="214"/>
      <c r="EQ84" s="214"/>
      <c r="ER84" s="214"/>
      <c r="ES84" s="214"/>
      <c r="ET84" s="214"/>
      <c r="EU84" s="214"/>
      <c r="EV84" s="214"/>
      <c r="EW84" s="214"/>
      <c r="EX84" s="214"/>
      <c r="EY84" s="214"/>
      <c r="EZ84" s="214"/>
      <c r="FA84" s="214"/>
      <c r="FB84" s="214"/>
      <c r="FC84" s="214"/>
      <c r="FD84" s="214"/>
      <c r="FE84" s="214"/>
      <c r="FF84" s="214"/>
      <c r="FG84" s="214"/>
      <c r="FH84" s="214"/>
      <c r="FI84" s="214"/>
      <c r="FJ84" s="214"/>
      <c r="FK84" s="214"/>
      <c r="FL84" s="214"/>
      <c r="FM84" s="214"/>
      <c r="FN84" s="214"/>
      <c r="FO84" s="214"/>
      <c r="FP84" s="214"/>
      <c r="FQ84" s="214"/>
      <c r="FR84" s="214"/>
      <c r="FS84" s="214"/>
      <c r="FT84" s="214"/>
      <c r="FU84" s="214"/>
      <c r="FV84" s="214"/>
      <c r="FW84" s="214"/>
      <c r="FX84" s="214"/>
      <c r="FY84" s="214"/>
      <c r="FZ84" s="214"/>
      <c r="GA84" s="214"/>
      <c r="GB84" s="214"/>
      <c r="GC84" s="214"/>
      <c r="GD84" s="214"/>
      <c r="GE84" s="214"/>
      <c r="GF84" s="214"/>
      <c r="GG84" s="214"/>
      <c r="GH84" s="214"/>
      <c r="GI84" s="214"/>
      <c r="GJ84" s="214"/>
      <c r="GK84" s="214"/>
      <c r="GL84" s="214"/>
      <c r="GM84" s="214"/>
      <c r="GN84" s="214"/>
      <c r="GO84" s="214"/>
      <c r="GP84" s="214"/>
      <c r="GQ84" s="214"/>
      <c r="GR84" s="214"/>
      <c r="GS84" s="214"/>
      <c r="GT84" s="214"/>
      <c r="GU84" s="214"/>
      <c r="GV84" s="214"/>
      <c r="GW84" s="214"/>
      <c r="GX84" s="230">
        <f t="shared" si="106"/>
        <v>83</v>
      </c>
      <c r="HB84" s="211" t="str">
        <f>CC$18&amp;CC$19&amp;CC$20</f>
        <v>SEATALHAMBRA (710)2.0 TDi Style Eco.</v>
      </c>
      <c r="HF84" s="212" t="str">
        <f>CC$18&amp;CC$19&amp;CC$20&amp;"Term:"&amp; CC$43&amp;"  Mileage: "&amp;CC$44</f>
        <v>SEATALHAMBRA (710)2.0 TDi Style Eco.Term:60  Mileage: 30000</v>
      </c>
    </row>
    <row r="85" spans="1:214" s="218" customFormat="1" ht="12" customHeight="1" x14ac:dyDescent="0.2">
      <c r="A85" s="230" t="s">
        <v>440</v>
      </c>
      <c r="B85" s="208" t="s">
        <v>440</v>
      </c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4"/>
      <c r="AP85" s="214"/>
      <c r="AQ85" s="214"/>
      <c r="AR85" s="214"/>
      <c r="AS85" s="214"/>
      <c r="AT85" s="214"/>
      <c r="AU85" s="214"/>
      <c r="AV85" s="214"/>
      <c r="AW85" s="214"/>
      <c r="AX85" s="214"/>
      <c r="AY85" s="214"/>
      <c r="AZ85" s="214"/>
      <c r="BA85" s="214"/>
      <c r="BB85" s="214"/>
      <c r="BC85" s="214"/>
      <c r="BD85" s="214"/>
      <c r="BE85" s="214"/>
      <c r="BF85" s="214"/>
      <c r="BG85" s="214"/>
      <c r="BH85" s="214"/>
      <c r="BI85" s="214"/>
      <c r="BJ85" s="214"/>
      <c r="BK85" s="214"/>
      <c r="BL85" s="214"/>
      <c r="BM85" s="214"/>
      <c r="BN85" s="214"/>
      <c r="BO85" s="214"/>
      <c r="BP85" s="214"/>
      <c r="BQ85" s="214"/>
      <c r="BR85" s="214"/>
      <c r="BS85" s="214"/>
      <c r="BT85" s="214"/>
      <c r="BU85" s="214"/>
      <c r="BV85" s="214"/>
      <c r="BW85" s="214"/>
      <c r="BX85" s="214"/>
      <c r="BY85" s="214"/>
      <c r="BZ85" s="214"/>
      <c r="CA85" s="214"/>
      <c r="CB85" s="214"/>
      <c r="CC85" s="214"/>
      <c r="CD85" s="214"/>
      <c r="CE85" s="214"/>
      <c r="CF85" s="214"/>
      <c r="CG85" s="214"/>
      <c r="CH85" s="214"/>
      <c r="CI85" s="214"/>
      <c r="CJ85" s="214"/>
      <c r="CK85" s="214"/>
      <c r="CL85" s="214"/>
      <c r="CM85" s="214"/>
      <c r="CN85" s="214"/>
      <c r="CO85" s="214"/>
      <c r="CP85" s="214"/>
      <c r="CQ85" s="214"/>
      <c r="CR85" s="214"/>
      <c r="CS85" s="214"/>
      <c r="CT85" s="214"/>
      <c r="CU85" s="214"/>
      <c r="CV85" s="214"/>
      <c r="CW85" s="214"/>
      <c r="CX85" s="214"/>
      <c r="CY85" s="214"/>
      <c r="CZ85" s="214"/>
      <c r="DA85" s="214"/>
      <c r="DB85" s="214"/>
      <c r="DC85" s="214"/>
      <c r="DD85" s="214"/>
      <c r="DE85" s="214"/>
      <c r="DF85" s="214"/>
      <c r="DG85" s="214"/>
      <c r="DH85" s="214"/>
      <c r="DI85" s="214"/>
      <c r="DJ85" s="214"/>
      <c r="DK85" s="214"/>
      <c r="DL85" s="214"/>
      <c r="DM85" s="214"/>
      <c r="DN85" s="214"/>
      <c r="DO85" s="214"/>
      <c r="DP85" s="214"/>
      <c r="DQ85" s="214"/>
      <c r="DR85" s="214"/>
      <c r="DS85" s="214"/>
      <c r="DT85" s="214"/>
      <c r="DU85" s="214"/>
      <c r="DV85" s="214"/>
      <c r="DW85" s="214"/>
      <c r="DX85" s="214"/>
      <c r="DY85" s="214"/>
      <c r="DZ85" s="214"/>
      <c r="EA85" s="214"/>
      <c r="EB85" s="214"/>
      <c r="EC85" s="214"/>
      <c r="ED85" s="214"/>
      <c r="EE85" s="214"/>
      <c r="EF85" s="214"/>
      <c r="EG85" s="214"/>
      <c r="EH85" s="214"/>
      <c r="EI85" s="214"/>
      <c r="EJ85" s="214"/>
      <c r="EK85" s="214"/>
      <c r="EL85" s="214"/>
      <c r="EM85" s="214"/>
      <c r="EN85" s="214"/>
      <c r="EO85" s="214"/>
      <c r="EP85" s="214"/>
      <c r="EQ85" s="214"/>
      <c r="ER85" s="214"/>
      <c r="ES85" s="214"/>
      <c r="ET85" s="214"/>
      <c r="EU85" s="214"/>
      <c r="EV85" s="214"/>
      <c r="EW85" s="214"/>
      <c r="EX85" s="214"/>
      <c r="EY85" s="214"/>
      <c r="EZ85" s="214"/>
      <c r="FA85" s="214"/>
      <c r="FB85" s="214"/>
      <c r="FC85" s="214"/>
      <c r="FD85" s="214"/>
      <c r="FE85" s="214"/>
      <c r="FF85" s="214"/>
      <c r="FG85" s="214"/>
      <c r="FH85" s="214"/>
      <c r="FI85" s="214"/>
      <c r="FJ85" s="214"/>
      <c r="FK85" s="214"/>
      <c r="FL85" s="214"/>
      <c r="FM85" s="214"/>
      <c r="FN85" s="214"/>
      <c r="FO85" s="214"/>
      <c r="FP85" s="214"/>
      <c r="FQ85" s="214"/>
      <c r="FR85" s="214"/>
      <c r="FS85" s="214"/>
      <c r="FT85" s="214"/>
      <c r="FU85" s="214"/>
      <c r="FV85" s="214"/>
      <c r="FW85" s="214"/>
      <c r="FX85" s="214"/>
      <c r="FY85" s="214"/>
      <c r="FZ85" s="214"/>
      <c r="GA85" s="214"/>
      <c r="GB85" s="214"/>
      <c r="GC85" s="214"/>
      <c r="GD85" s="214"/>
      <c r="GE85" s="214"/>
      <c r="GF85" s="214"/>
      <c r="GG85" s="214"/>
      <c r="GH85" s="214"/>
      <c r="GI85" s="214"/>
      <c r="GJ85" s="214"/>
      <c r="GK85" s="214"/>
      <c r="GL85" s="214"/>
      <c r="GM85" s="214"/>
      <c r="GN85" s="214"/>
      <c r="GO85" s="214"/>
      <c r="GP85" s="214"/>
      <c r="GQ85" s="214"/>
      <c r="GR85" s="214"/>
      <c r="GS85" s="214"/>
      <c r="GT85" s="214"/>
      <c r="GU85" s="214"/>
      <c r="GV85" s="214"/>
      <c r="GW85" s="214"/>
      <c r="GX85" s="230">
        <f t="shared" si="106"/>
        <v>84</v>
      </c>
      <c r="HB85" s="211" t="str">
        <f>CD$18&amp;CD$19&amp;CD$20</f>
        <v>SEATALHAMBRA (710)2.0 TDi Style Eco.</v>
      </c>
      <c r="HF85" s="212" t="str">
        <f>CD$18&amp;CD$19&amp;CD$20&amp;"Term:"&amp; CD$43&amp;"  Mileage: "&amp;CD$44</f>
        <v>SEATALHAMBRA (710)2.0 TDi Style Eco.Term:60  Mileage: 40000</v>
      </c>
    </row>
    <row r="86" spans="1:214" s="218" customFormat="1" ht="12" customHeight="1" x14ac:dyDescent="0.2">
      <c r="A86" s="230" t="s">
        <v>440</v>
      </c>
      <c r="B86" s="208" t="s">
        <v>440</v>
      </c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  <c r="AM86" s="214"/>
      <c r="AN86" s="214"/>
      <c r="AO86" s="214"/>
      <c r="AP86" s="214"/>
      <c r="AQ86" s="214"/>
      <c r="AR86" s="214"/>
      <c r="AS86" s="214"/>
      <c r="AT86" s="214"/>
      <c r="AU86" s="214"/>
      <c r="AV86" s="214"/>
      <c r="AW86" s="214"/>
      <c r="AX86" s="214"/>
      <c r="AY86" s="214"/>
      <c r="AZ86" s="214"/>
      <c r="BA86" s="214"/>
      <c r="BB86" s="214"/>
      <c r="BC86" s="214"/>
      <c r="BD86" s="214"/>
      <c r="BE86" s="214"/>
      <c r="BF86" s="214"/>
      <c r="BG86" s="214"/>
      <c r="BH86" s="214"/>
      <c r="BI86" s="214"/>
      <c r="BJ86" s="214"/>
      <c r="BK86" s="214"/>
      <c r="BL86" s="214"/>
      <c r="BM86" s="214"/>
      <c r="BN86" s="214"/>
      <c r="BO86" s="214"/>
      <c r="BP86" s="214"/>
      <c r="BQ86" s="214"/>
      <c r="BR86" s="214"/>
      <c r="BS86" s="214"/>
      <c r="BT86" s="214"/>
      <c r="BU86" s="214"/>
      <c r="BV86" s="214"/>
      <c r="BW86" s="214"/>
      <c r="BX86" s="214"/>
      <c r="BY86" s="214"/>
      <c r="BZ86" s="214"/>
      <c r="CA86" s="214"/>
      <c r="CB86" s="214"/>
      <c r="CC86" s="214"/>
      <c r="CD86" s="214"/>
      <c r="CE86" s="214"/>
      <c r="CF86" s="214"/>
      <c r="CG86" s="214"/>
      <c r="CH86" s="214"/>
      <c r="CI86" s="214"/>
      <c r="CJ86" s="214"/>
      <c r="CK86" s="214"/>
      <c r="CL86" s="214"/>
      <c r="CM86" s="214"/>
      <c r="CN86" s="214"/>
      <c r="CO86" s="214"/>
      <c r="CP86" s="214"/>
      <c r="CQ86" s="214"/>
      <c r="CR86" s="214"/>
      <c r="CS86" s="214"/>
      <c r="CT86" s="214"/>
      <c r="CU86" s="214"/>
      <c r="CV86" s="214"/>
      <c r="CW86" s="214"/>
      <c r="CX86" s="214"/>
      <c r="CY86" s="214"/>
      <c r="CZ86" s="214"/>
      <c r="DA86" s="214"/>
      <c r="DB86" s="214"/>
      <c r="DC86" s="214"/>
      <c r="DD86" s="214"/>
      <c r="DE86" s="214"/>
      <c r="DF86" s="214"/>
      <c r="DG86" s="214"/>
      <c r="DH86" s="214"/>
      <c r="DI86" s="214"/>
      <c r="DJ86" s="214"/>
      <c r="DK86" s="214"/>
      <c r="DL86" s="214"/>
      <c r="DM86" s="214"/>
      <c r="DN86" s="214"/>
      <c r="DO86" s="214"/>
      <c r="DP86" s="214"/>
      <c r="DQ86" s="214"/>
      <c r="DR86" s="214"/>
      <c r="DS86" s="214"/>
      <c r="DT86" s="214"/>
      <c r="DU86" s="214"/>
      <c r="DV86" s="214"/>
      <c r="DW86" s="214"/>
      <c r="DX86" s="214"/>
      <c r="DY86" s="214"/>
      <c r="DZ86" s="214"/>
      <c r="EA86" s="214"/>
      <c r="EB86" s="214"/>
      <c r="EC86" s="214"/>
      <c r="ED86" s="214"/>
      <c r="EE86" s="214"/>
      <c r="EF86" s="214"/>
      <c r="EG86" s="214"/>
      <c r="EH86" s="214"/>
      <c r="EI86" s="214"/>
      <c r="EJ86" s="214"/>
      <c r="EK86" s="214"/>
      <c r="EL86" s="214"/>
      <c r="EM86" s="214"/>
      <c r="EN86" s="214"/>
      <c r="EO86" s="214"/>
      <c r="EP86" s="214"/>
      <c r="EQ86" s="214"/>
      <c r="ER86" s="214"/>
      <c r="ES86" s="214"/>
      <c r="ET86" s="214"/>
      <c r="EU86" s="214"/>
      <c r="EV86" s="214"/>
      <c r="EW86" s="214"/>
      <c r="EX86" s="214"/>
      <c r="EY86" s="214"/>
      <c r="EZ86" s="214"/>
      <c r="FA86" s="214"/>
      <c r="FB86" s="214"/>
      <c r="FC86" s="214"/>
      <c r="FD86" s="214"/>
      <c r="FE86" s="214"/>
      <c r="FF86" s="214"/>
      <c r="FG86" s="214"/>
      <c r="FH86" s="214"/>
      <c r="FI86" s="214"/>
      <c r="FJ86" s="214"/>
      <c r="FK86" s="214"/>
      <c r="FL86" s="214"/>
      <c r="FM86" s="214"/>
      <c r="FN86" s="214"/>
      <c r="FO86" s="214"/>
      <c r="FP86" s="214"/>
      <c r="FQ86" s="214"/>
      <c r="FR86" s="214"/>
      <c r="FS86" s="214"/>
      <c r="FT86" s="214"/>
      <c r="FU86" s="214"/>
      <c r="FV86" s="214"/>
      <c r="FW86" s="214"/>
      <c r="FX86" s="214"/>
      <c r="FY86" s="214"/>
      <c r="FZ86" s="214"/>
      <c r="GA86" s="214"/>
      <c r="GB86" s="214"/>
      <c r="GC86" s="214"/>
      <c r="GD86" s="214"/>
      <c r="GE86" s="214"/>
      <c r="GF86" s="214"/>
      <c r="GG86" s="214"/>
      <c r="GH86" s="214"/>
      <c r="GI86" s="214"/>
      <c r="GJ86" s="214"/>
      <c r="GK86" s="214"/>
      <c r="GL86" s="214"/>
      <c r="GM86" s="214"/>
      <c r="GN86" s="214"/>
      <c r="GO86" s="214"/>
      <c r="GP86" s="214"/>
      <c r="GQ86" s="214"/>
      <c r="GR86" s="214"/>
      <c r="GS86" s="214"/>
      <c r="GT86" s="214"/>
      <c r="GU86" s="214"/>
      <c r="GV86" s="214"/>
      <c r="GW86" s="214"/>
      <c r="GX86" s="230">
        <f t="shared" si="106"/>
        <v>85</v>
      </c>
      <c r="HB86" s="211" t="str">
        <f>CE$18&amp;CE$19&amp;CE$20</f>
        <v>BMWSERIE-3 TOURING320 d Touring</v>
      </c>
      <c r="HF86" s="212" t="str">
        <f>CE$18&amp;CE$19&amp;CE$20&amp;"Term:"&amp; CE$43&amp;"  Mileage: "&amp;CE$44</f>
        <v>BMWSERIE-3 TOURING320 d TouringTerm:48  Mileage: 25000</v>
      </c>
    </row>
    <row r="87" spans="1:214" s="218" customFormat="1" ht="12" hidden="1" customHeight="1" x14ac:dyDescent="0.2">
      <c r="A87" s="230" t="s">
        <v>440</v>
      </c>
      <c r="B87" s="208" t="s">
        <v>440</v>
      </c>
      <c r="C87" s="219" t="s">
        <v>425</v>
      </c>
      <c r="D87" s="220"/>
      <c r="E87" s="214"/>
      <c r="F87" s="214"/>
      <c r="G87" s="214"/>
      <c r="H87" s="214"/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  <c r="AM87" s="214"/>
      <c r="AN87" s="214"/>
      <c r="AO87" s="214"/>
      <c r="AP87" s="214"/>
      <c r="AQ87" s="214"/>
      <c r="AR87" s="214"/>
      <c r="AS87" s="214"/>
      <c r="AT87" s="214"/>
      <c r="AU87" s="214"/>
      <c r="AV87" s="214"/>
      <c r="AW87" s="214"/>
      <c r="AX87" s="214"/>
      <c r="AY87" s="214"/>
      <c r="AZ87" s="214"/>
      <c r="BA87" s="214"/>
      <c r="BB87" s="214"/>
      <c r="BC87" s="214"/>
      <c r="BD87" s="214"/>
      <c r="BE87" s="214"/>
      <c r="BF87" s="214"/>
      <c r="BG87" s="214"/>
      <c r="BH87" s="214"/>
      <c r="BI87" s="214"/>
      <c r="BJ87" s="214"/>
      <c r="BK87" s="214"/>
      <c r="BL87" s="214"/>
      <c r="BM87" s="214"/>
      <c r="BN87" s="214"/>
      <c r="BO87" s="214"/>
      <c r="BP87" s="214"/>
      <c r="BQ87" s="214"/>
      <c r="BR87" s="214"/>
      <c r="BS87" s="214"/>
      <c r="BT87" s="214"/>
      <c r="BU87" s="214"/>
      <c r="BV87" s="214"/>
      <c r="BW87" s="214"/>
      <c r="BX87" s="214"/>
      <c r="BY87" s="214"/>
      <c r="BZ87" s="214"/>
      <c r="CA87" s="214"/>
      <c r="CB87" s="214"/>
      <c r="CC87" s="214"/>
      <c r="CD87" s="214"/>
      <c r="CE87" s="214"/>
      <c r="CF87" s="214"/>
      <c r="CG87" s="214"/>
      <c r="CH87" s="214"/>
      <c r="CI87" s="214"/>
      <c r="CJ87" s="214"/>
      <c r="CK87" s="214"/>
      <c r="CL87" s="214"/>
      <c r="CM87" s="214"/>
      <c r="CN87" s="214"/>
      <c r="CO87" s="214"/>
      <c r="CP87" s="214"/>
      <c r="CQ87" s="214"/>
      <c r="CR87" s="214"/>
      <c r="CS87" s="214"/>
      <c r="CT87" s="214"/>
      <c r="CU87" s="214"/>
      <c r="CV87" s="214"/>
      <c r="CW87" s="214"/>
      <c r="CX87" s="214"/>
      <c r="CY87" s="214"/>
      <c r="CZ87" s="214"/>
      <c r="DA87" s="214"/>
      <c r="DB87" s="214"/>
      <c r="DC87" s="214"/>
      <c r="DD87" s="214"/>
      <c r="DE87" s="214"/>
      <c r="DF87" s="214"/>
      <c r="DG87" s="214"/>
      <c r="DH87" s="214"/>
      <c r="DI87" s="214"/>
      <c r="DJ87" s="214"/>
      <c r="DK87" s="214"/>
      <c r="DL87" s="214"/>
      <c r="DM87" s="214"/>
      <c r="DN87" s="214"/>
      <c r="DO87" s="214"/>
      <c r="DP87" s="214"/>
      <c r="DQ87" s="214"/>
      <c r="DR87" s="214"/>
      <c r="DS87" s="214"/>
      <c r="DT87" s="214"/>
      <c r="DU87" s="214"/>
      <c r="DV87" s="214"/>
      <c r="DW87" s="214"/>
      <c r="DX87" s="214"/>
      <c r="DY87" s="214"/>
      <c r="DZ87" s="214"/>
      <c r="EA87" s="214"/>
      <c r="EB87" s="214"/>
      <c r="EC87" s="214"/>
      <c r="ED87" s="214"/>
      <c r="EE87" s="214"/>
      <c r="EF87" s="214"/>
      <c r="EG87" s="214"/>
      <c r="EH87" s="214"/>
      <c r="EI87" s="214"/>
      <c r="EJ87" s="214"/>
      <c r="EK87" s="214"/>
      <c r="EL87" s="214"/>
      <c r="EM87" s="214"/>
      <c r="EN87" s="214"/>
      <c r="EO87" s="214"/>
      <c r="EP87" s="214"/>
      <c r="EQ87" s="214"/>
      <c r="ER87" s="214"/>
      <c r="ES87" s="214"/>
      <c r="ET87" s="214"/>
      <c r="EU87" s="214"/>
      <c r="EV87" s="214"/>
      <c r="EW87" s="214"/>
      <c r="EX87" s="214"/>
      <c r="EY87" s="214"/>
      <c r="EZ87" s="214"/>
      <c r="FA87" s="214"/>
      <c r="FB87" s="214"/>
      <c r="FC87" s="214"/>
      <c r="FD87" s="214"/>
      <c r="FE87" s="214"/>
      <c r="FF87" s="214"/>
      <c r="FG87" s="214"/>
      <c r="FH87" s="214"/>
      <c r="FI87" s="214"/>
      <c r="FJ87" s="214"/>
      <c r="FK87" s="214"/>
      <c r="FL87" s="214"/>
      <c r="FM87" s="214"/>
      <c r="FN87" s="214"/>
      <c r="FO87" s="214"/>
      <c r="FP87" s="214"/>
      <c r="FQ87" s="214"/>
      <c r="FR87" s="214"/>
      <c r="FS87" s="214"/>
      <c r="FT87" s="214"/>
      <c r="FU87" s="214"/>
      <c r="FV87" s="214"/>
      <c r="FW87" s="214"/>
      <c r="FX87" s="214"/>
      <c r="FY87" s="214"/>
      <c r="FZ87" s="214"/>
      <c r="GA87" s="214"/>
      <c r="GB87" s="214"/>
      <c r="GC87" s="214"/>
      <c r="GD87" s="214"/>
      <c r="GE87" s="214"/>
      <c r="GF87" s="214"/>
      <c r="GG87" s="214"/>
      <c r="GH87" s="214"/>
      <c r="GI87" s="214"/>
      <c r="GJ87" s="214"/>
      <c r="GK87" s="214"/>
      <c r="GL87" s="214"/>
      <c r="GM87" s="214"/>
      <c r="GN87" s="214"/>
      <c r="GO87" s="214"/>
      <c r="GP87" s="214"/>
      <c r="GQ87" s="214"/>
      <c r="GR87" s="214"/>
      <c r="GS87" s="214"/>
      <c r="GT87" s="214"/>
      <c r="GU87" s="214"/>
      <c r="GV87" s="214"/>
      <c r="GW87" s="214"/>
      <c r="GX87" s="230">
        <f t="shared" si="106"/>
        <v>86</v>
      </c>
      <c r="HB87" s="211" t="str">
        <f>CF$18&amp;CF$19&amp;CF$20</f>
        <v>BMWSERIE-3 TOURING320 d Touring</v>
      </c>
      <c r="HF87" s="212" t="str">
        <f>CF$18&amp;CF$19&amp;CF$20&amp;"Term:"&amp; CF$43&amp;"  Mileage: "&amp;CF$44</f>
        <v>BMWSERIE-3 TOURING320 d TouringTerm:48  Mileage: 30000</v>
      </c>
    </row>
    <row r="88" spans="1:214" s="218" customFormat="1" ht="12" hidden="1" customHeight="1" x14ac:dyDescent="0.2">
      <c r="A88" s="230" t="s">
        <v>440</v>
      </c>
      <c r="B88" s="208" t="s">
        <v>440</v>
      </c>
      <c r="D88" s="244" t="str">
        <f>'Model Assumptions'!I13</f>
        <v>FINANCIAMENTO</v>
      </c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3"/>
      <c r="U88" s="243"/>
      <c r="V88" s="243"/>
      <c r="W88" s="243"/>
      <c r="X88" s="243"/>
      <c r="Y88" s="243"/>
      <c r="Z88" s="243"/>
      <c r="AA88" s="243"/>
      <c r="AB88" s="243"/>
      <c r="AC88" s="243"/>
      <c r="AD88" s="243"/>
      <c r="AE88" s="243"/>
      <c r="AF88" s="243"/>
      <c r="AG88" s="243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43"/>
      <c r="BU88" s="243"/>
      <c r="BV88" s="243"/>
      <c r="BW88" s="243"/>
      <c r="BX88" s="243"/>
      <c r="BY88" s="243"/>
      <c r="BZ88" s="243"/>
      <c r="CA88" s="243"/>
      <c r="CB88" s="243"/>
      <c r="CC88" s="243"/>
      <c r="CD88" s="243"/>
      <c r="CE88" s="243"/>
      <c r="CF88" s="243"/>
      <c r="CG88" s="243"/>
      <c r="CH88" s="243"/>
      <c r="CI88" s="243"/>
      <c r="CJ88" s="243"/>
      <c r="CK88" s="243"/>
      <c r="CL88" s="243"/>
      <c r="CM88" s="243"/>
      <c r="CN88" s="243"/>
      <c r="CO88" s="243"/>
      <c r="CP88" s="243"/>
      <c r="CQ88" s="243"/>
      <c r="CR88" s="243"/>
      <c r="CS88" s="243"/>
      <c r="CT88" s="243"/>
      <c r="CU88" s="243"/>
      <c r="CV88" s="243"/>
      <c r="CW88" s="243"/>
      <c r="CX88" s="243"/>
      <c r="CY88" s="243"/>
      <c r="CZ88" s="243"/>
      <c r="DA88" s="243"/>
      <c r="DB88" s="243"/>
      <c r="DC88" s="243"/>
      <c r="DD88" s="243"/>
      <c r="DE88" s="243"/>
      <c r="DF88" s="243"/>
      <c r="DG88" s="243"/>
      <c r="DH88" s="243"/>
      <c r="DI88" s="243"/>
      <c r="DJ88" s="243"/>
      <c r="DK88" s="243"/>
      <c r="DL88" s="243"/>
      <c r="DM88" s="243"/>
      <c r="DN88" s="243"/>
      <c r="DO88" s="243"/>
      <c r="DP88" s="243"/>
      <c r="DQ88" s="243"/>
      <c r="DR88" s="243"/>
      <c r="DS88" s="243"/>
      <c r="DT88" s="243"/>
      <c r="DU88" s="243"/>
      <c r="DV88" s="243"/>
      <c r="DW88" s="243"/>
      <c r="DX88" s="243"/>
      <c r="DY88" s="243"/>
      <c r="DZ88" s="243"/>
      <c r="EA88" s="243"/>
      <c r="EB88" s="243"/>
      <c r="EC88" s="243"/>
      <c r="ED88" s="243"/>
      <c r="EE88" s="243"/>
      <c r="EF88" s="243"/>
      <c r="EG88" s="243"/>
      <c r="EH88" s="243"/>
      <c r="EI88" s="243"/>
      <c r="EJ88" s="243"/>
      <c r="EK88" s="243"/>
      <c r="EL88" s="243"/>
      <c r="EM88" s="243"/>
      <c r="EN88" s="243"/>
      <c r="EO88" s="243"/>
      <c r="EP88" s="243"/>
      <c r="EQ88" s="243"/>
      <c r="ER88" s="243"/>
      <c r="ES88" s="243"/>
      <c r="ET88" s="243"/>
      <c r="EU88" s="243"/>
      <c r="EV88" s="243"/>
      <c r="EW88" s="243"/>
      <c r="EX88" s="243"/>
      <c r="EY88" s="243"/>
      <c r="EZ88" s="243"/>
      <c r="FA88" s="243"/>
      <c r="FB88" s="243"/>
      <c r="FC88" s="243"/>
      <c r="FD88" s="243"/>
      <c r="FE88" s="243"/>
      <c r="FF88" s="243"/>
      <c r="FG88" s="243"/>
      <c r="FH88" s="243"/>
      <c r="FI88" s="243"/>
      <c r="FJ88" s="243"/>
      <c r="FK88" s="243"/>
      <c r="FL88" s="243"/>
      <c r="FM88" s="243"/>
      <c r="FN88" s="243"/>
      <c r="FO88" s="243"/>
      <c r="FP88" s="243"/>
      <c r="FQ88" s="243"/>
      <c r="FR88" s="243"/>
      <c r="FS88" s="243"/>
      <c r="FT88" s="243"/>
      <c r="FU88" s="243"/>
      <c r="FV88" s="243"/>
      <c r="FW88" s="243"/>
      <c r="FX88" s="243"/>
      <c r="FY88" s="243"/>
      <c r="FZ88" s="243"/>
      <c r="GA88" s="243"/>
      <c r="GB88" s="243"/>
      <c r="GC88" s="243"/>
      <c r="GD88" s="243"/>
      <c r="GE88" s="243"/>
      <c r="GF88" s="243"/>
      <c r="GG88" s="243"/>
      <c r="GH88" s="243"/>
      <c r="GI88" s="243"/>
      <c r="GJ88" s="243"/>
      <c r="GK88" s="243"/>
      <c r="GL88" s="243"/>
      <c r="GM88" s="243"/>
      <c r="GN88" s="243"/>
      <c r="GO88" s="243"/>
      <c r="GP88" s="243"/>
      <c r="GQ88" s="243"/>
      <c r="GR88" s="243"/>
      <c r="GS88" s="243"/>
      <c r="GT88" s="243"/>
      <c r="GU88" s="243"/>
      <c r="GV88" s="243"/>
      <c r="GW88" s="214"/>
      <c r="GX88" s="230">
        <f t="shared" si="106"/>
        <v>87</v>
      </c>
      <c r="HB88" s="211" t="str">
        <f>CG$18&amp;CG$19&amp;CG$20</f>
        <v>BMWSERIE-3 TOURING320 d Touring</v>
      </c>
      <c r="HF88" s="212" t="str">
        <f>CG$18&amp;CG$19&amp;CG$20&amp;"Term:"&amp; CG$43&amp;"  Mileage: "&amp;CG$44</f>
        <v>BMWSERIE-3 TOURING320 d TouringTerm:48  Mileage: 40000</v>
      </c>
    </row>
    <row r="89" spans="1:214" s="218" customFormat="1" ht="12" hidden="1" customHeight="1" x14ac:dyDescent="0.2">
      <c r="A89" s="230" t="s">
        <v>440</v>
      </c>
      <c r="B89" s="208" t="s">
        <v>440</v>
      </c>
      <c r="C89" s="219"/>
      <c r="D89" s="220" t="s">
        <v>786</v>
      </c>
      <c r="E89" s="214" t="str">
        <f t="shared" ref="E89" si="107">VLOOKUP(E5,lstVehiclesImages,5,FALSE)</f>
        <v>Opel Corsa (Simulador).png</v>
      </c>
      <c r="F89" s="214" t="str">
        <f t="shared" ref="F89:BQ89" si="108">VLOOKUP(F5,lstVehiclesImages,5,FALSE)</f>
        <v>Opel Corsa (Simulador).png</v>
      </c>
      <c r="G89" s="214" t="str">
        <f t="shared" si="108"/>
        <v>Opel Corsa (Simulador).png</v>
      </c>
      <c r="H89" s="214" t="str">
        <f t="shared" si="108"/>
        <v>Opel Corsa (Simulador).png</v>
      </c>
      <c r="I89" s="214" t="str">
        <f t="shared" si="108"/>
        <v>Opel Corsa (Simulador).png</v>
      </c>
      <c r="J89" s="214" t="str">
        <f t="shared" si="108"/>
        <v>Opel Corsa (Simulador).png</v>
      </c>
      <c r="K89" s="214" t="str">
        <f t="shared" si="108"/>
        <v>VW Polo (Simulador).png</v>
      </c>
      <c r="L89" s="214" t="str">
        <f t="shared" si="108"/>
        <v>VW Polo (Simulador).png</v>
      </c>
      <c r="M89" s="214" t="str">
        <f t="shared" si="108"/>
        <v>VW Polo (Simulador).png</v>
      </c>
      <c r="N89" s="214" t="str">
        <f t="shared" si="108"/>
        <v>VW Polo (Simulador).png</v>
      </c>
      <c r="O89" s="214" t="str">
        <f t="shared" si="108"/>
        <v>VW Polo (Simulador).png</v>
      </c>
      <c r="P89" s="214" t="str">
        <f t="shared" si="108"/>
        <v>VW Polo (Simulador).png</v>
      </c>
      <c r="Q89" s="214" t="str">
        <f t="shared" si="108"/>
        <v>Seat Ibiza ST (Simulador).png</v>
      </c>
      <c r="R89" s="214" t="str">
        <f t="shared" si="108"/>
        <v>Seat Ibiza ST (Simulador).png</v>
      </c>
      <c r="S89" s="214" t="str">
        <f t="shared" si="108"/>
        <v>Seat Ibiza ST (Simulador).png</v>
      </c>
      <c r="T89" s="214" t="str">
        <f t="shared" si="108"/>
        <v>Seat Ibiza ST (Simulador).png</v>
      </c>
      <c r="U89" s="214" t="str">
        <f t="shared" si="108"/>
        <v>Seat Ibiza ST (Simulador).png</v>
      </c>
      <c r="V89" s="214" t="str">
        <f t="shared" si="108"/>
        <v>Seat Ibiza ST (Simulador).png</v>
      </c>
      <c r="W89" s="214" t="str">
        <f t="shared" si="108"/>
        <v>Seat Leon ST (Simulador).png</v>
      </c>
      <c r="X89" s="214" t="str">
        <f t="shared" si="108"/>
        <v>Seat Leon ST (Simulador).png</v>
      </c>
      <c r="Y89" s="214" t="str">
        <f t="shared" si="108"/>
        <v>Seat Leon ST (Simulador).png</v>
      </c>
      <c r="Z89" s="214" t="str">
        <f t="shared" si="108"/>
        <v>Seat Leon ST (Simulador).png</v>
      </c>
      <c r="AA89" s="214" t="str">
        <f t="shared" si="108"/>
        <v>Seat Leon ST (Simulador).png</v>
      </c>
      <c r="AB89" s="214" t="str">
        <f t="shared" si="108"/>
        <v>Seat Leon ST (Simulador).png</v>
      </c>
      <c r="AC89" s="214" t="str">
        <f t="shared" si="108"/>
        <v>Ford Focus SW (Simulador).png</v>
      </c>
      <c r="AD89" s="214" t="str">
        <f t="shared" si="108"/>
        <v>Ford Focus SW (Simulador).png</v>
      </c>
      <c r="AE89" s="214" t="str">
        <f t="shared" si="108"/>
        <v>Ford Focus SW (Simulador).png</v>
      </c>
      <c r="AF89" s="214" t="str">
        <f t="shared" si="108"/>
        <v>Ford Focus SW (Simulador).png</v>
      </c>
      <c r="AG89" s="214" t="str">
        <f t="shared" si="108"/>
        <v>Ford Focus SW (Simulador).png</v>
      </c>
      <c r="AH89" s="214" t="str">
        <f t="shared" si="108"/>
        <v>Ford Focus SW (Simulador).png</v>
      </c>
      <c r="AI89" s="214" t="str">
        <f t="shared" si="108"/>
        <v>VW Golf VRT (Simulador).png</v>
      </c>
      <c r="AJ89" s="214" t="str">
        <f t="shared" si="108"/>
        <v>VW Golf VRT (Simulador).png</v>
      </c>
      <c r="AK89" s="214" t="str">
        <f t="shared" si="108"/>
        <v>VW Golf VRT (Simulador).png</v>
      </c>
      <c r="AL89" s="214" t="str">
        <f t="shared" si="108"/>
        <v>VW Golf VRT (Simulador).png</v>
      </c>
      <c r="AM89" s="214" t="str">
        <f t="shared" si="108"/>
        <v>VW Golf VRT (Simulador).png</v>
      </c>
      <c r="AN89" s="214" t="str">
        <f t="shared" si="108"/>
        <v>VW Golf VRT (Simulador).png</v>
      </c>
      <c r="AO89" s="214" t="str">
        <f t="shared" si="108"/>
        <v>BMW Série 1 (Simulador).png</v>
      </c>
      <c r="AP89" s="214" t="str">
        <f t="shared" si="108"/>
        <v>BMW Série 1 (Simulador).png</v>
      </c>
      <c r="AQ89" s="214" t="str">
        <f t="shared" si="108"/>
        <v>BMW Série 1 (Simulador).png</v>
      </c>
      <c r="AR89" s="214" t="str">
        <f t="shared" si="108"/>
        <v>BMW Série 1 (Simulador).png</v>
      </c>
      <c r="AS89" s="214" t="str">
        <f t="shared" si="108"/>
        <v>BMW Série 1 (Simulador).png</v>
      </c>
      <c r="AT89" s="214" t="str">
        <f t="shared" si="108"/>
        <v>BMW Série 1 (Simulador).png</v>
      </c>
      <c r="AU89" s="214" t="str">
        <f t="shared" si="108"/>
        <v>Audi A3 Sportback (Simulador).png</v>
      </c>
      <c r="AV89" s="214" t="str">
        <f t="shared" si="108"/>
        <v>Audi A3 Sportback (Simulador).png</v>
      </c>
      <c r="AW89" s="214" t="str">
        <f t="shared" si="108"/>
        <v>Audi A3 Sportback (Simulador).png</v>
      </c>
      <c r="AX89" s="214" t="str">
        <f t="shared" si="108"/>
        <v>Audi A3 Sportback (Simulador).png</v>
      </c>
      <c r="AY89" s="214" t="str">
        <f t="shared" si="108"/>
        <v>Audi A3 Sportback (Simulador).png</v>
      </c>
      <c r="AZ89" s="214" t="str">
        <f t="shared" si="108"/>
        <v>Audi A3 Sportback (Simulador).png</v>
      </c>
      <c r="BA89" s="214" t="str">
        <f t="shared" si="108"/>
        <v>Citroen C5 Tourer (Simulador).png</v>
      </c>
      <c r="BB89" s="214" t="str">
        <f t="shared" si="108"/>
        <v>Citroen C5 Tourer (Simulador).png</v>
      </c>
      <c r="BC89" s="214" t="str">
        <f t="shared" si="108"/>
        <v>Citroen C5 Tourer (Simulador).png</v>
      </c>
      <c r="BD89" s="214" t="str">
        <f t="shared" si="108"/>
        <v>Citroen C5 Tourer (Simulador).png</v>
      </c>
      <c r="BE89" s="214" t="str">
        <f t="shared" si="108"/>
        <v>Citroen C5 Tourer (Simulador).png</v>
      </c>
      <c r="BF89" s="214" t="str">
        <f t="shared" si="108"/>
        <v>Citroen C5 Tourer (Simulador).png</v>
      </c>
      <c r="BG89" s="214" t="str">
        <f t="shared" si="108"/>
        <v>VW Passat VRT 1.6 (Simulador).png</v>
      </c>
      <c r="BH89" s="214" t="str">
        <f t="shared" si="108"/>
        <v>VW Passat VRT 1.6 (Simulador).png</v>
      </c>
      <c r="BI89" s="214" t="str">
        <f t="shared" si="108"/>
        <v>VW Passat VRT 1.6 (Simulador).png</v>
      </c>
      <c r="BJ89" s="214" t="str">
        <f t="shared" si="108"/>
        <v>VW Passat VRT 1.6 (Simulador).png</v>
      </c>
      <c r="BK89" s="214" t="str">
        <f t="shared" si="108"/>
        <v>VW Passat VRT 1.6 (Simulador).png</v>
      </c>
      <c r="BL89" s="214" t="str">
        <f t="shared" si="108"/>
        <v>VW Passat VRT 1.6 (Simulador).png</v>
      </c>
      <c r="BM89" s="214" t="str">
        <f t="shared" si="108"/>
        <v>VW Passat VRT 2.0 (Simulador).png</v>
      </c>
      <c r="BN89" s="214" t="str">
        <f t="shared" si="108"/>
        <v>VW Passat VRT 2.0 (Simulador).png</v>
      </c>
      <c r="BO89" s="214" t="str">
        <f t="shared" si="108"/>
        <v>VW Passat VRT 2.0 (Simulador).png</v>
      </c>
      <c r="BP89" s="214" t="str">
        <f t="shared" si="108"/>
        <v>VW Passat VRT 2.0 (Simulador).png</v>
      </c>
      <c r="BQ89" s="214" t="str">
        <f t="shared" si="108"/>
        <v>VW Passat VRT 2.0 (Simulador).png</v>
      </c>
      <c r="BR89" s="214" t="str">
        <f t="shared" ref="BR89:EC89" si="109">VLOOKUP(BR5,lstVehiclesImages,5,FALSE)</f>
        <v>VW Passat VRT 2.0 (Simulador).png</v>
      </c>
      <c r="BS89" s="214" t="str">
        <f t="shared" si="109"/>
        <v>Opel Insignia ST (Simulador).png</v>
      </c>
      <c r="BT89" s="214" t="str">
        <f t="shared" si="109"/>
        <v>Opel Insignia ST (Simulador).png</v>
      </c>
      <c r="BU89" s="214" t="str">
        <f t="shared" si="109"/>
        <v>Opel Insignia ST (Simulador).png</v>
      </c>
      <c r="BV89" s="214" t="str">
        <f t="shared" si="109"/>
        <v>Opel Insignia ST (Simulador).png</v>
      </c>
      <c r="BW89" s="214" t="str">
        <f t="shared" si="109"/>
        <v>Opel Insignia ST (Simulador).png</v>
      </c>
      <c r="BX89" s="214" t="str">
        <f t="shared" si="109"/>
        <v>Opel Insignia ST (Simulador).png</v>
      </c>
      <c r="BY89" s="214" t="str">
        <f t="shared" si="109"/>
        <v>Seat Alhambra (Simulador).png</v>
      </c>
      <c r="BZ89" s="214" t="str">
        <f t="shared" si="109"/>
        <v>Seat Alhambra (Simulador).png</v>
      </c>
      <c r="CA89" s="214" t="str">
        <f t="shared" si="109"/>
        <v>Seat Alhambra (Simulador).png</v>
      </c>
      <c r="CB89" s="214" t="str">
        <f t="shared" si="109"/>
        <v>Seat Alhambra (Simulador).png</v>
      </c>
      <c r="CC89" s="214" t="str">
        <f t="shared" si="109"/>
        <v>Seat Alhambra (Simulador).png</v>
      </c>
      <c r="CD89" s="214" t="str">
        <f t="shared" si="109"/>
        <v>Seat Alhambra (Simulador).png</v>
      </c>
      <c r="CE89" s="214" t="str">
        <f t="shared" si="109"/>
        <v>BMW Série 3 Touring (Simulador).png</v>
      </c>
      <c r="CF89" s="214" t="str">
        <f t="shared" si="109"/>
        <v>BMW Série 3 Touring (Simulador).png</v>
      </c>
      <c r="CG89" s="214" t="str">
        <f t="shared" si="109"/>
        <v>BMW Série 3 Touring (Simulador).png</v>
      </c>
      <c r="CH89" s="214" t="str">
        <f t="shared" si="109"/>
        <v>BMW Série 3 Touring (Simulador).png</v>
      </c>
      <c r="CI89" s="214" t="str">
        <f t="shared" si="109"/>
        <v>BMW Série 3 Touring (Simulador).png</v>
      </c>
      <c r="CJ89" s="214" t="str">
        <f t="shared" si="109"/>
        <v>BMW Série 3 Touring (Simulador).png</v>
      </c>
      <c r="CK89" s="214" t="str">
        <f t="shared" si="109"/>
        <v>Mercedes Classe C (Simulador).png</v>
      </c>
      <c r="CL89" s="214" t="str">
        <f t="shared" si="109"/>
        <v>Mercedes Classe C (Simulador).png</v>
      </c>
      <c r="CM89" s="214" t="str">
        <f t="shared" si="109"/>
        <v>Mercedes Classe C (Simulador).png</v>
      </c>
      <c r="CN89" s="214" t="str">
        <f t="shared" si="109"/>
        <v>Mercedes Classe C (Simulador).png</v>
      </c>
      <c r="CO89" s="214" t="str">
        <f t="shared" si="109"/>
        <v>Mercedes Classe C (Simulador).png</v>
      </c>
      <c r="CP89" s="214" t="str">
        <f t="shared" si="109"/>
        <v>Mercedes Classe C (Simulador).png</v>
      </c>
      <c r="CQ89" s="214" t="str">
        <f t="shared" si="109"/>
        <v>BMW Série 5 Touring (Simulador).png</v>
      </c>
      <c r="CR89" s="214" t="str">
        <f t="shared" si="109"/>
        <v>BMW Série 5 Touring (Simulador).png</v>
      </c>
      <c r="CS89" s="214" t="str">
        <f t="shared" si="109"/>
        <v>BMW Série 5 Touring (Simulador).png</v>
      </c>
      <c r="CT89" s="214" t="str">
        <f t="shared" si="109"/>
        <v>BMW Série 5 Touring (Simulador).png</v>
      </c>
      <c r="CU89" s="214" t="str">
        <f t="shared" si="109"/>
        <v>BMW Série 5 Touring (Simulador).png</v>
      </c>
      <c r="CV89" s="214" t="str">
        <f t="shared" si="109"/>
        <v>BMW Série 5 Touring (Simulador).png</v>
      </c>
      <c r="CW89" s="214" t="str">
        <f t="shared" si="109"/>
        <v>Audi A6 Avant (Simulador).png</v>
      </c>
      <c r="CX89" s="214" t="str">
        <f t="shared" si="109"/>
        <v>Audi A6 Avant (Simulador).png</v>
      </c>
      <c r="CY89" s="214" t="str">
        <f t="shared" si="109"/>
        <v>Audi A6 Avant (Simulador).png</v>
      </c>
      <c r="CZ89" s="214" t="str">
        <f t="shared" si="109"/>
        <v>Audi A6 Avant (Simulador).png</v>
      </c>
      <c r="DA89" s="214" t="str">
        <f t="shared" si="109"/>
        <v>Audi A6 Avant (Simulador).png</v>
      </c>
      <c r="DB89" s="214" t="str">
        <f t="shared" si="109"/>
        <v>Audi A6 Avant (Simulador).png</v>
      </c>
      <c r="DC89" s="214" t="str">
        <f t="shared" si="109"/>
        <v>Opel Corsa VAN (Simulador).png</v>
      </c>
      <c r="DD89" s="214" t="str">
        <f t="shared" si="109"/>
        <v>Opel Corsa VAN (Simulador).png</v>
      </c>
      <c r="DE89" s="214" t="str">
        <f t="shared" si="109"/>
        <v>Opel Corsa VAN (Simulador).png</v>
      </c>
      <c r="DF89" s="214" t="str">
        <f t="shared" si="109"/>
        <v>Opel Corsa VAN (Simulador).png</v>
      </c>
      <c r="DG89" s="214" t="str">
        <f t="shared" si="109"/>
        <v>Opel Corsa VAN (Simulador).png</v>
      </c>
      <c r="DH89" s="214" t="str">
        <f t="shared" si="109"/>
        <v>Opel Corsa VAN (Simulador).png</v>
      </c>
      <c r="DI89" s="214" t="str">
        <f t="shared" si="109"/>
        <v>Peugeot Bipper (Simulador).png</v>
      </c>
      <c r="DJ89" s="214" t="str">
        <f t="shared" si="109"/>
        <v>Peugeot Bipper (Simulador).png</v>
      </c>
      <c r="DK89" s="214" t="str">
        <f t="shared" si="109"/>
        <v>Peugeot Bipper (Simulador).png</v>
      </c>
      <c r="DL89" s="214" t="str">
        <f t="shared" si="109"/>
        <v>Peugeot Bipper (Simulador).png</v>
      </c>
      <c r="DM89" s="214" t="str">
        <f t="shared" si="109"/>
        <v>Peugeot Bipper (Simulador).png</v>
      </c>
      <c r="DN89" s="214" t="str">
        <f t="shared" si="109"/>
        <v>Peugeot Bipper (Simulador).png</v>
      </c>
      <c r="DO89" s="214" t="str">
        <f t="shared" si="109"/>
        <v>Citroen Berlingo (Simulador).png</v>
      </c>
      <c r="DP89" s="214" t="str">
        <f t="shared" si="109"/>
        <v>Citroen Berlingo (Simulador).png</v>
      </c>
      <c r="DQ89" s="214" t="str">
        <f t="shared" si="109"/>
        <v>Citroen Berlingo (Simulador).png</v>
      </c>
      <c r="DR89" s="214" t="str">
        <f t="shared" si="109"/>
        <v>Citroen Berlingo (Simulador).png</v>
      </c>
      <c r="DS89" s="214" t="str">
        <f t="shared" si="109"/>
        <v>Citroen Berlingo (Simulador).png</v>
      </c>
      <c r="DT89" s="214" t="str">
        <f t="shared" si="109"/>
        <v>Citroen Berlingo (Simulador).png</v>
      </c>
      <c r="DU89" s="214" t="str">
        <f t="shared" si="109"/>
        <v>Ford Transit (Simulador).png</v>
      </c>
      <c r="DV89" s="214" t="str">
        <f t="shared" si="109"/>
        <v>Ford Transit (Simulador).png</v>
      </c>
      <c r="DW89" s="214" t="str">
        <f t="shared" si="109"/>
        <v>Ford Transit (Simulador).png</v>
      </c>
      <c r="DX89" s="214" t="str">
        <f t="shared" si="109"/>
        <v>Ford Transit (Simulador).png</v>
      </c>
      <c r="DY89" s="214" t="str">
        <f t="shared" si="109"/>
        <v>Ford Transit (Simulador).png</v>
      </c>
      <c r="DZ89" s="214" t="str">
        <f t="shared" si="109"/>
        <v>Ford Transit (Simulador).png</v>
      </c>
      <c r="EA89" s="214" t="str">
        <f t="shared" si="109"/>
        <v>VW Amarok (Simulador).png</v>
      </c>
      <c r="EB89" s="214" t="str">
        <f t="shared" si="109"/>
        <v>VW Amarok (Simulador).png</v>
      </c>
      <c r="EC89" s="214" t="str">
        <f t="shared" si="109"/>
        <v>VW Amarok (Simulador).png</v>
      </c>
      <c r="ED89" s="214" t="str">
        <f t="shared" ref="ED89:GO89" si="110">VLOOKUP(ED5,lstVehiclesImages,5,FALSE)</f>
        <v>VW Amarok (Simulador).png</v>
      </c>
      <c r="EE89" s="214" t="str">
        <f t="shared" si="110"/>
        <v>VW Amarok (Simulador).png</v>
      </c>
      <c r="EF89" s="214" t="str">
        <f t="shared" si="110"/>
        <v>VW Amarok (Simulador).png</v>
      </c>
      <c r="EG89" s="214">
        <f t="shared" si="110"/>
        <v>0</v>
      </c>
      <c r="EH89" s="214">
        <f t="shared" si="110"/>
        <v>0</v>
      </c>
      <c r="EI89" s="214">
        <f t="shared" si="110"/>
        <v>0</v>
      </c>
      <c r="EJ89" s="214">
        <f t="shared" si="110"/>
        <v>0</v>
      </c>
      <c r="EK89" s="214">
        <f t="shared" si="110"/>
        <v>0</v>
      </c>
      <c r="EL89" s="214">
        <f t="shared" si="110"/>
        <v>0</v>
      </c>
      <c r="EM89" s="214">
        <f t="shared" si="110"/>
        <v>0</v>
      </c>
      <c r="EN89" s="214">
        <f t="shared" si="110"/>
        <v>0</v>
      </c>
      <c r="EO89" s="214">
        <f t="shared" si="110"/>
        <v>0</v>
      </c>
      <c r="EP89" s="214">
        <f t="shared" si="110"/>
        <v>0</v>
      </c>
      <c r="EQ89" s="214">
        <f t="shared" si="110"/>
        <v>0</v>
      </c>
      <c r="ER89" s="214">
        <f t="shared" si="110"/>
        <v>0</v>
      </c>
      <c r="ES89" s="214">
        <f t="shared" si="110"/>
        <v>0</v>
      </c>
      <c r="ET89" s="214">
        <f t="shared" si="110"/>
        <v>0</v>
      </c>
      <c r="EU89" s="214">
        <f t="shared" si="110"/>
        <v>0</v>
      </c>
      <c r="EV89" s="214">
        <f t="shared" si="110"/>
        <v>0</v>
      </c>
      <c r="EW89" s="214">
        <f t="shared" si="110"/>
        <v>0</v>
      </c>
      <c r="EX89" s="214">
        <f t="shared" si="110"/>
        <v>0</v>
      </c>
      <c r="EY89" s="214">
        <f t="shared" si="110"/>
        <v>0</v>
      </c>
      <c r="EZ89" s="214">
        <f t="shared" si="110"/>
        <v>0</v>
      </c>
      <c r="FA89" s="214">
        <f t="shared" si="110"/>
        <v>0</v>
      </c>
      <c r="FB89" s="214">
        <f t="shared" si="110"/>
        <v>0</v>
      </c>
      <c r="FC89" s="214">
        <f t="shared" si="110"/>
        <v>0</v>
      </c>
      <c r="FD89" s="214">
        <f t="shared" si="110"/>
        <v>0</v>
      </c>
      <c r="FE89" s="214">
        <f t="shared" si="110"/>
        <v>0</v>
      </c>
      <c r="FF89" s="214">
        <f t="shared" si="110"/>
        <v>0</v>
      </c>
      <c r="FG89" s="214">
        <f t="shared" si="110"/>
        <v>0</v>
      </c>
      <c r="FH89" s="214">
        <f t="shared" si="110"/>
        <v>0</v>
      </c>
      <c r="FI89" s="214">
        <f t="shared" si="110"/>
        <v>0</v>
      </c>
      <c r="FJ89" s="214">
        <f t="shared" si="110"/>
        <v>0</v>
      </c>
      <c r="FK89" s="214">
        <f t="shared" si="110"/>
        <v>0</v>
      </c>
      <c r="FL89" s="214">
        <f t="shared" si="110"/>
        <v>0</v>
      </c>
      <c r="FM89" s="214">
        <f t="shared" si="110"/>
        <v>0</v>
      </c>
      <c r="FN89" s="214">
        <f t="shared" si="110"/>
        <v>0</v>
      </c>
      <c r="FO89" s="214">
        <f t="shared" si="110"/>
        <v>0</v>
      </c>
      <c r="FP89" s="214">
        <f t="shared" si="110"/>
        <v>0</v>
      </c>
      <c r="FQ89" s="214">
        <f t="shared" si="110"/>
        <v>0</v>
      </c>
      <c r="FR89" s="214">
        <f t="shared" si="110"/>
        <v>0</v>
      </c>
      <c r="FS89" s="214">
        <f t="shared" si="110"/>
        <v>0</v>
      </c>
      <c r="FT89" s="214">
        <f t="shared" si="110"/>
        <v>0</v>
      </c>
      <c r="FU89" s="214">
        <f t="shared" si="110"/>
        <v>0</v>
      </c>
      <c r="FV89" s="214">
        <f t="shared" si="110"/>
        <v>0</v>
      </c>
      <c r="FW89" s="214">
        <f t="shared" si="110"/>
        <v>0</v>
      </c>
      <c r="FX89" s="214">
        <f t="shared" si="110"/>
        <v>0</v>
      </c>
      <c r="FY89" s="214">
        <f t="shared" si="110"/>
        <v>0</v>
      </c>
      <c r="FZ89" s="214">
        <f t="shared" si="110"/>
        <v>0</v>
      </c>
      <c r="GA89" s="214">
        <f t="shared" si="110"/>
        <v>0</v>
      </c>
      <c r="GB89" s="214">
        <f t="shared" si="110"/>
        <v>0</v>
      </c>
      <c r="GC89" s="214">
        <f t="shared" si="110"/>
        <v>0</v>
      </c>
      <c r="GD89" s="214">
        <f t="shared" si="110"/>
        <v>0</v>
      </c>
      <c r="GE89" s="214">
        <f t="shared" si="110"/>
        <v>0</v>
      </c>
      <c r="GF89" s="214">
        <f t="shared" si="110"/>
        <v>0</v>
      </c>
      <c r="GG89" s="214">
        <f t="shared" si="110"/>
        <v>0</v>
      </c>
      <c r="GH89" s="214">
        <f t="shared" si="110"/>
        <v>0</v>
      </c>
      <c r="GI89" s="214">
        <f t="shared" si="110"/>
        <v>0</v>
      </c>
      <c r="GJ89" s="214">
        <f t="shared" si="110"/>
        <v>0</v>
      </c>
      <c r="GK89" s="214">
        <f t="shared" si="110"/>
        <v>0</v>
      </c>
      <c r="GL89" s="214">
        <f t="shared" si="110"/>
        <v>0</v>
      </c>
      <c r="GM89" s="214">
        <f t="shared" si="110"/>
        <v>0</v>
      </c>
      <c r="GN89" s="214">
        <f t="shared" si="110"/>
        <v>0</v>
      </c>
      <c r="GO89" s="214">
        <f t="shared" si="110"/>
        <v>0</v>
      </c>
      <c r="GP89" s="214">
        <f t="shared" ref="GP89:GR89" si="111">VLOOKUP(GP5,lstVehiclesImages,5,FALSE)</f>
        <v>0</v>
      </c>
      <c r="GQ89" s="214">
        <f t="shared" si="111"/>
        <v>0</v>
      </c>
      <c r="GR89" s="214">
        <f t="shared" si="111"/>
        <v>0</v>
      </c>
      <c r="GS89" s="214">
        <f t="shared" ref="GS89:GV89" si="112">VLOOKUP(GS5,lstVehiclesImages,5,FALSE)</f>
        <v>0</v>
      </c>
      <c r="GT89" s="214">
        <f t="shared" si="112"/>
        <v>0</v>
      </c>
      <c r="GU89" s="214">
        <f t="shared" si="112"/>
        <v>0</v>
      </c>
      <c r="GV89" s="214">
        <f t="shared" si="112"/>
        <v>0</v>
      </c>
      <c r="GW89" s="214"/>
      <c r="GX89" s="230">
        <f t="shared" si="106"/>
        <v>88</v>
      </c>
      <c r="HB89" s="211" t="str">
        <f>CH$18&amp;CH$19&amp;CH$20</f>
        <v>BMWSERIE-3 TOURING320 d Touring</v>
      </c>
      <c r="HF89" s="212" t="str">
        <f>CH$18&amp;CH$19&amp;CH$20&amp;"Term:"&amp; CH$43&amp;"  Mileage: "&amp;CH$44</f>
        <v>BMWSERIE-3 TOURING320 d TouringTerm:60  Mileage: 25000</v>
      </c>
    </row>
    <row r="90" spans="1:214" s="218" customFormat="1" ht="12" hidden="1" customHeight="1" x14ac:dyDescent="0.2">
      <c r="A90" s="230" t="s">
        <v>440</v>
      </c>
      <c r="B90" s="208" t="s">
        <v>440</v>
      </c>
      <c r="C90" s="214"/>
      <c r="D90" s="223" t="str">
        <f>'Car Finance'!C72</f>
        <v>Step 1: calculate the total net investment with average market discounts.</v>
      </c>
      <c r="E90" s="214"/>
      <c r="F90" s="214"/>
      <c r="G90" s="214"/>
      <c r="H90" s="214"/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  <c r="AM90" s="214"/>
      <c r="AN90" s="214"/>
      <c r="AO90" s="214"/>
      <c r="AP90" s="214"/>
      <c r="AQ90" s="214"/>
      <c r="AR90" s="214"/>
      <c r="AS90" s="214"/>
      <c r="AT90" s="214"/>
      <c r="AU90" s="214"/>
      <c r="AV90" s="214"/>
      <c r="AW90" s="214"/>
      <c r="AX90" s="214"/>
      <c r="AY90" s="214"/>
      <c r="AZ90" s="214"/>
      <c r="BA90" s="214"/>
      <c r="BB90" s="214"/>
      <c r="BC90" s="214"/>
      <c r="BD90" s="214"/>
      <c r="BE90" s="214"/>
      <c r="BF90" s="214"/>
      <c r="BG90" s="214"/>
      <c r="BH90" s="214"/>
      <c r="BI90" s="214"/>
      <c r="BJ90" s="214"/>
      <c r="BK90" s="214"/>
      <c r="BL90" s="214"/>
      <c r="BM90" s="214"/>
      <c r="BN90" s="214"/>
      <c r="BO90" s="214"/>
      <c r="BP90" s="214"/>
      <c r="BQ90" s="214"/>
      <c r="BR90" s="214"/>
      <c r="BS90" s="214"/>
      <c r="BT90" s="214"/>
      <c r="BU90" s="214"/>
      <c r="BV90" s="214"/>
      <c r="BW90" s="214"/>
      <c r="BX90" s="214"/>
      <c r="BY90" s="214"/>
      <c r="BZ90" s="214"/>
      <c r="CA90" s="214"/>
      <c r="CB90" s="214"/>
      <c r="CC90" s="214"/>
      <c r="CD90" s="214"/>
      <c r="CE90" s="214"/>
      <c r="CF90" s="214"/>
      <c r="CG90" s="214"/>
      <c r="CH90" s="214"/>
      <c r="CI90" s="214"/>
      <c r="CJ90" s="214"/>
      <c r="CK90" s="214"/>
      <c r="CL90" s="214"/>
      <c r="CM90" s="214"/>
      <c r="CN90" s="214"/>
      <c r="CO90" s="214"/>
      <c r="CP90" s="214"/>
      <c r="CQ90" s="214"/>
      <c r="CR90" s="214"/>
      <c r="CS90" s="214"/>
      <c r="CT90" s="214"/>
      <c r="CU90" s="214"/>
      <c r="CV90" s="214"/>
      <c r="CW90" s="214"/>
      <c r="CX90" s="214"/>
      <c r="CY90" s="214"/>
      <c r="CZ90" s="214"/>
      <c r="DA90" s="214"/>
      <c r="DB90" s="214"/>
      <c r="DC90" s="214"/>
      <c r="DD90" s="214"/>
      <c r="DE90" s="214"/>
      <c r="DF90" s="214"/>
      <c r="DG90" s="214"/>
      <c r="DH90" s="214"/>
      <c r="DI90" s="214"/>
      <c r="DJ90" s="214"/>
      <c r="DK90" s="214"/>
      <c r="DL90" s="214"/>
      <c r="DM90" s="214"/>
      <c r="DN90" s="214"/>
      <c r="DO90" s="214"/>
      <c r="DP90" s="214"/>
      <c r="DQ90" s="214"/>
      <c r="DR90" s="214"/>
      <c r="DS90" s="214"/>
      <c r="DT90" s="214"/>
      <c r="DU90" s="214"/>
      <c r="DV90" s="214"/>
      <c r="DW90" s="214"/>
      <c r="DX90" s="214"/>
      <c r="DY90" s="214"/>
      <c r="DZ90" s="214"/>
      <c r="EA90" s="214"/>
      <c r="EB90" s="214"/>
      <c r="EC90" s="214"/>
      <c r="ED90" s="214"/>
      <c r="EE90" s="214"/>
      <c r="EF90" s="214"/>
      <c r="EG90" s="214"/>
      <c r="EH90" s="214"/>
      <c r="EI90" s="214"/>
      <c r="EJ90" s="214"/>
      <c r="EK90" s="214"/>
      <c r="EL90" s="214"/>
      <c r="EM90" s="214"/>
      <c r="EN90" s="214"/>
      <c r="EO90" s="214"/>
      <c r="EP90" s="214"/>
      <c r="EQ90" s="214"/>
      <c r="ER90" s="214"/>
      <c r="ES90" s="214"/>
      <c r="ET90" s="214"/>
      <c r="EU90" s="214"/>
      <c r="EV90" s="214"/>
      <c r="EW90" s="214"/>
      <c r="EX90" s="214"/>
      <c r="EY90" s="214"/>
      <c r="EZ90" s="214"/>
      <c r="FA90" s="214"/>
      <c r="FB90" s="214"/>
      <c r="FC90" s="214"/>
      <c r="FD90" s="214"/>
      <c r="FE90" s="214"/>
      <c r="FF90" s="214"/>
      <c r="FG90" s="214"/>
      <c r="FH90" s="214"/>
      <c r="FI90" s="214"/>
      <c r="FJ90" s="214"/>
      <c r="FK90" s="214"/>
      <c r="FL90" s="214"/>
      <c r="FM90" s="214"/>
      <c r="FN90" s="214"/>
      <c r="FO90" s="214"/>
      <c r="FP90" s="214"/>
      <c r="FQ90" s="214"/>
      <c r="FR90" s="214"/>
      <c r="FS90" s="214"/>
      <c r="FT90" s="214"/>
      <c r="FU90" s="214"/>
      <c r="FV90" s="214"/>
      <c r="FW90" s="214"/>
      <c r="FX90" s="214"/>
      <c r="FY90" s="214"/>
      <c r="FZ90" s="214"/>
      <c r="GA90" s="214"/>
      <c r="GB90" s="214"/>
      <c r="GC90" s="214"/>
      <c r="GD90" s="214"/>
      <c r="GE90" s="214"/>
      <c r="GF90" s="214"/>
      <c r="GG90" s="214"/>
      <c r="GH90" s="214"/>
      <c r="GI90" s="214"/>
      <c r="GJ90" s="214"/>
      <c r="GK90" s="214"/>
      <c r="GL90" s="214"/>
      <c r="GM90" s="214"/>
      <c r="GN90" s="214"/>
      <c r="GO90" s="214"/>
      <c r="GP90" s="214"/>
      <c r="GQ90" s="214"/>
      <c r="GR90" s="214"/>
      <c r="GS90" s="214"/>
      <c r="GT90" s="214"/>
      <c r="GU90" s="214"/>
      <c r="GV90" s="214"/>
      <c r="GW90" s="214"/>
      <c r="GX90" s="230">
        <f t="shared" si="106"/>
        <v>89</v>
      </c>
      <c r="HB90" s="211" t="str">
        <f>CI$18&amp;CI$19&amp;CI$20</f>
        <v>BMWSERIE-3 TOURING320 d Touring</v>
      </c>
      <c r="HF90" s="212" t="str">
        <f>CI$18&amp;CI$19&amp;CI$20&amp;"Term:"&amp; CI$43&amp;"  Mileage: "&amp;CI$44</f>
        <v>BMWSERIE-3 TOURING320 d TouringTerm:60  Mileage: 30000</v>
      </c>
    </row>
    <row r="91" spans="1:214" s="227" customFormat="1" ht="12" hidden="1" customHeight="1" x14ac:dyDescent="0.2">
      <c r="A91" s="230" t="s">
        <v>440</v>
      </c>
      <c r="B91" s="208" t="s">
        <v>440</v>
      </c>
      <c r="C91" s="224"/>
      <c r="D91" s="224" t="str">
        <f>'Car Finance'!C74</f>
        <v>Vehicle price with average market discount</v>
      </c>
      <c r="E91" s="225">
        <f t="shared" ref="E91:BP91" si="113">IF(ISERROR(E29*(1-VLOOKUP(E5,AVGMarketDiscountCar,6,FALSE))),0,E29*(1-VLOOKUP(E5,AVGMarketDiscountCar,6,FALSE)))</f>
        <v>9777.8940000000002</v>
      </c>
      <c r="F91" s="225">
        <f t="shared" si="113"/>
        <v>9777.8940000000002</v>
      </c>
      <c r="G91" s="225">
        <f t="shared" si="113"/>
        <v>9777.8940000000002</v>
      </c>
      <c r="H91" s="225">
        <f t="shared" si="113"/>
        <v>9777.8940000000002</v>
      </c>
      <c r="I91" s="225">
        <f t="shared" si="113"/>
        <v>9777.8940000000002</v>
      </c>
      <c r="J91" s="225">
        <f t="shared" si="113"/>
        <v>9777.8940000000002</v>
      </c>
      <c r="K91" s="225">
        <f t="shared" si="113"/>
        <v>11222.991000000002</v>
      </c>
      <c r="L91" s="225">
        <f t="shared" si="113"/>
        <v>11222.991000000002</v>
      </c>
      <c r="M91" s="225">
        <f t="shared" si="113"/>
        <v>11222.991000000002</v>
      </c>
      <c r="N91" s="225">
        <f t="shared" si="113"/>
        <v>11222.991000000002</v>
      </c>
      <c r="O91" s="225">
        <f t="shared" si="113"/>
        <v>11222.991000000002</v>
      </c>
      <c r="P91" s="225">
        <f t="shared" si="113"/>
        <v>11222.991000000002</v>
      </c>
      <c r="Q91" s="225">
        <f t="shared" si="113"/>
        <v>10284.0015</v>
      </c>
      <c r="R91" s="225">
        <f t="shared" si="113"/>
        <v>10284.0015</v>
      </c>
      <c r="S91" s="225">
        <f t="shared" si="113"/>
        <v>10284.0015</v>
      </c>
      <c r="T91" s="225">
        <f t="shared" si="113"/>
        <v>10284.0015</v>
      </c>
      <c r="U91" s="225">
        <f t="shared" si="113"/>
        <v>10284.0015</v>
      </c>
      <c r="V91" s="225">
        <f t="shared" si="113"/>
        <v>10284.0015</v>
      </c>
      <c r="W91" s="225">
        <f t="shared" si="113"/>
        <v>13808.066799999999</v>
      </c>
      <c r="X91" s="225">
        <f t="shared" si="113"/>
        <v>13808.066799999999</v>
      </c>
      <c r="Y91" s="225">
        <f t="shared" si="113"/>
        <v>13808.066799999999</v>
      </c>
      <c r="Z91" s="225">
        <f t="shared" si="113"/>
        <v>13808.066799999999</v>
      </c>
      <c r="AA91" s="225">
        <f t="shared" si="113"/>
        <v>13808.066799999999</v>
      </c>
      <c r="AB91" s="225">
        <f t="shared" si="113"/>
        <v>13808.066799999999</v>
      </c>
      <c r="AC91" s="225">
        <f t="shared" si="113"/>
        <v>13387.6944</v>
      </c>
      <c r="AD91" s="225">
        <f t="shared" si="113"/>
        <v>13387.6944</v>
      </c>
      <c r="AE91" s="225">
        <f t="shared" si="113"/>
        <v>13387.6944</v>
      </c>
      <c r="AF91" s="225">
        <f t="shared" si="113"/>
        <v>13387.6944</v>
      </c>
      <c r="AG91" s="225">
        <f t="shared" si="113"/>
        <v>13387.6944</v>
      </c>
      <c r="AH91" s="225">
        <f t="shared" si="113"/>
        <v>13387.6944</v>
      </c>
      <c r="AI91" s="225">
        <f t="shared" si="113"/>
        <v>17009.945299999999</v>
      </c>
      <c r="AJ91" s="225">
        <f t="shared" si="113"/>
        <v>17009.945299999999</v>
      </c>
      <c r="AK91" s="225">
        <f t="shared" si="113"/>
        <v>17009.945299999999</v>
      </c>
      <c r="AL91" s="225">
        <f t="shared" si="113"/>
        <v>17009.945299999999</v>
      </c>
      <c r="AM91" s="225">
        <f t="shared" si="113"/>
        <v>17009.945299999999</v>
      </c>
      <c r="AN91" s="225">
        <f t="shared" si="113"/>
        <v>17009.945299999999</v>
      </c>
      <c r="AO91" s="225">
        <f t="shared" si="113"/>
        <v>15080.196040000001</v>
      </c>
      <c r="AP91" s="225">
        <f t="shared" si="113"/>
        <v>15080.196040000001</v>
      </c>
      <c r="AQ91" s="225">
        <f t="shared" si="113"/>
        <v>15080.196040000001</v>
      </c>
      <c r="AR91" s="225">
        <f t="shared" si="113"/>
        <v>15080.196040000001</v>
      </c>
      <c r="AS91" s="225">
        <f t="shared" si="113"/>
        <v>15080.196040000001</v>
      </c>
      <c r="AT91" s="225">
        <f t="shared" si="113"/>
        <v>15080.196040000001</v>
      </c>
      <c r="AU91" s="225">
        <f t="shared" si="113"/>
        <v>17858.391029999999</v>
      </c>
      <c r="AV91" s="225">
        <f t="shared" si="113"/>
        <v>17858.391029999999</v>
      </c>
      <c r="AW91" s="225">
        <f t="shared" si="113"/>
        <v>17858.391029999999</v>
      </c>
      <c r="AX91" s="225">
        <f t="shared" si="113"/>
        <v>17858.391029999999</v>
      </c>
      <c r="AY91" s="225">
        <f t="shared" si="113"/>
        <v>17858.391029999999</v>
      </c>
      <c r="AZ91" s="225">
        <f t="shared" si="113"/>
        <v>17858.391029999999</v>
      </c>
      <c r="BA91" s="225">
        <f t="shared" si="113"/>
        <v>16205.289999999999</v>
      </c>
      <c r="BB91" s="225">
        <f t="shared" si="113"/>
        <v>16205.289999999999</v>
      </c>
      <c r="BC91" s="225">
        <f t="shared" si="113"/>
        <v>16205.289999999999</v>
      </c>
      <c r="BD91" s="225">
        <f t="shared" si="113"/>
        <v>16205.289999999999</v>
      </c>
      <c r="BE91" s="225">
        <f t="shared" si="113"/>
        <v>16205.289999999999</v>
      </c>
      <c r="BF91" s="225">
        <f t="shared" si="113"/>
        <v>16205.289999999999</v>
      </c>
      <c r="BG91" s="225">
        <f t="shared" si="113"/>
        <v>19813.135200000001</v>
      </c>
      <c r="BH91" s="225">
        <f t="shared" si="113"/>
        <v>19813.135200000001</v>
      </c>
      <c r="BI91" s="225">
        <f t="shared" si="113"/>
        <v>19813.135200000001</v>
      </c>
      <c r="BJ91" s="225">
        <f t="shared" si="113"/>
        <v>19813.135200000001</v>
      </c>
      <c r="BK91" s="225">
        <f t="shared" si="113"/>
        <v>19813.135200000001</v>
      </c>
      <c r="BL91" s="225">
        <f t="shared" si="113"/>
        <v>19813.135200000001</v>
      </c>
      <c r="BM91" s="225">
        <f t="shared" si="113"/>
        <v>21131.924800000001</v>
      </c>
      <c r="BN91" s="225">
        <f t="shared" si="113"/>
        <v>21131.924800000001</v>
      </c>
      <c r="BO91" s="225">
        <f t="shared" si="113"/>
        <v>21131.924800000001</v>
      </c>
      <c r="BP91" s="225">
        <f t="shared" si="113"/>
        <v>21131.924800000001</v>
      </c>
      <c r="BQ91" s="225">
        <f t="shared" ref="BQ91:EB91" si="114">IF(ISERROR(BQ29*(1-VLOOKUP(BQ5,AVGMarketDiscountCar,6,FALSE))),0,BQ29*(1-VLOOKUP(BQ5,AVGMarketDiscountCar,6,FALSE)))</f>
        <v>21131.924800000001</v>
      </c>
      <c r="BR91" s="225">
        <f t="shared" si="114"/>
        <v>21131.924800000001</v>
      </c>
      <c r="BS91" s="225">
        <f t="shared" si="114"/>
        <v>17238.300000000003</v>
      </c>
      <c r="BT91" s="225">
        <f t="shared" si="114"/>
        <v>17238.300000000003</v>
      </c>
      <c r="BU91" s="225">
        <f t="shared" si="114"/>
        <v>17238.300000000003</v>
      </c>
      <c r="BV91" s="225">
        <f t="shared" si="114"/>
        <v>17238.300000000003</v>
      </c>
      <c r="BW91" s="225">
        <f t="shared" si="114"/>
        <v>17238.300000000003</v>
      </c>
      <c r="BX91" s="225">
        <f t="shared" si="114"/>
        <v>17238.300000000003</v>
      </c>
      <c r="BY91" s="225">
        <f t="shared" si="114"/>
        <v>21915.886299999998</v>
      </c>
      <c r="BZ91" s="225">
        <f t="shared" si="114"/>
        <v>21915.886299999998</v>
      </c>
      <c r="CA91" s="225">
        <f t="shared" si="114"/>
        <v>21915.886299999998</v>
      </c>
      <c r="CB91" s="225">
        <f t="shared" si="114"/>
        <v>21915.886299999998</v>
      </c>
      <c r="CC91" s="225">
        <f t="shared" si="114"/>
        <v>21915.886299999998</v>
      </c>
      <c r="CD91" s="225">
        <f t="shared" si="114"/>
        <v>21915.886299999998</v>
      </c>
      <c r="CE91" s="225">
        <f t="shared" si="114"/>
        <v>24299.05775</v>
      </c>
      <c r="CF91" s="225">
        <f t="shared" si="114"/>
        <v>24299.05775</v>
      </c>
      <c r="CG91" s="225">
        <f t="shared" si="114"/>
        <v>24299.05775</v>
      </c>
      <c r="CH91" s="225">
        <f t="shared" si="114"/>
        <v>24299.05775</v>
      </c>
      <c r="CI91" s="225">
        <f t="shared" si="114"/>
        <v>24299.05775</v>
      </c>
      <c r="CJ91" s="225">
        <f t="shared" si="114"/>
        <v>24299.05775</v>
      </c>
      <c r="CK91" s="225">
        <f t="shared" si="114"/>
        <v>27351.8694</v>
      </c>
      <c r="CL91" s="225">
        <f t="shared" si="114"/>
        <v>27351.8694</v>
      </c>
      <c r="CM91" s="225">
        <f t="shared" si="114"/>
        <v>27351.8694</v>
      </c>
      <c r="CN91" s="225">
        <f t="shared" si="114"/>
        <v>27351.8694</v>
      </c>
      <c r="CO91" s="225">
        <f t="shared" si="114"/>
        <v>27351.8694</v>
      </c>
      <c r="CP91" s="225">
        <f t="shared" si="114"/>
        <v>27351.8694</v>
      </c>
      <c r="CQ91" s="225">
        <f t="shared" si="114"/>
        <v>30160.638080000001</v>
      </c>
      <c r="CR91" s="225">
        <f t="shared" si="114"/>
        <v>30160.638080000001</v>
      </c>
      <c r="CS91" s="225">
        <f t="shared" si="114"/>
        <v>30160.638080000001</v>
      </c>
      <c r="CT91" s="225">
        <f t="shared" si="114"/>
        <v>30160.638080000001</v>
      </c>
      <c r="CU91" s="225">
        <f t="shared" si="114"/>
        <v>30160.638080000001</v>
      </c>
      <c r="CV91" s="225">
        <f t="shared" si="114"/>
        <v>30160.638080000001</v>
      </c>
      <c r="CW91" s="225">
        <f t="shared" si="114"/>
        <v>32057.225480000005</v>
      </c>
      <c r="CX91" s="225">
        <f t="shared" si="114"/>
        <v>32057.225480000005</v>
      </c>
      <c r="CY91" s="225">
        <f t="shared" si="114"/>
        <v>32057.225480000005</v>
      </c>
      <c r="CZ91" s="225">
        <f t="shared" si="114"/>
        <v>32057.225480000005</v>
      </c>
      <c r="DA91" s="225">
        <f t="shared" si="114"/>
        <v>32057.225480000005</v>
      </c>
      <c r="DB91" s="225">
        <f t="shared" si="114"/>
        <v>32057.225480000005</v>
      </c>
      <c r="DC91" s="225">
        <f t="shared" si="114"/>
        <v>8605.7369999999992</v>
      </c>
      <c r="DD91" s="225">
        <f t="shared" si="114"/>
        <v>8605.7369999999992</v>
      </c>
      <c r="DE91" s="225">
        <f t="shared" si="114"/>
        <v>8605.7369999999992</v>
      </c>
      <c r="DF91" s="225">
        <f t="shared" si="114"/>
        <v>8605.7369999999992</v>
      </c>
      <c r="DG91" s="225">
        <f t="shared" si="114"/>
        <v>8605.7369999999992</v>
      </c>
      <c r="DH91" s="225">
        <f t="shared" si="114"/>
        <v>8605.7369999999992</v>
      </c>
      <c r="DI91" s="225">
        <f t="shared" si="114"/>
        <v>8917.1873999999989</v>
      </c>
      <c r="DJ91" s="225">
        <f t="shared" si="114"/>
        <v>8917.1873999999989</v>
      </c>
      <c r="DK91" s="225">
        <f t="shared" si="114"/>
        <v>8917.1873999999989</v>
      </c>
      <c r="DL91" s="225">
        <f t="shared" si="114"/>
        <v>8917.1873999999989</v>
      </c>
      <c r="DM91" s="225">
        <f t="shared" si="114"/>
        <v>8917.1873999999989</v>
      </c>
      <c r="DN91" s="225">
        <f t="shared" si="114"/>
        <v>8917.1873999999989</v>
      </c>
      <c r="DO91" s="225">
        <f t="shared" si="114"/>
        <v>9346.4639999999999</v>
      </c>
      <c r="DP91" s="225">
        <f t="shared" si="114"/>
        <v>9346.4639999999999</v>
      </c>
      <c r="DQ91" s="225">
        <f t="shared" si="114"/>
        <v>9346.4639999999999</v>
      </c>
      <c r="DR91" s="225">
        <f t="shared" si="114"/>
        <v>9346.4639999999999</v>
      </c>
      <c r="DS91" s="225">
        <f t="shared" si="114"/>
        <v>9346.4639999999999</v>
      </c>
      <c r="DT91" s="225">
        <f t="shared" si="114"/>
        <v>9346.4639999999999</v>
      </c>
      <c r="DU91" s="225">
        <f t="shared" si="114"/>
        <v>15953.733899999999</v>
      </c>
      <c r="DV91" s="225">
        <f t="shared" si="114"/>
        <v>15953.733899999999</v>
      </c>
      <c r="DW91" s="225">
        <f t="shared" si="114"/>
        <v>15953.733899999999</v>
      </c>
      <c r="DX91" s="225">
        <f t="shared" si="114"/>
        <v>15953.733899999999</v>
      </c>
      <c r="DY91" s="225">
        <f t="shared" si="114"/>
        <v>15953.733899999999</v>
      </c>
      <c r="DZ91" s="225">
        <f t="shared" si="114"/>
        <v>15953.733899999999</v>
      </c>
      <c r="EA91" s="225">
        <f t="shared" si="114"/>
        <v>16504.079900000001</v>
      </c>
      <c r="EB91" s="225">
        <f t="shared" si="114"/>
        <v>16504.079900000001</v>
      </c>
      <c r="EC91" s="225">
        <f t="shared" ref="EC91:GN91" si="115">IF(ISERROR(EC29*(1-VLOOKUP(EC5,AVGMarketDiscountCar,6,FALSE))),0,EC29*(1-VLOOKUP(EC5,AVGMarketDiscountCar,6,FALSE)))</f>
        <v>16504.079900000001</v>
      </c>
      <c r="ED91" s="225">
        <f t="shared" si="115"/>
        <v>16504.079900000001</v>
      </c>
      <c r="EE91" s="225">
        <f t="shared" si="115"/>
        <v>16504.079900000001</v>
      </c>
      <c r="EF91" s="225">
        <f t="shared" si="115"/>
        <v>16504.079900000001</v>
      </c>
      <c r="EG91" s="225">
        <f t="shared" si="115"/>
        <v>0</v>
      </c>
      <c r="EH91" s="225">
        <f t="shared" si="115"/>
        <v>0</v>
      </c>
      <c r="EI91" s="225">
        <f t="shared" si="115"/>
        <v>0</v>
      </c>
      <c r="EJ91" s="225">
        <f t="shared" si="115"/>
        <v>0</v>
      </c>
      <c r="EK91" s="225">
        <f t="shared" si="115"/>
        <v>0</v>
      </c>
      <c r="EL91" s="225">
        <f t="shared" si="115"/>
        <v>0</v>
      </c>
      <c r="EM91" s="225">
        <f t="shared" si="115"/>
        <v>0</v>
      </c>
      <c r="EN91" s="225">
        <f t="shared" si="115"/>
        <v>0</v>
      </c>
      <c r="EO91" s="225">
        <f t="shared" si="115"/>
        <v>0</v>
      </c>
      <c r="EP91" s="225">
        <f t="shared" si="115"/>
        <v>0</v>
      </c>
      <c r="EQ91" s="225">
        <f t="shared" si="115"/>
        <v>0</v>
      </c>
      <c r="ER91" s="225">
        <f t="shared" si="115"/>
        <v>0</v>
      </c>
      <c r="ES91" s="225">
        <f t="shared" si="115"/>
        <v>0</v>
      </c>
      <c r="ET91" s="225">
        <f t="shared" si="115"/>
        <v>0</v>
      </c>
      <c r="EU91" s="225">
        <f t="shared" si="115"/>
        <v>0</v>
      </c>
      <c r="EV91" s="225">
        <f t="shared" si="115"/>
        <v>0</v>
      </c>
      <c r="EW91" s="225">
        <f t="shared" si="115"/>
        <v>0</v>
      </c>
      <c r="EX91" s="225">
        <f t="shared" si="115"/>
        <v>0</v>
      </c>
      <c r="EY91" s="225">
        <f t="shared" si="115"/>
        <v>0</v>
      </c>
      <c r="EZ91" s="225">
        <f t="shared" si="115"/>
        <v>0</v>
      </c>
      <c r="FA91" s="225">
        <f t="shared" si="115"/>
        <v>0</v>
      </c>
      <c r="FB91" s="225">
        <f t="shared" si="115"/>
        <v>0</v>
      </c>
      <c r="FC91" s="225">
        <f t="shared" si="115"/>
        <v>0</v>
      </c>
      <c r="FD91" s="225">
        <f t="shared" si="115"/>
        <v>0</v>
      </c>
      <c r="FE91" s="225">
        <f t="shared" si="115"/>
        <v>0</v>
      </c>
      <c r="FF91" s="225">
        <f t="shared" si="115"/>
        <v>0</v>
      </c>
      <c r="FG91" s="225">
        <f t="shared" si="115"/>
        <v>0</v>
      </c>
      <c r="FH91" s="225">
        <f t="shared" si="115"/>
        <v>0</v>
      </c>
      <c r="FI91" s="225">
        <f t="shared" si="115"/>
        <v>0</v>
      </c>
      <c r="FJ91" s="225">
        <f t="shared" si="115"/>
        <v>0</v>
      </c>
      <c r="FK91" s="225">
        <f t="shared" si="115"/>
        <v>0</v>
      </c>
      <c r="FL91" s="225">
        <f t="shared" si="115"/>
        <v>0</v>
      </c>
      <c r="FM91" s="225">
        <f t="shared" si="115"/>
        <v>0</v>
      </c>
      <c r="FN91" s="225">
        <f t="shared" si="115"/>
        <v>0</v>
      </c>
      <c r="FO91" s="225">
        <f t="shared" si="115"/>
        <v>0</v>
      </c>
      <c r="FP91" s="225">
        <f t="shared" si="115"/>
        <v>0</v>
      </c>
      <c r="FQ91" s="225">
        <f t="shared" si="115"/>
        <v>0</v>
      </c>
      <c r="FR91" s="225">
        <f t="shared" si="115"/>
        <v>0</v>
      </c>
      <c r="FS91" s="225">
        <f t="shared" si="115"/>
        <v>0</v>
      </c>
      <c r="FT91" s="225">
        <f t="shared" si="115"/>
        <v>0</v>
      </c>
      <c r="FU91" s="225">
        <f t="shared" si="115"/>
        <v>0</v>
      </c>
      <c r="FV91" s="225">
        <f t="shared" si="115"/>
        <v>0</v>
      </c>
      <c r="FW91" s="225">
        <f t="shared" si="115"/>
        <v>0</v>
      </c>
      <c r="FX91" s="225">
        <f t="shared" si="115"/>
        <v>0</v>
      </c>
      <c r="FY91" s="225">
        <f t="shared" si="115"/>
        <v>0</v>
      </c>
      <c r="FZ91" s="225">
        <f t="shared" si="115"/>
        <v>0</v>
      </c>
      <c r="GA91" s="225">
        <f t="shared" si="115"/>
        <v>0</v>
      </c>
      <c r="GB91" s="225">
        <f t="shared" si="115"/>
        <v>0</v>
      </c>
      <c r="GC91" s="225">
        <f t="shared" si="115"/>
        <v>0</v>
      </c>
      <c r="GD91" s="225">
        <f t="shared" si="115"/>
        <v>0</v>
      </c>
      <c r="GE91" s="225">
        <f t="shared" si="115"/>
        <v>0</v>
      </c>
      <c r="GF91" s="225">
        <f t="shared" si="115"/>
        <v>0</v>
      </c>
      <c r="GG91" s="225">
        <f t="shared" si="115"/>
        <v>0</v>
      </c>
      <c r="GH91" s="225">
        <f t="shared" si="115"/>
        <v>0</v>
      </c>
      <c r="GI91" s="225">
        <f t="shared" si="115"/>
        <v>0</v>
      </c>
      <c r="GJ91" s="225">
        <f t="shared" si="115"/>
        <v>0</v>
      </c>
      <c r="GK91" s="225">
        <f t="shared" si="115"/>
        <v>0</v>
      </c>
      <c r="GL91" s="225">
        <f t="shared" si="115"/>
        <v>0</v>
      </c>
      <c r="GM91" s="225">
        <f t="shared" si="115"/>
        <v>0</v>
      </c>
      <c r="GN91" s="225">
        <f t="shared" si="115"/>
        <v>0</v>
      </c>
      <c r="GO91" s="225">
        <f t="shared" ref="GO91:GR91" si="116">IF(ISERROR(GO29*(1-VLOOKUP(GO5,AVGMarketDiscountCar,6,FALSE))),0,GO29*(1-VLOOKUP(GO5,AVGMarketDiscountCar,6,FALSE)))</f>
        <v>0</v>
      </c>
      <c r="GP91" s="225">
        <f t="shared" si="116"/>
        <v>0</v>
      </c>
      <c r="GQ91" s="225">
        <f t="shared" si="116"/>
        <v>0</v>
      </c>
      <c r="GR91" s="225">
        <f t="shared" si="116"/>
        <v>0</v>
      </c>
      <c r="GS91" s="225">
        <f t="shared" ref="GS91:GV91" si="117">IF(ISERROR(GS29*(1-VLOOKUP(GS5,AVGMarketDiscountCar,6,FALSE))),0,GS29*(1-VLOOKUP(GS5,AVGMarketDiscountCar,6,FALSE)))</f>
        <v>0</v>
      </c>
      <c r="GT91" s="225">
        <f t="shared" si="117"/>
        <v>0</v>
      </c>
      <c r="GU91" s="225">
        <f t="shared" si="117"/>
        <v>0</v>
      </c>
      <c r="GV91" s="225">
        <f t="shared" si="117"/>
        <v>0</v>
      </c>
      <c r="GW91" s="226"/>
      <c r="GX91" s="230">
        <f t="shared" si="106"/>
        <v>90</v>
      </c>
      <c r="GY91" s="218"/>
      <c r="GZ91" s="218"/>
      <c r="HA91" s="218"/>
      <c r="HB91" s="211" t="str">
        <f>CJ$18&amp;CJ$19&amp;CJ$20</f>
        <v>BMWSERIE-3 TOURING320 d Touring</v>
      </c>
      <c r="HF91" s="212" t="str">
        <f>CJ$18&amp;CJ$19&amp;CJ$20&amp;"Term:"&amp; CJ$43&amp;"  Mileage: "&amp;CJ$44</f>
        <v>BMWSERIE-3 TOURING320 d TouringTerm:60  Mileage: 40000</v>
      </c>
    </row>
    <row r="92" spans="1:214" s="218" customFormat="1" ht="12" hidden="1" customHeight="1" x14ac:dyDescent="0.2">
      <c r="A92" s="230" t="s">
        <v>440</v>
      </c>
      <c r="B92" s="208" t="s">
        <v>440</v>
      </c>
      <c r="C92" s="219"/>
      <c r="D92" s="228" t="str">
        <f>'Car Finance'!C76</f>
        <v>Options price with average market car discount</v>
      </c>
      <c r="E92" s="214">
        <f t="shared" ref="E92:BP92" si="118">IF(ISERROR(E31*(1-VLOOKUP(E5,AVGMarketDiscountCar,6,FALSE))),0,E31*(1-VLOOKUP(E5,AVGMarketDiscountCar,6,FALSE)))</f>
        <v>216.25799999999998</v>
      </c>
      <c r="F92" s="214">
        <f t="shared" si="118"/>
        <v>216.25799999999998</v>
      </c>
      <c r="G92" s="214">
        <f t="shared" si="118"/>
        <v>216.25799999999998</v>
      </c>
      <c r="H92" s="214">
        <f t="shared" si="118"/>
        <v>216.25799999999998</v>
      </c>
      <c r="I92" s="214">
        <f t="shared" si="118"/>
        <v>216.25799999999998</v>
      </c>
      <c r="J92" s="214">
        <f t="shared" si="118"/>
        <v>216.25799999999998</v>
      </c>
      <c r="K92" s="214">
        <f t="shared" si="118"/>
        <v>253.65600000000001</v>
      </c>
      <c r="L92" s="214">
        <f t="shared" si="118"/>
        <v>253.65600000000001</v>
      </c>
      <c r="M92" s="214">
        <f t="shared" si="118"/>
        <v>253.65600000000001</v>
      </c>
      <c r="N92" s="214">
        <f t="shared" si="118"/>
        <v>253.65600000000001</v>
      </c>
      <c r="O92" s="214">
        <f t="shared" si="118"/>
        <v>253.65600000000001</v>
      </c>
      <c r="P92" s="214">
        <f t="shared" si="118"/>
        <v>253.65600000000001</v>
      </c>
      <c r="Q92" s="214">
        <f t="shared" si="118"/>
        <v>215.41799999999998</v>
      </c>
      <c r="R92" s="214">
        <f t="shared" si="118"/>
        <v>215.41799999999998</v>
      </c>
      <c r="S92" s="214">
        <f t="shared" si="118"/>
        <v>215.41799999999998</v>
      </c>
      <c r="T92" s="214">
        <f t="shared" si="118"/>
        <v>215.41799999999998</v>
      </c>
      <c r="U92" s="214">
        <f t="shared" si="118"/>
        <v>215.41799999999998</v>
      </c>
      <c r="V92" s="214">
        <f t="shared" si="118"/>
        <v>215.41799999999998</v>
      </c>
      <c r="W92" s="214">
        <f t="shared" si="118"/>
        <v>245.76910000000001</v>
      </c>
      <c r="X92" s="214">
        <f t="shared" si="118"/>
        <v>245.76910000000001</v>
      </c>
      <c r="Y92" s="214">
        <f t="shared" si="118"/>
        <v>245.76910000000001</v>
      </c>
      <c r="Z92" s="214">
        <f t="shared" si="118"/>
        <v>245.76910000000001</v>
      </c>
      <c r="AA92" s="214">
        <f t="shared" si="118"/>
        <v>245.76910000000001</v>
      </c>
      <c r="AB92" s="214">
        <f t="shared" si="118"/>
        <v>245.76910000000001</v>
      </c>
      <c r="AC92" s="214">
        <f t="shared" si="118"/>
        <v>242.92799999999997</v>
      </c>
      <c r="AD92" s="214">
        <f t="shared" si="118"/>
        <v>242.92799999999997</v>
      </c>
      <c r="AE92" s="214">
        <f t="shared" si="118"/>
        <v>242.92799999999997</v>
      </c>
      <c r="AF92" s="214">
        <f t="shared" si="118"/>
        <v>242.92799999999997</v>
      </c>
      <c r="AG92" s="214">
        <f t="shared" si="118"/>
        <v>242.92799999999997</v>
      </c>
      <c r="AH92" s="214">
        <f t="shared" si="118"/>
        <v>242.92799999999997</v>
      </c>
      <c r="AI92" s="214">
        <f t="shared" si="118"/>
        <v>276.66389999999996</v>
      </c>
      <c r="AJ92" s="214">
        <f t="shared" si="118"/>
        <v>276.66389999999996</v>
      </c>
      <c r="AK92" s="214">
        <f t="shared" si="118"/>
        <v>276.66389999999996</v>
      </c>
      <c r="AL92" s="214">
        <f t="shared" si="118"/>
        <v>276.66389999999996</v>
      </c>
      <c r="AM92" s="214">
        <f t="shared" si="118"/>
        <v>276.66389999999996</v>
      </c>
      <c r="AN92" s="214">
        <f t="shared" si="118"/>
        <v>276.66389999999996</v>
      </c>
      <c r="AO92" s="214">
        <f t="shared" si="118"/>
        <v>143.73928000000001</v>
      </c>
      <c r="AP92" s="214">
        <f t="shared" si="118"/>
        <v>143.73928000000001</v>
      </c>
      <c r="AQ92" s="214">
        <f t="shared" si="118"/>
        <v>143.73928000000001</v>
      </c>
      <c r="AR92" s="214">
        <f t="shared" si="118"/>
        <v>143.73928000000001</v>
      </c>
      <c r="AS92" s="214">
        <f t="shared" si="118"/>
        <v>143.73928000000001</v>
      </c>
      <c r="AT92" s="214">
        <f t="shared" si="118"/>
        <v>143.73928000000001</v>
      </c>
      <c r="AU92" s="214">
        <f t="shared" si="118"/>
        <v>517.17392999999993</v>
      </c>
      <c r="AV92" s="214">
        <f t="shared" si="118"/>
        <v>517.17392999999993</v>
      </c>
      <c r="AW92" s="214">
        <f t="shared" si="118"/>
        <v>517.17392999999993</v>
      </c>
      <c r="AX92" s="214">
        <f t="shared" si="118"/>
        <v>517.17392999999993</v>
      </c>
      <c r="AY92" s="214">
        <f t="shared" si="118"/>
        <v>517.17392999999993</v>
      </c>
      <c r="AZ92" s="214">
        <f t="shared" si="118"/>
        <v>517.17392999999993</v>
      </c>
      <c r="BA92" s="214">
        <f t="shared" si="118"/>
        <v>239.67239999999998</v>
      </c>
      <c r="BB92" s="214">
        <f t="shared" si="118"/>
        <v>239.67239999999998</v>
      </c>
      <c r="BC92" s="214">
        <f t="shared" si="118"/>
        <v>239.67239999999998</v>
      </c>
      <c r="BD92" s="214">
        <f t="shared" si="118"/>
        <v>239.67239999999998</v>
      </c>
      <c r="BE92" s="214">
        <f t="shared" si="118"/>
        <v>239.67239999999998</v>
      </c>
      <c r="BF92" s="214">
        <f t="shared" si="118"/>
        <v>239.67239999999998</v>
      </c>
      <c r="BG92" s="214">
        <f t="shared" si="118"/>
        <v>346.66320000000002</v>
      </c>
      <c r="BH92" s="214">
        <f t="shared" si="118"/>
        <v>346.66320000000002</v>
      </c>
      <c r="BI92" s="214">
        <f t="shared" si="118"/>
        <v>346.66320000000002</v>
      </c>
      <c r="BJ92" s="214">
        <f t="shared" si="118"/>
        <v>346.66320000000002</v>
      </c>
      <c r="BK92" s="214">
        <f t="shared" si="118"/>
        <v>346.66320000000002</v>
      </c>
      <c r="BL92" s="214">
        <f t="shared" si="118"/>
        <v>346.66320000000002</v>
      </c>
      <c r="BM92" s="214">
        <f t="shared" si="118"/>
        <v>346.66320000000002</v>
      </c>
      <c r="BN92" s="214">
        <f t="shared" si="118"/>
        <v>346.66320000000002</v>
      </c>
      <c r="BO92" s="214">
        <f t="shared" si="118"/>
        <v>346.66320000000002</v>
      </c>
      <c r="BP92" s="214">
        <f t="shared" si="118"/>
        <v>346.66320000000002</v>
      </c>
      <c r="BQ92" s="214">
        <f t="shared" ref="BQ92:EB92" si="119">IF(ISERROR(BQ31*(1-VLOOKUP(BQ5,AVGMarketDiscountCar,6,FALSE))),0,BQ31*(1-VLOOKUP(BQ5,AVGMarketDiscountCar,6,FALSE)))</f>
        <v>346.66320000000002</v>
      </c>
      <c r="BR92" s="214">
        <f t="shared" si="119"/>
        <v>346.66320000000002</v>
      </c>
      <c r="BS92" s="214">
        <f t="shared" si="119"/>
        <v>304.88249999999999</v>
      </c>
      <c r="BT92" s="214">
        <f t="shared" si="119"/>
        <v>304.88249999999999</v>
      </c>
      <c r="BU92" s="214">
        <f t="shared" si="119"/>
        <v>304.88249999999999</v>
      </c>
      <c r="BV92" s="214">
        <f t="shared" si="119"/>
        <v>304.88249999999999</v>
      </c>
      <c r="BW92" s="214">
        <f t="shared" si="119"/>
        <v>304.88249999999999</v>
      </c>
      <c r="BX92" s="214">
        <f t="shared" si="119"/>
        <v>304.88249999999999</v>
      </c>
      <c r="BY92" s="214">
        <f t="shared" si="119"/>
        <v>326.15659999999997</v>
      </c>
      <c r="BZ92" s="214">
        <f t="shared" si="119"/>
        <v>326.15659999999997</v>
      </c>
      <c r="CA92" s="214">
        <f t="shared" si="119"/>
        <v>326.15659999999997</v>
      </c>
      <c r="CB92" s="214">
        <f t="shared" si="119"/>
        <v>326.15659999999997</v>
      </c>
      <c r="CC92" s="214">
        <f t="shared" si="119"/>
        <v>326.15659999999997</v>
      </c>
      <c r="CD92" s="214">
        <f t="shared" si="119"/>
        <v>326.15659999999997</v>
      </c>
      <c r="CE92" s="214">
        <f t="shared" si="119"/>
        <v>271.13196000000005</v>
      </c>
      <c r="CF92" s="214">
        <f t="shared" si="119"/>
        <v>271.13196000000005</v>
      </c>
      <c r="CG92" s="214">
        <f t="shared" si="119"/>
        <v>271.13196000000005</v>
      </c>
      <c r="CH92" s="214">
        <f t="shared" si="119"/>
        <v>271.13196000000005</v>
      </c>
      <c r="CI92" s="214">
        <f t="shared" si="119"/>
        <v>271.13196000000005</v>
      </c>
      <c r="CJ92" s="214">
        <f t="shared" si="119"/>
        <v>271.13196000000005</v>
      </c>
      <c r="CK92" s="214">
        <f t="shared" si="119"/>
        <v>658.53809999999999</v>
      </c>
      <c r="CL92" s="214">
        <f t="shared" si="119"/>
        <v>658.53809999999999</v>
      </c>
      <c r="CM92" s="214">
        <f t="shared" si="119"/>
        <v>658.53809999999999</v>
      </c>
      <c r="CN92" s="214">
        <f t="shared" si="119"/>
        <v>658.53809999999999</v>
      </c>
      <c r="CO92" s="214">
        <f t="shared" si="119"/>
        <v>658.53809999999999</v>
      </c>
      <c r="CP92" s="214">
        <f t="shared" si="119"/>
        <v>658.53809999999999</v>
      </c>
      <c r="CQ92" s="214">
        <f t="shared" si="119"/>
        <v>369.13842</v>
      </c>
      <c r="CR92" s="214">
        <f t="shared" si="119"/>
        <v>369.13842</v>
      </c>
      <c r="CS92" s="214">
        <f t="shared" si="119"/>
        <v>369.13842</v>
      </c>
      <c r="CT92" s="214">
        <f t="shared" si="119"/>
        <v>369.13842</v>
      </c>
      <c r="CU92" s="214">
        <f t="shared" si="119"/>
        <v>369.13842</v>
      </c>
      <c r="CV92" s="214">
        <f t="shared" si="119"/>
        <v>369.13842</v>
      </c>
      <c r="CW92" s="214">
        <f t="shared" si="119"/>
        <v>724.23242000000005</v>
      </c>
      <c r="CX92" s="214">
        <f t="shared" si="119"/>
        <v>724.23242000000005</v>
      </c>
      <c r="CY92" s="214">
        <f t="shared" si="119"/>
        <v>724.23242000000005</v>
      </c>
      <c r="CZ92" s="214">
        <f t="shared" si="119"/>
        <v>724.23242000000005</v>
      </c>
      <c r="DA92" s="214">
        <f t="shared" si="119"/>
        <v>724.23242000000005</v>
      </c>
      <c r="DB92" s="214">
        <f t="shared" si="119"/>
        <v>724.23242000000005</v>
      </c>
      <c r="DC92" s="214">
        <f t="shared" si="119"/>
        <v>512.197</v>
      </c>
      <c r="DD92" s="214">
        <f t="shared" si="119"/>
        <v>512.197</v>
      </c>
      <c r="DE92" s="214">
        <f t="shared" si="119"/>
        <v>512.197</v>
      </c>
      <c r="DF92" s="214">
        <f t="shared" si="119"/>
        <v>512.197</v>
      </c>
      <c r="DG92" s="214">
        <f t="shared" si="119"/>
        <v>512.197</v>
      </c>
      <c r="DH92" s="214">
        <f t="shared" si="119"/>
        <v>512.197</v>
      </c>
      <c r="DI92" s="214">
        <f t="shared" si="119"/>
        <v>0</v>
      </c>
      <c r="DJ92" s="214">
        <f t="shared" si="119"/>
        <v>0</v>
      </c>
      <c r="DK92" s="214">
        <f t="shared" si="119"/>
        <v>0</v>
      </c>
      <c r="DL92" s="214">
        <f t="shared" si="119"/>
        <v>0</v>
      </c>
      <c r="DM92" s="214">
        <f t="shared" si="119"/>
        <v>0</v>
      </c>
      <c r="DN92" s="214">
        <f t="shared" si="119"/>
        <v>0</v>
      </c>
      <c r="DO92" s="214">
        <f t="shared" si="119"/>
        <v>729.27480000000003</v>
      </c>
      <c r="DP92" s="214">
        <f t="shared" si="119"/>
        <v>729.27480000000003</v>
      </c>
      <c r="DQ92" s="214">
        <f t="shared" si="119"/>
        <v>729.27480000000003</v>
      </c>
      <c r="DR92" s="214">
        <f t="shared" si="119"/>
        <v>729.27480000000003</v>
      </c>
      <c r="DS92" s="214">
        <f t="shared" si="119"/>
        <v>729.27480000000003</v>
      </c>
      <c r="DT92" s="214">
        <f t="shared" si="119"/>
        <v>729.27480000000003</v>
      </c>
      <c r="DU92" s="214">
        <f t="shared" si="119"/>
        <v>338.28930000000003</v>
      </c>
      <c r="DV92" s="214">
        <f t="shared" si="119"/>
        <v>338.28930000000003</v>
      </c>
      <c r="DW92" s="214">
        <f t="shared" si="119"/>
        <v>338.28930000000003</v>
      </c>
      <c r="DX92" s="214">
        <f t="shared" si="119"/>
        <v>338.28930000000003</v>
      </c>
      <c r="DY92" s="214">
        <f t="shared" si="119"/>
        <v>338.28930000000003</v>
      </c>
      <c r="DZ92" s="214">
        <f t="shared" si="119"/>
        <v>338.28930000000003</v>
      </c>
      <c r="EA92" s="214">
        <f t="shared" si="119"/>
        <v>0</v>
      </c>
      <c r="EB92" s="214">
        <f t="shared" si="119"/>
        <v>0</v>
      </c>
      <c r="EC92" s="214">
        <f t="shared" ref="EC92:GN92" si="120">IF(ISERROR(EC31*(1-VLOOKUP(EC5,AVGMarketDiscountCar,6,FALSE))),0,EC31*(1-VLOOKUP(EC5,AVGMarketDiscountCar,6,FALSE)))</f>
        <v>0</v>
      </c>
      <c r="ED92" s="214">
        <f t="shared" si="120"/>
        <v>0</v>
      </c>
      <c r="EE92" s="214">
        <f t="shared" si="120"/>
        <v>0</v>
      </c>
      <c r="EF92" s="214">
        <f t="shared" si="120"/>
        <v>0</v>
      </c>
      <c r="EG92" s="214">
        <f t="shared" si="120"/>
        <v>0</v>
      </c>
      <c r="EH92" s="214">
        <f t="shared" si="120"/>
        <v>0</v>
      </c>
      <c r="EI92" s="214">
        <f t="shared" si="120"/>
        <v>0</v>
      </c>
      <c r="EJ92" s="214">
        <f t="shared" si="120"/>
        <v>0</v>
      </c>
      <c r="EK92" s="214">
        <f t="shared" si="120"/>
        <v>0</v>
      </c>
      <c r="EL92" s="214">
        <f t="shared" si="120"/>
        <v>0</v>
      </c>
      <c r="EM92" s="214">
        <f t="shared" si="120"/>
        <v>0</v>
      </c>
      <c r="EN92" s="214">
        <f t="shared" si="120"/>
        <v>0</v>
      </c>
      <c r="EO92" s="214">
        <f t="shared" si="120"/>
        <v>0</v>
      </c>
      <c r="EP92" s="214">
        <f t="shared" si="120"/>
        <v>0</v>
      </c>
      <c r="EQ92" s="214">
        <f t="shared" si="120"/>
        <v>0</v>
      </c>
      <c r="ER92" s="214">
        <f t="shared" si="120"/>
        <v>0</v>
      </c>
      <c r="ES92" s="214">
        <f t="shared" si="120"/>
        <v>0</v>
      </c>
      <c r="ET92" s="214">
        <f t="shared" si="120"/>
        <v>0</v>
      </c>
      <c r="EU92" s="214">
        <f t="shared" si="120"/>
        <v>0</v>
      </c>
      <c r="EV92" s="214">
        <f t="shared" si="120"/>
        <v>0</v>
      </c>
      <c r="EW92" s="214">
        <f t="shared" si="120"/>
        <v>0</v>
      </c>
      <c r="EX92" s="214">
        <f t="shared" si="120"/>
        <v>0</v>
      </c>
      <c r="EY92" s="214">
        <f t="shared" si="120"/>
        <v>0</v>
      </c>
      <c r="EZ92" s="214">
        <f t="shared" si="120"/>
        <v>0</v>
      </c>
      <c r="FA92" s="214">
        <f t="shared" si="120"/>
        <v>0</v>
      </c>
      <c r="FB92" s="214">
        <f t="shared" si="120"/>
        <v>0</v>
      </c>
      <c r="FC92" s="214">
        <f t="shared" si="120"/>
        <v>0</v>
      </c>
      <c r="FD92" s="214">
        <f t="shared" si="120"/>
        <v>0</v>
      </c>
      <c r="FE92" s="214">
        <f t="shared" si="120"/>
        <v>0</v>
      </c>
      <c r="FF92" s="214">
        <f t="shared" si="120"/>
        <v>0</v>
      </c>
      <c r="FG92" s="214">
        <f t="shared" si="120"/>
        <v>0</v>
      </c>
      <c r="FH92" s="214">
        <f t="shared" si="120"/>
        <v>0</v>
      </c>
      <c r="FI92" s="214">
        <f t="shared" si="120"/>
        <v>0</v>
      </c>
      <c r="FJ92" s="214">
        <f t="shared" si="120"/>
        <v>0</v>
      </c>
      <c r="FK92" s="214">
        <f t="shared" si="120"/>
        <v>0</v>
      </c>
      <c r="FL92" s="214">
        <f t="shared" si="120"/>
        <v>0</v>
      </c>
      <c r="FM92" s="214">
        <f t="shared" si="120"/>
        <v>0</v>
      </c>
      <c r="FN92" s="214">
        <f t="shared" si="120"/>
        <v>0</v>
      </c>
      <c r="FO92" s="214">
        <f t="shared" si="120"/>
        <v>0</v>
      </c>
      <c r="FP92" s="214">
        <f t="shared" si="120"/>
        <v>0</v>
      </c>
      <c r="FQ92" s="214">
        <f t="shared" si="120"/>
        <v>0</v>
      </c>
      <c r="FR92" s="214">
        <f t="shared" si="120"/>
        <v>0</v>
      </c>
      <c r="FS92" s="214">
        <f t="shared" si="120"/>
        <v>0</v>
      </c>
      <c r="FT92" s="214">
        <f t="shared" si="120"/>
        <v>0</v>
      </c>
      <c r="FU92" s="214">
        <f t="shared" si="120"/>
        <v>0</v>
      </c>
      <c r="FV92" s="214">
        <f t="shared" si="120"/>
        <v>0</v>
      </c>
      <c r="FW92" s="214">
        <f t="shared" si="120"/>
        <v>0</v>
      </c>
      <c r="FX92" s="214">
        <f t="shared" si="120"/>
        <v>0</v>
      </c>
      <c r="FY92" s="214">
        <f t="shared" si="120"/>
        <v>0</v>
      </c>
      <c r="FZ92" s="214">
        <f t="shared" si="120"/>
        <v>0</v>
      </c>
      <c r="GA92" s="214">
        <f t="shared" si="120"/>
        <v>0</v>
      </c>
      <c r="GB92" s="214">
        <f t="shared" si="120"/>
        <v>0</v>
      </c>
      <c r="GC92" s="214">
        <f t="shared" si="120"/>
        <v>0</v>
      </c>
      <c r="GD92" s="214">
        <f t="shared" si="120"/>
        <v>0</v>
      </c>
      <c r="GE92" s="214">
        <f t="shared" si="120"/>
        <v>0</v>
      </c>
      <c r="GF92" s="214">
        <f t="shared" si="120"/>
        <v>0</v>
      </c>
      <c r="GG92" s="214">
        <f t="shared" si="120"/>
        <v>0</v>
      </c>
      <c r="GH92" s="214">
        <f t="shared" si="120"/>
        <v>0</v>
      </c>
      <c r="GI92" s="214">
        <f t="shared" si="120"/>
        <v>0</v>
      </c>
      <c r="GJ92" s="214">
        <f t="shared" si="120"/>
        <v>0</v>
      </c>
      <c r="GK92" s="214">
        <f t="shared" si="120"/>
        <v>0</v>
      </c>
      <c r="GL92" s="214">
        <f t="shared" si="120"/>
        <v>0</v>
      </c>
      <c r="GM92" s="214">
        <f t="shared" si="120"/>
        <v>0</v>
      </c>
      <c r="GN92" s="214">
        <f t="shared" si="120"/>
        <v>0</v>
      </c>
      <c r="GO92" s="214">
        <f t="shared" ref="GO92:GR92" si="121">IF(ISERROR(GO31*(1-VLOOKUP(GO5,AVGMarketDiscountCar,6,FALSE))),0,GO31*(1-VLOOKUP(GO5,AVGMarketDiscountCar,6,FALSE)))</f>
        <v>0</v>
      </c>
      <c r="GP92" s="214">
        <f t="shared" si="121"/>
        <v>0</v>
      </c>
      <c r="GQ92" s="214">
        <f t="shared" si="121"/>
        <v>0</v>
      </c>
      <c r="GR92" s="214">
        <f t="shared" si="121"/>
        <v>0</v>
      </c>
      <c r="GS92" s="214">
        <f t="shared" ref="GS92:GV92" si="122">IF(ISERROR(GS31*(1-VLOOKUP(GS5,AVGMarketDiscountCar,6,FALSE))),0,GS31*(1-VLOOKUP(GS5,AVGMarketDiscountCar,6,FALSE)))</f>
        <v>0</v>
      </c>
      <c r="GT92" s="214">
        <f t="shared" si="122"/>
        <v>0</v>
      </c>
      <c r="GU92" s="214">
        <f t="shared" si="122"/>
        <v>0</v>
      </c>
      <c r="GV92" s="214">
        <f t="shared" si="122"/>
        <v>0</v>
      </c>
      <c r="GW92" s="214"/>
      <c r="GX92" s="230">
        <f t="shared" si="106"/>
        <v>91</v>
      </c>
      <c r="HB92" s="211" t="str">
        <f>CK$18&amp;CK$19&amp;CK$20</f>
        <v>MERCEDESCLASSE C (W205)220 BlueTEC Exclusive</v>
      </c>
      <c r="HF92" s="212" t="str">
        <f>CK$18&amp;CK$19&amp;CK$20&amp;"Term:"&amp; CK$43&amp;"  Mileage: "&amp;CK$44</f>
        <v>MERCEDESCLASSE C (W205)220 BlueTEC ExclusiveTerm:48  Mileage: 25000</v>
      </c>
    </row>
    <row r="93" spans="1:214" s="218" customFormat="1" ht="12" hidden="1" customHeight="1" x14ac:dyDescent="0.2">
      <c r="A93" s="230" t="s">
        <v>440</v>
      </c>
      <c r="B93" s="208" t="s">
        <v>440</v>
      </c>
      <c r="C93" s="219"/>
      <c r="D93" s="228" t="str">
        <f>D33</f>
        <v xml:space="preserve"> Accessories (excl. taxes) </v>
      </c>
      <c r="E93" s="214">
        <f>IF(ISERROR(E33*(1+'Model Assumptions'!$I$42)),0,E33*(1+'Model Assumptions'!$I$42))</f>
        <v>0</v>
      </c>
      <c r="F93" s="214">
        <f>IF(ISERROR(F33*(1+'Model Assumptions'!$I$42)),0,F33*(1+'Model Assumptions'!$I$42))</f>
        <v>0</v>
      </c>
      <c r="G93" s="214">
        <f>IF(ISERROR(G33*(1+'Model Assumptions'!$I$42)),0,G33*(1+'Model Assumptions'!$I$42))</f>
        <v>0</v>
      </c>
      <c r="H93" s="214">
        <f>IF(ISERROR(H33*(1+'Model Assumptions'!$I$42)),0,H33*(1+'Model Assumptions'!$I$42))</f>
        <v>0</v>
      </c>
      <c r="I93" s="214">
        <f>IF(ISERROR(I33*(1+'Model Assumptions'!$I$42)),0,I33*(1+'Model Assumptions'!$I$42))</f>
        <v>0</v>
      </c>
      <c r="J93" s="214">
        <f>IF(ISERROR(J33*(1+'Model Assumptions'!$I$42)),0,J33*(1+'Model Assumptions'!$I$42))</f>
        <v>0</v>
      </c>
      <c r="K93" s="214">
        <f>IF(ISERROR(K33*(1+'Model Assumptions'!$I$42)),0,K33*(1+'Model Assumptions'!$I$42))</f>
        <v>0</v>
      </c>
      <c r="L93" s="214">
        <f>IF(ISERROR(L33*(1+'Model Assumptions'!$I$42)),0,L33*(1+'Model Assumptions'!$I$42))</f>
        <v>0</v>
      </c>
      <c r="M93" s="214">
        <f>IF(ISERROR(M33*(1+'Model Assumptions'!$I$42)),0,M33*(1+'Model Assumptions'!$I$42))</f>
        <v>0</v>
      </c>
      <c r="N93" s="214">
        <f>IF(ISERROR(N33*(1+'Model Assumptions'!$I$42)),0,N33*(1+'Model Assumptions'!$I$42))</f>
        <v>0</v>
      </c>
      <c r="O93" s="214">
        <f>IF(ISERROR(O33*(1+'Model Assumptions'!$I$42)),0,O33*(1+'Model Assumptions'!$I$42))</f>
        <v>0</v>
      </c>
      <c r="P93" s="214">
        <f>IF(ISERROR(P33*(1+'Model Assumptions'!$I$42)),0,P33*(1+'Model Assumptions'!$I$42))</f>
        <v>0</v>
      </c>
      <c r="Q93" s="214">
        <f>IF(ISERROR(Q33*(1+'Model Assumptions'!$I$42)),0,Q33*(1+'Model Assumptions'!$I$42))</f>
        <v>0</v>
      </c>
      <c r="R93" s="214">
        <f>IF(ISERROR(R33*(1+'Model Assumptions'!$I$42)),0,R33*(1+'Model Assumptions'!$I$42))</f>
        <v>0</v>
      </c>
      <c r="S93" s="214">
        <f>IF(ISERROR(S33*(1+'Model Assumptions'!$I$42)),0,S33*(1+'Model Assumptions'!$I$42))</f>
        <v>0</v>
      </c>
      <c r="T93" s="214">
        <f>IF(ISERROR(T33*(1+'Model Assumptions'!$I$42)),0,T33*(1+'Model Assumptions'!$I$42))</f>
        <v>0</v>
      </c>
      <c r="U93" s="214">
        <f>IF(ISERROR(U33*(1+'Model Assumptions'!$I$42)),0,U33*(1+'Model Assumptions'!$I$42))</f>
        <v>0</v>
      </c>
      <c r="V93" s="214">
        <f>IF(ISERROR(V33*(1+'Model Assumptions'!$I$42)),0,V33*(1+'Model Assumptions'!$I$42))</f>
        <v>0</v>
      </c>
      <c r="W93" s="214">
        <f>IF(ISERROR(W33*(1+'Model Assumptions'!$I$42)),0,W33*(1+'Model Assumptions'!$I$42))</f>
        <v>0</v>
      </c>
      <c r="X93" s="214">
        <f>IF(ISERROR(X33*(1+'Model Assumptions'!$I$42)),0,X33*(1+'Model Assumptions'!$I$42))</f>
        <v>0</v>
      </c>
      <c r="Y93" s="214">
        <f>IF(ISERROR(Y33*(1+'Model Assumptions'!$I$42)),0,Y33*(1+'Model Assumptions'!$I$42))</f>
        <v>0</v>
      </c>
      <c r="Z93" s="214">
        <f>IF(ISERROR(Z33*(1+'Model Assumptions'!$I$42)),0,Z33*(1+'Model Assumptions'!$I$42))</f>
        <v>0</v>
      </c>
      <c r="AA93" s="214">
        <f>IF(ISERROR(AA33*(1+'Model Assumptions'!$I$42)),0,AA33*(1+'Model Assumptions'!$I$42))</f>
        <v>0</v>
      </c>
      <c r="AB93" s="214">
        <f>IF(ISERROR(AB33*(1+'Model Assumptions'!$I$42)),0,AB33*(1+'Model Assumptions'!$I$42))</f>
        <v>0</v>
      </c>
      <c r="AC93" s="214">
        <f>IF(ISERROR(AC33*(1+'Model Assumptions'!$I$42)),0,AC33*(1+'Model Assumptions'!$I$42))</f>
        <v>0</v>
      </c>
      <c r="AD93" s="214">
        <f>IF(ISERROR(AD33*(1+'Model Assumptions'!$I$42)),0,AD33*(1+'Model Assumptions'!$I$42))</f>
        <v>0</v>
      </c>
      <c r="AE93" s="214">
        <f>IF(ISERROR(AE33*(1+'Model Assumptions'!$I$42)),0,AE33*(1+'Model Assumptions'!$I$42))</f>
        <v>0</v>
      </c>
      <c r="AF93" s="214">
        <f>IF(ISERROR(AF33*(1+'Model Assumptions'!$I$42)),0,AF33*(1+'Model Assumptions'!$I$42))</f>
        <v>0</v>
      </c>
      <c r="AG93" s="214">
        <f>IF(ISERROR(AG33*(1+'Model Assumptions'!$I$42)),0,AG33*(1+'Model Assumptions'!$I$42))</f>
        <v>0</v>
      </c>
      <c r="AH93" s="214">
        <f>IF(ISERROR(AH33*(1+'Model Assumptions'!$I$42)),0,AH33*(1+'Model Assumptions'!$I$42))</f>
        <v>0</v>
      </c>
      <c r="AI93" s="214">
        <f>IF(ISERROR(AI33*(1+'Model Assumptions'!$I$42)),0,AI33*(1+'Model Assumptions'!$I$42))</f>
        <v>0</v>
      </c>
      <c r="AJ93" s="214">
        <f>IF(ISERROR(AJ33*(1+'Model Assumptions'!$I$42)),0,AJ33*(1+'Model Assumptions'!$I$42))</f>
        <v>0</v>
      </c>
      <c r="AK93" s="214">
        <f>IF(ISERROR(AK33*(1+'Model Assumptions'!$I$42)),0,AK33*(1+'Model Assumptions'!$I$42))</f>
        <v>0</v>
      </c>
      <c r="AL93" s="214">
        <f>IF(ISERROR(AL33*(1+'Model Assumptions'!$I$42)),0,AL33*(1+'Model Assumptions'!$I$42))</f>
        <v>0</v>
      </c>
      <c r="AM93" s="214">
        <f>IF(ISERROR(AM33*(1+'Model Assumptions'!$I$42)),0,AM33*(1+'Model Assumptions'!$I$42))</f>
        <v>0</v>
      </c>
      <c r="AN93" s="214">
        <f>IF(ISERROR(AN33*(1+'Model Assumptions'!$I$42)),0,AN33*(1+'Model Assumptions'!$I$42))</f>
        <v>0</v>
      </c>
      <c r="AO93" s="214">
        <f>IF(ISERROR(AO33*(1+'Model Assumptions'!$I$42)),0,AO33*(1+'Model Assumptions'!$I$42))</f>
        <v>0</v>
      </c>
      <c r="AP93" s="214">
        <f>IF(ISERROR(AP33*(1+'Model Assumptions'!$I$42)),0,AP33*(1+'Model Assumptions'!$I$42))</f>
        <v>0</v>
      </c>
      <c r="AQ93" s="214">
        <f>IF(ISERROR(AQ33*(1+'Model Assumptions'!$I$42)),0,AQ33*(1+'Model Assumptions'!$I$42))</f>
        <v>0</v>
      </c>
      <c r="AR93" s="214">
        <f>IF(ISERROR(AR33*(1+'Model Assumptions'!$I$42)),0,AR33*(1+'Model Assumptions'!$I$42))</f>
        <v>0</v>
      </c>
      <c r="AS93" s="214">
        <f>IF(ISERROR(AS33*(1+'Model Assumptions'!$I$42)),0,AS33*(1+'Model Assumptions'!$I$42))</f>
        <v>0</v>
      </c>
      <c r="AT93" s="214">
        <f>IF(ISERROR(AT33*(1+'Model Assumptions'!$I$42)),0,AT33*(1+'Model Assumptions'!$I$42))</f>
        <v>0</v>
      </c>
      <c r="AU93" s="214">
        <f>IF(ISERROR(AU33*(1+'Model Assumptions'!$I$42)),0,AU33*(1+'Model Assumptions'!$I$42))</f>
        <v>0</v>
      </c>
      <c r="AV93" s="214">
        <f>IF(ISERROR(AV33*(1+'Model Assumptions'!$I$42)),0,AV33*(1+'Model Assumptions'!$I$42))</f>
        <v>0</v>
      </c>
      <c r="AW93" s="214">
        <f>IF(ISERROR(AW33*(1+'Model Assumptions'!$I$42)),0,AW33*(1+'Model Assumptions'!$I$42))</f>
        <v>0</v>
      </c>
      <c r="AX93" s="214">
        <f>IF(ISERROR(AX33*(1+'Model Assumptions'!$I$42)),0,AX33*(1+'Model Assumptions'!$I$42))</f>
        <v>0</v>
      </c>
      <c r="AY93" s="214">
        <f>IF(ISERROR(AY33*(1+'Model Assumptions'!$I$42)),0,AY33*(1+'Model Assumptions'!$I$42))</f>
        <v>0</v>
      </c>
      <c r="AZ93" s="214">
        <f>IF(ISERROR(AZ33*(1+'Model Assumptions'!$I$42)),0,AZ33*(1+'Model Assumptions'!$I$42))</f>
        <v>0</v>
      </c>
      <c r="BA93" s="214">
        <f>IF(ISERROR(BA33*(1+'Model Assumptions'!$I$42)),0,BA33*(1+'Model Assumptions'!$I$42))</f>
        <v>0</v>
      </c>
      <c r="BB93" s="214">
        <f>IF(ISERROR(BB33*(1+'Model Assumptions'!$I$42)),0,BB33*(1+'Model Assumptions'!$I$42))</f>
        <v>0</v>
      </c>
      <c r="BC93" s="214">
        <f>IF(ISERROR(BC33*(1+'Model Assumptions'!$I$42)),0,BC33*(1+'Model Assumptions'!$I$42))</f>
        <v>0</v>
      </c>
      <c r="BD93" s="214">
        <f>IF(ISERROR(BD33*(1+'Model Assumptions'!$I$42)),0,BD33*(1+'Model Assumptions'!$I$42))</f>
        <v>0</v>
      </c>
      <c r="BE93" s="214">
        <f>IF(ISERROR(BE33*(1+'Model Assumptions'!$I$42)),0,BE33*(1+'Model Assumptions'!$I$42))</f>
        <v>0</v>
      </c>
      <c r="BF93" s="214">
        <f>IF(ISERROR(BF33*(1+'Model Assumptions'!$I$42)),0,BF33*(1+'Model Assumptions'!$I$42))</f>
        <v>0</v>
      </c>
      <c r="BG93" s="214">
        <f>IF(ISERROR(BG33*(1+'Model Assumptions'!$I$42)),0,BG33*(1+'Model Assumptions'!$I$42))</f>
        <v>0</v>
      </c>
      <c r="BH93" s="214">
        <f>IF(ISERROR(BH33*(1+'Model Assumptions'!$I$42)),0,BH33*(1+'Model Assumptions'!$I$42))</f>
        <v>0</v>
      </c>
      <c r="BI93" s="214">
        <f>IF(ISERROR(BI33*(1+'Model Assumptions'!$I$42)),0,BI33*(1+'Model Assumptions'!$I$42))</f>
        <v>0</v>
      </c>
      <c r="BJ93" s="214">
        <f>IF(ISERROR(BJ33*(1+'Model Assumptions'!$I$42)),0,BJ33*(1+'Model Assumptions'!$I$42))</f>
        <v>0</v>
      </c>
      <c r="BK93" s="214">
        <f>IF(ISERROR(BK33*(1+'Model Assumptions'!$I$42)),0,BK33*(1+'Model Assumptions'!$I$42))</f>
        <v>0</v>
      </c>
      <c r="BL93" s="214">
        <f>IF(ISERROR(BL33*(1+'Model Assumptions'!$I$42)),0,BL33*(1+'Model Assumptions'!$I$42))</f>
        <v>0</v>
      </c>
      <c r="BM93" s="214">
        <f>IF(ISERROR(BM33*(1+'Model Assumptions'!$I$42)),0,BM33*(1+'Model Assumptions'!$I$42))</f>
        <v>0</v>
      </c>
      <c r="BN93" s="214">
        <f>IF(ISERROR(BN33*(1+'Model Assumptions'!$I$42)),0,BN33*(1+'Model Assumptions'!$I$42))</f>
        <v>0</v>
      </c>
      <c r="BO93" s="214">
        <f>IF(ISERROR(BO33*(1+'Model Assumptions'!$I$42)),0,BO33*(1+'Model Assumptions'!$I$42))</f>
        <v>0</v>
      </c>
      <c r="BP93" s="214">
        <f>IF(ISERROR(BP33*(1+'Model Assumptions'!$I$42)),0,BP33*(1+'Model Assumptions'!$I$42))</f>
        <v>0</v>
      </c>
      <c r="BQ93" s="214">
        <f>IF(ISERROR(BQ33*(1+'Model Assumptions'!$I$42)),0,BQ33*(1+'Model Assumptions'!$I$42))</f>
        <v>0</v>
      </c>
      <c r="BR93" s="214">
        <f>IF(ISERROR(BR33*(1+'Model Assumptions'!$I$42)),0,BR33*(1+'Model Assumptions'!$I$42))</f>
        <v>0</v>
      </c>
      <c r="BS93" s="214">
        <f>IF(ISERROR(BS33*(1+'Model Assumptions'!$I$42)),0,BS33*(1+'Model Assumptions'!$I$42))</f>
        <v>0</v>
      </c>
      <c r="BT93" s="214">
        <f>IF(ISERROR(BT33*(1+'Model Assumptions'!$I$42)),0,BT33*(1+'Model Assumptions'!$I$42))</f>
        <v>0</v>
      </c>
      <c r="BU93" s="214">
        <f>IF(ISERROR(BU33*(1+'Model Assumptions'!$I$42)),0,BU33*(1+'Model Assumptions'!$I$42))</f>
        <v>0</v>
      </c>
      <c r="BV93" s="214">
        <f>IF(ISERROR(BV33*(1+'Model Assumptions'!$I$42)),0,BV33*(1+'Model Assumptions'!$I$42))</f>
        <v>0</v>
      </c>
      <c r="BW93" s="214">
        <f>IF(ISERROR(BW33*(1+'Model Assumptions'!$I$42)),0,BW33*(1+'Model Assumptions'!$I$42))</f>
        <v>0</v>
      </c>
      <c r="BX93" s="214">
        <f>IF(ISERROR(BX33*(1+'Model Assumptions'!$I$42)),0,BX33*(1+'Model Assumptions'!$I$42))</f>
        <v>0</v>
      </c>
      <c r="BY93" s="214">
        <f>IF(ISERROR(BY33*(1+'Model Assumptions'!$I$42)),0,BY33*(1+'Model Assumptions'!$I$42))</f>
        <v>0</v>
      </c>
      <c r="BZ93" s="214">
        <f>IF(ISERROR(BZ33*(1+'Model Assumptions'!$I$42)),0,BZ33*(1+'Model Assumptions'!$I$42))</f>
        <v>0</v>
      </c>
      <c r="CA93" s="214">
        <f>IF(ISERROR(CA33*(1+'Model Assumptions'!$I$42)),0,CA33*(1+'Model Assumptions'!$I$42))</f>
        <v>0</v>
      </c>
      <c r="CB93" s="214">
        <f>IF(ISERROR(CB33*(1+'Model Assumptions'!$I$42)),0,CB33*(1+'Model Assumptions'!$I$42))</f>
        <v>0</v>
      </c>
      <c r="CC93" s="214">
        <f>IF(ISERROR(CC33*(1+'Model Assumptions'!$I$42)),0,CC33*(1+'Model Assumptions'!$I$42))</f>
        <v>0</v>
      </c>
      <c r="CD93" s="214">
        <f>IF(ISERROR(CD33*(1+'Model Assumptions'!$I$42)),0,CD33*(1+'Model Assumptions'!$I$42))</f>
        <v>0</v>
      </c>
      <c r="CE93" s="214">
        <f>IF(ISERROR(CE33*(1+'Model Assumptions'!$I$42)),0,CE33*(1+'Model Assumptions'!$I$42))</f>
        <v>0</v>
      </c>
      <c r="CF93" s="214">
        <f>IF(ISERROR(CF33*(1+'Model Assumptions'!$I$42)),0,CF33*(1+'Model Assumptions'!$I$42))</f>
        <v>0</v>
      </c>
      <c r="CG93" s="214">
        <f>IF(ISERROR(CG33*(1+'Model Assumptions'!$I$42)),0,CG33*(1+'Model Assumptions'!$I$42))</f>
        <v>0</v>
      </c>
      <c r="CH93" s="214">
        <f>IF(ISERROR(CH33*(1+'Model Assumptions'!$I$42)),0,CH33*(1+'Model Assumptions'!$I$42))</f>
        <v>0</v>
      </c>
      <c r="CI93" s="214">
        <f>IF(ISERROR(CI33*(1+'Model Assumptions'!$I$42)),0,CI33*(1+'Model Assumptions'!$I$42))</f>
        <v>0</v>
      </c>
      <c r="CJ93" s="214">
        <f>IF(ISERROR(CJ33*(1+'Model Assumptions'!$I$42)),0,CJ33*(1+'Model Assumptions'!$I$42))</f>
        <v>0</v>
      </c>
      <c r="CK93" s="214">
        <f>IF(ISERROR(CK33*(1+'Model Assumptions'!$I$42)),0,CK33*(1+'Model Assumptions'!$I$42))</f>
        <v>0</v>
      </c>
      <c r="CL93" s="214">
        <f>IF(ISERROR(CL33*(1+'Model Assumptions'!$I$42)),0,CL33*(1+'Model Assumptions'!$I$42))</f>
        <v>0</v>
      </c>
      <c r="CM93" s="214">
        <f>IF(ISERROR(CM33*(1+'Model Assumptions'!$I$42)),0,CM33*(1+'Model Assumptions'!$I$42))</f>
        <v>0</v>
      </c>
      <c r="CN93" s="214">
        <f>IF(ISERROR(CN33*(1+'Model Assumptions'!$I$42)),0,CN33*(1+'Model Assumptions'!$I$42))</f>
        <v>0</v>
      </c>
      <c r="CO93" s="214">
        <f>IF(ISERROR(CO33*(1+'Model Assumptions'!$I$42)),0,CO33*(1+'Model Assumptions'!$I$42))</f>
        <v>0</v>
      </c>
      <c r="CP93" s="214">
        <f>IF(ISERROR(CP33*(1+'Model Assumptions'!$I$42)),0,CP33*(1+'Model Assumptions'!$I$42))</f>
        <v>0</v>
      </c>
      <c r="CQ93" s="214">
        <f>IF(ISERROR(CQ33*(1+'Model Assumptions'!$I$42)),0,CQ33*(1+'Model Assumptions'!$I$42))</f>
        <v>0</v>
      </c>
      <c r="CR93" s="214">
        <f>IF(ISERROR(CR33*(1+'Model Assumptions'!$I$42)),0,CR33*(1+'Model Assumptions'!$I$42))</f>
        <v>0</v>
      </c>
      <c r="CS93" s="214">
        <f>IF(ISERROR(CS33*(1+'Model Assumptions'!$I$42)),0,CS33*(1+'Model Assumptions'!$I$42))</f>
        <v>0</v>
      </c>
      <c r="CT93" s="214">
        <f>IF(ISERROR(CT33*(1+'Model Assumptions'!$I$42)),0,CT33*(1+'Model Assumptions'!$I$42))</f>
        <v>0</v>
      </c>
      <c r="CU93" s="214">
        <f>IF(ISERROR(CU33*(1+'Model Assumptions'!$I$42)),0,CU33*(1+'Model Assumptions'!$I$42))</f>
        <v>0</v>
      </c>
      <c r="CV93" s="214">
        <f>IF(ISERROR(CV33*(1+'Model Assumptions'!$I$42)),0,CV33*(1+'Model Assumptions'!$I$42))</f>
        <v>0</v>
      </c>
      <c r="CW93" s="214">
        <f>IF(ISERROR(CW33*(1+'Model Assumptions'!$I$42)),0,CW33*(1+'Model Assumptions'!$I$42))</f>
        <v>0</v>
      </c>
      <c r="CX93" s="214">
        <f>IF(ISERROR(CX33*(1+'Model Assumptions'!$I$42)),0,CX33*(1+'Model Assumptions'!$I$42))</f>
        <v>0</v>
      </c>
      <c r="CY93" s="214">
        <f>IF(ISERROR(CY33*(1+'Model Assumptions'!$I$42)),0,CY33*(1+'Model Assumptions'!$I$42))</f>
        <v>0</v>
      </c>
      <c r="CZ93" s="214">
        <f>IF(ISERROR(CZ33*(1+'Model Assumptions'!$I$42)),0,CZ33*(1+'Model Assumptions'!$I$42))</f>
        <v>0</v>
      </c>
      <c r="DA93" s="214">
        <f>IF(ISERROR(DA33*(1+'Model Assumptions'!$I$42)),0,DA33*(1+'Model Assumptions'!$I$42))</f>
        <v>0</v>
      </c>
      <c r="DB93" s="214">
        <f>IF(ISERROR(DB33*(1+'Model Assumptions'!$I$42)),0,DB33*(1+'Model Assumptions'!$I$42))</f>
        <v>0</v>
      </c>
      <c r="DC93" s="214">
        <f>IF(ISERROR(DC33*(1+'Model Assumptions'!$I$42)),0,DC33*(1+'Model Assumptions'!$I$42))</f>
        <v>0</v>
      </c>
      <c r="DD93" s="214">
        <f>IF(ISERROR(DD33*(1+'Model Assumptions'!$I$42)),0,DD33*(1+'Model Assumptions'!$I$42))</f>
        <v>0</v>
      </c>
      <c r="DE93" s="214">
        <f>IF(ISERROR(DE33*(1+'Model Assumptions'!$I$42)),0,DE33*(1+'Model Assumptions'!$I$42))</f>
        <v>0</v>
      </c>
      <c r="DF93" s="214">
        <f>IF(ISERROR(DF33*(1+'Model Assumptions'!$I$42)),0,DF33*(1+'Model Assumptions'!$I$42))</f>
        <v>0</v>
      </c>
      <c r="DG93" s="214">
        <f>IF(ISERROR(DG33*(1+'Model Assumptions'!$I$42)),0,DG33*(1+'Model Assumptions'!$I$42))</f>
        <v>0</v>
      </c>
      <c r="DH93" s="214">
        <f>IF(ISERROR(DH33*(1+'Model Assumptions'!$I$42)),0,DH33*(1+'Model Assumptions'!$I$42))</f>
        <v>0</v>
      </c>
      <c r="DI93" s="214">
        <f>IF(ISERROR(DI33*(1+'Model Assumptions'!$I$42)),0,DI33*(1+'Model Assumptions'!$I$42))</f>
        <v>0</v>
      </c>
      <c r="DJ93" s="214">
        <f>IF(ISERROR(DJ33*(1+'Model Assumptions'!$I$42)),0,DJ33*(1+'Model Assumptions'!$I$42))</f>
        <v>0</v>
      </c>
      <c r="DK93" s="214">
        <f>IF(ISERROR(DK33*(1+'Model Assumptions'!$I$42)),0,DK33*(1+'Model Assumptions'!$I$42))</f>
        <v>0</v>
      </c>
      <c r="DL93" s="214">
        <f>IF(ISERROR(DL33*(1+'Model Assumptions'!$I$42)),0,DL33*(1+'Model Assumptions'!$I$42))</f>
        <v>0</v>
      </c>
      <c r="DM93" s="214">
        <f>IF(ISERROR(DM33*(1+'Model Assumptions'!$I$42)),0,DM33*(1+'Model Assumptions'!$I$42))</f>
        <v>0</v>
      </c>
      <c r="DN93" s="214">
        <f>IF(ISERROR(DN33*(1+'Model Assumptions'!$I$42)),0,DN33*(1+'Model Assumptions'!$I$42))</f>
        <v>0</v>
      </c>
      <c r="DO93" s="214">
        <f>IF(ISERROR(DO33*(1+'Model Assumptions'!$I$42)),0,DO33*(1+'Model Assumptions'!$I$42))</f>
        <v>0</v>
      </c>
      <c r="DP93" s="214">
        <f>IF(ISERROR(DP33*(1+'Model Assumptions'!$I$42)),0,DP33*(1+'Model Assumptions'!$I$42))</f>
        <v>0</v>
      </c>
      <c r="DQ93" s="214">
        <f>IF(ISERROR(DQ33*(1+'Model Assumptions'!$I$42)),0,DQ33*(1+'Model Assumptions'!$I$42))</f>
        <v>0</v>
      </c>
      <c r="DR93" s="214">
        <f>IF(ISERROR(DR33*(1+'Model Assumptions'!$I$42)),0,DR33*(1+'Model Assumptions'!$I$42))</f>
        <v>0</v>
      </c>
      <c r="DS93" s="214">
        <f>IF(ISERROR(DS33*(1+'Model Assumptions'!$I$42)),0,DS33*(1+'Model Assumptions'!$I$42))</f>
        <v>0</v>
      </c>
      <c r="DT93" s="214">
        <f>IF(ISERROR(DT33*(1+'Model Assumptions'!$I$42)),0,DT33*(1+'Model Assumptions'!$I$42))</f>
        <v>0</v>
      </c>
      <c r="DU93" s="214">
        <f>IF(ISERROR(DU33*(1+'Model Assumptions'!$I$42)),0,DU33*(1+'Model Assumptions'!$I$42))</f>
        <v>0</v>
      </c>
      <c r="DV93" s="214">
        <f>IF(ISERROR(DV33*(1+'Model Assumptions'!$I$42)),0,DV33*(1+'Model Assumptions'!$I$42))</f>
        <v>0</v>
      </c>
      <c r="DW93" s="214">
        <f>IF(ISERROR(DW33*(1+'Model Assumptions'!$I$42)),0,DW33*(1+'Model Assumptions'!$I$42))</f>
        <v>0</v>
      </c>
      <c r="DX93" s="214">
        <f>IF(ISERROR(DX33*(1+'Model Assumptions'!$I$42)),0,DX33*(1+'Model Assumptions'!$I$42))</f>
        <v>0</v>
      </c>
      <c r="DY93" s="214">
        <f>IF(ISERROR(DY33*(1+'Model Assumptions'!$I$42)),0,DY33*(1+'Model Assumptions'!$I$42))</f>
        <v>0</v>
      </c>
      <c r="DZ93" s="214">
        <f>IF(ISERROR(DZ33*(1+'Model Assumptions'!$I$42)),0,DZ33*(1+'Model Assumptions'!$I$42))</f>
        <v>0</v>
      </c>
      <c r="EA93" s="214">
        <f>IF(ISERROR(EA33*(1+'Model Assumptions'!$I$42)),0,EA33*(1+'Model Assumptions'!$I$42))</f>
        <v>0</v>
      </c>
      <c r="EB93" s="214">
        <f>IF(ISERROR(EB33*(1+'Model Assumptions'!$I$42)),0,EB33*(1+'Model Assumptions'!$I$42))</f>
        <v>0</v>
      </c>
      <c r="EC93" s="214">
        <f>IF(ISERROR(EC33*(1+'Model Assumptions'!$I$42)),0,EC33*(1+'Model Assumptions'!$I$42))</f>
        <v>0</v>
      </c>
      <c r="ED93" s="214">
        <f>IF(ISERROR(ED33*(1+'Model Assumptions'!$I$42)),0,ED33*(1+'Model Assumptions'!$I$42))</f>
        <v>0</v>
      </c>
      <c r="EE93" s="214">
        <f>IF(ISERROR(EE33*(1+'Model Assumptions'!$I$42)),0,EE33*(1+'Model Assumptions'!$I$42))</f>
        <v>0</v>
      </c>
      <c r="EF93" s="214">
        <f>IF(ISERROR(EF33*(1+'Model Assumptions'!$I$42)),0,EF33*(1+'Model Assumptions'!$I$42))</f>
        <v>0</v>
      </c>
      <c r="EG93" s="214">
        <f>IF(ISERROR(EG33*(1+'Model Assumptions'!$I$42)),0,EG33*(1+'Model Assumptions'!$I$42))</f>
        <v>0</v>
      </c>
      <c r="EH93" s="214">
        <f>IF(ISERROR(EH33*(1+'Model Assumptions'!$I$42)),0,EH33*(1+'Model Assumptions'!$I$42))</f>
        <v>0</v>
      </c>
      <c r="EI93" s="214">
        <f>IF(ISERROR(EI33*(1+'Model Assumptions'!$I$42)),0,EI33*(1+'Model Assumptions'!$I$42))</f>
        <v>0</v>
      </c>
      <c r="EJ93" s="214">
        <f>IF(ISERROR(EJ33*(1+'Model Assumptions'!$I$42)),0,EJ33*(1+'Model Assumptions'!$I$42))</f>
        <v>0</v>
      </c>
      <c r="EK93" s="214">
        <f>IF(ISERROR(EK33*(1+'Model Assumptions'!$I$42)),0,EK33*(1+'Model Assumptions'!$I$42))</f>
        <v>0</v>
      </c>
      <c r="EL93" s="214">
        <f>IF(ISERROR(EL33*(1+'Model Assumptions'!$I$42)),0,EL33*(1+'Model Assumptions'!$I$42))</f>
        <v>0</v>
      </c>
      <c r="EM93" s="214">
        <f>IF(ISERROR(EM33*(1+'Model Assumptions'!$I$42)),0,EM33*(1+'Model Assumptions'!$I$42))</f>
        <v>0</v>
      </c>
      <c r="EN93" s="214">
        <f>IF(ISERROR(EN33*(1+'Model Assumptions'!$I$42)),0,EN33*(1+'Model Assumptions'!$I$42))</f>
        <v>0</v>
      </c>
      <c r="EO93" s="214">
        <f>IF(ISERROR(EO33*(1+'Model Assumptions'!$I$42)),0,EO33*(1+'Model Assumptions'!$I$42))</f>
        <v>0</v>
      </c>
      <c r="EP93" s="214">
        <f>IF(ISERROR(EP33*(1+'Model Assumptions'!$I$42)),0,EP33*(1+'Model Assumptions'!$I$42))</f>
        <v>0</v>
      </c>
      <c r="EQ93" s="214">
        <f>IF(ISERROR(EQ33*(1+'Model Assumptions'!$I$42)),0,EQ33*(1+'Model Assumptions'!$I$42))</f>
        <v>0</v>
      </c>
      <c r="ER93" s="214">
        <f>IF(ISERROR(ER33*(1+'Model Assumptions'!$I$42)),0,ER33*(1+'Model Assumptions'!$I$42))</f>
        <v>0</v>
      </c>
      <c r="ES93" s="214">
        <f>IF(ISERROR(ES33*(1+'Model Assumptions'!$I$42)),0,ES33*(1+'Model Assumptions'!$I$42))</f>
        <v>0</v>
      </c>
      <c r="ET93" s="214">
        <f>IF(ISERROR(ET33*(1+'Model Assumptions'!$I$42)),0,ET33*(1+'Model Assumptions'!$I$42))</f>
        <v>0</v>
      </c>
      <c r="EU93" s="214">
        <f>IF(ISERROR(EU33*(1+'Model Assumptions'!$I$42)),0,EU33*(1+'Model Assumptions'!$I$42))</f>
        <v>0</v>
      </c>
      <c r="EV93" s="214">
        <f>IF(ISERROR(EV33*(1+'Model Assumptions'!$I$42)),0,EV33*(1+'Model Assumptions'!$I$42))</f>
        <v>0</v>
      </c>
      <c r="EW93" s="214">
        <f>IF(ISERROR(EW33*(1+'Model Assumptions'!$I$42)),0,EW33*(1+'Model Assumptions'!$I$42))</f>
        <v>0</v>
      </c>
      <c r="EX93" s="214">
        <f>IF(ISERROR(EX33*(1+'Model Assumptions'!$I$42)),0,EX33*(1+'Model Assumptions'!$I$42))</f>
        <v>0</v>
      </c>
      <c r="EY93" s="214">
        <f>IF(ISERROR(EY33*(1+'Model Assumptions'!$I$42)),0,EY33*(1+'Model Assumptions'!$I$42))</f>
        <v>0</v>
      </c>
      <c r="EZ93" s="214">
        <f>IF(ISERROR(EZ33*(1+'Model Assumptions'!$I$42)),0,EZ33*(1+'Model Assumptions'!$I$42))</f>
        <v>0</v>
      </c>
      <c r="FA93" s="214">
        <f>IF(ISERROR(FA33*(1+'Model Assumptions'!$I$42)),0,FA33*(1+'Model Assumptions'!$I$42))</f>
        <v>0</v>
      </c>
      <c r="FB93" s="214">
        <f>IF(ISERROR(FB33*(1+'Model Assumptions'!$I$42)),0,FB33*(1+'Model Assumptions'!$I$42))</f>
        <v>0</v>
      </c>
      <c r="FC93" s="214">
        <f>IF(ISERROR(FC33*(1+'Model Assumptions'!$I$42)),0,FC33*(1+'Model Assumptions'!$I$42))</f>
        <v>0</v>
      </c>
      <c r="FD93" s="214">
        <f>IF(ISERROR(FD33*(1+'Model Assumptions'!$I$42)),0,FD33*(1+'Model Assumptions'!$I$42))</f>
        <v>0</v>
      </c>
      <c r="FE93" s="214">
        <f>IF(ISERROR(FE33*(1+'Model Assumptions'!$I$42)),0,FE33*(1+'Model Assumptions'!$I$42))</f>
        <v>0</v>
      </c>
      <c r="FF93" s="214">
        <f>IF(ISERROR(FF33*(1+'Model Assumptions'!$I$42)),0,FF33*(1+'Model Assumptions'!$I$42))</f>
        <v>0</v>
      </c>
      <c r="FG93" s="214">
        <f>IF(ISERROR(FG33*(1+'Model Assumptions'!$I$42)),0,FG33*(1+'Model Assumptions'!$I$42))</f>
        <v>0</v>
      </c>
      <c r="FH93" s="214">
        <f>IF(ISERROR(FH33*(1+'Model Assumptions'!$I$42)),0,FH33*(1+'Model Assumptions'!$I$42))</f>
        <v>0</v>
      </c>
      <c r="FI93" s="214">
        <f>IF(ISERROR(FI33*(1+'Model Assumptions'!$I$42)),0,FI33*(1+'Model Assumptions'!$I$42))</f>
        <v>0</v>
      </c>
      <c r="FJ93" s="214">
        <f>IF(ISERROR(FJ33*(1+'Model Assumptions'!$I$42)),0,FJ33*(1+'Model Assumptions'!$I$42))</f>
        <v>0</v>
      </c>
      <c r="FK93" s="214">
        <f>IF(ISERROR(FK33*(1+'Model Assumptions'!$I$42)),0,FK33*(1+'Model Assumptions'!$I$42))</f>
        <v>0</v>
      </c>
      <c r="FL93" s="214">
        <f>IF(ISERROR(FL33*(1+'Model Assumptions'!$I$42)),0,FL33*(1+'Model Assumptions'!$I$42))</f>
        <v>0</v>
      </c>
      <c r="FM93" s="214">
        <f>IF(ISERROR(FM33*(1+'Model Assumptions'!$I$42)),0,FM33*(1+'Model Assumptions'!$I$42))</f>
        <v>0</v>
      </c>
      <c r="FN93" s="214">
        <f>IF(ISERROR(FN33*(1+'Model Assumptions'!$I$42)),0,FN33*(1+'Model Assumptions'!$I$42))</f>
        <v>0</v>
      </c>
      <c r="FO93" s="214">
        <f>IF(ISERROR(FO33*(1+'Model Assumptions'!$I$42)),0,FO33*(1+'Model Assumptions'!$I$42))</f>
        <v>0</v>
      </c>
      <c r="FP93" s="214">
        <f>IF(ISERROR(FP33*(1+'Model Assumptions'!$I$42)),0,FP33*(1+'Model Assumptions'!$I$42))</f>
        <v>0</v>
      </c>
      <c r="FQ93" s="214">
        <f>IF(ISERROR(FQ33*(1+'Model Assumptions'!$I$42)),0,FQ33*(1+'Model Assumptions'!$I$42))</f>
        <v>0</v>
      </c>
      <c r="FR93" s="214">
        <f>IF(ISERROR(FR33*(1+'Model Assumptions'!$I$42)),0,FR33*(1+'Model Assumptions'!$I$42))</f>
        <v>0</v>
      </c>
      <c r="FS93" s="214">
        <f>IF(ISERROR(FS33*(1+'Model Assumptions'!$I$42)),0,FS33*(1+'Model Assumptions'!$I$42))</f>
        <v>0</v>
      </c>
      <c r="FT93" s="214">
        <f>IF(ISERROR(FT33*(1+'Model Assumptions'!$I$42)),0,FT33*(1+'Model Assumptions'!$I$42))</f>
        <v>0</v>
      </c>
      <c r="FU93" s="214">
        <f>IF(ISERROR(FU33*(1+'Model Assumptions'!$I$42)),0,FU33*(1+'Model Assumptions'!$I$42))</f>
        <v>0</v>
      </c>
      <c r="FV93" s="214">
        <f>IF(ISERROR(FV33*(1+'Model Assumptions'!$I$42)),0,FV33*(1+'Model Assumptions'!$I$42))</f>
        <v>0</v>
      </c>
      <c r="FW93" s="214">
        <f>IF(ISERROR(FW33*(1+'Model Assumptions'!$I$42)),0,FW33*(1+'Model Assumptions'!$I$42))</f>
        <v>0</v>
      </c>
      <c r="FX93" s="214">
        <f>IF(ISERROR(FX33*(1+'Model Assumptions'!$I$42)),0,FX33*(1+'Model Assumptions'!$I$42))</f>
        <v>0</v>
      </c>
      <c r="FY93" s="214">
        <f>IF(ISERROR(FY33*(1+'Model Assumptions'!$I$42)),0,FY33*(1+'Model Assumptions'!$I$42))</f>
        <v>0</v>
      </c>
      <c r="FZ93" s="214">
        <f>IF(ISERROR(FZ33*(1+'Model Assumptions'!$I$42)),0,FZ33*(1+'Model Assumptions'!$I$42))</f>
        <v>0</v>
      </c>
      <c r="GA93" s="214">
        <f>IF(ISERROR(GA33*(1+'Model Assumptions'!$I$42)),0,GA33*(1+'Model Assumptions'!$I$42))</f>
        <v>0</v>
      </c>
      <c r="GB93" s="214">
        <f>IF(ISERROR(GB33*(1+'Model Assumptions'!$I$42)),0,GB33*(1+'Model Assumptions'!$I$42))</f>
        <v>0</v>
      </c>
      <c r="GC93" s="214">
        <f>IF(ISERROR(GC33*(1+'Model Assumptions'!$I$42)),0,GC33*(1+'Model Assumptions'!$I$42))</f>
        <v>0</v>
      </c>
      <c r="GD93" s="214">
        <f>IF(ISERROR(GD33*(1+'Model Assumptions'!$I$42)),0,GD33*(1+'Model Assumptions'!$I$42))</f>
        <v>0</v>
      </c>
      <c r="GE93" s="214">
        <f>IF(ISERROR(GE33*(1+'Model Assumptions'!$I$42)),0,GE33*(1+'Model Assumptions'!$I$42))</f>
        <v>0</v>
      </c>
      <c r="GF93" s="214">
        <f>IF(ISERROR(GF33*(1+'Model Assumptions'!$I$42)),0,GF33*(1+'Model Assumptions'!$I$42))</f>
        <v>0</v>
      </c>
      <c r="GG93" s="214">
        <f>IF(ISERROR(GG33*(1+'Model Assumptions'!$I$42)),0,GG33*(1+'Model Assumptions'!$I$42))</f>
        <v>0</v>
      </c>
      <c r="GH93" s="214">
        <f>IF(ISERROR(GH33*(1+'Model Assumptions'!$I$42)),0,GH33*(1+'Model Assumptions'!$I$42))</f>
        <v>0</v>
      </c>
      <c r="GI93" s="214">
        <f>IF(ISERROR(GI33*(1+'Model Assumptions'!$I$42)),0,GI33*(1+'Model Assumptions'!$I$42))</f>
        <v>0</v>
      </c>
      <c r="GJ93" s="214">
        <f>IF(ISERROR(GJ33*(1+'Model Assumptions'!$I$42)),0,GJ33*(1+'Model Assumptions'!$I$42))</f>
        <v>0</v>
      </c>
      <c r="GK93" s="214">
        <f>IF(ISERROR(GK33*(1+'Model Assumptions'!$I$42)),0,GK33*(1+'Model Assumptions'!$I$42))</f>
        <v>0</v>
      </c>
      <c r="GL93" s="214">
        <f>IF(ISERROR(GL33*(1+'Model Assumptions'!$I$42)),0,GL33*(1+'Model Assumptions'!$I$42))</f>
        <v>0</v>
      </c>
      <c r="GM93" s="214">
        <f>IF(ISERROR(GM33*(1+'Model Assumptions'!$I$42)),0,GM33*(1+'Model Assumptions'!$I$42))</f>
        <v>0</v>
      </c>
      <c r="GN93" s="214">
        <f>IF(ISERROR(GN33*(1+'Model Assumptions'!$I$42)),0,GN33*(1+'Model Assumptions'!$I$42))</f>
        <v>0</v>
      </c>
      <c r="GO93" s="214">
        <f>IF(ISERROR(GO33*(1+'Model Assumptions'!$I$42)),0,GO33*(1+'Model Assumptions'!$I$42))</f>
        <v>0</v>
      </c>
      <c r="GP93" s="214">
        <f>IF(ISERROR(GP33*(1+'Model Assumptions'!$I$42)),0,GP33*(1+'Model Assumptions'!$I$42))</f>
        <v>0</v>
      </c>
      <c r="GQ93" s="214">
        <f>IF(ISERROR(GQ33*(1+'Model Assumptions'!$I$42)),0,GQ33*(1+'Model Assumptions'!$I$42))</f>
        <v>0</v>
      </c>
      <c r="GR93" s="214">
        <f>IF(ISERROR(GR33*(1+'Model Assumptions'!$I$42)),0,GR33*(1+'Model Assumptions'!$I$42))</f>
        <v>0</v>
      </c>
      <c r="GS93" s="214">
        <f>IF(ISERROR(GS33*(1+'Model Assumptions'!$I$42)),0,GS33*(1+'Model Assumptions'!$I$42))</f>
        <v>0</v>
      </c>
      <c r="GT93" s="214">
        <f>IF(ISERROR(GT33*(1+'Model Assumptions'!$I$42)),0,GT33*(1+'Model Assumptions'!$I$42))</f>
        <v>0</v>
      </c>
      <c r="GU93" s="214">
        <f>IF(ISERROR(GU33*(1+'Model Assumptions'!$I$42)),0,GU33*(1+'Model Assumptions'!$I$42))</f>
        <v>0</v>
      </c>
      <c r="GV93" s="214">
        <f>IF(ISERROR(GV33*(1+'Model Assumptions'!$I$42)),0,GV33*(1+'Model Assumptions'!$I$42))</f>
        <v>0</v>
      </c>
      <c r="GW93" s="214"/>
      <c r="GX93" s="230">
        <f t="shared" si="106"/>
        <v>92</v>
      </c>
      <c r="HB93" s="211" t="str">
        <f>CL$18&amp;CL$19&amp;CL$20</f>
        <v>MERCEDESCLASSE C (W205)220 BlueTEC Exclusive</v>
      </c>
      <c r="HF93" s="212" t="str">
        <f>CL$18&amp;CL$19&amp;CL$20&amp;"Term:"&amp; CL$43&amp;"  Mileage: "&amp;CL$44</f>
        <v>MERCEDESCLASSE C (W205)220 BlueTEC ExclusiveTerm:48  Mileage: 30000</v>
      </c>
    </row>
    <row r="94" spans="1:214" ht="12" hidden="1" customHeight="1" x14ac:dyDescent="0.2">
      <c r="A94" s="230" t="s">
        <v>440</v>
      </c>
      <c r="B94" s="208" t="s">
        <v>440</v>
      </c>
      <c r="C94" s="213"/>
      <c r="D94" s="228" t="str">
        <f>D36</f>
        <v xml:space="preserve"> Delivery costs </v>
      </c>
      <c r="E94" s="214">
        <f>IF(ISERROR(E36*(1+'Model Assumptions'!$I$44)),0,E36*(1+'Model Assumptions'!$I$44))</f>
        <v>645.25</v>
      </c>
      <c r="F94" s="214">
        <f>IF(ISERROR(F36*(1+'Model Assumptions'!$I$44)),0,F36*(1+'Model Assumptions'!$I$44))</f>
        <v>645.25</v>
      </c>
      <c r="G94" s="214">
        <f>IF(ISERROR(G36*(1+'Model Assumptions'!$I$44)),0,G36*(1+'Model Assumptions'!$I$44))</f>
        <v>645.25</v>
      </c>
      <c r="H94" s="214">
        <f>IF(ISERROR(H36*(1+'Model Assumptions'!$I$44)),0,H36*(1+'Model Assumptions'!$I$44))</f>
        <v>677.1</v>
      </c>
      <c r="I94" s="214">
        <f>IF(ISERROR(I36*(1+'Model Assumptions'!$I$44)),0,I36*(1+'Model Assumptions'!$I$44))</f>
        <v>677.1</v>
      </c>
      <c r="J94" s="214">
        <f>IF(ISERROR(J36*(1+'Model Assumptions'!$I$44)),0,J36*(1+'Model Assumptions'!$I$44))</f>
        <v>677.1</v>
      </c>
      <c r="K94" s="214">
        <f>IF(ISERROR(K36*(1+'Model Assumptions'!$I$44)),0,K36*(1+'Model Assumptions'!$I$44))</f>
        <v>713.1</v>
      </c>
      <c r="L94" s="214">
        <f>IF(ISERROR(L36*(1+'Model Assumptions'!$I$44)),0,L36*(1+'Model Assumptions'!$I$44))</f>
        <v>713.1</v>
      </c>
      <c r="M94" s="214">
        <f>IF(ISERROR(M36*(1+'Model Assumptions'!$I$44)),0,M36*(1+'Model Assumptions'!$I$44))</f>
        <v>713.1</v>
      </c>
      <c r="N94" s="214">
        <f>IF(ISERROR(N36*(1+'Model Assumptions'!$I$44)),0,N36*(1+'Model Assumptions'!$I$44))</f>
        <v>748.4</v>
      </c>
      <c r="O94" s="214">
        <f>IF(ISERROR(O36*(1+'Model Assumptions'!$I$44)),0,O36*(1+'Model Assumptions'!$I$44))</f>
        <v>748.4</v>
      </c>
      <c r="P94" s="214">
        <f>IF(ISERROR(P36*(1+'Model Assumptions'!$I$44)),0,P36*(1+'Model Assumptions'!$I$44))</f>
        <v>748.4</v>
      </c>
      <c r="Q94" s="214">
        <f>IF(ISERROR(Q36*(1+'Model Assumptions'!$I$44)),0,Q36*(1+'Model Assumptions'!$I$44))</f>
        <v>850.16</v>
      </c>
      <c r="R94" s="214">
        <f>IF(ISERROR(R36*(1+'Model Assumptions'!$I$44)),0,R36*(1+'Model Assumptions'!$I$44))</f>
        <v>850.16</v>
      </c>
      <c r="S94" s="214">
        <f>IF(ISERROR(S36*(1+'Model Assumptions'!$I$44)),0,S36*(1+'Model Assumptions'!$I$44))</f>
        <v>850.16</v>
      </c>
      <c r="T94" s="214">
        <f>IF(ISERROR(T36*(1+'Model Assumptions'!$I$44)),0,T36*(1+'Model Assumptions'!$I$44))</f>
        <v>883.44</v>
      </c>
      <c r="U94" s="214">
        <f>IF(ISERROR(U36*(1+'Model Assumptions'!$I$44)),0,U36*(1+'Model Assumptions'!$I$44))</f>
        <v>883.44</v>
      </c>
      <c r="V94" s="214">
        <f>IF(ISERROR(V36*(1+'Model Assumptions'!$I$44)),0,V36*(1+'Model Assumptions'!$I$44))</f>
        <v>883.44</v>
      </c>
      <c r="W94" s="214">
        <f>IF(ISERROR(W36*(1+'Model Assumptions'!$I$44)),0,W36*(1+'Model Assumptions'!$I$44))</f>
        <v>876.66</v>
      </c>
      <c r="X94" s="214">
        <f>IF(ISERROR(X36*(1+'Model Assumptions'!$I$44)),0,X36*(1+'Model Assumptions'!$I$44))</f>
        <v>876.66</v>
      </c>
      <c r="Y94" s="214">
        <f>IF(ISERROR(Y36*(1+'Model Assumptions'!$I$44)),0,Y36*(1+'Model Assumptions'!$I$44))</f>
        <v>876.66</v>
      </c>
      <c r="Z94" s="214">
        <f>IF(ISERROR(Z36*(1+'Model Assumptions'!$I$44)),0,Z36*(1+'Model Assumptions'!$I$44))</f>
        <v>917.66</v>
      </c>
      <c r="AA94" s="214">
        <f>IF(ISERROR(AA36*(1+'Model Assumptions'!$I$44)),0,AA36*(1+'Model Assumptions'!$I$44))</f>
        <v>917.66</v>
      </c>
      <c r="AB94" s="214">
        <f>IF(ISERROR(AB36*(1+'Model Assumptions'!$I$44)),0,AB36*(1+'Model Assumptions'!$I$44))</f>
        <v>917.66</v>
      </c>
      <c r="AC94" s="214">
        <f>IF(ISERROR(AC36*(1+'Model Assumptions'!$I$44)),0,AC36*(1+'Model Assumptions'!$I$44))</f>
        <v>709.6</v>
      </c>
      <c r="AD94" s="214">
        <f>IF(ISERROR(AD36*(1+'Model Assumptions'!$I$44)),0,AD36*(1+'Model Assumptions'!$I$44))</f>
        <v>709.6</v>
      </c>
      <c r="AE94" s="214">
        <f>IF(ISERROR(AE36*(1+'Model Assumptions'!$I$44)),0,AE36*(1+'Model Assumptions'!$I$44))</f>
        <v>709.6</v>
      </c>
      <c r="AF94" s="214">
        <f>IF(ISERROR(AF36*(1+'Model Assumptions'!$I$44)),0,AF36*(1+'Model Assumptions'!$I$44))</f>
        <v>750.29</v>
      </c>
      <c r="AG94" s="214">
        <f>IF(ISERROR(AG36*(1+'Model Assumptions'!$I$44)),0,AG36*(1+'Model Assumptions'!$I$44))</f>
        <v>750.29</v>
      </c>
      <c r="AH94" s="214">
        <f>IF(ISERROR(AH36*(1+'Model Assumptions'!$I$44)),0,AH36*(1+'Model Assumptions'!$I$44))</f>
        <v>750.29</v>
      </c>
      <c r="AI94" s="214">
        <f>IF(ISERROR(AI36*(1+'Model Assumptions'!$I$44)),0,AI36*(1+'Model Assumptions'!$I$44))</f>
        <v>769.39</v>
      </c>
      <c r="AJ94" s="214">
        <f>IF(ISERROR(AJ36*(1+'Model Assumptions'!$I$44)),0,AJ36*(1+'Model Assumptions'!$I$44))</f>
        <v>769.39</v>
      </c>
      <c r="AK94" s="214">
        <f>IF(ISERROR(AK36*(1+'Model Assumptions'!$I$44)),0,AK36*(1+'Model Assumptions'!$I$44))</f>
        <v>769.39</v>
      </c>
      <c r="AL94" s="214">
        <f>IF(ISERROR(AL36*(1+'Model Assumptions'!$I$44)),0,AL36*(1+'Model Assumptions'!$I$44))</f>
        <v>815.26</v>
      </c>
      <c r="AM94" s="214">
        <f>IF(ISERROR(AM36*(1+'Model Assumptions'!$I$44)),0,AM36*(1+'Model Assumptions'!$I$44))</f>
        <v>815.26</v>
      </c>
      <c r="AN94" s="214">
        <f>IF(ISERROR(AN36*(1+'Model Assumptions'!$I$44)),0,AN36*(1+'Model Assumptions'!$I$44))</f>
        <v>815.26</v>
      </c>
      <c r="AO94" s="214">
        <f>IF(ISERROR(AO36*(1+'Model Assumptions'!$I$44)),0,AO36*(1+'Model Assumptions'!$I$44))</f>
        <v>956.86</v>
      </c>
      <c r="AP94" s="214">
        <f>IF(ISERROR(AP36*(1+'Model Assumptions'!$I$44)),0,AP36*(1+'Model Assumptions'!$I$44))</f>
        <v>956.86</v>
      </c>
      <c r="AQ94" s="214">
        <f>IF(ISERROR(AQ36*(1+'Model Assumptions'!$I$44)),0,AQ36*(1+'Model Assumptions'!$I$44))</f>
        <v>956.86</v>
      </c>
      <c r="AR94" s="214">
        <f>IF(ISERROR(AR36*(1+'Model Assumptions'!$I$44)),0,AR36*(1+'Model Assumptions'!$I$44))</f>
        <v>999.73</v>
      </c>
      <c r="AS94" s="214">
        <f>IF(ISERROR(AS36*(1+'Model Assumptions'!$I$44)),0,AS36*(1+'Model Assumptions'!$I$44))</f>
        <v>999.73</v>
      </c>
      <c r="AT94" s="214">
        <f>IF(ISERROR(AT36*(1+'Model Assumptions'!$I$44)),0,AT36*(1+'Model Assumptions'!$I$44))</f>
        <v>999.73</v>
      </c>
      <c r="AU94" s="214">
        <f>IF(ISERROR(AU36*(1+'Model Assumptions'!$I$44)),0,AU36*(1+'Model Assumptions'!$I$44))</f>
        <v>860.93</v>
      </c>
      <c r="AV94" s="214">
        <f>IF(ISERROR(AV36*(1+'Model Assumptions'!$I$44)),0,AV36*(1+'Model Assumptions'!$I$44))</f>
        <v>860.93</v>
      </c>
      <c r="AW94" s="214">
        <f>IF(ISERROR(AW36*(1+'Model Assumptions'!$I$44)),0,AW36*(1+'Model Assumptions'!$I$44))</f>
        <v>860.93</v>
      </c>
      <c r="AX94" s="214">
        <f>IF(ISERROR(AX36*(1+'Model Assumptions'!$I$44)),0,AX36*(1+'Model Assumptions'!$I$44))</f>
        <v>903.67</v>
      </c>
      <c r="AY94" s="214">
        <f>IF(ISERROR(AY36*(1+'Model Assumptions'!$I$44)),0,AY36*(1+'Model Assumptions'!$I$44))</f>
        <v>903.67</v>
      </c>
      <c r="AZ94" s="214">
        <f>IF(ISERROR(AZ36*(1+'Model Assumptions'!$I$44)),0,AZ36*(1+'Model Assumptions'!$I$44))</f>
        <v>903.67</v>
      </c>
      <c r="BA94" s="214">
        <f>IF(ISERROR(BA36*(1+'Model Assumptions'!$I$44)),0,BA36*(1+'Model Assumptions'!$I$44))</f>
        <v>710.91</v>
      </c>
      <c r="BB94" s="214">
        <f>IF(ISERROR(BB36*(1+'Model Assumptions'!$I$44)),0,BB36*(1+'Model Assumptions'!$I$44))</f>
        <v>710.91</v>
      </c>
      <c r="BC94" s="214">
        <f>IF(ISERROR(BC36*(1+'Model Assumptions'!$I$44)),0,BC36*(1+'Model Assumptions'!$I$44))</f>
        <v>710.91</v>
      </c>
      <c r="BD94" s="214">
        <f>IF(ISERROR(BD36*(1+'Model Assumptions'!$I$44)),0,BD36*(1+'Model Assumptions'!$I$44))</f>
        <v>749.94</v>
      </c>
      <c r="BE94" s="214">
        <f>IF(ISERROR(BE36*(1+'Model Assumptions'!$I$44)),0,BE36*(1+'Model Assumptions'!$I$44))</f>
        <v>749.94</v>
      </c>
      <c r="BF94" s="214">
        <f>IF(ISERROR(BF36*(1+'Model Assumptions'!$I$44)),0,BF36*(1+'Model Assumptions'!$I$44))</f>
        <v>749.94</v>
      </c>
      <c r="BG94" s="214">
        <f>IF(ISERROR(BG36*(1+'Model Assumptions'!$I$44)),0,BG36*(1+'Model Assumptions'!$I$44))</f>
        <v>816.84</v>
      </c>
      <c r="BH94" s="214">
        <f>IF(ISERROR(BH36*(1+'Model Assumptions'!$I$44)),0,BH36*(1+'Model Assumptions'!$I$44))</f>
        <v>816.84</v>
      </c>
      <c r="BI94" s="214">
        <f>IF(ISERROR(BI36*(1+'Model Assumptions'!$I$44)),0,BI36*(1+'Model Assumptions'!$I$44))</f>
        <v>816.84</v>
      </c>
      <c r="BJ94" s="214">
        <f>IF(ISERROR(BJ36*(1+'Model Assumptions'!$I$44)),0,BJ36*(1+'Model Assumptions'!$I$44))</f>
        <v>860.62</v>
      </c>
      <c r="BK94" s="214">
        <f>IF(ISERROR(BK36*(1+'Model Assumptions'!$I$44)),0,BK36*(1+'Model Assumptions'!$I$44))</f>
        <v>860.62</v>
      </c>
      <c r="BL94" s="214">
        <f>IF(ISERROR(BL36*(1+'Model Assumptions'!$I$44)),0,BL36*(1+'Model Assumptions'!$I$44))</f>
        <v>860.62</v>
      </c>
      <c r="BM94" s="214">
        <f>IF(ISERROR(BM36*(1+'Model Assumptions'!$I$44)),0,BM36*(1+'Model Assumptions'!$I$44))</f>
        <v>832.26</v>
      </c>
      <c r="BN94" s="214">
        <f>IF(ISERROR(BN36*(1+'Model Assumptions'!$I$44)),0,BN36*(1+'Model Assumptions'!$I$44))</f>
        <v>832.26</v>
      </c>
      <c r="BO94" s="214">
        <f>IF(ISERROR(BO36*(1+'Model Assumptions'!$I$44)),0,BO36*(1+'Model Assumptions'!$I$44))</f>
        <v>832.26</v>
      </c>
      <c r="BP94" s="214">
        <f>IF(ISERROR(BP36*(1+'Model Assumptions'!$I$44)),0,BP36*(1+'Model Assumptions'!$I$44))</f>
        <v>880.12</v>
      </c>
      <c r="BQ94" s="214">
        <f>IF(ISERROR(BQ36*(1+'Model Assumptions'!$I$44)),0,BQ36*(1+'Model Assumptions'!$I$44))</f>
        <v>880.12</v>
      </c>
      <c r="BR94" s="214">
        <f>IF(ISERROR(BR36*(1+'Model Assumptions'!$I$44)),0,BR36*(1+'Model Assumptions'!$I$44))</f>
        <v>880.12</v>
      </c>
      <c r="BS94" s="214">
        <f>IF(ISERROR(BS36*(1+'Model Assumptions'!$I$44)),0,BS36*(1+'Model Assumptions'!$I$44))</f>
        <v>696.01</v>
      </c>
      <c r="BT94" s="214">
        <f>IF(ISERROR(BT36*(1+'Model Assumptions'!$I$44)),0,BT36*(1+'Model Assumptions'!$I$44))</f>
        <v>696.01</v>
      </c>
      <c r="BU94" s="214">
        <f>IF(ISERROR(BU36*(1+'Model Assumptions'!$I$44)),0,BU36*(1+'Model Assumptions'!$I$44))</f>
        <v>696.01</v>
      </c>
      <c r="BV94" s="214">
        <f>IF(ISERROR(BV36*(1+'Model Assumptions'!$I$44)),0,BV36*(1+'Model Assumptions'!$I$44))</f>
        <v>739.96</v>
      </c>
      <c r="BW94" s="214">
        <f>IF(ISERROR(BW36*(1+'Model Assumptions'!$I$44)),0,BW36*(1+'Model Assumptions'!$I$44))</f>
        <v>739.96</v>
      </c>
      <c r="BX94" s="214">
        <f>IF(ISERROR(BX36*(1+'Model Assumptions'!$I$44)),0,BX36*(1+'Model Assumptions'!$I$44))</f>
        <v>739.96</v>
      </c>
      <c r="BY94" s="214">
        <f>IF(ISERROR(BY36*(1+'Model Assumptions'!$I$44)),0,BY36*(1+'Model Assumptions'!$I$44))</f>
        <v>961.56</v>
      </c>
      <c r="BZ94" s="214">
        <f>IF(ISERROR(BZ36*(1+'Model Assumptions'!$I$44)),0,BZ36*(1+'Model Assumptions'!$I$44))</f>
        <v>961.56</v>
      </c>
      <c r="CA94" s="214">
        <f>IF(ISERROR(CA36*(1+'Model Assumptions'!$I$44)),0,CA36*(1+'Model Assumptions'!$I$44))</f>
        <v>961.56</v>
      </c>
      <c r="CB94" s="214">
        <f>IF(ISERROR(CB36*(1+'Model Assumptions'!$I$44)),0,CB36*(1+'Model Assumptions'!$I$44))</f>
        <v>1006.52</v>
      </c>
      <c r="CC94" s="214">
        <f>IF(ISERROR(CC36*(1+'Model Assumptions'!$I$44)),0,CC36*(1+'Model Assumptions'!$I$44))</f>
        <v>1006.52</v>
      </c>
      <c r="CD94" s="214">
        <f>IF(ISERROR(CD36*(1+'Model Assumptions'!$I$44)),0,CD36*(1+'Model Assumptions'!$I$44))</f>
        <v>1006.52</v>
      </c>
      <c r="CE94" s="214">
        <f>IF(ISERROR(CE36*(1+'Model Assumptions'!$I$44)),0,CE36*(1+'Model Assumptions'!$I$44))</f>
        <v>994.2</v>
      </c>
      <c r="CF94" s="214">
        <f>IF(ISERROR(CF36*(1+'Model Assumptions'!$I$44)),0,CF36*(1+'Model Assumptions'!$I$44))</f>
        <v>994.2</v>
      </c>
      <c r="CG94" s="214">
        <f>IF(ISERROR(CG36*(1+'Model Assumptions'!$I$44)),0,CG36*(1+'Model Assumptions'!$I$44))</f>
        <v>994.2</v>
      </c>
      <c r="CH94" s="214">
        <f>IF(ISERROR(CH36*(1+'Model Assumptions'!$I$44)),0,CH36*(1+'Model Assumptions'!$I$44))</f>
        <v>1037.6500000000001</v>
      </c>
      <c r="CI94" s="214">
        <f>IF(ISERROR(CI36*(1+'Model Assumptions'!$I$44)),0,CI36*(1+'Model Assumptions'!$I$44))</f>
        <v>1037.6500000000001</v>
      </c>
      <c r="CJ94" s="214">
        <f>IF(ISERROR(CJ36*(1+'Model Assumptions'!$I$44)),0,CJ36*(1+'Model Assumptions'!$I$44))</f>
        <v>1037.6500000000001</v>
      </c>
      <c r="CK94" s="214">
        <f>IF(ISERROR(CK36*(1+'Model Assumptions'!$I$44)),0,CK36*(1+'Model Assumptions'!$I$44))</f>
        <v>881.07</v>
      </c>
      <c r="CL94" s="214">
        <f>IF(ISERROR(CL36*(1+'Model Assumptions'!$I$44)),0,CL36*(1+'Model Assumptions'!$I$44))</f>
        <v>881.07</v>
      </c>
      <c r="CM94" s="214">
        <f>IF(ISERROR(CM36*(1+'Model Assumptions'!$I$44)),0,CM36*(1+'Model Assumptions'!$I$44))</f>
        <v>881.07</v>
      </c>
      <c r="CN94" s="214">
        <f>IF(ISERROR(CN36*(1+'Model Assumptions'!$I$44)),0,CN36*(1+'Model Assumptions'!$I$44))</f>
        <v>927.31</v>
      </c>
      <c r="CO94" s="214">
        <f>IF(ISERROR(CO36*(1+'Model Assumptions'!$I$44)),0,CO36*(1+'Model Assumptions'!$I$44))</f>
        <v>927.31</v>
      </c>
      <c r="CP94" s="214">
        <f>IF(ISERROR(CP36*(1+'Model Assumptions'!$I$44)),0,CP36*(1+'Model Assumptions'!$I$44))</f>
        <v>927.31</v>
      </c>
      <c r="CQ94" s="214">
        <f>IF(ISERROR(CQ36*(1+'Model Assumptions'!$I$44)),0,CQ36*(1+'Model Assumptions'!$I$44))</f>
        <v>1019.51</v>
      </c>
      <c r="CR94" s="214">
        <f>IF(ISERROR(CR36*(1+'Model Assumptions'!$I$44)),0,CR36*(1+'Model Assumptions'!$I$44))</f>
        <v>1019.51</v>
      </c>
      <c r="CS94" s="214">
        <f>IF(ISERROR(CS36*(1+'Model Assumptions'!$I$44)),0,CS36*(1+'Model Assumptions'!$I$44))</f>
        <v>1019.51</v>
      </c>
      <c r="CT94" s="214">
        <f>IF(ISERROR(CT36*(1+'Model Assumptions'!$I$44)),0,CT36*(1+'Model Assumptions'!$I$44))</f>
        <v>1068.9000000000001</v>
      </c>
      <c r="CU94" s="214">
        <f>IF(ISERROR(CU36*(1+'Model Assumptions'!$I$44)),0,CU36*(1+'Model Assumptions'!$I$44))</f>
        <v>1068.9000000000001</v>
      </c>
      <c r="CV94" s="214">
        <f>IF(ISERROR(CV36*(1+'Model Assumptions'!$I$44)),0,CV36*(1+'Model Assumptions'!$I$44))</f>
        <v>1068.9000000000001</v>
      </c>
      <c r="CW94" s="214">
        <f>IF(ISERROR(CW36*(1+'Model Assumptions'!$I$44)),0,CW36*(1+'Model Assumptions'!$I$44))</f>
        <v>1100.31</v>
      </c>
      <c r="CX94" s="214">
        <f>IF(ISERROR(CX36*(1+'Model Assumptions'!$I$44)),0,CX36*(1+'Model Assumptions'!$I$44))</f>
        <v>1100.31</v>
      </c>
      <c r="CY94" s="214">
        <f>IF(ISERROR(CY36*(1+'Model Assumptions'!$I$44)),0,CY36*(1+'Model Assumptions'!$I$44))</f>
        <v>1100.31</v>
      </c>
      <c r="CZ94" s="214">
        <f>IF(ISERROR(CZ36*(1+'Model Assumptions'!$I$44)),0,CZ36*(1+'Model Assumptions'!$I$44))</f>
        <v>1151.8399999999999</v>
      </c>
      <c r="DA94" s="214">
        <f>IF(ISERROR(DA36*(1+'Model Assumptions'!$I$44)),0,DA36*(1+'Model Assumptions'!$I$44))</f>
        <v>1151.8399999999999</v>
      </c>
      <c r="DB94" s="214">
        <f>IF(ISERROR(DB36*(1+'Model Assumptions'!$I$44)),0,DB36*(1+'Model Assumptions'!$I$44))</f>
        <v>1151.8399999999999</v>
      </c>
      <c r="DC94" s="214">
        <f>IF(ISERROR(DC36*(1+'Model Assumptions'!$I$44)),0,DC36*(1+'Model Assumptions'!$I$44))</f>
        <v>649.78</v>
      </c>
      <c r="DD94" s="214">
        <f>IF(ISERROR(DD36*(1+'Model Assumptions'!$I$44)),0,DD36*(1+'Model Assumptions'!$I$44))</f>
        <v>649.78</v>
      </c>
      <c r="DE94" s="214">
        <f>IF(ISERROR(DE36*(1+'Model Assumptions'!$I$44)),0,DE36*(1+'Model Assumptions'!$I$44))</f>
        <v>649.78</v>
      </c>
      <c r="DF94" s="214">
        <f>IF(ISERROR(DF36*(1+'Model Assumptions'!$I$44)),0,DF36*(1+'Model Assumptions'!$I$44))</f>
        <v>683.24</v>
      </c>
      <c r="DG94" s="214">
        <f>IF(ISERROR(DG36*(1+'Model Assumptions'!$I$44)),0,DG36*(1+'Model Assumptions'!$I$44))</f>
        <v>683.24</v>
      </c>
      <c r="DH94" s="214">
        <f>IF(ISERROR(DH36*(1+'Model Assumptions'!$I$44)),0,DH36*(1+'Model Assumptions'!$I$44))</f>
        <v>683.24</v>
      </c>
      <c r="DI94" s="214">
        <f>IF(ISERROR(DI36*(1+'Model Assumptions'!$I$44)),0,DI36*(1+'Model Assumptions'!$I$44))</f>
        <v>652.4</v>
      </c>
      <c r="DJ94" s="214">
        <f>IF(ISERROR(DJ36*(1+'Model Assumptions'!$I$44)),0,DJ36*(1+'Model Assumptions'!$I$44))</f>
        <v>652.4</v>
      </c>
      <c r="DK94" s="214">
        <f>IF(ISERROR(DK36*(1+'Model Assumptions'!$I$44)),0,DK36*(1+'Model Assumptions'!$I$44))</f>
        <v>652.4</v>
      </c>
      <c r="DL94" s="214">
        <f>IF(ISERROR(DL36*(1+'Model Assumptions'!$I$44)),0,DL36*(1+'Model Assumptions'!$I$44))</f>
        <v>685.83</v>
      </c>
      <c r="DM94" s="214">
        <f>IF(ISERROR(DM36*(1+'Model Assumptions'!$I$44)),0,DM36*(1+'Model Assumptions'!$I$44))</f>
        <v>685.83</v>
      </c>
      <c r="DN94" s="214">
        <f>IF(ISERROR(DN36*(1+'Model Assumptions'!$I$44)),0,DN36*(1+'Model Assumptions'!$I$44))</f>
        <v>685.83</v>
      </c>
      <c r="DO94" s="214">
        <f>IF(ISERROR(DO36*(1+'Model Assumptions'!$I$44)),0,DO36*(1+'Model Assumptions'!$I$44))</f>
        <v>681.74</v>
      </c>
      <c r="DP94" s="214">
        <f>IF(ISERROR(DP36*(1+'Model Assumptions'!$I$44)),0,DP36*(1+'Model Assumptions'!$I$44))</f>
        <v>681.74</v>
      </c>
      <c r="DQ94" s="214">
        <f>IF(ISERROR(DQ36*(1+'Model Assumptions'!$I$44)),0,DQ36*(1+'Model Assumptions'!$I$44))</f>
        <v>681.74</v>
      </c>
      <c r="DR94" s="214">
        <f>IF(ISERROR(DR36*(1+'Model Assumptions'!$I$44)),0,DR36*(1+'Model Assumptions'!$I$44))</f>
        <v>717.2</v>
      </c>
      <c r="DS94" s="214">
        <f>IF(ISERROR(DS36*(1+'Model Assumptions'!$I$44)),0,DS36*(1+'Model Assumptions'!$I$44))</f>
        <v>717.2</v>
      </c>
      <c r="DT94" s="214">
        <f>IF(ISERROR(DT36*(1+'Model Assumptions'!$I$44)),0,DT36*(1+'Model Assumptions'!$I$44))</f>
        <v>717.2</v>
      </c>
      <c r="DU94" s="214">
        <f>IF(ISERROR(DU36*(1+'Model Assumptions'!$I$44)),0,DU36*(1+'Model Assumptions'!$I$44))</f>
        <v>723</v>
      </c>
      <c r="DV94" s="214">
        <f>IF(ISERROR(DV36*(1+'Model Assumptions'!$I$44)),0,DV36*(1+'Model Assumptions'!$I$44))</f>
        <v>723</v>
      </c>
      <c r="DW94" s="214">
        <f>IF(ISERROR(DW36*(1+'Model Assumptions'!$I$44)),0,DW36*(1+'Model Assumptions'!$I$44))</f>
        <v>723</v>
      </c>
      <c r="DX94" s="214">
        <f>IF(ISERROR(DX36*(1+'Model Assumptions'!$I$44)),0,DX36*(1+'Model Assumptions'!$I$44))</f>
        <v>770.78</v>
      </c>
      <c r="DY94" s="214">
        <f>IF(ISERROR(DY36*(1+'Model Assumptions'!$I$44)),0,DY36*(1+'Model Assumptions'!$I$44))</f>
        <v>770.78</v>
      </c>
      <c r="DZ94" s="214">
        <f>IF(ISERROR(DZ36*(1+'Model Assumptions'!$I$44)),0,DZ36*(1+'Model Assumptions'!$I$44))</f>
        <v>770.78</v>
      </c>
      <c r="EA94" s="214">
        <f>IF(ISERROR(EA36*(1+'Model Assumptions'!$I$44)),0,EA36*(1+'Model Assumptions'!$I$44))</f>
        <v>840.75</v>
      </c>
      <c r="EB94" s="214">
        <f>IF(ISERROR(EB36*(1+'Model Assumptions'!$I$44)),0,EB36*(1+'Model Assumptions'!$I$44))</f>
        <v>840.75</v>
      </c>
      <c r="EC94" s="214">
        <f>IF(ISERROR(EC36*(1+'Model Assumptions'!$I$44)),0,EC36*(1+'Model Assumptions'!$I$44))</f>
        <v>840.75</v>
      </c>
      <c r="ED94" s="214">
        <f>IF(ISERROR(ED36*(1+'Model Assumptions'!$I$44)),0,ED36*(1+'Model Assumptions'!$I$44))</f>
        <v>889.28</v>
      </c>
      <c r="EE94" s="214">
        <f>IF(ISERROR(EE36*(1+'Model Assumptions'!$I$44)),0,EE36*(1+'Model Assumptions'!$I$44))</f>
        <v>889.28</v>
      </c>
      <c r="EF94" s="214">
        <f>IF(ISERROR(EF36*(1+'Model Assumptions'!$I$44)),0,EF36*(1+'Model Assumptions'!$I$44))</f>
        <v>889.28</v>
      </c>
      <c r="EG94" s="214">
        <f>IF(ISERROR(EG36*(1+'Model Assumptions'!$I$44)),0,EG36*(1+'Model Assumptions'!$I$44))</f>
        <v>0</v>
      </c>
      <c r="EH94" s="214">
        <f>IF(ISERROR(EH36*(1+'Model Assumptions'!$I$44)),0,EH36*(1+'Model Assumptions'!$I$44))</f>
        <v>0</v>
      </c>
      <c r="EI94" s="214">
        <f>IF(ISERROR(EI36*(1+'Model Assumptions'!$I$44)),0,EI36*(1+'Model Assumptions'!$I$44))</f>
        <v>0</v>
      </c>
      <c r="EJ94" s="214">
        <f>IF(ISERROR(EJ36*(1+'Model Assumptions'!$I$44)),0,EJ36*(1+'Model Assumptions'!$I$44))</f>
        <v>0</v>
      </c>
      <c r="EK94" s="214">
        <f>IF(ISERROR(EK36*(1+'Model Assumptions'!$I$44)),0,EK36*(1+'Model Assumptions'!$I$44))</f>
        <v>0</v>
      </c>
      <c r="EL94" s="214">
        <f>IF(ISERROR(EL36*(1+'Model Assumptions'!$I$44)),0,EL36*(1+'Model Assumptions'!$I$44))</f>
        <v>0</v>
      </c>
      <c r="EM94" s="214">
        <f>IF(ISERROR(EM36*(1+'Model Assumptions'!$I$44)),0,EM36*(1+'Model Assumptions'!$I$44))</f>
        <v>0</v>
      </c>
      <c r="EN94" s="214">
        <f>IF(ISERROR(EN36*(1+'Model Assumptions'!$I$44)),0,EN36*(1+'Model Assumptions'!$I$44))</f>
        <v>0</v>
      </c>
      <c r="EO94" s="214">
        <f>IF(ISERROR(EO36*(1+'Model Assumptions'!$I$44)),0,EO36*(1+'Model Assumptions'!$I$44))</f>
        <v>0</v>
      </c>
      <c r="EP94" s="214">
        <f>IF(ISERROR(EP36*(1+'Model Assumptions'!$I$44)),0,EP36*(1+'Model Assumptions'!$I$44))</f>
        <v>0</v>
      </c>
      <c r="EQ94" s="214">
        <f>IF(ISERROR(EQ36*(1+'Model Assumptions'!$I$44)),0,EQ36*(1+'Model Assumptions'!$I$44))</f>
        <v>0</v>
      </c>
      <c r="ER94" s="214">
        <f>IF(ISERROR(ER36*(1+'Model Assumptions'!$I$44)),0,ER36*(1+'Model Assumptions'!$I$44))</f>
        <v>0</v>
      </c>
      <c r="ES94" s="214">
        <f>IF(ISERROR(ES36*(1+'Model Assumptions'!$I$44)),0,ES36*(1+'Model Assumptions'!$I$44))</f>
        <v>0</v>
      </c>
      <c r="ET94" s="214">
        <f>IF(ISERROR(ET36*(1+'Model Assumptions'!$I$44)),0,ET36*(1+'Model Assumptions'!$I$44))</f>
        <v>0</v>
      </c>
      <c r="EU94" s="214">
        <f>IF(ISERROR(EU36*(1+'Model Assumptions'!$I$44)),0,EU36*(1+'Model Assumptions'!$I$44))</f>
        <v>0</v>
      </c>
      <c r="EV94" s="214">
        <f>IF(ISERROR(EV36*(1+'Model Assumptions'!$I$44)),0,EV36*(1+'Model Assumptions'!$I$44))</f>
        <v>0</v>
      </c>
      <c r="EW94" s="214">
        <f>IF(ISERROR(EW36*(1+'Model Assumptions'!$I$44)),0,EW36*(1+'Model Assumptions'!$I$44))</f>
        <v>0</v>
      </c>
      <c r="EX94" s="214">
        <f>IF(ISERROR(EX36*(1+'Model Assumptions'!$I$44)),0,EX36*(1+'Model Assumptions'!$I$44))</f>
        <v>0</v>
      </c>
      <c r="EY94" s="214">
        <f>IF(ISERROR(EY36*(1+'Model Assumptions'!$I$44)),0,EY36*(1+'Model Assumptions'!$I$44))</f>
        <v>0</v>
      </c>
      <c r="EZ94" s="214">
        <f>IF(ISERROR(EZ36*(1+'Model Assumptions'!$I$44)),0,EZ36*(1+'Model Assumptions'!$I$44))</f>
        <v>0</v>
      </c>
      <c r="FA94" s="214">
        <f>IF(ISERROR(FA36*(1+'Model Assumptions'!$I$44)),0,FA36*(1+'Model Assumptions'!$I$44))</f>
        <v>0</v>
      </c>
      <c r="FB94" s="214">
        <f>IF(ISERROR(FB36*(1+'Model Assumptions'!$I$44)),0,FB36*(1+'Model Assumptions'!$I$44))</f>
        <v>0</v>
      </c>
      <c r="FC94" s="214">
        <f>IF(ISERROR(FC36*(1+'Model Assumptions'!$I$44)),0,FC36*(1+'Model Assumptions'!$I$44))</f>
        <v>0</v>
      </c>
      <c r="FD94" s="214">
        <f>IF(ISERROR(FD36*(1+'Model Assumptions'!$I$44)),0,FD36*(1+'Model Assumptions'!$I$44))</f>
        <v>0</v>
      </c>
      <c r="FE94" s="214">
        <f>IF(ISERROR(FE36*(1+'Model Assumptions'!$I$44)),0,FE36*(1+'Model Assumptions'!$I$44))</f>
        <v>0</v>
      </c>
      <c r="FF94" s="214">
        <f>IF(ISERROR(FF36*(1+'Model Assumptions'!$I$44)),0,FF36*(1+'Model Assumptions'!$I$44))</f>
        <v>0</v>
      </c>
      <c r="FG94" s="214">
        <f>IF(ISERROR(FG36*(1+'Model Assumptions'!$I$44)),0,FG36*(1+'Model Assumptions'!$I$44))</f>
        <v>0</v>
      </c>
      <c r="FH94" s="214">
        <f>IF(ISERROR(FH36*(1+'Model Assumptions'!$I$44)),0,FH36*(1+'Model Assumptions'!$I$44))</f>
        <v>0</v>
      </c>
      <c r="FI94" s="214">
        <f>IF(ISERROR(FI36*(1+'Model Assumptions'!$I$44)),0,FI36*(1+'Model Assumptions'!$I$44))</f>
        <v>0</v>
      </c>
      <c r="FJ94" s="214">
        <f>IF(ISERROR(FJ36*(1+'Model Assumptions'!$I$44)),0,FJ36*(1+'Model Assumptions'!$I$44))</f>
        <v>0</v>
      </c>
      <c r="FK94" s="214">
        <f>IF(ISERROR(FK36*(1+'Model Assumptions'!$I$44)),0,FK36*(1+'Model Assumptions'!$I$44))</f>
        <v>0</v>
      </c>
      <c r="FL94" s="214">
        <f>IF(ISERROR(FL36*(1+'Model Assumptions'!$I$44)),0,FL36*(1+'Model Assumptions'!$I$44))</f>
        <v>0</v>
      </c>
      <c r="FM94" s="214">
        <f>IF(ISERROR(FM36*(1+'Model Assumptions'!$I$44)),0,FM36*(1+'Model Assumptions'!$I$44))</f>
        <v>0</v>
      </c>
      <c r="FN94" s="214">
        <f>IF(ISERROR(FN36*(1+'Model Assumptions'!$I$44)),0,FN36*(1+'Model Assumptions'!$I$44))</f>
        <v>0</v>
      </c>
      <c r="FO94" s="214">
        <f>IF(ISERROR(FO36*(1+'Model Assumptions'!$I$44)),0,FO36*(1+'Model Assumptions'!$I$44))</f>
        <v>0</v>
      </c>
      <c r="FP94" s="214">
        <f>IF(ISERROR(FP36*(1+'Model Assumptions'!$I$44)),0,FP36*(1+'Model Assumptions'!$I$44))</f>
        <v>0</v>
      </c>
      <c r="FQ94" s="214">
        <f>IF(ISERROR(FQ36*(1+'Model Assumptions'!$I$44)),0,FQ36*(1+'Model Assumptions'!$I$44))</f>
        <v>0</v>
      </c>
      <c r="FR94" s="214">
        <f>IF(ISERROR(FR36*(1+'Model Assumptions'!$I$44)),0,FR36*(1+'Model Assumptions'!$I$44))</f>
        <v>0</v>
      </c>
      <c r="FS94" s="214">
        <f>IF(ISERROR(FS36*(1+'Model Assumptions'!$I$44)),0,FS36*(1+'Model Assumptions'!$I$44))</f>
        <v>0</v>
      </c>
      <c r="FT94" s="214">
        <f>IF(ISERROR(FT36*(1+'Model Assumptions'!$I$44)),0,FT36*(1+'Model Assumptions'!$I$44))</f>
        <v>0</v>
      </c>
      <c r="FU94" s="214">
        <f>IF(ISERROR(FU36*(1+'Model Assumptions'!$I$44)),0,FU36*(1+'Model Assumptions'!$I$44))</f>
        <v>0</v>
      </c>
      <c r="FV94" s="214">
        <f>IF(ISERROR(FV36*(1+'Model Assumptions'!$I$44)),0,FV36*(1+'Model Assumptions'!$I$44))</f>
        <v>0</v>
      </c>
      <c r="FW94" s="214">
        <f>IF(ISERROR(FW36*(1+'Model Assumptions'!$I$44)),0,FW36*(1+'Model Assumptions'!$I$44))</f>
        <v>0</v>
      </c>
      <c r="FX94" s="214">
        <f>IF(ISERROR(FX36*(1+'Model Assumptions'!$I$44)),0,FX36*(1+'Model Assumptions'!$I$44))</f>
        <v>0</v>
      </c>
      <c r="FY94" s="214">
        <f>IF(ISERROR(FY36*(1+'Model Assumptions'!$I$44)),0,FY36*(1+'Model Assumptions'!$I$44))</f>
        <v>0</v>
      </c>
      <c r="FZ94" s="214">
        <f>IF(ISERROR(FZ36*(1+'Model Assumptions'!$I$44)),0,FZ36*(1+'Model Assumptions'!$I$44))</f>
        <v>0</v>
      </c>
      <c r="GA94" s="214">
        <f>IF(ISERROR(GA36*(1+'Model Assumptions'!$I$44)),0,GA36*(1+'Model Assumptions'!$I$44))</f>
        <v>0</v>
      </c>
      <c r="GB94" s="214">
        <f>IF(ISERROR(GB36*(1+'Model Assumptions'!$I$44)),0,GB36*(1+'Model Assumptions'!$I$44))</f>
        <v>0</v>
      </c>
      <c r="GC94" s="214">
        <f>IF(ISERROR(GC36*(1+'Model Assumptions'!$I$44)),0,GC36*(1+'Model Assumptions'!$I$44))</f>
        <v>0</v>
      </c>
      <c r="GD94" s="214">
        <f>IF(ISERROR(GD36*(1+'Model Assumptions'!$I$44)),0,GD36*(1+'Model Assumptions'!$I$44))</f>
        <v>0</v>
      </c>
      <c r="GE94" s="214">
        <f>IF(ISERROR(GE36*(1+'Model Assumptions'!$I$44)),0,GE36*(1+'Model Assumptions'!$I$44))</f>
        <v>0</v>
      </c>
      <c r="GF94" s="214">
        <f>IF(ISERROR(GF36*(1+'Model Assumptions'!$I$44)),0,GF36*(1+'Model Assumptions'!$I$44))</f>
        <v>0</v>
      </c>
      <c r="GG94" s="214">
        <f>IF(ISERROR(GG36*(1+'Model Assumptions'!$I$44)),0,GG36*(1+'Model Assumptions'!$I$44))</f>
        <v>0</v>
      </c>
      <c r="GH94" s="214">
        <f>IF(ISERROR(GH36*(1+'Model Assumptions'!$I$44)),0,GH36*(1+'Model Assumptions'!$I$44))</f>
        <v>0</v>
      </c>
      <c r="GI94" s="214">
        <f>IF(ISERROR(GI36*(1+'Model Assumptions'!$I$44)),0,GI36*(1+'Model Assumptions'!$I$44))</f>
        <v>0</v>
      </c>
      <c r="GJ94" s="214">
        <f>IF(ISERROR(GJ36*(1+'Model Assumptions'!$I$44)),0,GJ36*(1+'Model Assumptions'!$I$44))</f>
        <v>0</v>
      </c>
      <c r="GK94" s="214">
        <f>IF(ISERROR(GK36*(1+'Model Assumptions'!$I$44)),0,GK36*(1+'Model Assumptions'!$I$44))</f>
        <v>0</v>
      </c>
      <c r="GL94" s="214">
        <f>IF(ISERROR(GL36*(1+'Model Assumptions'!$I$44)),0,GL36*(1+'Model Assumptions'!$I$44))</f>
        <v>0</v>
      </c>
      <c r="GM94" s="214">
        <f>IF(ISERROR(GM36*(1+'Model Assumptions'!$I$44)),0,GM36*(1+'Model Assumptions'!$I$44))</f>
        <v>0</v>
      </c>
      <c r="GN94" s="214">
        <f>IF(ISERROR(GN36*(1+'Model Assumptions'!$I$44)),0,GN36*(1+'Model Assumptions'!$I$44))</f>
        <v>0</v>
      </c>
      <c r="GO94" s="214">
        <f>IF(ISERROR(GO36*(1+'Model Assumptions'!$I$44)),0,GO36*(1+'Model Assumptions'!$I$44))</f>
        <v>0</v>
      </c>
      <c r="GP94" s="214">
        <f>IF(ISERROR(GP36*(1+'Model Assumptions'!$I$44)),0,GP36*(1+'Model Assumptions'!$I$44))</f>
        <v>0</v>
      </c>
      <c r="GQ94" s="214">
        <f>IF(ISERROR(GQ36*(1+'Model Assumptions'!$I$44)),0,GQ36*(1+'Model Assumptions'!$I$44))</f>
        <v>0</v>
      </c>
      <c r="GR94" s="214">
        <f>IF(ISERROR(GR36*(1+'Model Assumptions'!$I$44)),0,GR36*(1+'Model Assumptions'!$I$44))</f>
        <v>0</v>
      </c>
      <c r="GS94" s="214">
        <f>IF(ISERROR(GS36*(1+'Model Assumptions'!$I$44)),0,GS36*(1+'Model Assumptions'!$I$44))</f>
        <v>0</v>
      </c>
      <c r="GT94" s="214">
        <f>IF(ISERROR(GT36*(1+'Model Assumptions'!$I$44)),0,GT36*(1+'Model Assumptions'!$I$44))</f>
        <v>0</v>
      </c>
      <c r="GU94" s="214">
        <f>IF(ISERROR(GU36*(1+'Model Assumptions'!$I$44)),0,GU36*(1+'Model Assumptions'!$I$44))</f>
        <v>0</v>
      </c>
      <c r="GV94" s="214">
        <f>IF(ISERROR(GV36*(1+'Model Assumptions'!$I$44)),0,GV36*(1+'Model Assumptions'!$I$44))</f>
        <v>0</v>
      </c>
      <c r="GW94" s="207"/>
      <c r="GX94" s="230">
        <f t="shared" si="106"/>
        <v>93</v>
      </c>
      <c r="HB94" s="211" t="str">
        <f>CM$18&amp;CM$19&amp;CM$20</f>
        <v>MERCEDESCLASSE C (W205)220 BlueTEC Exclusive</v>
      </c>
      <c r="HF94" s="212" t="str">
        <f>CM$18&amp;CM$19&amp;CM$20&amp;"Term:"&amp; CM$43&amp;"  Mileage: "&amp;CM$44</f>
        <v>MERCEDESCLASSE C (W205)220 BlueTEC ExclusiveTerm:48  Mileage: 40000</v>
      </c>
    </row>
    <row r="95" spans="1:214" ht="12" hidden="1" customHeight="1" x14ac:dyDescent="0.2">
      <c r="A95" s="230" t="s">
        <v>440</v>
      </c>
      <c r="B95" s="208" t="s">
        <v>440</v>
      </c>
      <c r="C95" s="213"/>
      <c r="D95" s="228" t="str">
        <f>D37</f>
        <v xml:space="preserve"> Vehicle Taxes (Luxury Tax, NOVA, BPM) </v>
      </c>
      <c r="E95" s="214">
        <f>IF(ISERROR(E37*(1+'Model Assumptions'!$I$46)),0,E37*(1+'Model Assumptions'!$I$46))</f>
        <v>657.6</v>
      </c>
      <c r="F95" s="214">
        <f>IF(ISERROR(F37*(1+'Model Assumptions'!$I$46)),0,F37*(1+'Model Assumptions'!$I$46))</f>
        <v>657.6</v>
      </c>
      <c r="G95" s="214">
        <f>IF(ISERROR(G37*(1+'Model Assumptions'!$I$46)),0,G37*(1+'Model Assumptions'!$I$46))</f>
        <v>657.6</v>
      </c>
      <c r="H95" s="214">
        <f>IF(ISERROR(H37*(1+'Model Assumptions'!$I$46)),0,H37*(1+'Model Assumptions'!$I$46))</f>
        <v>657.6</v>
      </c>
      <c r="I95" s="214">
        <f>IF(ISERROR(I37*(1+'Model Assumptions'!$I$46)),0,I37*(1+'Model Assumptions'!$I$46))</f>
        <v>657.6</v>
      </c>
      <c r="J95" s="214">
        <f>IF(ISERROR(J37*(1+'Model Assumptions'!$I$46)),0,J37*(1+'Model Assumptions'!$I$46))</f>
        <v>657.6</v>
      </c>
      <c r="K95" s="214">
        <f>IF(ISERROR(K37*(1+'Model Assumptions'!$I$46)),0,K37*(1+'Model Assumptions'!$I$46))</f>
        <v>1437.75</v>
      </c>
      <c r="L95" s="214">
        <f>IF(ISERROR(L37*(1+'Model Assumptions'!$I$46)),0,L37*(1+'Model Assumptions'!$I$46))</f>
        <v>1437.75</v>
      </c>
      <c r="M95" s="214">
        <f>IF(ISERROR(M37*(1+'Model Assumptions'!$I$46)),0,M37*(1+'Model Assumptions'!$I$46))</f>
        <v>1437.75</v>
      </c>
      <c r="N95" s="214">
        <f>IF(ISERROR(N37*(1+'Model Assumptions'!$I$46)),0,N37*(1+'Model Assumptions'!$I$46))</f>
        <v>1437.75</v>
      </c>
      <c r="O95" s="214">
        <f>IF(ISERROR(O37*(1+'Model Assumptions'!$I$46)),0,O37*(1+'Model Assumptions'!$I$46))</f>
        <v>1437.75</v>
      </c>
      <c r="P95" s="214">
        <f>IF(ISERROR(P37*(1+'Model Assumptions'!$I$46)),0,P37*(1+'Model Assumptions'!$I$46))</f>
        <v>1437.75</v>
      </c>
      <c r="Q95" s="214">
        <f>IF(ISERROR(Q37*(1+'Model Assumptions'!$I$46)),0,Q37*(1+'Model Assumptions'!$I$46))</f>
        <v>914.45</v>
      </c>
      <c r="R95" s="214">
        <f>IF(ISERROR(R37*(1+'Model Assumptions'!$I$46)),0,R37*(1+'Model Assumptions'!$I$46))</f>
        <v>914.45</v>
      </c>
      <c r="S95" s="214">
        <f>IF(ISERROR(S37*(1+'Model Assumptions'!$I$46)),0,S37*(1+'Model Assumptions'!$I$46))</f>
        <v>914.45</v>
      </c>
      <c r="T95" s="214">
        <f>IF(ISERROR(T37*(1+'Model Assumptions'!$I$46)),0,T37*(1+'Model Assumptions'!$I$46))</f>
        <v>914.45</v>
      </c>
      <c r="U95" s="214">
        <f>IF(ISERROR(U37*(1+'Model Assumptions'!$I$46)),0,U37*(1+'Model Assumptions'!$I$46))</f>
        <v>914.45</v>
      </c>
      <c r="V95" s="214">
        <f>IF(ISERROR(V37*(1+'Model Assumptions'!$I$46)),0,V37*(1+'Model Assumptions'!$I$46))</f>
        <v>914.45</v>
      </c>
      <c r="W95" s="214">
        <f>IF(ISERROR(W37*(1+'Model Assumptions'!$I$46)),0,W37*(1+'Model Assumptions'!$I$46))</f>
        <v>2544.69</v>
      </c>
      <c r="X95" s="214">
        <f>IF(ISERROR(X37*(1+'Model Assumptions'!$I$46)),0,X37*(1+'Model Assumptions'!$I$46))</f>
        <v>2544.69</v>
      </c>
      <c r="Y95" s="214">
        <f>IF(ISERROR(Y37*(1+'Model Assumptions'!$I$46)),0,Y37*(1+'Model Assumptions'!$I$46))</f>
        <v>2544.69</v>
      </c>
      <c r="Z95" s="214">
        <f>IF(ISERROR(Z37*(1+'Model Assumptions'!$I$46)),0,Z37*(1+'Model Assumptions'!$I$46))</f>
        <v>2544.69</v>
      </c>
      <c r="AA95" s="214">
        <f>IF(ISERROR(AA37*(1+'Model Assumptions'!$I$46)),0,AA37*(1+'Model Assumptions'!$I$46))</f>
        <v>2544.69</v>
      </c>
      <c r="AB95" s="214">
        <f>IF(ISERROR(AB37*(1+'Model Assumptions'!$I$46)),0,AB37*(1+'Model Assumptions'!$I$46))</f>
        <v>2544.69</v>
      </c>
      <c r="AC95" s="214">
        <f>IF(ISERROR(AC37*(1+'Model Assumptions'!$I$46)),0,AC37*(1+'Model Assumptions'!$I$46))</f>
        <v>2926.31</v>
      </c>
      <c r="AD95" s="214">
        <f>IF(ISERROR(AD37*(1+'Model Assumptions'!$I$46)),0,AD37*(1+'Model Assumptions'!$I$46))</f>
        <v>2926.31</v>
      </c>
      <c r="AE95" s="214">
        <f>IF(ISERROR(AE37*(1+'Model Assumptions'!$I$46)),0,AE37*(1+'Model Assumptions'!$I$46))</f>
        <v>2926.31</v>
      </c>
      <c r="AF95" s="214">
        <f>IF(ISERROR(AF37*(1+'Model Assumptions'!$I$46)),0,AF37*(1+'Model Assumptions'!$I$46))</f>
        <v>2926.31</v>
      </c>
      <c r="AG95" s="214">
        <f>IF(ISERROR(AG37*(1+'Model Assumptions'!$I$46)),0,AG37*(1+'Model Assumptions'!$I$46))</f>
        <v>2926.31</v>
      </c>
      <c r="AH95" s="214">
        <f>IF(ISERROR(AH37*(1+'Model Assumptions'!$I$46)),0,AH37*(1+'Model Assumptions'!$I$46))</f>
        <v>2926.31</v>
      </c>
      <c r="AI95" s="214">
        <f>IF(ISERROR(AI37*(1+'Model Assumptions'!$I$46)),0,AI37*(1+'Model Assumptions'!$I$46))</f>
        <v>2711.16</v>
      </c>
      <c r="AJ95" s="214">
        <f>IF(ISERROR(AJ37*(1+'Model Assumptions'!$I$46)),0,AJ37*(1+'Model Assumptions'!$I$46))</f>
        <v>2711.16</v>
      </c>
      <c r="AK95" s="214">
        <f>IF(ISERROR(AK37*(1+'Model Assumptions'!$I$46)),0,AK37*(1+'Model Assumptions'!$I$46))</f>
        <v>2711.16</v>
      </c>
      <c r="AL95" s="214">
        <f>IF(ISERROR(AL37*(1+'Model Assumptions'!$I$46)),0,AL37*(1+'Model Assumptions'!$I$46))</f>
        <v>2711.16</v>
      </c>
      <c r="AM95" s="214">
        <f>IF(ISERROR(AM37*(1+'Model Assumptions'!$I$46)),0,AM37*(1+'Model Assumptions'!$I$46))</f>
        <v>2711.16</v>
      </c>
      <c r="AN95" s="214">
        <f>IF(ISERROR(AN37*(1+'Model Assumptions'!$I$46)),0,AN37*(1+'Model Assumptions'!$I$46))</f>
        <v>2711.16</v>
      </c>
      <c r="AO95" s="214">
        <f>IF(ISERROR(AO37*(1+'Model Assumptions'!$I$46)),0,AO37*(1+'Model Assumptions'!$I$46))</f>
        <v>2544.69</v>
      </c>
      <c r="AP95" s="214">
        <f>IF(ISERROR(AP37*(1+'Model Assumptions'!$I$46)),0,AP37*(1+'Model Assumptions'!$I$46))</f>
        <v>2544.69</v>
      </c>
      <c r="AQ95" s="214">
        <f>IF(ISERROR(AQ37*(1+'Model Assumptions'!$I$46)),0,AQ37*(1+'Model Assumptions'!$I$46))</f>
        <v>2544.69</v>
      </c>
      <c r="AR95" s="214">
        <f>IF(ISERROR(AR37*(1+'Model Assumptions'!$I$46)),0,AR37*(1+'Model Assumptions'!$I$46))</f>
        <v>2544.69</v>
      </c>
      <c r="AS95" s="214">
        <f>IF(ISERROR(AS37*(1+'Model Assumptions'!$I$46)),0,AS37*(1+'Model Assumptions'!$I$46))</f>
        <v>2544.69</v>
      </c>
      <c r="AT95" s="214">
        <f>IF(ISERROR(AT37*(1+'Model Assumptions'!$I$46)),0,AT37*(1+'Model Assumptions'!$I$46))</f>
        <v>2544.69</v>
      </c>
      <c r="AU95" s="214">
        <f>IF(ISERROR(AU37*(1+'Model Assumptions'!$I$46)),0,AU37*(1+'Model Assumptions'!$I$46))</f>
        <v>2544.69</v>
      </c>
      <c r="AV95" s="214">
        <f>IF(ISERROR(AV37*(1+'Model Assumptions'!$I$46)),0,AV37*(1+'Model Assumptions'!$I$46))</f>
        <v>2544.69</v>
      </c>
      <c r="AW95" s="214">
        <f>IF(ISERROR(AW37*(1+'Model Assumptions'!$I$46)),0,AW37*(1+'Model Assumptions'!$I$46))</f>
        <v>2544.69</v>
      </c>
      <c r="AX95" s="214">
        <f>IF(ISERROR(AX37*(1+'Model Assumptions'!$I$46)),0,AX37*(1+'Model Assumptions'!$I$46))</f>
        <v>2544.69</v>
      </c>
      <c r="AY95" s="214">
        <f>IF(ISERROR(AY37*(1+'Model Assumptions'!$I$46)),0,AY37*(1+'Model Assumptions'!$I$46))</f>
        <v>2544.69</v>
      </c>
      <c r="AZ95" s="214">
        <f>IF(ISERROR(AZ37*(1+'Model Assumptions'!$I$46)),0,AZ37*(1+'Model Assumptions'!$I$46))</f>
        <v>2544.69</v>
      </c>
      <c r="BA95" s="214">
        <f>IF(ISERROR(BA37*(1+'Model Assumptions'!$I$46)),0,BA37*(1+'Model Assumptions'!$I$46))</f>
        <v>3536.7</v>
      </c>
      <c r="BB95" s="214">
        <f>IF(ISERROR(BB37*(1+'Model Assumptions'!$I$46)),0,BB37*(1+'Model Assumptions'!$I$46))</f>
        <v>3536.7</v>
      </c>
      <c r="BC95" s="214">
        <f>IF(ISERROR(BC37*(1+'Model Assumptions'!$I$46)),0,BC37*(1+'Model Assumptions'!$I$46))</f>
        <v>3536.7</v>
      </c>
      <c r="BD95" s="214">
        <f>IF(ISERROR(BD37*(1+'Model Assumptions'!$I$46)),0,BD37*(1+'Model Assumptions'!$I$46))</f>
        <v>3536.7</v>
      </c>
      <c r="BE95" s="214">
        <f>IF(ISERROR(BE37*(1+'Model Assumptions'!$I$46)),0,BE37*(1+'Model Assumptions'!$I$46))</f>
        <v>3536.7</v>
      </c>
      <c r="BF95" s="214">
        <f>IF(ISERROR(BF37*(1+'Model Assumptions'!$I$46)),0,BF37*(1+'Model Assumptions'!$I$46))</f>
        <v>3536.7</v>
      </c>
      <c r="BG95" s="214">
        <f>IF(ISERROR(BG37*(1+'Model Assumptions'!$I$46)),0,BG37*(1+'Model Assumptions'!$I$46))</f>
        <v>3488.02</v>
      </c>
      <c r="BH95" s="214">
        <f>IF(ISERROR(BH37*(1+'Model Assumptions'!$I$46)),0,BH37*(1+'Model Assumptions'!$I$46))</f>
        <v>3488.02</v>
      </c>
      <c r="BI95" s="214">
        <f>IF(ISERROR(BI37*(1+'Model Assumptions'!$I$46)),0,BI37*(1+'Model Assumptions'!$I$46))</f>
        <v>3488.02</v>
      </c>
      <c r="BJ95" s="214">
        <f>IF(ISERROR(BJ37*(1+'Model Assumptions'!$I$46)),0,BJ37*(1+'Model Assumptions'!$I$46))</f>
        <v>3488.02</v>
      </c>
      <c r="BK95" s="214">
        <f>IF(ISERROR(BK37*(1+'Model Assumptions'!$I$46)),0,BK37*(1+'Model Assumptions'!$I$46))</f>
        <v>3488.02</v>
      </c>
      <c r="BL95" s="214">
        <f>IF(ISERROR(BL37*(1+'Model Assumptions'!$I$46)),0,BL37*(1+'Model Assumptions'!$I$46))</f>
        <v>3488.02</v>
      </c>
      <c r="BM95" s="214">
        <f>IF(ISERROR(BM37*(1+'Model Assumptions'!$I$46)),0,BM37*(1+'Model Assumptions'!$I$46))</f>
        <v>5397.18</v>
      </c>
      <c r="BN95" s="214">
        <f>IF(ISERROR(BN37*(1+'Model Assumptions'!$I$46)),0,BN37*(1+'Model Assumptions'!$I$46))</f>
        <v>5397.18</v>
      </c>
      <c r="BO95" s="214">
        <f>IF(ISERROR(BO37*(1+'Model Assumptions'!$I$46)),0,BO37*(1+'Model Assumptions'!$I$46))</f>
        <v>5397.18</v>
      </c>
      <c r="BP95" s="214">
        <f>IF(ISERROR(BP37*(1+'Model Assumptions'!$I$46)),0,BP37*(1+'Model Assumptions'!$I$46))</f>
        <v>5397.18</v>
      </c>
      <c r="BQ95" s="214">
        <f>IF(ISERROR(BQ37*(1+'Model Assumptions'!$I$46)),0,BQ37*(1+'Model Assumptions'!$I$46))</f>
        <v>5397.18</v>
      </c>
      <c r="BR95" s="214">
        <f>IF(ISERROR(BR37*(1+'Model Assumptions'!$I$46)),0,BR37*(1+'Model Assumptions'!$I$46))</f>
        <v>5397.18</v>
      </c>
      <c r="BS95" s="214">
        <f>IF(ISERROR(BS37*(1+'Model Assumptions'!$I$46)),0,BS37*(1+'Model Assumptions'!$I$46))</f>
        <v>4454.62</v>
      </c>
      <c r="BT95" s="214">
        <f>IF(ISERROR(BT37*(1+'Model Assumptions'!$I$46)),0,BT37*(1+'Model Assumptions'!$I$46))</f>
        <v>4454.62</v>
      </c>
      <c r="BU95" s="214">
        <f>IF(ISERROR(BU37*(1+'Model Assumptions'!$I$46)),0,BU37*(1+'Model Assumptions'!$I$46))</f>
        <v>4454.62</v>
      </c>
      <c r="BV95" s="214">
        <f>IF(ISERROR(BV37*(1+'Model Assumptions'!$I$46)),0,BV37*(1+'Model Assumptions'!$I$46))</f>
        <v>4454.62</v>
      </c>
      <c r="BW95" s="214">
        <f>IF(ISERROR(BW37*(1+'Model Assumptions'!$I$46)),0,BW37*(1+'Model Assumptions'!$I$46))</f>
        <v>4454.62</v>
      </c>
      <c r="BX95" s="214">
        <f>IF(ISERROR(BX37*(1+'Model Assumptions'!$I$46)),0,BX37*(1+'Model Assumptions'!$I$46))</f>
        <v>4454.62</v>
      </c>
      <c r="BY95" s="214">
        <f>IF(ISERROR(BY37*(1+'Model Assumptions'!$I$46)),0,BY37*(1+'Model Assumptions'!$I$46))</f>
        <v>4257.01</v>
      </c>
      <c r="BZ95" s="214">
        <f>IF(ISERROR(BZ37*(1+'Model Assumptions'!$I$46)),0,BZ37*(1+'Model Assumptions'!$I$46))</f>
        <v>4257.01</v>
      </c>
      <c r="CA95" s="214">
        <f>IF(ISERROR(CA37*(1+'Model Assumptions'!$I$46)),0,CA37*(1+'Model Assumptions'!$I$46))</f>
        <v>4257.01</v>
      </c>
      <c r="CB95" s="214">
        <f>IF(ISERROR(CB37*(1+'Model Assumptions'!$I$46)),0,CB37*(1+'Model Assumptions'!$I$46))</f>
        <v>4257.01</v>
      </c>
      <c r="CC95" s="214">
        <f>IF(ISERROR(CC37*(1+'Model Assumptions'!$I$46)),0,CC37*(1+'Model Assumptions'!$I$46))</f>
        <v>4257.01</v>
      </c>
      <c r="CD95" s="214">
        <f>IF(ISERROR(CD37*(1+'Model Assumptions'!$I$46)),0,CD37*(1+'Model Assumptions'!$I$46))</f>
        <v>4257.01</v>
      </c>
      <c r="CE95" s="214">
        <f>IF(ISERROR(CE37*(1+'Model Assumptions'!$I$46)),0,CE37*(1+'Model Assumptions'!$I$46))</f>
        <v>5898.71</v>
      </c>
      <c r="CF95" s="214">
        <f>IF(ISERROR(CF37*(1+'Model Assumptions'!$I$46)),0,CF37*(1+'Model Assumptions'!$I$46))</f>
        <v>5898.71</v>
      </c>
      <c r="CG95" s="214">
        <f>IF(ISERROR(CG37*(1+'Model Assumptions'!$I$46)),0,CG37*(1+'Model Assumptions'!$I$46))</f>
        <v>5898.71</v>
      </c>
      <c r="CH95" s="214">
        <f>IF(ISERROR(CH37*(1+'Model Assumptions'!$I$46)),0,CH37*(1+'Model Assumptions'!$I$46))</f>
        <v>5898.71</v>
      </c>
      <c r="CI95" s="214">
        <f>IF(ISERROR(CI37*(1+'Model Assumptions'!$I$46)),0,CI37*(1+'Model Assumptions'!$I$46))</f>
        <v>5898.71</v>
      </c>
      <c r="CJ95" s="214">
        <f>IF(ISERROR(CJ37*(1+'Model Assumptions'!$I$46)),0,CJ37*(1+'Model Assumptions'!$I$46))</f>
        <v>5898.71</v>
      </c>
      <c r="CK95" s="214">
        <f>IF(ISERROR(CK37*(1+'Model Assumptions'!$I$46)),0,CK37*(1+'Model Assumptions'!$I$46))</f>
        <v>5251.85</v>
      </c>
      <c r="CL95" s="214">
        <f>IF(ISERROR(CL37*(1+'Model Assumptions'!$I$46)),0,CL37*(1+'Model Assumptions'!$I$46))</f>
        <v>5251.85</v>
      </c>
      <c r="CM95" s="214">
        <f>IF(ISERROR(CM37*(1+'Model Assumptions'!$I$46)),0,CM37*(1+'Model Assumptions'!$I$46))</f>
        <v>5251.85</v>
      </c>
      <c r="CN95" s="214">
        <f>IF(ISERROR(CN37*(1+'Model Assumptions'!$I$46)),0,CN37*(1+'Model Assumptions'!$I$46))</f>
        <v>5251.85</v>
      </c>
      <c r="CO95" s="214">
        <f>IF(ISERROR(CO37*(1+'Model Assumptions'!$I$46)),0,CO37*(1+'Model Assumptions'!$I$46))</f>
        <v>5251.85</v>
      </c>
      <c r="CP95" s="214">
        <f>IF(ISERROR(CP37*(1+'Model Assumptions'!$I$46)),0,CP37*(1+'Model Assumptions'!$I$46))</f>
        <v>5251.85</v>
      </c>
      <c r="CQ95" s="214">
        <f>IF(ISERROR(CQ37*(1+'Model Assumptions'!$I$46)),0,CQ37*(1+'Model Assumptions'!$I$46))</f>
        <v>5652.59</v>
      </c>
      <c r="CR95" s="214">
        <f>IF(ISERROR(CR37*(1+'Model Assumptions'!$I$46)),0,CR37*(1+'Model Assumptions'!$I$46))</f>
        <v>5652.59</v>
      </c>
      <c r="CS95" s="214">
        <f>IF(ISERROR(CS37*(1+'Model Assumptions'!$I$46)),0,CS37*(1+'Model Assumptions'!$I$46))</f>
        <v>5652.59</v>
      </c>
      <c r="CT95" s="214">
        <f>IF(ISERROR(CT37*(1+'Model Assumptions'!$I$46)),0,CT37*(1+'Model Assumptions'!$I$46))</f>
        <v>5652.59</v>
      </c>
      <c r="CU95" s="214">
        <f>IF(ISERROR(CU37*(1+'Model Assumptions'!$I$46)),0,CU37*(1+'Model Assumptions'!$I$46))</f>
        <v>5652.59</v>
      </c>
      <c r="CV95" s="214">
        <f>IF(ISERROR(CV37*(1+'Model Assumptions'!$I$46)),0,CV37*(1+'Model Assumptions'!$I$46))</f>
        <v>5652.59</v>
      </c>
      <c r="CW95" s="214">
        <f>IF(ISERROR(CW37*(1+'Model Assumptions'!$I$46)),0,CW37*(1+'Model Assumptions'!$I$46))</f>
        <v>5341.69</v>
      </c>
      <c r="CX95" s="214">
        <f>IF(ISERROR(CX37*(1+'Model Assumptions'!$I$46)),0,CX37*(1+'Model Assumptions'!$I$46))</f>
        <v>5341.69</v>
      </c>
      <c r="CY95" s="214">
        <f>IF(ISERROR(CY37*(1+'Model Assumptions'!$I$46)),0,CY37*(1+'Model Assumptions'!$I$46))</f>
        <v>5341.69</v>
      </c>
      <c r="CZ95" s="214">
        <f>IF(ISERROR(CZ37*(1+'Model Assumptions'!$I$46)),0,CZ37*(1+'Model Assumptions'!$I$46))</f>
        <v>5341.69</v>
      </c>
      <c r="DA95" s="214">
        <f>IF(ISERROR(DA37*(1+'Model Assumptions'!$I$46)),0,DA37*(1+'Model Assumptions'!$I$46))</f>
        <v>5341.69</v>
      </c>
      <c r="DB95" s="214">
        <f>IF(ISERROR(DB37*(1+'Model Assumptions'!$I$46)),0,DB37*(1+'Model Assumptions'!$I$46))</f>
        <v>5341.69</v>
      </c>
      <c r="DC95" s="214">
        <f>IF(ISERROR(DC37*(1+'Model Assumptions'!$I$46)),0,DC37*(1+'Model Assumptions'!$I$46))</f>
        <v>2616.66</v>
      </c>
      <c r="DD95" s="214">
        <f>IF(ISERROR(DD37*(1+'Model Assumptions'!$I$46)),0,DD37*(1+'Model Assumptions'!$I$46))</f>
        <v>2616.66</v>
      </c>
      <c r="DE95" s="214">
        <f>IF(ISERROR(DE37*(1+'Model Assumptions'!$I$46)),0,DE37*(1+'Model Assumptions'!$I$46))</f>
        <v>2616.66</v>
      </c>
      <c r="DF95" s="214">
        <f>IF(ISERROR(DF37*(1+'Model Assumptions'!$I$46)),0,DF37*(1+'Model Assumptions'!$I$46))</f>
        <v>2616.66</v>
      </c>
      <c r="DG95" s="214">
        <f>IF(ISERROR(DG37*(1+'Model Assumptions'!$I$46)),0,DG37*(1+'Model Assumptions'!$I$46))</f>
        <v>2616.66</v>
      </c>
      <c r="DH95" s="214">
        <f>IF(ISERROR(DH37*(1+'Model Assumptions'!$I$46)),0,DH37*(1+'Model Assumptions'!$I$46))</f>
        <v>2616.66</v>
      </c>
      <c r="DI95" s="214">
        <f>IF(ISERROR(DI37*(1+'Model Assumptions'!$I$46)),0,DI37*(1+'Model Assumptions'!$I$46))</f>
        <v>261.66000000000003</v>
      </c>
      <c r="DJ95" s="214">
        <f>IF(ISERROR(DJ37*(1+'Model Assumptions'!$I$46)),0,DJ37*(1+'Model Assumptions'!$I$46))</f>
        <v>261.66000000000003</v>
      </c>
      <c r="DK95" s="214">
        <f>IF(ISERROR(DK37*(1+'Model Assumptions'!$I$46)),0,DK37*(1+'Model Assumptions'!$I$46))</f>
        <v>261.66000000000003</v>
      </c>
      <c r="DL95" s="214">
        <f>IF(ISERROR(DL37*(1+'Model Assumptions'!$I$46)),0,DL37*(1+'Model Assumptions'!$I$46))</f>
        <v>261.66000000000003</v>
      </c>
      <c r="DM95" s="214">
        <f>IF(ISERROR(DM37*(1+'Model Assumptions'!$I$46)),0,DM37*(1+'Model Assumptions'!$I$46))</f>
        <v>261.66000000000003</v>
      </c>
      <c r="DN95" s="214">
        <f>IF(ISERROR(DN37*(1+'Model Assumptions'!$I$46)),0,DN37*(1+'Model Assumptions'!$I$46))</f>
        <v>261.66000000000003</v>
      </c>
      <c r="DO95" s="214">
        <f>IF(ISERROR(DO37*(1+'Model Assumptions'!$I$46)),0,DO37*(1+'Model Assumptions'!$I$46))</f>
        <v>580.54</v>
      </c>
      <c r="DP95" s="214">
        <f>IF(ISERROR(DP37*(1+'Model Assumptions'!$I$46)),0,DP37*(1+'Model Assumptions'!$I$46))</f>
        <v>580.54</v>
      </c>
      <c r="DQ95" s="214">
        <f>IF(ISERROR(DQ37*(1+'Model Assumptions'!$I$46)),0,DQ37*(1+'Model Assumptions'!$I$46))</f>
        <v>580.54</v>
      </c>
      <c r="DR95" s="214">
        <f>IF(ISERROR(DR37*(1+'Model Assumptions'!$I$46)),0,DR37*(1+'Model Assumptions'!$I$46))</f>
        <v>580.54</v>
      </c>
      <c r="DS95" s="214">
        <f>IF(ISERROR(DS37*(1+'Model Assumptions'!$I$46)),0,DS37*(1+'Model Assumptions'!$I$46))</f>
        <v>580.54</v>
      </c>
      <c r="DT95" s="214">
        <f>IF(ISERROR(DT37*(1+'Model Assumptions'!$I$46)),0,DT37*(1+'Model Assumptions'!$I$46))</f>
        <v>580.54</v>
      </c>
      <c r="DU95" s="214">
        <f>IF(ISERROR(DU37*(1+'Model Assumptions'!$I$46)),0,DU37*(1+'Model Assumptions'!$I$46))</f>
        <v>1235.1300000000001</v>
      </c>
      <c r="DV95" s="214">
        <f>IF(ISERROR(DV37*(1+'Model Assumptions'!$I$46)),0,DV37*(1+'Model Assumptions'!$I$46))</f>
        <v>1235.1300000000001</v>
      </c>
      <c r="DW95" s="214">
        <f>IF(ISERROR(DW37*(1+'Model Assumptions'!$I$46)),0,DW37*(1+'Model Assumptions'!$I$46))</f>
        <v>1235.1300000000001</v>
      </c>
      <c r="DX95" s="214">
        <f>IF(ISERROR(DX37*(1+'Model Assumptions'!$I$46)),0,DX37*(1+'Model Assumptions'!$I$46))</f>
        <v>1235.1300000000001</v>
      </c>
      <c r="DY95" s="214">
        <f>IF(ISERROR(DY37*(1+'Model Assumptions'!$I$46)),0,DY37*(1+'Model Assumptions'!$I$46))</f>
        <v>1235.1300000000001</v>
      </c>
      <c r="DZ95" s="214">
        <f>IF(ISERROR(DZ37*(1+'Model Assumptions'!$I$46)),0,DZ37*(1+'Model Assumptions'!$I$46))</f>
        <v>1235.1300000000001</v>
      </c>
      <c r="EA95" s="214">
        <f>IF(ISERROR(EA37*(1+'Model Assumptions'!$I$46)),0,EA37*(1+'Model Assumptions'!$I$46))</f>
        <v>1498.73</v>
      </c>
      <c r="EB95" s="214">
        <f>IF(ISERROR(EB37*(1+'Model Assumptions'!$I$46)),0,EB37*(1+'Model Assumptions'!$I$46))</f>
        <v>1498.73</v>
      </c>
      <c r="EC95" s="214">
        <f>IF(ISERROR(EC37*(1+'Model Assumptions'!$I$46)),0,EC37*(1+'Model Assumptions'!$I$46))</f>
        <v>1498.73</v>
      </c>
      <c r="ED95" s="214">
        <f>IF(ISERROR(ED37*(1+'Model Assumptions'!$I$46)),0,ED37*(1+'Model Assumptions'!$I$46))</f>
        <v>1498.73</v>
      </c>
      <c r="EE95" s="214">
        <f>IF(ISERROR(EE37*(1+'Model Assumptions'!$I$46)),0,EE37*(1+'Model Assumptions'!$I$46))</f>
        <v>1498.73</v>
      </c>
      <c r="EF95" s="214">
        <f>IF(ISERROR(EF37*(1+'Model Assumptions'!$I$46)),0,EF37*(1+'Model Assumptions'!$I$46))</f>
        <v>1498.73</v>
      </c>
      <c r="EG95" s="214">
        <f>IF(ISERROR(EG37*(1+'Model Assumptions'!$I$46)),0,EG37*(1+'Model Assumptions'!$I$46))</f>
        <v>0</v>
      </c>
      <c r="EH95" s="214">
        <f>IF(ISERROR(EH37*(1+'Model Assumptions'!$I$46)),0,EH37*(1+'Model Assumptions'!$I$46))</f>
        <v>0</v>
      </c>
      <c r="EI95" s="214">
        <f>IF(ISERROR(EI37*(1+'Model Assumptions'!$I$46)),0,EI37*(1+'Model Assumptions'!$I$46))</f>
        <v>0</v>
      </c>
      <c r="EJ95" s="214">
        <f>IF(ISERROR(EJ37*(1+'Model Assumptions'!$I$46)),0,EJ37*(1+'Model Assumptions'!$I$46))</f>
        <v>0</v>
      </c>
      <c r="EK95" s="214">
        <f>IF(ISERROR(EK37*(1+'Model Assumptions'!$I$46)),0,EK37*(1+'Model Assumptions'!$I$46))</f>
        <v>0</v>
      </c>
      <c r="EL95" s="214">
        <f>IF(ISERROR(EL37*(1+'Model Assumptions'!$I$46)),0,EL37*(1+'Model Assumptions'!$I$46))</f>
        <v>0</v>
      </c>
      <c r="EM95" s="214">
        <f>IF(ISERROR(EM37*(1+'Model Assumptions'!$I$46)),0,EM37*(1+'Model Assumptions'!$I$46))</f>
        <v>0</v>
      </c>
      <c r="EN95" s="214">
        <f>IF(ISERROR(EN37*(1+'Model Assumptions'!$I$46)),0,EN37*(1+'Model Assumptions'!$I$46))</f>
        <v>0</v>
      </c>
      <c r="EO95" s="214">
        <f>IF(ISERROR(EO37*(1+'Model Assumptions'!$I$46)),0,EO37*(1+'Model Assumptions'!$I$46))</f>
        <v>0</v>
      </c>
      <c r="EP95" s="214">
        <f>IF(ISERROR(EP37*(1+'Model Assumptions'!$I$46)),0,EP37*(1+'Model Assumptions'!$I$46))</f>
        <v>0</v>
      </c>
      <c r="EQ95" s="214">
        <f>IF(ISERROR(EQ37*(1+'Model Assumptions'!$I$46)),0,EQ37*(1+'Model Assumptions'!$I$46))</f>
        <v>0</v>
      </c>
      <c r="ER95" s="214">
        <f>IF(ISERROR(ER37*(1+'Model Assumptions'!$I$46)),0,ER37*(1+'Model Assumptions'!$I$46))</f>
        <v>0</v>
      </c>
      <c r="ES95" s="214">
        <f>IF(ISERROR(ES37*(1+'Model Assumptions'!$I$46)),0,ES37*(1+'Model Assumptions'!$I$46))</f>
        <v>0</v>
      </c>
      <c r="ET95" s="214">
        <f>IF(ISERROR(ET37*(1+'Model Assumptions'!$I$46)),0,ET37*(1+'Model Assumptions'!$I$46))</f>
        <v>0</v>
      </c>
      <c r="EU95" s="214">
        <f>IF(ISERROR(EU37*(1+'Model Assumptions'!$I$46)),0,EU37*(1+'Model Assumptions'!$I$46))</f>
        <v>0</v>
      </c>
      <c r="EV95" s="214">
        <f>IF(ISERROR(EV37*(1+'Model Assumptions'!$I$46)),0,EV37*(1+'Model Assumptions'!$I$46))</f>
        <v>0</v>
      </c>
      <c r="EW95" s="214">
        <f>IF(ISERROR(EW37*(1+'Model Assumptions'!$I$46)),0,EW37*(1+'Model Assumptions'!$I$46))</f>
        <v>0</v>
      </c>
      <c r="EX95" s="214">
        <f>IF(ISERROR(EX37*(1+'Model Assumptions'!$I$46)),0,EX37*(1+'Model Assumptions'!$I$46))</f>
        <v>0</v>
      </c>
      <c r="EY95" s="214">
        <f>IF(ISERROR(EY37*(1+'Model Assumptions'!$I$46)),0,EY37*(1+'Model Assumptions'!$I$46))</f>
        <v>0</v>
      </c>
      <c r="EZ95" s="214">
        <f>IF(ISERROR(EZ37*(1+'Model Assumptions'!$I$46)),0,EZ37*(1+'Model Assumptions'!$I$46))</f>
        <v>0</v>
      </c>
      <c r="FA95" s="214">
        <f>IF(ISERROR(FA37*(1+'Model Assumptions'!$I$46)),0,FA37*(1+'Model Assumptions'!$I$46))</f>
        <v>0</v>
      </c>
      <c r="FB95" s="214">
        <f>IF(ISERROR(FB37*(1+'Model Assumptions'!$I$46)),0,FB37*(1+'Model Assumptions'!$I$46))</f>
        <v>0</v>
      </c>
      <c r="FC95" s="214">
        <f>IF(ISERROR(FC37*(1+'Model Assumptions'!$I$46)),0,FC37*(1+'Model Assumptions'!$I$46))</f>
        <v>0</v>
      </c>
      <c r="FD95" s="214">
        <f>IF(ISERROR(FD37*(1+'Model Assumptions'!$I$46)),0,FD37*(1+'Model Assumptions'!$I$46))</f>
        <v>0</v>
      </c>
      <c r="FE95" s="214">
        <f>IF(ISERROR(FE37*(1+'Model Assumptions'!$I$46)),0,FE37*(1+'Model Assumptions'!$I$46))</f>
        <v>0</v>
      </c>
      <c r="FF95" s="214">
        <f>IF(ISERROR(FF37*(1+'Model Assumptions'!$I$46)),0,FF37*(1+'Model Assumptions'!$I$46))</f>
        <v>0</v>
      </c>
      <c r="FG95" s="214">
        <f>IF(ISERROR(FG37*(1+'Model Assumptions'!$I$46)),0,FG37*(1+'Model Assumptions'!$I$46))</f>
        <v>0</v>
      </c>
      <c r="FH95" s="214">
        <f>IF(ISERROR(FH37*(1+'Model Assumptions'!$I$46)),0,FH37*(1+'Model Assumptions'!$I$46))</f>
        <v>0</v>
      </c>
      <c r="FI95" s="214">
        <f>IF(ISERROR(FI37*(1+'Model Assumptions'!$I$46)),0,FI37*(1+'Model Assumptions'!$I$46))</f>
        <v>0</v>
      </c>
      <c r="FJ95" s="214">
        <f>IF(ISERROR(FJ37*(1+'Model Assumptions'!$I$46)),0,FJ37*(1+'Model Assumptions'!$I$46))</f>
        <v>0</v>
      </c>
      <c r="FK95" s="214">
        <f>IF(ISERROR(FK37*(1+'Model Assumptions'!$I$46)),0,FK37*(1+'Model Assumptions'!$I$46))</f>
        <v>0</v>
      </c>
      <c r="FL95" s="214">
        <f>IF(ISERROR(FL37*(1+'Model Assumptions'!$I$46)),0,FL37*(1+'Model Assumptions'!$I$46))</f>
        <v>0</v>
      </c>
      <c r="FM95" s="214">
        <f>IF(ISERROR(FM37*(1+'Model Assumptions'!$I$46)),0,FM37*(1+'Model Assumptions'!$I$46))</f>
        <v>0</v>
      </c>
      <c r="FN95" s="214">
        <f>IF(ISERROR(FN37*(1+'Model Assumptions'!$I$46)),0,FN37*(1+'Model Assumptions'!$I$46))</f>
        <v>0</v>
      </c>
      <c r="FO95" s="214">
        <f>IF(ISERROR(FO37*(1+'Model Assumptions'!$I$46)),0,FO37*(1+'Model Assumptions'!$I$46))</f>
        <v>0</v>
      </c>
      <c r="FP95" s="214">
        <f>IF(ISERROR(FP37*(1+'Model Assumptions'!$I$46)),0,FP37*(1+'Model Assumptions'!$I$46))</f>
        <v>0</v>
      </c>
      <c r="FQ95" s="214">
        <f>IF(ISERROR(FQ37*(1+'Model Assumptions'!$I$46)),0,FQ37*(1+'Model Assumptions'!$I$46))</f>
        <v>0</v>
      </c>
      <c r="FR95" s="214">
        <f>IF(ISERROR(FR37*(1+'Model Assumptions'!$I$46)),0,FR37*(1+'Model Assumptions'!$I$46))</f>
        <v>0</v>
      </c>
      <c r="FS95" s="214">
        <f>IF(ISERROR(FS37*(1+'Model Assumptions'!$I$46)),0,FS37*(1+'Model Assumptions'!$I$46))</f>
        <v>0</v>
      </c>
      <c r="FT95" s="214">
        <f>IF(ISERROR(FT37*(1+'Model Assumptions'!$I$46)),0,FT37*(1+'Model Assumptions'!$I$46))</f>
        <v>0</v>
      </c>
      <c r="FU95" s="214">
        <f>IF(ISERROR(FU37*(1+'Model Assumptions'!$I$46)),0,FU37*(1+'Model Assumptions'!$I$46))</f>
        <v>0</v>
      </c>
      <c r="FV95" s="214">
        <f>IF(ISERROR(FV37*(1+'Model Assumptions'!$I$46)),0,FV37*(1+'Model Assumptions'!$I$46))</f>
        <v>0</v>
      </c>
      <c r="FW95" s="214">
        <f>IF(ISERROR(FW37*(1+'Model Assumptions'!$I$46)),0,FW37*(1+'Model Assumptions'!$I$46))</f>
        <v>0</v>
      </c>
      <c r="FX95" s="214">
        <f>IF(ISERROR(FX37*(1+'Model Assumptions'!$I$46)),0,FX37*(1+'Model Assumptions'!$I$46))</f>
        <v>0</v>
      </c>
      <c r="FY95" s="214">
        <f>IF(ISERROR(FY37*(1+'Model Assumptions'!$I$46)),0,FY37*(1+'Model Assumptions'!$I$46))</f>
        <v>0</v>
      </c>
      <c r="FZ95" s="214">
        <f>IF(ISERROR(FZ37*(1+'Model Assumptions'!$I$46)),0,FZ37*(1+'Model Assumptions'!$I$46))</f>
        <v>0</v>
      </c>
      <c r="GA95" s="214">
        <f>IF(ISERROR(GA37*(1+'Model Assumptions'!$I$46)),0,GA37*(1+'Model Assumptions'!$I$46))</f>
        <v>0</v>
      </c>
      <c r="GB95" s="214">
        <f>IF(ISERROR(GB37*(1+'Model Assumptions'!$I$46)),0,GB37*(1+'Model Assumptions'!$I$46))</f>
        <v>0</v>
      </c>
      <c r="GC95" s="214">
        <f>IF(ISERROR(GC37*(1+'Model Assumptions'!$I$46)),0,GC37*(1+'Model Assumptions'!$I$46))</f>
        <v>0</v>
      </c>
      <c r="GD95" s="214">
        <f>IF(ISERROR(GD37*(1+'Model Assumptions'!$I$46)),0,GD37*(1+'Model Assumptions'!$I$46))</f>
        <v>0</v>
      </c>
      <c r="GE95" s="214">
        <f>IF(ISERROR(GE37*(1+'Model Assumptions'!$I$46)),0,GE37*(1+'Model Assumptions'!$I$46))</f>
        <v>0</v>
      </c>
      <c r="GF95" s="214">
        <f>IF(ISERROR(GF37*(1+'Model Assumptions'!$I$46)),0,GF37*(1+'Model Assumptions'!$I$46))</f>
        <v>0</v>
      </c>
      <c r="GG95" s="214">
        <f>IF(ISERROR(GG37*(1+'Model Assumptions'!$I$46)),0,GG37*(1+'Model Assumptions'!$I$46))</f>
        <v>0</v>
      </c>
      <c r="GH95" s="214">
        <f>IF(ISERROR(GH37*(1+'Model Assumptions'!$I$46)),0,GH37*(1+'Model Assumptions'!$I$46))</f>
        <v>0</v>
      </c>
      <c r="GI95" s="214">
        <f>IF(ISERROR(GI37*(1+'Model Assumptions'!$I$46)),0,GI37*(1+'Model Assumptions'!$I$46))</f>
        <v>0</v>
      </c>
      <c r="GJ95" s="214">
        <f>IF(ISERROR(GJ37*(1+'Model Assumptions'!$I$46)),0,GJ37*(1+'Model Assumptions'!$I$46))</f>
        <v>0</v>
      </c>
      <c r="GK95" s="214">
        <f>IF(ISERROR(GK37*(1+'Model Assumptions'!$I$46)),0,GK37*(1+'Model Assumptions'!$I$46))</f>
        <v>0</v>
      </c>
      <c r="GL95" s="214">
        <f>IF(ISERROR(GL37*(1+'Model Assumptions'!$I$46)),0,GL37*(1+'Model Assumptions'!$I$46))</f>
        <v>0</v>
      </c>
      <c r="GM95" s="214">
        <f>IF(ISERROR(GM37*(1+'Model Assumptions'!$I$46)),0,GM37*(1+'Model Assumptions'!$I$46))</f>
        <v>0</v>
      </c>
      <c r="GN95" s="214">
        <f>IF(ISERROR(GN37*(1+'Model Assumptions'!$I$46)),0,GN37*(1+'Model Assumptions'!$I$46))</f>
        <v>0</v>
      </c>
      <c r="GO95" s="214">
        <f>IF(ISERROR(GO37*(1+'Model Assumptions'!$I$46)),0,GO37*(1+'Model Assumptions'!$I$46))</f>
        <v>0</v>
      </c>
      <c r="GP95" s="214">
        <f>IF(ISERROR(GP37*(1+'Model Assumptions'!$I$46)),0,GP37*(1+'Model Assumptions'!$I$46))</f>
        <v>0</v>
      </c>
      <c r="GQ95" s="214">
        <f>IF(ISERROR(GQ37*(1+'Model Assumptions'!$I$46)),0,GQ37*(1+'Model Assumptions'!$I$46))</f>
        <v>0</v>
      </c>
      <c r="GR95" s="214">
        <f>IF(ISERROR(GR37*(1+'Model Assumptions'!$I$46)),0,GR37*(1+'Model Assumptions'!$I$46))</f>
        <v>0</v>
      </c>
      <c r="GS95" s="214">
        <f>IF(ISERROR(GS37*(1+'Model Assumptions'!$I$46)),0,GS37*(1+'Model Assumptions'!$I$46))</f>
        <v>0</v>
      </c>
      <c r="GT95" s="214">
        <f>IF(ISERROR(GT37*(1+'Model Assumptions'!$I$46)),0,GT37*(1+'Model Assumptions'!$I$46))</f>
        <v>0</v>
      </c>
      <c r="GU95" s="214">
        <f>IF(ISERROR(GU37*(1+'Model Assumptions'!$I$46)),0,GU37*(1+'Model Assumptions'!$I$46))</f>
        <v>0</v>
      </c>
      <c r="GV95" s="214">
        <f>IF(ISERROR(GV37*(1+'Model Assumptions'!$I$46)),0,GV37*(1+'Model Assumptions'!$I$46))</f>
        <v>0</v>
      </c>
      <c r="GW95" s="207"/>
      <c r="GX95" s="230">
        <f t="shared" si="106"/>
        <v>94</v>
      </c>
      <c r="HB95" s="211" t="str">
        <f>CN$18&amp;CN$19&amp;CN$20</f>
        <v>MERCEDESCLASSE C (W205)220 BlueTEC Exclusive</v>
      </c>
      <c r="HF95" s="212" t="str">
        <f>CN$18&amp;CN$19&amp;CN$20&amp;"Term:"&amp; CN$43&amp;"  Mileage: "&amp;CN$44</f>
        <v>MERCEDESCLASSE C (W205)220 BlueTEC ExclusiveTerm:60  Mileage: 25000</v>
      </c>
    </row>
    <row r="96" spans="1:214" ht="12" hidden="1" customHeight="1" x14ac:dyDescent="0.2">
      <c r="A96" s="230" t="s">
        <v>440</v>
      </c>
      <c r="B96" s="208" t="s">
        <v>440</v>
      </c>
      <c r="C96" s="213"/>
      <c r="D96" s="229" t="str">
        <f>'Car Finance'!C84</f>
        <v>Registration tax with market cost adjustment</v>
      </c>
      <c r="E96" s="214">
        <f>IF(ISERROR(E38*(1+'Model Assumptions'!$I$48)),0,E38*(1+'Model Assumptions'!$I$48))</f>
        <v>0</v>
      </c>
      <c r="F96" s="214">
        <f>IF(ISERROR(F38*(1+'Model Assumptions'!$I$48)),0,F38*(1+'Model Assumptions'!$I$48))</f>
        <v>0</v>
      </c>
      <c r="G96" s="214">
        <f>IF(ISERROR(G38*(1+'Model Assumptions'!$I$48)),0,G38*(1+'Model Assumptions'!$I$48))</f>
        <v>0</v>
      </c>
      <c r="H96" s="214">
        <f>IF(ISERROR(H38*(1+'Model Assumptions'!$I$48)),0,H38*(1+'Model Assumptions'!$I$48))</f>
        <v>0</v>
      </c>
      <c r="I96" s="214">
        <f>IF(ISERROR(I38*(1+'Model Assumptions'!$I$48)),0,I38*(1+'Model Assumptions'!$I$48))</f>
        <v>0</v>
      </c>
      <c r="J96" s="214">
        <f>IF(ISERROR(J38*(1+'Model Assumptions'!$I$48)),0,J38*(1+'Model Assumptions'!$I$48))</f>
        <v>0</v>
      </c>
      <c r="K96" s="214">
        <f>IF(ISERROR(K38*(1+'Model Assumptions'!$I$48)),0,K38*(1+'Model Assumptions'!$I$48))</f>
        <v>0</v>
      </c>
      <c r="L96" s="214">
        <f>IF(ISERROR(L38*(1+'Model Assumptions'!$I$48)),0,L38*(1+'Model Assumptions'!$I$48))</f>
        <v>0</v>
      </c>
      <c r="M96" s="214">
        <f>IF(ISERROR(M38*(1+'Model Assumptions'!$I$48)),0,M38*(1+'Model Assumptions'!$I$48))</f>
        <v>0</v>
      </c>
      <c r="N96" s="214">
        <f>IF(ISERROR(N38*(1+'Model Assumptions'!$I$48)),0,N38*(1+'Model Assumptions'!$I$48))</f>
        <v>0</v>
      </c>
      <c r="O96" s="214">
        <f>IF(ISERROR(O38*(1+'Model Assumptions'!$I$48)),0,O38*(1+'Model Assumptions'!$I$48))</f>
        <v>0</v>
      </c>
      <c r="P96" s="214">
        <f>IF(ISERROR(P38*(1+'Model Assumptions'!$I$48)),0,P38*(1+'Model Assumptions'!$I$48))</f>
        <v>0</v>
      </c>
      <c r="Q96" s="214">
        <f>IF(ISERROR(Q38*(1+'Model Assumptions'!$I$48)),0,Q38*(1+'Model Assumptions'!$I$48))</f>
        <v>0</v>
      </c>
      <c r="R96" s="214">
        <f>IF(ISERROR(R38*(1+'Model Assumptions'!$I$48)),0,R38*(1+'Model Assumptions'!$I$48))</f>
        <v>0</v>
      </c>
      <c r="S96" s="214">
        <f>IF(ISERROR(S38*(1+'Model Assumptions'!$I$48)),0,S38*(1+'Model Assumptions'!$I$48))</f>
        <v>0</v>
      </c>
      <c r="T96" s="214">
        <f>IF(ISERROR(T38*(1+'Model Assumptions'!$I$48)),0,T38*(1+'Model Assumptions'!$I$48))</f>
        <v>0</v>
      </c>
      <c r="U96" s="214">
        <f>IF(ISERROR(U38*(1+'Model Assumptions'!$I$48)),0,U38*(1+'Model Assumptions'!$I$48))</f>
        <v>0</v>
      </c>
      <c r="V96" s="214">
        <f>IF(ISERROR(V38*(1+'Model Assumptions'!$I$48)),0,V38*(1+'Model Assumptions'!$I$48))</f>
        <v>0</v>
      </c>
      <c r="W96" s="214">
        <f>IF(ISERROR(W38*(1+'Model Assumptions'!$I$48)),0,W38*(1+'Model Assumptions'!$I$48))</f>
        <v>0</v>
      </c>
      <c r="X96" s="214">
        <f>IF(ISERROR(X38*(1+'Model Assumptions'!$I$48)),0,X38*(1+'Model Assumptions'!$I$48))</f>
        <v>0</v>
      </c>
      <c r="Y96" s="214">
        <f>IF(ISERROR(Y38*(1+'Model Assumptions'!$I$48)),0,Y38*(1+'Model Assumptions'!$I$48))</f>
        <v>0</v>
      </c>
      <c r="Z96" s="214">
        <f>IF(ISERROR(Z38*(1+'Model Assumptions'!$I$48)),0,Z38*(1+'Model Assumptions'!$I$48))</f>
        <v>0</v>
      </c>
      <c r="AA96" s="214">
        <f>IF(ISERROR(AA38*(1+'Model Assumptions'!$I$48)),0,AA38*(1+'Model Assumptions'!$I$48))</f>
        <v>0</v>
      </c>
      <c r="AB96" s="214">
        <f>IF(ISERROR(AB38*(1+'Model Assumptions'!$I$48)),0,AB38*(1+'Model Assumptions'!$I$48))</f>
        <v>0</v>
      </c>
      <c r="AC96" s="214">
        <f>IF(ISERROR(AC38*(1+'Model Assumptions'!$I$48)),0,AC38*(1+'Model Assumptions'!$I$48))</f>
        <v>0</v>
      </c>
      <c r="AD96" s="214">
        <f>IF(ISERROR(AD38*(1+'Model Assumptions'!$I$48)),0,AD38*(1+'Model Assumptions'!$I$48))</f>
        <v>0</v>
      </c>
      <c r="AE96" s="214">
        <f>IF(ISERROR(AE38*(1+'Model Assumptions'!$I$48)),0,AE38*(1+'Model Assumptions'!$I$48))</f>
        <v>0</v>
      </c>
      <c r="AF96" s="214">
        <f>IF(ISERROR(AF38*(1+'Model Assumptions'!$I$48)),0,AF38*(1+'Model Assumptions'!$I$48))</f>
        <v>0</v>
      </c>
      <c r="AG96" s="214">
        <f>IF(ISERROR(AG38*(1+'Model Assumptions'!$I$48)),0,AG38*(1+'Model Assumptions'!$I$48))</f>
        <v>0</v>
      </c>
      <c r="AH96" s="214">
        <f>IF(ISERROR(AH38*(1+'Model Assumptions'!$I$48)),0,AH38*(1+'Model Assumptions'!$I$48))</f>
        <v>0</v>
      </c>
      <c r="AI96" s="214">
        <f>IF(ISERROR(AI38*(1+'Model Assumptions'!$I$48)),0,AI38*(1+'Model Assumptions'!$I$48))</f>
        <v>0</v>
      </c>
      <c r="AJ96" s="214">
        <f>IF(ISERROR(AJ38*(1+'Model Assumptions'!$I$48)),0,AJ38*(1+'Model Assumptions'!$I$48))</f>
        <v>0</v>
      </c>
      <c r="AK96" s="214">
        <f>IF(ISERROR(AK38*(1+'Model Assumptions'!$I$48)),0,AK38*(1+'Model Assumptions'!$I$48))</f>
        <v>0</v>
      </c>
      <c r="AL96" s="214">
        <f>IF(ISERROR(AL38*(1+'Model Assumptions'!$I$48)),0,AL38*(1+'Model Assumptions'!$I$48))</f>
        <v>0</v>
      </c>
      <c r="AM96" s="214">
        <f>IF(ISERROR(AM38*(1+'Model Assumptions'!$I$48)),0,AM38*(1+'Model Assumptions'!$I$48))</f>
        <v>0</v>
      </c>
      <c r="AN96" s="214">
        <f>IF(ISERROR(AN38*(1+'Model Assumptions'!$I$48)),0,AN38*(1+'Model Assumptions'!$I$48))</f>
        <v>0</v>
      </c>
      <c r="AO96" s="214">
        <f>IF(ISERROR(AO38*(1+'Model Assumptions'!$I$48)),0,AO38*(1+'Model Assumptions'!$I$48))</f>
        <v>0</v>
      </c>
      <c r="AP96" s="214">
        <f>IF(ISERROR(AP38*(1+'Model Assumptions'!$I$48)),0,AP38*(1+'Model Assumptions'!$I$48))</f>
        <v>0</v>
      </c>
      <c r="AQ96" s="214">
        <f>IF(ISERROR(AQ38*(1+'Model Assumptions'!$I$48)),0,AQ38*(1+'Model Assumptions'!$I$48))</f>
        <v>0</v>
      </c>
      <c r="AR96" s="214">
        <f>IF(ISERROR(AR38*(1+'Model Assumptions'!$I$48)),0,AR38*(1+'Model Assumptions'!$I$48))</f>
        <v>0</v>
      </c>
      <c r="AS96" s="214">
        <f>IF(ISERROR(AS38*(1+'Model Assumptions'!$I$48)),0,AS38*(1+'Model Assumptions'!$I$48))</f>
        <v>0</v>
      </c>
      <c r="AT96" s="214">
        <f>IF(ISERROR(AT38*(1+'Model Assumptions'!$I$48)),0,AT38*(1+'Model Assumptions'!$I$48))</f>
        <v>0</v>
      </c>
      <c r="AU96" s="214">
        <f>IF(ISERROR(AU38*(1+'Model Assumptions'!$I$48)),0,AU38*(1+'Model Assumptions'!$I$48))</f>
        <v>0</v>
      </c>
      <c r="AV96" s="214">
        <f>IF(ISERROR(AV38*(1+'Model Assumptions'!$I$48)),0,AV38*(1+'Model Assumptions'!$I$48))</f>
        <v>0</v>
      </c>
      <c r="AW96" s="214">
        <f>IF(ISERROR(AW38*(1+'Model Assumptions'!$I$48)),0,AW38*(1+'Model Assumptions'!$I$48))</f>
        <v>0</v>
      </c>
      <c r="AX96" s="214">
        <f>IF(ISERROR(AX38*(1+'Model Assumptions'!$I$48)),0,AX38*(1+'Model Assumptions'!$I$48))</f>
        <v>0</v>
      </c>
      <c r="AY96" s="214">
        <f>IF(ISERROR(AY38*(1+'Model Assumptions'!$I$48)),0,AY38*(1+'Model Assumptions'!$I$48))</f>
        <v>0</v>
      </c>
      <c r="AZ96" s="214">
        <f>IF(ISERROR(AZ38*(1+'Model Assumptions'!$I$48)),0,AZ38*(1+'Model Assumptions'!$I$48))</f>
        <v>0</v>
      </c>
      <c r="BA96" s="214">
        <f>IF(ISERROR(BA38*(1+'Model Assumptions'!$I$48)),0,BA38*(1+'Model Assumptions'!$I$48))</f>
        <v>0</v>
      </c>
      <c r="BB96" s="214">
        <f>IF(ISERROR(BB38*(1+'Model Assumptions'!$I$48)),0,BB38*(1+'Model Assumptions'!$I$48))</f>
        <v>0</v>
      </c>
      <c r="BC96" s="214">
        <f>IF(ISERROR(BC38*(1+'Model Assumptions'!$I$48)),0,BC38*(1+'Model Assumptions'!$I$48))</f>
        <v>0</v>
      </c>
      <c r="BD96" s="214">
        <f>IF(ISERROR(BD38*(1+'Model Assumptions'!$I$48)),0,BD38*(1+'Model Assumptions'!$I$48))</f>
        <v>0</v>
      </c>
      <c r="BE96" s="214">
        <f>IF(ISERROR(BE38*(1+'Model Assumptions'!$I$48)),0,BE38*(1+'Model Assumptions'!$I$48))</f>
        <v>0</v>
      </c>
      <c r="BF96" s="214">
        <f>IF(ISERROR(BF38*(1+'Model Assumptions'!$I$48)),0,BF38*(1+'Model Assumptions'!$I$48))</f>
        <v>0</v>
      </c>
      <c r="BG96" s="214">
        <f>IF(ISERROR(BG38*(1+'Model Assumptions'!$I$48)),0,BG38*(1+'Model Assumptions'!$I$48))</f>
        <v>0</v>
      </c>
      <c r="BH96" s="214">
        <f>IF(ISERROR(BH38*(1+'Model Assumptions'!$I$48)),0,BH38*(1+'Model Assumptions'!$I$48))</f>
        <v>0</v>
      </c>
      <c r="BI96" s="214">
        <f>IF(ISERROR(BI38*(1+'Model Assumptions'!$I$48)),0,BI38*(1+'Model Assumptions'!$I$48))</f>
        <v>0</v>
      </c>
      <c r="BJ96" s="214">
        <f>IF(ISERROR(BJ38*(1+'Model Assumptions'!$I$48)),0,BJ38*(1+'Model Assumptions'!$I$48))</f>
        <v>0</v>
      </c>
      <c r="BK96" s="214">
        <f>IF(ISERROR(BK38*(1+'Model Assumptions'!$I$48)),0,BK38*(1+'Model Assumptions'!$I$48))</f>
        <v>0</v>
      </c>
      <c r="BL96" s="214">
        <f>IF(ISERROR(BL38*(1+'Model Assumptions'!$I$48)),0,BL38*(1+'Model Assumptions'!$I$48))</f>
        <v>0</v>
      </c>
      <c r="BM96" s="214">
        <f>IF(ISERROR(BM38*(1+'Model Assumptions'!$I$48)),0,BM38*(1+'Model Assumptions'!$I$48))</f>
        <v>0</v>
      </c>
      <c r="BN96" s="214">
        <f>IF(ISERROR(BN38*(1+'Model Assumptions'!$I$48)),0,BN38*(1+'Model Assumptions'!$I$48))</f>
        <v>0</v>
      </c>
      <c r="BO96" s="214">
        <f>IF(ISERROR(BO38*(1+'Model Assumptions'!$I$48)),0,BO38*(1+'Model Assumptions'!$I$48))</f>
        <v>0</v>
      </c>
      <c r="BP96" s="214">
        <f>IF(ISERROR(BP38*(1+'Model Assumptions'!$I$48)),0,BP38*(1+'Model Assumptions'!$I$48))</f>
        <v>0</v>
      </c>
      <c r="BQ96" s="214">
        <f>IF(ISERROR(BQ38*(1+'Model Assumptions'!$I$48)),0,BQ38*(1+'Model Assumptions'!$I$48))</f>
        <v>0</v>
      </c>
      <c r="BR96" s="214">
        <f>IF(ISERROR(BR38*(1+'Model Assumptions'!$I$48)),0,BR38*(1+'Model Assumptions'!$I$48))</f>
        <v>0</v>
      </c>
      <c r="BS96" s="214">
        <f>IF(ISERROR(BS38*(1+'Model Assumptions'!$I$48)),0,BS38*(1+'Model Assumptions'!$I$48))</f>
        <v>0</v>
      </c>
      <c r="BT96" s="214">
        <f>IF(ISERROR(BT38*(1+'Model Assumptions'!$I$48)),0,BT38*(1+'Model Assumptions'!$I$48))</f>
        <v>0</v>
      </c>
      <c r="BU96" s="214">
        <f>IF(ISERROR(BU38*(1+'Model Assumptions'!$I$48)),0,BU38*(1+'Model Assumptions'!$I$48))</f>
        <v>0</v>
      </c>
      <c r="BV96" s="214">
        <f>IF(ISERROR(BV38*(1+'Model Assumptions'!$I$48)),0,BV38*(1+'Model Assumptions'!$I$48))</f>
        <v>0</v>
      </c>
      <c r="BW96" s="214">
        <f>IF(ISERROR(BW38*(1+'Model Assumptions'!$I$48)),0,BW38*(1+'Model Assumptions'!$I$48))</f>
        <v>0</v>
      </c>
      <c r="BX96" s="214">
        <f>IF(ISERROR(BX38*(1+'Model Assumptions'!$I$48)),0,BX38*(1+'Model Assumptions'!$I$48))</f>
        <v>0</v>
      </c>
      <c r="BY96" s="214">
        <f>IF(ISERROR(BY38*(1+'Model Assumptions'!$I$48)),0,BY38*(1+'Model Assumptions'!$I$48))</f>
        <v>0</v>
      </c>
      <c r="BZ96" s="214">
        <f>IF(ISERROR(BZ38*(1+'Model Assumptions'!$I$48)),0,BZ38*(1+'Model Assumptions'!$I$48))</f>
        <v>0</v>
      </c>
      <c r="CA96" s="214">
        <f>IF(ISERROR(CA38*(1+'Model Assumptions'!$I$48)),0,CA38*(1+'Model Assumptions'!$I$48))</f>
        <v>0</v>
      </c>
      <c r="CB96" s="214">
        <f>IF(ISERROR(CB38*(1+'Model Assumptions'!$I$48)),0,CB38*(1+'Model Assumptions'!$I$48))</f>
        <v>0</v>
      </c>
      <c r="CC96" s="214">
        <f>IF(ISERROR(CC38*(1+'Model Assumptions'!$I$48)),0,CC38*(1+'Model Assumptions'!$I$48))</f>
        <v>0</v>
      </c>
      <c r="CD96" s="214">
        <f>IF(ISERROR(CD38*(1+'Model Assumptions'!$I$48)),0,CD38*(1+'Model Assumptions'!$I$48))</f>
        <v>0</v>
      </c>
      <c r="CE96" s="214">
        <f>IF(ISERROR(CE38*(1+'Model Assumptions'!$I$48)),0,CE38*(1+'Model Assumptions'!$I$48))</f>
        <v>0</v>
      </c>
      <c r="CF96" s="214">
        <f>IF(ISERROR(CF38*(1+'Model Assumptions'!$I$48)),0,CF38*(1+'Model Assumptions'!$I$48))</f>
        <v>0</v>
      </c>
      <c r="CG96" s="214">
        <f>IF(ISERROR(CG38*(1+'Model Assumptions'!$I$48)),0,CG38*(1+'Model Assumptions'!$I$48))</f>
        <v>0</v>
      </c>
      <c r="CH96" s="214">
        <f>IF(ISERROR(CH38*(1+'Model Assumptions'!$I$48)),0,CH38*(1+'Model Assumptions'!$I$48))</f>
        <v>0</v>
      </c>
      <c r="CI96" s="214">
        <f>IF(ISERROR(CI38*(1+'Model Assumptions'!$I$48)),0,CI38*(1+'Model Assumptions'!$I$48))</f>
        <v>0</v>
      </c>
      <c r="CJ96" s="214">
        <f>IF(ISERROR(CJ38*(1+'Model Assumptions'!$I$48)),0,CJ38*(1+'Model Assumptions'!$I$48))</f>
        <v>0</v>
      </c>
      <c r="CK96" s="214">
        <f>IF(ISERROR(CK38*(1+'Model Assumptions'!$I$48)),0,CK38*(1+'Model Assumptions'!$I$48))</f>
        <v>0</v>
      </c>
      <c r="CL96" s="214">
        <f>IF(ISERROR(CL38*(1+'Model Assumptions'!$I$48)),0,CL38*(1+'Model Assumptions'!$I$48))</f>
        <v>0</v>
      </c>
      <c r="CM96" s="214">
        <f>IF(ISERROR(CM38*(1+'Model Assumptions'!$I$48)),0,CM38*(1+'Model Assumptions'!$I$48))</f>
        <v>0</v>
      </c>
      <c r="CN96" s="214">
        <f>IF(ISERROR(CN38*(1+'Model Assumptions'!$I$48)),0,CN38*(1+'Model Assumptions'!$I$48))</f>
        <v>0</v>
      </c>
      <c r="CO96" s="214">
        <f>IF(ISERROR(CO38*(1+'Model Assumptions'!$I$48)),0,CO38*(1+'Model Assumptions'!$I$48))</f>
        <v>0</v>
      </c>
      <c r="CP96" s="214">
        <f>IF(ISERROR(CP38*(1+'Model Assumptions'!$I$48)),0,CP38*(1+'Model Assumptions'!$I$48))</f>
        <v>0</v>
      </c>
      <c r="CQ96" s="214">
        <f>IF(ISERROR(CQ38*(1+'Model Assumptions'!$I$48)),0,CQ38*(1+'Model Assumptions'!$I$48))</f>
        <v>0</v>
      </c>
      <c r="CR96" s="214">
        <f>IF(ISERROR(CR38*(1+'Model Assumptions'!$I$48)),0,CR38*(1+'Model Assumptions'!$I$48))</f>
        <v>0</v>
      </c>
      <c r="CS96" s="214">
        <f>IF(ISERROR(CS38*(1+'Model Assumptions'!$I$48)),0,CS38*(1+'Model Assumptions'!$I$48))</f>
        <v>0</v>
      </c>
      <c r="CT96" s="214">
        <f>IF(ISERROR(CT38*(1+'Model Assumptions'!$I$48)),0,CT38*(1+'Model Assumptions'!$I$48))</f>
        <v>0</v>
      </c>
      <c r="CU96" s="214">
        <f>IF(ISERROR(CU38*(1+'Model Assumptions'!$I$48)),0,CU38*(1+'Model Assumptions'!$I$48))</f>
        <v>0</v>
      </c>
      <c r="CV96" s="214">
        <f>IF(ISERROR(CV38*(1+'Model Assumptions'!$I$48)),0,CV38*(1+'Model Assumptions'!$I$48))</f>
        <v>0</v>
      </c>
      <c r="CW96" s="214">
        <f>IF(ISERROR(CW38*(1+'Model Assumptions'!$I$48)),0,CW38*(1+'Model Assumptions'!$I$48))</f>
        <v>0</v>
      </c>
      <c r="CX96" s="214">
        <f>IF(ISERROR(CX38*(1+'Model Assumptions'!$I$48)),0,CX38*(1+'Model Assumptions'!$I$48))</f>
        <v>0</v>
      </c>
      <c r="CY96" s="214">
        <f>IF(ISERROR(CY38*(1+'Model Assumptions'!$I$48)),0,CY38*(1+'Model Assumptions'!$I$48))</f>
        <v>0</v>
      </c>
      <c r="CZ96" s="214">
        <f>IF(ISERROR(CZ38*(1+'Model Assumptions'!$I$48)),0,CZ38*(1+'Model Assumptions'!$I$48))</f>
        <v>0</v>
      </c>
      <c r="DA96" s="214">
        <f>IF(ISERROR(DA38*(1+'Model Assumptions'!$I$48)),0,DA38*(1+'Model Assumptions'!$I$48))</f>
        <v>0</v>
      </c>
      <c r="DB96" s="214">
        <f>IF(ISERROR(DB38*(1+'Model Assumptions'!$I$48)),0,DB38*(1+'Model Assumptions'!$I$48))</f>
        <v>0</v>
      </c>
      <c r="DC96" s="214">
        <f>IF(ISERROR(DC38*(1+'Model Assumptions'!$I$48)),0,DC38*(1+'Model Assumptions'!$I$48))</f>
        <v>0</v>
      </c>
      <c r="DD96" s="214">
        <f>IF(ISERROR(DD38*(1+'Model Assumptions'!$I$48)),0,DD38*(1+'Model Assumptions'!$I$48))</f>
        <v>0</v>
      </c>
      <c r="DE96" s="214">
        <f>IF(ISERROR(DE38*(1+'Model Assumptions'!$I$48)),0,DE38*(1+'Model Assumptions'!$I$48))</f>
        <v>0</v>
      </c>
      <c r="DF96" s="214">
        <f>IF(ISERROR(DF38*(1+'Model Assumptions'!$I$48)),0,DF38*(1+'Model Assumptions'!$I$48))</f>
        <v>0</v>
      </c>
      <c r="DG96" s="214">
        <f>IF(ISERROR(DG38*(1+'Model Assumptions'!$I$48)),0,DG38*(1+'Model Assumptions'!$I$48))</f>
        <v>0</v>
      </c>
      <c r="DH96" s="214">
        <f>IF(ISERROR(DH38*(1+'Model Assumptions'!$I$48)),0,DH38*(1+'Model Assumptions'!$I$48))</f>
        <v>0</v>
      </c>
      <c r="DI96" s="214">
        <f>IF(ISERROR(DI38*(1+'Model Assumptions'!$I$48)),0,DI38*(1+'Model Assumptions'!$I$48))</f>
        <v>0</v>
      </c>
      <c r="DJ96" s="214">
        <f>IF(ISERROR(DJ38*(1+'Model Assumptions'!$I$48)),0,DJ38*(1+'Model Assumptions'!$I$48))</f>
        <v>0</v>
      </c>
      <c r="DK96" s="214">
        <f>IF(ISERROR(DK38*(1+'Model Assumptions'!$I$48)),0,DK38*(1+'Model Assumptions'!$I$48))</f>
        <v>0</v>
      </c>
      <c r="DL96" s="214">
        <f>IF(ISERROR(DL38*(1+'Model Assumptions'!$I$48)),0,DL38*(1+'Model Assumptions'!$I$48))</f>
        <v>0</v>
      </c>
      <c r="DM96" s="214">
        <f>IF(ISERROR(DM38*(1+'Model Assumptions'!$I$48)),0,DM38*(1+'Model Assumptions'!$I$48))</f>
        <v>0</v>
      </c>
      <c r="DN96" s="214">
        <f>IF(ISERROR(DN38*(1+'Model Assumptions'!$I$48)),0,DN38*(1+'Model Assumptions'!$I$48))</f>
        <v>0</v>
      </c>
      <c r="DO96" s="214">
        <f>IF(ISERROR(DO38*(1+'Model Assumptions'!$I$48)),0,DO38*(1+'Model Assumptions'!$I$48))</f>
        <v>0</v>
      </c>
      <c r="DP96" s="214">
        <f>IF(ISERROR(DP38*(1+'Model Assumptions'!$I$48)),0,DP38*(1+'Model Assumptions'!$I$48))</f>
        <v>0</v>
      </c>
      <c r="DQ96" s="214">
        <f>IF(ISERROR(DQ38*(1+'Model Assumptions'!$I$48)),0,DQ38*(1+'Model Assumptions'!$I$48))</f>
        <v>0</v>
      </c>
      <c r="DR96" s="214">
        <f>IF(ISERROR(DR38*(1+'Model Assumptions'!$I$48)),0,DR38*(1+'Model Assumptions'!$I$48))</f>
        <v>0</v>
      </c>
      <c r="DS96" s="214">
        <f>IF(ISERROR(DS38*(1+'Model Assumptions'!$I$48)),0,DS38*(1+'Model Assumptions'!$I$48))</f>
        <v>0</v>
      </c>
      <c r="DT96" s="214">
        <f>IF(ISERROR(DT38*(1+'Model Assumptions'!$I$48)),0,DT38*(1+'Model Assumptions'!$I$48))</f>
        <v>0</v>
      </c>
      <c r="DU96" s="214">
        <f>IF(ISERROR(DU38*(1+'Model Assumptions'!$I$48)),0,DU38*(1+'Model Assumptions'!$I$48))</f>
        <v>0</v>
      </c>
      <c r="DV96" s="214">
        <f>IF(ISERROR(DV38*(1+'Model Assumptions'!$I$48)),0,DV38*(1+'Model Assumptions'!$I$48))</f>
        <v>0</v>
      </c>
      <c r="DW96" s="214">
        <f>IF(ISERROR(DW38*(1+'Model Assumptions'!$I$48)),0,DW38*(1+'Model Assumptions'!$I$48))</f>
        <v>0</v>
      </c>
      <c r="DX96" s="214">
        <f>IF(ISERROR(DX38*(1+'Model Assumptions'!$I$48)),0,DX38*(1+'Model Assumptions'!$I$48))</f>
        <v>0</v>
      </c>
      <c r="DY96" s="214">
        <f>IF(ISERROR(DY38*(1+'Model Assumptions'!$I$48)),0,DY38*(1+'Model Assumptions'!$I$48))</f>
        <v>0</v>
      </c>
      <c r="DZ96" s="214">
        <f>IF(ISERROR(DZ38*(1+'Model Assumptions'!$I$48)),0,DZ38*(1+'Model Assumptions'!$I$48))</f>
        <v>0</v>
      </c>
      <c r="EA96" s="214">
        <f>IF(ISERROR(EA38*(1+'Model Assumptions'!$I$48)),0,EA38*(1+'Model Assumptions'!$I$48))</f>
        <v>0</v>
      </c>
      <c r="EB96" s="214">
        <f>IF(ISERROR(EB38*(1+'Model Assumptions'!$I$48)),0,EB38*(1+'Model Assumptions'!$I$48))</f>
        <v>0</v>
      </c>
      <c r="EC96" s="214">
        <f>IF(ISERROR(EC38*(1+'Model Assumptions'!$I$48)),0,EC38*(1+'Model Assumptions'!$I$48))</f>
        <v>0</v>
      </c>
      <c r="ED96" s="214">
        <f>IF(ISERROR(ED38*(1+'Model Assumptions'!$I$48)),0,ED38*(1+'Model Assumptions'!$I$48))</f>
        <v>0</v>
      </c>
      <c r="EE96" s="214">
        <f>IF(ISERROR(EE38*(1+'Model Assumptions'!$I$48)),0,EE38*(1+'Model Assumptions'!$I$48))</f>
        <v>0</v>
      </c>
      <c r="EF96" s="214">
        <f>IF(ISERROR(EF38*(1+'Model Assumptions'!$I$48)),0,EF38*(1+'Model Assumptions'!$I$48))</f>
        <v>0</v>
      </c>
      <c r="EG96" s="214">
        <f>IF(ISERROR(EG38*(1+'Model Assumptions'!$I$48)),0,EG38*(1+'Model Assumptions'!$I$48))</f>
        <v>0</v>
      </c>
      <c r="EH96" s="214">
        <f>IF(ISERROR(EH38*(1+'Model Assumptions'!$I$48)),0,EH38*(1+'Model Assumptions'!$I$48))</f>
        <v>0</v>
      </c>
      <c r="EI96" s="214">
        <f>IF(ISERROR(EI38*(1+'Model Assumptions'!$I$48)),0,EI38*(1+'Model Assumptions'!$I$48))</f>
        <v>0</v>
      </c>
      <c r="EJ96" s="214">
        <f>IF(ISERROR(EJ38*(1+'Model Assumptions'!$I$48)),0,EJ38*(1+'Model Assumptions'!$I$48))</f>
        <v>0</v>
      </c>
      <c r="EK96" s="214">
        <f>IF(ISERROR(EK38*(1+'Model Assumptions'!$I$48)),0,EK38*(1+'Model Assumptions'!$I$48))</f>
        <v>0</v>
      </c>
      <c r="EL96" s="214">
        <f>IF(ISERROR(EL38*(1+'Model Assumptions'!$I$48)),0,EL38*(1+'Model Assumptions'!$I$48))</f>
        <v>0</v>
      </c>
      <c r="EM96" s="214">
        <f>IF(ISERROR(EM38*(1+'Model Assumptions'!$I$48)),0,EM38*(1+'Model Assumptions'!$I$48))</f>
        <v>0</v>
      </c>
      <c r="EN96" s="214">
        <f>IF(ISERROR(EN38*(1+'Model Assumptions'!$I$48)),0,EN38*(1+'Model Assumptions'!$I$48))</f>
        <v>0</v>
      </c>
      <c r="EO96" s="214">
        <f>IF(ISERROR(EO38*(1+'Model Assumptions'!$I$48)),0,EO38*(1+'Model Assumptions'!$I$48))</f>
        <v>0</v>
      </c>
      <c r="EP96" s="214">
        <f>IF(ISERROR(EP38*(1+'Model Assumptions'!$I$48)),0,EP38*(1+'Model Assumptions'!$I$48))</f>
        <v>0</v>
      </c>
      <c r="EQ96" s="214">
        <f>IF(ISERROR(EQ38*(1+'Model Assumptions'!$I$48)),0,EQ38*(1+'Model Assumptions'!$I$48))</f>
        <v>0</v>
      </c>
      <c r="ER96" s="214">
        <f>IF(ISERROR(ER38*(1+'Model Assumptions'!$I$48)),0,ER38*(1+'Model Assumptions'!$I$48))</f>
        <v>0</v>
      </c>
      <c r="ES96" s="214">
        <f>IF(ISERROR(ES38*(1+'Model Assumptions'!$I$48)),0,ES38*(1+'Model Assumptions'!$I$48))</f>
        <v>0</v>
      </c>
      <c r="ET96" s="214">
        <f>IF(ISERROR(ET38*(1+'Model Assumptions'!$I$48)),0,ET38*(1+'Model Assumptions'!$I$48))</f>
        <v>0</v>
      </c>
      <c r="EU96" s="214">
        <f>IF(ISERROR(EU38*(1+'Model Assumptions'!$I$48)),0,EU38*(1+'Model Assumptions'!$I$48))</f>
        <v>0</v>
      </c>
      <c r="EV96" s="214">
        <f>IF(ISERROR(EV38*(1+'Model Assumptions'!$I$48)),0,EV38*(1+'Model Assumptions'!$I$48))</f>
        <v>0</v>
      </c>
      <c r="EW96" s="214">
        <f>IF(ISERROR(EW38*(1+'Model Assumptions'!$I$48)),0,EW38*(1+'Model Assumptions'!$I$48))</f>
        <v>0</v>
      </c>
      <c r="EX96" s="214">
        <f>IF(ISERROR(EX38*(1+'Model Assumptions'!$I$48)),0,EX38*(1+'Model Assumptions'!$I$48))</f>
        <v>0</v>
      </c>
      <c r="EY96" s="214">
        <f>IF(ISERROR(EY38*(1+'Model Assumptions'!$I$48)),0,EY38*(1+'Model Assumptions'!$I$48))</f>
        <v>0</v>
      </c>
      <c r="EZ96" s="214">
        <f>IF(ISERROR(EZ38*(1+'Model Assumptions'!$I$48)),0,EZ38*(1+'Model Assumptions'!$I$48))</f>
        <v>0</v>
      </c>
      <c r="FA96" s="214">
        <f>IF(ISERROR(FA38*(1+'Model Assumptions'!$I$48)),0,FA38*(1+'Model Assumptions'!$I$48))</f>
        <v>0</v>
      </c>
      <c r="FB96" s="214">
        <f>IF(ISERROR(FB38*(1+'Model Assumptions'!$I$48)),0,FB38*(1+'Model Assumptions'!$I$48))</f>
        <v>0</v>
      </c>
      <c r="FC96" s="214">
        <f>IF(ISERROR(FC38*(1+'Model Assumptions'!$I$48)),0,FC38*(1+'Model Assumptions'!$I$48))</f>
        <v>0</v>
      </c>
      <c r="FD96" s="214">
        <f>IF(ISERROR(FD38*(1+'Model Assumptions'!$I$48)),0,FD38*(1+'Model Assumptions'!$I$48))</f>
        <v>0</v>
      </c>
      <c r="FE96" s="214">
        <f>IF(ISERROR(FE38*(1+'Model Assumptions'!$I$48)),0,FE38*(1+'Model Assumptions'!$I$48))</f>
        <v>0</v>
      </c>
      <c r="FF96" s="214">
        <f>IF(ISERROR(FF38*(1+'Model Assumptions'!$I$48)),0,FF38*(1+'Model Assumptions'!$I$48))</f>
        <v>0</v>
      </c>
      <c r="FG96" s="214">
        <f>IF(ISERROR(FG38*(1+'Model Assumptions'!$I$48)),0,FG38*(1+'Model Assumptions'!$I$48))</f>
        <v>0</v>
      </c>
      <c r="FH96" s="214">
        <f>IF(ISERROR(FH38*(1+'Model Assumptions'!$I$48)),0,FH38*(1+'Model Assumptions'!$I$48))</f>
        <v>0</v>
      </c>
      <c r="FI96" s="214">
        <f>IF(ISERROR(FI38*(1+'Model Assumptions'!$I$48)),0,FI38*(1+'Model Assumptions'!$I$48))</f>
        <v>0</v>
      </c>
      <c r="FJ96" s="214">
        <f>IF(ISERROR(FJ38*(1+'Model Assumptions'!$I$48)),0,FJ38*(1+'Model Assumptions'!$I$48))</f>
        <v>0</v>
      </c>
      <c r="FK96" s="214">
        <f>IF(ISERROR(FK38*(1+'Model Assumptions'!$I$48)),0,FK38*(1+'Model Assumptions'!$I$48))</f>
        <v>0</v>
      </c>
      <c r="FL96" s="214">
        <f>IF(ISERROR(FL38*(1+'Model Assumptions'!$I$48)),0,FL38*(1+'Model Assumptions'!$I$48))</f>
        <v>0</v>
      </c>
      <c r="FM96" s="214">
        <f>IF(ISERROR(FM38*(1+'Model Assumptions'!$I$48)),0,FM38*(1+'Model Assumptions'!$I$48))</f>
        <v>0</v>
      </c>
      <c r="FN96" s="214">
        <f>IF(ISERROR(FN38*(1+'Model Assumptions'!$I$48)),0,FN38*(1+'Model Assumptions'!$I$48))</f>
        <v>0</v>
      </c>
      <c r="FO96" s="214">
        <f>IF(ISERROR(FO38*(1+'Model Assumptions'!$I$48)),0,FO38*(1+'Model Assumptions'!$I$48))</f>
        <v>0</v>
      </c>
      <c r="FP96" s="214">
        <f>IF(ISERROR(FP38*(1+'Model Assumptions'!$I$48)),0,FP38*(1+'Model Assumptions'!$I$48))</f>
        <v>0</v>
      </c>
      <c r="FQ96" s="214">
        <f>IF(ISERROR(FQ38*(1+'Model Assumptions'!$I$48)),0,FQ38*(1+'Model Assumptions'!$I$48))</f>
        <v>0</v>
      </c>
      <c r="FR96" s="214">
        <f>IF(ISERROR(FR38*(1+'Model Assumptions'!$I$48)),0,FR38*(1+'Model Assumptions'!$I$48))</f>
        <v>0</v>
      </c>
      <c r="FS96" s="214">
        <f>IF(ISERROR(FS38*(1+'Model Assumptions'!$I$48)),0,FS38*(1+'Model Assumptions'!$I$48))</f>
        <v>0</v>
      </c>
      <c r="FT96" s="214">
        <f>IF(ISERROR(FT38*(1+'Model Assumptions'!$I$48)),0,FT38*(1+'Model Assumptions'!$I$48))</f>
        <v>0</v>
      </c>
      <c r="FU96" s="214">
        <f>IF(ISERROR(FU38*(1+'Model Assumptions'!$I$48)),0,FU38*(1+'Model Assumptions'!$I$48))</f>
        <v>0</v>
      </c>
      <c r="FV96" s="214">
        <f>IF(ISERROR(FV38*(1+'Model Assumptions'!$I$48)),0,FV38*(1+'Model Assumptions'!$I$48))</f>
        <v>0</v>
      </c>
      <c r="FW96" s="214">
        <f>IF(ISERROR(FW38*(1+'Model Assumptions'!$I$48)),0,FW38*(1+'Model Assumptions'!$I$48))</f>
        <v>0</v>
      </c>
      <c r="FX96" s="214">
        <f>IF(ISERROR(FX38*(1+'Model Assumptions'!$I$48)),0,FX38*(1+'Model Assumptions'!$I$48))</f>
        <v>0</v>
      </c>
      <c r="FY96" s="214">
        <f>IF(ISERROR(FY38*(1+'Model Assumptions'!$I$48)),0,FY38*(1+'Model Assumptions'!$I$48))</f>
        <v>0</v>
      </c>
      <c r="FZ96" s="214">
        <f>IF(ISERROR(FZ38*(1+'Model Assumptions'!$I$48)),0,FZ38*(1+'Model Assumptions'!$I$48))</f>
        <v>0</v>
      </c>
      <c r="GA96" s="214">
        <f>IF(ISERROR(GA38*(1+'Model Assumptions'!$I$48)),0,GA38*(1+'Model Assumptions'!$I$48))</f>
        <v>0</v>
      </c>
      <c r="GB96" s="214">
        <f>IF(ISERROR(GB38*(1+'Model Assumptions'!$I$48)),0,GB38*(1+'Model Assumptions'!$I$48))</f>
        <v>0</v>
      </c>
      <c r="GC96" s="214">
        <f>IF(ISERROR(GC38*(1+'Model Assumptions'!$I$48)),0,GC38*(1+'Model Assumptions'!$I$48))</f>
        <v>0</v>
      </c>
      <c r="GD96" s="214">
        <f>IF(ISERROR(GD38*(1+'Model Assumptions'!$I$48)),0,GD38*(1+'Model Assumptions'!$I$48))</f>
        <v>0</v>
      </c>
      <c r="GE96" s="214">
        <f>IF(ISERROR(GE38*(1+'Model Assumptions'!$I$48)),0,GE38*(1+'Model Assumptions'!$I$48))</f>
        <v>0</v>
      </c>
      <c r="GF96" s="214">
        <f>IF(ISERROR(GF38*(1+'Model Assumptions'!$I$48)),0,GF38*(1+'Model Assumptions'!$I$48))</f>
        <v>0</v>
      </c>
      <c r="GG96" s="214">
        <f>IF(ISERROR(GG38*(1+'Model Assumptions'!$I$48)),0,GG38*(1+'Model Assumptions'!$I$48))</f>
        <v>0</v>
      </c>
      <c r="GH96" s="214">
        <f>IF(ISERROR(GH38*(1+'Model Assumptions'!$I$48)),0,GH38*(1+'Model Assumptions'!$I$48))</f>
        <v>0</v>
      </c>
      <c r="GI96" s="214">
        <f>IF(ISERROR(GI38*(1+'Model Assumptions'!$I$48)),0,GI38*(1+'Model Assumptions'!$I$48))</f>
        <v>0</v>
      </c>
      <c r="GJ96" s="214">
        <f>IF(ISERROR(GJ38*(1+'Model Assumptions'!$I$48)),0,GJ38*(1+'Model Assumptions'!$I$48))</f>
        <v>0</v>
      </c>
      <c r="GK96" s="214">
        <f>IF(ISERROR(GK38*(1+'Model Assumptions'!$I$48)),0,GK38*(1+'Model Assumptions'!$I$48))</f>
        <v>0</v>
      </c>
      <c r="GL96" s="214">
        <f>IF(ISERROR(GL38*(1+'Model Assumptions'!$I$48)),0,GL38*(1+'Model Assumptions'!$I$48))</f>
        <v>0</v>
      </c>
      <c r="GM96" s="214">
        <f>IF(ISERROR(GM38*(1+'Model Assumptions'!$I$48)),0,GM38*(1+'Model Assumptions'!$I$48))</f>
        <v>0</v>
      </c>
      <c r="GN96" s="214">
        <f>IF(ISERROR(GN38*(1+'Model Assumptions'!$I$48)),0,GN38*(1+'Model Assumptions'!$I$48))</f>
        <v>0</v>
      </c>
      <c r="GO96" s="214">
        <f>IF(ISERROR(GO38*(1+'Model Assumptions'!$I$48)),0,GO38*(1+'Model Assumptions'!$I$48))</f>
        <v>0</v>
      </c>
      <c r="GP96" s="214">
        <f>IF(ISERROR(GP38*(1+'Model Assumptions'!$I$48)),0,GP38*(1+'Model Assumptions'!$I$48))</f>
        <v>0</v>
      </c>
      <c r="GQ96" s="214">
        <f>IF(ISERROR(GQ38*(1+'Model Assumptions'!$I$48)),0,GQ38*(1+'Model Assumptions'!$I$48))</f>
        <v>0</v>
      </c>
      <c r="GR96" s="214">
        <f>IF(ISERROR(GR38*(1+'Model Assumptions'!$I$48)),0,GR38*(1+'Model Assumptions'!$I$48))</f>
        <v>0</v>
      </c>
      <c r="GS96" s="214">
        <f>IF(ISERROR(GS38*(1+'Model Assumptions'!$I$48)),0,GS38*(1+'Model Assumptions'!$I$48))</f>
        <v>0</v>
      </c>
      <c r="GT96" s="214">
        <f>IF(ISERROR(GT38*(1+'Model Assumptions'!$I$48)),0,GT38*(1+'Model Assumptions'!$I$48))</f>
        <v>0</v>
      </c>
      <c r="GU96" s="214">
        <f>IF(ISERROR(GU38*(1+'Model Assumptions'!$I$48)),0,GU38*(1+'Model Assumptions'!$I$48))</f>
        <v>0</v>
      </c>
      <c r="GV96" s="214">
        <f>IF(ISERROR(GV38*(1+'Model Assumptions'!$I$48)),0,GV38*(1+'Model Assumptions'!$I$48))</f>
        <v>0</v>
      </c>
      <c r="GW96" s="207"/>
      <c r="GX96" s="230">
        <f t="shared" si="106"/>
        <v>95</v>
      </c>
      <c r="HB96" s="211" t="str">
        <f>CO$18&amp;CO$19&amp;CO$20</f>
        <v>MERCEDESCLASSE C (W205)220 BlueTEC Exclusive</v>
      </c>
      <c r="HF96" s="212" t="str">
        <f>CO$18&amp;CO$19&amp;CO$20&amp;"Term:"&amp; CO$43&amp;"  Mileage: "&amp;CO$44</f>
        <v>MERCEDESCLASSE C (W205)220 BlueTEC ExclusiveTerm:60  Mileage: 30000</v>
      </c>
    </row>
    <row r="97" spans="1:214" ht="12" hidden="1" customHeight="1" x14ac:dyDescent="0.2">
      <c r="A97" s="230" t="s">
        <v>440</v>
      </c>
      <c r="B97" s="208" t="s">
        <v>440</v>
      </c>
      <c r="C97" s="213"/>
      <c r="D97" s="245" t="str">
        <f>'Car Finance'!C86</f>
        <v xml:space="preserve">Total net investment </v>
      </c>
      <c r="E97" s="246">
        <f>SUM(E91:E96)</f>
        <v>11297.002</v>
      </c>
      <c r="F97" s="246">
        <f t="shared" ref="F97:BQ97" si="123">SUM(F91:F96)</f>
        <v>11297.002</v>
      </c>
      <c r="G97" s="246">
        <f t="shared" si="123"/>
        <v>11297.002</v>
      </c>
      <c r="H97" s="246">
        <f t="shared" si="123"/>
        <v>11328.852000000001</v>
      </c>
      <c r="I97" s="246">
        <f t="shared" si="123"/>
        <v>11328.852000000001</v>
      </c>
      <c r="J97" s="246">
        <f t="shared" si="123"/>
        <v>11328.852000000001</v>
      </c>
      <c r="K97" s="246">
        <f t="shared" si="123"/>
        <v>13627.497000000003</v>
      </c>
      <c r="L97" s="246">
        <f t="shared" si="123"/>
        <v>13627.497000000003</v>
      </c>
      <c r="M97" s="246">
        <f t="shared" si="123"/>
        <v>13627.497000000003</v>
      </c>
      <c r="N97" s="246">
        <f t="shared" si="123"/>
        <v>13662.797000000002</v>
      </c>
      <c r="O97" s="246">
        <f t="shared" si="123"/>
        <v>13662.797000000002</v>
      </c>
      <c r="P97" s="246">
        <f t="shared" si="123"/>
        <v>13662.797000000002</v>
      </c>
      <c r="Q97" s="246">
        <f t="shared" si="123"/>
        <v>12264.029500000001</v>
      </c>
      <c r="R97" s="246">
        <f t="shared" si="123"/>
        <v>12264.029500000001</v>
      </c>
      <c r="S97" s="246">
        <f t="shared" si="123"/>
        <v>12264.029500000001</v>
      </c>
      <c r="T97" s="246">
        <f t="shared" si="123"/>
        <v>12297.309500000001</v>
      </c>
      <c r="U97" s="246">
        <f t="shared" si="123"/>
        <v>12297.309500000001</v>
      </c>
      <c r="V97" s="246">
        <f t="shared" si="123"/>
        <v>12297.309500000001</v>
      </c>
      <c r="W97" s="246">
        <f t="shared" si="123"/>
        <v>17475.185899999997</v>
      </c>
      <c r="X97" s="246">
        <f t="shared" si="123"/>
        <v>17475.185899999997</v>
      </c>
      <c r="Y97" s="246">
        <f t="shared" si="123"/>
        <v>17475.185899999997</v>
      </c>
      <c r="Z97" s="246">
        <f t="shared" si="123"/>
        <v>17516.185899999997</v>
      </c>
      <c r="AA97" s="246">
        <f t="shared" si="123"/>
        <v>17516.185899999997</v>
      </c>
      <c r="AB97" s="246">
        <f t="shared" si="123"/>
        <v>17516.185899999997</v>
      </c>
      <c r="AC97" s="246">
        <f t="shared" si="123"/>
        <v>17266.5324</v>
      </c>
      <c r="AD97" s="246">
        <f t="shared" si="123"/>
        <v>17266.5324</v>
      </c>
      <c r="AE97" s="246">
        <f t="shared" si="123"/>
        <v>17266.5324</v>
      </c>
      <c r="AF97" s="246">
        <f t="shared" si="123"/>
        <v>17307.222400000002</v>
      </c>
      <c r="AG97" s="246">
        <f t="shared" si="123"/>
        <v>17307.222400000002</v>
      </c>
      <c r="AH97" s="246">
        <f t="shared" si="123"/>
        <v>17307.222400000002</v>
      </c>
      <c r="AI97" s="246">
        <f t="shared" si="123"/>
        <v>20767.159199999998</v>
      </c>
      <c r="AJ97" s="246">
        <f t="shared" si="123"/>
        <v>20767.159199999998</v>
      </c>
      <c r="AK97" s="246">
        <f t="shared" si="123"/>
        <v>20767.159199999998</v>
      </c>
      <c r="AL97" s="246">
        <f t="shared" si="123"/>
        <v>20813.029199999997</v>
      </c>
      <c r="AM97" s="246">
        <f t="shared" si="123"/>
        <v>20813.029199999997</v>
      </c>
      <c r="AN97" s="246">
        <f t="shared" si="123"/>
        <v>20813.029199999997</v>
      </c>
      <c r="AO97" s="246">
        <f t="shared" si="123"/>
        <v>18725.48532</v>
      </c>
      <c r="AP97" s="246">
        <f t="shared" si="123"/>
        <v>18725.48532</v>
      </c>
      <c r="AQ97" s="246">
        <f t="shared" si="123"/>
        <v>18725.48532</v>
      </c>
      <c r="AR97" s="246">
        <f t="shared" si="123"/>
        <v>18768.355319999999</v>
      </c>
      <c r="AS97" s="246">
        <f t="shared" si="123"/>
        <v>18768.355319999999</v>
      </c>
      <c r="AT97" s="246">
        <f t="shared" si="123"/>
        <v>18768.355319999999</v>
      </c>
      <c r="AU97" s="246">
        <f t="shared" si="123"/>
        <v>21781.184959999999</v>
      </c>
      <c r="AV97" s="246">
        <f t="shared" si="123"/>
        <v>21781.184959999999</v>
      </c>
      <c r="AW97" s="246">
        <f t="shared" si="123"/>
        <v>21781.184959999999</v>
      </c>
      <c r="AX97" s="246">
        <f t="shared" si="123"/>
        <v>21823.924959999997</v>
      </c>
      <c r="AY97" s="246">
        <f t="shared" si="123"/>
        <v>21823.924959999997</v>
      </c>
      <c r="AZ97" s="246">
        <f t="shared" si="123"/>
        <v>21823.924959999997</v>
      </c>
      <c r="BA97" s="246">
        <f t="shared" si="123"/>
        <v>20692.572400000001</v>
      </c>
      <c r="BB97" s="246">
        <f t="shared" si="123"/>
        <v>20692.572400000001</v>
      </c>
      <c r="BC97" s="246">
        <f t="shared" si="123"/>
        <v>20692.572400000001</v>
      </c>
      <c r="BD97" s="246">
        <f t="shared" si="123"/>
        <v>20731.6024</v>
      </c>
      <c r="BE97" s="246">
        <f t="shared" si="123"/>
        <v>20731.6024</v>
      </c>
      <c r="BF97" s="246">
        <f t="shared" si="123"/>
        <v>20731.6024</v>
      </c>
      <c r="BG97" s="246">
        <f t="shared" si="123"/>
        <v>24464.6584</v>
      </c>
      <c r="BH97" s="246">
        <f t="shared" si="123"/>
        <v>24464.6584</v>
      </c>
      <c r="BI97" s="246">
        <f t="shared" si="123"/>
        <v>24464.6584</v>
      </c>
      <c r="BJ97" s="246">
        <f t="shared" si="123"/>
        <v>24508.438399999999</v>
      </c>
      <c r="BK97" s="246">
        <f t="shared" si="123"/>
        <v>24508.438399999999</v>
      </c>
      <c r="BL97" s="246">
        <f t="shared" si="123"/>
        <v>24508.438399999999</v>
      </c>
      <c r="BM97" s="246">
        <f t="shared" si="123"/>
        <v>27708.027999999998</v>
      </c>
      <c r="BN97" s="246">
        <f t="shared" si="123"/>
        <v>27708.027999999998</v>
      </c>
      <c r="BO97" s="246">
        <f t="shared" si="123"/>
        <v>27708.027999999998</v>
      </c>
      <c r="BP97" s="246">
        <f t="shared" si="123"/>
        <v>27755.887999999999</v>
      </c>
      <c r="BQ97" s="246">
        <f t="shared" si="123"/>
        <v>27755.887999999999</v>
      </c>
      <c r="BR97" s="246">
        <f t="shared" ref="BR97:EC97" si="124">SUM(BR91:BR96)</f>
        <v>27755.887999999999</v>
      </c>
      <c r="BS97" s="246">
        <f t="shared" si="124"/>
        <v>22693.8125</v>
      </c>
      <c r="BT97" s="246">
        <f t="shared" si="124"/>
        <v>22693.8125</v>
      </c>
      <c r="BU97" s="246">
        <f t="shared" si="124"/>
        <v>22693.8125</v>
      </c>
      <c r="BV97" s="246">
        <f t="shared" si="124"/>
        <v>22737.762500000001</v>
      </c>
      <c r="BW97" s="246">
        <f t="shared" si="124"/>
        <v>22737.762500000001</v>
      </c>
      <c r="BX97" s="246">
        <f t="shared" si="124"/>
        <v>22737.762500000001</v>
      </c>
      <c r="BY97" s="246">
        <f t="shared" si="124"/>
        <v>27460.6129</v>
      </c>
      <c r="BZ97" s="246">
        <f t="shared" si="124"/>
        <v>27460.6129</v>
      </c>
      <c r="CA97" s="246">
        <f t="shared" si="124"/>
        <v>27460.6129</v>
      </c>
      <c r="CB97" s="246">
        <f t="shared" si="124"/>
        <v>27505.572899999999</v>
      </c>
      <c r="CC97" s="246">
        <f t="shared" si="124"/>
        <v>27505.572899999999</v>
      </c>
      <c r="CD97" s="246">
        <f t="shared" si="124"/>
        <v>27505.572899999999</v>
      </c>
      <c r="CE97" s="246">
        <f t="shared" si="124"/>
        <v>31463.099709999999</v>
      </c>
      <c r="CF97" s="246">
        <f t="shared" si="124"/>
        <v>31463.099709999999</v>
      </c>
      <c r="CG97" s="246">
        <f t="shared" si="124"/>
        <v>31463.099709999999</v>
      </c>
      <c r="CH97" s="246">
        <f t="shared" si="124"/>
        <v>31506.549709999999</v>
      </c>
      <c r="CI97" s="246">
        <f t="shared" si="124"/>
        <v>31506.549709999999</v>
      </c>
      <c r="CJ97" s="246">
        <f t="shared" si="124"/>
        <v>31506.549709999999</v>
      </c>
      <c r="CK97" s="246">
        <f t="shared" si="124"/>
        <v>34143.327499999999</v>
      </c>
      <c r="CL97" s="246">
        <f t="shared" si="124"/>
        <v>34143.327499999999</v>
      </c>
      <c r="CM97" s="246">
        <f t="shared" si="124"/>
        <v>34143.327499999999</v>
      </c>
      <c r="CN97" s="246">
        <f t="shared" si="124"/>
        <v>34189.567500000005</v>
      </c>
      <c r="CO97" s="246">
        <f t="shared" si="124"/>
        <v>34189.567500000005</v>
      </c>
      <c r="CP97" s="246">
        <f t="shared" si="124"/>
        <v>34189.567500000005</v>
      </c>
      <c r="CQ97" s="246">
        <f t="shared" si="124"/>
        <v>37201.876499999998</v>
      </c>
      <c r="CR97" s="246">
        <f t="shared" si="124"/>
        <v>37201.876499999998</v>
      </c>
      <c r="CS97" s="246">
        <f t="shared" si="124"/>
        <v>37201.876499999998</v>
      </c>
      <c r="CT97" s="246">
        <f t="shared" si="124"/>
        <v>37251.266499999998</v>
      </c>
      <c r="CU97" s="246">
        <f t="shared" si="124"/>
        <v>37251.266499999998</v>
      </c>
      <c r="CV97" s="246">
        <f t="shared" si="124"/>
        <v>37251.266499999998</v>
      </c>
      <c r="CW97" s="246">
        <f t="shared" si="124"/>
        <v>39223.457900000001</v>
      </c>
      <c r="CX97" s="246">
        <f t="shared" si="124"/>
        <v>39223.457900000001</v>
      </c>
      <c r="CY97" s="246">
        <f t="shared" si="124"/>
        <v>39223.457900000001</v>
      </c>
      <c r="CZ97" s="246">
        <f t="shared" si="124"/>
        <v>39274.9879</v>
      </c>
      <c r="DA97" s="246">
        <f t="shared" si="124"/>
        <v>39274.9879</v>
      </c>
      <c r="DB97" s="246">
        <f t="shared" si="124"/>
        <v>39274.9879</v>
      </c>
      <c r="DC97" s="246">
        <f t="shared" si="124"/>
        <v>12384.374</v>
      </c>
      <c r="DD97" s="246">
        <f t="shared" si="124"/>
        <v>12384.374</v>
      </c>
      <c r="DE97" s="246">
        <f t="shared" si="124"/>
        <v>12384.374</v>
      </c>
      <c r="DF97" s="246">
        <f t="shared" si="124"/>
        <v>12417.833999999999</v>
      </c>
      <c r="DG97" s="246">
        <f t="shared" si="124"/>
        <v>12417.833999999999</v>
      </c>
      <c r="DH97" s="246">
        <f t="shared" si="124"/>
        <v>12417.833999999999</v>
      </c>
      <c r="DI97" s="246">
        <f t="shared" si="124"/>
        <v>9831.2473999999984</v>
      </c>
      <c r="DJ97" s="246">
        <f t="shared" si="124"/>
        <v>9831.2473999999984</v>
      </c>
      <c r="DK97" s="246">
        <f t="shared" si="124"/>
        <v>9831.2473999999984</v>
      </c>
      <c r="DL97" s="246">
        <f t="shared" si="124"/>
        <v>9864.6773999999987</v>
      </c>
      <c r="DM97" s="246">
        <f t="shared" si="124"/>
        <v>9864.6773999999987</v>
      </c>
      <c r="DN97" s="246">
        <f t="shared" si="124"/>
        <v>9864.6773999999987</v>
      </c>
      <c r="DO97" s="246">
        <f t="shared" si="124"/>
        <v>11338.018799999998</v>
      </c>
      <c r="DP97" s="246">
        <f t="shared" si="124"/>
        <v>11338.018799999998</v>
      </c>
      <c r="DQ97" s="246">
        <f t="shared" si="124"/>
        <v>11338.018799999998</v>
      </c>
      <c r="DR97" s="246">
        <f t="shared" si="124"/>
        <v>11373.478800000001</v>
      </c>
      <c r="DS97" s="246">
        <f t="shared" si="124"/>
        <v>11373.478800000001</v>
      </c>
      <c r="DT97" s="246">
        <f t="shared" si="124"/>
        <v>11373.478800000001</v>
      </c>
      <c r="DU97" s="246">
        <f t="shared" si="124"/>
        <v>18250.153200000001</v>
      </c>
      <c r="DV97" s="246">
        <f t="shared" si="124"/>
        <v>18250.153200000001</v>
      </c>
      <c r="DW97" s="246">
        <f t="shared" si="124"/>
        <v>18250.153200000001</v>
      </c>
      <c r="DX97" s="246">
        <f t="shared" si="124"/>
        <v>18297.933199999999</v>
      </c>
      <c r="DY97" s="246">
        <f t="shared" si="124"/>
        <v>18297.933199999999</v>
      </c>
      <c r="DZ97" s="246">
        <f t="shared" si="124"/>
        <v>18297.933199999999</v>
      </c>
      <c r="EA97" s="246">
        <f t="shared" si="124"/>
        <v>18843.5599</v>
      </c>
      <c r="EB97" s="246">
        <f t="shared" si="124"/>
        <v>18843.5599</v>
      </c>
      <c r="EC97" s="246">
        <f t="shared" si="124"/>
        <v>18843.5599</v>
      </c>
      <c r="ED97" s="246">
        <f t="shared" ref="ED97:GO97" si="125">SUM(ED91:ED96)</f>
        <v>18892.089899999999</v>
      </c>
      <c r="EE97" s="246">
        <f t="shared" si="125"/>
        <v>18892.089899999999</v>
      </c>
      <c r="EF97" s="246">
        <f t="shared" si="125"/>
        <v>18892.089899999999</v>
      </c>
      <c r="EG97" s="246">
        <f t="shared" si="125"/>
        <v>0</v>
      </c>
      <c r="EH97" s="246">
        <f t="shared" si="125"/>
        <v>0</v>
      </c>
      <c r="EI97" s="246">
        <f t="shared" si="125"/>
        <v>0</v>
      </c>
      <c r="EJ97" s="246">
        <f t="shared" si="125"/>
        <v>0</v>
      </c>
      <c r="EK97" s="246">
        <f t="shared" si="125"/>
        <v>0</v>
      </c>
      <c r="EL97" s="246">
        <f t="shared" si="125"/>
        <v>0</v>
      </c>
      <c r="EM97" s="246">
        <f t="shared" si="125"/>
        <v>0</v>
      </c>
      <c r="EN97" s="246">
        <f t="shared" si="125"/>
        <v>0</v>
      </c>
      <c r="EO97" s="246">
        <f t="shared" si="125"/>
        <v>0</v>
      </c>
      <c r="EP97" s="246">
        <f t="shared" si="125"/>
        <v>0</v>
      </c>
      <c r="EQ97" s="246">
        <f t="shared" si="125"/>
        <v>0</v>
      </c>
      <c r="ER97" s="246">
        <f t="shared" si="125"/>
        <v>0</v>
      </c>
      <c r="ES97" s="246">
        <f t="shared" si="125"/>
        <v>0</v>
      </c>
      <c r="ET97" s="246">
        <f t="shared" si="125"/>
        <v>0</v>
      </c>
      <c r="EU97" s="246">
        <f t="shared" si="125"/>
        <v>0</v>
      </c>
      <c r="EV97" s="246">
        <f t="shared" si="125"/>
        <v>0</v>
      </c>
      <c r="EW97" s="246">
        <f t="shared" si="125"/>
        <v>0</v>
      </c>
      <c r="EX97" s="246">
        <f t="shared" si="125"/>
        <v>0</v>
      </c>
      <c r="EY97" s="246">
        <f t="shared" si="125"/>
        <v>0</v>
      </c>
      <c r="EZ97" s="246">
        <f t="shared" si="125"/>
        <v>0</v>
      </c>
      <c r="FA97" s="246">
        <f t="shared" si="125"/>
        <v>0</v>
      </c>
      <c r="FB97" s="246">
        <f t="shared" si="125"/>
        <v>0</v>
      </c>
      <c r="FC97" s="246">
        <f t="shared" si="125"/>
        <v>0</v>
      </c>
      <c r="FD97" s="246">
        <f t="shared" si="125"/>
        <v>0</v>
      </c>
      <c r="FE97" s="246">
        <f t="shared" si="125"/>
        <v>0</v>
      </c>
      <c r="FF97" s="246">
        <f t="shared" si="125"/>
        <v>0</v>
      </c>
      <c r="FG97" s="246">
        <f t="shared" si="125"/>
        <v>0</v>
      </c>
      <c r="FH97" s="246">
        <f t="shared" si="125"/>
        <v>0</v>
      </c>
      <c r="FI97" s="246">
        <f t="shared" si="125"/>
        <v>0</v>
      </c>
      <c r="FJ97" s="246">
        <f t="shared" si="125"/>
        <v>0</v>
      </c>
      <c r="FK97" s="246">
        <f t="shared" si="125"/>
        <v>0</v>
      </c>
      <c r="FL97" s="246">
        <f t="shared" si="125"/>
        <v>0</v>
      </c>
      <c r="FM97" s="246">
        <f t="shared" si="125"/>
        <v>0</v>
      </c>
      <c r="FN97" s="246">
        <f t="shared" si="125"/>
        <v>0</v>
      </c>
      <c r="FO97" s="246">
        <f t="shared" si="125"/>
        <v>0</v>
      </c>
      <c r="FP97" s="246">
        <f t="shared" si="125"/>
        <v>0</v>
      </c>
      <c r="FQ97" s="246">
        <f t="shared" si="125"/>
        <v>0</v>
      </c>
      <c r="FR97" s="246">
        <f t="shared" si="125"/>
        <v>0</v>
      </c>
      <c r="FS97" s="246">
        <f t="shared" si="125"/>
        <v>0</v>
      </c>
      <c r="FT97" s="246">
        <f t="shared" si="125"/>
        <v>0</v>
      </c>
      <c r="FU97" s="246">
        <f t="shared" si="125"/>
        <v>0</v>
      </c>
      <c r="FV97" s="246">
        <f t="shared" si="125"/>
        <v>0</v>
      </c>
      <c r="FW97" s="246">
        <f t="shared" si="125"/>
        <v>0</v>
      </c>
      <c r="FX97" s="246">
        <f t="shared" si="125"/>
        <v>0</v>
      </c>
      <c r="FY97" s="246">
        <f t="shared" si="125"/>
        <v>0</v>
      </c>
      <c r="FZ97" s="246">
        <f t="shared" si="125"/>
        <v>0</v>
      </c>
      <c r="GA97" s="246">
        <f t="shared" si="125"/>
        <v>0</v>
      </c>
      <c r="GB97" s="246">
        <f t="shared" si="125"/>
        <v>0</v>
      </c>
      <c r="GC97" s="246">
        <f t="shared" si="125"/>
        <v>0</v>
      </c>
      <c r="GD97" s="246">
        <f t="shared" si="125"/>
        <v>0</v>
      </c>
      <c r="GE97" s="246">
        <f t="shared" si="125"/>
        <v>0</v>
      </c>
      <c r="GF97" s="246">
        <f t="shared" si="125"/>
        <v>0</v>
      </c>
      <c r="GG97" s="246">
        <f t="shared" si="125"/>
        <v>0</v>
      </c>
      <c r="GH97" s="246">
        <f t="shared" si="125"/>
        <v>0</v>
      </c>
      <c r="GI97" s="246">
        <f t="shared" si="125"/>
        <v>0</v>
      </c>
      <c r="GJ97" s="246">
        <f t="shared" si="125"/>
        <v>0</v>
      </c>
      <c r="GK97" s="246">
        <f t="shared" si="125"/>
        <v>0</v>
      </c>
      <c r="GL97" s="246">
        <f t="shared" si="125"/>
        <v>0</v>
      </c>
      <c r="GM97" s="246">
        <f t="shared" si="125"/>
        <v>0</v>
      </c>
      <c r="GN97" s="246">
        <f t="shared" si="125"/>
        <v>0</v>
      </c>
      <c r="GO97" s="246">
        <f t="shared" si="125"/>
        <v>0</v>
      </c>
      <c r="GP97" s="246">
        <f t="shared" ref="GP97:GR97" si="126">SUM(GP91:GP96)</f>
        <v>0</v>
      </c>
      <c r="GQ97" s="246">
        <f t="shared" si="126"/>
        <v>0</v>
      </c>
      <c r="GR97" s="246">
        <f t="shared" si="126"/>
        <v>0</v>
      </c>
      <c r="GS97" s="246">
        <f t="shared" ref="GS97:GV97" si="127">SUM(GS91:GS96)</f>
        <v>0</v>
      </c>
      <c r="GT97" s="246">
        <f t="shared" si="127"/>
        <v>0</v>
      </c>
      <c r="GU97" s="246">
        <f t="shared" si="127"/>
        <v>0</v>
      </c>
      <c r="GV97" s="246">
        <f t="shared" si="127"/>
        <v>0</v>
      </c>
      <c r="GW97" s="207"/>
      <c r="GX97" s="230">
        <f t="shared" si="106"/>
        <v>96</v>
      </c>
      <c r="HB97" s="211" t="str">
        <f>CP$18&amp;CP$19&amp;CP$20</f>
        <v>MERCEDESCLASSE C (W205)220 BlueTEC Exclusive</v>
      </c>
      <c r="HF97" s="212" t="str">
        <f>CP$18&amp;CP$19&amp;CP$20&amp;"Term:"&amp; CP$43&amp;"  Mileage: "&amp;CP$44</f>
        <v>MERCEDESCLASSE C (W205)220 BlueTEC ExclusiveTerm:60  Mileage: 40000</v>
      </c>
    </row>
    <row r="98" spans="1:214" ht="12" hidden="1" customHeight="1" x14ac:dyDescent="0.2">
      <c r="A98" s="230" t="s">
        <v>440</v>
      </c>
      <c r="B98" s="208" t="s">
        <v>440</v>
      </c>
      <c r="C98" s="213"/>
      <c r="D98" s="223" t="str">
        <f>'Car Finance'!C89</f>
        <v>Step 2: calculate the monthly car finance instalment using the PMT Excel function</v>
      </c>
      <c r="E98" s="214"/>
      <c r="F98" s="214"/>
      <c r="G98" s="214"/>
      <c r="H98" s="214"/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  <c r="AM98" s="214"/>
      <c r="AN98" s="214"/>
      <c r="AO98" s="214"/>
      <c r="AP98" s="214"/>
      <c r="AQ98" s="214"/>
      <c r="AR98" s="214"/>
      <c r="AS98" s="214"/>
      <c r="AT98" s="214"/>
      <c r="AU98" s="214"/>
      <c r="AV98" s="214"/>
      <c r="AW98" s="214"/>
      <c r="AX98" s="214"/>
      <c r="AY98" s="214"/>
      <c r="AZ98" s="214"/>
      <c r="BA98" s="214"/>
      <c r="BB98" s="214"/>
      <c r="BC98" s="214"/>
      <c r="BD98" s="214"/>
      <c r="BE98" s="214"/>
      <c r="BF98" s="214"/>
      <c r="BG98" s="214"/>
      <c r="BH98" s="214"/>
      <c r="BI98" s="214"/>
      <c r="BJ98" s="214"/>
      <c r="BK98" s="214"/>
      <c r="BL98" s="214"/>
      <c r="BM98" s="214"/>
      <c r="BN98" s="214"/>
      <c r="BO98" s="214"/>
      <c r="BP98" s="214"/>
      <c r="BQ98" s="214"/>
      <c r="BR98" s="214"/>
      <c r="BS98" s="214"/>
      <c r="BT98" s="214"/>
      <c r="BU98" s="214"/>
      <c r="BV98" s="214"/>
      <c r="BW98" s="214"/>
      <c r="BX98" s="214"/>
      <c r="BY98" s="214"/>
      <c r="BZ98" s="214"/>
      <c r="CA98" s="214"/>
      <c r="CB98" s="214"/>
      <c r="CC98" s="214"/>
      <c r="CD98" s="214"/>
      <c r="CE98" s="214"/>
      <c r="CF98" s="214"/>
      <c r="CG98" s="214"/>
      <c r="CH98" s="214"/>
      <c r="CI98" s="214"/>
      <c r="CJ98" s="214"/>
      <c r="CK98" s="214"/>
      <c r="CL98" s="214"/>
      <c r="CM98" s="214"/>
      <c r="CN98" s="214"/>
      <c r="CO98" s="214"/>
      <c r="CP98" s="214"/>
      <c r="CQ98" s="214"/>
      <c r="CR98" s="214"/>
      <c r="CS98" s="214"/>
      <c r="CT98" s="214"/>
      <c r="CU98" s="214"/>
      <c r="CV98" s="214"/>
      <c r="CW98" s="214"/>
      <c r="CX98" s="214"/>
      <c r="CY98" s="214"/>
      <c r="CZ98" s="214"/>
      <c r="DA98" s="214"/>
      <c r="DB98" s="214"/>
      <c r="DC98" s="214"/>
      <c r="DD98" s="214"/>
      <c r="DE98" s="214"/>
      <c r="DF98" s="214"/>
      <c r="DG98" s="214"/>
      <c r="DH98" s="214"/>
      <c r="DI98" s="214"/>
      <c r="DJ98" s="214"/>
      <c r="DK98" s="214"/>
      <c r="DL98" s="214"/>
      <c r="DM98" s="214"/>
      <c r="DN98" s="214"/>
      <c r="DO98" s="214"/>
      <c r="DP98" s="214"/>
      <c r="DQ98" s="214"/>
      <c r="DR98" s="214"/>
      <c r="DS98" s="214"/>
      <c r="DT98" s="214"/>
      <c r="DU98" s="214"/>
      <c r="DV98" s="214"/>
      <c r="DW98" s="214"/>
      <c r="DX98" s="214"/>
      <c r="DY98" s="214"/>
      <c r="DZ98" s="214"/>
      <c r="EA98" s="214"/>
      <c r="EB98" s="214"/>
      <c r="EC98" s="214"/>
      <c r="ED98" s="214"/>
      <c r="EE98" s="214"/>
      <c r="EF98" s="214"/>
      <c r="EG98" s="214"/>
      <c r="EH98" s="214"/>
      <c r="EI98" s="214"/>
      <c r="EJ98" s="214"/>
      <c r="EK98" s="214"/>
      <c r="EL98" s="214"/>
      <c r="EM98" s="214"/>
      <c r="EN98" s="214"/>
      <c r="EO98" s="214"/>
      <c r="EP98" s="214"/>
      <c r="EQ98" s="214"/>
      <c r="ER98" s="214"/>
      <c r="ES98" s="214"/>
      <c r="ET98" s="214"/>
      <c r="EU98" s="214"/>
      <c r="EV98" s="214"/>
      <c r="EW98" s="214"/>
      <c r="EX98" s="214"/>
      <c r="EY98" s="214"/>
      <c r="EZ98" s="214"/>
      <c r="FA98" s="214"/>
      <c r="FB98" s="214"/>
      <c r="FC98" s="214"/>
      <c r="FD98" s="214"/>
      <c r="FE98" s="214"/>
      <c r="FF98" s="214"/>
      <c r="FG98" s="214"/>
      <c r="FH98" s="214"/>
      <c r="FI98" s="214"/>
      <c r="FJ98" s="214"/>
      <c r="FK98" s="214"/>
      <c r="FL98" s="214"/>
      <c r="FM98" s="214"/>
      <c r="FN98" s="214"/>
      <c r="FO98" s="214"/>
      <c r="FP98" s="214"/>
      <c r="FQ98" s="214"/>
      <c r="FR98" s="214"/>
      <c r="FS98" s="214"/>
      <c r="FT98" s="214"/>
      <c r="FU98" s="214"/>
      <c r="FV98" s="214"/>
      <c r="FW98" s="214"/>
      <c r="FX98" s="214"/>
      <c r="FY98" s="214"/>
      <c r="FZ98" s="214"/>
      <c r="GA98" s="214"/>
      <c r="GB98" s="214"/>
      <c r="GC98" s="214"/>
      <c r="GD98" s="214"/>
      <c r="GE98" s="214"/>
      <c r="GF98" s="214"/>
      <c r="GG98" s="214"/>
      <c r="GH98" s="214"/>
      <c r="GI98" s="214"/>
      <c r="GJ98" s="214"/>
      <c r="GK98" s="214"/>
      <c r="GL98" s="214"/>
      <c r="GM98" s="214"/>
      <c r="GN98" s="214"/>
      <c r="GO98" s="214"/>
      <c r="GP98" s="214"/>
      <c r="GQ98" s="214"/>
      <c r="GR98" s="214"/>
      <c r="GS98" s="214"/>
      <c r="GT98" s="214"/>
      <c r="GU98" s="214"/>
      <c r="GV98" s="214"/>
      <c r="GW98" s="207"/>
      <c r="GX98" s="230">
        <f t="shared" si="106"/>
        <v>97</v>
      </c>
      <c r="HB98" s="211" t="str">
        <f>CQ$18&amp;CQ$19&amp;CQ$20</f>
        <v>BMWSERIE-5 TOURING520 d</v>
      </c>
      <c r="HF98" s="212" t="str">
        <f>CQ$18&amp;CQ$19&amp;CQ$20&amp;"Term:"&amp; CQ$43&amp;"  Mileage: "&amp;CQ$44</f>
        <v>BMWSERIE-5 TOURING520 dTerm:48  Mileage: 25000</v>
      </c>
    </row>
    <row r="99" spans="1:214" ht="12" hidden="1" customHeight="1" x14ac:dyDescent="0.2">
      <c r="A99" s="230" t="s">
        <v>719</v>
      </c>
      <c r="B99" s="208" t="str">
        <f>A99</f>
        <v>YourMonthlyCostCF</v>
      </c>
      <c r="C99" s="213"/>
      <c r="D99" s="244" t="str">
        <f>'Car Finance'!C91</f>
        <v>Monthly instalment bank loan &amp; finance leasing (VAT excl.)</v>
      </c>
      <c r="E99" s="246">
        <f>IF(ISERROR(IF('Model Assumptions'!$I$15="No",0,PMT('Model Assumptions'!$I$36/12,'IQF Data'!E43,-'IQF Data'!E97*(1+'Model Assumptions'!$I$38),0,0))),0,IF('Model Assumptions'!$I$15="No",0,PMT('Model Assumptions'!$I$36/12,'IQF Data'!E43,-'IQF Data'!E97*(1+'Model Assumptions'!$I$38),0,0)))</f>
        <v>265.31042012458676</v>
      </c>
      <c r="F99" s="246">
        <f>IF(ISERROR(IF('Model Assumptions'!$I$15="No",0,PMT('Model Assumptions'!$I$36/12,'IQF Data'!F43,-'IQF Data'!F97*(1+'Model Assumptions'!$I$38),0,0))),0,IF('Model Assumptions'!$I$15="No",0,PMT('Model Assumptions'!$I$36/12,'IQF Data'!F43,-'IQF Data'!F97*(1+'Model Assumptions'!$I$38),0,0)))</f>
        <v>265.31042012458676</v>
      </c>
      <c r="G99" s="246">
        <f>IF(ISERROR(IF('Model Assumptions'!$I$15="No",0,PMT('Model Assumptions'!$I$36/12,'IQF Data'!G43,-'IQF Data'!G97*(1+'Model Assumptions'!$I$38),0,0))),0,IF('Model Assumptions'!$I$15="No",0,PMT('Model Assumptions'!$I$36/12,'IQF Data'!G43,-'IQF Data'!G97*(1+'Model Assumptions'!$I$38),0,0)))</f>
        <v>265.31042012458676</v>
      </c>
      <c r="H99" s="246">
        <f>IF(ISERROR(IF('Model Assumptions'!$I$15="No",0,PMT('Model Assumptions'!$I$36/12,'IQF Data'!H43,-'IQF Data'!H97*(1+'Model Assumptions'!$I$38),0,0))),0,IF('Model Assumptions'!$I$15="No",0,PMT('Model Assumptions'!$I$36/12,'IQF Data'!H43,-'IQF Data'!H97*(1+'Model Assumptions'!$I$38),0,0)))</f>
        <v>219.01844727226251</v>
      </c>
      <c r="I99" s="246">
        <f>IF(ISERROR(IF('Model Assumptions'!$I$15="No",0,PMT('Model Assumptions'!$I$36/12,'IQF Data'!I43,-'IQF Data'!I97*(1+'Model Assumptions'!$I$38),0,0))),0,IF('Model Assumptions'!$I$15="No",0,PMT('Model Assumptions'!$I$36/12,'IQF Data'!I43,-'IQF Data'!I97*(1+'Model Assumptions'!$I$38),0,0)))</f>
        <v>219.01844727226251</v>
      </c>
      <c r="J99" s="246">
        <f>IF(ISERROR(IF('Model Assumptions'!$I$15="No",0,PMT('Model Assumptions'!$I$36/12,'IQF Data'!J43,-'IQF Data'!J97*(1+'Model Assumptions'!$I$38),0,0))),0,IF('Model Assumptions'!$I$15="No",0,PMT('Model Assumptions'!$I$36/12,'IQF Data'!J43,-'IQF Data'!J97*(1+'Model Assumptions'!$I$38),0,0)))</f>
        <v>219.01844727226251</v>
      </c>
      <c r="K99" s="246">
        <f>IF(ISERROR(IF('Model Assumptions'!$I$15="No",0,PMT('Model Assumptions'!$I$36/12,'IQF Data'!K43,-'IQF Data'!K97*(1+'Model Assumptions'!$I$38),0,0))),0,IF('Model Assumptions'!$I$15="No",0,PMT('Model Assumptions'!$I$36/12,'IQF Data'!K43,-'IQF Data'!K97*(1+'Model Assumptions'!$I$38),0,0)))</f>
        <v>320.04216289565551</v>
      </c>
      <c r="L99" s="246">
        <f>IF(ISERROR(IF('Model Assumptions'!$I$15="No",0,PMT('Model Assumptions'!$I$36/12,'IQF Data'!L43,-'IQF Data'!L97*(1+'Model Assumptions'!$I$38),0,0))),0,IF('Model Assumptions'!$I$15="No",0,PMT('Model Assumptions'!$I$36/12,'IQF Data'!L43,-'IQF Data'!L97*(1+'Model Assumptions'!$I$38),0,0)))</f>
        <v>320.04216289565551</v>
      </c>
      <c r="M99" s="246">
        <f>IF(ISERROR(IF('Model Assumptions'!$I$15="No",0,PMT('Model Assumptions'!$I$36/12,'IQF Data'!M43,-'IQF Data'!M97*(1+'Model Assumptions'!$I$38),0,0))),0,IF('Model Assumptions'!$I$15="No",0,PMT('Model Assumptions'!$I$36/12,'IQF Data'!M43,-'IQF Data'!M97*(1+'Model Assumptions'!$I$38),0,0)))</f>
        <v>320.04216289565551</v>
      </c>
      <c r="N99" s="246">
        <f>IF(ISERROR(IF('Model Assumptions'!$I$15="No",0,PMT('Model Assumptions'!$I$36/12,'IQF Data'!N43,-'IQF Data'!N97*(1+'Model Assumptions'!$I$38),0,0))),0,IF('Model Assumptions'!$I$15="No",0,PMT('Model Assumptions'!$I$36/12,'IQF Data'!N43,-'IQF Data'!N97*(1+'Model Assumptions'!$I$38),0,0)))</f>
        <v>264.14014273786319</v>
      </c>
      <c r="O99" s="246">
        <f>IF(ISERROR(IF('Model Assumptions'!$I$15="No",0,PMT('Model Assumptions'!$I$36/12,'IQF Data'!O43,-'IQF Data'!O97*(1+'Model Assumptions'!$I$38),0,0))),0,IF('Model Assumptions'!$I$15="No",0,PMT('Model Assumptions'!$I$36/12,'IQF Data'!O43,-'IQF Data'!O97*(1+'Model Assumptions'!$I$38),0,0)))</f>
        <v>264.14014273786319</v>
      </c>
      <c r="P99" s="246">
        <f>IF(ISERROR(IF('Model Assumptions'!$I$15="No",0,PMT('Model Assumptions'!$I$36/12,'IQF Data'!P43,-'IQF Data'!P97*(1+'Model Assumptions'!$I$38),0,0))),0,IF('Model Assumptions'!$I$15="No",0,PMT('Model Assumptions'!$I$36/12,'IQF Data'!P43,-'IQF Data'!P97*(1+'Model Assumptions'!$I$38),0,0)))</f>
        <v>264.14014273786319</v>
      </c>
      <c r="Q99" s="246">
        <f>IF(ISERROR(IF('Model Assumptions'!$I$15="No",0,PMT('Model Assumptions'!$I$36/12,'IQF Data'!Q43,-'IQF Data'!Q97*(1+'Model Assumptions'!$I$38),0,0))),0,IF('Model Assumptions'!$I$15="No",0,PMT('Model Assumptions'!$I$36/12,'IQF Data'!Q43,-'IQF Data'!Q97*(1+'Model Assumptions'!$I$38),0,0)))</f>
        <v>288.02108905223935</v>
      </c>
      <c r="R99" s="246">
        <f>IF(ISERROR(IF('Model Assumptions'!$I$15="No",0,PMT('Model Assumptions'!$I$36/12,'IQF Data'!R43,-'IQF Data'!R97*(1+'Model Assumptions'!$I$38),0,0))),0,IF('Model Assumptions'!$I$15="No",0,PMT('Model Assumptions'!$I$36/12,'IQF Data'!R43,-'IQF Data'!R97*(1+'Model Assumptions'!$I$38),0,0)))</f>
        <v>288.02108905223935</v>
      </c>
      <c r="S99" s="246">
        <f>IF(ISERROR(IF('Model Assumptions'!$I$15="No",0,PMT('Model Assumptions'!$I$36/12,'IQF Data'!S43,-'IQF Data'!S97*(1+'Model Assumptions'!$I$38),0,0))),0,IF('Model Assumptions'!$I$15="No",0,PMT('Model Assumptions'!$I$36/12,'IQF Data'!S43,-'IQF Data'!S97*(1+'Model Assumptions'!$I$38),0,0)))</f>
        <v>288.02108905223935</v>
      </c>
      <c r="T99" s="246">
        <f>IF(ISERROR(IF('Model Assumptions'!$I$15="No",0,PMT('Model Assumptions'!$I$36/12,'IQF Data'!T43,-'IQF Data'!T97*(1+'Model Assumptions'!$I$38),0,0))),0,IF('Model Assumptions'!$I$15="No",0,PMT('Model Assumptions'!$I$36/12,'IQF Data'!T43,-'IQF Data'!T97*(1+'Model Assumptions'!$I$38),0,0)))</f>
        <v>237.74144390944844</v>
      </c>
      <c r="U99" s="246">
        <f>IF(ISERROR(IF('Model Assumptions'!$I$15="No",0,PMT('Model Assumptions'!$I$36/12,'IQF Data'!U43,-'IQF Data'!U97*(1+'Model Assumptions'!$I$38),0,0))),0,IF('Model Assumptions'!$I$15="No",0,PMT('Model Assumptions'!$I$36/12,'IQF Data'!U43,-'IQF Data'!U97*(1+'Model Assumptions'!$I$38),0,0)))</f>
        <v>237.74144390944844</v>
      </c>
      <c r="V99" s="246">
        <f>IF(ISERROR(IF('Model Assumptions'!$I$15="No",0,PMT('Model Assumptions'!$I$36/12,'IQF Data'!V43,-'IQF Data'!V97*(1+'Model Assumptions'!$I$38),0,0))),0,IF('Model Assumptions'!$I$15="No",0,PMT('Model Assumptions'!$I$36/12,'IQF Data'!V43,-'IQF Data'!V97*(1+'Model Assumptions'!$I$38),0,0)))</f>
        <v>237.74144390944844</v>
      </c>
      <c r="W99" s="246">
        <f>IF(ISERROR(IF('Model Assumptions'!$I$15="No",0,PMT('Model Assumptions'!$I$36/12,'IQF Data'!W43,-'IQF Data'!W97*(1+'Model Assumptions'!$I$38),0,0))),0,IF('Model Assumptions'!$I$15="No",0,PMT('Model Assumptions'!$I$36/12,'IQF Data'!W43,-'IQF Data'!W97*(1+'Model Assumptions'!$I$38),0,0)))</f>
        <v>410.40524847957482</v>
      </c>
      <c r="X99" s="246">
        <f>IF(ISERROR(IF('Model Assumptions'!$I$15="No",0,PMT('Model Assumptions'!$I$36/12,'IQF Data'!X43,-'IQF Data'!X97*(1+'Model Assumptions'!$I$38),0,0))),0,IF('Model Assumptions'!$I$15="No",0,PMT('Model Assumptions'!$I$36/12,'IQF Data'!X43,-'IQF Data'!X97*(1+'Model Assumptions'!$I$38),0,0)))</f>
        <v>410.40524847957482</v>
      </c>
      <c r="Y99" s="246">
        <f>IF(ISERROR(IF('Model Assumptions'!$I$15="No",0,PMT('Model Assumptions'!$I$36/12,'IQF Data'!Y43,-'IQF Data'!Y97*(1+'Model Assumptions'!$I$38),0,0))),0,IF('Model Assumptions'!$I$15="No",0,PMT('Model Assumptions'!$I$36/12,'IQF Data'!Y43,-'IQF Data'!Y97*(1+'Model Assumptions'!$I$38),0,0)))</f>
        <v>410.40524847957482</v>
      </c>
      <c r="Z99" s="246">
        <f>IF(ISERROR(IF('Model Assumptions'!$I$15="No",0,PMT('Model Assumptions'!$I$36/12,'IQF Data'!Z43,-'IQF Data'!Z97*(1+'Model Assumptions'!$I$38),0,0))),0,IF('Model Assumptions'!$I$15="No",0,PMT('Model Assumptions'!$I$36/12,'IQF Data'!Z43,-'IQF Data'!Z97*(1+'Model Assumptions'!$I$38),0,0)))</f>
        <v>338.63694555726363</v>
      </c>
      <c r="AA99" s="246">
        <f>IF(ISERROR(IF('Model Assumptions'!$I$15="No",0,PMT('Model Assumptions'!$I$36/12,'IQF Data'!AA43,-'IQF Data'!AA97*(1+'Model Assumptions'!$I$38),0,0))),0,IF('Model Assumptions'!$I$15="No",0,PMT('Model Assumptions'!$I$36/12,'IQF Data'!AA43,-'IQF Data'!AA97*(1+'Model Assumptions'!$I$38),0,0)))</f>
        <v>338.63694555726363</v>
      </c>
      <c r="AB99" s="246">
        <f>IF(ISERROR(IF('Model Assumptions'!$I$15="No",0,PMT('Model Assumptions'!$I$36/12,'IQF Data'!AB43,-'IQF Data'!AB97*(1+'Model Assumptions'!$I$38),0,0))),0,IF('Model Assumptions'!$I$15="No",0,PMT('Model Assumptions'!$I$36/12,'IQF Data'!AB43,-'IQF Data'!AB97*(1+'Model Assumptions'!$I$38),0,0)))</f>
        <v>338.63694555726363</v>
      </c>
      <c r="AC99" s="246">
        <f>IF(ISERROR(IF('Model Assumptions'!$I$15="No",0,PMT('Model Assumptions'!$I$36/12,'IQF Data'!AC43,-'IQF Data'!AC97*(1+'Model Assumptions'!$I$38),0,0))),0,IF('Model Assumptions'!$I$15="No",0,PMT('Model Assumptions'!$I$36/12,'IQF Data'!AC43,-'IQF Data'!AC97*(1+'Model Assumptions'!$I$38),0,0)))</f>
        <v>405.50501497112151</v>
      </c>
      <c r="AD99" s="246">
        <f>IF(ISERROR(IF('Model Assumptions'!$I$15="No",0,PMT('Model Assumptions'!$I$36/12,'IQF Data'!AD43,-'IQF Data'!AD97*(1+'Model Assumptions'!$I$38),0,0))),0,IF('Model Assumptions'!$I$15="No",0,PMT('Model Assumptions'!$I$36/12,'IQF Data'!AD43,-'IQF Data'!AD97*(1+'Model Assumptions'!$I$38),0,0)))</f>
        <v>405.50501497112151</v>
      </c>
      <c r="AE99" s="246">
        <f>IF(ISERROR(IF('Model Assumptions'!$I$15="No",0,PMT('Model Assumptions'!$I$36/12,'IQF Data'!AE43,-'IQF Data'!AE97*(1+'Model Assumptions'!$I$38),0,0))),0,IF('Model Assumptions'!$I$15="No",0,PMT('Model Assumptions'!$I$36/12,'IQF Data'!AE43,-'IQF Data'!AE97*(1+'Model Assumptions'!$I$38),0,0)))</f>
        <v>405.50501497112151</v>
      </c>
      <c r="AF99" s="246">
        <f>IF(ISERROR(IF('Model Assumptions'!$I$15="No",0,PMT('Model Assumptions'!$I$36/12,'IQF Data'!AF43,-'IQF Data'!AF97*(1+'Model Assumptions'!$I$38),0,0))),0,IF('Model Assumptions'!$I$15="No",0,PMT('Model Assumptions'!$I$36/12,'IQF Data'!AF43,-'IQF Data'!AF97*(1+'Model Assumptions'!$I$38),0,0)))</f>
        <v>334.59709568486915</v>
      </c>
      <c r="AG99" s="246">
        <f>IF(ISERROR(IF('Model Assumptions'!$I$15="No",0,PMT('Model Assumptions'!$I$36/12,'IQF Data'!AG43,-'IQF Data'!AG97*(1+'Model Assumptions'!$I$38),0,0))),0,IF('Model Assumptions'!$I$15="No",0,PMT('Model Assumptions'!$I$36/12,'IQF Data'!AG43,-'IQF Data'!AG97*(1+'Model Assumptions'!$I$38),0,0)))</f>
        <v>334.59709568486915</v>
      </c>
      <c r="AH99" s="246">
        <f>IF(ISERROR(IF('Model Assumptions'!$I$15="No",0,PMT('Model Assumptions'!$I$36/12,'IQF Data'!AH43,-'IQF Data'!AH97*(1+'Model Assumptions'!$I$38),0,0))),0,IF('Model Assumptions'!$I$15="No",0,PMT('Model Assumptions'!$I$36/12,'IQF Data'!AH43,-'IQF Data'!AH97*(1+'Model Assumptions'!$I$38),0,0)))</f>
        <v>334.59709568486915</v>
      </c>
      <c r="AI99" s="246">
        <f>IF(ISERROR(IF('Model Assumptions'!$I$15="No",0,PMT('Model Assumptions'!$I$36/12,'IQF Data'!AI43,-'IQF Data'!AI97*(1+'Model Assumptions'!$I$38),0,0))),0,IF('Model Assumptions'!$I$15="No",0,PMT('Model Assumptions'!$I$36/12,'IQF Data'!AI43,-'IQF Data'!AI97*(1+'Model Assumptions'!$I$38),0,0)))</f>
        <v>487.71733705510337</v>
      </c>
      <c r="AJ99" s="246">
        <f>IF(ISERROR(IF('Model Assumptions'!$I$15="No",0,PMT('Model Assumptions'!$I$36/12,'IQF Data'!AJ43,-'IQF Data'!AJ97*(1+'Model Assumptions'!$I$38),0,0))),0,IF('Model Assumptions'!$I$15="No",0,PMT('Model Assumptions'!$I$36/12,'IQF Data'!AJ43,-'IQF Data'!AJ97*(1+'Model Assumptions'!$I$38),0,0)))</f>
        <v>487.71733705510337</v>
      </c>
      <c r="AK99" s="246">
        <f>IF(ISERROR(IF('Model Assumptions'!$I$15="No",0,PMT('Model Assumptions'!$I$36/12,'IQF Data'!AK43,-'IQF Data'!AK97*(1+'Model Assumptions'!$I$38),0,0))),0,IF('Model Assumptions'!$I$15="No",0,PMT('Model Assumptions'!$I$36/12,'IQF Data'!AK43,-'IQF Data'!AK97*(1+'Model Assumptions'!$I$38),0,0)))</f>
        <v>487.71733705510337</v>
      </c>
      <c r="AL99" s="246">
        <f>IF(ISERROR(IF('Model Assumptions'!$I$15="No",0,PMT('Model Assumptions'!$I$36/12,'IQF Data'!AL43,-'IQF Data'!AL97*(1+'Model Assumptions'!$I$38),0,0))),0,IF('Model Assumptions'!$I$15="No",0,PMT('Model Assumptions'!$I$36/12,'IQF Data'!AL43,-'IQF Data'!AL97*(1+'Model Assumptions'!$I$38),0,0)))</f>
        <v>402.37416274978779</v>
      </c>
      <c r="AM99" s="246">
        <f>IF(ISERROR(IF('Model Assumptions'!$I$15="No",0,PMT('Model Assumptions'!$I$36/12,'IQF Data'!AM43,-'IQF Data'!AM97*(1+'Model Assumptions'!$I$38),0,0))),0,IF('Model Assumptions'!$I$15="No",0,PMT('Model Assumptions'!$I$36/12,'IQF Data'!AM43,-'IQF Data'!AM97*(1+'Model Assumptions'!$I$38),0,0)))</f>
        <v>402.37416274978779</v>
      </c>
      <c r="AN99" s="246">
        <f>IF(ISERROR(IF('Model Assumptions'!$I$15="No",0,PMT('Model Assumptions'!$I$36/12,'IQF Data'!AN43,-'IQF Data'!AN97*(1+'Model Assumptions'!$I$38),0,0))),0,IF('Model Assumptions'!$I$15="No",0,PMT('Model Assumptions'!$I$36/12,'IQF Data'!AN43,-'IQF Data'!AN97*(1+'Model Assumptions'!$I$38),0,0)))</f>
        <v>402.37416274978779</v>
      </c>
      <c r="AO99" s="246">
        <f>IF(ISERROR(IF('Model Assumptions'!$I$15="No",0,PMT('Model Assumptions'!$I$36/12,'IQF Data'!AO43,-'IQF Data'!AO97*(1+'Model Assumptions'!$I$38),0,0))),0,IF('Model Assumptions'!$I$15="No",0,PMT('Model Assumptions'!$I$36/12,'IQF Data'!AO43,-'IQF Data'!AO97*(1+'Model Assumptions'!$I$38),0,0)))</f>
        <v>439.76856667689196</v>
      </c>
      <c r="AP99" s="246">
        <f>IF(ISERROR(IF('Model Assumptions'!$I$15="No",0,PMT('Model Assumptions'!$I$36/12,'IQF Data'!AP43,-'IQF Data'!AP97*(1+'Model Assumptions'!$I$38),0,0))),0,IF('Model Assumptions'!$I$15="No",0,PMT('Model Assumptions'!$I$36/12,'IQF Data'!AP43,-'IQF Data'!AP97*(1+'Model Assumptions'!$I$38),0,0)))</f>
        <v>439.76856667689196</v>
      </c>
      <c r="AQ99" s="246">
        <f>IF(ISERROR(IF('Model Assumptions'!$I$15="No",0,PMT('Model Assumptions'!$I$36/12,'IQF Data'!AQ43,-'IQF Data'!AQ97*(1+'Model Assumptions'!$I$38),0,0))),0,IF('Model Assumptions'!$I$15="No",0,PMT('Model Assumptions'!$I$36/12,'IQF Data'!AQ43,-'IQF Data'!AQ97*(1+'Model Assumptions'!$I$38),0,0)))</f>
        <v>439.76856667689196</v>
      </c>
      <c r="AR99" s="246">
        <f>IF(ISERROR(IF('Model Assumptions'!$I$15="No",0,PMT('Model Assumptions'!$I$36/12,'IQF Data'!AR43,-'IQF Data'!AR97*(1+'Model Assumptions'!$I$38),0,0))),0,IF('Model Assumptions'!$I$15="No",0,PMT('Model Assumptions'!$I$36/12,'IQF Data'!AR43,-'IQF Data'!AR97*(1+'Model Assumptions'!$I$38),0,0)))</f>
        <v>362.84488843534251</v>
      </c>
      <c r="AS99" s="246">
        <f>IF(ISERROR(IF('Model Assumptions'!$I$15="No",0,PMT('Model Assumptions'!$I$36/12,'IQF Data'!AS43,-'IQF Data'!AS97*(1+'Model Assumptions'!$I$38),0,0))),0,IF('Model Assumptions'!$I$15="No",0,PMT('Model Assumptions'!$I$36/12,'IQF Data'!AS43,-'IQF Data'!AS97*(1+'Model Assumptions'!$I$38),0,0)))</f>
        <v>362.84488843534251</v>
      </c>
      <c r="AT99" s="246">
        <f>IF(ISERROR(IF('Model Assumptions'!$I$15="No",0,PMT('Model Assumptions'!$I$36/12,'IQF Data'!AT43,-'IQF Data'!AT97*(1+'Model Assumptions'!$I$38),0,0))),0,IF('Model Assumptions'!$I$15="No",0,PMT('Model Assumptions'!$I$36/12,'IQF Data'!AT43,-'IQF Data'!AT97*(1+'Model Assumptions'!$I$38),0,0)))</f>
        <v>362.84488843534251</v>
      </c>
      <c r="AU99" s="246">
        <f>IF(ISERROR(IF('Model Assumptions'!$I$15="No",0,PMT('Model Assumptions'!$I$36/12,'IQF Data'!AU43,-'IQF Data'!AU97*(1+'Model Assumptions'!$I$38),0,0))),0,IF('Model Assumptions'!$I$15="No",0,PMT('Model Assumptions'!$I$36/12,'IQF Data'!AU43,-'IQF Data'!AU97*(1+'Model Assumptions'!$I$38),0,0)))</f>
        <v>511.53176148405834</v>
      </c>
      <c r="AV99" s="246">
        <f>IF(ISERROR(IF('Model Assumptions'!$I$15="No",0,PMT('Model Assumptions'!$I$36/12,'IQF Data'!AV43,-'IQF Data'!AV97*(1+'Model Assumptions'!$I$38),0,0))),0,IF('Model Assumptions'!$I$15="No",0,PMT('Model Assumptions'!$I$36/12,'IQF Data'!AV43,-'IQF Data'!AV97*(1+'Model Assumptions'!$I$38),0,0)))</f>
        <v>511.53176148405834</v>
      </c>
      <c r="AW99" s="246">
        <f>IF(ISERROR(IF('Model Assumptions'!$I$15="No",0,PMT('Model Assumptions'!$I$36/12,'IQF Data'!AW43,-'IQF Data'!AW97*(1+'Model Assumptions'!$I$38),0,0))),0,IF('Model Assumptions'!$I$15="No",0,PMT('Model Assumptions'!$I$36/12,'IQF Data'!AW43,-'IQF Data'!AW97*(1+'Model Assumptions'!$I$38),0,0)))</f>
        <v>511.53176148405834</v>
      </c>
      <c r="AX99" s="246">
        <f>IF(ISERROR(IF('Model Assumptions'!$I$15="No",0,PMT('Model Assumptions'!$I$36/12,'IQF Data'!AX43,-'IQF Data'!AX97*(1+'Model Assumptions'!$I$38),0,0))),0,IF('Model Assumptions'!$I$15="No",0,PMT('Model Assumptions'!$I$36/12,'IQF Data'!AX43,-'IQF Data'!AX97*(1+'Model Assumptions'!$I$38),0,0)))</f>
        <v>421.91760984480794</v>
      </c>
      <c r="AY99" s="246">
        <f>IF(ISERROR(IF('Model Assumptions'!$I$15="No",0,PMT('Model Assumptions'!$I$36/12,'IQF Data'!AY43,-'IQF Data'!AY97*(1+'Model Assumptions'!$I$38),0,0))),0,IF('Model Assumptions'!$I$15="No",0,PMT('Model Assumptions'!$I$36/12,'IQF Data'!AY43,-'IQF Data'!AY97*(1+'Model Assumptions'!$I$38),0,0)))</f>
        <v>421.91760984480794</v>
      </c>
      <c r="AZ99" s="246">
        <f>IF(ISERROR(IF('Model Assumptions'!$I$15="No",0,PMT('Model Assumptions'!$I$36/12,'IQF Data'!AZ43,-'IQF Data'!AZ97*(1+'Model Assumptions'!$I$38),0,0))),0,IF('Model Assumptions'!$I$15="No",0,PMT('Model Assumptions'!$I$36/12,'IQF Data'!AZ43,-'IQF Data'!AZ97*(1+'Model Assumptions'!$I$38),0,0)))</f>
        <v>421.91760984480794</v>
      </c>
      <c r="BA99" s="246">
        <f>IF(ISERROR(IF('Model Assumptions'!$I$15="No",0,PMT('Model Assumptions'!$I$36/12,'IQF Data'!BA43,-'IQF Data'!BA97*(1+'Model Assumptions'!$I$38),0,0))),0,IF('Model Assumptions'!$I$15="No",0,PMT('Model Assumptions'!$I$36/12,'IQF Data'!BA43,-'IQF Data'!BA97*(1+'Model Assumptions'!$I$38),0,0)))</f>
        <v>485.96566389051083</v>
      </c>
      <c r="BB99" s="246">
        <f>IF(ISERROR(IF('Model Assumptions'!$I$15="No",0,PMT('Model Assumptions'!$I$36/12,'IQF Data'!BB43,-'IQF Data'!BB97*(1+'Model Assumptions'!$I$38),0,0))),0,IF('Model Assumptions'!$I$15="No",0,PMT('Model Assumptions'!$I$36/12,'IQF Data'!BB43,-'IQF Data'!BB97*(1+'Model Assumptions'!$I$38),0,0)))</f>
        <v>485.96566389051083</v>
      </c>
      <c r="BC99" s="246">
        <f>IF(ISERROR(IF('Model Assumptions'!$I$15="No",0,PMT('Model Assumptions'!$I$36/12,'IQF Data'!BC43,-'IQF Data'!BC97*(1+'Model Assumptions'!$I$38),0,0))),0,IF('Model Assumptions'!$I$15="No",0,PMT('Model Assumptions'!$I$36/12,'IQF Data'!BC43,-'IQF Data'!BC97*(1+'Model Assumptions'!$I$38),0,0)))</f>
        <v>485.96566389051083</v>
      </c>
      <c r="BD99" s="246">
        <f>IF(ISERROR(IF('Model Assumptions'!$I$15="No",0,PMT('Model Assumptions'!$I$36/12,'IQF Data'!BD43,-'IQF Data'!BD97*(1+'Model Assumptions'!$I$38),0,0))),0,IF('Model Assumptions'!$I$15="No",0,PMT('Model Assumptions'!$I$36/12,'IQF Data'!BD43,-'IQF Data'!BD97*(1+'Model Assumptions'!$I$38),0,0)))</f>
        <v>400.79995458621141</v>
      </c>
      <c r="BE99" s="246">
        <f>IF(ISERROR(IF('Model Assumptions'!$I$15="No",0,PMT('Model Assumptions'!$I$36/12,'IQF Data'!BE43,-'IQF Data'!BE97*(1+'Model Assumptions'!$I$38),0,0))),0,IF('Model Assumptions'!$I$15="No",0,PMT('Model Assumptions'!$I$36/12,'IQF Data'!BE43,-'IQF Data'!BE97*(1+'Model Assumptions'!$I$38),0,0)))</f>
        <v>400.79995458621141</v>
      </c>
      <c r="BF99" s="246">
        <f>IF(ISERROR(IF('Model Assumptions'!$I$15="No",0,PMT('Model Assumptions'!$I$36/12,'IQF Data'!BF43,-'IQF Data'!BF97*(1+'Model Assumptions'!$I$38),0,0))),0,IF('Model Assumptions'!$I$15="No",0,PMT('Model Assumptions'!$I$36/12,'IQF Data'!BF43,-'IQF Data'!BF97*(1+'Model Assumptions'!$I$38),0,0)))</f>
        <v>400.79995458621141</v>
      </c>
      <c r="BG99" s="246">
        <f>IF(ISERROR(IF('Model Assumptions'!$I$15="No",0,PMT('Model Assumptions'!$I$36/12,'IQF Data'!BG43,-'IQF Data'!BG97*(1+'Model Assumptions'!$I$38),0,0))),0,IF('Model Assumptions'!$I$15="No",0,PMT('Model Assumptions'!$I$36/12,'IQF Data'!BG43,-'IQF Data'!BG97*(1+'Model Assumptions'!$I$38),0,0)))</f>
        <v>574.55321317182211</v>
      </c>
      <c r="BH99" s="246">
        <f>IF(ISERROR(IF('Model Assumptions'!$I$15="No",0,PMT('Model Assumptions'!$I$36/12,'IQF Data'!BH43,-'IQF Data'!BH97*(1+'Model Assumptions'!$I$38),0,0))),0,IF('Model Assumptions'!$I$15="No",0,PMT('Model Assumptions'!$I$36/12,'IQF Data'!BH43,-'IQF Data'!BH97*(1+'Model Assumptions'!$I$38),0,0)))</f>
        <v>574.55321317182211</v>
      </c>
      <c r="BI99" s="246">
        <f>IF(ISERROR(IF('Model Assumptions'!$I$15="No",0,PMT('Model Assumptions'!$I$36/12,'IQF Data'!BI43,-'IQF Data'!BI97*(1+'Model Assumptions'!$I$38),0,0))),0,IF('Model Assumptions'!$I$15="No",0,PMT('Model Assumptions'!$I$36/12,'IQF Data'!BI43,-'IQF Data'!BI97*(1+'Model Assumptions'!$I$38),0,0)))</f>
        <v>574.55321317182211</v>
      </c>
      <c r="BJ99" s="246">
        <f>IF(ISERROR(IF('Model Assumptions'!$I$15="No",0,PMT('Model Assumptions'!$I$36/12,'IQF Data'!BJ43,-'IQF Data'!BJ97*(1+'Model Assumptions'!$I$38),0,0))),0,IF('Model Assumptions'!$I$15="No",0,PMT('Model Assumptions'!$I$36/12,'IQF Data'!BJ43,-'IQF Data'!BJ97*(1+'Model Assumptions'!$I$38),0,0)))</f>
        <v>473.81677538340978</v>
      </c>
      <c r="BK99" s="246">
        <f>IF(ISERROR(IF('Model Assumptions'!$I$15="No",0,PMT('Model Assumptions'!$I$36/12,'IQF Data'!BK43,-'IQF Data'!BK97*(1+'Model Assumptions'!$I$38),0,0))),0,IF('Model Assumptions'!$I$15="No",0,PMT('Model Assumptions'!$I$36/12,'IQF Data'!BK43,-'IQF Data'!BK97*(1+'Model Assumptions'!$I$38),0,0)))</f>
        <v>473.81677538340978</v>
      </c>
      <c r="BL99" s="246">
        <f>IF(ISERROR(IF('Model Assumptions'!$I$15="No",0,PMT('Model Assumptions'!$I$36/12,'IQF Data'!BL43,-'IQF Data'!BL97*(1+'Model Assumptions'!$I$38),0,0))),0,IF('Model Assumptions'!$I$15="No",0,PMT('Model Assumptions'!$I$36/12,'IQF Data'!BL43,-'IQF Data'!BL97*(1+'Model Assumptions'!$I$38),0,0)))</f>
        <v>473.81677538340978</v>
      </c>
      <c r="BM99" s="246">
        <f>IF(ISERROR(IF('Model Assumptions'!$I$15="No",0,PMT('Model Assumptions'!$I$36/12,'IQF Data'!BM43,-'IQF Data'!BM97*(1+'Model Assumptions'!$I$38),0,0))),0,IF('Model Assumptions'!$I$15="No",0,PMT('Model Assumptions'!$I$36/12,'IQF Data'!BM43,-'IQF Data'!BM97*(1+'Model Assumptions'!$I$38),0,0)))</f>
        <v>650.72384244101329</v>
      </c>
      <c r="BN99" s="246">
        <f>IF(ISERROR(IF('Model Assumptions'!$I$15="No",0,PMT('Model Assumptions'!$I$36/12,'IQF Data'!BN43,-'IQF Data'!BN97*(1+'Model Assumptions'!$I$38),0,0))),0,IF('Model Assumptions'!$I$15="No",0,PMT('Model Assumptions'!$I$36/12,'IQF Data'!BN43,-'IQF Data'!BN97*(1+'Model Assumptions'!$I$38),0,0)))</f>
        <v>650.72384244101329</v>
      </c>
      <c r="BO99" s="246">
        <f>IF(ISERROR(IF('Model Assumptions'!$I$15="No",0,PMT('Model Assumptions'!$I$36/12,'IQF Data'!BO43,-'IQF Data'!BO97*(1+'Model Assumptions'!$I$38),0,0))),0,IF('Model Assumptions'!$I$15="No",0,PMT('Model Assumptions'!$I$36/12,'IQF Data'!BO43,-'IQF Data'!BO97*(1+'Model Assumptions'!$I$38),0,0)))</f>
        <v>650.72384244101329</v>
      </c>
      <c r="BP99" s="246">
        <f>IF(ISERROR(IF('Model Assumptions'!$I$15="No",0,PMT('Model Assumptions'!$I$36/12,'IQF Data'!BP43,-'IQF Data'!BP97*(1+'Model Assumptions'!$I$38),0,0))),0,IF('Model Assumptions'!$I$15="No",0,PMT('Model Assumptions'!$I$36/12,'IQF Data'!BP43,-'IQF Data'!BP97*(1+'Model Assumptions'!$I$38),0,0)))</f>
        <v>536.59907397702989</v>
      </c>
      <c r="BQ99" s="246">
        <f>IF(ISERROR(IF('Model Assumptions'!$I$15="No",0,PMT('Model Assumptions'!$I$36/12,'IQF Data'!BQ43,-'IQF Data'!BQ97*(1+'Model Assumptions'!$I$38),0,0))),0,IF('Model Assumptions'!$I$15="No",0,PMT('Model Assumptions'!$I$36/12,'IQF Data'!BQ43,-'IQF Data'!BQ97*(1+'Model Assumptions'!$I$38),0,0)))</f>
        <v>536.59907397702989</v>
      </c>
      <c r="BR99" s="246">
        <f>IF(ISERROR(IF('Model Assumptions'!$I$15="No",0,PMT('Model Assumptions'!$I$36/12,'IQF Data'!BR43,-'IQF Data'!BR97*(1+'Model Assumptions'!$I$38),0,0))),0,IF('Model Assumptions'!$I$15="No",0,PMT('Model Assumptions'!$I$36/12,'IQF Data'!BR43,-'IQF Data'!BR97*(1+'Model Assumptions'!$I$38),0,0)))</f>
        <v>536.59907397702989</v>
      </c>
      <c r="BS99" s="246">
        <f>IF(ISERROR(IF('Model Assumptions'!$I$15="No",0,PMT('Model Assumptions'!$I$36/12,'IQF Data'!BS43,-'IQF Data'!BS97*(1+'Model Assumptions'!$I$38),0,0))),0,IF('Model Assumptions'!$I$15="No",0,PMT('Model Assumptions'!$I$36/12,'IQF Data'!BS43,-'IQF Data'!BS97*(1+'Model Assumptions'!$I$38),0,0)))</f>
        <v>532.96484577090439</v>
      </c>
      <c r="BT99" s="246">
        <f>IF(ISERROR(IF('Model Assumptions'!$I$15="No",0,PMT('Model Assumptions'!$I$36/12,'IQF Data'!BT43,-'IQF Data'!BT97*(1+'Model Assumptions'!$I$38),0,0))),0,IF('Model Assumptions'!$I$15="No",0,PMT('Model Assumptions'!$I$36/12,'IQF Data'!BT43,-'IQF Data'!BT97*(1+'Model Assumptions'!$I$38),0,0)))</f>
        <v>532.96484577090439</v>
      </c>
      <c r="BU99" s="246">
        <f>IF(ISERROR(IF('Model Assumptions'!$I$15="No",0,PMT('Model Assumptions'!$I$36/12,'IQF Data'!BU43,-'IQF Data'!BU97*(1+'Model Assumptions'!$I$38),0,0))),0,IF('Model Assumptions'!$I$15="No",0,PMT('Model Assumptions'!$I$36/12,'IQF Data'!BU43,-'IQF Data'!BU97*(1+'Model Assumptions'!$I$38),0,0)))</f>
        <v>532.96484577090439</v>
      </c>
      <c r="BV99" s="246">
        <f>IF(ISERROR(IF('Model Assumptions'!$I$15="No",0,PMT('Model Assumptions'!$I$36/12,'IQF Data'!BV43,-'IQF Data'!BV97*(1+'Model Assumptions'!$I$38),0,0))),0,IF('Model Assumptions'!$I$15="No",0,PMT('Model Assumptions'!$I$36/12,'IQF Data'!BV43,-'IQF Data'!BV97*(1+'Model Assumptions'!$I$38),0,0)))</f>
        <v>439.58464963576864</v>
      </c>
      <c r="BW99" s="246">
        <f>IF(ISERROR(IF('Model Assumptions'!$I$15="No",0,PMT('Model Assumptions'!$I$36/12,'IQF Data'!BW43,-'IQF Data'!BW97*(1+'Model Assumptions'!$I$38),0,0))),0,IF('Model Assumptions'!$I$15="No",0,PMT('Model Assumptions'!$I$36/12,'IQF Data'!BW43,-'IQF Data'!BW97*(1+'Model Assumptions'!$I$38),0,0)))</f>
        <v>439.58464963576864</v>
      </c>
      <c r="BX99" s="246">
        <f>IF(ISERROR(IF('Model Assumptions'!$I$15="No",0,PMT('Model Assumptions'!$I$36/12,'IQF Data'!BX43,-'IQF Data'!BX97*(1+'Model Assumptions'!$I$38),0,0))),0,IF('Model Assumptions'!$I$15="No",0,PMT('Model Assumptions'!$I$36/12,'IQF Data'!BX43,-'IQF Data'!BX97*(1+'Model Assumptions'!$I$38),0,0)))</f>
        <v>439.58464963576864</v>
      </c>
      <c r="BY99" s="246">
        <f>IF(ISERROR(IF('Model Assumptions'!$I$15="No",0,PMT('Model Assumptions'!$I$36/12,'IQF Data'!BY43,-'IQF Data'!BY97*(1+'Model Assumptions'!$I$38),0,0))),0,IF('Model Assumptions'!$I$15="No",0,PMT('Model Assumptions'!$I$36/12,'IQF Data'!BY43,-'IQF Data'!BY97*(1+'Model Assumptions'!$I$38),0,0)))</f>
        <v>644.9132916306155</v>
      </c>
      <c r="BZ99" s="246">
        <f>IF(ISERROR(IF('Model Assumptions'!$I$15="No",0,PMT('Model Assumptions'!$I$36/12,'IQF Data'!BZ43,-'IQF Data'!BZ97*(1+'Model Assumptions'!$I$38),0,0))),0,IF('Model Assumptions'!$I$15="No",0,PMT('Model Assumptions'!$I$36/12,'IQF Data'!BZ43,-'IQF Data'!BZ97*(1+'Model Assumptions'!$I$38),0,0)))</f>
        <v>644.9132916306155</v>
      </c>
      <c r="CA99" s="246">
        <f>IF(ISERROR(IF('Model Assumptions'!$I$15="No",0,PMT('Model Assumptions'!$I$36/12,'IQF Data'!CA43,-'IQF Data'!CA97*(1+'Model Assumptions'!$I$38),0,0))),0,IF('Model Assumptions'!$I$15="No",0,PMT('Model Assumptions'!$I$36/12,'IQF Data'!CA43,-'IQF Data'!CA97*(1+'Model Assumptions'!$I$38),0,0)))</f>
        <v>644.9132916306155</v>
      </c>
      <c r="CB99" s="246">
        <f>IF(ISERROR(IF('Model Assumptions'!$I$15="No",0,PMT('Model Assumptions'!$I$36/12,'IQF Data'!CB43,-'IQF Data'!CB97*(1+'Model Assumptions'!$I$38),0,0))),0,IF('Model Assumptions'!$I$15="No",0,PMT('Model Assumptions'!$I$36/12,'IQF Data'!CB43,-'IQF Data'!CB97*(1+'Model Assumptions'!$I$38),0,0)))</f>
        <v>531.75978182891095</v>
      </c>
      <c r="CC99" s="246">
        <f>IF(ISERROR(IF('Model Assumptions'!$I$15="No",0,PMT('Model Assumptions'!$I$36/12,'IQF Data'!CC43,-'IQF Data'!CC97*(1+'Model Assumptions'!$I$38),0,0))),0,IF('Model Assumptions'!$I$15="No",0,PMT('Model Assumptions'!$I$36/12,'IQF Data'!CC43,-'IQF Data'!CC97*(1+'Model Assumptions'!$I$38),0,0)))</f>
        <v>531.75978182891095</v>
      </c>
      <c r="CD99" s="246">
        <f>IF(ISERROR(IF('Model Assumptions'!$I$15="No",0,PMT('Model Assumptions'!$I$36/12,'IQF Data'!CD43,-'IQF Data'!CD97*(1+'Model Assumptions'!$I$38),0,0))),0,IF('Model Assumptions'!$I$15="No",0,PMT('Model Assumptions'!$I$36/12,'IQF Data'!CD43,-'IQF Data'!CD97*(1+'Model Assumptions'!$I$38),0,0)))</f>
        <v>531.75978182891095</v>
      </c>
      <c r="CE99" s="246">
        <f>IF(ISERROR(IF('Model Assumptions'!$I$15="No",0,PMT('Model Assumptions'!$I$36/12,'IQF Data'!CE43,-'IQF Data'!CE97*(1+'Model Assumptions'!$I$38),0,0))),0,IF('Model Assumptions'!$I$15="No",0,PMT('Model Assumptions'!$I$36/12,'IQF Data'!CE43,-'IQF Data'!CE97*(1+'Model Assumptions'!$I$38),0,0)))</f>
        <v>738.91181062744465</v>
      </c>
      <c r="CF99" s="246">
        <f>IF(ISERROR(IF('Model Assumptions'!$I$15="No",0,PMT('Model Assumptions'!$I$36/12,'IQF Data'!CF43,-'IQF Data'!CF97*(1+'Model Assumptions'!$I$38),0,0))),0,IF('Model Assumptions'!$I$15="No",0,PMT('Model Assumptions'!$I$36/12,'IQF Data'!CF43,-'IQF Data'!CF97*(1+'Model Assumptions'!$I$38),0,0)))</f>
        <v>738.91181062744465</v>
      </c>
      <c r="CG99" s="246">
        <f>IF(ISERROR(IF('Model Assumptions'!$I$15="No",0,PMT('Model Assumptions'!$I$36/12,'IQF Data'!CG43,-'IQF Data'!CG97*(1+'Model Assumptions'!$I$38),0,0))),0,IF('Model Assumptions'!$I$15="No",0,PMT('Model Assumptions'!$I$36/12,'IQF Data'!CG43,-'IQF Data'!CG97*(1+'Model Assumptions'!$I$38),0,0)))</f>
        <v>738.91181062744465</v>
      </c>
      <c r="CH99" s="246">
        <f>IF(ISERROR(IF('Model Assumptions'!$I$15="No",0,PMT('Model Assumptions'!$I$36/12,'IQF Data'!CH43,-'IQF Data'!CH97*(1+'Model Assumptions'!$I$38),0,0))),0,IF('Model Assumptions'!$I$15="No",0,PMT('Model Assumptions'!$I$36/12,'IQF Data'!CH43,-'IQF Data'!CH97*(1+'Model Assumptions'!$I$38),0,0)))</f>
        <v>609.10987242048463</v>
      </c>
      <c r="CI99" s="246">
        <f>IF(ISERROR(IF('Model Assumptions'!$I$15="No",0,PMT('Model Assumptions'!$I$36/12,'IQF Data'!CI43,-'IQF Data'!CI97*(1+'Model Assumptions'!$I$38),0,0))),0,IF('Model Assumptions'!$I$15="No",0,PMT('Model Assumptions'!$I$36/12,'IQF Data'!CI43,-'IQF Data'!CI97*(1+'Model Assumptions'!$I$38),0,0)))</f>
        <v>609.10987242048463</v>
      </c>
      <c r="CJ99" s="246">
        <f>IF(ISERROR(IF('Model Assumptions'!$I$15="No",0,PMT('Model Assumptions'!$I$36/12,'IQF Data'!CJ43,-'IQF Data'!CJ97*(1+'Model Assumptions'!$I$38),0,0))),0,IF('Model Assumptions'!$I$15="No",0,PMT('Model Assumptions'!$I$36/12,'IQF Data'!CJ43,-'IQF Data'!CJ97*(1+'Model Assumptions'!$I$38),0,0)))</f>
        <v>609.10987242048463</v>
      </c>
      <c r="CK99" s="246">
        <f>IF(ISERROR(IF('Model Assumptions'!$I$15="No",0,PMT('Model Assumptions'!$I$36/12,'IQF Data'!CK43,-'IQF Data'!CK97*(1+'Model Assumptions'!$I$38),0,0))),0,IF('Model Assumptions'!$I$15="No",0,PMT('Model Assumptions'!$I$36/12,'IQF Data'!CK43,-'IQF Data'!CK97*(1+'Model Assumptions'!$I$38),0,0)))</f>
        <v>801.85703813067892</v>
      </c>
      <c r="CL99" s="246">
        <f>IF(ISERROR(IF('Model Assumptions'!$I$15="No",0,PMT('Model Assumptions'!$I$36/12,'IQF Data'!CL43,-'IQF Data'!CL97*(1+'Model Assumptions'!$I$38),0,0))),0,IF('Model Assumptions'!$I$15="No",0,PMT('Model Assumptions'!$I$36/12,'IQF Data'!CL43,-'IQF Data'!CL97*(1+'Model Assumptions'!$I$38),0,0)))</f>
        <v>801.85703813067892</v>
      </c>
      <c r="CM99" s="246">
        <f>IF(ISERROR(IF('Model Assumptions'!$I$15="No",0,PMT('Model Assumptions'!$I$36/12,'IQF Data'!CM43,-'IQF Data'!CM97*(1+'Model Assumptions'!$I$38),0,0))),0,IF('Model Assumptions'!$I$15="No",0,PMT('Model Assumptions'!$I$36/12,'IQF Data'!CM43,-'IQF Data'!CM97*(1+'Model Assumptions'!$I$38),0,0)))</f>
        <v>801.85703813067892</v>
      </c>
      <c r="CN99" s="246">
        <f>IF(ISERROR(IF('Model Assumptions'!$I$15="No",0,PMT('Model Assumptions'!$I$36/12,'IQF Data'!CN43,-'IQF Data'!CN97*(1+'Model Assumptions'!$I$38),0,0))),0,IF('Model Assumptions'!$I$15="No",0,PMT('Model Assumptions'!$I$36/12,'IQF Data'!CN43,-'IQF Data'!CN97*(1+'Model Assumptions'!$I$38),0,0)))</f>
        <v>660.98012285447896</v>
      </c>
      <c r="CO99" s="246">
        <f>IF(ISERROR(IF('Model Assumptions'!$I$15="No",0,PMT('Model Assumptions'!$I$36/12,'IQF Data'!CO43,-'IQF Data'!CO97*(1+'Model Assumptions'!$I$38),0,0))),0,IF('Model Assumptions'!$I$15="No",0,PMT('Model Assumptions'!$I$36/12,'IQF Data'!CO43,-'IQF Data'!CO97*(1+'Model Assumptions'!$I$38),0,0)))</f>
        <v>660.98012285447896</v>
      </c>
      <c r="CP99" s="246">
        <f>IF(ISERROR(IF('Model Assumptions'!$I$15="No",0,PMT('Model Assumptions'!$I$36/12,'IQF Data'!CP43,-'IQF Data'!CP97*(1+'Model Assumptions'!$I$38),0,0))),0,IF('Model Assumptions'!$I$15="No",0,PMT('Model Assumptions'!$I$36/12,'IQF Data'!CP43,-'IQF Data'!CP97*(1+'Model Assumptions'!$I$38),0,0)))</f>
        <v>660.98012285447896</v>
      </c>
      <c r="CQ99" s="246">
        <f>IF(ISERROR(IF('Model Assumptions'!$I$15="No",0,PMT('Model Assumptions'!$I$36/12,'IQF Data'!CQ43,-'IQF Data'!CQ97*(1+'Model Assumptions'!$I$38),0,0))),0,IF('Model Assumptions'!$I$15="No",0,PMT('Model Assumptions'!$I$36/12,'IQF Data'!CQ43,-'IQF Data'!CQ97*(1+'Model Assumptions'!$I$38),0,0)))</f>
        <v>873.68715024021344</v>
      </c>
      <c r="CR99" s="246">
        <f>IF(ISERROR(IF('Model Assumptions'!$I$15="No",0,PMT('Model Assumptions'!$I$36/12,'IQF Data'!CR43,-'IQF Data'!CR97*(1+'Model Assumptions'!$I$38),0,0))),0,IF('Model Assumptions'!$I$15="No",0,PMT('Model Assumptions'!$I$36/12,'IQF Data'!CR43,-'IQF Data'!CR97*(1+'Model Assumptions'!$I$38),0,0)))</f>
        <v>873.68715024021344</v>
      </c>
      <c r="CS99" s="246">
        <f>IF(ISERROR(IF('Model Assumptions'!$I$15="No",0,PMT('Model Assumptions'!$I$36/12,'IQF Data'!CS43,-'IQF Data'!CS97*(1+'Model Assumptions'!$I$38),0,0))),0,IF('Model Assumptions'!$I$15="No",0,PMT('Model Assumptions'!$I$36/12,'IQF Data'!CS43,-'IQF Data'!CS97*(1+'Model Assumptions'!$I$38),0,0)))</f>
        <v>873.68715024021344</v>
      </c>
      <c r="CT99" s="246">
        <f>IF(ISERROR(IF('Model Assumptions'!$I$15="No",0,PMT('Model Assumptions'!$I$36/12,'IQF Data'!CT43,-'IQF Data'!CT97*(1+'Model Assumptions'!$I$38),0,0))),0,IF('Model Assumptions'!$I$15="No",0,PMT('Model Assumptions'!$I$36/12,'IQF Data'!CT43,-'IQF Data'!CT97*(1+'Model Assumptions'!$I$38),0,0)))</f>
        <v>720.17134196432676</v>
      </c>
      <c r="CU99" s="246">
        <f>IF(ISERROR(IF('Model Assumptions'!$I$15="No",0,PMT('Model Assumptions'!$I$36/12,'IQF Data'!CU43,-'IQF Data'!CU97*(1+'Model Assumptions'!$I$38),0,0))),0,IF('Model Assumptions'!$I$15="No",0,PMT('Model Assumptions'!$I$36/12,'IQF Data'!CU43,-'IQF Data'!CU97*(1+'Model Assumptions'!$I$38),0,0)))</f>
        <v>720.17134196432676</v>
      </c>
      <c r="CV99" s="246">
        <f>IF(ISERROR(IF('Model Assumptions'!$I$15="No",0,PMT('Model Assumptions'!$I$36/12,'IQF Data'!CV43,-'IQF Data'!CV97*(1+'Model Assumptions'!$I$38),0,0))),0,IF('Model Assumptions'!$I$15="No",0,PMT('Model Assumptions'!$I$36/12,'IQF Data'!CV43,-'IQF Data'!CV97*(1+'Model Assumptions'!$I$38),0,0)))</f>
        <v>720.17134196432676</v>
      </c>
      <c r="CW99" s="246">
        <f>IF(ISERROR(IF('Model Assumptions'!$I$15="No",0,PMT('Model Assumptions'!$I$36/12,'IQF Data'!CW43,-'IQF Data'!CW97*(1+'Model Assumptions'!$I$38),0,0))),0,IF('Model Assumptions'!$I$15="No",0,PMT('Model Assumptions'!$I$36/12,'IQF Data'!CW43,-'IQF Data'!CW97*(1+'Model Assumptions'!$I$38),0,0)))</f>
        <v>921.16404814197972</v>
      </c>
      <c r="CX99" s="246">
        <f>IF(ISERROR(IF('Model Assumptions'!$I$15="No",0,PMT('Model Assumptions'!$I$36/12,'IQF Data'!CX43,-'IQF Data'!CX97*(1+'Model Assumptions'!$I$38),0,0))),0,IF('Model Assumptions'!$I$15="No",0,PMT('Model Assumptions'!$I$36/12,'IQF Data'!CX43,-'IQF Data'!CX97*(1+'Model Assumptions'!$I$38),0,0)))</f>
        <v>921.16404814197972</v>
      </c>
      <c r="CY99" s="246">
        <f>IF(ISERROR(IF('Model Assumptions'!$I$15="No",0,PMT('Model Assumptions'!$I$36/12,'IQF Data'!CY43,-'IQF Data'!CY97*(1+'Model Assumptions'!$I$38),0,0))),0,IF('Model Assumptions'!$I$15="No",0,PMT('Model Assumptions'!$I$36/12,'IQF Data'!CY43,-'IQF Data'!CY97*(1+'Model Assumptions'!$I$38),0,0)))</f>
        <v>921.16404814197972</v>
      </c>
      <c r="CZ99" s="246">
        <f>IF(ISERROR(IF('Model Assumptions'!$I$15="No",0,PMT('Model Assumptions'!$I$36/12,'IQF Data'!CZ43,-'IQF Data'!CZ97*(1+'Model Assumptions'!$I$38),0,0))),0,IF('Model Assumptions'!$I$15="No",0,PMT('Model Assumptions'!$I$36/12,'IQF Data'!CZ43,-'IQF Data'!CZ97*(1+'Model Assumptions'!$I$38),0,0)))</f>
        <v>759.29554614138283</v>
      </c>
      <c r="DA99" s="246">
        <f>IF(ISERROR(IF('Model Assumptions'!$I$15="No",0,PMT('Model Assumptions'!$I$36/12,'IQF Data'!DA43,-'IQF Data'!DA97*(1+'Model Assumptions'!$I$38),0,0))),0,IF('Model Assumptions'!$I$15="No",0,PMT('Model Assumptions'!$I$36/12,'IQF Data'!DA43,-'IQF Data'!DA97*(1+'Model Assumptions'!$I$38),0,0)))</f>
        <v>759.29554614138283</v>
      </c>
      <c r="DB99" s="246">
        <f>IF(ISERROR(IF('Model Assumptions'!$I$15="No",0,PMT('Model Assumptions'!$I$36/12,'IQF Data'!DB43,-'IQF Data'!DB97*(1+'Model Assumptions'!$I$38),0,0))),0,IF('Model Assumptions'!$I$15="No",0,PMT('Model Assumptions'!$I$36/12,'IQF Data'!DB43,-'IQF Data'!DB97*(1+'Model Assumptions'!$I$38),0,0)))</f>
        <v>759.29554614138283</v>
      </c>
      <c r="DC99" s="246">
        <f>IF(ISERROR(IF('Model Assumptions'!$I$15="No",0,PMT('Model Assumptions'!$I$36/12,'IQF Data'!DC43,-'IQF Data'!DC97*(1+'Model Assumptions'!$I$38),0,0))),0,IF('Model Assumptions'!$I$15="No",0,PMT('Model Assumptions'!$I$36/12,'IQF Data'!DC43,-'IQF Data'!DC97*(1+'Model Assumptions'!$I$38),0,0)))</f>
        <v>290.8473831304986</v>
      </c>
      <c r="DD99" s="246">
        <f>IF(ISERROR(IF('Model Assumptions'!$I$15="No",0,PMT('Model Assumptions'!$I$36/12,'IQF Data'!DD43,-'IQF Data'!DD97*(1+'Model Assumptions'!$I$38),0,0))),0,IF('Model Assumptions'!$I$15="No",0,PMT('Model Assumptions'!$I$36/12,'IQF Data'!DD43,-'IQF Data'!DD97*(1+'Model Assumptions'!$I$38),0,0)))</f>
        <v>290.8473831304986</v>
      </c>
      <c r="DE99" s="246">
        <f>IF(ISERROR(IF('Model Assumptions'!$I$15="No",0,PMT('Model Assumptions'!$I$36/12,'IQF Data'!DE43,-'IQF Data'!DE97*(1+'Model Assumptions'!$I$38),0,0))),0,IF('Model Assumptions'!$I$15="No",0,PMT('Model Assumptions'!$I$36/12,'IQF Data'!DE43,-'IQF Data'!DE97*(1+'Model Assumptions'!$I$38),0,0)))</f>
        <v>290.8473831304986</v>
      </c>
      <c r="DF99" s="246">
        <f>IF(ISERROR(IF('Model Assumptions'!$I$15="No",0,PMT('Model Assumptions'!$I$36/12,'IQF Data'!DF43,-'IQF Data'!DF97*(1+'Model Assumptions'!$I$38),0,0))),0,IF('Model Assumptions'!$I$15="No",0,PMT('Model Assumptions'!$I$36/12,'IQF Data'!DF43,-'IQF Data'!DF97*(1+'Model Assumptions'!$I$38),0,0)))</f>
        <v>240.07152014738193</v>
      </c>
      <c r="DG99" s="246">
        <f>IF(ISERROR(IF('Model Assumptions'!$I$15="No",0,PMT('Model Assumptions'!$I$36/12,'IQF Data'!DG43,-'IQF Data'!DG97*(1+'Model Assumptions'!$I$38),0,0))),0,IF('Model Assumptions'!$I$15="No",0,PMT('Model Assumptions'!$I$36/12,'IQF Data'!DG43,-'IQF Data'!DG97*(1+'Model Assumptions'!$I$38),0,0)))</f>
        <v>240.07152014738193</v>
      </c>
      <c r="DH99" s="246">
        <f>IF(ISERROR(IF('Model Assumptions'!$I$15="No",0,PMT('Model Assumptions'!$I$36/12,'IQF Data'!DH43,-'IQF Data'!DH97*(1+'Model Assumptions'!$I$38),0,0))),0,IF('Model Assumptions'!$I$15="No",0,PMT('Model Assumptions'!$I$36/12,'IQF Data'!DH43,-'IQF Data'!DH97*(1+'Model Assumptions'!$I$38),0,0)))</f>
        <v>240.07152014738193</v>
      </c>
      <c r="DI99" s="246">
        <f>IF(ISERROR(IF('Model Assumptions'!$I$15="No",0,PMT('Model Assumptions'!$I$36/12,'IQF Data'!DI43,-'IQF Data'!DI97*(1+'Model Assumptions'!$I$38),0,0))),0,IF('Model Assumptions'!$I$15="No",0,PMT('Model Assumptions'!$I$36/12,'IQF Data'!DI43,-'IQF Data'!DI97*(1+'Model Assumptions'!$I$38),0,0)))</f>
        <v>230.88713076644146</v>
      </c>
      <c r="DJ99" s="246">
        <f>IF(ISERROR(IF('Model Assumptions'!$I$15="No",0,PMT('Model Assumptions'!$I$36/12,'IQF Data'!DJ43,-'IQF Data'!DJ97*(1+'Model Assumptions'!$I$38),0,0))),0,IF('Model Assumptions'!$I$15="No",0,PMT('Model Assumptions'!$I$36/12,'IQF Data'!DJ43,-'IQF Data'!DJ97*(1+'Model Assumptions'!$I$38),0,0)))</f>
        <v>230.88713076644146</v>
      </c>
      <c r="DK99" s="246">
        <f>IF(ISERROR(IF('Model Assumptions'!$I$15="No",0,PMT('Model Assumptions'!$I$36/12,'IQF Data'!DK43,-'IQF Data'!DK97*(1+'Model Assumptions'!$I$38),0,0))),0,IF('Model Assumptions'!$I$15="No",0,PMT('Model Assumptions'!$I$36/12,'IQF Data'!DK43,-'IQF Data'!DK97*(1+'Model Assumptions'!$I$38),0,0)))</f>
        <v>230.88713076644146</v>
      </c>
      <c r="DL99" s="246">
        <f>IF(ISERROR(IF('Model Assumptions'!$I$15="No",0,PMT('Model Assumptions'!$I$36/12,'IQF Data'!DL43,-'IQF Data'!DL97*(1+'Model Assumptions'!$I$38),0,0))),0,IF('Model Assumptions'!$I$15="No",0,PMT('Model Assumptions'!$I$36/12,'IQF Data'!DL43,-'IQF Data'!DL97*(1+'Model Assumptions'!$I$38),0,0)))</f>
        <v>190.71185032603296</v>
      </c>
      <c r="DM99" s="246">
        <f>IF(ISERROR(IF('Model Assumptions'!$I$15="No",0,PMT('Model Assumptions'!$I$36/12,'IQF Data'!DM43,-'IQF Data'!DM97*(1+'Model Assumptions'!$I$38),0,0))),0,IF('Model Assumptions'!$I$15="No",0,PMT('Model Assumptions'!$I$36/12,'IQF Data'!DM43,-'IQF Data'!DM97*(1+'Model Assumptions'!$I$38),0,0)))</f>
        <v>190.71185032603296</v>
      </c>
      <c r="DN99" s="246">
        <f>IF(ISERROR(IF('Model Assumptions'!$I$15="No",0,PMT('Model Assumptions'!$I$36/12,'IQF Data'!DN43,-'IQF Data'!DN97*(1+'Model Assumptions'!$I$38),0,0))),0,IF('Model Assumptions'!$I$15="No",0,PMT('Model Assumptions'!$I$36/12,'IQF Data'!DN43,-'IQF Data'!DN97*(1+'Model Assumptions'!$I$38),0,0)))</f>
        <v>190.71185032603296</v>
      </c>
      <c r="DO99" s="246">
        <f>IF(ISERROR(IF('Model Assumptions'!$I$15="No",0,PMT('Model Assumptions'!$I$36/12,'IQF Data'!DO43,-'IQF Data'!DO97*(1+'Model Assumptions'!$I$38),0,0))),0,IF('Model Assumptions'!$I$15="No",0,PMT('Model Assumptions'!$I$36/12,'IQF Data'!DO43,-'IQF Data'!DO97*(1+'Model Assumptions'!$I$38),0,0)))</f>
        <v>266.27370086404005</v>
      </c>
      <c r="DP99" s="246">
        <f>IF(ISERROR(IF('Model Assumptions'!$I$15="No",0,PMT('Model Assumptions'!$I$36/12,'IQF Data'!DP43,-'IQF Data'!DP97*(1+'Model Assumptions'!$I$38),0,0))),0,IF('Model Assumptions'!$I$15="No",0,PMT('Model Assumptions'!$I$36/12,'IQF Data'!DP43,-'IQF Data'!DP97*(1+'Model Assumptions'!$I$38),0,0)))</f>
        <v>266.27370086404005</v>
      </c>
      <c r="DQ99" s="246">
        <f>IF(ISERROR(IF('Model Assumptions'!$I$15="No",0,PMT('Model Assumptions'!$I$36/12,'IQF Data'!DQ43,-'IQF Data'!DQ97*(1+'Model Assumptions'!$I$38),0,0))),0,IF('Model Assumptions'!$I$15="No",0,PMT('Model Assumptions'!$I$36/12,'IQF Data'!DQ43,-'IQF Data'!DQ97*(1+'Model Assumptions'!$I$38),0,0)))</f>
        <v>266.27370086404005</v>
      </c>
      <c r="DR99" s="246">
        <f>IF(ISERROR(IF('Model Assumptions'!$I$15="No",0,PMT('Model Assumptions'!$I$36/12,'IQF Data'!DR43,-'IQF Data'!DR97*(1+'Model Assumptions'!$I$38),0,0))),0,IF('Model Assumptions'!$I$15="No",0,PMT('Model Assumptions'!$I$36/12,'IQF Data'!DR43,-'IQF Data'!DR97*(1+'Model Assumptions'!$I$38),0,0)))</f>
        <v>219.88120833955597</v>
      </c>
      <c r="DS99" s="246">
        <f>IF(ISERROR(IF('Model Assumptions'!$I$15="No",0,PMT('Model Assumptions'!$I$36/12,'IQF Data'!DS43,-'IQF Data'!DS97*(1+'Model Assumptions'!$I$38),0,0))),0,IF('Model Assumptions'!$I$15="No",0,PMT('Model Assumptions'!$I$36/12,'IQF Data'!DS43,-'IQF Data'!DS97*(1+'Model Assumptions'!$I$38),0,0)))</f>
        <v>219.88120833955597</v>
      </c>
      <c r="DT99" s="246">
        <f>IF(ISERROR(IF('Model Assumptions'!$I$15="No",0,PMT('Model Assumptions'!$I$36/12,'IQF Data'!DT43,-'IQF Data'!DT97*(1+'Model Assumptions'!$I$38),0,0))),0,IF('Model Assumptions'!$I$15="No",0,PMT('Model Assumptions'!$I$36/12,'IQF Data'!DT43,-'IQF Data'!DT97*(1+'Model Assumptions'!$I$38),0,0)))</f>
        <v>219.88120833955597</v>
      </c>
      <c r="DU99" s="246">
        <f>IF(ISERROR(IF('Model Assumptions'!$I$15="No",0,PMT('Model Assumptions'!$I$36/12,'IQF Data'!DU43,-'IQF Data'!DU97*(1+'Model Assumptions'!$I$38),0,0))),0,IF('Model Assumptions'!$I$15="No",0,PMT('Model Assumptions'!$I$36/12,'IQF Data'!DU43,-'IQF Data'!DU97*(1+'Model Assumptions'!$I$38),0,0)))</f>
        <v>428.60537803127517</v>
      </c>
      <c r="DV99" s="246">
        <f>IF(ISERROR(IF('Model Assumptions'!$I$15="No",0,PMT('Model Assumptions'!$I$36/12,'IQF Data'!DV43,-'IQF Data'!DV97*(1+'Model Assumptions'!$I$38),0,0))),0,IF('Model Assumptions'!$I$15="No",0,PMT('Model Assumptions'!$I$36/12,'IQF Data'!DV43,-'IQF Data'!DV97*(1+'Model Assumptions'!$I$38),0,0)))</f>
        <v>428.60537803127517</v>
      </c>
      <c r="DW99" s="246">
        <f>IF(ISERROR(IF('Model Assumptions'!$I$15="No",0,PMT('Model Assumptions'!$I$36/12,'IQF Data'!DW43,-'IQF Data'!DW97*(1+'Model Assumptions'!$I$38),0,0))),0,IF('Model Assumptions'!$I$15="No",0,PMT('Model Assumptions'!$I$36/12,'IQF Data'!DW43,-'IQF Data'!DW97*(1+'Model Assumptions'!$I$38),0,0)))</f>
        <v>428.60537803127517</v>
      </c>
      <c r="DX99" s="246">
        <f>IF(ISERROR(IF('Model Assumptions'!$I$15="No",0,PMT('Model Assumptions'!$I$36/12,'IQF Data'!DX43,-'IQF Data'!DX97*(1+'Model Assumptions'!$I$38),0,0))),0,IF('Model Assumptions'!$I$15="No",0,PMT('Model Assumptions'!$I$36/12,'IQF Data'!DX43,-'IQF Data'!DX97*(1+'Model Assumptions'!$I$38),0,0)))</f>
        <v>353.75031095432979</v>
      </c>
      <c r="DY99" s="246">
        <f>IF(ISERROR(IF('Model Assumptions'!$I$15="No",0,PMT('Model Assumptions'!$I$36/12,'IQF Data'!DY43,-'IQF Data'!DY97*(1+'Model Assumptions'!$I$38),0,0))),0,IF('Model Assumptions'!$I$15="No",0,PMT('Model Assumptions'!$I$36/12,'IQF Data'!DY43,-'IQF Data'!DY97*(1+'Model Assumptions'!$I$38),0,0)))</f>
        <v>353.75031095432979</v>
      </c>
      <c r="DZ99" s="246">
        <f>IF(ISERROR(IF('Model Assumptions'!$I$15="No",0,PMT('Model Assumptions'!$I$36/12,'IQF Data'!DZ43,-'IQF Data'!DZ97*(1+'Model Assumptions'!$I$38),0,0))),0,IF('Model Assumptions'!$I$15="No",0,PMT('Model Assumptions'!$I$36/12,'IQF Data'!DZ43,-'IQF Data'!DZ97*(1+'Model Assumptions'!$I$38),0,0)))</f>
        <v>353.75031095432979</v>
      </c>
      <c r="EA99" s="246">
        <f>IF(ISERROR(IF('Model Assumptions'!$I$15="No",0,PMT('Model Assumptions'!$I$36/12,'IQF Data'!EA43,-'IQF Data'!EA97*(1+'Model Assumptions'!$I$38),0,0))),0,IF('Model Assumptions'!$I$15="No",0,PMT('Model Assumptions'!$I$36/12,'IQF Data'!EA43,-'IQF Data'!EA97*(1+'Model Assumptions'!$I$38),0,0)))</f>
        <v>442.54155161801481</v>
      </c>
      <c r="EB99" s="246">
        <f>IF(ISERROR(IF('Model Assumptions'!$I$15="No",0,PMT('Model Assumptions'!$I$36/12,'IQF Data'!EB43,-'IQF Data'!EB97*(1+'Model Assumptions'!$I$38),0,0))),0,IF('Model Assumptions'!$I$15="No",0,PMT('Model Assumptions'!$I$36/12,'IQF Data'!EB43,-'IQF Data'!EB97*(1+'Model Assumptions'!$I$38),0,0)))</f>
        <v>442.54155161801481</v>
      </c>
      <c r="EC99" s="246">
        <f>IF(ISERROR(IF('Model Assumptions'!$I$15="No",0,PMT('Model Assumptions'!$I$36/12,'IQF Data'!EC43,-'IQF Data'!EC97*(1+'Model Assumptions'!$I$38),0,0))),0,IF('Model Assumptions'!$I$15="No",0,PMT('Model Assumptions'!$I$36/12,'IQF Data'!EC43,-'IQF Data'!EC97*(1+'Model Assumptions'!$I$38),0,0)))</f>
        <v>442.54155161801481</v>
      </c>
      <c r="ED99" s="246">
        <f>IF(ISERROR(IF('Model Assumptions'!$I$15="No",0,PMT('Model Assumptions'!$I$36/12,'IQF Data'!ED43,-'IQF Data'!ED97*(1+'Model Assumptions'!$I$38),0,0))),0,IF('Model Assumptions'!$I$15="No",0,PMT('Model Assumptions'!$I$36/12,'IQF Data'!ED43,-'IQF Data'!ED97*(1+'Model Assumptions'!$I$38),0,0)))</f>
        <v>365.23702451280968</v>
      </c>
      <c r="EE99" s="246">
        <f>IF(ISERROR(IF('Model Assumptions'!$I$15="No",0,PMT('Model Assumptions'!$I$36/12,'IQF Data'!EE43,-'IQF Data'!EE97*(1+'Model Assumptions'!$I$38),0,0))),0,IF('Model Assumptions'!$I$15="No",0,PMT('Model Assumptions'!$I$36/12,'IQF Data'!EE43,-'IQF Data'!EE97*(1+'Model Assumptions'!$I$38),0,0)))</f>
        <v>365.23702451280968</v>
      </c>
      <c r="EF99" s="246">
        <f>IF(ISERROR(IF('Model Assumptions'!$I$15="No",0,PMT('Model Assumptions'!$I$36/12,'IQF Data'!EF43,-'IQF Data'!EF97*(1+'Model Assumptions'!$I$38),0,0))),0,IF('Model Assumptions'!$I$15="No",0,PMT('Model Assumptions'!$I$36/12,'IQF Data'!EF43,-'IQF Data'!EF97*(1+'Model Assumptions'!$I$38),0,0)))</f>
        <v>365.23702451280968</v>
      </c>
      <c r="EG99" s="246">
        <f>IF(ISERROR(IF('Model Assumptions'!$I$15="No",0,PMT('Model Assumptions'!$I$36/12,'IQF Data'!EG43,-'IQF Data'!EG97*(1+'Model Assumptions'!$I$38),0,0))),0,IF('Model Assumptions'!$I$15="No",0,PMT('Model Assumptions'!$I$36/12,'IQF Data'!EG43,-'IQF Data'!EG97*(1+'Model Assumptions'!$I$38),0,0)))</f>
        <v>0</v>
      </c>
      <c r="EH99" s="246">
        <f>IF(ISERROR(IF('Model Assumptions'!$I$15="No",0,PMT('Model Assumptions'!$I$36/12,'IQF Data'!EH43,-'IQF Data'!EH97*(1+'Model Assumptions'!$I$38),0,0))),0,IF('Model Assumptions'!$I$15="No",0,PMT('Model Assumptions'!$I$36/12,'IQF Data'!EH43,-'IQF Data'!EH97*(1+'Model Assumptions'!$I$38),0,0)))</f>
        <v>0</v>
      </c>
      <c r="EI99" s="246">
        <f>IF(ISERROR(IF('Model Assumptions'!$I$15="No",0,PMT('Model Assumptions'!$I$36/12,'IQF Data'!EI43,-'IQF Data'!EI97*(1+'Model Assumptions'!$I$38),0,0))),0,IF('Model Assumptions'!$I$15="No",0,PMT('Model Assumptions'!$I$36/12,'IQF Data'!EI43,-'IQF Data'!EI97*(1+'Model Assumptions'!$I$38),0,0)))</f>
        <v>0</v>
      </c>
      <c r="EJ99" s="246">
        <f>IF(ISERROR(IF('Model Assumptions'!$I$15="No",0,PMT('Model Assumptions'!$I$36/12,'IQF Data'!EJ43,-'IQF Data'!EJ97*(1+'Model Assumptions'!$I$38),0,0))),0,IF('Model Assumptions'!$I$15="No",0,PMT('Model Assumptions'!$I$36/12,'IQF Data'!EJ43,-'IQF Data'!EJ97*(1+'Model Assumptions'!$I$38),0,0)))</f>
        <v>0</v>
      </c>
      <c r="EK99" s="246">
        <f>IF(ISERROR(IF('Model Assumptions'!$I$15="No",0,PMT('Model Assumptions'!$I$36/12,'IQF Data'!EK43,-'IQF Data'!EK97*(1+'Model Assumptions'!$I$38),0,0))),0,IF('Model Assumptions'!$I$15="No",0,PMT('Model Assumptions'!$I$36/12,'IQF Data'!EK43,-'IQF Data'!EK97*(1+'Model Assumptions'!$I$38),0,0)))</f>
        <v>0</v>
      </c>
      <c r="EL99" s="246">
        <f>IF(ISERROR(IF('Model Assumptions'!$I$15="No",0,PMT('Model Assumptions'!$I$36/12,'IQF Data'!EL43,-'IQF Data'!EL97*(1+'Model Assumptions'!$I$38),0,0))),0,IF('Model Assumptions'!$I$15="No",0,PMT('Model Assumptions'!$I$36/12,'IQF Data'!EL43,-'IQF Data'!EL97*(1+'Model Assumptions'!$I$38),0,0)))</f>
        <v>0</v>
      </c>
      <c r="EM99" s="246">
        <f>IF(ISERROR(IF('Model Assumptions'!$I$15="No",0,PMT('Model Assumptions'!$I$36/12,'IQF Data'!EM43,-'IQF Data'!EM97*(1+'Model Assumptions'!$I$38),0,0))),0,IF('Model Assumptions'!$I$15="No",0,PMT('Model Assumptions'!$I$36/12,'IQF Data'!EM43,-'IQF Data'!EM97*(1+'Model Assumptions'!$I$38),0,0)))</f>
        <v>0</v>
      </c>
      <c r="EN99" s="246">
        <f>IF(ISERROR(IF('Model Assumptions'!$I$15="No",0,PMT('Model Assumptions'!$I$36/12,'IQF Data'!EN43,-'IQF Data'!EN97*(1+'Model Assumptions'!$I$38),0,0))),0,IF('Model Assumptions'!$I$15="No",0,PMT('Model Assumptions'!$I$36/12,'IQF Data'!EN43,-'IQF Data'!EN97*(1+'Model Assumptions'!$I$38),0,0)))</f>
        <v>0</v>
      </c>
      <c r="EO99" s="246">
        <f>IF(ISERROR(IF('Model Assumptions'!$I$15="No",0,PMT('Model Assumptions'!$I$36/12,'IQF Data'!EO43,-'IQF Data'!EO97*(1+'Model Assumptions'!$I$38),0,0))),0,IF('Model Assumptions'!$I$15="No",0,PMT('Model Assumptions'!$I$36/12,'IQF Data'!EO43,-'IQF Data'!EO97*(1+'Model Assumptions'!$I$38),0,0)))</f>
        <v>0</v>
      </c>
      <c r="EP99" s="246">
        <f>IF(ISERROR(IF('Model Assumptions'!$I$15="No",0,PMT('Model Assumptions'!$I$36/12,'IQF Data'!EP43,-'IQF Data'!EP97*(1+'Model Assumptions'!$I$38),0,0))),0,IF('Model Assumptions'!$I$15="No",0,PMT('Model Assumptions'!$I$36/12,'IQF Data'!EP43,-'IQF Data'!EP97*(1+'Model Assumptions'!$I$38),0,0)))</f>
        <v>0</v>
      </c>
      <c r="EQ99" s="246">
        <f>IF(ISERROR(IF('Model Assumptions'!$I$15="No",0,PMT('Model Assumptions'!$I$36/12,'IQF Data'!EQ43,-'IQF Data'!EQ97*(1+'Model Assumptions'!$I$38),0,0))),0,IF('Model Assumptions'!$I$15="No",0,PMT('Model Assumptions'!$I$36/12,'IQF Data'!EQ43,-'IQF Data'!EQ97*(1+'Model Assumptions'!$I$38),0,0)))</f>
        <v>0</v>
      </c>
      <c r="ER99" s="246">
        <f>IF(ISERROR(IF('Model Assumptions'!$I$15="No",0,PMT('Model Assumptions'!$I$36/12,'IQF Data'!ER43,-'IQF Data'!ER97*(1+'Model Assumptions'!$I$38),0,0))),0,IF('Model Assumptions'!$I$15="No",0,PMT('Model Assumptions'!$I$36/12,'IQF Data'!ER43,-'IQF Data'!ER97*(1+'Model Assumptions'!$I$38),0,0)))</f>
        <v>0</v>
      </c>
      <c r="ES99" s="246">
        <f>IF(ISERROR(IF('Model Assumptions'!$I$15="No",0,PMT('Model Assumptions'!$I$36/12,'IQF Data'!ES43,-'IQF Data'!ES97*(1+'Model Assumptions'!$I$38),0,0))),0,IF('Model Assumptions'!$I$15="No",0,PMT('Model Assumptions'!$I$36/12,'IQF Data'!ES43,-'IQF Data'!ES97*(1+'Model Assumptions'!$I$38),0,0)))</f>
        <v>0</v>
      </c>
      <c r="ET99" s="246">
        <f>IF(ISERROR(IF('Model Assumptions'!$I$15="No",0,PMT('Model Assumptions'!$I$36/12,'IQF Data'!ET43,-'IQF Data'!ET97*(1+'Model Assumptions'!$I$38),0,0))),0,IF('Model Assumptions'!$I$15="No",0,PMT('Model Assumptions'!$I$36/12,'IQF Data'!ET43,-'IQF Data'!ET97*(1+'Model Assumptions'!$I$38),0,0)))</f>
        <v>0</v>
      </c>
      <c r="EU99" s="246">
        <f>IF(ISERROR(IF('Model Assumptions'!$I$15="No",0,PMT('Model Assumptions'!$I$36/12,'IQF Data'!EU43,-'IQF Data'!EU97*(1+'Model Assumptions'!$I$38),0,0))),0,IF('Model Assumptions'!$I$15="No",0,PMT('Model Assumptions'!$I$36/12,'IQF Data'!EU43,-'IQF Data'!EU97*(1+'Model Assumptions'!$I$38),0,0)))</f>
        <v>0</v>
      </c>
      <c r="EV99" s="246">
        <f>IF(ISERROR(IF('Model Assumptions'!$I$15="No",0,PMT('Model Assumptions'!$I$36/12,'IQF Data'!EV43,-'IQF Data'!EV97*(1+'Model Assumptions'!$I$38),0,0))),0,IF('Model Assumptions'!$I$15="No",0,PMT('Model Assumptions'!$I$36/12,'IQF Data'!EV43,-'IQF Data'!EV97*(1+'Model Assumptions'!$I$38),0,0)))</f>
        <v>0</v>
      </c>
      <c r="EW99" s="246">
        <f>IF(ISERROR(IF('Model Assumptions'!$I$15="No",0,PMT('Model Assumptions'!$I$36/12,'IQF Data'!EW43,-'IQF Data'!EW97*(1+'Model Assumptions'!$I$38),0,0))),0,IF('Model Assumptions'!$I$15="No",0,PMT('Model Assumptions'!$I$36/12,'IQF Data'!EW43,-'IQF Data'!EW97*(1+'Model Assumptions'!$I$38),0,0)))</f>
        <v>0</v>
      </c>
      <c r="EX99" s="246">
        <f>IF(ISERROR(IF('Model Assumptions'!$I$15="No",0,PMT('Model Assumptions'!$I$36/12,'IQF Data'!EX43,-'IQF Data'!EX97*(1+'Model Assumptions'!$I$38),0,0))),0,IF('Model Assumptions'!$I$15="No",0,PMT('Model Assumptions'!$I$36/12,'IQF Data'!EX43,-'IQF Data'!EX97*(1+'Model Assumptions'!$I$38),0,0)))</f>
        <v>0</v>
      </c>
      <c r="EY99" s="246">
        <f>IF(ISERROR(IF('Model Assumptions'!$I$15="No",0,PMT('Model Assumptions'!$I$36/12,'IQF Data'!EY43,-'IQF Data'!EY97*(1+'Model Assumptions'!$I$38),0,0))),0,IF('Model Assumptions'!$I$15="No",0,PMT('Model Assumptions'!$I$36/12,'IQF Data'!EY43,-'IQF Data'!EY97*(1+'Model Assumptions'!$I$38),0,0)))</f>
        <v>0</v>
      </c>
      <c r="EZ99" s="246">
        <f>IF(ISERROR(IF('Model Assumptions'!$I$15="No",0,PMT('Model Assumptions'!$I$36/12,'IQF Data'!EZ43,-'IQF Data'!EZ97*(1+'Model Assumptions'!$I$38),0,0))),0,IF('Model Assumptions'!$I$15="No",0,PMT('Model Assumptions'!$I$36/12,'IQF Data'!EZ43,-'IQF Data'!EZ97*(1+'Model Assumptions'!$I$38),0,0)))</f>
        <v>0</v>
      </c>
      <c r="FA99" s="246">
        <f>IF(ISERROR(IF('Model Assumptions'!$I$15="No",0,PMT('Model Assumptions'!$I$36/12,'IQF Data'!FA43,-'IQF Data'!FA97*(1+'Model Assumptions'!$I$38),0,0))),0,IF('Model Assumptions'!$I$15="No",0,PMT('Model Assumptions'!$I$36/12,'IQF Data'!FA43,-'IQF Data'!FA97*(1+'Model Assumptions'!$I$38),0,0)))</f>
        <v>0</v>
      </c>
      <c r="FB99" s="246">
        <f>IF(ISERROR(IF('Model Assumptions'!$I$15="No",0,PMT('Model Assumptions'!$I$36/12,'IQF Data'!FB43,-'IQF Data'!FB97*(1+'Model Assumptions'!$I$38),0,0))),0,IF('Model Assumptions'!$I$15="No",0,PMT('Model Assumptions'!$I$36/12,'IQF Data'!FB43,-'IQF Data'!FB97*(1+'Model Assumptions'!$I$38),0,0)))</f>
        <v>0</v>
      </c>
      <c r="FC99" s="246">
        <f>IF(ISERROR(IF('Model Assumptions'!$I$15="No",0,PMT('Model Assumptions'!$I$36/12,'IQF Data'!FC43,-'IQF Data'!FC97*(1+'Model Assumptions'!$I$38),0,0))),0,IF('Model Assumptions'!$I$15="No",0,PMT('Model Assumptions'!$I$36/12,'IQF Data'!FC43,-'IQF Data'!FC97*(1+'Model Assumptions'!$I$38),0,0)))</f>
        <v>0</v>
      </c>
      <c r="FD99" s="246">
        <f>IF(ISERROR(IF('Model Assumptions'!$I$15="No",0,PMT('Model Assumptions'!$I$36/12,'IQF Data'!FD43,-'IQF Data'!FD97*(1+'Model Assumptions'!$I$38),0,0))),0,IF('Model Assumptions'!$I$15="No",0,PMT('Model Assumptions'!$I$36/12,'IQF Data'!FD43,-'IQF Data'!FD97*(1+'Model Assumptions'!$I$38),0,0)))</f>
        <v>0</v>
      </c>
      <c r="FE99" s="246">
        <f>IF(ISERROR(IF('Model Assumptions'!$I$15="No",0,PMT('Model Assumptions'!$I$36/12,'IQF Data'!FE43,-'IQF Data'!FE97*(1+'Model Assumptions'!$I$38),0,0))),0,IF('Model Assumptions'!$I$15="No",0,PMT('Model Assumptions'!$I$36/12,'IQF Data'!FE43,-'IQF Data'!FE97*(1+'Model Assumptions'!$I$38),0,0)))</f>
        <v>0</v>
      </c>
      <c r="FF99" s="246">
        <f>IF(ISERROR(IF('Model Assumptions'!$I$15="No",0,PMT('Model Assumptions'!$I$36/12,'IQF Data'!FF43,-'IQF Data'!FF97*(1+'Model Assumptions'!$I$38),0,0))),0,IF('Model Assumptions'!$I$15="No",0,PMT('Model Assumptions'!$I$36/12,'IQF Data'!FF43,-'IQF Data'!FF97*(1+'Model Assumptions'!$I$38),0,0)))</f>
        <v>0</v>
      </c>
      <c r="FG99" s="246">
        <f>IF(ISERROR(IF('Model Assumptions'!$I$15="No",0,PMT('Model Assumptions'!$I$36/12,'IQF Data'!FG43,-'IQF Data'!FG97*(1+'Model Assumptions'!$I$38),0,0))),0,IF('Model Assumptions'!$I$15="No",0,PMT('Model Assumptions'!$I$36/12,'IQF Data'!FG43,-'IQF Data'!FG97*(1+'Model Assumptions'!$I$38),0,0)))</f>
        <v>0</v>
      </c>
      <c r="FH99" s="246">
        <f>IF(ISERROR(IF('Model Assumptions'!$I$15="No",0,PMT('Model Assumptions'!$I$36/12,'IQF Data'!FH43,-'IQF Data'!FH97*(1+'Model Assumptions'!$I$38),0,0))),0,IF('Model Assumptions'!$I$15="No",0,PMT('Model Assumptions'!$I$36/12,'IQF Data'!FH43,-'IQF Data'!FH97*(1+'Model Assumptions'!$I$38),0,0)))</f>
        <v>0</v>
      </c>
      <c r="FI99" s="246">
        <f>IF(ISERROR(IF('Model Assumptions'!$I$15="No",0,PMT('Model Assumptions'!$I$36/12,'IQF Data'!FI43,-'IQF Data'!FI97*(1+'Model Assumptions'!$I$38),0,0))),0,IF('Model Assumptions'!$I$15="No",0,PMT('Model Assumptions'!$I$36/12,'IQF Data'!FI43,-'IQF Data'!FI97*(1+'Model Assumptions'!$I$38),0,0)))</f>
        <v>0</v>
      </c>
      <c r="FJ99" s="246">
        <f>IF(ISERROR(IF('Model Assumptions'!$I$15="No",0,PMT('Model Assumptions'!$I$36/12,'IQF Data'!FJ43,-'IQF Data'!FJ97*(1+'Model Assumptions'!$I$38),0,0))),0,IF('Model Assumptions'!$I$15="No",0,PMT('Model Assumptions'!$I$36/12,'IQF Data'!FJ43,-'IQF Data'!FJ97*(1+'Model Assumptions'!$I$38),0,0)))</f>
        <v>0</v>
      </c>
      <c r="FK99" s="246">
        <f>IF(ISERROR(IF('Model Assumptions'!$I$15="No",0,PMT('Model Assumptions'!$I$36/12,'IQF Data'!FK43,-'IQF Data'!FK97*(1+'Model Assumptions'!$I$38),0,0))),0,IF('Model Assumptions'!$I$15="No",0,PMT('Model Assumptions'!$I$36/12,'IQF Data'!FK43,-'IQF Data'!FK97*(1+'Model Assumptions'!$I$38),0,0)))</f>
        <v>0</v>
      </c>
      <c r="FL99" s="246">
        <f>IF(ISERROR(IF('Model Assumptions'!$I$15="No",0,PMT('Model Assumptions'!$I$36/12,'IQF Data'!FL43,-'IQF Data'!FL97*(1+'Model Assumptions'!$I$38),0,0))),0,IF('Model Assumptions'!$I$15="No",0,PMT('Model Assumptions'!$I$36/12,'IQF Data'!FL43,-'IQF Data'!FL97*(1+'Model Assumptions'!$I$38),0,0)))</f>
        <v>0</v>
      </c>
      <c r="FM99" s="246">
        <f>IF(ISERROR(IF('Model Assumptions'!$I$15="No",0,PMT('Model Assumptions'!$I$36/12,'IQF Data'!FM43,-'IQF Data'!FM97*(1+'Model Assumptions'!$I$38),0,0))),0,IF('Model Assumptions'!$I$15="No",0,PMT('Model Assumptions'!$I$36/12,'IQF Data'!FM43,-'IQF Data'!FM97*(1+'Model Assumptions'!$I$38),0,0)))</f>
        <v>0</v>
      </c>
      <c r="FN99" s="246">
        <f>IF(ISERROR(IF('Model Assumptions'!$I$15="No",0,PMT('Model Assumptions'!$I$36/12,'IQF Data'!FN43,-'IQF Data'!FN97*(1+'Model Assumptions'!$I$38),0,0))),0,IF('Model Assumptions'!$I$15="No",0,PMT('Model Assumptions'!$I$36/12,'IQF Data'!FN43,-'IQF Data'!FN97*(1+'Model Assumptions'!$I$38),0,0)))</f>
        <v>0</v>
      </c>
      <c r="FO99" s="246">
        <f>IF(ISERROR(IF('Model Assumptions'!$I$15="No",0,PMT('Model Assumptions'!$I$36/12,'IQF Data'!FO43,-'IQF Data'!FO97*(1+'Model Assumptions'!$I$38),0,0))),0,IF('Model Assumptions'!$I$15="No",0,PMT('Model Assumptions'!$I$36/12,'IQF Data'!FO43,-'IQF Data'!FO97*(1+'Model Assumptions'!$I$38),0,0)))</f>
        <v>0</v>
      </c>
      <c r="FP99" s="246">
        <f>IF(ISERROR(IF('Model Assumptions'!$I$15="No",0,PMT('Model Assumptions'!$I$36/12,'IQF Data'!FP43,-'IQF Data'!FP97*(1+'Model Assumptions'!$I$38),0,0))),0,IF('Model Assumptions'!$I$15="No",0,PMT('Model Assumptions'!$I$36/12,'IQF Data'!FP43,-'IQF Data'!FP97*(1+'Model Assumptions'!$I$38),0,0)))</f>
        <v>0</v>
      </c>
      <c r="FQ99" s="246">
        <f>IF(ISERROR(IF('Model Assumptions'!$I$15="No",0,PMT('Model Assumptions'!$I$36/12,'IQF Data'!FQ43,-'IQF Data'!FQ97*(1+'Model Assumptions'!$I$38),0,0))),0,IF('Model Assumptions'!$I$15="No",0,PMT('Model Assumptions'!$I$36/12,'IQF Data'!FQ43,-'IQF Data'!FQ97*(1+'Model Assumptions'!$I$38),0,0)))</f>
        <v>0</v>
      </c>
      <c r="FR99" s="246">
        <f>IF(ISERROR(IF('Model Assumptions'!$I$15="No",0,PMT('Model Assumptions'!$I$36/12,'IQF Data'!FR43,-'IQF Data'!FR97*(1+'Model Assumptions'!$I$38),0,0))),0,IF('Model Assumptions'!$I$15="No",0,PMT('Model Assumptions'!$I$36/12,'IQF Data'!FR43,-'IQF Data'!FR97*(1+'Model Assumptions'!$I$38),0,0)))</f>
        <v>0</v>
      </c>
      <c r="FS99" s="246">
        <f>IF(ISERROR(IF('Model Assumptions'!$I$15="No",0,PMT('Model Assumptions'!$I$36/12,'IQF Data'!FS43,-'IQF Data'!FS97*(1+'Model Assumptions'!$I$38),0,0))),0,IF('Model Assumptions'!$I$15="No",0,PMT('Model Assumptions'!$I$36/12,'IQF Data'!FS43,-'IQF Data'!FS97*(1+'Model Assumptions'!$I$38),0,0)))</f>
        <v>0</v>
      </c>
      <c r="FT99" s="246">
        <f>IF(ISERROR(IF('Model Assumptions'!$I$15="No",0,PMT('Model Assumptions'!$I$36/12,'IQF Data'!FT43,-'IQF Data'!FT97*(1+'Model Assumptions'!$I$38),0,0))),0,IF('Model Assumptions'!$I$15="No",0,PMT('Model Assumptions'!$I$36/12,'IQF Data'!FT43,-'IQF Data'!FT97*(1+'Model Assumptions'!$I$38),0,0)))</f>
        <v>0</v>
      </c>
      <c r="FU99" s="246">
        <f>IF(ISERROR(IF('Model Assumptions'!$I$15="No",0,PMT('Model Assumptions'!$I$36/12,'IQF Data'!FU43,-'IQF Data'!FU97*(1+'Model Assumptions'!$I$38),0,0))),0,IF('Model Assumptions'!$I$15="No",0,PMT('Model Assumptions'!$I$36/12,'IQF Data'!FU43,-'IQF Data'!FU97*(1+'Model Assumptions'!$I$38),0,0)))</f>
        <v>0</v>
      </c>
      <c r="FV99" s="246">
        <f>IF(ISERROR(IF('Model Assumptions'!$I$15="No",0,PMT('Model Assumptions'!$I$36/12,'IQF Data'!FV43,-'IQF Data'!FV97*(1+'Model Assumptions'!$I$38),0,0))),0,IF('Model Assumptions'!$I$15="No",0,PMT('Model Assumptions'!$I$36/12,'IQF Data'!FV43,-'IQF Data'!FV97*(1+'Model Assumptions'!$I$38),0,0)))</f>
        <v>0</v>
      </c>
      <c r="FW99" s="246">
        <f>IF(ISERROR(IF('Model Assumptions'!$I$15="No",0,PMT('Model Assumptions'!$I$36/12,'IQF Data'!FW43,-'IQF Data'!FW97*(1+'Model Assumptions'!$I$38),0,0))),0,IF('Model Assumptions'!$I$15="No",0,PMT('Model Assumptions'!$I$36/12,'IQF Data'!FW43,-'IQF Data'!FW97*(1+'Model Assumptions'!$I$38),0,0)))</f>
        <v>0</v>
      </c>
      <c r="FX99" s="246">
        <f>IF(ISERROR(IF('Model Assumptions'!$I$15="No",0,PMT('Model Assumptions'!$I$36/12,'IQF Data'!FX43,-'IQF Data'!FX97*(1+'Model Assumptions'!$I$38),0,0))),0,IF('Model Assumptions'!$I$15="No",0,PMT('Model Assumptions'!$I$36/12,'IQF Data'!FX43,-'IQF Data'!FX97*(1+'Model Assumptions'!$I$38),0,0)))</f>
        <v>0</v>
      </c>
      <c r="FY99" s="246">
        <f>IF(ISERROR(IF('Model Assumptions'!$I$15="No",0,PMT('Model Assumptions'!$I$36/12,'IQF Data'!FY43,-'IQF Data'!FY97*(1+'Model Assumptions'!$I$38),0,0))),0,IF('Model Assumptions'!$I$15="No",0,PMT('Model Assumptions'!$I$36/12,'IQF Data'!FY43,-'IQF Data'!FY97*(1+'Model Assumptions'!$I$38),0,0)))</f>
        <v>0</v>
      </c>
      <c r="FZ99" s="246">
        <f>IF(ISERROR(IF('Model Assumptions'!$I$15="No",0,PMT('Model Assumptions'!$I$36/12,'IQF Data'!FZ43,-'IQF Data'!FZ97*(1+'Model Assumptions'!$I$38),0,0))),0,IF('Model Assumptions'!$I$15="No",0,PMT('Model Assumptions'!$I$36/12,'IQF Data'!FZ43,-'IQF Data'!FZ97*(1+'Model Assumptions'!$I$38),0,0)))</f>
        <v>0</v>
      </c>
      <c r="GA99" s="246">
        <f>IF(ISERROR(IF('Model Assumptions'!$I$15="No",0,PMT('Model Assumptions'!$I$36/12,'IQF Data'!GA43,-'IQF Data'!GA97*(1+'Model Assumptions'!$I$38),0,0))),0,IF('Model Assumptions'!$I$15="No",0,PMT('Model Assumptions'!$I$36/12,'IQF Data'!GA43,-'IQF Data'!GA97*(1+'Model Assumptions'!$I$38),0,0)))</f>
        <v>0</v>
      </c>
      <c r="GB99" s="246">
        <f>IF(ISERROR(IF('Model Assumptions'!$I$15="No",0,PMT('Model Assumptions'!$I$36/12,'IQF Data'!GB43,-'IQF Data'!GB97*(1+'Model Assumptions'!$I$38),0,0))),0,IF('Model Assumptions'!$I$15="No",0,PMT('Model Assumptions'!$I$36/12,'IQF Data'!GB43,-'IQF Data'!GB97*(1+'Model Assumptions'!$I$38),0,0)))</f>
        <v>0</v>
      </c>
      <c r="GC99" s="246">
        <f>IF(ISERROR(IF('Model Assumptions'!$I$15="No",0,PMT('Model Assumptions'!$I$36/12,'IQF Data'!GC43,-'IQF Data'!GC97*(1+'Model Assumptions'!$I$38),0,0))),0,IF('Model Assumptions'!$I$15="No",0,PMT('Model Assumptions'!$I$36/12,'IQF Data'!GC43,-'IQF Data'!GC97*(1+'Model Assumptions'!$I$38),0,0)))</f>
        <v>0</v>
      </c>
      <c r="GD99" s="246">
        <f>IF(ISERROR(IF('Model Assumptions'!$I$15="No",0,PMT('Model Assumptions'!$I$36/12,'IQF Data'!GD43,-'IQF Data'!GD97*(1+'Model Assumptions'!$I$38),0,0))),0,IF('Model Assumptions'!$I$15="No",0,PMT('Model Assumptions'!$I$36/12,'IQF Data'!GD43,-'IQF Data'!GD97*(1+'Model Assumptions'!$I$38),0,0)))</f>
        <v>0</v>
      </c>
      <c r="GE99" s="246">
        <f>IF(ISERROR(IF('Model Assumptions'!$I$15="No",0,PMT('Model Assumptions'!$I$36/12,'IQF Data'!GE43,-'IQF Data'!GE97*(1+'Model Assumptions'!$I$38),0,0))),0,IF('Model Assumptions'!$I$15="No",0,PMT('Model Assumptions'!$I$36/12,'IQF Data'!GE43,-'IQF Data'!GE97*(1+'Model Assumptions'!$I$38),0,0)))</f>
        <v>0</v>
      </c>
      <c r="GF99" s="246">
        <f>IF(ISERROR(IF('Model Assumptions'!$I$15="No",0,PMT('Model Assumptions'!$I$36/12,'IQF Data'!GF43,-'IQF Data'!GF97*(1+'Model Assumptions'!$I$38),0,0))),0,IF('Model Assumptions'!$I$15="No",0,PMT('Model Assumptions'!$I$36/12,'IQF Data'!GF43,-'IQF Data'!GF97*(1+'Model Assumptions'!$I$38),0,0)))</f>
        <v>0</v>
      </c>
      <c r="GG99" s="246">
        <f>IF(ISERROR(IF('Model Assumptions'!$I$15="No",0,PMT('Model Assumptions'!$I$36/12,'IQF Data'!GG43,-'IQF Data'!GG97*(1+'Model Assumptions'!$I$38),0,0))),0,IF('Model Assumptions'!$I$15="No",0,PMT('Model Assumptions'!$I$36/12,'IQF Data'!GG43,-'IQF Data'!GG97*(1+'Model Assumptions'!$I$38),0,0)))</f>
        <v>0</v>
      </c>
      <c r="GH99" s="246">
        <f>IF(ISERROR(IF('Model Assumptions'!$I$15="No",0,PMT('Model Assumptions'!$I$36/12,'IQF Data'!GH43,-'IQF Data'!GH97*(1+'Model Assumptions'!$I$38),0,0))),0,IF('Model Assumptions'!$I$15="No",0,PMT('Model Assumptions'!$I$36/12,'IQF Data'!GH43,-'IQF Data'!GH97*(1+'Model Assumptions'!$I$38),0,0)))</f>
        <v>0</v>
      </c>
      <c r="GI99" s="246">
        <f>IF(ISERROR(IF('Model Assumptions'!$I$15="No",0,PMT('Model Assumptions'!$I$36/12,'IQF Data'!GI43,-'IQF Data'!GI97*(1+'Model Assumptions'!$I$38),0,0))),0,IF('Model Assumptions'!$I$15="No",0,PMT('Model Assumptions'!$I$36/12,'IQF Data'!GI43,-'IQF Data'!GI97*(1+'Model Assumptions'!$I$38),0,0)))</f>
        <v>0</v>
      </c>
      <c r="GJ99" s="246">
        <f>IF(ISERROR(IF('Model Assumptions'!$I$15="No",0,PMT('Model Assumptions'!$I$36/12,'IQF Data'!GJ43,-'IQF Data'!GJ97*(1+'Model Assumptions'!$I$38),0,0))),0,IF('Model Assumptions'!$I$15="No",0,PMT('Model Assumptions'!$I$36/12,'IQF Data'!GJ43,-'IQF Data'!GJ97*(1+'Model Assumptions'!$I$38),0,0)))</f>
        <v>0</v>
      </c>
      <c r="GK99" s="246">
        <f>IF(ISERROR(IF('Model Assumptions'!$I$15="No",0,PMT('Model Assumptions'!$I$36/12,'IQF Data'!GK43,-'IQF Data'!GK97*(1+'Model Assumptions'!$I$38),0,0))),0,IF('Model Assumptions'!$I$15="No",0,PMT('Model Assumptions'!$I$36/12,'IQF Data'!GK43,-'IQF Data'!GK97*(1+'Model Assumptions'!$I$38),0,0)))</f>
        <v>0</v>
      </c>
      <c r="GL99" s="246">
        <f>IF(ISERROR(IF('Model Assumptions'!$I$15="No",0,PMT('Model Assumptions'!$I$36/12,'IQF Data'!GL43,-'IQF Data'!GL97*(1+'Model Assumptions'!$I$38),0,0))),0,IF('Model Assumptions'!$I$15="No",0,PMT('Model Assumptions'!$I$36/12,'IQF Data'!GL43,-'IQF Data'!GL97*(1+'Model Assumptions'!$I$38),0,0)))</f>
        <v>0</v>
      </c>
      <c r="GM99" s="246">
        <f>IF(ISERROR(IF('Model Assumptions'!$I$15="No",0,PMT('Model Assumptions'!$I$36/12,'IQF Data'!GM43,-'IQF Data'!GM97*(1+'Model Assumptions'!$I$38),0,0))),0,IF('Model Assumptions'!$I$15="No",0,PMT('Model Assumptions'!$I$36/12,'IQF Data'!GM43,-'IQF Data'!GM97*(1+'Model Assumptions'!$I$38),0,0)))</f>
        <v>0</v>
      </c>
      <c r="GN99" s="246">
        <f>IF(ISERROR(IF('Model Assumptions'!$I$15="No",0,PMT('Model Assumptions'!$I$36/12,'IQF Data'!GN43,-'IQF Data'!GN97*(1+'Model Assumptions'!$I$38),0,0))),0,IF('Model Assumptions'!$I$15="No",0,PMT('Model Assumptions'!$I$36/12,'IQF Data'!GN43,-'IQF Data'!GN97*(1+'Model Assumptions'!$I$38),0,0)))</f>
        <v>0</v>
      </c>
      <c r="GO99" s="246">
        <f>IF(ISERROR(IF('Model Assumptions'!$I$15="No",0,PMT('Model Assumptions'!$I$36/12,'IQF Data'!GO43,-'IQF Data'!GO97*(1+'Model Assumptions'!$I$38),0,0))),0,IF('Model Assumptions'!$I$15="No",0,PMT('Model Assumptions'!$I$36/12,'IQF Data'!GO43,-'IQF Data'!GO97*(1+'Model Assumptions'!$I$38),0,0)))</f>
        <v>0</v>
      </c>
      <c r="GP99" s="246">
        <f>IF(ISERROR(IF('Model Assumptions'!$I$15="No",0,PMT('Model Assumptions'!$I$36/12,'IQF Data'!GP43,-'IQF Data'!GP97*(1+'Model Assumptions'!$I$38),0,0))),0,IF('Model Assumptions'!$I$15="No",0,PMT('Model Assumptions'!$I$36/12,'IQF Data'!GP43,-'IQF Data'!GP97*(1+'Model Assumptions'!$I$38),0,0)))</f>
        <v>0</v>
      </c>
      <c r="GQ99" s="246">
        <f>IF(ISERROR(IF('Model Assumptions'!$I$15="No",0,PMT('Model Assumptions'!$I$36/12,'IQF Data'!GQ43,-'IQF Data'!GQ97*(1+'Model Assumptions'!$I$38),0,0))),0,IF('Model Assumptions'!$I$15="No",0,PMT('Model Assumptions'!$I$36/12,'IQF Data'!GQ43,-'IQF Data'!GQ97*(1+'Model Assumptions'!$I$38),0,0)))</f>
        <v>0</v>
      </c>
      <c r="GR99" s="246">
        <f>IF(ISERROR(IF('Model Assumptions'!$I$15="No",0,PMT('Model Assumptions'!$I$36/12,'IQF Data'!GR43,-'IQF Data'!GR97*(1+'Model Assumptions'!$I$38),0,0))),0,IF('Model Assumptions'!$I$15="No",0,PMT('Model Assumptions'!$I$36/12,'IQF Data'!GR43,-'IQF Data'!GR97*(1+'Model Assumptions'!$I$38),0,0)))</f>
        <v>0</v>
      </c>
      <c r="GS99" s="246">
        <f>IF(ISERROR(IF('Model Assumptions'!$I$15="No",0,PMT('Model Assumptions'!$I$36/12,'IQF Data'!GS43,-'IQF Data'!GS97*(1+'Model Assumptions'!$I$38),0,0))),0,IF('Model Assumptions'!$I$15="No",0,PMT('Model Assumptions'!$I$36/12,'IQF Data'!GS43,-'IQF Data'!GS97*(1+'Model Assumptions'!$I$38),0,0)))</f>
        <v>0</v>
      </c>
      <c r="GT99" s="246">
        <f>IF(ISERROR(IF('Model Assumptions'!$I$15="No",0,PMT('Model Assumptions'!$I$36/12,'IQF Data'!GT43,-'IQF Data'!GT97*(1+'Model Assumptions'!$I$38),0,0))),0,IF('Model Assumptions'!$I$15="No",0,PMT('Model Assumptions'!$I$36/12,'IQF Data'!GT43,-'IQF Data'!GT97*(1+'Model Assumptions'!$I$38),0,0)))</f>
        <v>0</v>
      </c>
      <c r="GU99" s="246">
        <f>IF(ISERROR(IF('Model Assumptions'!$I$15="No",0,PMT('Model Assumptions'!$I$36/12,'IQF Data'!GU43,-'IQF Data'!GU97*(1+'Model Assumptions'!$I$38),0,0))),0,IF('Model Assumptions'!$I$15="No",0,PMT('Model Assumptions'!$I$36/12,'IQF Data'!GU43,-'IQF Data'!GU97*(1+'Model Assumptions'!$I$38),0,0)))</f>
        <v>0</v>
      </c>
      <c r="GV99" s="246">
        <f>IF(ISERROR(IF('Model Assumptions'!$I$15="No",0,PMT('Model Assumptions'!$I$36/12,'IQF Data'!GV43,-'IQF Data'!GV97*(1+'Model Assumptions'!$I$38),0,0))),0,IF('Model Assumptions'!$I$15="No",0,PMT('Model Assumptions'!$I$36/12,'IQF Data'!GV43,-'IQF Data'!GV97*(1+'Model Assumptions'!$I$38),0,0)))</f>
        <v>0</v>
      </c>
      <c r="GW99" s="207"/>
      <c r="GX99" s="230">
        <f t="shared" si="106"/>
        <v>98</v>
      </c>
      <c r="HB99" s="211" t="str">
        <f>CR$18&amp;CR$19&amp;CR$20</f>
        <v>BMWSERIE-5 TOURING520 d</v>
      </c>
      <c r="HF99" s="212" t="str">
        <f>CR$18&amp;CR$19&amp;CR$20&amp;"Term:"&amp; CR$43&amp;"  Mileage: "&amp;CR$44</f>
        <v>BMWSERIE-5 TOURING520 dTerm:48  Mileage: 30000</v>
      </c>
    </row>
    <row r="100" spans="1:214" ht="12" hidden="1" customHeight="1" x14ac:dyDescent="0.2">
      <c r="A100" s="230" t="s">
        <v>440</v>
      </c>
      <c r="B100" s="208" t="str">
        <f t="shared" ref="B100:B192" si="128">A100</f>
        <v>x</v>
      </c>
      <c r="C100" s="209"/>
      <c r="D100" s="209" t="str">
        <f>'Car Finance'!C93</f>
        <v>Monthly instalment leasing with a balloon payment (VAT excl.)</v>
      </c>
      <c r="E100" s="214">
        <f>IF(ISERROR(PMT('Model Assumptions'!$I$36/12,'IQF Data'!E43,-'IQF Data'!E97*(1+'Model Assumptions'!$I$38),E40*(1-'Model Assumptions'!$I$50),0)),0,PMT('Model Assumptions'!$I$36/12,'IQF Data'!E43,-'IQF Data'!E97*(1+'Model Assumptions'!$I$38),E40*(1-'Model Assumptions'!$I$50),0))</f>
        <v>164.53262965930847</v>
      </c>
      <c r="F100" s="214">
        <f>IF(ISERROR(PMT('Model Assumptions'!$I$36/12,'IQF Data'!F43,-'IQF Data'!F97*(1+'Model Assumptions'!$I$38),F40*(1-'Model Assumptions'!$I$50),0)),0,PMT('Model Assumptions'!$I$36/12,'IQF Data'!F43,-'IQF Data'!F97*(1+'Model Assumptions'!$I$38),F40*(1-'Model Assumptions'!$I$50),0))</f>
        <v>167.14216121000558</v>
      </c>
      <c r="G100" s="214">
        <f>IF(ISERROR(PMT('Model Assumptions'!$I$36/12,'IQF Data'!G43,-'IQF Data'!G97*(1+'Model Assumptions'!$I$38),G40*(1-'Model Assumptions'!$I$50),0)),0,PMT('Model Assumptions'!$I$36/12,'IQF Data'!G43,-'IQF Data'!G97*(1+'Model Assumptions'!$I$38),G40*(1-'Model Assumptions'!$I$50),0))</f>
        <v>174.97075586209678</v>
      </c>
      <c r="H100" s="214">
        <f>IF(ISERROR(PMT('Model Assumptions'!$I$36/12,'IQF Data'!H43,-'IQF Data'!H97*(1+'Model Assumptions'!$I$38),H40*(1-'Model Assumptions'!$I$50),0)),0,PMT('Model Assumptions'!$I$36/12,'IQF Data'!H43,-'IQF Data'!H97*(1+'Model Assumptions'!$I$38),H40*(1-'Model Assumptions'!$I$50),0))</f>
        <v>153.42122785649917</v>
      </c>
      <c r="I100" s="214">
        <f>IF(ISERROR(PMT('Model Assumptions'!$I$36/12,'IQF Data'!I43,-'IQF Data'!I97*(1+'Model Assumptions'!$I$38),I40*(1-'Model Assumptions'!$I$50),0)),0,PMT('Model Assumptions'!$I$36/12,'IQF Data'!I43,-'IQF Data'!I97*(1+'Model Assumptions'!$I$38),I40*(1-'Model Assumptions'!$I$50),0))</f>
        <v>156.0518702492104</v>
      </c>
      <c r="J100" s="214">
        <f>IF(ISERROR(PMT('Model Assumptions'!$I$36/12,'IQF Data'!J43,-'IQF Data'!J97*(1+'Model Assumptions'!$I$38),J40*(1-'Model Assumptions'!$I$50),0)),0,PMT('Model Assumptions'!$I$36/12,'IQF Data'!J43,-'IQF Data'!J97*(1+'Model Assumptions'!$I$38),J40*(1-'Model Assumptions'!$I$50),0))</f>
        <v>163.13227420474777</v>
      </c>
      <c r="K100" s="214">
        <f>IF(ISERROR(PMT('Model Assumptions'!$I$36/12,'IQF Data'!K43,-'IQF Data'!K97*(1+'Model Assumptions'!$I$38),K40*(1-'Model Assumptions'!$I$50),0)),0,PMT('Model Assumptions'!$I$36/12,'IQF Data'!K43,-'IQF Data'!K97*(1+'Model Assumptions'!$I$38),K40*(1-'Model Assumptions'!$I$50),0))</f>
        <v>205.21223819842709</v>
      </c>
      <c r="L100" s="214">
        <f>IF(ISERROR(PMT('Model Assumptions'!$I$36/12,'IQF Data'!L43,-'IQF Data'!L97*(1+'Model Assumptions'!$I$38),L40*(1-'Model Assumptions'!$I$50),0)),0,PMT('Model Assumptions'!$I$36/12,'IQF Data'!L43,-'IQF Data'!L97*(1+'Model Assumptions'!$I$38),L40*(1-'Model Assumptions'!$I$50),0))</f>
        <v>208.03425515803019</v>
      </c>
      <c r="M100" s="214">
        <f>IF(ISERROR(PMT('Model Assumptions'!$I$36/12,'IQF Data'!M43,-'IQF Data'!M97*(1+'Model Assumptions'!$I$38),M40*(1-'Model Assumptions'!$I$50),0)),0,PMT('Model Assumptions'!$I$36/12,'IQF Data'!M43,-'IQF Data'!M97*(1+'Model Assumptions'!$I$38),M40*(1-'Model Assumptions'!$I$50),0))</f>
        <v>216.50030603683948</v>
      </c>
      <c r="N100" s="214">
        <f>IF(ISERROR(PMT('Model Assumptions'!$I$36/12,'IQF Data'!N43,-'IQF Data'!N97*(1+'Model Assumptions'!$I$38),N40*(1-'Model Assumptions'!$I$50),0)),0,PMT('Model Assumptions'!$I$36/12,'IQF Data'!N43,-'IQF Data'!N97*(1+'Model Assumptions'!$I$38),N40*(1-'Model Assumptions'!$I$50),0))</f>
        <v>188.66984465256107</v>
      </c>
      <c r="O100" s="214">
        <f>IF(ISERROR(PMT('Model Assumptions'!$I$36/12,'IQF Data'!O43,-'IQF Data'!O97*(1+'Model Assumptions'!$I$38),O40*(1-'Model Assumptions'!$I$50),0)),0,PMT('Model Assumptions'!$I$36/12,'IQF Data'!O43,-'IQF Data'!O97*(1+'Model Assumptions'!$I$38),O40*(1-'Model Assumptions'!$I$50),0))</f>
        <v>191.51426078008367</v>
      </c>
      <c r="P100" s="214">
        <f>IF(ISERROR(PMT('Model Assumptions'!$I$36/12,'IQF Data'!P43,-'IQF Data'!P97*(1+'Model Assumptions'!$I$38),P40*(1-'Model Assumptions'!$I$50),0)),0,PMT('Model Assumptions'!$I$36/12,'IQF Data'!P43,-'IQF Data'!P97*(1+'Model Assumptions'!$I$38),P40*(1-'Model Assumptions'!$I$50),0))</f>
        <v>199.17335159737172</v>
      </c>
      <c r="Q100" s="214">
        <f>IF(ISERROR(PMT('Model Assumptions'!$I$36/12,'IQF Data'!Q43,-'IQF Data'!Q97*(1+'Model Assumptions'!$I$38),Q40*(1-'Model Assumptions'!$I$50),0)),0,PMT('Model Assumptions'!$I$36/12,'IQF Data'!Q43,-'IQF Data'!Q97*(1+'Model Assumptions'!$I$38),Q40*(1-'Model Assumptions'!$I$50),0))</f>
        <v>173.3158458759392</v>
      </c>
      <c r="R100" s="214">
        <f>IF(ISERROR(PMT('Model Assumptions'!$I$36/12,'IQF Data'!R43,-'IQF Data'!R97*(1+'Model Assumptions'!$I$38),R40*(1-'Model Assumptions'!$I$50),0)),0,PMT('Model Assumptions'!$I$36/12,'IQF Data'!R43,-'IQF Data'!R97*(1+'Model Assumptions'!$I$38),R40*(1-'Model Assumptions'!$I$50),0))</f>
        <v>176.1343506800232</v>
      </c>
      <c r="S100" s="214">
        <f>IF(ISERROR(PMT('Model Assumptions'!$I$36/12,'IQF Data'!S43,-'IQF Data'!S97*(1+'Model Assumptions'!$I$38),S40*(1-'Model Assumptions'!$I$50),0)),0,PMT('Model Assumptions'!$I$36/12,'IQF Data'!S43,-'IQF Data'!S97*(1+'Model Assumptions'!$I$38),S40*(1-'Model Assumptions'!$I$50),0))</f>
        <v>184.5916211700347</v>
      </c>
      <c r="T100" s="214">
        <f>IF(ISERROR(PMT('Model Assumptions'!$I$36/12,'IQF Data'!T43,-'IQF Data'!T97*(1+'Model Assumptions'!$I$38),T40*(1-'Model Assumptions'!$I$50),0)),0,PMT('Model Assumptions'!$I$36/12,'IQF Data'!T43,-'IQF Data'!T97*(1+'Model Assumptions'!$I$38),T40*(1-'Model Assumptions'!$I$50),0))</f>
        <v>162.35420440900938</v>
      </c>
      <c r="U100" s="214">
        <f>IF(ISERROR(PMT('Model Assumptions'!$I$36/12,'IQF Data'!U43,-'IQF Data'!U97*(1+'Model Assumptions'!$I$38),U40*(1-'Model Assumptions'!$I$50),0)),0,PMT('Model Assumptions'!$I$36/12,'IQF Data'!U43,-'IQF Data'!U97*(1+'Model Assumptions'!$I$38),U40*(1-'Model Assumptions'!$I$50),0))</f>
        <v>165.19453568809612</v>
      </c>
      <c r="V100" s="214">
        <f>IF(ISERROR(PMT('Model Assumptions'!$I$36/12,'IQF Data'!V43,-'IQF Data'!V97*(1+'Model Assumptions'!$I$38),V40*(1-'Model Assumptions'!$I$50),0)),0,PMT('Model Assumptions'!$I$36/12,'IQF Data'!V43,-'IQF Data'!V97*(1+'Model Assumptions'!$I$38),V40*(1-'Model Assumptions'!$I$50),0))</f>
        <v>172.84545680851238</v>
      </c>
      <c r="W100" s="214">
        <f>IF(ISERROR(PMT('Model Assumptions'!$I$36/12,'IQF Data'!W43,-'IQF Data'!W97*(1+'Model Assumptions'!$I$38),W40*(1-'Model Assumptions'!$I$50),0)),0,PMT('Model Assumptions'!$I$36/12,'IQF Data'!W43,-'IQF Data'!W97*(1+'Model Assumptions'!$I$38),W40*(1-'Model Assumptions'!$I$50),0))</f>
        <v>201.07551130747328</v>
      </c>
      <c r="X100" s="214">
        <f>IF(ISERROR(PMT('Model Assumptions'!$I$36/12,'IQF Data'!X43,-'IQF Data'!X97*(1+'Model Assumptions'!$I$38),X40*(1-'Model Assumptions'!$I$50),0)),0,PMT('Model Assumptions'!$I$36/12,'IQF Data'!X43,-'IQF Data'!X97*(1+'Model Assumptions'!$I$38),X40*(1-'Model Assumptions'!$I$50),0))</f>
        <v>204.88795612346473</v>
      </c>
      <c r="Y100" s="214">
        <f>IF(ISERROR(PMT('Model Assumptions'!$I$36/12,'IQF Data'!Y43,-'IQF Data'!Y97*(1+'Model Assumptions'!$I$38),Y40*(1-'Model Assumptions'!$I$50),0)),0,PMT('Model Assumptions'!$I$36/12,'IQF Data'!Y43,-'IQF Data'!Y97*(1+'Model Assumptions'!$I$38),Y40*(1-'Model Assumptions'!$I$50),0))</f>
        <v>216.32704664919876</v>
      </c>
      <c r="Z100" s="214">
        <f>IF(ISERROR(PMT('Model Assumptions'!$I$36/12,'IQF Data'!Z43,-'IQF Data'!Z97*(1+'Model Assumptions'!$I$38),Z40*(1-'Model Assumptions'!$I$50),0)),0,PMT('Model Assumptions'!$I$36/12,'IQF Data'!Z43,-'IQF Data'!Z97*(1+'Model Assumptions'!$I$38),Z40*(1-'Model Assumptions'!$I$50),0))</f>
        <v>194.65829273755608</v>
      </c>
      <c r="AA100" s="214">
        <f>IF(ISERROR(PMT('Model Assumptions'!$I$36/12,'IQF Data'!AA43,-'IQF Data'!AA97*(1+'Model Assumptions'!$I$38),AA40*(1-'Model Assumptions'!$I$50),0)),0,PMT('Model Assumptions'!$I$36/12,'IQF Data'!AA43,-'IQF Data'!AA97*(1+'Model Assumptions'!$I$38),AA40*(1-'Model Assumptions'!$I$50),0))</f>
        <v>198.50077349958042</v>
      </c>
      <c r="AB100" s="214">
        <f>IF(ISERROR(PMT('Model Assumptions'!$I$36/12,'IQF Data'!AB43,-'IQF Data'!AB97*(1+'Model Assumptions'!$I$38),AB40*(1-'Model Assumptions'!$I$50),0)),0,PMT('Model Assumptions'!$I$36/12,'IQF Data'!AB43,-'IQF Data'!AB97*(1+'Model Assumptions'!$I$38),AB40*(1-'Model Assumptions'!$I$50),0))</f>
        <v>208.84769458768207</v>
      </c>
      <c r="AC100" s="214">
        <f>IF(ISERROR(PMT('Model Assumptions'!$I$36/12,'IQF Data'!AC43,-'IQF Data'!AC97*(1+'Model Assumptions'!$I$38),AC40*(1-'Model Assumptions'!$I$50),0)),0,PMT('Model Assumptions'!$I$36/12,'IQF Data'!AC43,-'IQF Data'!AC97*(1+'Model Assumptions'!$I$38),AC40*(1-'Model Assumptions'!$I$50),0))</f>
        <v>226.16908593220023</v>
      </c>
      <c r="AD100" s="214">
        <f>IF(ISERROR(PMT('Model Assumptions'!$I$36/12,'IQF Data'!AD43,-'IQF Data'!AD97*(1+'Model Assumptions'!$I$38),AD40*(1-'Model Assumptions'!$I$50),0)),0,PMT('Model Assumptions'!$I$36/12,'IQF Data'!AD43,-'IQF Data'!AD97*(1+'Model Assumptions'!$I$38),AD40*(1-'Model Assumptions'!$I$50),0))</f>
        <v>229.992067214749</v>
      </c>
      <c r="AE100" s="214">
        <f>IF(ISERROR(PMT('Model Assumptions'!$I$36/12,'IQF Data'!AE43,-'IQF Data'!AE97*(1+'Model Assumptions'!$I$38),AE40*(1-'Model Assumptions'!$I$50),0)),0,PMT('Model Assumptions'!$I$36/12,'IQF Data'!AE43,-'IQF Data'!AE97*(1+'Model Assumptions'!$I$38),AE40*(1-'Model Assumptions'!$I$50),0))</f>
        <v>241.46276714015502</v>
      </c>
      <c r="AF100" s="214">
        <f>IF(ISERROR(PMT('Model Assumptions'!$I$36/12,'IQF Data'!AF43,-'IQF Data'!AF97*(1+'Model Assumptions'!$I$38),AF40*(1-'Model Assumptions'!$I$50),0)),0,PMT('Model Assumptions'!$I$36/12,'IQF Data'!AF43,-'IQF Data'!AF97*(1+'Model Assumptions'!$I$38),AF40*(1-'Model Assumptions'!$I$50),0))</f>
        <v>213.92522642418729</v>
      </c>
      <c r="AG100" s="214">
        <f>IF(ISERROR(PMT('Model Assumptions'!$I$36/12,'IQF Data'!AG43,-'IQF Data'!AG97*(1+'Model Assumptions'!$I$38),AG40*(1-'Model Assumptions'!$I$50),0)),0,PMT('Model Assumptions'!$I$36/12,'IQF Data'!AG43,-'IQF Data'!AG97*(1+'Model Assumptions'!$I$38),AG40*(1-'Model Assumptions'!$I$50),0))</f>
        <v>217.77996173151925</v>
      </c>
      <c r="AH100" s="214">
        <f>IF(ISERROR(PMT('Model Assumptions'!$I$36/12,'IQF Data'!AH43,-'IQF Data'!AH97*(1+'Model Assumptions'!$I$38),AH40*(1-'Model Assumptions'!$I$50),0)),0,PMT('Model Assumptions'!$I$36/12,'IQF Data'!AH43,-'IQF Data'!AH97*(1+'Model Assumptions'!$I$38),AH40*(1-'Model Assumptions'!$I$50),0))</f>
        <v>228.1568383748174</v>
      </c>
      <c r="AI100" s="214">
        <f>IF(ISERROR(PMT('Model Assumptions'!$I$36/12,'IQF Data'!AI43,-'IQF Data'!AI97*(1+'Model Assumptions'!$I$38),AI40*(1-'Model Assumptions'!$I$50),0)),0,PMT('Model Assumptions'!$I$36/12,'IQF Data'!AI43,-'IQF Data'!AI97*(1+'Model Assumptions'!$I$38),AI40*(1-'Model Assumptions'!$I$50),0))</f>
        <v>277.87833733273112</v>
      </c>
      <c r="AJ100" s="214">
        <f>IF(ISERROR(PMT('Model Assumptions'!$I$36/12,'IQF Data'!AJ43,-'IQF Data'!AJ97*(1+'Model Assumptions'!$I$38),AJ40*(1-'Model Assumptions'!$I$50),0)),0,PMT('Model Assumptions'!$I$36/12,'IQF Data'!AJ43,-'IQF Data'!AJ97*(1+'Model Assumptions'!$I$38),AJ40*(1-'Model Assumptions'!$I$50),0))</f>
        <v>281.99633967888496</v>
      </c>
      <c r="AK100" s="214">
        <f>IF(ISERROR(PMT('Model Assumptions'!$I$36/12,'IQF Data'!AK43,-'IQF Data'!AK97*(1+'Model Assumptions'!$I$38),AK40*(1-'Model Assumptions'!$I$50),0)),0,PMT('Model Assumptions'!$I$36/12,'IQF Data'!AK43,-'IQF Data'!AK97*(1+'Model Assumptions'!$I$38),AK40*(1-'Model Assumptions'!$I$50),0))</f>
        <v>294.35385887286566</v>
      </c>
      <c r="AL100" s="214">
        <f>IF(ISERROR(PMT('Model Assumptions'!$I$36/12,'IQF Data'!AL43,-'IQF Data'!AL97*(1+'Model Assumptions'!$I$38),AL40*(1-'Model Assumptions'!$I$50),0)),0,PMT('Model Assumptions'!$I$36/12,'IQF Data'!AL43,-'IQF Data'!AL97*(1+'Model Assumptions'!$I$38),AL40*(1-'Model Assumptions'!$I$50),0))</f>
        <v>259.47118668486382</v>
      </c>
      <c r="AM100" s="214">
        <f>IF(ISERROR(PMT('Model Assumptions'!$I$36/12,'IQF Data'!AM43,-'IQF Data'!AM97*(1+'Model Assumptions'!$I$38),AM40*(1-'Model Assumptions'!$I$50),0)),0,PMT('Model Assumptions'!$I$36/12,'IQF Data'!AM43,-'IQF Data'!AM97*(1+'Model Assumptions'!$I$38),AM40*(1-'Model Assumptions'!$I$50),0))</f>
        <v>263.62275431187027</v>
      </c>
      <c r="AN100" s="214">
        <f>IF(ISERROR(PMT('Model Assumptions'!$I$36/12,'IQF Data'!AN43,-'IQF Data'!AN97*(1+'Model Assumptions'!$I$38),AN40*(1-'Model Assumptions'!$I$50),0)),0,PMT('Model Assumptions'!$I$36/12,'IQF Data'!AN43,-'IQF Data'!AN97*(1+'Model Assumptions'!$I$38),AN40*(1-'Model Assumptions'!$I$50),0))</f>
        <v>274.80026124860228</v>
      </c>
      <c r="AO100" s="214">
        <f>IF(ISERROR(PMT('Model Assumptions'!$I$36/12,'IQF Data'!AO43,-'IQF Data'!AO97*(1+'Model Assumptions'!$I$38),AO40*(1-'Model Assumptions'!$I$50),0)),0,PMT('Model Assumptions'!$I$36/12,'IQF Data'!AO43,-'IQF Data'!AO97*(1+'Model Assumptions'!$I$38),AO40*(1-'Model Assumptions'!$I$50),0))</f>
        <v>251.78044251664872</v>
      </c>
      <c r="AP100" s="214">
        <f>IF(ISERROR(PMT('Model Assumptions'!$I$36/12,'IQF Data'!AP43,-'IQF Data'!AP97*(1+'Model Assumptions'!$I$38),AP40*(1-'Model Assumptions'!$I$50),0)),0,PMT('Model Assumptions'!$I$36/12,'IQF Data'!AP43,-'IQF Data'!AP97*(1+'Model Assumptions'!$I$38),AP40*(1-'Model Assumptions'!$I$50),0))</f>
        <v>255.78605588619118</v>
      </c>
      <c r="AQ100" s="214">
        <f>IF(ISERROR(PMT('Model Assumptions'!$I$36/12,'IQF Data'!AQ43,-'IQF Data'!AQ97*(1+'Model Assumptions'!$I$38),AQ40*(1-'Model Assumptions'!$I$50),0)),0,PMT('Model Assumptions'!$I$36/12,'IQF Data'!AQ43,-'IQF Data'!AQ97*(1+'Model Assumptions'!$I$38),AQ40*(1-'Model Assumptions'!$I$50),0))</f>
        <v>267.80289599481836</v>
      </c>
      <c r="AR100" s="214">
        <f>IF(ISERROR(PMT('Model Assumptions'!$I$36/12,'IQF Data'!AR43,-'IQF Data'!AR97*(1+'Model Assumptions'!$I$38),AR40*(1-'Model Assumptions'!$I$50),0)),0,PMT('Model Assumptions'!$I$36/12,'IQF Data'!AR43,-'IQF Data'!AR97*(1+'Model Assumptions'!$I$38),AR40*(1-'Model Assumptions'!$I$50),0))</f>
        <v>236.34121722435935</v>
      </c>
      <c r="AS100" s="214">
        <f>IF(ISERROR(PMT('Model Assumptions'!$I$36/12,'IQF Data'!AS43,-'IQF Data'!AS97*(1+'Model Assumptions'!$I$38),AS40*(1-'Model Assumptions'!$I$50),0)),0,PMT('Model Assumptions'!$I$36/12,'IQF Data'!AS43,-'IQF Data'!AS97*(1+'Model Assumptions'!$I$38),AS40*(1-'Model Assumptions'!$I$50),0))</f>
        <v>240.37840909516098</v>
      </c>
      <c r="AT100" s="214">
        <f>IF(ISERROR(PMT('Model Assumptions'!$I$36/12,'IQF Data'!AT43,-'IQF Data'!AT97*(1+'Model Assumptions'!$I$38),AT40*(1-'Model Assumptions'!$I$50),0)),0,PMT('Model Assumptions'!$I$36/12,'IQF Data'!AT43,-'IQF Data'!AT97*(1+'Model Assumptions'!$I$38),AT40*(1-'Model Assumptions'!$I$50),0))</f>
        <v>251.24955239920149</v>
      </c>
      <c r="AU100" s="214">
        <f>IF(ISERROR(PMT('Model Assumptions'!$I$36/12,'IQF Data'!AU43,-'IQF Data'!AU97*(1+'Model Assumptions'!$I$38),AU40*(1-'Model Assumptions'!$I$50),0)),0,PMT('Model Assumptions'!$I$36/12,'IQF Data'!AU43,-'IQF Data'!AU97*(1+'Model Assumptions'!$I$38),AU40*(1-'Model Assumptions'!$I$50),0))</f>
        <v>285.09958301166148</v>
      </c>
      <c r="AV100" s="214">
        <f>IF(ISERROR(PMT('Model Assumptions'!$I$36/12,'IQF Data'!AV43,-'IQF Data'!AV97*(1+'Model Assumptions'!$I$38),AV40*(1-'Model Assumptions'!$I$50),0)),0,PMT('Model Assumptions'!$I$36/12,'IQF Data'!AV43,-'IQF Data'!AV97*(1+'Model Assumptions'!$I$38),AV40*(1-'Model Assumptions'!$I$50),0))</f>
        <v>289.37563235617517</v>
      </c>
      <c r="AW100" s="214">
        <f>IF(ISERROR(PMT('Model Assumptions'!$I$36/12,'IQF Data'!AW43,-'IQF Data'!AW97*(1+'Model Assumptions'!$I$38),AW40*(1-'Model Assumptions'!$I$50),0)),0,PMT('Model Assumptions'!$I$36/12,'IQF Data'!AW43,-'IQF Data'!AW97*(1+'Model Assumptions'!$I$38),AW40*(1-'Model Assumptions'!$I$50),0))</f>
        <v>302.20026823419721</v>
      </c>
      <c r="AX100" s="214">
        <f>IF(ISERROR(PMT('Model Assumptions'!$I$36/12,'IQF Data'!AX43,-'IQF Data'!AX97*(1+'Model Assumptions'!$I$38),AX40*(1-'Model Assumptions'!$I$50),0)),0,PMT('Model Assumptions'!$I$36/12,'IQF Data'!AX43,-'IQF Data'!AX97*(1+'Model Assumptions'!$I$38),AX40*(1-'Model Assumptions'!$I$50),0))</f>
        <v>266.9003349351886</v>
      </c>
      <c r="AY100" s="214">
        <f>IF(ISERROR(PMT('Model Assumptions'!$I$36/12,'IQF Data'!AY43,-'IQF Data'!AY97*(1+'Model Assumptions'!$I$38),AY40*(1-'Model Assumptions'!$I$50),0)),0,PMT('Model Assumptions'!$I$36/12,'IQF Data'!AY43,-'IQF Data'!AY97*(1+'Model Assumptions'!$I$38),AY40*(1-'Model Assumptions'!$I$50),0))</f>
        <v>271.20985003504939</v>
      </c>
      <c r="AZ100" s="214">
        <f>IF(ISERROR(PMT('Model Assumptions'!$I$36/12,'IQF Data'!AZ43,-'IQF Data'!AZ97*(1+'Model Assumptions'!$I$38),AZ40*(1-'Model Assumptions'!$I$50),0)),0,PMT('Model Assumptions'!$I$36/12,'IQF Data'!AZ43,-'IQF Data'!AZ97*(1+'Model Assumptions'!$I$38),AZ40*(1-'Model Assumptions'!$I$50),0))</f>
        <v>282.8108195929683</v>
      </c>
      <c r="BA100" s="214">
        <f>IF(ISERROR(PMT('Model Assumptions'!$I$36/12,'IQF Data'!BA43,-'IQF Data'!BA97*(1+'Model Assumptions'!$I$38),BA40*(1-'Model Assumptions'!$I$50),0)),0,PMT('Model Assumptions'!$I$36/12,'IQF Data'!BA43,-'IQF Data'!BA97*(1+'Model Assumptions'!$I$38),BA40*(1-'Model Assumptions'!$I$50),0))</f>
        <v>303.91308255755973</v>
      </c>
      <c r="BB100" s="214">
        <f>IF(ISERROR(PMT('Model Assumptions'!$I$36/12,'IQF Data'!BB43,-'IQF Data'!BB97*(1+'Model Assumptions'!$I$38),BB40*(1-'Model Assumptions'!$I$50),0)),0,PMT('Model Assumptions'!$I$36/12,'IQF Data'!BB43,-'IQF Data'!BB97*(1+'Model Assumptions'!$I$38),BB40*(1-'Model Assumptions'!$I$50),0))</f>
        <v>308.83010028431062</v>
      </c>
      <c r="BC100" s="214">
        <f>IF(ISERROR(PMT('Model Assumptions'!$I$36/12,'IQF Data'!BC43,-'IQF Data'!BC97*(1+'Model Assumptions'!$I$38),BC40*(1-'Model Assumptions'!$I$50),0)),0,PMT('Model Assumptions'!$I$36/12,'IQF Data'!BC43,-'IQF Data'!BC97*(1+'Model Assumptions'!$I$38),BC40*(1-'Model Assumptions'!$I$50),0))</f>
        <v>323.57588523128459</v>
      </c>
      <c r="BD100" s="214">
        <f>IF(ISERROR(PMT('Model Assumptions'!$I$36/12,'IQF Data'!BD43,-'IQF Data'!BD97*(1+'Model Assumptions'!$I$38),BD40*(1-'Model Assumptions'!$I$50),0)),0,PMT('Model Assumptions'!$I$36/12,'IQF Data'!BD43,-'IQF Data'!BD97*(1+'Model Assumptions'!$I$38),BD40*(1-'Model Assumptions'!$I$50),0))</f>
        <v>283.27341862116253</v>
      </c>
      <c r="BE100" s="214">
        <f>IF(ISERROR(PMT('Model Assumptions'!$I$36/12,'IQF Data'!BE43,-'IQF Data'!BE97*(1+'Model Assumptions'!$I$38),BE40*(1-'Model Assumptions'!$I$50),0)),0,PMT('Model Assumptions'!$I$36/12,'IQF Data'!BE43,-'IQF Data'!BE97*(1+'Model Assumptions'!$I$38),BE40*(1-'Model Assumptions'!$I$50),0))</f>
        <v>288.22697815774808</v>
      </c>
      <c r="BF100" s="214">
        <f>IF(ISERROR(PMT('Model Assumptions'!$I$36/12,'IQF Data'!BF43,-'IQF Data'!BF97*(1+'Model Assumptions'!$I$38),BF40*(1-'Model Assumptions'!$I$50),0)),0,PMT('Model Assumptions'!$I$36/12,'IQF Data'!BF43,-'IQF Data'!BF97*(1+'Model Assumptions'!$I$38),BF40*(1-'Model Assumptions'!$I$50),0))</f>
        <v>301.56809314935492</v>
      </c>
      <c r="BG100" s="214">
        <f>IF(ISERROR(PMT('Model Assumptions'!$I$36/12,'IQF Data'!BG43,-'IQF Data'!BG97*(1+'Model Assumptions'!$I$38),BG40*(1-'Model Assumptions'!$I$50),0)),0,PMT('Model Assumptions'!$I$36/12,'IQF Data'!BG43,-'IQF Data'!BG97*(1+'Model Assumptions'!$I$38),BG40*(1-'Model Assumptions'!$I$50),0))</f>
        <v>343.54996429130648</v>
      </c>
      <c r="BH100" s="214">
        <f>IF(ISERROR(PMT('Model Assumptions'!$I$36/12,'IQF Data'!BH43,-'IQF Data'!BH97*(1+'Model Assumptions'!$I$38),BH40*(1-'Model Assumptions'!$I$50),0)),0,PMT('Model Assumptions'!$I$36/12,'IQF Data'!BH43,-'IQF Data'!BH97*(1+'Model Assumptions'!$I$38),BH40*(1-'Model Assumptions'!$I$50),0))</f>
        <v>348.46171378477868</v>
      </c>
      <c r="BI100" s="214">
        <f>IF(ISERROR(PMT('Model Assumptions'!$I$36/12,'IQF Data'!BI43,-'IQF Data'!BI97*(1+'Model Assumptions'!$I$38),BI40*(1-'Model Assumptions'!$I$50),0)),0,PMT('Model Assumptions'!$I$36/12,'IQF Data'!BI43,-'IQF Data'!BI97*(1+'Model Assumptions'!$I$38),BI40*(1-'Model Assumptions'!$I$50),0))</f>
        <v>363.19520618743576</v>
      </c>
      <c r="BJ100" s="214">
        <f>IF(ISERROR(PMT('Model Assumptions'!$I$36/12,'IQF Data'!BJ43,-'IQF Data'!BJ97*(1+'Model Assumptions'!$I$38),BJ40*(1-'Model Assumptions'!$I$50),0)),0,PMT('Model Assumptions'!$I$36/12,'IQF Data'!BJ43,-'IQF Data'!BJ97*(1+'Model Assumptions'!$I$38),BJ40*(1-'Model Assumptions'!$I$50),0))</f>
        <v>318.31340350991991</v>
      </c>
      <c r="BK100" s="214">
        <f>IF(ISERROR(PMT('Model Assumptions'!$I$36/12,'IQF Data'!BK43,-'IQF Data'!BK97*(1+'Model Assumptions'!$I$38),BK40*(1-'Model Assumptions'!$I$50),0)),0,PMT('Model Assumptions'!$I$36/12,'IQF Data'!BK43,-'IQF Data'!BK97*(1+'Model Assumptions'!$I$38),BK40*(1-'Model Assumptions'!$I$50),0))</f>
        <v>323.26423981421487</v>
      </c>
      <c r="BL100" s="214">
        <f>IF(ISERROR(PMT('Model Assumptions'!$I$36/12,'IQF Data'!BL43,-'IQF Data'!BL97*(1+'Model Assumptions'!$I$38),BL40*(1-'Model Assumptions'!$I$50),0)),0,PMT('Model Assumptions'!$I$36/12,'IQF Data'!BL43,-'IQF Data'!BL97*(1+'Model Assumptions'!$I$38),BL40*(1-'Model Assumptions'!$I$50),0))</f>
        <v>336.59173864436877</v>
      </c>
      <c r="BM100" s="214">
        <f>IF(ISERROR(PMT('Model Assumptions'!$I$36/12,'IQF Data'!BM43,-'IQF Data'!BM97*(1+'Model Assumptions'!$I$38),BM40*(1-'Model Assumptions'!$I$50),0)),0,PMT('Model Assumptions'!$I$36/12,'IQF Data'!BM43,-'IQF Data'!BM97*(1+'Model Assumptions'!$I$38),BM40*(1-'Model Assumptions'!$I$50),0))</f>
        <v>412.49608965769312</v>
      </c>
      <c r="BN100" s="214">
        <f>IF(ISERROR(PMT('Model Assumptions'!$I$36/12,'IQF Data'!BN43,-'IQF Data'!BN97*(1+'Model Assumptions'!$I$38),BN40*(1-'Model Assumptions'!$I$50),0)),0,PMT('Model Assumptions'!$I$36/12,'IQF Data'!BN43,-'IQF Data'!BN97*(1+'Model Assumptions'!$I$38),BN40*(1-'Model Assumptions'!$I$50),0))</f>
        <v>418.02597852252825</v>
      </c>
      <c r="BO100" s="214">
        <f>IF(ISERROR(PMT('Model Assumptions'!$I$36/12,'IQF Data'!BO43,-'IQF Data'!BO97*(1+'Model Assumptions'!$I$38),BO40*(1-'Model Assumptions'!$I$50),0)),0,PMT('Model Assumptions'!$I$36/12,'IQF Data'!BO43,-'IQF Data'!BO97*(1+'Model Assumptions'!$I$38),BO40*(1-'Model Assumptions'!$I$50),0))</f>
        <v>434.61213296151476</v>
      </c>
      <c r="BP100" s="214">
        <f>IF(ISERROR(PMT('Model Assumptions'!$I$36/12,'IQF Data'!BP43,-'IQF Data'!BP97*(1+'Model Assumptions'!$I$38),BP40*(1-'Model Assumptions'!$I$50),0)),0,PMT('Model Assumptions'!$I$36/12,'IQF Data'!BP43,-'IQF Data'!BP97*(1+'Model Assumptions'!$I$38),BP40*(1-'Model Assumptions'!$I$50),0))</f>
        <v>378.46369809468342</v>
      </c>
      <c r="BQ100" s="214">
        <f>IF(ISERROR(PMT('Model Assumptions'!$I$36/12,'IQF Data'!BQ43,-'IQF Data'!BQ97*(1+'Model Assumptions'!$I$38),BQ40*(1-'Model Assumptions'!$I$50),0)),0,PMT('Model Assumptions'!$I$36/12,'IQF Data'!BQ43,-'IQF Data'!BQ97*(1+'Model Assumptions'!$I$38),BQ40*(1-'Model Assumptions'!$I$50),0))</f>
        <v>384.03679297737852</v>
      </c>
      <c r="BR100" s="214">
        <f>IF(ISERROR(PMT('Model Assumptions'!$I$36/12,'IQF Data'!BR43,-'IQF Data'!BR97*(1+'Model Assumptions'!$I$38),BR40*(1-'Model Assumptions'!$I$50),0)),0,PMT('Model Assumptions'!$I$36/12,'IQF Data'!BR43,-'IQF Data'!BR97*(1+'Model Assumptions'!$I$38),BR40*(1-'Model Assumptions'!$I$50),0))</f>
        <v>399.04180289853662</v>
      </c>
      <c r="BS100" s="214">
        <f>IF(ISERROR(PMT('Model Assumptions'!$I$36/12,'IQF Data'!BS43,-'IQF Data'!BS97*(1+'Model Assumptions'!$I$38),BS40*(1-'Model Assumptions'!$I$50),0)),0,PMT('Model Assumptions'!$I$36/12,'IQF Data'!BS43,-'IQF Data'!BS97*(1+'Model Assumptions'!$I$38),BS40*(1-'Model Assumptions'!$I$50),0))</f>
        <v>333.05822185656899</v>
      </c>
      <c r="BT100" s="214">
        <f>IF(ISERROR(PMT('Model Assumptions'!$I$36/12,'IQF Data'!BT43,-'IQF Data'!BT97*(1+'Model Assumptions'!$I$38),BT40*(1-'Model Assumptions'!$I$50),0)),0,PMT('Model Assumptions'!$I$36/12,'IQF Data'!BT43,-'IQF Data'!BT97*(1+'Model Assumptions'!$I$38),BT40*(1-'Model Assumptions'!$I$50),0))</f>
        <v>337.93133763933099</v>
      </c>
      <c r="BU100" s="214">
        <f>IF(ISERROR(PMT('Model Assumptions'!$I$36/12,'IQF Data'!BU43,-'IQF Data'!BU97*(1+'Model Assumptions'!$I$38),BU40*(1-'Model Assumptions'!$I$50),0)),0,PMT('Model Assumptions'!$I$36/12,'IQF Data'!BU43,-'IQF Data'!BU97*(1+'Model Assumptions'!$I$38),BU40*(1-'Model Assumptions'!$I$50),0))</f>
        <v>352.54717283209794</v>
      </c>
      <c r="BV100" s="214">
        <f>IF(ISERROR(PMT('Model Assumptions'!$I$36/12,'IQF Data'!BV43,-'IQF Data'!BV97*(1+'Model Assumptions'!$I$38),BV40*(1-'Model Assumptions'!$I$50),0)),0,PMT('Model Assumptions'!$I$36/12,'IQF Data'!BV43,-'IQF Data'!BV97*(1+'Model Assumptions'!$I$38),BV40*(1-'Model Assumptions'!$I$50),0))</f>
        <v>308.0035118189781</v>
      </c>
      <c r="BW100" s="214">
        <f>IF(ISERROR(PMT('Model Assumptions'!$I$36/12,'IQF Data'!BW43,-'IQF Data'!BW97*(1+'Model Assumptions'!$I$38),BW40*(1-'Model Assumptions'!$I$50),0)),0,PMT('Model Assumptions'!$I$36/12,'IQF Data'!BW43,-'IQF Data'!BW97*(1+'Model Assumptions'!$I$38),BW40*(1-'Model Assumptions'!$I$50),0))</f>
        <v>312.91486125505946</v>
      </c>
      <c r="BX100" s="214">
        <f>IF(ISERROR(PMT('Model Assumptions'!$I$36/12,'IQF Data'!BX43,-'IQF Data'!BX97*(1+'Model Assumptions'!$I$38),BX40*(1-'Model Assumptions'!$I$50),0)),0,PMT('Model Assumptions'!$I$36/12,'IQF Data'!BX43,-'IQF Data'!BX97*(1+'Model Assumptions'!$I$38),BX40*(1-'Model Assumptions'!$I$50),0))</f>
        <v>326.13751564202556</v>
      </c>
      <c r="BY100" s="214">
        <f>IF(ISERROR(PMT('Model Assumptions'!$I$36/12,'IQF Data'!BY43,-'IQF Data'!BY97*(1+'Model Assumptions'!$I$38),BY40*(1-'Model Assumptions'!$I$50),0)),0,PMT('Model Assumptions'!$I$36/12,'IQF Data'!BY43,-'IQF Data'!BY97*(1+'Model Assumptions'!$I$38),BY40*(1-'Model Assumptions'!$I$50),0))</f>
        <v>371.62369030004237</v>
      </c>
      <c r="BZ100" s="214">
        <f>IF(ISERROR(PMT('Model Assumptions'!$I$36/12,'IQF Data'!BZ43,-'IQF Data'!BZ97*(1+'Model Assumptions'!$I$38),BZ40*(1-'Model Assumptions'!$I$50),0)),0,PMT('Model Assumptions'!$I$36/12,'IQF Data'!BZ43,-'IQF Data'!BZ97*(1+'Model Assumptions'!$I$38),BZ40*(1-'Model Assumptions'!$I$50),0))</f>
        <v>377.42577121760843</v>
      </c>
      <c r="CA100" s="214">
        <f>IF(ISERROR(PMT('Model Assumptions'!$I$36/12,'IQF Data'!CA43,-'IQF Data'!CA97*(1+'Model Assumptions'!$I$38),CA40*(1-'Model Assumptions'!$I$50),0)),0,PMT('Model Assumptions'!$I$36/12,'IQF Data'!CA43,-'IQF Data'!CA97*(1+'Model Assumptions'!$I$38),CA40*(1-'Model Assumptions'!$I$50),0))</f>
        <v>394.83025789254697</v>
      </c>
      <c r="CB100" s="214">
        <f>IF(ISERROR(PMT('Model Assumptions'!$I$36/12,'IQF Data'!CB43,-'IQF Data'!CB97*(1+'Model Assumptions'!$I$38),CB40*(1-'Model Assumptions'!$I$50),0)),0,PMT('Model Assumptions'!$I$36/12,'IQF Data'!CB43,-'IQF Data'!CB97*(1+'Model Assumptions'!$I$38),CB40*(1-'Model Assumptions'!$I$50),0))</f>
        <v>347.74825272136599</v>
      </c>
      <c r="CC100" s="214">
        <f>IF(ISERROR(PMT('Model Assumptions'!$I$36/12,'IQF Data'!CC43,-'IQF Data'!CC97*(1+'Model Assumptions'!$I$38),CC40*(1-'Model Assumptions'!$I$50),0)),0,PMT('Model Assumptions'!$I$36/12,'IQF Data'!CC43,-'IQF Data'!CC97*(1+'Model Assumptions'!$I$38),CC40*(1-'Model Assumptions'!$I$50),0))</f>
        <v>353.59639406541078</v>
      </c>
      <c r="CD100" s="214">
        <f>IF(ISERROR(PMT('Model Assumptions'!$I$36/12,'IQF Data'!CD43,-'IQF Data'!CD97*(1+'Model Assumptions'!$I$38),CD40*(1-'Model Assumptions'!$I$50),0)),0,PMT('Model Assumptions'!$I$36/12,'IQF Data'!CD43,-'IQF Data'!CD97*(1+'Model Assumptions'!$I$38),CD40*(1-'Model Assumptions'!$I$50),0))</f>
        <v>369.34076155346446</v>
      </c>
      <c r="CE100" s="214">
        <f>IF(ISERROR(PMT('Model Assumptions'!$I$36/12,'IQF Data'!CE43,-'IQF Data'!CE97*(1+'Model Assumptions'!$I$38),CE40*(1-'Model Assumptions'!$I$50),0)),0,PMT('Model Assumptions'!$I$36/12,'IQF Data'!CE43,-'IQF Data'!CE97*(1+'Model Assumptions'!$I$38),CE40*(1-'Model Assumptions'!$I$50),0))</f>
        <v>470.24947419329601</v>
      </c>
      <c r="CF100" s="214">
        <f>IF(ISERROR(PMT('Model Assumptions'!$I$36/12,'IQF Data'!CF43,-'IQF Data'!CF97*(1+'Model Assumptions'!$I$38),CF40*(1-'Model Assumptions'!$I$50),0)),0,PMT('Model Assumptions'!$I$36/12,'IQF Data'!CF43,-'IQF Data'!CF97*(1+'Model Assumptions'!$I$38),CF40*(1-'Model Assumptions'!$I$50),0))</f>
        <v>476.77681522555775</v>
      </c>
      <c r="CG100" s="214">
        <f>IF(ISERROR(PMT('Model Assumptions'!$I$36/12,'IQF Data'!CG43,-'IQF Data'!CG97*(1+'Model Assumptions'!$I$38),CG40*(1-'Model Assumptions'!$I$50),0)),0,PMT('Model Assumptions'!$I$36/12,'IQF Data'!CG43,-'IQF Data'!CG97*(1+'Model Assumptions'!$I$38),CG40*(1-'Model Assumptions'!$I$50),0))</f>
        <v>496.36410655562185</v>
      </c>
      <c r="CH100" s="214">
        <f>IF(ISERROR(PMT('Model Assumptions'!$I$36/12,'IQF Data'!CH43,-'IQF Data'!CH97*(1+'Model Assumptions'!$I$38),CH40*(1-'Model Assumptions'!$I$50),0)),0,PMT('Model Assumptions'!$I$36/12,'IQF Data'!CH43,-'IQF Data'!CH97*(1+'Model Assumptions'!$I$38),CH40*(1-'Model Assumptions'!$I$50),0))</f>
        <v>432.1814705007676</v>
      </c>
      <c r="CI100" s="214">
        <f>IF(ISERROR(PMT('Model Assumptions'!$I$36/12,'IQF Data'!CI43,-'IQF Data'!CI97*(1+'Model Assumptions'!$I$38),CI40*(1-'Model Assumptions'!$I$50),0)),0,PMT('Model Assumptions'!$I$36/12,'IQF Data'!CI43,-'IQF Data'!CI97*(1+'Model Assumptions'!$I$38),CI40*(1-'Model Assumptions'!$I$50),0))</f>
        <v>438.76216133098148</v>
      </c>
      <c r="CJ100" s="214">
        <f>IF(ISERROR(PMT('Model Assumptions'!$I$36/12,'IQF Data'!CJ43,-'IQF Data'!CJ97*(1+'Model Assumptions'!$I$38),CJ40*(1-'Model Assumptions'!$I$50),0)),0,PMT('Model Assumptions'!$I$36/12,'IQF Data'!CJ43,-'IQF Data'!CJ97*(1+'Model Assumptions'!$I$38),CJ40*(1-'Model Assumptions'!$I$50),0))</f>
        <v>456.48087222971373</v>
      </c>
      <c r="CK100" s="214">
        <f>IF(ISERROR(PMT('Model Assumptions'!$I$36/12,'IQF Data'!CK43,-'IQF Data'!CK97*(1+'Model Assumptions'!$I$38),CK40*(1-'Model Assumptions'!$I$50),0)),0,PMT('Model Assumptions'!$I$36/12,'IQF Data'!CK43,-'IQF Data'!CK97*(1+'Model Assumptions'!$I$38),CK40*(1-'Model Assumptions'!$I$50),0))</f>
        <v>459.65894551521149</v>
      </c>
      <c r="CL100" s="214">
        <f>IF(ISERROR(PMT('Model Assumptions'!$I$36/12,'IQF Data'!CL43,-'IQF Data'!CL97*(1+'Model Assumptions'!$I$38),CL40*(1-'Model Assumptions'!$I$50),0)),0,PMT('Model Assumptions'!$I$36/12,'IQF Data'!CL43,-'IQF Data'!CL97*(1+'Model Assumptions'!$I$38),CL40*(1-'Model Assumptions'!$I$50),0))</f>
        <v>466.61828167632348</v>
      </c>
      <c r="CM100" s="214">
        <f>IF(ISERROR(PMT('Model Assumptions'!$I$36/12,'IQF Data'!CM43,-'IQF Data'!CM97*(1+'Model Assumptions'!$I$38),CM40*(1-'Model Assumptions'!$I$50),0)),0,PMT('Model Assumptions'!$I$36/12,'IQF Data'!CM43,-'IQF Data'!CM97*(1+'Model Assumptions'!$I$38),CM40*(1-'Model Assumptions'!$I$50),0))</f>
        <v>487.49629015965962</v>
      </c>
      <c r="CN100" s="214">
        <f>IF(ISERROR(PMT('Model Assumptions'!$I$36/12,'IQF Data'!CN43,-'IQF Data'!CN97*(1+'Model Assumptions'!$I$38),CN40*(1-'Model Assumptions'!$I$50),0)),0,PMT('Model Assumptions'!$I$36/12,'IQF Data'!CN43,-'IQF Data'!CN97*(1+'Model Assumptions'!$I$38),CN40*(1-'Model Assumptions'!$I$50),0))</f>
        <v>429.10370139135597</v>
      </c>
      <c r="CO100" s="214">
        <f>IF(ISERROR(PMT('Model Assumptions'!$I$36/12,'IQF Data'!CO43,-'IQF Data'!CO97*(1+'Model Assumptions'!$I$38),CO40*(1-'Model Assumptions'!$I$50),0)),0,PMT('Model Assumptions'!$I$36/12,'IQF Data'!CO43,-'IQF Data'!CO97*(1+'Model Assumptions'!$I$38),CO40*(1-'Model Assumptions'!$I$50),0))</f>
        <v>436.11874777191917</v>
      </c>
      <c r="CP100" s="214">
        <f>IF(ISERROR(PMT('Model Assumptions'!$I$36/12,'IQF Data'!CP43,-'IQF Data'!CP97*(1+'Model Assumptions'!$I$38),CP40*(1-'Model Assumptions'!$I$50),0)),0,PMT('Model Assumptions'!$I$36/12,'IQF Data'!CP43,-'IQF Data'!CP97*(1+'Model Assumptions'!$I$38),CP40*(1-'Model Assumptions'!$I$50),0))</f>
        <v>455.00436370716989</v>
      </c>
      <c r="CQ100" s="214">
        <f>IF(ISERROR(PMT('Model Assumptions'!$I$36/12,'IQF Data'!CQ43,-'IQF Data'!CQ97*(1+'Model Assumptions'!$I$38),CQ40*(1-'Model Assumptions'!$I$50),0)),0,PMT('Model Assumptions'!$I$36/12,'IQF Data'!CQ43,-'IQF Data'!CQ97*(1+'Model Assumptions'!$I$38),CQ40*(1-'Model Assumptions'!$I$50),0))</f>
        <v>478.59599550698283</v>
      </c>
      <c r="CR100" s="214">
        <f>IF(ISERROR(PMT('Model Assumptions'!$I$36/12,'IQF Data'!CR43,-'IQF Data'!CR97*(1+'Model Assumptions'!$I$38),CR40*(1-'Model Assumptions'!$I$50),0)),0,PMT('Model Assumptions'!$I$36/12,'IQF Data'!CR43,-'IQF Data'!CR97*(1+'Model Assumptions'!$I$38),CR40*(1-'Model Assumptions'!$I$50),0))</f>
        <v>486.62302694590363</v>
      </c>
      <c r="CS100" s="214">
        <f>IF(ISERROR(PMT('Model Assumptions'!$I$36/12,'IQF Data'!CS43,-'IQF Data'!CS97*(1+'Model Assumptions'!$I$38),CS40*(1-'Model Assumptions'!$I$50),0)),0,PMT('Model Assumptions'!$I$36/12,'IQF Data'!CS43,-'IQF Data'!CS97*(1+'Model Assumptions'!$I$38),CS40*(1-'Model Assumptions'!$I$50),0))</f>
        <v>510.70587734042562</v>
      </c>
      <c r="CT100" s="214">
        <f>IF(ISERROR(PMT('Model Assumptions'!$I$36/12,'IQF Data'!CT43,-'IQF Data'!CT97*(1+'Model Assumptions'!$I$38),CT40*(1-'Model Assumptions'!$I$50),0)),0,PMT('Model Assumptions'!$I$36/12,'IQF Data'!CT43,-'IQF Data'!CT97*(1+'Model Assumptions'!$I$38),CT40*(1-'Model Assumptions'!$I$50),0))</f>
        <v>452.42041992109915</v>
      </c>
      <c r="CU100" s="214">
        <f>IF(ISERROR(PMT('Model Assumptions'!$I$36/12,'IQF Data'!CU43,-'IQF Data'!CU97*(1+'Model Assumptions'!$I$38),CU40*(1-'Model Assumptions'!$I$50),0)),0,PMT('Model Assumptions'!$I$36/12,'IQF Data'!CU43,-'IQF Data'!CU97*(1+'Model Assumptions'!$I$38),CU40*(1-'Model Assumptions'!$I$50),0))</f>
        <v>460.51114305644597</v>
      </c>
      <c r="CV100" s="214">
        <f>IF(ISERROR(PMT('Model Assumptions'!$I$36/12,'IQF Data'!CV43,-'IQF Data'!CV97*(1+'Model Assumptions'!$I$38),CV40*(1-'Model Assumptions'!$I$50),0)),0,PMT('Model Assumptions'!$I$36/12,'IQF Data'!CV43,-'IQF Data'!CV97*(1+'Model Assumptions'!$I$38),CV40*(1-'Model Assumptions'!$I$50),0))</f>
        <v>482.29700138117641</v>
      </c>
      <c r="CW100" s="214">
        <f>IF(ISERROR(PMT('Model Assumptions'!$I$36/12,'IQF Data'!CW43,-'IQF Data'!CW97*(1+'Model Assumptions'!$I$38),CW40*(1-'Model Assumptions'!$I$50),0)),0,PMT('Model Assumptions'!$I$36/12,'IQF Data'!CW43,-'IQF Data'!CW97*(1+'Model Assumptions'!$I$38),CW40*(1-'Model Assumptions'!$I$50),0))</f>
        <v>562.55014063020258</v>
      </c>
      <c r="CX100" s="214">
        <f>IF(ISERROR(PMT('Model Assumptions'!$I$36/12,'IQF Data'!CX43,-'IQF Data'!CX97*(1+'Model Assumptions'!$I$38),CX40*(1-'Model Assumptions'!$I$50),0)),0,PMT('Model Assumptions'!$I$36/12,'IQF Data'!CX43,-'IQF Data'!CX97*(1+'Model Assumptions'!$I$38),CX40*(1-'Model Assumptions'!$I$50),0))</f>
        <v>570.84585196633509</v>
      </c>
      <c r="CY100" s="214">
        <f>IF(ISERROR(PMT('Model Assumptions'!$I$36/12,'IQF Data'!CY43,-'IQF Data'!CY97*(1+'Model Assumptions'!$I$38),CY40*(1-'Model Assumptions'!$I$50),0)),0,PMT('Model Assumptions'!$I$36/12,'IQF Data'!CY43,-'IQF Data'!CY97*(1+'Model Assumptions'!$I$38),CY40*(1-'Model Assumptions'!$I$50),0))</f>
        <v>595.7364981302519</v>
      </c>
      <c r="CZ100" s="214">
        <f>IF(ISERROR(PMT('Model Assumptions'!$I$36/12,'IQF Data'!CZ43,-'IQF Data'!CZ97*(1+'Model Assumptions'!$I$38),CZ40*(1-'Model Assumptions'!$I$50),0)),0,PMT('Model Assumptions'!$I$36/12,'IQF Data'!CZ43,-'IQF Data'!CZ97*(1+'Model Assumptions'!$I$38),CZ40*(1-'Model Assumptions'!$I$50),0))</f>
        <v>521.1189267739768</v>
      </c>
      <c r="DA100" s="214">
        <f>IF(ISERROR(PMT('Model Assumptions'!$I$36/12,'IQF Data'!DA43,-'IQF Data'!DA97*(1+'Model Assumptions'!$I$38),DA40*(1-'Model Assumptions'!$I$50),0)),0,PMT('Model Assumptions'!$I$36/12,'IQF Data'!DA43,-'IQF Data'!DA97*(1+'Model Assumptions'!$I$38),DA40*(1-'Model Assumptions'!$I$50),0))</f>
        <v>529.48197313838273</v>
      </c>
      <c r="DB100" s="214">
        <f>IF(ISERROR(PMT('Model Assumptions'!$I$36/12,'IQF Data'!DB43,-'IQF Data'!DB97*(1+'Model Assumptions'!$I$38),DB40*(1-'Model Assumptions'!$I$50),0)),0,PMT('Model Assumptions'!$I$36/12,'IQF Data'!DB43,-'IQF Data'!DB97*(1+'Model Assumptions'!$I$38),DB40*(1-'Model Assumptions'!$I$50),0))</f>
        <v>551.99765771699151</v>
      </c>
      <c r="DC100" s="214">
        <f>IF(ISERROR(PMT('Model Assumptions'!$I$36/12,'IQF Data'!DC43,-'IQF Data'!DC97*(1+'Model Assumptions'!$I$38),DC40*(1-'Model Assumptions'!$I$50),0)),0,PMT('Model Assumptions'!$I$36/12,'IQF Data'!DC43,-'IQF Data'!DC97*(1+'Model Assumptions'!$I$38),DC40*(1-'Model Assumptions'!$I$50),0))</f>
        <v>220.33734892889112</v>
      </c>
      <c r="DD100" s="214">
        <f>IF(ISERROR(PMT('Model Assumptions'!$I$36/12,'IQF Data'!DD43,-'IQF Data'!DD97*(1+'Model Assumptions'!$I$38),DD40*(1-'Model Assumptions'!$I$50),0)),0,PMT('Model Assumptions'!$I$36/12,'IQF Data'!DD43,-'IQF Data'!DD97*(1+'Model Assumptions'!$I$38),DD40*(1-'Model Assumptions'!$I$50),0))</f>
        <v>223.0856106225929</v>
      </c>
      <c r="DE100" s="214">
        <f>IF(ISERROR(PMT('Model Assumptions'!$I$36/12,'IQF Data'!DE43,-'IQF Data'!DE97*(1+'Model Assumptions'!$I$38),DE40*(1-'Model Assumptions'!$I$50),0)),0,PMT('Model Assumptions'!$I$36/12,'IQF Data'!DE43,-'IQF Data'!DE97*(1+'Model Assumptions'!$I$38),DE40*(1-'Model Assumptions'!$I$50),0))</f>
        <v>228.57862185447746</v>
      </c>
      <c r="DF100" s="214">
        <f>IF(ISERROR(PMT('Model Assumptions'!$I$36/12,'IQF Data'!DF43,-'IQF Data'!DF97*(1+'Model Assumptions'!$I$38),DF40*(1-'Model Assumptions'!$I$50),0)),0,PMT('Model Assumptions'!$I$36/12,'IQF Data'!DF43,-'IQF Data'!DF97*(1+'Model Assumptions'!$I$38),DF40*(1-'Model Assumptions'!$I$50),0))</f>
        <v>198.60622367469347</v>
      </c>
      <c r="DG100" s="214">
        <f>IF(ISERROR(PMT('Model Assumptions'!$I$36/12,'IQF Data'!DG43,-'IQF Data'!DG97*(1+'Model Assumptions'!$I$38),DG40*(1-'Model Assumptions'!$I$50),0)),0,PMT('Model Assumptions'!$I$36/12,'IQF Data'!DG43,-'IQF Data'!DG97*(1+'Model Assumptions'!$I$38),DG40*(1-'Model Assumptions'!$I$50),0))</f>
        <v>201.37438929807951</v>
      </c>
      <c r="DH100" s="214">
        <f>IF(ISERROR(PMT('Model Assumptions'!$I$36/12,'IQF Data'!DH43,-'IQF Data'!DH97*(1+'Model Assumptions'!$I$38),DH40*(1-'Model Assumptions'!$I$50),0)),0,PMT('Model Assumptions'!$I$36/12,'IQF Data'!DH43,-'IQF Data'!DH97*(1+'Model Assumptions'!$I$38),DH40*(1-'Model Assumptions'!$I$50),0))</f>
        <v>206.69967004233084</v>
      </c>
      <c r="DI100" s="214">
        <f>IF(ISERROR(PMT('Model Assumptions'!$I$36/12,'IQF Data'!DI43,-'IQF Data'!DI97*(1+'Model Assumptions'!$I$38),DI40*(1-'Model Assumptions'!$I$50),0)),0,PMT('Model Assumptions'!$I$36/12,'IQF Data'!DI43,-'IQF Data'!DI97*(1+'Model Assumptions'!$I$38),DI40*(1-'Model Assumptions'!$I$50),0))</f>
        <v>171.81267493504885</v>
      </c>
      <c r="DJ100" s="214">
        <f>IF(ISERROR(PMT('Model Assumptions'!$I$36/12,'IQF Data'!DJ43,-'IQF Data'!DJ97*(1+'Model Assumptions'!$I$38),DJ40*(1-'Model Assumptions'!$I$50),0)),0,PMT('Model Assumptions'!$I$36/12,'IQF Data'!DJ43,-'IQF Data'!DJ97*(1+'Model Assumptions'!$I$38),DJ40*(1-'Model Assumptions'!$I$50),0))</f>
        <v>174.12718542214083</v>
      </c>
      <c r="DK100" s="214">
        <f>IF(ISERROR(PMT('Model Assumptions'!$I$36/12,'IQF Data'!DK43,-'IQF Data'!DK97*(1+'Model Assumptions'!$I$38),DK40*(1-'Model Assumptions'!$I$50),0)),0,PMT('Model Assumptions'!$I$36/12,'IQF Data'!DK43,-'IQF Data'!DK97*(1+'Model Assumptions'!$I$38),DK40*(1-'Model Assumptions'!$I$50),0))</f>
        <v>178.75796247408442</v>
      </c>
      <c r="DL100" s="214">
        <f>IF(ISERROR(PMT('Model Assumptions'!$I$36/12,'IQF Data'!DL43,-'IQF Data'!DL97*(1+'Model Assumptions'!$I$38),DL40*(1-'Model Assumptions'!$I$50),0)),0,PMT('Model Assumptions'!$I$36/12,'IQF Data'!DL43,-'IQF Data'!DL97*(1+'Model Assumptions'!$I$38),DL40*(1-'Model Assumptions'!$I$50),0))</f>
        <v>156.03829518607921</v>
      </c>
      <c r="DM100" s="214">
        <f>IF(ISERROR(PMT('Model Assumptions'!$I$36/12,'IQF Data'!DM43,-'IQF Data'!DM97*(1+'Model Assumptions'!$I$38),DM40*(1-'Model Assumptions'!$I$50),0)),0,PMT('Model Assumptions'!$I$36/12,'IQF Data'!DM43,-'IQF Data'!DM97*(1+'Model Assumptions'!$I$38),DM40*(1-'Model Assumptions'!$I$50),0))</f>
        <v>158.37210525911595</v>
      </c>
      <c r="DN100" s="214">
        <f>IF(ISERROR(PMT('Model Assumptions'!$I$36/12,'IQF Data'!DN43,-'IQF Data'!DN97*(1+'Model Assumptions'!$I$38),DN40*(1-'Model Assumptions'!$I$50),0)),0,PMT('Model Assumptions'!$I$36/12,'IQF Data'!DN43,-'IQF Data'!DN97*(1+'Model Assumptions'!$I$38),DN40*(1-'Model Assumptions'!$I$50),0))</f>
        <v>162.85999207401036</v>
      </c>
      <c r="DO100" s="214">
        <f>IF(ISERROR(PMT('Model Assumptions'!$I$36/12,'IQF Data'!DO43,-'IQF Data'!DO97*(1+'Model Assumptions'!$I$38),DO40*(1-'Model Assumptions'!$I$50),0)),0,PMT('Model Assumptions'!$I$36/12,'IQF Data'!DO43,-'IQF Data'!DO97*(1+'Model Assumptions'!$I$38),DO40*(1-'Model Assumptions'!$I$50),0))</f>
        <v>192.98028341353967</v>
      </c>
      <c r="DP100" s="214">
        <f>IF(ISERROR(PMT('Model Assumptions'!$I$36/12,'IQF Data'!DP43,-'IQF Data'!DP97*(1+'Model Assumptions'!$I$38),DP40*(1-'Model Assumptions'!$I$50),0)),0,PMT('Model Assumptions'!$I$36/12,'IQF Data'!DP43,-'IQF Data'!DP97*(1+'Model Assumptions'!$I$38),DP40*(1-'Model Assumptions'!$I$50),0))</f>
        <v>195.63196083046603</v>
      </c>
      <c r="DQ100" s="214">
        <f>IF(ISERROR(PMT('Model Assumptions'!$I$36/12,'IQF Data'!DQ43,-'IQF Data'!DQ97*(1+'Model Assumptions'!$I$38),DQ40*(1-'Model Assumptions'!$I$50),0)),0,PMT('Model Assumptions'!$I$36/12,'IQF Data'!DQ43,-'IQF Data'!DQ97*(1+'Model Assumptions'!$I$38),DQ40*(1-'Model Assumptions'!$I$50),0))</f>
        <v>200.9370717420783</v>
      </c>
      <c r="DR100" s="214">
        <f>IF(ISERROR(PMT('Model Assumptions'!$I$36/12,'IQF Data'!DR43,-'IQF Data'!DR97*(1+'Model Assumptions'!$I$38),DR40*(1-'Model Assumptions'!$I$50),0)),0,PMT('Model Assumptions'!$I$36/12,'IQF Data'!DR43,-'IQF Data'!DR97*(1+'Model Assumptions'!$I$38),DR40*(1-'Model Assumptions'!$I$50),0))</f>
        <v>175.80024725175457</v>
      </c>
      <c r="DS100" s="214">
        <f>IF(ISERROR(PMT('Model Assumptions'!$I$36/12,'IQF Data'!DS43,-'IQF Data'!DS97*(1+'Model Assumptions'!$I$38),DS40*(1-'Model Assumptions'!$I$50),0)),0,PMT('Model Assumptions'!$I$36/12,'IQF Data'!DS43,-'IQF Data'!DS97*(1+'Model Assumptions'!$I$38),DS40*(1-'Model Assumptions'!$I$50),0))</f>
        <v>178.47309974496989</v>
      </c>
      <c r="DT100" s="214">
        <f>IF(ISERROR(PMT('Model Assumptions'!$I$36/12,'IQF Data'!DT43,-'IQF Data'!DT97*(1+'Model Assumptions'!$I$38),DT40*(1-'Model Assumptions'!$I$50),0)),0,PMT('Model Assumptions'!$I$36/12,'IQF Data'!DT43,-'IQF Data'!DT97*(1+'Model Assumptions'!$I$38),DT40*(1-'Model Assumptions'!$I$50),0))</f>
        <v>183.61320069346098</v>
      </c>
      <c r="DU100" s="214">
        <f>IF(ISERROR(PMT('Model Assumptions'!$I$36/12,'IQF Data'!DU43,-'IQF Data'!DU97*(1+'Model Assumptions'!$I$38),DU40*(1-'Model Assumptions'!$I$50),0)),0,PMT('Model Assumptions'!$I$36/12,'IQF Data'!DU43,-'IQF Data'!DU97*(1+'Model Assumptions'!$I$38),DU40*(1-'Model Assumptions'!$I$50),0))</f>
        <v>321.28268575613959</v>
      </c>
      <c r="DV100" s="214">
        <f>IF(ISERROR(PMT('Model Assumptions'!$I$36/12,'IQF Data'!DV43,-'IQF Data'!DV97*(1+'Model Assumptions'!$I$38),DV40*(1-'Model Assumptions'!$I$50),0)),0,PMT('Model Assumptions'!$I$36/12,'IQF Data'!DV43,-'IQF Data'!DV97*(1+'Model Assumptions'!$I$38),DV40*(1-'Model Assumptions'!$I$50),0))</f>
        <v>325.41824887988895</v>
      </c>
      <c r="DW100" s="214">
        <f>IF(ISERROR(PMT('Model Assumptions'!$I$36/12,'IQF Data'!DW43,-'IQF Data'!DW97*(1+'Model Assumptions'!$I$38),DW40*(1-'Model Assumptions'!$I$50),0)),0,PMT('Model Assumptions'!$I$36/12,'IQF Data'!DW43,-'IQF Data'!DW97*(1+'Model Assumptions'!$I$38),DW40*(1-'Model Assumptions'!$I$50),0))</f>
        <v>333.69113120514731</v>
      </c>
      <c r="DX100" s="214">
        <f>IF(ISERROR(PMT('Model Assumptions'!$I$36/12,'IQF Data'!DX43,-'IQF Data'!DX97*(1+'Model Assumptions'!$I$38),DX40*(1-'Model Assumptions'!$I$50),0)),0,PMT('Model Assumptions'!$I$36/12,'IQF Data'!DX43,-'IQF Data'!DX97*(1+'Model Assumptions'!$I$38),DX40*(1-'Model Assumptions'!$I$50),0))</f>
        <v>290.41882080433845</v>
      </c>
      <c r="DY100" s="214">
        <f>IF(ISERROR(PMT('Model Assumptions'!$I$36/12,'IQF Data'!DY43,-'IQF Data'!DY97*(1+'Model Assumptions'!$I$38),DY40*(1-'Model Assumptions'!$I$50),0)),0,PMT('Model Assumptions'!$I$36/12,'IQF Data'!DY43,-'IQF Data'!DY97*(1+'Model Assumptions'!$I$38),DY40*(1-'Model Assumptions'!$I$50),0))</f>
        <v>294.58808944123371</v>
      </c>
      <c r="DZ100" s="214">
        <f>IF(ISERROR(PMT('Model Assumptions'!$I$36/12,'IQF Data'!DZ43,-'IQF Data'!DZ97*(1+'Model Assumptions'!$I$38),DZ40*(1-'Model Assumptions'!$I$50),0)),0,PMT('Model Assumptions'!$I$36/12,'IQF Data'!DZ43,-'IQF Data'!DZ97*(1+'Model Assumptions'!$I$38),DZ40*(1-'Model Assumptions'!$I$50),0))</f>
        <v>302.60528530473454</v>
      </c>
      <c r="EA100" s="214">
        <f>IF(ISERROR(PMT('Model Assumptions'!$I$36/12,'IQF Data'!EA43,-'IQF Data'!EA97*(1+'Model Assumptions'!$I$38),EA40*(1-'Model Assumptions'!$I$50),0)),0,PMT('Model Assumptions'!$I$36/12,'IQF Data'!EA43,-'IQF Data'!EA97*(1+'Model Assumptions'!$I$38),EA40*(1-'Model Assumptions'!$I$50),0))</f>
        <v>273.6718460260347</v>
      </c>
      <c r="EB100" s="214">
        <f>IF(ISERROR(PMT('Model Assumptions'!$I$36/12,'IQF Data'!EB43,-'IQF Data'!EB97*(1+'Model Assumptions'!$I$38),EB40*(1-'Model Assumptions'!$I$50),0)),0,PMT('Model Assumptions'!$I$36/12,'IQF Data'!EB43,-'IQF Data'!EB97*(1+'Model Assumptions'!$I$38),EB40*(1-'Model Assumptions'!$I$50),0))</f>
        <v>277.69853232869173</v>
      </c>
      <c r="EC100" s="214">
        <f>IF(ISERROR(PMT('Model Assumptions'!$I$36/12,'IQF Data'!EC43,-'IQF Data'!EC97*(1+'Model Assumptions'!$I$38),EC40*(1-'Model Assumptions'!$I$50),0)),0,PMT('Model Assumptions'!$I$36/12,'IQF Data'!EC43,-'IQF Data'!EC97*(1+'Model Assumptions'!$I$38),EC40*(1-'Model Assumptions'!$I$50),0))</f>
        <v>285.75366101176542</v>
      </c>
      <c r="ED100" s="214">
        <f>IF(ISERROR(PMT('Model Assumptions'!$I$36/12,'IQF Data'!ED43,-'IQF Data'!ED97*(1+'Model Assumptions'!$I$38),ED40*(1-'Model Assumptions'!$I$50),0)),0,PMT('Model Assumptions'!$I$36/12,'IQF Data'!ED43,-'IQF Data'!ED97*(1+'Model Assumptions'!$I$38),ED40*(1-'Model Assumptions'!$I$50),0))</f>
        <v>253.65938948655744</v>
      </c>
      <c r="EE100" s="214">
        <f>IF(ISERROR(PMT('Model Assumptions'!$I$36/12,'IQF Data'!EE43,-'IQF Data'!EE97*(1+'Model Assumptions'!$I$38),EE40*(1-'Model Assumptions'!$I$50),0)),0,PMT('Model Assumptions'!$I$36/12,'IQF Data'!EE43,-'IQF Data'!EE97*(1+'Model Assumptions'!$I$38),EE40*(1-'Model Assumptions'!$I$50),0))</f>
        <v>257.71836721568383</v>
      </c>
      <c r="EF100" s="214">
        <f>IF(ISERROR(PMT('Model Assumptions'!$I$36/12,'IQF Data'!EF43,-'IQF Data'!EF97*(1+'Model Assumptions'!$I$38),EF40*(1-'Model Assumptions'!$I$50),0)),0,PMT('Model Assumptions'!$I$36/12,'IQF Data'!EF43,-'IQF Data'!EF97*(1+'Model Assumptions'!$I$38),EF40*(1-'Model Assumptions'!$I$50),0))</f>
        <v>265.52451257666377</v>
      </c>
      <c r="EG100" s="214">
        <f>IF(ISERROR(PMT('Model Assumptions'!$I$36/12,'IQF Data'!EG43,-'IQF Data'!EG97*(1+'Model Assumptions'!$I$38),EG40*(1-'Model Assumptions'!$I$50),0)),0,PMT('Model Assumptions'!$I$36/12,'IQF Data'!EG43,-'IQF Data'!EG97*(1+'Model Assumptions'!$I$38),EG40*(1-'Model Assumptions'!$I$50),0))</f>
        <v>0</v>
      </c>
      <c r="EH100" s="214">
        <f>IF(ISERROR(PMT('Model Assumptions'!$I$36/12,'IQF Data'!EH43,-'IQF Data'!EH97*(1+'Model Assumptions'!$I$38),EH40*(1-'Model Assumptions'!$I$50),0)),0,PMT('Model Assumptions'!$I$36/12,'IQF Data'!EH43,-'IQF Data'!EH97*(1+'Model Assumptions'!$I$38),EH40*(1-'Model Assumptions'!$I$50),0))</f>
        <v>0</v>
      </c>
      <c r="EI100" s="214">
        <f>IF(ISERROR(PMT('Model Assumptions'!$I$36/12,'IQF Data'!EI43,-'IQF Data'!EI97*(1+'Model Assumptions'!$I$38),EI40*(1-'Model Assumptions'!$I$50),0)),0,PMT('Model Assumptions'!$I$36/12,'IQF Data'!EI43,-'IQF Data'!EI97*(1+'Model Assumptions'!$I$38),EI40*(1-'Model Assumptions'!$I$50),0))</f>
        <v>0</v>
      </c>
      <c r="EJ100" s="214">
        <f>IF(ISERROR(PMT('Model Assumptions'!$I$36/12,'IQF Data'!EJ43,-'IQF Data'!EJ97*(1+'Model Assumptions'!$I$38),EJ40*(1-'Model Assumptions'!$I$50),0)),0,PMT('Model Assumptions'!$I$36/12,'IQF Data'!EJ43,-'IQF Data'!EJ97*(1+'Model Assumptions'!$I$38),EJ40*(1-'Model Assumptions'!$I$50),0))</f>
        <v>0</v>
      </c>
      <c r="EK100" s="214">
        <f>IF(ISERROR(PMT('Model Assumptions'!$I$36/12,'IQF Data'!EK43,-'IQF Data'!EK97*(1+'Model Assumptions'!$I$38),EK40*(1-'Model Assumptions'!$I$50),0)),0,PMT('Model Assumptions'!$I$36/12,'IQF Data'!EK43,-'IQF Data'!EK97*(1+'Model Assumptions'!$I$38),EK40*(1-'Model Assumptions'!$I$50),0))</f>
        <v>0</v>
      </c>
      <c r="EL100" s="214">
        <f>IF(ISERROR(PMT('Model Assumptions'!$I$36/12,'IQF Data'!EL43,-'IQF Data'!EL97*(1+'Model Assumptions'!$I$38),EL40*(1-'Model Assumptions'!$I$50),0)),0,PMT('Model Assumptions'!$I$36/12,'IQF Data'!EL43,-'IQF Data'!EL97*(1+'Model Assumptions'!$I$38),EL40*(1-'Model Assumptions'!$I$50),0))</f>
        <v>0</v>
      </c>
      <c r="EM100" s="214">
        <f>IF(ISERROR(PMT('Model Assumptions'!$I$36/12,'IQF Data'!EM43,-'IQF Data'!EM97*(1+'Model Assumptions'!$I$38),EM40*(1-'Model Assumptions'!$I$50),0)),0,PMT('Model Assumptions'!$I$36/12,'IQF Data'!EM43,-'IQF Data'!EM97*(1+'Model Assumptions'!$I$38),EM40*(1-'Model Assumptions'!$I$50),0))</f>
        <v>0</v>
      </c>
      <c r="EN100" s="214">
        <f>IF(ISERROR(PMT('Model Assumptions'!$I$36/12,'IQF Data'!EN43,-'IQF Data'!EN97*(1+'Model Assumptions'!$I$38),EN40*(1-'Model Assumptions'!$I$50),0)),0,PMT('Model Assumptions'!$I$36/12,'IQF Data'!EN43,-'IQF Data'!EN97*(1+'Model Assumptions'!$I$38),EN40*(1-'Model Assumptions'!$I$50),0))</f>
        <v>0</v>
      </c>
      <c r="EO100" s="214">
        <f>IF(ISERROR(PMT('Model Assumptions'!$I$36/12,'IQF Data'!EO43,-'IQF Data'!EO97*(1+'Model Assumptions'!$I$38),EO40*(1-'Model Assumptions'!$I$50),0)),0,PMT('Model Assumptions'!$I$36/12,'IQF Data'!EO43,-'IQF Data'!EO97*(1+'Model Assumptions'!$I$38),EO40*(1-'Model Assumptions'!$I$50),0))</f>
        <v>0</v>
      </c>
      <c r="EP100" s="214">
        <f>IF(ISERROR(PMT('Model Assumptions'!$I$36/12,'IQF Data'!EP43,-'IQF Data'!EP97*(1+'Model Assumptions'!$I$38),EP40*(1-'Model Assumptions'!$I$50),0)),0,PMT('Model Assumptions'!$I$36/12,'IQF Data'!EP43,-'IQF Data'!EP97*(1+'Model Assumptions'!$I$38),EP40*(1-'Model Assumptions'!$I$50),0))</f>
        <v>0</v>
      </c>
      <c r="EQ100" s="214">
        <f>IF(ISERROR(PMT('Model Assumptions'!$I$36/12,'IQF Data'!EQ43,-'IQF Data'!EQ97*(1+'Model Assumptions'!$I$38),EQ40*(1-'Model Assumptions'!$I$50),0)),0,PMT('Model Assumptions'!$I$36/12,'IQF Data'!EQ43,-'IQF Data'!EQ97*(1+'Model Assumptions'!$I$38),EQ40*(1-'Model Assumptions'!$I$50),0))</f>
        <v>0</v>
      </c>
      <c r="ER100" s="214">
        <f>IF(ISERROR(PMT('Model Assumptions'!$I$36/12,'IQF Data'!ER43,-'IQF Data'!ER97*(1+'Model Assumptions'!$I$38),ER40*(1-'Model Assumptions'!$I$50),0)),0,PMT('Model Assumptions'!$I$36/12,'IQF Data'!ER43,-'IQF Data'!ER97*(1+'Model Assumptions'!$I$38),ER40*(1-'Model Assumptions'!$I$50),0))</f>
        <v>0</v>
      </c>
      <c r="ES100" s="214">
        <f>IF(ISERROR(PMT('Model Assumptions'!$I$36/12,'IQF Data'!ES43,-'IQF Data'!ES97*(1+'Model Assumptions'!$I$38),ES40*(1-'Model Assumptions'!$I$50),0)),0,PMT('Model Assumptions'!$I$36/12,'IQF Data'!ES43,-'IQF Data'!ES97*(1+'Model Assumptions'!$I$38),ES40*(1-'Model Assumptions'!$I$50),0))</f>
        <v>0</v>
      </c>
      <c r="ET100" s="214">
        <f>IF(ISERROR(PMT('Model Assumptions'!$I$36/12,'IQF Data'!ET43,-'IQF Data'!ET97*(1+'Model Assumptions'!$I$38),ET40*(1-'Model Assumptions'!$I$50),0)),0,PMT('Model Assumptions'!$I$36/12,'IQF Data'!ET43,-'IQF Data'!ET97*(1+'Model Assumptions'!$I$38),ET40*(1-'Model Assumptions'!$I$50),0))</f>
        <v>0</v>
      </c>
      <c r="EU100" s="214">
        <f>IF(ISERROR(PMT('Model Assumptions'!$I$36/12,'IQF Data'!EU43,-'IQF Data'!EU97*(1+'Model Assumptions'!$I$38),EU40*(1-'Model Assumptions'!$I$50),0)),0,PMT('Model Assumptions'!$I$36/12,'IQF Data'!EU43,-'IQF Data'!EU97*(1+'Model Assumptions'!$I$38),EU40*(1-'Model Assumptions'!$I$50),0))</f>
        <v>0</v>
      </c>
      <c r="EV100" s="214">
        <f>IF(ISERROR(PMT('Model Assumptions'!$I$36/12,'IQF Data'!EV43,-'IQF Data'!EV97*(1+'Model Assumptions'!$I$38),EV40*(1-'Model Assumptions'!$I$50),0)),0,PMT('Model Assumptions'!$I$36/12,'IQF Data'!EV43,-'IQF Data'!EV97*(1+'Model Assumptions'!$I$38),EV40*(1-'Model Assumptions'!$I$50),0))</f>
        <v>0</v>
      </c>
      <c r="EW100" s="214">
        <f>IF(ISERROR(PMT('Model Assumptions'!$I$36/12,'IQF Data'!EW43,-'IQF Data'!EW97*(1+'Model Assumptions'!$I$38),EW40*(1-'Model Assumptions'!$I$50),0)),0,PMT('Model Assumptions'!$I$36/12,'IQF Data'!EW43,-'IQF Data'!EW97*(1+'Model Assumptions'!$I$38),EW40*(1-'Model Assumptions'!$I$50),0))</f>
        <v>0</v>
      </c>
      <c r="EX100" s="214">
        <f>IF(ISERROR(PMT('Model Assumptions'!$I$36/12,'IQF Data'!EX43,-'IQF Data'!EX97*(1+'Model Assumptions'!$I$38),EX40*(1-'Model Assumptions'!$I$50),0)),0,PMT('Model Assumptions'!$I$36/12,'IQF Data'!EX43,-'IQF Data'!EX97*(1+'Model Assumptions'!$I$38),EX40*(1-'Model Assumptions'!$I$50),0))</f>
        <v>0</v>
      </c>
      <c r="EY100" s="214">
        <f>IF(ISERROR(PMT('Model Assumptions'!$I$36/12,'IQF Data'!EY43,-'IQF Data'!EY97*(1+'Model Assumptions'!$I$38),EY40*(1-'Model Assumptions'!$I$50),0)),0,PMT('Model Assumptions'!$I$36/12,'IQF Data'!EY43,-'IQF Data'!EY97*(1+'Model Assumptions'!$I$38),EY40*(1-'Model Assumptions'!$I$50),0))</f>
        <v>0</v>
      </c>
      <c r="EZ100" s="214">
        <f>IF(ISERROR(PMT('Model Assumptions'!$I$36/12,'IQF Data'!EZ43,-'IQF Data'!EZ97*(1+'Model Assumptions'!$I$38),EZ40*(1-'Model Assumptions'!$I$50),0)),0,PMT('Model Assumptions'!$I$36/12,'IQF Data'!EZ43,-'IQF Data'!EZ97*(1+'Model Assumptions'!$I$38),EZ40*(1-'Model Assumptions'!$I$50),0))</f>
        <v>0</v>
      </c>
      <c r="FA100" s="214">
        <f>IF(ISERROR(PMT('Model Assumptions'!$I$36/12,'IQF Data'!FA43,-'IQF Data'!FA97*(1+'Model Assumptions'!$I$38),FA40*(1-'Model Assumptions'!$I$50),0)),0,PMT('Model Assumptions'!$I$36/12,'IQF Data'!FA43,-'IQF Data'!FA97*(1+'Model Assumptions'!$I$38),FA40*(1-'Model Assumptions'!$I$50),0))</f>
        <v>0</v>
      </c>
      <c r="FB100" s="214">
        <f>IF(ISERROR(PMT('Model Assumptions'!$I$36/12,'IQF Data'!FB43,-'IQF Data'!FB97*(1+'Model Assumptions'!$I$38),FB40*(1-'Model Assumptions'!$I$50),0)),0,PMT('Model Assumptions'!$I$36/12,'IQF Data'!FB43,-'IQF Data'!FB97*(1+'Model Assumptions'!$I$38),FB40*(1-'Model Assumptions'!$I$50),0))</f>
        <v>0</v>
      </c>
      <c r="FC100" s="214">
        <f>IF(ISERROR(PMT('Model Assumptions'!$I$36/12,'IQF Data'!FC43,-'IQF Data'!FC97*(1+'Model Assumptions'!$I$38),FC40*(1-'Model Assumptions'!$I$50),0)),0,PMT('Model Assumptions'!$I$36/12,'IQF Data'!FC43,-'IQF Data'!FC97*(1+'Model Assumptions'!$I$38),FC40*(1-'Model Assumptions'!$I$50),0))</f>
        <v>0</v>
      </c>
      <c r="FD100" s="214">
        <f>IF(ISERROR(PMT('Model Assumptions'!$I$36/12,'IQF Data'!FD43,-'IQF Data'!FD97*(1+'Model Assumptions'!$I$38),FD40*(1-'Model Assumptions'!$I$50),0)),0,PMT('Model Assumptions'!$I$36/12,'IQF Data'!FD43,-'IQF Data'!FD97*(1+'Model Assumptions'!$I$38),FD40*(1-'Model Assumptions'!$I$50),0))</f>
        <v>0</v>
      </c>
      <c r="FE100" s="214">
        <f>IF(ISERROR(PMT('Model Assumptions'!$I$36/12,'IQF Data'!FE43,-'IQF Data'!FE97*(1+'Model Assumptions'!$I$38),FE40*(1-'Model Assumptions'!$I$50),0)),0,PMT('Model Assumptions'!$I$36/12,'IQF Data'!FE43,-'IQF Data'!FE97*(1+'Model Assumptions'!$I$38),FE40*(1-'Model Assumptions'!$I$50),0))</f>
        <v>0</v>
      </c>
      <c r="FF100" s="214">
        <f>IF(ISERROR(PMT('Model Assumptions'!$I$36/12,'IQF Data'!FF43,-'IQF Data'!FF97*(1+'Model Assumptions'!$I$38),FF40*(1-'Model Assumptions'!$I$50),0)),0,PMT('Model Assumptions'!$I$36/12,'IQF Data'!FF43,-'IQF Data'!FF97*(1+'Model Assumptions'!$I$38),FF40*(1-'Model Assumptions'!$I$50),0))</f>
        <v>0</v>
      </c>
      <c r="FG100" s="214">
        <f>IF(ISERROR(PMT('Model Assumptions'!$I$36/12,'IQF Data'!FG43,-'IQF Data'!FG97*(1+'Model Assumptions'!$I$38),FG40*(1-'Model Assumptions'!$I$50),0)),0,PMT('Model Assumptions'!$I$36/12,'IQF Data'!FG43,-'IQF Data'!FG97*(1+'Model Assumptions'!$I$38),FG40*(1-'Model Assumptions'!$I$50),0))</f>
        <v>0</v>
      </c>
      <c r="FH100" s="214">
        <f>IF(ISERROR(PMT('Model Assumptions'!$I$36/12,'IQF Data'!FH43,-'IQF Data'!FH97*(1+'Model Assumptions'!$I$38),FH40*(1-'Model Assumptions'!$I$50),0)),0,PMT('Model Assumptions'!$I$36/12,'IQF Data'!FH43,-'IQF Data'!FH97*(1+'Model Assumptions'!$I$38),FH40*(1-'Model Assumptions'!$I$50),0))</f>
        <v>0</v>
      </c>
      <c r="FI100" s="214">
        <f>IF(ISERROR(PMT('Model Assumptions'!$I$36/12,'IQF Data'!FI43,-'IQF Data'!FI97*(1+'Model Assumptions'!$I$38),FI40*(1-'Model Assumptions'!$I$50),0)),0,PMT('Model Assumptions'!$I$36/12,'IQF Data'!FI43,-'IQF Data'!FI97*(1+'Model Assumptions'!$I$38),FI40*(1-'Model Assumptions'!$I$50),0))</f>
        <v>0</v>
      </c>
      <c r="FJ100" s="214">
        <f>IF(ISERROR(PMT('Model Assumptions'!$I$36/12,'IQF Data'!FJ43,-'IQF Data'!FJ97*(1+'Model Assumptions'!$I$38),FJ40*(1-'Model Assumptions'!$I$50),0)),0,PMT('Model Assumptions'!$I$36/12,'IQF Data'!FJ43,-'IQF Data'!FJ97*(1+'Model Assumptions'!$I$38),FJ40*(1-'Model Assumptions'!$I$50),0))</f>
        <v>0</v>
      </c>
      <c r="FK100" s="214">
        <f>IF(ISERROR(PMT('Model Assumptions'!$I$36/12,'IQF Data'!FK43,-'IQF Data'!FK97*(1+'Model Assumptions'!$I$38),FK40*(1-'Model Assumptions'!$I$50),0)),0,PMT('Model Assumptions'!$I$36/12,'IQF Data'!FK43,-'IQF Data'!FK97*(1+'Model Assumptions'!$I$38),FK40*(1-'Model Assumptions'!$I$50),0))</f>
        <v>0</v>
      </c>
      <c r="FL100" s="214">
        <f>IF(ISERROR(PMT('Model Assumptions'!$I$36/12,'IQF Data'!FL43,-'IQF Data'!FL97*(1+'Model Assumptions'!$I$38),FL40*(1-'Model Assumptions'!$I$50),0)),0,PMT('Model Assumptions'!$I$36/12,'IQF Data'!FL43,-'IQF Data'!FL97*(1+'Model Assumptions'!$I$38),FL40*(1-'Model Assumptions'!$I$50),0))</f>
        <v>0</v>
      </c>
      <c r="FM100" s="214">
        <f>IF(ISERROR(PMT('Model Assumptions'!$I$36/12,'IQF Data'!FM43,-'IQF Data'!FM97*(1+'Model Assumptions'!$I$38),FM40*(1-'Model Assumptions'!$I$50),0)),0,PMT('Model Assumptions'!$I$36/12,'IQF Data'!FM43,-'IQF Data'!FM97*(1+'Model Assumptions'!$I$38),FM40*(1-'Model Assumptions'!$I$50),0))</f>
        <v>0</v>
      </c>
      <c r="FN100" s="214">
        <f>IF(ISERROR(PMT('Model Assumptions'!$I$36/12,'IQF Data'!FN43,-'IQF Data'!FN97*(1+'Model Assumptions'!$I$38),FN40*(1-'Model Assumptions'!$I$50),0)),0,PMT('Model Assumptions'!$I$36/12,'IQF Data'!FN43,-'IQF Data'!FN97*(1+'Model Assumptions'!$I$38),FN40*(1-'Model Assumptions'!$I$50),0))</f>
        <v>0</v>
      </c>
      <c r="FO100" s="214">
        <f>IF(ISERROR(PMT('Model Assumptions'!$I$36/12,'IQF Data'!FO43,-'IQF Data'!FO97*(1+'Model Assumptions'!$I$38),FO40*(1-'Model Assumptions'!$I$50),0)),0,PMT('Model Assumptions'!$I$36/12,'IQF Data'!FO43,-'IQF Data'!FO97*(1+'Model Assumptions'!$I$38),FO40*(1-'Model Assumptions'!$I$50),0))</f>
        <v>0</v>
      </c>
      <c r="FP100" s="214">
        <f>IF(ISERROR(PMT('Model Assumptions'!$I$36/12,'IQF Data'!FP43,-'IQF Data'!FP97*(1+'Model Assumptions'!$I$38),FP40*(1-'Model Assumptions'!$I$50),0)),0,PMT('Model Assumptions'!$I$36/12,'IQF Data'!FP43,-'IQF Data'!FP97*(1+'Model Assumptions'!$I$38),FP40*(1-'Model Assumptions'!$I$50),0))</f>
        <v>0</v>
      </c>
      <c r="FQ100" s="214">
        <f>IF(ISERROR(PMT('Model Assumptions'!$I$36/12,'IQF Data'!FQ43,-'IQF Data'!FQ97*(1+'Model Assumptions'!$I$38),FQ40*(1-'Model Assumptions'!$I$50),0)),0,PMT('Model Assumptions'!$I$36/12,'IQF Data'!FQ43,-'IQF Data'!FQ97*(1+'Model Assumptions'!$I$38),FQ40*(1-'Model Assumptions'!$I$50),0))</f>
        <v>0</v>
      </c>
      <c r="FR100" s="214">
        <f>IF(ISERROR(PMT('Model Assumptions'!$I$36/12,'IQF Data'!FR43,-'IQF Data'!FR97*(1+'Model Assumptions'!$I$38),FR40*(1-'Model Assumptions'!$I$50),0)),0,PMT('Model Assumptions'!$I$36/12,'IQF Data'!FR43,-'IQF Data'!FR97*(1+'Model Assumptions'!$I$38),FR40*(1-'Model Assumptions'!$I$50),0))</f>
        <v>0</v>
      </c>
      <c r="FS100" s="214">
        <f>IF(ISERROR(PMT('Model Assumptions'!$I$36/12,'IQF Data'!FS43,-'IQF Data'!FS97*(1+'Model Assumptions'!$I$38),FS40*(1-'Model Assumptions'!$I$50),0)),0,PMT('Model Assumptions'!$I$36/12,'IQF Data'!FS43,-'IQF Data'!FS97*(1+'Model Assumptions'!$I$38),FS40*(1-'Model Assumptions'!$I$50),0))</f>
        <v>0</v>
      </c>
      <c r="FT100" s="214">
        <f>IF(ISERROR(PMT('Model Assumptions'!$I$36/12,'IQF Data'!FT43,-'IQF Data'!FT97*(1+'Model Assumptions'!$I$38),FT40*(1-'Model Assumptions'!$I$50),0)),0,PMT('Model Assumptions'!$I$36/12,'IQF Data'!FT43,-'IQF Data'!FT97*(1+'Model Assumptions'!$I$38),FT40*(1-'Model Assumptions'!$I$50),0))</f>
        <v>0</v>
      </c>
      <c r="FU100" s="214">
        <f>IF(ISERROR(PMT('Model Assumptions'!$I$36/12,'IQF Data'!FU43,-'IQF Data'!FU97*(1+'Model Assumptions'!$I$38),FU40*(1-'Model Assumptions'!$I$50),0)),0,PMT('Model Assumptions'!$I$36/12,'IQF Data'!FU43,-'IQF Data'!FU97*(1+'Model Assumptions'!$I$38),FU40*(1-'Model Assumptions'!$I$50),0))</f>
        <v>0</v>
      </c>
      <c r="FV100" s="214">
        <f>IF(ISERROR(PMT('Model Assumptions'!$I$36/12,'IQF Data'!FV43,-'IQF Data'!FV97*(1+'Model Assumptions'!$I$38),FV40*(1-'Model Assumptions'!$I$50),0)),0,PMT('Model Assumptions'!$I$36/12,'IQF Data'!FV43,-'IQF Data'!FV97*(1+'Model Assumptions'!$I$38),FV40*(1-'Model Assumptions'!$I$50),0))</f>
        <v>0</v>
      </c>
      <c r="FW100" s="214">
        <f>IF(ISERROR(PMT('Model Assumptions'!$I$36/12,'IQF Data'!FW43,-'IQF Data'!FW97*(1+'Model Assumptions'!$I$38),FW40*(1-'Model Assumptions'!$I$50),0)),0,PMT('Model Assumptions'!$I$36/12,'IQF Data'!FW43,-'IQF Data'!FW97*(1+'Model Assumptions'!$I$38),FW40*(1-'Model Assumptions'!$I$50),0))</f>
        <v>0</v>
      </c>
      <c r="FX100" s="214">
        <f>IF(ISERROR(PMT('Model Assumptions'!$I$36/12,'IQF Data'!FX43,-'IQF Data'!FX97*(1+'Model Assumptions'!$I$38),FX40*(1-'Model Assumptions'!$I$50),0)),0,PMT('Model Assumptions'!$I$36/12,'IQF Data'!FX43,-'IQF Data'!FX97*(1+'Model Assumptions'!$I$38),FX40*(1-'Model Assumptions'!$I$50),0))</f>
        <v>0</v>
      </c>
      <c r="FY100" s="214">
        <f>IF(ISERROR(PMT('Model Assumptions'!$I$36/12,'IQF Data'!FY43,-'IQF Data'!FY97*(1+'Model Assumptions'!$I$38),FY40*(1-'Model Assumptions'!$I$50),0)),0,PMT('Model Assumptions'!$I$36/12,'IQF Data'!FY43,-'IQF Data'!FY97*(1+'Model Assumptions'!$I$38),FY40*(1-'Model Assumptions'!$I$50),0))</f>
        <v>0</v>
      </c>
      <c r="FZ100" s="214">
        <f>IF(ISERROR(PMT('Model Assumptions'!$I$36/12,'IQF Data'!FZ43,-'IQF Data'!FZ97*(1+'Model Assumptions'!$I$38),FZ40*(1-'Model Assumptions'!$I$50),0)),0,PMT('Model Assumptions'!$I$36/12,'IQF Data'!FZ43,-'IQF Data'!FZ97*(1+'Model Assumptions'!$I$38),FZ40*(1-'Model Assumptions'!$I$50),0))</f>
        <v>0</v>
      </c>
      <c r="GA100" s="214">
        <f>IF(ISERROR(PMT('Model Assumptions'!$I$36/12,'IQF Data'!GA43,-'IQF Data'!GA97*(1+'Model Assumptions'!$I$38),GA40*(1-'Model Assumptions'!$I$50),0)),0,PMT('Model Assumptions'!$I$36/12,'IQF Data'!GA43,-'IQF Data'!GA97*(1+'Model Assumptions'!$I$38),GA40*(1-'Model Assumptions'!$I$50),0))</f>
        <v>0</v>
      </c>
      <c r="GB100" s="214">
        <f>IF(ISERROR(PMT('Model Assumptions'!$I$36/12,'IQF Data'!GB43,-'IQF Data'!GB97*(1+'Model Assumptions'!$I$38),GB40*(1-'Model Assumptions'!$I$50),0)),0,PMT('Model Assumptions'!$I$36/12,'IQF Data'!GB43,-'IQF Data'!GB97*(1+'Model Assumptions'!$I$38),GB40*(1-'Model Assumptions'!$I$50),0))</f>
        <v>0</v>
      </c>
      <c r="GC100" s="214">
        <f>IF(ISERROR(PMT('Model Assumptions'!$I$36/12,'IQF Data'!GC43,-'IQF Data'!GC97*(1+'Model Assumptions'!$I$38),GC40*(1-'Model Assumptions'!$I$50),0)),0,PMT('Model Assumptions'!$I$36/12,'IQF Data'!GC43,-'IQF Data'!GC97*(1+'Model Assumptions'!$I$38),GC40*(1-'Model Assumptions'!$I$50),0))</f>
        <v>0</v>
      </c>
      <c r="GD100" s="214">
        <f>IF(ISERROR(PMT('Model Assumptions'!$I$36/12,'IQF Data'!GD43,-'IQF Data'!GD97*(1+'Model Assumptions'!$I$38),GD40*(1-'Model Assumptions'!$I$50),0)),0,PMT('Model Assumptions'!$I$36/12,'IQF Data'!GD43,-'IQF Data'!GD97*(1+'Model Assumptions'!$I$38),GD40*(1-'Model Assumptions'!$I$50),0))</f>
        <v>0</v>
      </c>
      <c r="GE100" s="214">
        <f>IF(ISERROR(PMT('Model Assumptions'!$I$36/12,'IQF Data'!GE43,-'IQF Data'!GE97*(1+'Model Assumptions'!$I$38),GE40*(1-'Model Assumptions'!$I$50),0)),0,PMT('Model Assumptions'!$I$36/12,'IQF Data'!GE43,-'IQF Data'!GE97*(1+'Model Assumptions'!$I$38),GE40*(1-'Model Assumptions'!$I$50),0))</f>
        <v>0</v>
      </c>
      <c r="GF100" s="214">
        <f>IF(ISERROR(PMT('Model Assumptions'!$I$36/12,'IQF Data'!GF43,-'IQF Data'!GF97*(1+'Model Assumptions'!$I$38),GF40*(1-'Model Assumptions'!$I$50),0)),0,PMT('Model Assumptions'!$I$36/12,'IQF Data'!GF43,-'IQF Data'!GF97*(1+'Model Assumptions'!$I$38),GF40*(1-'Model Assumptions'!$I$50),0))</f>
        <v>0</v>
      </c>
      <c r="GG100" s="214">
        <f>IF(ISERROR(PMT('Model Assumptions'!$I$36/12,'IQF Data'!GG43,-'IQF Data'!GG97*(1+'Model Assumptions'!$I$38),GG40*(1-'Model Assumptions'!$I$50),0)),0,PMT('Model Assumptions'!$I$36/12,'IQF Data'!GG43,-'IQF Data'!GG97*(1+'Model Assumptions'!$I$38),GG40*(1-'Model Assumptions'!$I$50),0))</f>
        <v>0</v>
      </c>
      <c r="GH100" s="214">
        <f>IF(ISERROR(PMT('Model Assumptions'!$I$36/12,'IQF Data'!GH43,-'IQF Data'!GH97*(1+'Model Assumptions'!$I$38),GH40*(1-'Model Assumptions'!$I$50),0)),0,PMT('Model Assumptions'!$I$36/12,'IQF Data'!GH43,-'IQF Data'!GH97*(1+'Model Assumptions'!$I$38),GH40*(1-'Model Assumptions'!$I$50),0))</f>
        <v>0</v>
      </c>
      <c r="GI100" s="214">
        <f>IF(ISERROR(PMT('Model Assumptions'!$I$36/12,'IQF Data'!GI43,-'IQF Data'!GI97*(1+'Model Assumptions'!$I$38),GI40*(1-'Model Assumptions'!$I$50),0)),0,PMT('Model Assumptions'!$I$36/12,'IQF Data'!GI43,-'IQF Data'!GI97*(1+'Model Assumptions'!$I$38),GI40*(1-'Model Assumptions'!$I$50),0))</f>
        <v>0</v>
      </c>
      <c r="GJ100" s="214">
        <f>IF(ISERROR(PMT('Model Assumptions'!$I$36/12,'IQF Data'!GJ43,-'IQF Data'!GJ97*(1+'Model Assumptions'!$I$38),GJ40*(1-'Model Assumptions'!$I$50),0)),0,PMT('Model Assumptions'!$I$36/12,'IQF Data'!GJ43,-'IQF Data'!GJ97*(1+'Model Assumptions'!$I$38),GJ40*(1-'Model Assumptions'!$I$50),0))</f>
        <v>0</v>
      </c>
      <c r="GK100" s="214">
        <f>IF(ISERROR(PMT('Model Assumptions'!$I$36/12,'IQF Data'!GK43,-'IQF Data'!GK97*(1+'Model Assumptions'!$I$38),GK40*(1-'Model Assumptions'!$I$50),0)),0,PMT('Model Assumptions'!$I$36/12,'IQF Data'!GK43,-'IQF Data'!GK97*(1+'Model Assumptions'!$I$38),GK40*(1-'Model Assumptions'!$I$50),0))</f>
        <v>0</v>
      </c>
      <c r="GL100" s="214">
        <f>IF(ISERROR(PMT('Model Assumptions'!$I$36/12,'IQF Data'!GL43,-'IQF Data'!GL97*(1+'Model Assumptions'!$I$38),GL40*(1-'Model Assumptions'!$I$50),0)),0,PMT('Model Assumptions'!$I$36/12,'IQF Data'!GL43,-'IQF Data'!GL97*(1+'Model Assumptions'!$I$38),GL40*(1-'Model Assumptions'!$I$50),0))</f>
        <v>0</v>
      </c>
      <c r="GM100" s="214">
        <f>IF(ISERROR(PMT('Model Assumptions'!$I$36/12,'IQF Data'!GM43,-'IQF Data'!GM97*(1+'Model Assumptions'!$I$38),GM40*(1-'Model Assumptions'!$I$50),0)),0,PMT('Model Assumptions'!$I$36/12,'IQF Data'!GM43,-'IQF Data'!GM97*(1+'Model Assumptions'!$I$38),GM40*(1-'Model Assumptions'!$I$50),0))</f>
        <v>0</v>
      </c>
      <c r="GN100" s="214">
        <f>IF(ISERROR(PMT('Model Assumptions'!$I$36/12,'IQF Data'!GN43,-'IQF Data'!GN97*(1+'Model Assumptions'!$I$38),GN40*(1-'Model Assumptions'!$I$50),0)),0,PMT('Model Assumptions'!$I$36/12,'IQF Data'!GN43,-'IQF Data'!GN97*(1+'Model Assumptions'!$I$38),GN40*(1-'Model Assumptions'!$I$50),0))</f>
        <v>0</v>
      </c>
      <c r="GO100" s="214">
        <f>IF(ISERROR(PMT('Model Assumptions'!$I$36/12,'IQF Data'!GO43,-'IQF Data'!GO97*(1+'Model Assumptions'!$I$38),GO40*(1-'Model Assumptions'!$I$50),0)),0,PMT('Model Assumptions'!$I$36/12,'IQF Data'!GO43,-'IQF Data'!GO97*(1+'Model Assumptions'!$I$38),GO40*(1-'Model Assumptions'!$I$50),0))</f>
        <v>0</v>
      </c>
      <c r="GP100" s="214">
        <f>IF(ISERROR(PMT('Model Assumptions'!$I$36/12,'IQF Data'!GP43,-'IQF Data'!GP97*(1+'Model Assumptions'!$I$38),GP40*(1-'Model Assumptions'!$I$50),0)),0,PMT('Model Assumptions'!$I$36/12,'IQF Data'!GP43,-'IQF Data'!GP97*(1+'Model Assumptions'!$I$38),GP40*(1-'Model Assumptions'!$I$50),0))</f>
        <v>0</v>
      </c>
      <c r="GQ100" s="214">
        <f>IF(ISERROR(PMT('Model Assumptions'!$I$36/12,'IQF Data'!GQ43,-'IQF Data'!GQ97*(1+'Model Assumptions'!$I$38),GQ40*(1-'Model Assumptions'!$I$50),0)),0,PMT('Model Assumptions'!$I$36/12,'IQF Data'!GQ43,-'IQF Data'!GQ97*(1+'Model Assumptions'!$I$38),GQ40*(1-'Model Assumptions'!$I$50),0))</f>
        <v>0</v>
      </c>
      <c r="GR100" s="214">
        <f>IF(ISERROR(PMT('Model Assumptions'!$I$36/12,'IQF Data'!GR43,-'IQF Data'!GR97*(1+'Model Assumptions'!$I$38),GR40*(1-'Model Assumptions'!$I$50),0)),0,PMT('Model Assumptions'!$I$36/12,'IQF Data'!GR43,-'IQF Data'!GR97*(1+'Model Assumptions'!$I$38),GR40*(1-'Model Assumptions'!$I$50),0))</f>
        <v>0</v>
      </c>
      <c r="GS100" s="214">
        <f>IF(ISERROR(PMT('Model Assumptions'!$I$36/12,'IQF Data'!GS43,-'IQF Data'!GS97*(1+'Model Assumptions'!$I$38),GS40*(1-'Model Assumptions'!$I$50),0)),0,PMT('Model Assumptions'!$I$36/12,'IQF Data'!GS43,-'IQF Data'!GS97*(1+'Model Assumptions'!$I$38),GS40*(1-'Model Assumptions'!$I$50),0))</f>
        <v>0</v>
      </c>
      <c r="GT100" s="214">
        <f>IF(ISERROR(PMT('Model Assumptions'!$I$36/12,'IQF Data'!GT43,-'IQF Data'!GT97*(1+'Model Assumptions'!$I$38),GT40*(1-'Model Assumptions'!$I$50),0)),0,PMT('Model Assumptions'!$I$36/12,'IQF Data'!GT43,-'IQF Data'!GT97*(1+'Model Assumptions'!$I$38),GT40*(1-'Model Assumptions'!$I$50),0))</f>
        <v>0</v>
      </c>
      <c r="GU100" s="214">
        <f>IF(ISERROR(PMT('Model Assumptions'!$I$36/12,'IQF Data'!GU43,-'IQF Data'!GU97*(1+'Model Assumptions'!$I$38),GU40*(1-'Model Assumptions'!$I$50),0)),0,PMT('Model Assumptions'!$I$36/12,'IQF Data'!GU43,-'IQF Data'!GU97*(1+'Model Assumptions'!$I$38),GU40*(1-'Model Assumptions'!$I$50),0))</f>
        <v>0</v>
      </c>
      <c r="GV100" s="214">
        <f>IF(ISERROR(PMT('Model Assumptions'!$I$36/12,'IQF Data'!GV43,-'IQF Data'!GV97*(1+'Model Assumptions'!$I$38),GV40*(1-'Model Assumptions'!$I$50),0)),0,PMT('Model Assumptions'!$I$36/12,'IQF Data'!GV43,-'IQF Data'!GV97*(1+'Model Assumptions'!$I$38),GV40*(1-'Model Assumptions'!$I$50),0))</f>
        <v>0</v>
      </c>
      <c r="GW100" s="207"/>
      <c r="GX100" s="230">
        <f t="shared" si="106"/>
        <v>99</v>
      </c>
      <c r="HB100" s="211" t="str">
        <f>CS$18&amp;CS$19&amp;CS$20</f>
        <v>BMWSERIE-5 TOURING520 d</v>
      </c>
      <c r="HF100" s="212" t="str">
        <f>CS$18&amp;CS$19&amp;CS$20&amp;"Term:"&amp; CS$43&amp;"  Mileage: "&amp;CS$44</f>
        <v>BMWSERIE-5 TOURING520 dTerm:48  Mileage: 40000</v>
      </c>
    </row>
    <row r="101" spans="1:214" ht="12" hidden="1" customHeight="1" x14ac:dyDescent="0.2">
      <c r="A101" s="230" t="s">
        <v>440</v>
      </c>
      <c r="B101" s="208" t="str">
        <f t="shared" si="128"/>
        <v>x</v>
      </c>
      <c r="C101" s="210"/>
      <c r="D101" s="209" t="str">
        <f>'Car Finance'!C95</f>
        <v>Monthly instalment own funds</v>
      </c>
      <c r="E101" s="214">
        <f>IF(ISERROR(PMT('Model Assumptions'!$I$40/12,'IQF Data'!E43,-'IQF Data'!E97,0,1)),0,PMT('Model Assumptions'!$I$40/12,'IQF Data'!E43,-'IQF Data'!E97,0,1))</f>
        <v>259.08246525428802</v>
      </c>
      <c r="F101" s="214">
        <f>IF(ISERROR(PMT('Model Assumptions'!$I$40/12,'IQF Data'!F43,-'IQF Data'!F97,0,1)),0,PMT('Model Assumptions'!$I$40/12,'IQF Data'!F43,-'IQF Data'!F97,0,1))</f>
        <v>259.08246525428802</v>
      </c>
      <c r="G101" s="214">
        <f>IF(ISERROR(PMT('Model Assumptions'!$I$40/12,'IQF Data'!G43,-'IQF Data'!G97,0,1)),0,PMT('Model Assumptions'!$I$40/12,'IQF Data'!G43,-'IQF Data'!G97,0,1))</f>
        <v>259.08246525428802</v>
      </c>
      <c r="H101" s="214">
        <f>IF(ISERROR(PMT('Model Assumptions'!$I$40/12,'IQF Data'!H43,-'IQF Data'!H97,0,1)),0,PMT('Model Assumptions'!$I$40/12,'IQF Data'!H43,-'IQF Data'!H97,0,1))</f>
        <v>212.90232001037737</v>
      </c>
      <c r="I101" s="214">
        <f>IF(ISERROR(PMT('Model Assumptions'!$I$40/12,'IQF Data'!I43,-'IQF Data'!I97,0,1)),0,PMT('Model Assumptions'!$I$40/12,'IQF Data'!I43,-'IQF Data'!I97,0,1))</f>
        <v>212.90232001037737</v>
      </c>
      <c r="J101" s="214">
        <f>IF(ISERROR(PMT('Model Assumptions'!$I$40/12,'IQF Data'!J43,-'IQF Data'!J97,0,1)),0,PMT('Model Assumptions'!$I$40/12,'IQF Data'!J43,-'IQF Data'!J97,0,1))</f>
        <v>212.90232001037737</v>
      </c>
      <c r="K101" s="214">
        <f>IF(ISERROR(PMT('Model Assumptions'!$I$40/12,'IQF Data'!K43,-'IQF Data'!K97,0,1)),0,PMT('Model Assumptions'!$I$40/12,'IQF Data'!K43,-'IQF Data'!K97,0,1))</f>
        <v>312.5294231164529</v>
      </c>
      <c r="L101" s="214">
        <f>IF(ISERROR(PMT('Model Assumptions'!$I$40/12,'IQF Data'!L43,-'IQF Data'!L97,0,1)),0,PMT('Model Assumptions'!$I$40/12,'IQF Data'!L43,-'IQF Data'!L97,0,1))</f>
        <v>312.5294231164529</v>
      </c>
      <c r="M101" s="214">
        <f>IF(ISERROR(PMT('Model Assumptions'!$I$40/12,'IQF Data'!M43,-'IQF Data'!M97,0,1)),0,PMT('Model Assumptions'!$I$40/12,'IQF Data'!M43,-'IQF Data'!M97,0,1))</f>
        <v>312.5294231164529</v>
      </c>
      <c r="N101" s="214">
        <f>IF(ISERROR(PMT('Model Assumptions'!$I$40/12,'IQF Data'!N43,-'IQF Data'!N97,0,1)),0,PMT('Model Assumptions'!$I$40/12,'IQF Data'!N43,-'IQF Data'!N97,0,1))</f>
        <v>256.76398448234858</v>
      </c>
      <c r="O101" s="214">
        <f>IF(ISERROR(PMT('Model Assumptions'!$I$40/12,'IQF Data'!O43,-'IQF Data'!O97,0,1)),0,PMT('Model Assumptions'!$I$40/12,'IQF Data'!O43,-'IQF Data'!O97,0,1))</f>
        <v>256.76398448234858</v>
      </c>
      <c r="P101" s="214">
        <f>IF(ISERROR(PMT('Model Assumptions'!$I$40/12,'IQF Data'!P43,-'IQF Data'!P97,0,1)),0,PMT('Model Assumptions'!$I$40/12,'IQF Data'!P43,-'IQF Data'!P97,0,1))</f>
        <v>256.76398448234858</v>
      </c>
      <c r="Q101" s="214">
        <f>IF(ISERROR(PMT('Model Assumptions'!$I$40/12,'IQF Data'!Q43,-'IQF Data'!Q97,0,1)),0,PMT('Model Assumptions'!$I$40/12,'IQF Data'!Q43,-'IQF Data'!Q97,0,1))</f>
        <v>281.26001896886561</v>
      </c>
      <c r="R101" s="214">
        <f>IF(ISERROR(PMT('Model Assumptions'!$I$40/12,'IQF Data'!R43,-'IQF Data'!R97,0,1)),0,PMT('Model Assumptions'!$I$40/12,'IQF Data'!R43,-'IQF Data'!R97,0,1))</f>
        <v>281.26001896886561</v>
      </c>
      <c r="S101" s="214">
        <f>IF(ISERROR(PMT('Model Assumptions'!$I$40/12,'IQF Data'!S43,-'IQF Data'!S97,0,1)),0,PMT('Model Assumptions'!$I$40/12,'IQF Data'!S43,-'IQF Data'!S97,0,1))</f>
        <v>281.26001896886561</v>
      </c>
      <c r="T101" s="214">
        <f>IF(ISERROR(PMT('Model Assumptions'!$I$40/12,'IQF Data'!T43,-'IQF Data'!T97,0,1)),0,PMT('Model Assumptions'!$I$40/12,'IQF Data'!T43,-'IQF Data'!T97,0,1))</f>
        <v>231.10247379307748</v>
      </c>
      <c r="U101" s="214">
        <f>IF(ISERROR(PMT('Model Assumptions'!$I$40/12,'IQF Data'!U43,-'IQF Data'!U97,0,1)),0,PMT('Model Assumptions'!$I$40/12,'IQF Data'!U43,-'IQF Data'!U97,0,1))</f>
        <v>231.10247379307748</v>
      </c>
      <c r="V101" s="214">
        <f>IF(ISERROR(PMT('Model Assumptions'!$I$40/12,'IQF Data'!V43,-'IQF Data'!V97,0,1)),0,PMT('Model Assumptions'!$I$40/12,'IQF Data'!V43,-'IQF Data'!V97,0,1))</f>
        <v>231.10247379307748</v>
      </c>
      <c r="W101" s="214">
        <f>IF(ISERROR(PMT('Model Assumptions'!$I$40/12,'IQF Data'!W43,-'IQF Data'!W97,0,1)),0,PMT('Model Assumptions'!$I$40/12,'IQF Data'!W43,-'IQF Data'!W97,0,1))</f>
        <v>400.77130585167401</v>
      </c>
      <c r="X101" s="214">
        <f>IF(ISERROR(PMT('Model Assumptions'!$I$40/12,'IQF Data'!X43,-'IQF Data'!X97,0,1)),0,PMT('Model Assumptions'!$I$40/12,'IQF Data'!X43,-'IQF Data'!X97,0,1))</f>
        <v>400.77130585167401</v>
      </c>
      <c r="Y101" s="214">
        <f>IF(ISERROR(PMT('Model Assumptions'!$I$40/12,'IQF Data'!Y43,-'IQF Data'!Y97,0,1)),0,PMT('Model Assumptions'!$I$40/12,'IQF Data'!Y43,-'IQF Data'!Y97,0,1))</f>
        <v>400.77130585167401</v>
      </c>
      <c r="Z101" s="214">
        <f>IF(ISERROR(PMT('Model Assumptions'!$I$40/12,'IQF Data'!Z43,-'IQF Data'!Z97,0,1)),0,PMT('Model Assumptions'!$I$40/12,'IQF Data'!Z43,-'IQF Data'!Z97,0,1))</f>
        <v>329.1804514564281</v>
      </c>
      <c r="AA101" s="214">
        <f>IF(ISERROR(PMT('Model Assumptions'!$I$40/12,'IQF Data'!AA43,-'IQF Data'!AA97,0,1)),0,PMT('Model Assumptions'!$I$40/12,'IQF Data'!AA43,-'IQF Data'!AA97,0,1))</f>
        <v>329.1804514564281</v>
      </c>
      <c r="AB101" s="214">
        <f>IF(ISERROR(PMT('Model Assumptions'!$I$40/12,'IQF Data'!AB43,-'IQF Data'!AB97,0,1)),0,PMT('Model Assumptions'!$I$40/12,'IQF Data'!AB43,-'IQF Data'!AB97,0,1))</f>
        <v>329.1804514564281</v>
      </c>
      <c r="AC101" s="214">
        <f>IF(ISERROR(PMT('Model Assumptions'!$I$40/12,'IQF Data'!AC43,-'IQF Data'!AC97,0,1)),0,PMT('Model Assumptions'!$I$40/12,'IQF Data'!AC43,-'IQF Data'!AC97,0,1))</f>
        <v>395.98610149710851</v>
      </c>
      <c r="AD101" s="214">
        <f>IF(ISERROR(PMT('Model Assumptions'!$I$40/12,'IQF Data'!AD43,-'IQF Data'!AD97,0,1)),0,PMT('Model Assumptions'!$I$40/12,'IQF Data'!AD43,-'IQF Data'!AD97,0,1))</f>
        <v>395.98610149710851</v>
      </c>
      <c r="AE101" s="214">
        <f>IF(ISERROR(PMT('Model Assumptions'!$I$40/12,'IQF Data'!AE43,-'IQF Data'!AE97,0,1)),0,PMT('Model Assumptions'!$I$40/12,'IQF Data'!AE43,-'IQF Data'!AE97,0,1))</f>
        <v>395.98610149710851</v>
      </c>
      <c r="AF101" s="214">
        <f>IF(ISERROR(PMT('Model Assumptions'!$I$40/12,'IQF Data'!AF43,-'IQF Data'!AF97,0,1)),0,PMT('Model Assumptions'!$I$40/12,'IQF Data'!AF43,-'IQF Data'!AF97,0,1))</f>
        <v>325.25341507644123</v>
      </c>
      <c r="AG101" s="214">
        <f>IF(ISERROR(PMT('Model Assumptions'!$I$40/12,'IQF Data'!AG43,-'IQF Data'!AG97,0,1)),0,PMT('Model Assumptions'!$I$40/12,'IQF Data'!AG43,-'IQF Data'!AG97,0,1))</f>
        <v>325.25341507644123</v>
      </c>
      <c r="AH101" s="214">
        <f>IF(ISERROR(PMT('Model Assumptions'!$I$40/12,'IQF Data'!AH43,-'IQF Data'!AH97,0,1)),0,PMT('Model Assumptions'!$I$40/12,'IQF Data'!AH43,-'IQF Data'!AH97,0,1))</f>
        <v>325.25341507644123</v>
      </c>
      <c r="AI101" s="214">
        <f>IF(ISERROR(PMT('Model Assumptions'!$I$40/12,'IQF Data'!AI43,-'IQF Data'!AI97,0,1)),0,PMT('Model Assumptions'!$I$40/12,'IQF Data'!AI43,-'IQF Data'!AI97,0,1))</f>
        <v>476.26855353874129</v>
      </c>
      <c r="AJ101" s="214">
        <f>IF(ISERROR(PMT('Model Assumptions'!$I$40/12,'IQF Data'!AJ43,-'IQF Data'!AJ97,0,1)),0,PMT('Model Assumptions'!$I$40/12,'IQF Data'!AJ43,-'IQF Data'!AJ97,0,1))</f>
        <v>476.26855353874129</v>
      </c>
      <c r="AK101" s="214">
        <f>IF(ISERROR(PMT('Model Assumptions'!$I$40/12,'IQF Data'!AK43,-'IQF Data'!AK97,0,1)),0,PMT('Model Assumptions'!$I$40/12,'IQF Data'!AK43,-'IQF Data'!AK97,0,1))</f>
        <v>476.26855353874129</v>
      </c>
      <c r="AL101" s="214">
        <f>IF(ISERROR(PMT('Model Assumptions'!$I$40/12,'IQF Data'!AL43,-'IQF Data'!AL97,0,1)),0,PMT('Model Assumptions'!$I$40/12,'IQF Data'!AL43,-'IQF Data'!AL97,0,1))</f>
        <v>391.13779605592225</v>
      </c>
      <c r="AM101" s="214">
        <f>IF(ISERROR(PMT('Model Assumptions'!$I$40/12,'IQF Data'!AM43,-'IQF Data'!AM97,0,1)),0,PMT('Model Assumptions'!$I$40/12,'IQF Data'!AM43,-'IQF Data'!AM97,0,1))</f>
        <v>391.13779605592225</v>
      </c>
      <c r="AN101" s="214">
        <f>IF(ISERROR(PMT('Model Assumptions'!$I$40/12,'IQF Data'!AN43,-'IQF Data'!AN97,0,1)),0,PMT('Model Assumptions'!$I$40/12,'IQF Data'!AN43,-'IQF Data'!AN97,0,1))</f>
        <v>391.13779605592225</v>
      </c>
      <c r="AO101" s="214">
        <f>IF(ISERROR(PMT('Model Assumptions'!$I$40/12,'IQF Data'!AO43,-'IQF Data'!AO97,0,1)),0,PMT('Model Assumptions'!$I$40/12,'IQF Data'!AO43,-'IQF Data'!AO97,0,1))</f>
        <v>429.44534309089966</v>
      </c>
      <c r="AP101" s="214">
        <f>IF(ISERROR(PMT('Model Assumptions'!$I$40/12,'IQF Data'!AP43,-'IQF Data'!AP97,0,1)),0,PMT('Model Assumptions'!$I$40/12,'IQF Data'!AP43,-'IQF Data'!AP97,0,1))</f>
        <v>429.44534309089966</v>
      </c>
      <c r="AQ101" s="214">
        <f>IF(ISERROR(PMT('Model Assumptions'!$I$40/12,'IQF Data'!AQ43,-'IQF Data'!AQ97,0,1)),0,PMT('Model Assumptions'!$I$40/12,'IQF Data'!AQ43,-'IQF Data'!AQ97,0,1))</f>
        <v>429.44534309089966</v>
      </c>
      <c r="AR101" s="214">
        <f>IF(ISERROR(PMT('Model Assumptions'!$I$40/12,'IQF Data'!AR43,-'IQF Data'!AR97,0,1)),0,PMT('Model Assumptions'!$I$40/12,'IQF Data'!AR43,-'IQF Data'!AR97,0,1))</f>
        <v>352.71238342659143</v>
      </c>
      <c r="AS101" s="214">
        <f>IF(ISERROR(PMT('Model Assumptions'!$I$40/12,'IQF Data'!AS43,-'IQF Data'!AS97,0,1)),0,PMT('Model Assumptions'!$I$40/12,'IQF Data'!AS43,-'IQF Data'!AS97,0,1))</f>
        <v>352.71238342659143</v>
      </c>
      <c r="AT101" s="214">
        <f>IF(ISERROR(PMT('Model Assumptions'!$I$40/12,'IQF Data'!AT43,-'IQF Data'!AT97,0,1)),0,PMT('Model Assumptions'!$I$40/12,'IQF Data'!AT43,-'IQF Data'!AT97,0,1))</f>
        <v>352.71238342659143</v>
      </c>
      <c r="AU101" s="214">
        <f>IF(ISERROR(PMT('Model Assumptions'!$I$40/12,'IQF Data'!AU43,-'IQF Data'!AU97,0,1)),0,PMT('Model Assumptions'!$I$40/12,'IQF Data'!AU43,-'IQF Data'!AU97,0,1))</f>
        <v>499.52395295640559</v>
      </c>
      <c r="AV101" s="214">
        <f>IF(ISERROR(PMT('Model Assumptions'!$I$40/12,'IQF Data'!AV43,-'IQF Data'!AV97,0,1)),0,PMT('Model Assumptions'!$I$40/12,'IQF Data'!AV43,-'IQF Data'!AV97,0,1))</f>
        <v>499.52395295640559</v>
      </c>
      <c r="AW101" s="214">
        <f>IF(ISERROR(PMT('Model Assumptions'!$I$40/12,'IQF Data'!AW43,-'IQF Data'!AW97,0,1)),0,PMT('Model Assumptions'!$I$40/12,'IQF Data'!AW43,-'IQF Data'!AW97,0,1))</f>
        <v>499.52395295640559</v>
      </c>
      <c r="AX101" s="214">
        <f>IF(ISERROR(PMT('Model Assumptions'!$I$40/12,'IQF Data'!AX43,-'IQF Data'!AX97,0,1)),0,PMT('Model Assumptions'!$I$40/12,'IQF Data'!AX43,-'IQF Data'!AX97,0,1))</f>
        <v>410.13548907836207</v>
      </c>
      <c r="AY101" s="214">
        <f>IF(ISERROR(PMT('Model Assumptions'!$I$40/12,'IQF Data'!AY43,-'IQF Data'!AY97,0,1)),0,PMT('Model Assumptions'!$I$40/12,'IQF Data'!AY43,-'IQF Data'!AY97,0,1))</f>
        <v>410.13548907836207</v>
      </c>
      <c r="AZ101" s="214">
        <f>IF(ISERROR(PMT('Model Assumptions'!$I$40/12,'IQF Data'!AZ43,-'IQF Data'!AZ97,0,1)),0,PMT('Model Assumptions'!$I$40/12,'IQF Data'!AZ43,-'IQF Data'!AZ97,0,1))</f>
        <v>410.13548907836207</v>
      </c>
      <c r="BA101" s="214">
        <f>IF(ISERROR(PMT('Model Assumptions'!$I$40/12,'IQF Data'!BA43,-'IQF Data'!BA97,0,1)),0,PMT('Model Assumptions'!$I$40/12,'IQF Data'!BA43,-'IQF Data'!BA97,0,1))</f>
        <v>474.55799953340181</v>
      </c>
      <c r="BB101" s="214">
        <f>IF(ISERROR(PMT('Model Assumptions'!$I$40/12,'IQF Data'!BB43,-'IQF Data'!BB97,0,1)),0,PMT('Model Assumptions'!$I$40/12,'IQF Data'!BB43,-'IQF Data'!BB97,0,1))</f>
        <v>474.55799953340181</v>
      </c>
      <c r="BC101" s="214">
        <f>IF(ISERROR(PMT('Model Assumptions'!$I$40/12,'IQF Data'!BC43,-'IQF Data'!BC97,0,1)),0,PMT('Model Assumptions'!$I$40/12,'IQF Data'!BC43,-'IQF Data'!BC97,0,1))</f>
        <v>474.55799953340181</v>
      </c>
      <c r="BD101" s="214">
        <f>IF(ISERROR(PMT('Model Assumptions'!$I$40/12,'IQF Data'!BD43,-'IQF Data'!BD97,0,1)),0,PMT('Model Assumptions'!$I$40/12,'IQF Data'!BD43,-'IQF Data'!BD97,0,1))</f>
        <v>389.60754792212896</v>
      </c>
      <c r="BE101" s="214">
        <f>IF(ISERROR(PMT('Model Assumptions'!$I$40/12,'IQF Data'!BE43,-'IQF Data'!BE97,0,1)),0,PMT('Model Assumptions'!$I$40/12,'IQF Data'!BE43,-'IQF Data'!BE97,0,1))</f>
        <v>389.60754792212896</v>
      </c>
      <c r="BF101" s="214">
        <f>IF(ISERROR(PMT('Model Assumptions'!$I$40/12,'IQF Data'!BF43,-'IQF Data'!BF97,0,1)),0,PMT('Model Assumptions'!$I$40/12,'IQF Data'!BF43,-'IQF Data'!BF97,0,1))</f>
        <v>389.60754792212896</v>
      </c>
      <c r="BG101" s="214">
        <f>IF(ISERROR(PMT('Model Assumptions'!$I$40/12,'IQF Data'!BG43,-'IQF Data'!BG97,0,1)),0,PMT('Model Assumptions'!$I$40/12,'IQF Data'!BG43,-'IQF Data'!BG97,0,1))</f>
        <v>561.06602529379256</v>
      </c>
      <c r="BH101" s="214">
        <f>IF(ISERROR(PMT('Model Assumptions'!$I$40/12,'IQF Data'!BH43,-'IQF Data'!BH97,0,1)),0,PMT('Model Assumptions'!$I$40/12,'IQF Data'!BH43,-'IQF Data'!BH97,0,1))</f>
        <v>561.06602529379256</v>
      </c>
      <c r="BI101" s="214">
        <f>IF(ISERROR(PMT('Model Assumptions'!$I$40/12,'IQF Data'!BI43,-'IQF Data'!BI97,0,1)),0,PMT('Model Assumptions'!$I$40/12,'IQF Data'!BI43,-'IQF Data'!BI97,0,1))</f>
        <v>561.06602529379256</v>
      </c>
      <c r="BJ101" s="214">
        <f>IF(ISERROR(PMT('Model Assumptions'!$I$40/12,'IQF Data'!BJ43,-'IQF Data'!BJ97,0,1)),0,PMT('Model Assumptions'!$I$40/12,'IQF Data'!BJ43,-'IQF Data'!BJ97,0,1))</f>
        <v>460.5853616228211</v>
      </c>
      <c r="BK101" s="214">
        <f>IF(ISERROR(PMT('Model Assumptions'!$I$40/12,'IQF Data'!BK43,-'IQF Data'!BK97,0,1)),0,PMT('Model Assumptions'!$I$40/12,'IQF Data'!BK43,-'IQF Data'!BK97,0,1))</f>
        <v>460.5853616228211</v>
      </c>
      <c r="BL101" s="214">
        <f>IF(ISERROR(PMT('Model Assumptions'!$I$40/12,'IQF Data'!BL43,-'IQF Data'!BL97,0,1)),0,PMT('Model Assumptions'!$I$40/12,'IQF Data'!BL43,-'IQF Data'!BL97,0,1))</f>
        <v>460.5853616228211</v>
      </c>
      <c r="BM101" s="214">
        <f>IF(ISERROR(PMT('Model Assumptions'!$I$40/12,'IQF Data'!BM43,-'IQF Data'!BM97,0,1)),0,PMT('Model Assumptions'!$I$40/12,'IQF Data'!BM43,-'IQF Data'!BM97,0,1))</f>
        <v>635.44860854010983</v>
      </c>
      <c r="BN101" s="214">
        <f>IF(ISERROR(PMT('Model Assumptions'!$I$40/12,'IQF Data'!BN43,-'IQF Data'!BN97,0,1)),0,PMT('Model Assumptions'!$I$40/12,'IQF Data'!BN43,-'IQF Data'!BN97,0,1))</f>
        <v>635.44860854010983</v>
      </c>
      <c r="BO101" s="214">
        <f>IF(ISERROR(PMT('Model Assumptions'!$I$40/12,'IQF Data'!BO43,-'IQF Data'!BO97,0,1)),0,PMT('Model Assumptions'!$I$40/12,'IQF Data'!BO43,-'IQF Data'!BO97,0,1))</f>
        <v>635.44860854010983</v>
      </c>
      <c r="BP101" s="214">
        <f>IF(ISERROR(PMT('Model Assumptions'!$I$40/12,'IQF Data'!BP43,-'IQF Data'!BP97,0,1)),0,PMT('Model Assumptions'!$I$40/12,'IQF Data'!BP43,-'IQF Data'!BP97,0,1))</f>
        <v>521.61445388713628</v>
      </c>
      <c r="BQ101" s="214">
        <f>IF(ISERROR(PMT('Model Assumptions'!$I$40/12,'IQF Data'!BQ43,-'IQF Data'!BQ97,0,1)),0,PMT('Model Assumptions'!$I$40/12,'IQF Data'!BQ43,-'IQF Data'!BQ97,0,1))</f>
        <v>521.61445388713628</v>
      </c>
      <c r="BR101" s="214">
        <f>IF(ISERROR(PMT('Model Assumptions'!$I$40/12,'IQF Data'!BR43,-'IQF Data'!BR97,0,1)),0,PMT('Model Assumptions'!$I$40/12,'IQF Data'!BR43,-'IQF Data'!BR97,0,1))</f>
        <v>521.61445388713628</v>
      </c>
      <c r="BS101" s="214">
        <f>IF(ISERROR(PMT('Model Assumptions'!$I$40/12,'IQF Data'!BS43,-'IQF Data'!BS97,0,1)),0,PMT('Model Assumptions'!$I$40/12,'IQF Data'!BS43,-'IQF Data'!BS97,0,1))</f>
        <v>520.45391233165901</v>
      </c>
      <c r="BT101" s="214">
        <f>IF(ISERROR(PMT('Model Assumptions'!$I$40/12,'IQF Data'!BT43,-'IQF Data'!BT97,0,1)),0,PMT('Model Assumptions'!$I$40/12,'IQF Data'!BT43,-'IQF Data'!BT97,0,1))</f>
        <v>520.45391233165901</v>
      </c>
      <c r="BU101" s="214">
        <f>IF(ISERROR(PMT('Model Assumptions'!$I$40/12,'IQF Data'!BU43,-'IQF Data'!BU97,0,1)),0,PMT('Model Assumptions'!$I$40/12,'IQF Data'!BU43,-'IQF Data'!BU97,0,1))</f>
        <v>520.45391233165901</v>
      </c>
      <c r="BV101" s="214">
        <f>IF(ISERROR(PMT('Model Assumptions'!$I$40/12,'IQF Data'!BV43,-'IQF Data'!BV97,0,1)),0,PMT('Model Assumptions'!$I$40/12,'IQF Data'!BV43,-'IQF Data'!BV97,0,1))</f>
        <v>427.30917378874375</v>
      </c>
      <c r="BW101" s="214">
        <f>IF(ISERROR(PMT('Model Assumptions'!$I$40/12,'IQF Data'!BW43,-'IQF Data'!BW97,0,1)),0,PMT('Model Assumptions'!$I$40/12,'IQF Data'!BW43,-'IQF Data'!BW97,0,1))</f>
        <v>427.30917378874375</v>
      </c>
      <c r="BX101" s="214">
        <f>IF(ISERROR(PMT('Model Assumptions'!$I$40/12,'IQF Data'!BX43,-'IQF Data'!BX97,0,1)),0,PMT('Model Assumptions'!$I$40/12,'IQF Data'!BX43,-'IQF Data'!BX97,0,1))</f>
        <v>427.30917378874375</v>
      </c>
      <c r="BY101" s="214">
        <f>IF(ISERROR(PMT('Model Assumptions'!$I$40/12,'IQF Data'!BY43,-'IQF Data'!BY97,0,1)),0,PMT('Model Assumptions'!$I$40/12,'IQF Data'!BY43,-'IQF Data'!BY97,0,1))</f>
        <v>629.77445587118632</v>
      </c>
      <c r="BZ101" s="214">
        <f>IF(ISERROR(PMT('Model Assumptions'!$I$40/12,'IQF Data'!BZ43,-'IQF Data'!BZ97,0,1)),0,PMT('Model Assumptions'!$I$40/12,'IQF Data'!BZ43,-'IQF Data'!BZ97,0,1))</f>
        <v>629.77445587118632</v>
      </c>
      <c r="CA101" s="214">
        <f>IF(ISERROR(PMT('Model Assumptions'!$I$40/12,'IQF Data'!CA43,-'IQF Data'!CA97,0,1)),0,PMT('Model Assumptions'!$I$40/12,'IQF Data'!CA43,-'IQF Data'!CA97,0,1))</f>
        <v>629.77445587118632</v>
      </c>
      <c r="CB101" s="214">
        <f>IF(ISERROR(PMT('Model Assumptions'!$I$40/12,'IQF Data'!CB43,-'IQF Data'!CB97,0,1)),0,PMT('Model Assumptions'!$I$40/12,'IQF Data'!CB43,-'IQF Data'!CB97,0,1))</f>
        <v>516.91029979247344</v>
      </c>
      <c r="CC101" s="214">
        <f>IF(ISERROR(PMT('Model Assumptions'!$I$40/12,'IQF Data'!CC43,-'IQF Data'!CC97,0,1)),0,PMT('Model Assumptions'!$I$40/12,'IQF Data'!CC43,-'IQF Data'!CC97,0,1))</f>
        <v>516.91029979247344</v>
      </c>
      <c r="CD101" s="214">
        <f>IF(ISERROR(PMT('Model Assumptions'!$I$40/12,'IQF Data'!CD43,-'IQF Data'!CD97,0,1)),0,PMT('Model Assumptions'!$I$40/12,'IQF Data'!CD43,-'IQF Data'!CD97,0,1))</f>
        <v>516.91029979247344</v>
      </c>
      <c r="CE101" s="214">
        <f>IF(ISERROR(PMT('Model Assumptions'!$I$40/12,'IQF Data'!CE43,-'IQF Data'!CE97,0,1)),0,PMT('Model Assumptions'!$I$40/12,'IQF Data'!CE43,-'IQF Data'!CE97,0,1))</f>
        <v>721.56643305969794</v>
      </c>
      <c r="CF101" s="214">
        <f>IF(ISERROR(PMT('Model Assumptions'!$I$40/12,'IQF Data'!CF43,-'IQF Data'!CF97,0,1)),0,PMT('Model Assumptions'!$I$40/12,'IQF Data'!CF43,-'IQF Data'!CF97,0,1))</f>
        <v>721.56643305969794</v>
      </c>
      <c r="CG101" s="214">
        <f>IF(ISERROR(PMT('Model Assumptions'!$I$40/12,'IQF Data'!CG43,-'IQF Data'!CG97,0,1)),0,PMT('Model Assumptions'!$I$40/12,'IQF Data'!CG43,-'IQF Data'!CG97,0,1))</f>
        <v>721.56643305969794</v>
      </c>
      <c r="CH101" s="214">
        <f>IF(ISERROR(PMT('Model Assumptions'!$I$40/12,'IQF Data'!CH43,-'IQF Data'!CH97,0,1)),0,PMT('Model Assumptions'!$I$40/12,'IQF Data'!CH43,-'IQF Data'!CH97,0,1))</f>
        <v>592.10037599407963</v>
      </c>
      <c r="CI101" s="214">
        <f>IF(ISERROR(PMT('Model Assumptions'!$I$40/12,'IQF Data'!CI43,-'IQF Data'!CI97,0,1)),0,PMT('Model Assumptions'!$I$40/12,'IQF Data'!CI43,-'IQF Data'!CI97,0,1))</f>
        <v>592.10037599407963</v>
      </c>
      <c r="CJ101" s="214">
        <f>IF(ISERROR(PMT('Model Assumptions'!$I$40/12,'IQF Data'!CJ43,-'IQF Data'!CJ97,0,1)),0,PMT('Model Assumptions'!$I$40/12,'IQF Data'!CJ43,-'IQF Data'!CJ97,0,1))</f>
        <v>592.10037599407963</v>
      </c>
      <c r="CK101" s="214">
        <f>IF(ISERROR(PMT('Model Assumptions'!$I$40/12,'IQF Data'!CK43,-'IQF Data'!CK97,0,1)),0,PMT('Model Assumptions'!$I$40/12,'IQF Data'!CK43,-'IQF Data'!CK97,0,1))</f>
        <v>783.03407051574629</v>
      </c>
      <c r="CL101" s="214">
        <f>IF(ISERROR(PMT('Model Assumptions'!$I$40/12,'IQF Data'!CL43,-'IQF Data'!CL97,0,1)),0,PMT('Model Assumptions'!$I$40/12,'IQF Data'!CL43,-'IQF Data'!CL97,0,1))</f>
        <v>783.03407051574629</v>
      </c>
      <c r="CM101" s="214">
        <f>IF(ISERROR(PMT('Model Assumptions'!$I$40/12,'IQF Data'!CM43,-'IQF Data'!CM97,0,1)),0,PMT('Model Assumptions'!$I$40/12,'IQF Data'!CM43,-'IQF Data'!CM97,0,1))</f>
        <v>783.03407051574629</v>
      </c>
      <c r="CN101" s="214">
        <f>IF(ISERROR(PMT('Model Assumptions'!$I$40/12,'IQF Data'!CN43,-'IQF Data'!CN97,0,1)),0,PMT('Model Assumptions'!$I$40/12,'IQF Data'!CN43,-'IQF Data'!CN97,0,1))</f>
        <v>642.52214089312827</v>
      </c>
      <c r="CO101" s="214">
        <f>IF(ISERROR(PMT('Model Assumptions'!$I$40/12,'IQF Data'!CO43,-'IQF Data'!CO97,0,1)),0,PMT('Model Assumptions'!$I$40/12,'IQF Data'!CO43,-'IQF Data'!CO97,0,1))</f>
        <v>642.52214089312827</v>
      </c>
      <c r="CP101" s="214">
        <f>IF(ISERROR(PMT('Model Assumptions'!$I$40/12,'IQF Data'!CP43,-'IQF Data'!CP97,0,1)),0,PMT('Model Assumptions'!$I$40/12,'IQF Data'!CP43,-'IQF Data'!CP97,0,1))</f>
        <v>642.52214089312827</v>
      </c>
      <c r="CQ101" s="214">
        <f>IF(ISERROR(PMT('Model Assumptions'!$I$40/12,'IQF Data'!CQ43,-'IQF Data'!CQ97,0,1)),0,PMT('Model Assumptions'!$I$40/12,'IQF Data'!CQ43,-'IQF Data'!CQ97,0,1))</f>
        <v>853.17802685221818</v>
      </c>
      <c r="CR101" s="214">
        <f>IF(ISERROR(PMT('Model Assumptions'!$I$40/12,'IQF Data'!CR43,-'IQF Data'!CR97,0,1)),0,PMT('Model Assumptions'!$I$40/12,'IQF Data'!CR43,-'IQF Data'!CR97,0,1))</f>
        <v>853.17802685221818</v>
      </c>
      <c r="CS101" s="214">
        <f>IF(ISERROR(PMT('Model Assumptions'!$I$40/12,'IQF Data'!CS43,-'IQF Data'!CS97,0,1)),0,PMT('Model Assumptions'!$I$40/12,'IQF Data'!CS43,-'IQF Data'!CS97,0,1))</f>
        <v>853.17802685221818</v>
      </c>
      <c r="CT101" s="214">
        <f>IF(ISERROR(PMT('Model Assumptions'!$I$40/12,'IQF Data'!CT43,-'IQF Data'!CT97,0,1)),0,PMT('Model Assumptions'!$I$40/12,'IQF Data'!CT43,-'IQF Data'!CT97,0,1))</f>
        <v>700.06043517691364</v>
      </c>
      <c r="CU101" s="214">
        <f>IF(ISERROR(PMT('Model Assumptions'!$I$40/12,'IQF Data'!CU43,-'IQF Data'!CU97,0,1)),0,PMT('Model Assumptions'!$I$40/12,'IQF Data'!CU43,-'IQF Data'!CU97,0,1))</f>
        <v>700.06043517691364</v>
      </c>
      <c r="CV101" s="214">
        <f>IF(ISERROR(PMT('Model Assumptions'!$I$40/12,'IQF Data'!CV43,-'IQF Data'!CV97,0,1)),0,PMT('Model Assumptions'!$I$40/12,'IQF Data'!CV43,-'IQF Data'!CV97,0,1))</f>
        <v>700.06043517691364</v>
      </c>
      <c r="CW101" s="214">
        <f>IF(ISERROR(PMT('Model Assumptions'!$I$40/12,'IQF Data'!CW43,-'IQF Data'!CW97,0,1)),0,PMT('Model Assumptions'!$I$40/12,'IQF Data'!CW43,-'IQF Data'!CW97,0,1))</f>
        <v>899.54044166140523</v>
      </c>
      <c r="CX101" s="214">
        <f>IF(ISERROR(PMT('Model Assumptions'!$I$40/12,'IQF Data'!CX43,-'IQF Data'!CX97,0,1)),0,PMT('Model Assumptions'!$I$40/12,'IQF Data'!CX43,-'IQF Data'!CX97,0,1))</f>
        <v>899.54044166140523</v>
      </c>
      <c r="CY101" s="214">
        <f>IF(ISERROR(PMT('Model Assumptions'!$I$40/12,'IQF Data'!CY43,-'IQF Data'!CY97,0,1)),0,PMT('Model Assumptions'!$I$40/12,'IQF Data'!CY43,-'IQF Data'!CY97,0,1))</f>
        <v>899.54044166140523</v>
      </c>
      <c r="CZ101" s="214">
        <f>IF(ISERROR(PMT('Model Assumptions'!$I$40/12,'IQF Data'!CZ43,-'IQF Data'!CZ97,0,1)),0,PMT('Model Assumptions'!$I$40/12,'IQF Data'!CZ43,-'IQF Data'!CZ97,0,1))</f>
        <v>738.09208932109777</v>
      </c>
      <c r="DA101" s="214">
        <f>IF(ISERROR(PMT('Model Assumptions'!$I$40/12,'IQF Data'!DA43,-'IQF Data'!DA97,0,1)),0,PMT('Model Assumptions'!$I$40/12,'IQF Data'!DA43,-'IQF Data'!DA97,0,1))</f>
        <v>738.09208932109777</v>
      </c>
      <c r="DB101" s="214">
        <f>IF(ISERROR(PMT('Model Assumptions'!$I$40/12,'IQF Data'!DB43,-'IQF Data'!DB97,0,1)),0,PMT('Model Assumptions'!$I$40/12,'IQF Data'!DB43,-'IQF Data'!DB97,0,1))</f>
        <v>738.09208932109777</v>
      </c>
      <c r="DC101" s="214">
        <f>IF(ISERROR(PMT('Model Assumptions'!$I$40/12,'IQF Data'!DC43,-'IQF Data'!DC97,0,1)),0,PMT('Model Assumptions'!$I$40/12,'IQF Data'!DC43,-'IQF Data'!DC97,0,1))</f>
        <v>284.01996800134299</v>
      </c>
      <c r="DD101" s="214">
        <f>IF(ISERROR(PMT('Model Assumptions'!$I$40/12,'IQF Data'!DD43,-'IQF Data'!DD97,0,1)),0,PMT('Model Assumptions'!$I$40/12,'IQF Data'!DD43,-'IQF Data'!DD97,0,1))</f>
        <v>284.01996800134299</v>
      </c>
      <c r="DE101" s="214">
        <f>IF(ISERROR(PMT('Model Assumptions'!$I$40/12,'IQF Data'!DE43,-'IQF Data'!DE97,0,1)),0,PMT('Model Assumptions'!$I$40/12,'IQF Data'!DE43,-'IQF Data'!DE97,0,1))</f>
        <v>284.01996800134299</v>
      </c>
      <c r="DF101" s="214">
        <f>IF(ISERROR(PMT('Model Assumptions'!$I$40/12,'IQF Data'!DF43,-'IQF Data'!DF97,0,1)),0,PMT('Model Assumptions'!$I$40/12,'IQF Data'!DF43,-'IQF Data'!DF97,0,1))</f>
        <v>233.36748225713814</v>
      </c>
      <c r="DG101" s="214">
        <f>IF(ISERROR(PMT('Model Assumptions'!$I$40/12,'IQF Data'!DG43,-'IQF Data'!DG97,0,1)),0,PMT('Model Assumptions'!$I$40/12,'IQF Data'!DG43,-'IQF Data'!DG97,0,1))</f>
        <v>233.36748225713814</v>
      </c>
      <c r="DH101" s="214">
        <f>IF(ISERROR(PMT('Model Assumptions'!$I$40/12,'IQF Data'!DH43,-'IQF Data'!DH97,0,1)),0,PMT('Model Assumptions'!$I$40/12,'IQF Data'!DH43,-'IQF Data'!DH97,0,1))</f>
        <v>233.36748225713814</v>
      </c>
      <c r="DI101" s="214">
        <f>IF(ISERROR(PMT('Model Assumptions'!$I$40/12,'IQF Data'!DI43,-'IQF Data'!DI97,0,1)),0,PMT('Model Assumptions'!$I$40/12,'IQF Data'!DI43,-'IQF Data'!DI97,0,1))</f>
        <v>225.46723572473553</v>
      </c>
      <c r="DJ101" s="214">
        <f>IF(ISERROR(PMT('Model Assumptions'!$I$40/12,'IQF Data'!DJ43,-'IQF Data'!DJ97,0,1)),0,PMT('Model Assumptions'!$I$40/12,'IQF Data'!DJ43,-'IQF Data'!DJ97,0,1))</f>
        <v>225.46723572473553</v>
      </c>
      <c r="DK101" s="214">
        <f>IF(ISERROR(PMT('Model Assumptions'!$I$40/12,'IQF Data'!DK43,-'IQF Data'!DK97,0,1)),0,PMT('Model Assumptions'!$I$40/12,'IQF Data'!DK43,-'IQF Data'!DK97,0,1))</f>
        <v>225.46723572473553</v>
      </c>
      <c r="DL101" s="214">
        <f>IF(ISERROR(PMT('Model Assumptions'!$I$40/12,'IQF Data'!DL43,-'IQF Data'!DL97,0,1)),0,PMT('Model Assumptions'!$I$40/12,'IQF Data'!DL43,-'IQF Data'!DL97,0,1))</f>
        <v>185.38618958160427</v>
      </c>
      <c r="DM101" s="214">
        <f>IF(ISERROR(PMT('Model Assumptions'!$I$40/12,'IQF Data'!DM43,-'IQF Data'!DM97,0,1)),0,PMT('Model Assumptions'!$I$40/12,'IQF Data'!DM43,-'IQF Data'!DM97,0,1))</f>
        <v>185.38618958160427</v>
      </c>
      <c r="DN101" s="214">
        <f>IF(ISERROR(PMT('Model Assumptions'!$I$40/12,'IQF Data'!DN43,-'IQF Data'!DN97,0,1)),0,PMT('Model Assumptions'!$I$40/12,'IQF Data'!DN43,-'IQF Data'!DN97,0,1))</f>
        <v>185.38618958160427</v>
      </c>
      <c r="DO101" s="214">
        <f>IF(ISERROR(PMT('Model Assumptions'!$I$40/12,'IQF Data'!DO43,-'IQF Data'!DO97,0,1)),0,PMT('Model Assumptions'!$I$40/12,'IQF Data'!DO43,-'IQF Data'!DO97,0,1))</f>
        <v>260.02313373083086</v>
      </c>
      <c r="DP101" s="214">
        <f>IF(ISERROR(PMT('Model Assumptions'!$I$40/12,'IQF Data'!DP43,-'IQF Data'!DP97,0,1)),0,PMT('Model Assumptions'!$I$40/12,'IQF Data'!DP43,-'IQF Data'!DP97,0,1))</f>
        <v>260.02313373083086</v>
      </c>
      <c r="DQ101" s="214">
        <f>IF(ISERROR(PMT('Model Assumptions'!$I$40/12,'IQF Data'!DQ43,-'IQF Data'!DQ97,0,1)),0,PMT('Model Assumptions'!$I$40/12,'IQF Data'!DQ43,-'IQF Data'!DQ97,0,1))</f>
        <v>260.02313373083086</v>
      </c>
      <c r="DR101" s="214">
        <f>IF(ISERROR(PMT('Model Assumptions'!$I$40/12,'IQF Data'!DR43,-'IQF Data'!DR97,0,1)),0,PMT('Model Assumptions'!$I$40/12,'IQF Data'!DR43,-'IQF Data'!DR97,0,1))</f>
        <v>213.74098832863581</v>
      </c>
      <c r="DS101" s="214">
        <f>IF(ISERROR(PMT('Model Assumptions'!$I$40/12,'IQF Data'!DS43,-'IQF Data'!DS97,0,1)),0,PMT('Model Assumptions'!$I$40/12,'IQF Data'!DS43,-'IQF Data'!DS97,0,1))</f>
        <v>213.74098832863581</v>
      </c>
      <c r="DT101" s="214">
        <f>IF(ISERROR(PMT('Model Assumptions'!$I$40/12,'IQF Data'!DT43,-'IQF Data'!DT97,0,1)),0,PMT('Model Assumptions'!$I$40/12,'IQF Data'!DT43,-'IQF Data'!DT97,0,1))</f>
        <v>213.74098832863581</v>
      </c>
      <c r="DU101" s="214">
        <f>IF(ISERROR(PMT('Model Assumptions'!$I$40/12,'IQF Data'!DU43,-'IQF Data'!DU97,0,1)),0,PMT('Model Assumptions'!$I$40/12,'IQF Data'!DU43,-'IQF Data'!DU97,0,1))</f>
        <v>418.54420157882885</v>
      </c>
      <c r="DV101" s="214">
        <f>IF(ISERROR(PMT('Model Assumptions'!$I$40/12,'IQF Data'!DV43,-'IQF Data'!DV97,0,1)),0,PMT('Model Assumptions'!$I$40/12,'IQF Data'!DV43,-'IQF Data'!DV97,0,1))</f>
        <v>418.54420157882885</v>
      </c>
      <c r="DW101" s="214">
        <f>IF(ISERROR(PMT('Model Assumptions'!$I$40/12,'IQF Data'!DW43,-'IQF Data'!DW97,0,1)),0,PMT('Model Assumptions'!$I$40/12,'IQF Data'!DW43,-'IQF Data'!DW97,0,1))</f>
        <v>418.54420157882885</v>
      </c>
      <c r="DX101" s="214">
        <f>IF(ISERROR(PMT('Model Assumptions'!$I$40/12,'IQF Data'!DX43,-'IQF Data'!DX97,0,1)),0,PMT('Model Assumptions'!$I$40/12,'IQF Data'!DX43,-'IQF Data'!DX97,0,1))</f>
        <v>343.87177356319137</v>
      </c>
      <c r="DY101" s="214">
        <f>IF(ISERROR(PMT('Model Assumptions'!$I$40/12,'IQF Data'!DY43,-'IQF Data'!DY97,0,1)),0,PMT('Model Assumptions'!$I$40/12,'IQF Data'!DY43,-'IQF Data'!DY97,0,1))</f>
        <v>343.87177356319137</v>
      </c>
      <c r="DZ101" s="214">
        <f>IF(ISERROR(PMT('Model Assumptions'!$I$40/12,'IQF Data'!DZ43,-'IQF Data'!DZ97,0,1)),0,PMT('Model Assumptions'!$I$40/12,'IQF Data'!DZ43,-'IQF Data'!DZ97,0,1))</f>
        <v>343.87177356319137</v>
      </c>
      <c r="EA101" s="214">
        <f>IF(ISERROR(PMT('Model Assumptions'!$I$40/12,'IQF Data'!EA43,-'IQF Data'!EA97,0,1)),0,PMT('Model Assumptions'!$I$40/12,'IQF Data'!EA43,-'IQF Data'!EA97,0,1))</f>
        <v>432.15323437659345</v>
      </c>
      <c r="EB101" s="214">
        <f>IF(ISERROR(PMT('Model Assumptions'!$I$40/12,'IQF Data'!EB43,-'IQF Data'!EB97,0,1)),0,PMT('Model Assumptions'!$I$40/12,'IQF Data'!EB43,-'IQF Data'!EB97,0,1))</f>
        <v>432.15323437659345</v>
      </c>
      <c r="EC101" s="214">
        <f>IF(ISERROR(PMT('Model Assumptions'!$I$40/12,'IQF Data'!EC43,-'IQF Data'!EC97,0,1)),0,PMT('Model Assumptions'!$I$40/12,'IQF Data'!EC43,-'IQF Data'!EC97,0,1))</f>
        <v>432.15323437659345</v>
      </c>
      <c r="ED101" s="214">
        <f>IF(ISERROR(PMT('Model Assumptions'!$I$40/12,'IQF Data'!ED43,-'IQF Data'!ED97,0,1)),0,PMT('Model Assumptions'!$I$40/12,'IQF Data'!ED43,-'IQF Data'!ED97,0,1))</f>
        <v>355.03771869864812</v>
      </c>
      <c r="EE101" s="214">
        <f>IF(ISERROR(PMT('Model Assumptions'!$I$40/12,'IQF Data'!EE43,-'IQF Data'!EE97,0,1)),0,PMT('Model Assumptions'!$I$40/12,'IQF Data'!EE43,-'IQF Data'!EE97,0,1))</f>
        <v>355.03771869864812</v>
      </c>
      <c r="EF101" s="214">
        <f>IF(ISERROR(PMT('Model Assumptions'!$I$40/12,'IQF Data'!EF43,-'IQF Data'!EF97,0,1)),0,PMT('Model Assumptions'!$I$40/12,'IQF Data'!EF43,-'IQF Data'!EF97,0,1))</f>
        <v>355.03771869864812</v>
      </c>
      <c r="EG101" s="214">
        <f>IF(ISERROR(PMT('Model Assumptions'!$I$40/12,'IQF Data'!EG43,-'IQF Data'!EG97,0,1)),0,PMT('Model Assumptions'!$I$40/12,'IQF Data'!EG43,-'IQF Data'!EG97,0,1))</f>
        <v>0</v>
      </c>
      <c r="EH101" s="214">
        <f>IF(ISERROR(PMT('Model Assumptions'!$I$40/12,'IQF Data'!EH43,-'IQF Data'!EH97,0,1)),0,PMT('Model Assumptions'!$I$40/12,'IQF Data'!EH43,-'IQF Data'!EH97,0,1))</f>
        <v>0</v>
      </c>
      <c r="EI101" s="214">
        <f>IF(ISERROR(PMT('Model Assumptions'!$I$40/12,'IQF Data'!EI43,-'IQF Data'!EI97,0,1)),0,PMT('Model Assumptions'!$I$40/12,'IQF Data'!EI43,-'IQF Data'!EI97,0,1))</f>
        <v>0</v>
      </c>
      <c r="EJ101" s="214">
        <f>IF(ISERROR(PMT('Model Assumptions'!$I$40/12,'IQF Data'!EJ43,-'IQF Data'!EJ97,0,1)),0,PMT('Model Assumptions'!$I$40/12,'IQF Data'!EJ43,-'IQF Data'!EJ97,0,1))</f>
        <v>0</v>
      </c>
      <c r="EK101" s="214">
        <f>IF(ISERROR(PMT('Model Assumptions'!$I$40/12,'IQF Data'!EK43,-'IQF Data'!EK97,0,1)),0,PMT('Model Assumptions'!$I$40/12,'IQF Data'!EK43,-'IQF Data'!EK97,0,1))</f>
        <v>0</v>
      </c>
      <c r="EL101" s="214">
        <f>IF(ISERROR(PMT('Model Assumptions'!$I$40/12,'IQF Data'!EL43,-'IQF Data'!EL97,0,1)),0,PMT('Model Assumptions'!$I$40/12,'IQF Data'!EL43,-'IQF Data'!EL97,0,1))</f>
        <v>0</v>
      </c>
      <c r="EM101" s="214">
        <f>IF(ISERROR(PMT('Model Assumptions'!$I$40/12,'IQF Data'!EM43,-'IQF Data'!EM97,0,1)),0,PMT('Model Assumptions'!$I$40/12,'IQF Data'!EM43,-'IQF Data'!EM97,0,1))</f>
        <v>0</v>
      </c>
      <c r="EN101" s="214">
        <f>IF(ISERROR(PMT('Model Assumptions'!$I$40/12,'IQF Data'!EN43,-'IQF Data'!EN97,0,1)),0,PMT('Model Assumptions'!$I$40/12,'IQF Data'!EN43,-'IQF Data'!EN97,0,1))</f>
        <v>0</v>
      </c>
      <c r="EO101" s="214">
        <f>IF(ISERROR(PMT('Model Assumptions'!$I$40/12,'IQF Data'!EO43,-'IQF Data'!EO97,0,1)),0,PMT('Model Assumptions'!$I$40/12,'IQF Data'!EO43,-'IQF Data'!EO97,0,1))</f>
        <v>0</v>
      </c>
      <c r="EP101" s="214">
        <f>IF(ISERROR(PMT('Model Assumptions'!$I$40/12,'IQF Data'!EP43,-'IQF Data'!EP97,0,1)),0,PMT('Model Assumptions'!$I$40/12,'IQF Data'!EP43,-'IQF Data'!EP97,0,1))</f>
        <v>0</v>
      </c>
      <c r="EQ101" s="214">
        <f>IF(ISERROR(PMT('Model Assumptions'!$I$40/12,'IQF Data'!EQ43,-'IQF Data'!EQ97,0,1)),0,PMT('Model Assumptions'!$I$40/12,'IQF Data'!EQ43,-'IQF Data'!EQ97,0,1))</f>
        <v>0</v>
      </c>
      <c r="ER101" s="214">
        <f>IF(ISERROR(PMT('Model Assumptions'!$I$40/12,'IQF Data'!ER43,-'IQF Data'!ER97,0,1)),0,PMT('Model Assumptions'!$I$40/12,'IQF Data'!ER43,-'IQF Data'!ER97,0,1))</f>
        <v>0</v>
      </c>
      <c r="ES101" s="214">
        <f>IF(ISERROR(PMT('Model Assumptions'!$I$40/12,'IQF Data'!ES43,-'IQF Data'!ES97,0,1)),0,PMT('Model Assumptions'!$I$40/12,'IQF Data'!ES43,-'IQF Data'!ES97,0,1))</f>
        <v>0</v>
      </c>
      <c r="ET101" s="214">
        <f>IF(ISERROR(PMT('Model Assumptions'!$I$40/12,'IQF Data'!ET43,-'IQF Data'!ET97,0,1)),0,PMT('Model Assumptions'!$I$40/12,'IQF Data'!ET43,-'IQF Data'!ET97,0,1))</f>
        <v>0</v>
      </c>
      <c r="EU101" s="214">
        <f>IF(ISERROR(PMT('Model Assumptions'!$I$40/12,'IQF Data'!EU43,-'IQF Data'!EU97,0,1)),0,PMT('Model Assumptions'!$I$40/12,'IQF Data'!EU43,-'IQF Data'!EU97,0,1))</f>
        <v>0</v>
      </c>
      <c r="EV101" s="214">
        <f>IF(ISERROR(PMT('Model Assumptions'!$I$40/12,'IQF Data'!EV43,-'IQF Data'!EV97,0,1)),0,PMT('Model Assumptions'!$I$40/12,'IQF Data'!EV43,-'IQF Data'!EV97,0,1))</f>
        <v>0</v>
      </c>
      <c r="EW101" s="214">
        <f>IF(ISERROR(PMT('Model Assumptions'!$I$40/12,'IQF Data'!EW43,-'IQF Data'!EW97,0,1)),0,PMT('Model Assumptions'!$I$40/12,'IQF Data'!EW43,-'IQF Data'!EW97,0,1))</f>
        <v>0</v>
      </c>
      <c r="EX101" s="214">
        <f>IF(ISERROR(PMT('Model Assumptions'!$I$40/12,'IQF Data'!EX43,-'IQF Data'!EX97,0,1)),0,PMT('Model Assumptions'!$I$40/12,'IQF Data'!EX43,-'IQF Data'!EX97,0,1))</f>
        <v>0</v>
      </c>
      <c r="EY101" s="214">
        <f>IF(ISERROR(PMT('Model Assumptions'!$I$40/12,'IQF Data'!EY43,-'IQF Data'!EY97,0,1)),0,PMT('Model Assumptions'!$I$40/12,'IQF Data'!EY43,-'IQF Data'!EY97,0,1))</f>
        <v>0</v>
      </c>
      <c r="EZ101" s="214">
        <f>IF(ISERROR(PMT('Model Assumptions'!$I$40/12,'IQF Data'!EZ43,-'IQF Data'!EZ97,0,1)),0,PMT('Model Assumptions'!$I$40/12,'IQF Data'!EZ43,-'IQF Data'!EZ97,0,1))</f>
        <v>0</v>
      </c>
      <c r="FA101" s="214">
        <f>IF(ISERROR(PMT('Model Assumptions'!$I$40/12,'IQF Data'!FA43,-'IQF Data'!FA97,0,1)),0,PMT('Model Assumptions'!$I$40/12,'IQF Data'!FA43,-'IQF Data'!FA97,0,1))</f>
        <v>0</v>
      </c>
      <c r="FB101" s="214">
        <f>IF(ISERROR(PMT('Model Assumptions'!$I$40/12,'IQF Data'!FB43,-'IQF Data'!FB97,0,1)),0,PMT('Model Assumptions'!$I$40/12,'IQF Data'!FB43,-'IQF Data'!FB97,0,1))</f>
        <v>0</v>
      </c>
      <c r="FC101" s="214">
        <f>IF(ISERROR(PMT('Model Assumptions'!$I$40/12,'IQF Data'!FC43,-'IQF Data'!FC97,0,1)),0,PMT('Model Assumptions'!$I$40/12,'IQF Data'!FC43,-'IQF Data'!FC97,0,1))</f>
        <v>0</v>
      </c>
      <c r="FD101" s="214">
        <f>IF(ISERROR(PMT('Model Assumptions'!$I$40/12,'IQF Data'!FD43,-'IQF Data'!FD97,0,1)),0,PMT('Model Assumptions'!$I$40/12,'IQF Data'!FD43,-'IQF Data'!FD97,0,1))</f>
        <v>0</v>
      </c>
      <c r="FE101" s="214">
        <f>IF(ISERROR(PMT('Model Assumptions'!$I$40/12,'IQF Data'!FE43,-'IQF Data'!FE97,0,1)),0,PMT('Model Assumptions'!$I$40/12,'IQF Data'!FE43,-'IQF Data'!FE97,0,1))</f>
        <v>0</v>
      </c>
      <c r="FF101" s="214">
        <f>IF(ISERROR(PMT('Model Assumptions'!$I$40/12,'IQF Data'!FF43,-'IQF Data'!FF97,0,1)),0,PMT('Model Assumptions'!$I$40/12,'IQF Data'!FF43,-'IQF Data'!FF97,0,1))</f>
        <v>0</v>
      </c>
      <c r="FG101" s="214">
        <f>IF(ISERROR(PMT('Model Assumptions'!$I$40/12,'IQF Data'!FG43,-'IQF Data'!FG97,0,1)),0,PMT('Model Assumptions'!$I$40/12,'IQF Data'!FG43,-'IQF Data'!FG97,0,1))</f>
        <v>0</v>
      </c>
      <c r="FH101" s="214">
        <f>IF(ISERROR(PMT('Model Assumptions'!$I$40/12,'IQF Data'!FH43,-'IQF Data'!FH97,0,1)),0,PMT('Model Assumptions'!$I$40/12,'IQF Data'!FH43,-'IQF Data'!FH97,0,1))</f>
        <v>0</v>
      </c>
      <c r="FI101" s="214">
        <f>IF(ISERROR(PMT('Model Assumptions'!$I$40/12,'IQF Data'!FI43,-'IQF Data'!FI97,0,1)),0,PMT('Model Assumptions'!$I$40/12,'IQF Data'!FI43,-'IQF Data'!FI97,0,1))</f>
        <v>0</v>
      </c>
      <c r="FJ101" s="214">
        <f>IF(ISERROR(PMT('Model Assumptions'!$I$40/12,'IQF Data'!FJ43,-'IQF Data'!FJ97,0,1)),0,PMT('Model Assumptions'!$I$40/12,'IQF Data'!FJ43,-'IQF Data'!FJ97,0,1))</f>
        <v>0</v>
      </c>
      <c r="FK101" s="214">
        <f>IF(ISERROR(PMT('Model Assumptions'!$I$40/12,'IQF Data'!FK43,-'IQF Data'!FK97,0,1)),0,PMT('Model Assumptions'!$I$40/12,'IQF Data'!FK43,-'IQF Data'!FK97,0,1))</f>
        <v>0</v>
      </c>
      <c r="FL101" s="214">
        <f>IF(ISERROR(PMT('Model Assumptions'!$I$40/12,'IQF Data'!FL43,-'IQF Data'!FL97,0,1)),0,PMT('Model Assumptions'!$I$40/12,'IQF Data'!FL43,-'IQF Data'!FL97,0,1))</f>
        <v>0</v>
      </c>
      <c r="FM101" s="214">
        <f>IF(ISERROR(PMT('Model Assumptions'!$I$40/12,'IQF Data'!FM43,-'IQF Data'!FM97,0,1)),0,PMT('Model Assumptions'!$I$40/12,'IQF Data'!FM43,-'IQF Data'!FM97,0,1))</f>
        <v>0</v>
      </c>
      <c r="FN101" s="214">
        <f>IF(ISERROR(PMT('Model Assumptions'!$I$40/12,'IQF Data'!FN43,-'IQF Data'!FN97,0,1)),0,PMT('Model Assumptions'!$I$40/12,'IQF Data'!FN43,-'IQF Data'!FN97,0,1))</f>
        <v>0</v>
      </c>
      <c r="FO101" s="214">
        <f>IF(ISERROR(PMT('Model Assumptions'!$I$40/12,'IQF Data'!FO43,-'IQF Data'!FO97,0,1)),0,PMT('Model Assumptions'!$I$40/12,'IQF Data'!FO43,-'IQF Data'!FO97,0,1))</f>
        <v>0</v>
      </c>
      <c r="FP101" s="214">
        <f>IF(ISERROR(PMT('Model Assumptions'!$I$40/12,'IQF Data'!FP43,-'IQF Data'!FP97,0,1)),0,PMT('Model Assumptions'!$I$40/12,'IQF Data'!FP43,-'IQF Data'!FP97,0,1))</f>
        <v>0</v>
      </c>
      <c r="FQ101" s="214">
        <f>IF(ISERROR(PMT('Model Assumptions'!$I$40/12,'IQF Data'!FQ43,-'IQF Data'!FQ97,0,1)),0,PMT('Model Assumptions'!$I$40/12,'IQF Data'!FQ43,-'IQF Data'!FQ97,0,1))</f>
        <v>0</v>
      </c>
      <c r="FR101" s="214">
        <f>IF(ISERROR(PMT('Model Assumptions'!$I$40/12,'IQF Data'!FR43,-'IQF Data'!FR97,0,1)),0,PMT('Model Assumptions'!$I$40/12,'IQF Data'!FR43,-'IQF Data'!FR97,0,1))</f>
        <v>0</v>
      </c>
      <c r="FS101" s="214">
        <f>IF(ISERROR(PMT('Model Assumptions'!$I$40/12,'IQF Data'!FS43,-'IQF Data'!FS97,0,1)),0,PMT('Model Assumptions'!$I$40/12,'IQF Data'!FS43,-'IQF Data'!FS97,0,1))</f>
        <v>0</v>
      </c>
      <c r="FT101" s="214">
        <f>IF(ISERROR(PMT('Model Assumptions'!$I$40/12,'IQF Data'!FT43,-'IQF Data'!FT97,0,1)),0,PMT('Model Assumptions'!$I$40/12,'IQF Data'!FT43,-'IQF Data'!FT97,0,1))</f>
        <v>0</v>
      </c>
      <c r="FU101" s="214">
        <f>IF(ISERROR(PMT('Model Assumptions'!$I$40/12,'IQF Data'!FU43,-'IQF Data'!FU97,0,1)),0,PMT('Model Assumptions'!$I$40/12,'IQF Data'!FU43,-'IQF Data'!FU97,0,1))</f>
        <v>0</v>
      </c>
      <c r="FV101" s="214">
        <f>IF(ISERROR(PMT('Model Assumptions'!$I$40/12,'IQF Data'!FV43,-'IQF Data'!FV97,0,1)),0,PMT('Model Assumptions'!$I$40/12,'IQF Data'!FV43,-'IQF Data'!FV97,0,1))</f>
        <v>0</v>
      </c>
      <c r="FW101" s="214">
        <f>IF(ISERROR(PMT('Model Assumptions'!$I$40/12,'IQF Data'!FW43,-'IQF Data'!FW97,0,1)),0,PMT('Model Assumptions'!$I$40/12,'IQF Data'!FW43,-'IQF Data'!FW97,0,1))</f>
        <v>0</v>
      </c>
      <c r="FX101" s="214">
        <f>IF(ISERROR(PMT('Model Assumptions'!$I$40/12,'IQF Data'!FX43,-'IQF Data'!FX97,0,1)),0,PMT('Model Assumptions'!$I$40/12,'IQF Data'!FX43,-'IQF Data'!FX97,0,1))</f>
        <v>0</v>
      </c>
      <c r="FY101" s="214">
        <f>IF(ISERROR(PMT('Model Assumptions'!$I$40/12,'IQF Data'!FY43,-'IQF Data'!FY97,0,1)),0,PMT('Model Assumptions'!$I$40/12,'IQF Data'!FY43,-'IQF Data'!FY97,0,1))</f>
        <v>0</v>
      </c>
      <c r="FZ101" s="214">
        <f>IF(ISERROR(PMT('Model Assumptions'!$I$40/12,'IQF Data'!FZ43,-'IQF Data'!FZ97,0,1)),0,PMT('Model Assumptions'!$I$40/12,'IQF Data'!FZ43,-'IQF Data'!FZ97,0,1))</f>
        <v>0</v>
      </c>
      <c r="GA101" s="214">
        <f>IF(ISERROR(PMT('Model Assumptions'!$I$40/12,'IQF Data'!GA43,-'IQF Data'!GA97,0,1)),0,PMT('Model Assumptions'!$I$40/12,'IQF Data'!GA43,-'IQF Data'!GA97,0,1))</f>
        <v>0</v>
      </c>
      <c r="GB101" s="214">
        <f>IF(ISERROR(PMT('Model Assumptions'!$I$40/12,'IQF Data'!GB43,-'IQF Data'!GB97,0,1)),0,PMT('Model Assumptions'!$I$40/12,'IQF Data'!GB43,-'IQF Data'!GB97,0,1))</f>
        <v>0</v>
      </c>
      <c r="GC101" s="214">
        <f>IF(ISERROR(PMT('Model Assumptions'!$I$40/12,'IQF Data'!GC43,-'IQF Data'!GC97,0,1)),0,PMT('Model Assumptions'!$I$40/12,'IQF Data'!GC43,-'IQF Data'!GC97,0,1))</f>
        <v>0</v>
      </c>
      <c r="GD101" s="214">
        <f>IF(ISERROR(PMT('Model Assumptions'!$I$40/12,'IQF Data'!GD43,-'IQF Data'!GD97,0,1)),0,PMT('Model Assumptions'!$I$40/12,'IQF Data'!GD43,-'IQF Data'!GD97,0,1))</f>
        <v>0</v>
      </c>
      <c r="GE101" s="214">
        <f>IF(ISERROR(PMT('Model Assumptions'!$I$40/12,'IQF Data'!GE43,-'IQF Data'!GE97,0,1)),0,PMT('Model Assumptions'!$I$40/12,'IQF Data'!GE43,-'IQF Data'!GE97,0,1))</f>
        <v>0</v>
      </c>
      <c r="GF101" s="214">
        <f>IF(ISERROR(PMT('Model Assumptions'!$I$40/12,'IQF Data'!GF43,-'IQF Data'!GF97,0,1)),0,PMT('Model Assumptions'!$I$40/12,'IQF Data'!GF43,-'IQF Data'!GF97,0,1))</f>
        <v>0</v>
      </c>
      <c r="GG101" s="214">
        <f>IF(ISERROR(PMT('Model Assumptions'!$I$40/12,'IQF Data'!GG43,-'IQF Data'!GG97,0,1)),0,PMT('Model Assumptions'!$I$40/12,'IQF Data'!GG43,-'IQF Data'!GG97,0,1))</f>
        <v>0</v>
      </c>
      <c r="GH101" s="214">
        <f>IF(ISERROR(PMT('Model Assumptions'!$I$40/12,'IQF Data'!GH43,-'IQF Data'!GH97,0,1)),0,PMT('Model Assumptions'!$I$40/12,'IQF Data'!GH43,-'IQF Data'!GH97,0,1))</f>
        <v>0</v>
      </c>
      <c r="GI101" s="214">
        <f>IF(ISERROR(PMT('Model Assumptions'!$I$40/12,'IQF Data'!GI43,-'IQF Data'!GI97,0,1)),0,PMT('Model Assumptions'!$I$40/12,'IQF Data'!GI43,-'IQF Data'!GI97,0,1))</f>
        <v>0</v>
      </c>
      <c r="GJ101" s="214">
        <f>IF(ISERROR(PMT('Model Assumptions'!$I$40/12,'IQF Data'!GJ43,-'IQF Data'!GJ97,0,1)),0,PMT('Model Assumptions'!$I$40/12,'IQF Data'!GJ43,-'IQF Data'!GJ97,0,1))</f>
        <v>0</v>
      </c>
      <c r="GK101" s="214">
        <f>IF(ISERROR(PMT('Model Assumptions'!$I$40/12,'IQF Data'!GK43,-'IQF Data'!GK97,0,1)),0,PMT('Model Assumptions'!$I$40/12,'IQF Data'!GK43,-'IQF Data'!GK97,0,1))</f>
        <v>0</v>
      </c>
      <c r="GL101" s="214">
        <f>IF(ISERROR(PMT('Model Assumptions'!$I$40/12,'IQF Data'!GL43,-'IQF Data'!GL97,0,1)),0,PMT('Model Assumptions'!$I$40/12,'IQF Data'!GL43,-'IQF Data'!GL97,0,1))</f>
        <v>0</v>
      </c>
      <c r="GM101" s="214">
        <f>IF(ISERROR(PMT('Model Assumptions'!$I$40/12,'IQF Data'!GM43,-'IQF Data'!GM97,0,1)),0,PMT('Model Assumptions'!$I$40/12,'IQF Data'!GM43,-'IQF Data'!GM97,0,1))</f>
        <v>0</v>
      </c>
      <c r="GN101" s="214">
        <f>IF(ISERROR(PMT('Model Assumptions'!$I$40/12,'IQF Data'!GN43,-'IQF Data'!GN97,0,1)),0,PMT('Model Assumptions'!$I$40/12,'IQF Data'!GN43,-'IQF Data'!GN97,0,1))</f>
        <v>0</v>
      </c>
      <c r="GO101" s="214">
        <f>IF(ISERROR(PMT('Model Assumptions'!$I$40/12,'IQF Data'!GO43,-'IQF Data'!GO97,0,1)),0,PMT('Model Assumptions'!$I$40/12,'IQF Data'!GO43,-'IQF Data'!GO97,0,1))</f>
        <v>0</v>
      </c>
      <c r="GP101" s="214">
        <f>IF(ISERROR(PMT('Model Assumptions'!$I$40/12,'IQF Data'!GP43,-'IQF Data'!GP97,0,1)),0,PMT('Model Assumptions'!$I$40/12,'IQF Data'!GP43,-'IQF Data'!GP97,0,1))</f>
        <v>0</v>
      </c>
      <c r="GQ101" s="214">
        <f>IF(ISERROR(PMT('Model Assumptions'!$I$40/12,'IQF Data'!GQ43,-'IQF Data'!GQ97,0,1)),0,PMT('Model Assumptions'!$I$40/12,'IQF Data'!GQ43,-'IQF Data'!GQ97,0,1))</f>
        <v>0</v>
      </c>
      <c r="GR101" s="214">
        <f>IF(ISERROR(PMT('Model Assumptions'!$I$40/12,'IQF Data'!GR43,-'IQF Data'!GR97,0,1)),0,PMT('Model Assumptions'!$I$40/12,'IQF Data'!GR43,-'IQF Data'!GR97,0,1))</f>
        <v>0</v>
      </c>
      <c r="GS101" s="214">
        <f>IF(ISERROR(PMT('Model Assumptions'!$I$40/12,'IQF Data'!GS43,-'IQF Data'!GS97,0,1)),0,PMT('Model Assumptions'!$I$40/12,'IQF Data'!GS43,-'IQF Data'!GS97,0,1))</f>
        <v>0</v>
      </c>
      <c r="GT101" s="214">
        <f>IF(ISERROR(PMT('Model Assumptions'!$I$40/12,'IQF Data'!GT43,-'IQF Data'!GT97,0,1)),0,PMT('Model Assumptions'!$I$40/12,'IQF Data'!GT43,-'IQF Data'!GT97,0,1))</f>
        <v>0</v>
      </c>
      <c r="GU101" s="214">
        <f>IF(ISERROR(PMT('Model Assumptions'!$I$40/12,'IQF Data'!GU43,-'IQF Data'!GU97,0,1)),0,PMT('Model Assumptions'!$I$40/12,'IQF Data'!GU43,-'IQF Data'!GU97,0,1))</f>
        <v>0</v>
      </c>
      <c r="GV101" s="214">
        <f>IF(ISERROR(PMT('Model Assumptions'!$I$40/12,'IQF Data'!GV43,-'IQF Data'!GV97,0,1)),0,PMT('Model Assumptions'!$I$40/12,'IQF Data'!GV43,-'IQF Data'!GV97,0,1))</f>
        <v>0</v>
      </c>
      <c r="GX101" s="230">
        <f t="shared" si="106"/>
        <v>100</v>
      </c>
      <c r="HB101" s="211" t="str">
        <f>CT$18&amp;CT$19&amp;CT$20</f>
        <v>BMWSERIE-5 TOURING520 d</v>
      </c>
      <c r="HF101" s="212" t="str">
        <f>CT$18&amp;CT$19&amp;CT$20&amp;"Term:"&amp; CT$43&amp;"  Mileage: "&amp;CT$44</f>
        <v>BMWSERIE-5 TOURING520 dTerm:60  Mileage: 25000</v>
      </c>
    </row>
    <row r="102" spans="1:214" ht="12" hidden="1" customHeight="1" x14ac:dyDescent="0.2">
      <c r="A102" s="230" t="s">
        <v>440</v>
      </c>
      <c r="B102" s="208" t="str">
        <f t="shared" si="128"/>
        <v>x</v>
      </c>
      <c r="C102" s="210"/>
      <c r="D102" s="223" t="str">
        <f>'Car Finance'!C97</f>
        <v>Step 3: calculate the Leaseplan car finance cost</v>
      </c>
      <c r="E102" s="214"/>
      <c r="F102" s="214"/>
      <c r="G102" s="214"/>
      <c r="H102" s="214"/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  <c r="BJ102" s="214"/>
      <c r="BK102" s="214"/>
      <c r="BL102" s="214"/>
      <c r="BM102" s="214"/>
      <c r="BN102" s="214"/>
      <c r="BO102" s="214"/>
      <c r="BP102" s="214"/>
      <c r="BQ102" s="214"/>
      <c r="BR102" s="214"/>
      <c r="BS102" s="214"/>
      <c r="BT102" s="214"/>
      <c r="BU102" s="214"/>
      <c r="BV102" s="214"/>
      <c r="BW102" s="214"/>
      <c r="BX102" s="214"/>
      <c r="BY102" s="214"/>
      <c r="BZ102" s="214"/>
      <c r="CA102" s="214"/>
      <c r="CB102" s="214"/>
      <c r="CC102" s="214"/>
      <c r="CD102" s="214"/>
      <c r="CE102" s="214"/>
      <c r="CF102" s="214"/>
      <c r="CG102" s="214"/>
      <c r="CH102" s="214"/>
      <c r="CI102" s="214"/>
      <c r="CJ102" s="214"/>
      <c r="CK102" s="214"/>
      <c r="CL102" s="214"/>
      <c r="CM102" s="214"/>
      <c r="CN102" s="214"/>
      <c r="CO102" s="214"/>
      <c r="CP102" s="214"/>
      <c r="CQ102" s="214"/>
      <c r="CR102" s="214"/>
      <c r="CS102" s="214"/>
      <c r="CT102" s="214"/>
      <c r="CU102" s="214"/>
      <c r="CV102" s="214"/>
      <c r="CW102" s="214"/>
      <c r="CX102" s="214"/>
      <c r="CY102" s="214"/>
      <c r="CZ102" s="214"/>
      <c r="DA102" s="214"/>
      <c r="DB102" s="214"/>
      <c r="DC102" s="214"/>
      <c r="DD102" s="214"/>
      <c r="DE102" s="214"/>
      <c r="DF102" s="214"/>
      <c r="DG102" s="214"/>
      <c r="DH102" s="214"/>
      <c r="DI102" s="214"/>
      <c r="DJ102" s="214"/>
      <c r="DK102" s="214"/>
      <c r="DL102" s="214"/>
      <c r="DM102" s="214"/>
      <c r="DN102" s="214"/>
      <c r="DO102" s="214"/>
      <c r="DP102" s="214"/>
      <c r="DQ102" s="214"/>
      <c r="DR102" s="214"/>
      <c r="DS102" s="214"/>
      <c r="DT102" s="214"/>
      <c r="DU102" s="214"/>
      <c r="DV102" s="214"/>
      <c r="DW102" s="214"/>
      <c r="DX102" s="214"/>
      <c r="DY102" s="214"/>
      <c r="DZ102" s="214"/>
      <c r="EA102" s="214"/>
      <c r="EB102" s="214"/>
      <c r="EC102" s="214"/>
      <c r="ED102" s="214"/>
      <c r="EE102" s="214"/>
      <c r="EF102" s="214"/>
      <c r="EG102" s="214"/>
      <c r="EH102" s="214"/>
      <c r="EI102" s="214"/>
      <c r="EJ102" s="214"/>
      <c r="EK102" s="214"/>
      <c r="EL102" s="214"/>
      <c r="EM102" s="214"/>
      <c r="EN102" s="214"/>
      <c r="EO102" s="214"/>
      <c r="EP102" s="214"/>
      <c r="EQ102" s="214"/>
      <c r="ER102" s="214"/>
      <c r="ES102" s="214"/>
      <c r="ET102" s="214"/>
      <c r="EU102" s="214"/>
      <c r="EV102" s="214"/>
      <c r="EW102" s="214"/>
      <c r="EX102" s="214"/>
      <c r="EY102" s="214"/>
      <c r="EZ102" s="214"/>
      <c r="FA102" s="214"/>
      <c r="FB102" s="214"/>
      <c r="FC102" s="214"/>
      <c r="FD102" s="214"/>
      <c r="FE102" s="214"/>
      <c r="FF102" s="214"/>
      <c r="FG102" s="214"/>
      <c r="FH102" s="214"/>
      <c r="FI102" s="214"/>
      <c r="FJ102" s="214"/>
      <c r="FK102" s="214"/>
      <c r="FL102" s="214"/>
      <c r="FM102" s="214"/>
      <c r="FN102" s="214"/>
      <c r="FO102" s="214"/>
      <c r="FP102" s="214"/>
      <c r="FQ102" s="214"/>
      <c r="FR102" s="214"/>
      <c r="FS102" s="214"/>
      <c r="FT102" s="214"/>
      <c r="FU102" s="214"/>
      <c r="FV102" s="214"/>
      <c r="FW102" s="214"/>
      <c r="FX102" s="214"/>
      <c r="FY102" s="214"/>
      <c r="FZ102" s="214"/>
      <c r="GA102" s="214"/>
      <c r="GB102" s="214"/>
      <c r="GC102" s="214"/>
      <c r="GD102" s="214"/>
      <c r="GE102" s="214"/>
      <c r="GF102" s="214"/>
      <c r="GG102" s="214"/>
      <c r="GH102" s="214"/>
      <c r="GI102" s="214"/>
      <c r="GJ102" s="214"/>
      <c r="GK102" s="214"/>
      <c r="GL102" s="214"/>
      <c r="GM102" s="214"/>
      <c r="GN102" s="214"/>
      <c r="GO102" s="214"/>
      <c r="GP102" s="214"/>
      <c r="GQ102" s="214"/>
      <c r="GR102" s="214"/>
      <c r="GS102" s="214"/>
      <c r="GT102" s="214"/>
      <c r="GU102" s="214"/>
      <c r="GV102" s="214"/>
      <c r="GX102" s="230">
        <f t="shared" si="106"/>
        <v>101</v>
      </c>
      <c r="HB102" s="211" t="str">
        <f>CU$18&amp;CU$19&amp;CU$20</f>
        <v>BMWSERIE-5 TOURING520 d</v>
      </c>
      <c r="HF102" s="212" t="str">
        <f>CU$18&amp;CU$19&amp;CU$20&amp;"Term:"&amp; CU$43&amp;"  Mileage: "&amp;CU$44</f>
        <v>BMWSERIE-5 TOURING520 dTerm:60  Mileage: 30000</v>
      </c>
    </row>
    <row r="103" spans="1:214" ht="12" hidden="1" customHeight="1" x14ac:dyDescent="0.2">
      <c r="A103" s="230" t="s">
        <v>720</v>
      </c>
      <c r="B103" s="208" t="str">
        <f t="shared" si="128"/>
        <v>OurLeasePriceCF</v>
      </c>
      <c r="D103" s="244" t="str">
        <f>'Car Finance'!C99</f>
        <v>LeasePlan car finance cost (VAT excl.)</v>
      </c>
      <c r="E103" s="246">
        <f>IF(ISERROR(IF('Model Assumptions'!$I$15="No",0,SUM(E52,E53,E54))),0,IF('Model Assumptions'!$I$15="No",0,SUM(E52,E53,E54)))</f>
        <v>149.80000000000001</v>
      </c>
      <c r="F103" s="246">
        <f>IF(ISERROR(IF('Model Assumptions'!$I$15="No",0,SUM(F52,F53,F54))),0,IF('Model Assumptions'!$I$15="No",0,SUM(F52,F53,F54)))</f>
        <v>152.59</v>
      </c>
      <c r="G103" s="246">
        <f>IF(ISERROR(IF('Model Assumptions'!$I$15="No",0,SUM(G52,G53,G54))),0,IF('Model Assumptions'!$I$15="No",0,SUM(G52,G53,G54)))</f>
        <v>160.99</v>
      </c>
      <c r="H103" s="246">
        <f>IF(ISERROR(IF('Model Assumptions'!$I$15="No",0,SUM(H52,H53,H54))),0,IF('Model Assumptions'!$I$15="No",0,SUM(H52,H53,H54)))</f>
        <v>140.75</v>
      </c>
      <c r="I103" s="246">
        <f>IF(ISERROR(IF('Model Assumptions'!$I$15="No",0,SUM(I52,I53,I54))),0,IF('Model Assumptions'!$I$15="No",0,SUM(I52,I53,I54)))</f>
        <v>143.57999999999998</v>
      </c>
      <c r="J103" s="246">
        <f>IF(ISERROR(IF('Model Assumptions'!$I$15="No",0,SUM(J52,J53,J54))),0,IF('Model Assumptions'!$I$15="No",0,SUM(J52,J53,J54)))</f>
        <v>151.21</v>
      </c>
      <c r="K103" s="246">
        <f>IF(ISERROR(IF('Model Assumptions'!$I$15="No",0,SUM(K52,K53,K54))),0,IF('Model Assumptions'!$I$15="No",0,SUM(K52,K53,K54)))</f>
        <v>187.93</v>
      </c>
      <c r="L103" s="246">
        <f>IF(ISERROR(IF('Model Assumptions'!$I$15="No",0,SUM(L52,L53,L54))),0,IF('Model Assumptions'!$I$15="No",0,SUM(L52,L53,L54)))</f>
        <v>190.95000000000002</v>
      </c>
      <c r="M103" s="246">
        <f>IF(ISERROR(IF('Model Assumptions'!$I$15="No",0,SUM(M52,M53,M54))),0,IF('Model Assumptions'!$I$15="No",0,SUM(M52,M53,M54)))</f>
        <v>200.04</v>
      </c>
      <c r="N103" s="246">
        <f>IF(ISERROR(IF('Model Assumptions'!$I$15="No",0,SUM(N52,N53,N54))),0,IF('Model Assumptions'!$I$15="No",0,SUM(N52,N53,N54)))</f>
        <v>173.66000000000003</v>
      </c>
      <c r="O103" s="246">
        <f>IF(ISERROR(IF('Model Assumptions'!$I$15="No",0,SUM(O52,O53,O54))),0,IF('Model Assumptions'!$I$15="No",0,SUM(O52,O53,O54)))</f>
        <v>176.73</v>
      </c>
      <c r="P103" s="246">
        <f>IF(ISERROR(IF('Model Assumptions'!$I$15="No",0,SUM(P52,P53,P54))),0,IF('Model Assumptions'!$I$15="No",0,SUM(P52,P53,P54)))</f>
        <v>184.98</v>
      </c>
      <c r="Q103" s="246">
        <f>IF(ISERROR(IF('Model Assumptions'!$I$15="No",0,SUM(Q52,Q53,Q54))),0,IF('Model Assumptions'!$I$15="No",0,SUM(Q52,Q53,Q54)))</f>
        <v>156.93</v>
      </c>
      <c r="R103" s="246">
        <f>IF(ISERROR(IF('Model Assumptions'!$I$15="No",0,SUM(R52,R53,R54))),0,IF('Model Assumptions'!$I$15="No",0,SUM(R52,R53,R54)))</f>
        <v>159.94999999999999</v>
      </c>
      <c r="S103" s="246">
        <f>IF(ISERROR(IF('Model Assumptions'!$I$15="No",0,SUM(S52,S53,S54))),0,IF('Model Assumptions'!$I$15="No",0,SUM(S52,S53,S54)))</f>
        <v>169.03</v>
      </c>
      <c r="T103" s="246">
        <f>IF(ISERROR(IF('Model Assumptions'!$I$15="No",0,SUM(T52,T53,T54))),0,IF('Model Assumptions'!$I$15="No",0,SUM(T52,T53,T54)))</f>
        <v>148.27000000000001</v>
      </c>
      <c r="U103" s="246">
        <f>IF(ISERROR(IF('Model Assumptions'!$I$15="No",0,SUM(U52,U53,U54))),0,IF('Model Assumptions'!$I$15="No",0,SUM(U52,U53,U54)))</f>
        <v>151.34</v>
      </c>
      <c r="V103" s="246">
        <f>IF(ISERROR(IF('Model Assumptions'!$I$15="No",0,SUM(V52,V53,V54))),0,IF('Model Assumptions'!$I$15="No",0,SUM(V52,V53,V54)))</f>
        <v>159.57999999999998</v>
      </c>
      <c r="W103" s="246">
        <f>IF(ISERROR(IF('Model Assumptions'!$I$15="No",0,SUM(W52,W53,W54))),0,IF('Model Assumptions'!$I$15="No",0,SUM(W52,W53,W54)))</f>
        <v>174.4</v>
      </c>
      <c r="X103" s="246">
        <f>IF(ISERROR(IF('Model Assumptions'!$I$15="No",0,SUM(X52,X53,X54))),0,IF('Model Assumptions'!$I$15="No",0,SUM(X52,X53,X54)))</f>
        <v>178.49</v>
      </c>
      <c r="Y103" s="246">
        <f>IF(ISERROR(IF('Model Assumptions'!$I$15="No",0,SUM(Y52,Y53,Y54))),0,IF('Model Assumptions'!$I$15="No",0,SUM(Y52,Y53,Y54)))</f>
        <v>190.76</v>
      </c>
      <c r="Z103" s="246">
        <f>IF(ISERROR(IF('Model Assumptions'!$I$15="No",0,SUM(Z52,Z53,Z54))),0,IF('Model Assumptions'!$I$15="No",0,SUM(Z52,Z53,Z54)))</f>
        <v>171.76</v>
      </c>
      <c r="AA103" s="246">
        <f>IF(ISERROR(IF('Model Assumptions'!$I$15="No",0,SUM(AA52,AA53,AA54))),0,IF('Model Assumptions'!$I$15="No",0,SUM(AA52,AA53,AA54)))</f>
        <v>175.9</v>
      </c>
      <c r="AB103" s="246">
        <f>IF(ISERROR(IF('Model Assumptions'!$I$15="No",0,SUM(AB52,AB53,AB54))),0,IF('Model Assumptions'!$I$15="No",0,SUM(AB52,AB53,AB54)))</f>
        <v>187.04999999999998</v>
      </c>
      <c r="AC103" s="246">
        <f>IF(ISERROR(IF('Model Assumptions'!$I$15="No",0,SUM(AC52,AC53,AC54))),0,IF('Model Assumptions'!$I$15="No",0,SUM(AC52,AC53,AC54)))</f>
        <v>201.8</v>
      </c>
      <c r="AD103" s="246">
        <f>IF(ISERROR(IF('Model Assumptions'!$I$15="No",0,SUM(AD52,AD53,AD54))),0,IF('Model Assumptions'!$I$15="No",0,SUM(AD52,AD53,AD54)))</f>
        <v>205.91</v>
      </c>
      <c r="AE103" s="246">
        <f>IF(ISERROR(IF('Model Assumptions'!$I$15="No",0,SUM(AE52,AE53,AE54))),0,IF('Model Assumptions'!$I$15="No",0,SUM(AE52,AE53,AE54)))</f>
        <v>218.21</v>
      </c>
      <c r="AF103" s="246">
        <f>IF(ISERROR(IF('Model Assumptions'!$I$15="No",0,SUM(AF52,AF53,AF54))),0,IF('Model Assumptions'!$I$15="No",0,SUM(AF52,AF53,AF54)))</f>
        <v>192.98</v>
      </c>
      <c r="AG103" s="246">
        <f>IF(ISERROR(IF('Model Assumptions'!$I$15="No",0,SUM(AG52,AG53,AG54))),0,IF('Model Assumptions'!$I$15="No",0,SUM(AG52,AG53,AG54)))</f>
        <v>197.14</v>
      </c>
      <c r="AH103" s="246">
        <f>IF(ISERROR(IF('Model Assumptions'!$I$15="No",0,SUM(AH52,AH53,AH54))),0,IF('Model Assumptions'!$I$15="No",0,SUM(AH52,AH53,AH54)))</f>
        <v>208.31</v>
      </c>
      <c r="AI103" s="246">
        <f>IF(ISERROR(IF('Model Assumptions'!$I$15="No",0,SUM(AI52,AI53,AI54))),0,IF('Model Assumptions'!$I$15="No",0,SUM(AI52,AI53,AI54)))</f>
        <v>249.01</v>
      </c>
      <c r="AJ103" s="246">
        <f>IF(ISERROR(IF('Model Assumptions'!$I$15="No",0,SUM(AJ52,AJ53,AJ54))),0,IF('Model Assumptions'!$I$15="No",0,SUM(AJ52,AJ53,AJ54)))</f>
        <v>253.42000000000002</v>
      </c>
      <c r="AK103" s="246">
        <f>IF(ISERROR(IF('Model Assumptions'!$I$15="No",0,SUM(AK52,AK53,AK54))),0,IF('Model Assumptions'!$I$15="No",0,SUM(AK52,AK53,AK54)))</f>
        <v>266.67</v>
      </c>
      <c r="AL103" s="246">
        <f>IF(ISERROR(IF('Model Assumptions'!$I$15="No",0,SUM(AL52,AL53,AL54))),0,IF('Model Assumptions'!$I$15="No",0,SUM(AL52,AL53,AL54)))</f>
        <v>234.46</v>
      </c>
      <c r="AM103" s="246">
        <f>IF(ISERROR(IF('Model Assumptions'!$I$15="No",0,SUM(AM52,AM53,AM54))),0,IF('Model Assumptions'!$I$15="No",0,SUM(AM52,AM53,AM54)))</f>
        <v>238.93</v>
      </c>
      <c r="AN103" s="246">
        <f>IF(ISERROR(IF('Model Assumptions'!$I$15="No",0,SUM(AN52,AN53,AN54))),0,IF('Model Assumptions'!$I$15="No",0,SUM(AN52,AN53,AN54)))</f>
        <v>250.97</v>
      </c>
      <c r="AO103" s="246">
        <f>IF(ISERROR(IF('Model Assumptions'!$I$15="No",0,SUM(AO52,AO53,AO54))),0,IF('Model Assumptions'!$I$15="No",0,SUM(AO52,AO53,AO54)))</f>
        <v>226.07</v>
      </c>
      <c r="AP103" s="246">
        <f>IF(ISERROR(IF('Model Assumptions'!$I$15="No",0,SUM(AP52,AP53,AP54))),0,IF('Model Assumptions'!$I$15="No",0,SUM(AP52,AP53,AP54)))</f>
        <v>230.36</v>
      </c>
      <c r="AQ103" s="246">
        <f>IF(ISERROR(IF('Model Assumptions'!$I$15="No",0,SUM(AQ52,AQ53,AQ54))),0,IF('Model Assumptions'!$I$15="No",0,SUM(AQ52,AQ53,AQ54)))</f>
        <v>243.25</v>
      </c>
      <c r="AR103" s="246">
        <f>IF(ISERROR(IF('Model Assumptions'!$I$15="No",0,SUM(AR52,AR53,AR54))),0,IF('Model Assumptions'!$I$15="No",0,SUM(AR52,AR53,AR54)))</f>
        <v>214.15</v>
      </c>
      <c r="AS103" s="246">
        <f>IF(ISERROR(IF('Model Assumptions'!$I$15="No",0,SUM(AS52,AS53,AS54))),0,IF('Model Assumptions'!$I$15="No",0,SUM(AS52,AS53,AS54)))</f>
        <v>218.5</v>
      </c>
      <c r="AT103" s="246">
        <f>IF(ISERROR(IF('Model Assumptions'!$I$15="No",0,SUM(AT52,AT53,AT54))),0,IF('Model Assumptions'!$I$15="No",0,SUM(AT52,AT53,AT54)))</f>
        <v>230.22</v>
      </c>
      <c r="AU103" s="246">
        <f>IF(ISERROR(IF('Model Assumptions'!$I$15="No",0,SUM(AU52,AU53,AU54))),0,IF('Model Assumptions'!$I$15="No",0,SUM(AU52,AU53,AU54)))</f>
        <v>254.60000000000002</v>
      </c>
      <c r="AV103" s="246">
        <f>IF(ISERROR(IF('Model Assumptions'!$I$15="No",0,SUM(AV52,AV53,AV54))),0,IF('Model Assumptions'!$I$15="No",0,SUM(AV52,AV53,AV54)))</f>
        <v>259.19</v>
      </c>
      <c r="AW103" s="246">
        <f>IF(ISERROR(IF('Model Assumptions'!$I$15="No",0,SUM(AW52,AW53,AW54))),0,IF('Model Assumptions'!$I$15="No",0,SUM(AW52,AW53,AW54)))</f>
        <v>272.94</v>
      </c>
      <c r="AX103" s="246">
        <f>IF(ISERROR(IF('Model Assumptions'!$I$15="No",0,SUM(AX52,AX53,AX54))),0,IF('Model Assumptions'!$I$15="No",0,SUM(AX52,AX53,AX54)))</f>
        <v>240.46999999999997</v>
      </c>
      <c r="AY103" s="246">
        <f>IF(ISERROR(IF('Model Assumptions'!$I$15="No",0,SUM(AY52,AY53,AY54))),0,IF('Model Assumptions'!$I$15="No",0,SUM(AY52,AY53,AY54)))</f>
        <v>245.11</v>
      </c>
      <c r="AZ103" s="246">
        <f>IF(ISERROR(IF('Model Assumptions'!$I$15="No",0,SUM(AZ52,AZ53,AZ54))),0,IF('Model Assumptions'!$I$15="No",0,SUM(AZ52,AZ53,AZ54)))</f>
        <v>257.61</v>
      </c>
      <c r="BA103" s="246">
        <f>IF(ISERROR(IF('Model Assumptions'!$I$15="No",0,SUM(BA52,BA53,BA54))),0,IF('Model Assumptions'!$I$15="No",0,SUM(BA52,BA53,BA54)))</f>
        <v>277.11</v>
      </c>
      <c r="BB103" s="246">
        <f>IF(ISERROR(IF('Model Assumptions'!$I$15="No",0,SUM(BB52,BB53,BB54))),0,IF('Model Assumptions'!$I$15="No",0,SUM(BB52,BB53,BB54)))</f>
        <v>282.38</v>
      </c>
      <c r="BC103" s="246">
        <f>IF(ISERROR(IF('Model Assumptions'!$I$15="No",0,SUM(BC52,BC53,BC54))),0,IF('Model Assumptions'!$I$15="No",0,SUM(BC52,BC53,BC54)))</f>
        <v>298.19</v>
      </c>
      <c r="BD103" s="246">
        <f>IF(ISERROR(IF('Model Assumptions'!$I$15="No",0,SUM(BD52,BD53,BD54))),0,IF('Model Assumptions'!$I$15="No",0,SUM(BD52,BD53,BD54)))</f>
        <v>260.27</v>
      </c>
      <c r="BE103" s="246">
        <f>IF(ISERROR(IF('Model Assumptions'!$I$15="No",0,SUM(BE52,BE53,BE54))),0,IF('Model Assumptions'!$I$15="No",0,SUM(BE52,BE53,BE54)))</f>
        <v>265.61</v>
      </c>
      <c r="BF103" s="246">
        <f>IF(ISERROR(IF('Model Assumptions'!$I$15="No",0,SUM(BF52,BF53,BF54))),0,IF('Model Assumptions'!$I$15="No",0,SUM(BF52,BF53,BF54)))</f>
        <v>279.98</v>
      </c>
      <c r="BG103" s="246">
        <f>IF(ISERROR(IF('Model Assumptions'!$I$15="No",0,SUM(BG52,BG53,BG54))),0,IF('Model Assumptions'!$I$15="No",0,SUM(BG52,BG53,BG54)))</f>
        <v>310.70999999999998</v>
      </c>
      <c r="BH103" s="246">
        <f>IF(ISERROR(IF('Model Assumptions'!$I$15="No",0,SUM(BH52,BH53,BH54))),0,IF('Model Assumptions'!$I$15="No",0,SUM(BH52,BH53,BH54)))</f>
        <v>315.98</v>
      </c>
      <c r="BI103" s="246">
        <f>IF(ISERROR(IF('Model Assumptions'!$I$15="No",0,SUM(BI52,BI53,BI54))),0,IF('Model Assumptions'!$I$15="No",0,SUM(BI52,BI53,BI54)))</f>
        <v>331.78</v>
      </c>
      <c r="BJ103" s="246">
        <f>IF(ISERROR(IF('Model Assumptions'!$I$15="No",0,SUM(BJ52,BJ53,BJ54))),0,IF('Model Assumptions'!$I$15="No",0,SUM(BJ52,BJ53,BJ54)))</f>
        <v>289.83999999999997</v>
      </c>
      <c r="BK103" s="246">
        <f>IF(ISERROR(IF('Model Assumptions'!$I$15="No",0,SUM(BK52,BK53,BK54))),0,IF('Model Assumptions'!$I$15="No",0,SUM(BK52,BK53,BK54)))</f>
        <v>295.17</v>
      </c>
      <c r="BL103" s="246">
        <f>IF(ISERROR(IF('Model Assumptions'!$I$15="No",0,SUM(BL52,BL53,BL54))),0,IF('Model Assumptions'!$I$15="No",0,SUM(BL52,BL53,BL54)))</f>
        <v>309.53999999999996</v>
      </c>
      <c r="BM103" s="246">
        <f>IF(ISERROR(IF('Model Assumptions'!$I$15="No",0,SUM(BM52,BM53,BM54))),0,IF('Model Assumptions'!$I$15="No",0,SUM(BM52,BM53,BM54)))</f>
        <v>377.01</v>
      </c>
      <c r="BN103" s="246">
        <f>IF(ISERROR(IF('Model Assumptions'!$I$15="No",0,SUM(BN52,BN53,BN54))),0,IF('Model Assumptions'!$I$15="No",0,SUM(BN52,BN53,BN54)))</f>
        <v>382.94</v>
      </c>
      <c r="BO103" s="246">
        <f>IF(ISERROR(IF('Model Assumptions'!$I$15="No",0,SUM(BO52,BO53,BO54))),0,IF('Model Assumptions'!$I$15="No",0,SUM(BO52,BO53,BO54)))</f>
        <v>400.73</v>
      </c>
      <c r="BP103" s="246">
        <f>IF(ISERROR(IF('Model Assumptions'!$I$15="No",0,SUM(BP52,BP53,BP54))),0,IF('Model Assumptions'!$I$15="No",0,SUM(BP52,BP53,BP54)))</f>
        <v>347.60999999999996</v>
      </c>
      <c r="BQ103" s="246">
        <f>IF(ISERROR(IF('Model Assumptions'!$I$15="No",0,SUM(BQ52,BQ53,BQ54))),0,IF('Model Assumptions'!$I$15="No",0,SUM(BQ52,BQ53,BQ54)))</f>
        <v>353.62</v>
      </c>
      <c r="BR103" s="246">
        <f>IF(ISERROR(IF('Model Assumptions'!$I$15="No",0,SUM(BR52,BR53,BR54))),0,IF('Model Assumptions'!$I$15="No",0,SUM(BR52,BR53,BR54)))</f>
        <v>369.78000000000003</v>
      </c>
      <c r="BS103" s="246">
        <f>IF(ISERROR(IF('Model Assumptions'!$I$15="No",0,SUM(BS52,BS53,BS54))),0,IF('Model Assumptions'!$I$15="No",0,SUM(BS52,BS53,BS54)))</f>
        <v>303.64</v>
      </c>
      <c r="BT103" s="246">
        <f>IF(ISERROR(IF('Model Assumptions'!$I$15="No",0,SUM(BT52,BT53,BT54))),0,IF('Model Assumptions'!$I$15="No",0,SUM(BT52,BT53,BT54)))</f>
        <v>308.87</v>
      </c>
      <c r="BU103" s="246">
        <f>IF(ISERROR(IF('Model Assumptions'!$I$15="No",0,SUM(BU52,BU53,BU54))),0,IF('Model Assumptions'!$I$15="No",0,SUM(BU52,BU53,BU54)))</f>
        <v>324.55</v>
      </c>
      <c r="BV103" s="246">
        <f>IF(ISERROR(IF('Model Assumptions'!$I$15="No",0,SUM(BV52,BV53,BV54))),0,IF('Model Assumptions'!$I$15="No",0,SUM(BV52,BV53,BV54)))</f>
        <v>282.57</v>
      </c>
      <c r="BW103" s="246">
        <f>IF(ISERROR(IF('Model Assumptions'!$I$15="No",0,SUM(BW52,BW53,BW54))),0,IF('Model Assumptions'!$I$15="No",0,SUM(BW52,BW53,BW54)))</f>
        <v>287.86</v>
      </c>
      <c r="BX103" s="246">
        <f>IF(ISERROR(IF('Model Assumptions'!$I$15="No",0,SUM(BX52,BX53,BX54))),0,IF('Model Assumptions'!$I$15="No",0,SUM(BX52,BX53,BX54)))</f>
        <v>302.11</v>
      </c>
      <c r="BY103" s="246">
        <f>IF(ISERROR(IF('Model Assumptions'!$I$15="No",0,SUM(BY52,BY53,BY54))),0,IF('Model Assumptions'!$I$15="No",0,SUM(BY52,BY53,BY54)))</f>
        <v>333.75</v>
      </c>
      <c r="BZ103" s="246">
        <f>IF(ISERROR(IF('Model Assumptions'!$I$15="No",0,SUM(BZ52,BZ53,BZ54))),0,IF('Model Assumptions'!$I$15="No",0,SUM(BZ52,BZ53,BZ54)))</f>
        <v>339.96999999999997</v>
      </c>
      <c r="CA103" s="246">
        <f>IF(ISERROR(IF('Model Assumptions'!$I$15="No",0,SUM(CA52,CA53,CA54))),0,IF('Model Assumptions'!$I$15="No",0,SUM(CA52,CA53,CA54)))</f>
        <v>358.64000000000004</v>
      </c>
      <c r="CB103" s="246">
        <f>IF(ISERROR(IF('Model Assumptions'!$I$15="No",0,SUM(CB52,CB53,CB54))),0,IF('Model Assumptions'!$I$15="No",0,SUM(CB52,CB53,CB54)))</f>
        <v>315.06</v>
      </c>
      <c r="CC103" s="246">
        <f>IF(ISERROR(IF('Model Assumptions'!$I$15="No",0,SUM(CC52,CC53,CC54))),0,IF('Model Assumptions'!$I$15="No",0,SUM(CC52,CC53,CC54)))</f>
        <v>321.36</v>
      </c>
      <c r="CD103" s="246">
        <f>IF(ISERROR(IF('Model Assumptions'!$I$15="No",0,SUM(CD52,CD53,CD54))),0,IF('Model Assumptions'!$I$15="No",0,SUM(CD52,CD53,CD54)))</f>
        <v>338.32</v>
      </c>
      <c r="CE103" s="246">
        <f>IF(ISERROR(IF('Model Assumptions'!$I$15="No",0,SUM(CE52,CE53,CE54))),0,IF('Model Assumptions'!$I$15="No",0,SUM(CE52,CE53,CE54)))</f>
        <v>429.98</v>
      </c>
      <c r="CF103" s="246">
        <f>IF(ISERROR(IF('Model Assumptions'!$I$15="No",0,SUM(CF52,CF53,CF54))),0,IF('Model Assumptions'!$I$15="No",0,SUM(CF52,CF53,CF54)))</f>
        <v>436.99</v>
      </c>
      <c r="CG103" s="246">
        <f>IF(ISERROR(IF('Model Assumptions'!$I$15="No",0,SUM(CG52,CG53,CG54))),0,IF('Model Assumptions'!$I$15="No",0,SUM(CG52,CG53,CG54)))</f>
        <v>457.99</v>
      </c>
      <c r="CH103" s="246">
        <f>IF(ISERROR(IF('Model Assumptions'!$I$15="No",0,SUM(CH52,CH53,CH54))),0,IF('Model Assumptions'!$I$15="No",0,SUM(CH52,CH53,CH54)))</f>
        <v>397.28000000000003</v>
      </c>
      <c r="CI103" s="246">
        <f>IF(ISERROR(IF('Model Assumptions'!$I$15="No",0,SUM(CI52,CI53,CI54))),0,IF('Model Assumptions'!$I$15="No",0,SUM(CI52,CI53,CI54)))</f>
        <v>404.37</v>
      </c>
      <c r="CJ103" s="246">
        <f>IF(ISERROR(IF('Model Assumptions'!$I$15="No",0,SUM(CJ52,CJ53,CJ54))),0,IF('Model Assumptions'!$I$15="No",0,SUM(CJ52,CJ53,CJ54)))</f>
        <v>423.46</v>
      </c>
      <c r="CK103" s="246">
        <f>IF(ISERROR(IF('Model Assumptions'!$I$15="No",0,SUM(CK52,CK53,CK54))),0,IF('Model Assumptions'!$I$15="No",0,SUM(CK52,CK53,CK54)))</f>
        <v>412.39000000000004</v>
      </c>
      <c r="CL103" s="246">
        <f>IF(ISERROR(IF('Model Assumptions'!$I$15="No",0,SUM(CL52,CL53,CL54))),0,IF('Model Assumptions'!$I$15="No",0,SUM(CL52,CL53,CL54)))</f>
        <v>419.63</v>
      </c>
      <c r="CM103" s="246">
        <f>IF(ISERROR(IF('Model Assumptions'!$I$15="No",0,SUM(CM52,CM53,CM54))),0,IF('Model Assumptions'!$I$15="No",0,SUM(CM52,CM53,CM54)))</f>
        <v>442.03999999999996</v>
      </c>
      <c r="CN103" s="246">
        <f>IF(ISERROR(IF('Model Assumptions'!$I$15="No",0,SUM(CN52,CN53,CN54))),0,IF('Model Assumptions'!$I$15="No",0,SUM(CN52,CN53,CN54)))</f>
        <v>388.01</v>
      </c>
      <c r="CO103" s="246">
        <f>IF(ISERROR(IF('Model Assumptions'!$I$15="No",0,SUM(CO52,CO53,CO54))),0,IF('Model Assumptions'!$I$15="No",0,SUM(CO52,CO53,CO54)))</f>
        <v>395.58</v>
      </c>
      <c r="CP103" s="246">
        <f>IF(ISERROR(IF('Model Assumptions'!$I$15="No",0,SUM(CP52,CP53,CP54))),0,IF('Model Assumptions'!$I$15="No",0,SUM(CP52,CP53,CP54)))</f>
        <v>415.91999999999996</v>
      </c>
      <c r="CQ103" s="246">
        <f>IF(ISERROR(IF('Model Assumptions'!$I$15="No",0,SUM(CQ52,CQ53,CQ54))),0,IF('Model Assumptions'!$I$15="No",0,SUM(CQ52,CQ53,CQ54)))</f>
        <v>425.08</v>
      </c>
      <c r="CR103" s="246">
        <f>IF(ISERROR(IF('Model Assumptions'!$I$15="No",0,SUM(CR52,CR53,CR54))),0,IF('Model Assumptions'!$I$15="No",0,SUM(CR52,CR53,CR54)))</f>
        <v>433.69</v>
      </c>
      <c r="CS103" s="246">
        <f>IF(ISERROR(IF('Model Assumptions'!$I$15="No",0,SUM(CS52,CS53,CS54))),0,IF('Model Assumptions'!$I$15="No",0,SUM(CS52,CS53,CS54)))</f>
        <v>459.52</v>
      </c>
      <c r="CT103" s="246">
        <f>IF(ISERROR(IF('Model Assumptions'!$I$15="No",0,SUM(CT52,CT53,CT54))),0,IF('Model Assumptions'!$I$15="No",0,SUM(CT52,CT53,CT54)))</f>
        <v>406.39</v>
      </c>
      <c r="CU103" s="246">
        <f>IF(ISERROR(IF('Model Assumptions'!$I$15="No",0,SUM(CU52,CU53,CU54))),0,IF('Model Assumptions'!$I$15="No",0,SUM(CU52,CU53,CU54)))</f>
        <v>415.1</v>
      </c>
      <c r="CV103" s="246">
        <f>IF(ISERROR(IF('Model Assumptions'!$I$15="No",0,SUM(CV52,CV53,CV54))),0,IF('Model Assumptions'!$I$15="No",0,SUM(CV52,CV53,CV54)))</f>
        <v>438.58</v>
      </c>
      <c r="CW103" s="246">
        <f>IF(ISERROR(IF('Model Assumptions'!$I$15="No",0,SUM(CW52,CW53,CW54))),0,IF('Model Assumptions'!$I$15="No",0,SUM(CW52,CW53,CW54)))</f>
        <v>511.18</v>
      </c>
      <c r="CX103" s="246">
        <f>IF(ISERROR(IF('Model Assumptions'!$I$15="No",0,SUM(CX52,CX53,CX54))),0,IF('Model Assumptions'!$I$15="No",0,SUM(CX52,CX53,CX54)))</f>
        <v>520.08000000000004</v>
      </c>
      <c r="CY103" s="246">
        <f>IF(ISERROR(IF('Model Assumptions'!$I$15="No",0,SUM(CY52,CY53,CY54))),0,IF('Model Assumptions'!$I$15="No",0,SUM(CY52,CY53,CY54)))</f>
        <v>546.78</v>
      </c>
      <c r="CZ103" s="246">
        <f>IF(ISERROR(IF('Model Assumptions'!$I$15="No",0,SUM(CZ52,CZ53,CZ54))),0,IF('Model Assumptions'!$I$15="No",0,SUM(CZ52,CZ53,CZ54)))</f>
        <v>476.69</v>
      </c>
      <c r="DA103" s="246">
        <f>IF(ISERROR(IF('Model Assumptions'!$I$15="No",0,SUM(DA52,DA53,DA54))),0,IF('Model Assumptions'!$I$15="No",0,SUM(DA52,DA53,DA54)))</f>
        <v>485.7</v>
      </c>
      <c r="DB103" s="246">
        <f>IF(ISERROR(IF('Model Assumptions'!$I$15="No",0,SUM(DB52,DB53,DB54))),0,IF('Model Assumptions'!$I$15="No",0,SUM(DB52,DB53,DB54)))</f>
        <v>509.96</v>
      </c>
      <c r="DC103" s="246">
        <f>IF(ISERROR(IF('Model Assumptions'!$I$15="No",0,SUM(DC52,DC53,DC54))),0,IF('Model Assumptions'!$I$15="No",0,SUM(DC52,DC53,DC54)))</f>
        <v>207.09</v>
      </c>
      <c r="DD103" s="246">
        <f>IF(ISERROR(IF('Model Assumptions'!$I$15="No",0,SUM(DD52,DD53,DD54))),0,IF('Model Assumptions'!$I$15="No",0,SUM(DD52,DD53,DD54)))</f>
        <v>210.04000000000002</v>
      </c>
      <c r="DE103" s="246">
        <f>IF(ISERROR(IF('Model Assumptions'!$I$15="No",0,SUM(DE52,DE53,DE54))),0,IF('Model Assumptions'!$I$15="No",0,SUM(DE52,DE53,DE54)))</f>
        <v>215.92</v>
      </c>
      <c r="DF103" s="246">
        <f>IF(ISERROR(IF('Model Assumptions'!$I$15="No",0,SUM(DF52,DF53,DF54))),0,IF('Model Assumptions'!$I$15="No",0,SUM(DF52,DF53,DF54)))</f>
        <v>187.07</v>
      </c>
      <c r="DG103" s="246">
        <f>IF(ISERROR(IF('Model Assumptions'!$I$15="No",0,SUM(DG52,DG53,DG54))),0,IF('Model Assumptions'!$I$15="No",0,SUM(DG52,DG53,DG54)))</f>
        <v>190.06</v>
      </c>
      <c r="DH103" s="246">
        <f>IF(ISERROR(IF('Model Assumptions'!$I$15="No",0,SUM(DH52,DH53,DH54))),0,IF('Model Assumptions'!$I$15="No",0,SUM(DH52,DH53,DH54)))</f>
        <v>195.8</v>
      </c>
      <c r="DI103" s="246">
        <f>IF(ISERROR(IF('Model Assumptions'!$I$15="No",0,SUM(DI52,DI53,DI54))),0,IF('Model Assumptions'!$I$15="No",0,SUM(DI52,DI53,DI54)))</f>
        <v>161.07</v>
      </c>
      <c r="DJ103" s="246">
        <f>IF(ISERROR(IF('Model Assumptions'!$I$15="No",0,SUM(DJ52,DJ53,DJ54))),0,IF('Model Assumptions'!$I$15="No",0,SUM(DJ52,DJ53,DJ54)))</f>
        <v>163.54999999999998</v>
      </c>
      <c r="DK103" s="246">
        <f>IF(ISERROR(IF('Model Assumptions'!$I$15="No",0,SUM(DK52,DK53,DK54))),0,IF('Model Assumptions'!$I$15="No",0,SUM(DK52,DK53,DK54)))</f>
        <v>168.52</v>
      </c>
      <c r="DL103" s="246">
        <f>IF(ISERROR(IF('Model Assumptions'!$I$15="No",0,SUM(DL52,DL53,DL54))),0,IF('Model Assumptions'!$I$15="No",0,SUM(DL52,DL53,DL54)))</f>
        <v>146.74</v>
      </c>
      <c r="DM103" s="246">
        <f>IF(ISERROR(IF('Model Assumptions'!$I$15="No",0,SUM(DM52,DM53,DM54))),0,IF('Model Assumptions'!$I$15="No",0,SUM(DM52,DM53,DM54)))</f>
        <v>149.26</v>
      </c>
      <c r="DN103" s="246">
        <f>IF(ISERROR(IF('Model Assumptions'!$I$15="No",0,SUM(DN52,DN53,DN54))),0,IF('Model Assumptions'!$I$15="No",0,SUM(DN52,DN53,DN54)))</f>
        <v>154.09</v>
      </c>
      <c r="DO103" s="246">
        <f>IF(ISERROR(IF('Model Assumptions'!$I$15="No",0,SUM(DO52,DO53,DO54))),0,IF('Model Assumptions'!$I$15="No",0,SUM(DO52,DO53,DO54)))</f>
        <v>180.22</v>
      </c>
      <c r="DP103" s="246">
        <f>IF(ISERROR(IF('Model Assumptions'!$I$15="No",0,SUM(DP52,DP53,DP54))),0,IF('Model Assumptions'!$I$15="No",0,SUM(DP52,DP53,DP54)))</f>
        <v>183.06</v>
      </c>
      <c r="DQ103" s="246">
        <f>IF(ISERROR(IF('Model Assumptions'!$I$15="No",0,SUM(DQ52,DQ53,DQ54))),0,IF('Model Assumptions'!$I$15="No",0,SUM(DQ52,DQ53,DQ54)))</f>
        <v>188.75</v>
      </c>
      <c r="DR103" s="246">
        <f>IF(ISERROR(IF('Model Assumptions'!$I$15="No",0,SUM(DR52,DR53,DR54))),0,IF('Model Assumptions'!$I$15="No",0,SUM(DR52,DR53,DR54)))</f>
        <v>164.76</v>
      </c>
      <c r="DS103" s="246">
        <f>IF(ISERROR(IF('Model Assumptions'!$I$15="No",0,SUM(DS52,DS53,DS54))),0,IF('Model Assumptions'!$I$15="No",0,SUM(DS52,DS53,DS54)))</f>
        <v>167.64000000000001</v>
      </c>
      <c r="DT103" s="246">
        <f>IF(ISERROR(IF('Model Assumptions'!$I$15="No",0,SUM(DT52,DT53,DT54))),0,IF('Model Assumptions'!$I$15="No",0,SUM(DT52,DT53,DT54)))</f>
        <v>173.18</v>
      </c>
      <c r="DU103" s="246">
        <f>IF(ISERROR(IF('Model Assumptions'!$I$15="No",0,SUM(DU52,DU53,DU54))),0,IF('Model Assumptions'!$I$15="No",0,SUM(DU52,DU53,DU54)))</f>
        <v>301.51</v>
      </c>
      <c r="DV103" s="246">
        <f>IF(ISERROR(IF('Model Assumptions'!$I$15="No",0,SUM(DV52,DV53,DV54))),0,IF('Model Assumptions'!$I$15="No",0,SUM(DV52,DV53,DV54)))</f>
        <v>305.94</v>
      </c>
      <c r="DW103" s="246">
        <f>IF(ISERROR(IF('Model Assumptions'!$I$15="No",0,SUM(DW52,DW53,DW54))),0,IF('Model Assumptions'!$I$15="No",0,SUM(DW52,DW53,DW54)))</f>
        <v>314.82</v>
      </c>
      <c r="DX103" s="246">
        <f>IF(ISERROR(IF('Model Assumptions'!$I$15="No",0,SUM(DX52,DX53,DX54))),0,IF('Model Assumptions'!$I$15="No",0,SUM(DX52,DX53,DX54)))</f>
        <v>273.25</v>
      </c>
      <c r="DY103" s="246">
        <f>IF(ISERROR(IF('Model Assumptions'!$I$15="No",0,SUM(DY52,DY53,DY54))),0,IF('Model Assumptions'!$I$15="No",0,SUM(DY52,DY53,DY54)))</f>
        <v>277.74</v>
      </c>
      <c r="DZ103" s="246">
        <f>IF(ISERROR(IF('Model Assumptions'!$I$15="No",0,SUM(DZ52,DZ53,DZ54))),0,IF('Model Assumptions'!$I$15="No",0,SUM(DZ52,DZ53,DZ54)))</f>
        <v>286.38</v>
      </c>
      <c r="EA103" s="246">
        <f>IF(ISERROR(IF('Model Assumptions'!$I$15="No",0,SUM(EA52,EA53,EA54))),0,IF('Model Assumptions'!$I$15="No",0,SUM(EA52,EA53,EA54)))</f>
        <v>249.02999999999997</v>
      </c>
      <c r="EB103" s="246">
        <f>IF(ISERROR(IF('Model Assumptions'!$I$15="No",0,SUM(EB52,EB53,EB54))),0,IF('Model Assumptions'!$I$15="No",0,SUM(EB52,EB53,EB54)))</f>
        <v>253.35</v>
      </c>
      <c r="EC103" s="246">
        <f>IF(ISERROR(IF('Model Assumptions'!$I$15="No",0,SUM(EC52,EC53,EC54))),0,IF('Model Assumptions'!$I$15="No",0,SUM(EC52,EC53,EC54)))</f>
        <v>262</v>
      </c>
      <c r="ED103" s="246">
        <f>IF(ISERROR(IF('Model Assumptions'!$I$15="No",0,SUM(ED52,ED53,ED54))),0,IF('Model Assumptions'!$I$15="No",0,SUM(ED52,ED53,ED54)))</f>
        <v>232.35</v>
      </c>
      <c r="EE103" s="246">
        <f>IF(ISERROR(IF('Model Assumptions'!$I$15="No",0,SUM(EE52,EE53,EE54))),0,IF('Model Assumptions'!$I$15="No",0,SUM(EE52,EE53,EE54)))</f>
        <v>236.73</v>
      </c>
      <c r="EF103" s="246">
        <f>IF(ISERROR(IF('Model Assumptions'!$I$15="No",0,SUM(EF52,EF53,EF54))),0,IF('Model Assumptions'!$I$15="No",0,SUM(EF52,EF53,EF54)))</f>
        <v>245.14</v>
      </c>
      <c r="EG103" s="246">
        <f>IF(ISERROR(IF('Model Assumptions'!$I$15="No",0,SUM(EG52,EG53,EG54))),0,IF('Model Assumptions'!$I$15="No",0,SUM(EG52,EG53,EG54)))</f>
        <v>0</v>
      </c>
      <c r="EH103" s="246">
        <f>IF(ISERROR(IF('Model Assumptions'!$I$15="No",0,SUM(EH52,EH53,EH54))),0,IF('Model Assumptions'!$I$15="No",0,SUM(EH52,EH53,EH54)))</f>
        <v>0</v>
      </c>
      <c r="EI103" s="246">
        <f>IF(ISERROR(IF('Model Assumptions'!$I$15="No",0,SUM(EI52,EI53,EI54))),0,IF('Model Assumptions'!$I$15="No",0,SUM(EI52,EI53,EI54)))</f>
        <v>0</v>
      </c>
      <c r="EJ103" s="246">
        <f>IF(ISERROR(IF('Model Assumptions'!$I$15="No",0,SUM(EJ52,EJ53,EJ54))),0,IF('Model Assumptions'!$I$15="No",0,SUM(EJ52,EJ53,EJ54)))</f>
        <v>0</v>
      </c>
      <c r="EK103" s="246">
        <f>IF(ISERROR(IF('Model Assumptions'!$I$15="No",0,SUM(EK52,EK53,EK54))),0,IF('Model Assumptions'!$I$15="No",0,SUM(EK52,EK53,EK54)))</f>
        <v>0</v>
      </c>
      <c r="EL103" s="246">
        <f>IF(ISERROR(IF('Model Assumptions'!$I$15="No",0,SUM(EL52,EL53,EL54))),0,IF('Model Assumptions'!$I$15="No",0,SUM(EL52,EL53,EL54)))</f>
        <v>0</v>
      </c>
      <c r="EM103" s="246">
        <f>IF(ISERROR(IF('Model Assumptions'!$I$15="No",0,SUM(EM52,EM53,EM54))),0,IF('Model Assumptions'!$I$15="No",0,SUM(EM52,EM53,EM54)))</f>
        <v>0</v>
      </c>
      <c r="EN103" s="246">
        <f>IF(ISERROR(IF('Model Assumptions'!$I$15="No",0,SUM(EN52,EN53,EN54))),0,IF('Model Assumptions'!$I$15="No",0,SUM(EN52,EN53,EN54)))</f>
        <v>0</v>
      </c>
      <c r="EO103" s="246">
        <f>IF(ISERROR(IF('Model Assumptions'!$I$15="No",0,SUM(EO52,EO53,EO54))),0,IF('Model Assumptions'!$I$15="No",0,SUM(EO52,EO53,EO54)))</f>
        <v>0</v>
      </c>
      <c r="EP103" s="246">
        <f>IF(ISERROR(IF('Model Assumptions'!$I$15="No",0,SUM(EP52,EP53,EP54))),0,IF('Model Assumptions'!$I$15="No",0,SUM(EP52,EP53,EP54)))</f>
        <v>0</v>
      </c>
      <c r="EQ103" s="246">
        <f>IF(ISERROR(IF('Model Assumptions'!$I$15="No",0,SUM(EQ52,EQ53,EQ54))),0,IF('Model Assumptions'!$I$15="No",0,SUM(EQ52,EQ53,EQ54)))</f>
        <v>0</v>
      </c>
      <c r="ER103" s="246">
        <f>IF(ISERROR(IF('Model Assumptions'!$I$15="No",0,SUM(ER52,ER53,ER54))),0,IF('Model Assumptions'!$I$15="No",0,SUM(ER52,ER53,ER54)))</f>
        <v>0</v>
      </c>
      <c r="ES103" s="246">
        <f>IF(ISERROR(IF('Model Assumptions'!$I$15="No",0,SUM(ES52,ES53,ES54))),0,IF('Model Assumptions'!$I$15="No",0,SUM(ES52,ES53,ES54)))</f>
        <v>0</v>
      </c>
      <c r="ET103" s="246">
        <f>IF(ISERROR(IF('Model Assumptions'!$I$15="No",0,SUM(ET52,ET53,ET54))),0,IF('Model Assumptions'!$I$15="No",0,SUM(ET52,ET53,ET54)))</f>
        <v>0</v>
      </c>
      <c r="EU103" s="246">
        <f>IF(ISERROR(IF('Model Assumptions'!$I$15="No",0,SUM(EU52,EU53,EU54))),0,IF('Model Assumptions'!$I$15="No",0,SUM(EU52,EU53,EU54)))</f>
        <v>0</v>
      </c>
      <c r="EV103" s="246">
        <f>IF(ISERROR(IF('Model Assumptions'!$I$15="No",0,SUM(EV52,EV53,EV54))),0,IF('Model Assumptions'!$I$15="No",0,SUM(EV52,EV53,EV54)))</f>
        <v>0</v>
      </c>
      <c r="EW103" s="246">
        <f>IF(ISERROR(IF('Model Assumptions'!$I$15="No",0,SUM(EW52,EW53,EW54))),0,IF('Model Assumptions'!$I$15="No",0,SUM(EW52,EW53,EW54)))</f>
        <v>0</v>
      </c>
      <c r="EX103" s="246">
        <f>IF(ISERROR(IF('Model Assumptions'!$I$15="No",0,SUM(EX52,EX53,EX54))),0,IF('Model Assumptions'!$I$15="No",0,SUM(EX52,EX53,EX54)))</f>
        <v>0</v>
      </c>
      <c r="EY103" s="246">
        <f>IF(ISERROR(IF('Model Assumptions'!$I$15="No",0,SUM(EY52,EY53,EY54))),0,IF('Model Assumptions'!$I$15="No",0,SUM(EY52,EY53,EY54)))</f>
        <v>0</v>
      </c>
      <c r="EZ103" s="246">
        <f>IF(ISERROR(IF('Model Assumptions'!$I$15="No",0,SUM(EZ52,EZ53,EZ54))),0,IF('Model Assumptions'!$I$15="No",0,SUM(EZ52,EZ53,EZ54)))</f>
        <v>0</v>
      </c>
      <c r="FA103" s="246">
        <f>IF(ISERROR(IF('Model Assumptions'!$I$15="No",0,SUM(FA52,FA53,FA54))),0,IF('Model Assumptions'!$I$15="No",0,SUM(FA52,FA53,FA54)))</f>
        <v>0</v>
      </c>
      <c r="FB103" s="246">
        <f>IF(ISERROR(IF('Model Assumptions'!$I$15="No",0,SUM(FB52,FB53,FB54))),0,IF('Model Assumptions'!$I$15="No",0,SUM(FB52,FB53,FB54)))</f>
        <v>0</v>
      </c>
      <c r="FC103" s="246">
        <f>IF(ISERROR(IF('Model Assumptions'!$I$15="No",0,SUM(FC52,FC53,FC54))),0,IF('Model Assumptions'!$I$15="No",0,SUM(FC52,FC53,FC54)))</f>
        <v>0</v>
      </c>
      <c r="FD103" s="246">
        <f>IF(ISERROR(IF('Model Assumptions'!$I$15="No",0,SUM(FD52,FD53,FD54))),0,IF('Model Assumptions'!$I$15="No",0,SUM(FD52,FD53,FD54)))</f>
        <v>0</v>
      </c>
      <c r="FE103" s="246">
        <f>IF(ISERROR(IF('Model Assumptions'!$I$15="No",0,SUM(FE52,FE53,FE54))),0,IF('Model Assumptions'!$I$15="No",0,SUM(FE52,FE53,FE54)))</f>
        <v>0</v>
      </c>
      <c r="FF103" s="246">
        <f>IF(ISERROR(IF('Model Assumptions'!$I$15="No",0,SUM(FF52,FF53,FF54))),0,IF('Model Assumptions'!$I$15="No",0,SUM(FF52,FF53,FF54)))</f>
        <v>0</v>
      </c>
      <c r="FG103" s="246">
        <f>IF(ISERROR(IF('Model Assumptions'!$I$15="No",0,SUM(FG52,FG53,FG54))),0,IF('Model Assumptions'!$I$15="No",0,SUM(FG52,FG53,FG54)))</f>
        <v>0</v>
      </c>
      <c r="FH103" s="246">
        <f>IF(ISERROR(IF('Model Assumptions'!$I$15="No",0,SUM(FH52,FH53,FH54))),0,IF('Model Assumptions'!$I$15="No",0,SUM(FH52,FH53,FH54)))</f>
        <v>0</v>
      </c>
      <c r="FI103" s="246">
        <f>IF(ISERROR(IF('Model Assumptions'!$I$15="No",0,SUM(FI52,FI53,FI54))),0,IF('Model Assumptions'!$I$15="No",0,SUM(FI52,FI53,FI54)))</f>
        <v>0</v>
      </c>
      <c r="FJ103" s="246">
        <f>IF(ISERROR(IF('Model Assumptions'!$I$15="No",0,SUM(FJ52,FJ53,FJ54))),0,IF('Model Assumptions'!$I$15="No",0,SUM(FJ52,FJ53,FJ54)))</f>
        <v>0</v>
      </c>
      <c r="FK103" s="246">
        <f>IF(ISERROR(IF('Model Assumptions'!$I$15="No",0,SUM(FK52,FK53,FK54))),0,IF('Model Assumptions'!$I$15="No",0,SUM(FK52,FK53,FK54)))</f>
        <v>0</v>
      </c>
      <c r="FL103" s="246">
        <f>IF(ISERROR(IF('Model Assumptions'!$I$15="No",0,SUM(FL52,FL53,FL54))),0,IF('Model Assumptions'!$I$15="No",0,SUM(FL52,FL53,FL54)))</f>
        <v>0</v>
      </c>
      <c r="FM103" s="246">
        <f>IF(ISERROR(IF('Model Assumptions'!$I$15="No",0,SUM(FM52,FM53,FM54))),0,IF('Model Assumptions'!$I$15="No",0,SUM(FM52,FM53,FM54)))</f>
        <v>0</v>
      </c>
      <c r="FN103" s="246">
        <f>IF(ISERROR(IF('Model Assumptions'!$I$15="No",0,SUM(FN52,FN53,FN54))),0,IF('Model Assumptions'!$I$15="No",0,SUM(FN52,FN53,FN54)))</f>
        <v>0</v>
      </c>
      <c r="FO103" s="246">
        <f>IF(ISERROR(IF('Model Assumptions'!$I$15="No",0,SUM(FO52,FO53,FO54))),0,IF('Model Assumptions'!$I$15="No",0,SUM(FO52,FO53,FO54)))</f>
        <v>0</v>
      </c>
      <c r="FP103" s="246">
        <f>IF(ISERROR(IF('Model Assumptions'!$I$15="No",0,SUM(FP52,FP53,FP54))),0,IF('Model Assumptions'!$I$15="No",0,SUM(FP52,FP53,FP54)))</f>
        <v>0</v>
      </c>
      <c r="FQ103" s="246">
        <f>IF(ISERROR(IF('Model Assumptions'!$I$15="No",0,SUM(FQ52,FQ53,FQ54))),0,IF('Model Assumptions'!$I$15="No",0,SUM(FQ52,FQ53,FQ54)))</f>
        <v>0</v>
      </c>
      <c r="FR103" s="246">
        <f>IF(ISERROR(IF('Model Assumptions'!$I$15="No",0,SUM(FR52,FR53,FR54))),0,IF('Model Assumptions'!$I$15="No",0,SUM(FR52,FR53,FR54)))</f>
        <v>0</v>
      </c>
      <c r="FS103" s="246">
        <f>IF(ISERROR(IF('Model Assumptions'!$I$15="No",0,SUM(FS52,FS53,FS54))),0,IF('Model Assumptions'!$I$15="No",0,SUM(FS52,FS53,FS54)))</f>
        <v>0</v>
      </c>
      <c r="FT103" s="246">
        <f>IF(ISERROR(IF('Model Assumptions'!$I$15="No",0,SUM(FT52,FT53,FT54))),0,IF('Model Assumptions'!$I$15="No",0,SUM(FT52,FT53,FT54)))</f>
        <v>0</v>
      </c>
      <c r="FU103" s="246">
        <f>IF(ISERROR(IF('Model Assumptions'!$I$15="No",0,SUM(FU52,FU53,FU54))),0,IF('Model Assumptions'!$I$15="No",0,SUM(FU52,FU53,FU54)))</f>
        <v>0</v>
      </c>
      <c r="FV103" s="246">
        <f>IF(ISERROR(IF('Model Assumptions'!$I$15="No",0,SUM(FV52,FV53,FV54))),0,IF('Model Assumptions'!$I$15="No",0,SUM(FV52,FV53,FV54)))</f>
        <v>0</v>
      </c>
      <c r="FW103" s="246">
        <f>IF(ISERROR(IF('Model Assumptions'!$I$15="No",0,SUM(FW52,FW53,FW54))),0,IF('Model Assumptions'!$I$15="No",0,SUM(FW52,FW53,FW54)))</f>
        <v>0</v>
      </c>
      <c r="FX103" s="246">
        <f>IF(ISERROR(IF('Model Assumptions'!$I$15="No",0,SUM(FX52,FX53,FX54))),0,IF('Model Assumptions'!$I$15="No",0,SUM(FX52,FX53,FX54)))</f>
        <v>0</v>
      </c>
      <c r="FY103" s="246">
        <f>IF(ISERROR(IF('Model Assumptions'!$I$15="No",0,SUM(FY52,FY53,FY54))),0,IF('Model Assumptions'!$I$15="No",0,SUM(FY52,FY53,FY54)))</f>
        <v>0</v>
      </c>
      <c r="FZ103" s="246">
        <f>IF(ISERROR(IF('Model Assumptions'!$I$15="No",0,SUM(FZ52,FZ53,FZ54))),0,IF('Model Assumptions'!$I$15="No",0,SUM(FZ52,FZ53,FZ54)))</f>
        <v>0</v>
      </c>
      <c r="GA103" s="246">
        <f>IF(ISERROR(IF('Model Assumptions'!$I$15="No",0,SUM(GA52,GA53,GA54))),0,IF('Model Assumptions'!$I$15="No",0,SUM(GA52,GA53,GA54)))</f>
        <v>0</v>
      </c>
      <c r="GB103" s="246">
        <f>IF(ISERROR(IF('Model Assumptions'!$I$15="No",0,SUM(GB52,GB53,GB54))),0,IF('Model Assumptions'!$I$15="No",0,SUM(GB52,GB53,GB54)))</f>
        <v>0</v>
      </c>
      <c r="GC103" s="246">
        <f>IF(ISERROR(IF('Model Assumptions'!$I$15="No",0,SUM(GC52,GC53,GC54))),0,IF('Model Assumptions'!$I$15="No",0,SUM(GC52,GC53,GC54)))</f>
        <v>0</v>
      </c>
      <c r="GD103" s="246">
        <f>IF(ISERROR(IF('Model Assumptions'!$I$15="No",0,SUM(GD52,GD53,GD54))),0,IF('Model Assumptions'!$I$15="No",0,SUM(GD52,GD53,GD54)))</f>
        <v>0</v>
      </c>
      <c r="GE103" s="246">
        <f>IF(ISERROR(IF('Model Assumptions'!$I$15="No",0,SUM(GE52,GE53,GE54))),0,IF('Model Assumptions'!$I$15="No",0,SUM(GE52,GE53,GE54)))</f>
        <v>0</v>
      </c>
      <c r="GF103" s="246">
        <f>IF(ISERROR(IF('Model Assumptions'!$I$15="No",0,SUM(GF52,GF53,GF54))),0,IF('Model Assumptions'!$I$15="No",0,SUM(GF52,GF53,GF54)))</f>
        <v>0</v>
      </c>
      <c r="GG103" s="246">
        <f>IF(ISERROR(IF('Model Assumptions'!$I$15="No",0,SUM(GG52,GG53,GG54))),0,IF('Model Assumptions'!$I$15="No",0,SUM(GG52,GG53,GG54)))</f>
        <v>0</v>
      </c>
      <c r="GH103" s="246">
        <f>IF(ISERROR(IF('Model Assumptions'!$I$15="No",0,SUM(GH52,GH53,GH54))),0,IF('Model Assumptions'!$I$15="No",0,SUM(GH52,GH53,GH54)))</f>
        <v>0</v>
      </c>
      <c r="GI103" s="246">
        <f>IF(ISERROR(IF('Model Assumptions'!$I$15="No",0,SUM(GI52,GI53,GI54))),0,IF('Model Assumptions'!$I$15="No",0,SUM(GI52,GI53,GI54)))</f>
        <v>0</v>
      </c>
      <c r="GJ103" s="246">
        <f>IF(ISERROR(IF('Model Assumptions'!$I$15="No",0,SUM(GJ52,GJ53,GJ54))),0,IF('Model Assumptions'!$I$15="No",0,SUM(GJ52,GJ53,GJ54)))</f>
        <v>0</v>
      </c>
      <c r="GK103" s="246">
        <f>IF(ISERROR(IF('Model Assumptions'!$I$15="No",0,SUM(GK52,GK53,GK54))),0,IF('Model Assumptions'!$I$15="No",0,SUM(GK52,GK53,GK54)))</f>
        <v>0</v>
      </c>
      <c r="GL103" s="246">
        <f>IF(ISERROR(IF('Model Assumptions'!$I$15="No",0,SUM(GL52,GL53,GL54))),0,IF('Model Assumptions'!$I$15="No",0,SUM(GL52,GL53,GL54)))</f>
        <v>0</v>
      </c>
      <c r="GM103" s="246">
        <f>IF(ISERROR(IF('Model Assumptions'!$I$15="No",0,SUM(GM52,GM53,GM54))),0,IF('Model Assumptions'!$I$15="No",0,SUM(GM52,GM53,GM54)))</f>
        <v>0</v>
      </c>
      <c r="GN103" s="246">
        <f>IF(ISERROR(IF('Model Assumptions'!$I$15="No",0,SUM(GN52,GN53,GN54))),0,IF('Model Assumptions'!$I$15="No",0,SUM(GN52,GN53,GN54)))</f>
        <v>0</v>
      </c>
      <c r="GO103" s="246">
        <f>IF(ISERROR(IF('Model Assumptions'!$I$15="No",0,SUM(GO52,GO53,GO54))),0,IF('Model Assumptions'!$I$15="No",0,SUM(GO52,GO53,GO54)))</f>
        <v>0</v>
      </c>
      <c r="GP103" s="246">
        <f>IF(ISERROR(IF('Model Assumptions'!$I$15="No",0,SUM(GP52,GP53,GP54))),0,IF('Model Assumptions'!$I$15="No",0,SUM(GP52,GP53,GP54)))</f>
        <v>0</v>
      </c>
      <c r="GQ103" s="246">
        <f>IF(ISERROR(IF('Model Assumptions'!$I$15="No",0,SUM(GQ52,GQ53,GQ54))),0,IF('Model Assumptions'!$I$15="No",0,SUM(GQ52,GQ53,GQ54)))</f>
        <v>0</v>
      </c>
      <c r="GR103" s="246">
        <f>IF(ISERROR(IF('Model Assumptions'!$I$15="No",0,SUM(GR52,GR53,GR54))),0,IF('Model Assumptions'!$I$15="No",0,SUM(GR52,GR53,GR54)))</f>
        <v>0</v>
      </c>
      <c r="GS103" s="246">
        <f>IF(ISERROR(IF('Model Assumptions'!$I$15="No",0,SUM(GS52,GS53,GS54))),0,IF('Model Assumptions'!$I$15="No",0,SUM(GS52,GS53,GS54)))</f>
        <v>0</v>
      </c>
      <c r="GT103" s="246">
        <f>IF(ISERROR(IF('Model Assumptions'!$I$15="No",0,SUM(GT52,GT53,GT54))),0,IF('Model Assumptions'!$I$15="No",0,SUM(GT52,GT53,GT54)))</f>
        <v>0</v>
      </c>
      <c r="GU103" s="246">
        <f>IF(ISERROR(IF('Model Assumptions'!$I$15="No",0,SUM(GU52,GU53,GU54))),0,IF('Model Assumptions'!$I$15="No",0,SUM(GU52,GU53,GU54)))</f>
        <v>0</v>
      </c>
      <c r="GV103" s="246">
        <f>IF(ISERROR(IF('Model Assumptions'!$I$15="No",0,SUM(GV52,GV53,GV54))),0,IF('Model Assumptions'!$I$15="No",0,SUM(GV52,GV53,GV54)))</f>
        <v>0</v>
      </c>
      <c r="GX103" s="230">
        <f t="shared" si="106"/>
        <v>102</v>
      </c>
      <c r="HB103" s="211" t="str">
        <f>CV$18&amp;CV$19&amp;CV$20</f>
        <v>BMWSERIE-5 TOURING520 d</v>
      </c>
      <c r="HF103" s="212" t="str">
        <f>CV$18&amp;CV$19&amp;CV$20&amp;"Term:"&amp; CV$43&amp;"  Mileage: "&amp;CV$44</f>
        <v>BMWSERIE-5 TOURING520 dTerm:60  Mileage: 40000</v>
      </c>
    </row>
    <row r="104" spans="1:214" ht="12" hidden="1" customHeight="1" x14ac:dyDescent="0.2">
      <c r="A104" s="230" t="s">
        <v>440</v>
      </c>
      <c r="B104" s="208" t="str">
        <f t="shared" si="128"/>
        <v>x</v>
      </c>
      <c r="D104" s="223"/>
      <c r="GX104" s="230">
        <f t="shared" si="106"/>
        <v>103</v>
      </c>
      <c r="HB104" s="211" t="str">
        <f>CW$18&amp;CW$19&amp;CW$20</f>
        <v>AUDIA6 AVANT (C7)2.0 TDi Business Line</v>
      </c>
      <c r="HF104" s="212" t="str">
        <f>CW$18&amp;CW$19&amp;CW$20&amp;"Term:"&amp; CW$43&amp;"  Mileage: "&amp;CW$44</f>
        <v>AUDIA6 AVANT (C7)2.0 TDi Business LineTerm:48  Mileage: 25000</v>
      </c>
    </row>
    <row r="105" spans="1:214" s="218" customFormat="1" ht="12" hidden="1" customHeight="1" x14ac:dyDescent="0.2">
      <c r="A105" s="230" t="s">
        <v>440</v>
      </c>
      <c r="B105" s="208" t="str">
        <f t="shared" si="128"/>
        <v>x</v>
      </c>
      <c r="D105" s="244" t="str">
        <f>'Model Assumptions'!I105</f>
        <v>CUSTOS DE UTILIZAÇÃO</v>
      </c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43"/>
      <c r="Y105" s="243"/>
      <c r="Z105" s="243"/>
      <c r="AA105" s="243"/>
      <c r="AB105" s="243"/>
      <c r="AC105" s="243"/>
      <c r="AD105" s="243"/>
      <c r="AE105" s="243"/>
      <c r="AF105" s="243"/>
      <c r="AG105" s="243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43"/>
      <c r="BU105" s="243"/>
      <c r="BV105" s="243"/>
      <c r="BW105" s="243"/>
      <c r="BX105" s="243"/>
      <c r="BY105" s="243"/>
      <c r="BZ105" s="243"/>
      <c r="CA105" s="243"/>
      <c r="CB105" s="243"/>
      <c r="CC105" s="243"/>
      <c r="CD105" s="243"/>
      <c r="CE105" s="243"/>
      <c r="CF105" s="243"/>
      <c r="CG105" s="243"/>
      <c r="CH105" s="243"/>
      <c r="CI105" s="243"/>
      <c r="CJ105" s="243"/>
      <c r="CK105" s="243"/>
      <c r="CL105" s="243"/>
      <c r="CM105" s="243"/>
      <c r="CN105" s="243"/>
      <c r="CO105" s="243"/>
      <c r="CP105" s="243"/>
      <c r="CQ105" s="243"/>
      <c r="CR105" s="243"/>
      <c r="CS105" s="243"/>
      <c r="CT105" s="243"/>
      <c r="CU105" s="243"/>
      <c r="CV105" s="243"/>
      <c r="CW105" s="243"/>
      <c r="CX105" s="243"/>
      <c r="CY105" s="243"/>
      <c r="CZ105" s="243"/>
      <c r="DA105" s="243"/>
      <c r="DB105" s="243"/>
      <c r="DC105" s="243"/>
      <c r="DD105" s="243"/>
      <c r="DE105" s="243"/>
      <c r="DF105" s="243"/>
      <c r="DG105" s="243"/>
      <c r="DH105" s="243"/>
      <c r="DI105" s="243"/>
      <c r="DJ105" s="243"/>
      <c r="DK105" s="243"/>
      <c r="DL105" s="243"/>
      <c r="DM105" s="243"/>
      <c r="DN105" s="243"/>
      <c r="DO105" s="243"/>
      <c r="DP105" s="243"/>
      <c r="DQ105" s="243"/>
      <c r="DR105" s="243"/>
      <c r="DS105" s="243"/>
      <c r="DT105" s="243"/>
      <c r="DU105" s="243"/>
      <c r="DV105" s="243"/>
      <c r="DW105" s="243"/>
      <c r="DX105" s="243"/>
      <c r="DY105" s="243"/>
      <c r="DZ105" s="243"/>
      <c r="EA105" s="243"/>
      <c r="EB105" s="243"/>
      <c r="EC105" s="243"/>
      <c r="ED105" s="243"/>
      <c r="EE105" s="243"/>
      <c r="EF105" s="243"/>
      <c r="EG105" s="243"/>
      <c r="EH105" s="243"/>
      <c r="EI105" s="243"/>
      <c r="EJ105" s="243"/>
      <c r="EK105" s="243"/>
      <c r="EL105" s="243"/>
      <c r="EM105" s="243"/>
      <c r="EN105" s="243"/>
      <c r="EO105" s="243"/>
      <c r="EP105" s="243"/>
      <c r="EQ105" s="243"/>
      <c r="ER105" s="243"/>
      <c r="ES105" s="243"/>
      <c r="ET105" s="243"/>
      <c r="EU105" s="243"/>
      <c r="EV105" s="243"/>
      <c r="EW105" s="243"/>
      <c r="EX105" s="243"/>
      <c r="EY105" s="243"/>
      <c r="EZ105" s="243"/>
      <c r="FA105" s="243"/>
      <c r="FB105" s="243"/>
      <c r="FC105" s="243"/>
      <c r="FD105" s="243"/>
      <c r="FE105" s="243"/>
      <c r="FF105" s="243"/>
      <c r="FG105" s="243"/>
      <c r="FH105" s="243"/>
      <c r="FI105" s="243"/>
      <c r="FJ105" s="243"/>
      <c r="FK105" s="243"/>
      <c r="FL105" s="243"/>
      <c r="FM105" s="243"/>
      <c r="FN105" s="243"/>
      <c r="FO105" s="243"/>
      <c r="FP105" s="243"/>
      <c r="FQ105" s="243"/>
      <c r="FR105" s="243"/>
      <c r="FS105" s="243"/>
      <c r="FT105" s="243"/>
      <c r="FU105" s="243"/>
      <c r="FV105" s="243"/>
      <c r="FW105" s="243"/>
      <c r="FX105" s="243"/>
      <c r="FY105" s="243"/>
      <c r="FZ105" s="243"/>
      <c r="GA105" s="243"/>
      <c r="GB105" s="243"/>
      <c r="GC105" s="243"/>
      <c r="GD105" s="243"/>
      <c r="GE105" s="243"/>
      <c r="GF105" s="243"/>
      <c r="GG105" s="243"/>
      <c r="GH105" s="243"/>
      <c r="GI105" s="243"/>
      <c r="GJ105" s="243"/>
      <c r="GK105" s="243"/>
      <c r="GL105" s="243"/>
      <c r="GM105" s="243"/>
      <c r="GN105" s="243"/>
      <c r="GO105" s="243"/>
      <c r="GP105" s="243"/>
      <c r="GQ105" s="243"/>
      <c r="GR105" s="243"/>
      <c r="GS105" s="243"/>
      <c r="GT105" s="243"/>
      <c r="GU105" s="243"/>
      <c r="GV105" s="243"/>
      <c r="GW105" s="214"/>
      <c r="GX105" s="230">
        <f t="shared" si="106"/>
        <v>104</v>
      </c>
      <c r="HB105" s="211" t="str">
        <f>CX$18&amp;CX$19&amp;CX$20</f>
        <v>AUDIA6 AVANT (C7)2.0 TDi Business Line</v>
      </c>
      <c r="HC105" s="210"/>
      <c r="HD105" s="210"/>
      <c r="HE105" s="210"/>
      <c r="HF105" s="212" t="str">
        <f>CX$18&amp;CX$19&amp;CX$20&amp;"Term:"&amp; CX$43&amp;"  Mileage: "&amp;CX$44</f>
        <v>AUDIA6 AVANT (C7)2.0 TDi Business LineTerm:48  Mileage: 30000</v>
      </c>
    </row>
    <row r="106" spans="1:214" ht="12" hidden="1" customHeight="1" x14ac:dyDescent="0.2">
      <c r="A106" s="230" t="s">
        <v>440</v>
      </c>
      <c r="B106" s="208" t="str">
        <f t="shared" si="128"/>
        <v>x</v>
      </c>
      <c r="D106" s="223" t="s">
        <v>836</v>
      </c>
      <c r="GX106" s="230">
        <f t="shared" si="106"/>
        <v>105</v>
      </c>
      <c r="HB106" s="211" t="str">
        <f>CY$18&amp;CY$19&amp;CY$20</f>
        <v>AUDIA6 AVANT (C7)2.0 TDi Business Line</v>
      </c>
      <c r="HF106" s="212" t="str">
        <f>CY$18&amp;CY$19&amp;CY$20&amp;"Term:"&amp; CY$43&amp;"  Mileage: "&amp;CY$44</f>
        <v>AUDIA6 AVANT (C7)2.0 TDi Business LineTerm:48  Mileage: 40000</v>
      </c>
    </row>
    <row r="107" spans="1:214" ht="12" hidden="1" customHeight="1" x14ac:dyDescent="0.2">
      <c r="A107" s="230" t="s">
        <v>440</v>
      </c>
      <c r="B107" s="208" t="str">
        <f t="shared" si="128"/>
        <v>x</v>
      </c>
      <c r="D107" s="232" t="str">
        <f>D55</f>
        <v xml:space="preserve"> Radiotax </v>
      </c>
      <c r="E107" s="214">
        <f>IF(ISNUMBER(E55),E55,0)</f>
        <v>0</v>
      </c>
      <c r="F107" s="214">
        <f t="shared" ref="F107:BQ107" si="129">IF(ISNUMBER(F55),F55,0)</f>
        <v>0</v>
      </c>
      <c r="G107" s="214">
        <f t="shared" si="129"/>
        <v>0</v>
      </c>
      <c r="H107" s="214">
        <f t="shared" si="129"/>
        <v>0</v>
      </c>
      <c r="I107" s="214">
        <f t="shared" si="129"/>
        <v>0</v>
      </c>
      <c r="J107" s="214">
        <f t="shared" si="129"/>
        <v>0</v>
      </c>
      <c r="K107" s="214">
        <f t="shared" si="129"/>
        <v>0</v>
      </c>
      <c r="L107" s="214">
        <f t="shared" si="129"/>
        <v>0</v>
      </c>
      <c r="M107" s="214">
        <f t="shared" si="129"/>
        <v>0</v>
      </c>
      <c r="N107" s="214">
        <f t="shared" si="129"/>
        <v>0</v>
      </c>
      <c r="O107" s="214">
        <f t="shared" si="129"/>
        <v>0</v>
      </c>
      <c r="P107" s="214">
        <f t="shared" si="129"/>
        <v>0</v>
      </c>
      <c r="Q107" s="214">
        <f t="shared" si="129"/>
        <v>0</v>
      </c>
      <c r="R107" s="214">
        <f t="shared" si="129"/>
        <v>0</v>
      </c>
      <c r="S107" s="214">
        <f t="shared" si="129"/>
        <v>0</v>
      </c>
      <c r="T107" s="214">
        <f t="shared" si="129"/>
        <v>0</v>
      </c>
      <c r="U107" s="214">
        <f t="shared" si="129"/>
        <v>0</v>
      </c>
      <c r="V107" s="214">
        <f t="shared" si="129"/>
        <v>0</v>
      </c>
      <c r="W107" s="214">
        <f t="shared" si="129"/>
        <v>0</v>
      </c>
      <c r="X107" s="214">
        <f t="shared" si="129"/>
        <v>0</v>
      </c>
      <c r="Y107" s="214">
        <f t="shared" si="129"/>
        <v>0</v>
      </c>
      <c r="Z107" s="214">
        <f t="shared" si="129"/>
        <v>0</v>
      </c>
      <c r="AA107" s="214">
        <f t="shared" si="129"/>
        <v>0</v>
      </c>
      <c r="AB107" s="214">
        <f t="shared" si="129"/>
        <v>0</v>
      </c>
      <c r="AC107" s="214">
        <f t="shared" si="129"/>
        <v>0</v>
      </c>
      <c r="AD107" s="214">
        <f t="shared" si="129"/>
        <v>0</v>
      </c>
      <c r="AE107" s="214">
        <f t="shared" si="129"/>
        <v>0</v>
      </c>
      <c r="AF107" s="214">
        <f t="shared" si="129"/>
        <v>0</v>
      </c>
      <c r="AG107" s="214">
        <f t="shared" si="129"/>
        <v>0</v>
      </c>
      <c r="AH107" s="214">
        <f t="shared" si="129"/>
        <v>0</v>
      </c>
      <c r="AI107" s="214">
        <f t="shared" si="129"/>
        <v>0</v>
      </c>
      <c r="AJ107" s="214">
        <f t="shared" si="129"/>
        <v>0</v>
      </c>
      <c r="AK107" s="214">
        <f t="shared" si="129"/>
        <v>0</v>
      </c>
      <c r="AL107" s="214">
        <f t="shared" si="129"/>
        <v>0</v>
      </c>
      <c r="AM107" s="214">
        <f t="shared" si="129"/>
        <v>0</v>
      </c>
      <c r="AN107" s="214">
        <f t="shared" si="129"/>
        <v>0</v>
      </c>
      <c r="AO107" s="214">
        <f t="shared" si="129"/>
        <v>0</v>
      </c>
      <c r="AP107" s="214">
        <f t="shared" si="129"/>
        <v>0</v>
      </c>
      <c r="AQ107" s="214">
        <f t="shared" si="129"/>
        <v>0</v>
      </c>
      <c r="AR107" s="214">
        <f t="shared" si="129"/>
        <v>0</v>
      </c>
      <c r="AS107" s="214">
        <f t="shared" si="129"/>
        <v>0</v>
      </c>
      <c r="AT107" s="214">
        <f t="shared" si="129"/>
        <v>0</v>
      </c>
      <c r="AU107" s="214">
        <f t="shared" si="129"/>
        <v>0</v>
      </c>
      <c r="AV107" s="214">
        <f t="shared" si="129"/>
        <v>0</v>
      </c>
      <c r="AW107" s="214">
        <f t="shared" si="129"/>
        <v>0</v>
      </c>
      <c r="AX107" s="214">
        <f t="shared" si="129"/>
        <v>0</v>
      </c>
      <c r="AY107" s="214">
        <f t="shared" si="129"/>
        <v>0</v>
      </c>
      <c r="AZ107" s="214">
        <f t="shared" si="129"/>
        <v>0</v>
      </c>
      <c r="BA107" s="214">
        <f t="shared" si="129"/>
        <v>0</v>
      </c>
      <c r="BB107" s="214">
        <f t="shared" si="129"/>
        <v>0</v>
      </c>
      <c r="BC107" s="214">
        <f t="shared" si="129"/>
        <v>0</v>
      </c>
      <c r="BD107" s="214">
        <f t="shared" si="129"/>
        <v>0</v>
      </c>
      <c r="BE107" s="214">
        <f t="shared" si="129"/>
        <v>0</v>
      </c>
      <c r="BF107" s="214">
        <f t="shared" si="129"/>
        <v>0</v>
      </c>
      <c r="BG107" s="214">
        <f t="shared" si="129"/>
        <v>0</v>
      </c>
      <c r="BH107" s="214">
        <f t="shared" si="129"/>
        <v>0</v>
      </c>
      <c r="BI107" s="214">
        <f t="shared" si="129"/>
        <v>0</v>
      </c>
      <c r="BJ107" s="214">
        <f t="shared" si="129"/>
        <v>0</v>
      </c>
      <c r="BK107" s="214">
        <f t="shared" si="129"/>
        <v>0</v>
      </c>
      <c r="BL107" s="214">
        <f t="shared" si="129"/>
        <v>0</v>
      </c>
      <c r="BM107" s="214">
        <f t="shared" si="129"/>
        <v>0</v>
      </c>
      <c r="BN107" s="214">
        <f t="shared" si="129"/>
        <v>0</v>
      </c>
      <c r="BO107" s="214">
        <f t="shared" si="129"/>
        <v>0</v>
      </c>
      <c r="BP107" s="214">
        <f t="shared" si="129"/>
        <v>0</v>
      </c>
      <c r="BQ107" s="214">
        <f t="shared" si="129"/>
        <v>0</v>
      </c>
      <c r="BR107" s="214">
        <f t="shared" ref="BR107:EC107" si="130">IF(ISNUMBER(BR55),BR55,0)</f>
        <v>0</v>
      </c>
      <c r="BS107" s="214">
        <f t="shared" si="130"/>
        <v>0</v>
      </c>
      <c r="BT107" s="214">
        <f t="shared" si="130"/>
        <v>0</v>
      </c>
      <c r="BU107" s="214">
        <f t="shared" si="130"/>
        <v>0</v>
      </c>
      <c r="BV107" s="214">
        <f t="shared" si="130"/>
        <v>0</v>
      </c>
      <c r="BW107" s="214">
        <f t="shared" si="130"/>
        <v>0</v>
      </c>
      <c r="BX107" s="214">
        <f t="shared" si="130"/>
        <v>0</v>
      </c>
      <c r="BY107" s="214">
        <f t="shared" si="130"/>
        <v>0</v>
      </c>
      <c r="BZ107" s="214">
        <f t="shared" si="130"/>
        <v>0</v>
      </c>
      <c r="CA107" s="214">
        <f t="shared" si="130"/>
        <v>0</v>
      </c>
      <c r="CB107" s="214">
        <f t="shared" si="130"/>
        <v>0</v>
      </c>
      <c r="CC107" s="214">
        <f t="shared" si="130"/>
        <v>0</v>
      </c>
      <c r="CD107" s="214">
        <f t="shared" si="130"/>
        <v>0</v>
      </c>
      <c r="CE107" s="214">
        <f t="shared" si="130"/>
        <v>0</v>
      </c>
      <c r="CF107" s="214">
        <f t="shared" si="130"/>
        <v>0</v>
      </c>
      <c r="CG107" s="214">
        <f t="shared" si="130"/>
        <v>0</v>
      </c>
      <c r="CH107" s="214">
        <f t="shared" si="130"/>
        <v>0</v>
      </c>
      <c r="CI107" s="214">
        <f t="shared" si="130"/>
        <v>0</v>
      </c>
      <c r="CJ107" s="214">
        <f t="shared" si="130"/>
        <v>0</v>
      </c>
      <c r="CK107" s="214">
        <f t="shared" si="130"/>
        <v>0</v>
      </c>
      <c r="CL107" s="214">
        <f t="shared" si="130"/>
        <v>0</v>
      </c>
      <c r="CM107" s="214">
        <f t="shared" si="130"/>
        <v>0</v>
      </c>
      <c r="CN107" s="214">
        <f t="shared" si="130"/>
        <v>0</v>
      </c>
      <c r="CO107" s="214">
        <f t="shared" si="130"/>
        <v>0</v>
      </c>
      <c r="CP107" s="214">
        <f t="shared" si="130"/>
        <v>0</v>
      </c>
      <c r="CQ107" s="214">
        <f t="shared" si="130"/>
        <v>0</v>
      </c>
      <c r="CR107" s="214">
        <f t="shared" si="130"/>
        <v>0</v>
      </c>
      <c r="CS107" s="214">
        <f t="shared" si="130"/>
        <v>0</v>
      </c>
      <c r="CT107" s="214">
        <f t="shared" si="130"/>
        <v>0</v>
      </c>
      <c r="CU107" s="214">
        <f t="shared" si="130"/>
        <v>0</v>
      </c>
      <c r="CV107" s="214">
        <f t="shared" si="130"/>
        <v>0</v>
      </c>
      <c r="CW107" s="214">
        <f t="shared" si="130"/>
        <v>0</v>
      </c>
      <c r="CX107" s="214">
        <f t="shared" si="130"/>
        <v>0</v>
      </c>
      <c r="CY107" s="214">
        <f t="shared" si="130"/>
        <v>0</v>
      </c>
      <c r="CZ107" s="214">
        <f t="shared" si="130"/>
        <v>0</v>
      </c>
      <c r="DA107" s="214">
        <f t="shared" si="130"/>
        <v>0</v>
      </c>
      <c r="DB107" s="214">
        <f t="shared" si="130"/>
        <v>0</v>
      </c>
      <c r="DC107" s="214">
        <f t="shared" si="130"/>
        <v>0</v>
      </c>
      <c r="DD107" s="214">
        <f t="shared" si="130"/>
        <v>0</v>
      </c>
      <c r="DE107" s="214">
        <f t="shared" si="130"/>
        <v>0</v>
      </c>
      <c r="DF107" s="214">
        <f t="shared" si="130"/>
        <v>0</v>
      </c>
      <c r="DG107" s="214">
        <f t="shared" si="130"/>
        <v>0</v>
      </c>
      <c r="DH107" s="214">
        <f t="shared" si="130"/>
        <v>0</v>
      </c>
      <c r="DI107" s="214">
        <f t="shared" si="130"/>
        <v>0</v>
      </c>
      <c r="DJ107" s="214">
        <f t="shared" si="130"/>
        <v>0</v>
      </c>
      <c r="DK107" s="214">
        <f t="shared" si="130"/>
        <v>0</v>
      </c>
      <c r="DL107" s="214">
        <f t="shared" si="130"/>
        <v>0</v>
      </c>
      <c r="DM107" s="214">
        <f t="shared" si="130"/>
        <v>0</v>
      </c>
      <c r="DN107" s="214">
        <f t="shared" si="130"/>
        <v>0</v>
      </c>
      <c r="DO107" s="214">
        <f t="shared" si="130"/>
        <v>0</v>
      </c>
      <c r="DP107" s="214">
        <f t="shared" si="130"/>
        <v>0</v>
      </c>
      <c r="DQ107" s="214">
        <f t="shared" si="130"/>
        <v>0</v>
      </c>
      <c r="DR107" s="214">
        <f t="shared" si="130"/>
        <v>0</v>
      </c>
      <c r="DS107" s="214">
        <f t="shared" si="130"/>
        <v>0</v>
      </c>
      <c r="DT107" s="214">
        <f t="shared" si="130"/>
        <v>0</v>
      </c>
      <c r="DU107" s="214">
        <f t="shared" si="130"/>
        <v>0</v>
      </c>
      <c r="DV107" s="214">
        <f t="shared" si="130"/>
        <v>0</v>
      </c>
      <c r="DW107" s="214">
        <f t="shared" si="130"/>
        <v>0</v>
      </c>
      <c r="DX107" s="214">
        <f t="shared" si="130"/>
        <v>0</v>
      </c>
      <c r="DY107" s="214">
        <f t="shared" si="130"/>
        <v>0</v>
      </c>
      <c r="DZ107" s="214">
        <f t="shared" si="130"/>
        <v>0</v>
      </c>
      <c r="EA107" s="214">
        <f t="shared" si="130"/>
        <v>0</v>
      </c>
      <c r="EB107" s="214">
        <f t="shared" si="130"/>
        <v>0</v>
      </c>
      <c r="EC107" s="214">
        <f t="shared" si="130"/>
        <v>0</v>
      </c>
      <c r="ED107" s="214">
        <f t="shared" ref="ED107:GO107" si="131">IF(ISNUMBER(ED55),ED55,0)</f>
        <v>0</v>
      </c>
      <c r="EE107" s="214">
        <f t="shared" si="131"/>
        <v>0</v>
      </c>
      <c r="EF107" s="214">
        <f t="shared" si="131"/>
        <v>0</v>
      </c>
      <c r="EG107" s="214">
        <f t="shared" si="131"/>
        <v>0</v>
      </c>
      <c r="EH107" s="214">
        <f t="shared" si="131"/>
        <v>0</v>
      </c>
      <c r="EI107" s="214">
        <f t="shared" si="131"/>
        <v>0</v>
      </c>
      <c r="EJ107" s="214">
        <f t="shared" si="131"/>
        <v>0</v>
      </c>
      <c r="EK107" s="214">
        <f t="shared" si="131"/>
        <v>0</v>
      </c>
      <c r="EL107" s="214">
        <f t="shared" si="131"/>
        <v>0</v>
      </c>
      <c r="EM107" s="214">
        <f t="shared" si="131"/>
        <v>0</v>
      </c>
      <c r="EN107" s="214">
        <f t="shared" si="131"/>
        <v>0</v>
      </c>
      <c r="EO107" s="214">
        <f t="shared" si="131"/>
        <v>0</v>
      </c>
      <c r="EP107" s="214">
        <f t="shared" si="131"/>
        <v>0</v>
      </c>
      <c r="EQ107" s="214">
        <f t="shared" si="131"/>
        <v>0</v>
      </c>
      <c r="ER107" s="214">
        <f t="shared" si="131"/>
        <v>0</v>
      </c>
      <c r="ES107" s="214">
        <f t="shared" si="131"/>
        <v>0</v>
      </c>
      <c r="ET107" s="214">
        <f t="shared" si="131"/>
        <v>0</v>
      </c>
      <c r="EU107" s="214">
        <f t="shared" si="131"/>
        <v>0</v>
      </c>
      <c r="EV107" s="214">
        <f t="shared" si="131"/>
        <v>0</v>
      </c>
      <c r="EW107" s="214">
        <f t="shared" si="131"/>
        <v>0</v>
      </c>
      <c r="EX107" s="214">
        <f t="shared" si="131"/>
        <v>0</v>
      </c>
      <c r="EY107" s="214">
        <f t="shared" si="131"/>
        <v>0</v>
      </c>
      <c r="EZ107" s="214">
        <f t="shared" si="131"/>
        <v>0</v>
      </c>
      <c r="FA107" s="214">
        <f t="shared" si="131"/>
        <v>0</v>
      </c>
      <c r="FB107" s="214">
        <f t="shared" si="131"/>
        <v>0</v>
      </c>
      <c r="FC107" s="214">
        <f t="shared" si="131"/>
        <v>0</v>
      </c>
      <c r="FD107" s="214">
        <f t="shared" si="131"/>
        <v>0</v>
      </c>
      <c r="FE107" s="214">
        <f t="shared" si="131"/>
        <v>0</v>
      </c>
      <c r="FF107" s="214">
        <f t="shared" si="131"/>
        <v>0</v>
      </c>
      <c r="FG107" s="214">
        <f t="shared" si="131"/>
        <v>0</v>
      </c>
      <c r="FH107" s="214">
        <f t="shared" si="131"/>
        <v>0</v>
      </c>
      <c r="FI107" s="214">
        <f t="shared" si="131"/>
        <v>0</v>
      </c>
      <c r="FJ107" s="214">
        <f t="shared" si="131"/>
        <v>0</v>
      </c>
      <c r="FK107" s="214">
        <f t="shared" si="131"/>
        <v>0</v>
      </c>
      <c r="FL107" s="214">
        <f t="shared" si="131"/>
        <v>0</v>
      </c>
      <c r="FM107" s="214">
        <f t="shared" si="131"/>
        <v>0</v>
      </c>
      <c r="FN107" s="214">
        <f t="shared" si="131"/>
        <v>0</v>
      </c>
      <c r="FO107" s="214">
        <f t="shared" si="131"/>
        <v>0</v>
      </c>
      <c r="FP107" s="214">
        <f t="shared" si="131"/>
        <v>0</v>
      </c>
      <c r="FQ107" s="214">
        <f t="shared" si="131"/>
        <v>0</v>
      </c>
      <c r="FR107" s="214">
        <f t="shared" si="131"/>
        <v>0</v>
      </c>
      <c r="FS107" s="214">
        <f t="shared" si="131"/>
        <v>0</v>
      </c>
      <c r="FT107" s="214">
        <f t="shared" si="131"/>
        <v>0</v>
      </c>
      <c r="FU107" s="214">
        <f t="shared" si="131"/>
        <v>0</v>
      </c>
      <c r="FV107" s="214">
        <f t="shared" si="131"/>
        <v>0</v>
      </c>
      <c r="FW107" s="214">
        <f t="shared" si="131"/>
        <v>0</v>
      </c>
      <c r="FX107" s="214">
        <f t="shared" si="131"/>
        <v>0</v>
      </c>
      <c r="FY107" s="214">
        <f t="shared" si="131"/>
        <v>0</v>
      </c>
      <c r="FZ107" s="214">
        <f t="shared" si="131"/>
        <v>0</v>
      </c>
      <c r="GA107" s="214">
        <f t="shared" si="131"/>
        <v>0</v>
      </c>
      <c r="GB107" s="214">
        <f t="shared" si="131"/>
        <v>0</v>
      </c>
      <c r="GC107" s="214">
        <f t="shared" si="131"/>
        <v>0</v>
      </c>
      <c r="GD107" s="214">
        <f t="shared" si="131"/>
        <v>0</v>
      </c>
      <c r="GE107" s="214">
        <f t="shared" si="131"/>
        <v>0</v>
      </c>
      <c r="GF107" s="214">
        <f t="shared" si="131"/>
        <v>0</v>
      </c>
      <c r="GG107" s="214">
        <f t="shared" si="131"/>
        <v>0</v>
      </c>
      <c r="GH107" s="214">
        <f t="shared" si="131"/>
        <v>0</v>
      </c>
      <c r="GI107" s="214">
        <f t="shared" si="131"/>
        <v>0</v>
      </c>
      <c r="GJ107" s="214">
        <f t="shared" si="131"/>
        <v>0</v>
      </c>
      <c r="GK107" s="214">
        <f t="shared" si="131"/>
        <v>0</v>
      </c>
      <c r="GL107" s="214">
        <f t="shared" si="131"/>
        <v>0</v>
      </c>
      <c r="GM107" s="214">
        <f t="shared" si="131"/>
        <v>0</v>
      </c>
      <c r="GN107" s="214">
        <f t="shared" si="131"/>
        <v>0</v>
      </c>
      <c r="GO107" s="214">
        <f t="shared" si="131"/>
        <v>0</v>
      </c>
      <c r="GP107" s="214">
        <f t="shared" ref="GP107:GR107" si="132">IF(ISNUMBER(GP55),GP55,0)</f>
        <v>0</v>
      </c>
      <c r="GQ107" s="214">
        <f t="shared" si="132"/>
        <v>0</v>
      </c>
      <c r="GR107" s="214">
        <f t="shared" si="132"/>
        <v>0</v>
      </c>
      <c r="GS107" s="214">
        <f t="shared" ref="GS107:GV107" si="133">IF(ISNUMBER(GS55),GS55,0)</f>
        <v>0</v>
      </c>
      <c r="GT107" s="214">
        <f t="shared" si="133"/>
        <v>0</v>
      </c>
      <c r="GU107" s="214">
        <f t="shared" si="133"/>
        <v>0</v>
      </c>
      <c r="GV107" s="214">
        <f t="shared" si="133"/>
        <v>0</v>
      </c>
      <c r="GX107" s="230">
        <f t="shared" si="106"/>
        <v>106</v>
      </c>
      <c r="HB107" s="211" t="str">
        <f>CZ$18&amp;CZ$19&amp;CZ$20</f>
        <v>AUDIA6 AVANT (C7)2.0 TDi Business Line</v>
      </c>
      <c r="HF107" s="212" t="str">
        <f>CZ$18&amp;CZ$19&amp;CZ$20&amp;"Term:"&amp; CZ$43&amp;"  Mileage: "&amp;CZ$44</f>
        <v>AUDIA6 AVANT (C7)2.0 TDi Business LineTerm:60  Mileage: 25000</v>
      </c>
    </row>
    <row r="108" spans="1:214" ht="12" hidden="1" customHeight="1" x14ac:dyDescent="0.2">
      <c r="A108" s="230" t="s">
        <v>440</v>
      </c>
      <c r="B108" s="208" t="str">
        <f t="shared" si="128"/>
        <v>x</v>
      </c>
      <c r="D108" s="232" t="str">
        <f t="shared" ref="D108:D113" si="134">D56</f>
        <v xml:space="preserve"> Road tax </v>
      </c>
      <c r="E108" s="214">
        <f t="shared" ref="E108:E113" si="135">IF(ISNUMBER(E56),E56,0)</f>
        <v>9.0500000000000007</v>
      </c>
      <c r="F108" s="214">
        <f t="shared" ref="F108:BQ108" si="136">IF(ISNUMBER(F56),F56,0)</f>
        <v>9.0500000000000007</v>
      </c>
      <c r="G108" s="214">
        <f t="shared" si="136"/>
        <v>9.0500000000000007</v>
      </c>
      <c r="H108" s="214">
        <f t="shared" si="136"/>
        <v>9.19</v>
      </c>
      <c r="I108" s="214">
        <f t="shared" si="136"/>
        <v>9.19</v>
      </c>
      <c r="J108" s="214">
        <f t="shared" si="136"/>
        <v>9.19</v>
      </c>
      <c r="K108" s="214">
        <f t="shared" si="136"/>
        <v>12.33</v>
      </c>
      <c r="L108" s="214">
        <f t="shared" si="136"/>
        <v>12.33</v>
      </c>
      <c r="M108" s="214">
        <f t="shared" si="136"/>
        <v>12.33</v>
      </c>
      <c r="N108" s="214">
        <f t="shared" si="136"/>
        <v>12.52</v>
      </c>
      <c r="O108" s="214">
        <f t="shared" si="136"/>
        <v>12.52</v>
      </c>
      <c r="P108" s="214">
        <f t="shared" si="136"/>
        <v>12.52</v>
      </c>
      <c r="Q108" s="214">
        <f t="shared" si="136"/>
        <v>9.0500000000000007</v>
      </c>
      <c r="R108" s="214">
        <f t="shared" si="136"/>
        <v>9.0500000000000007</v>
      </c>
      <c r="S108" s="214">
        <f t="shared" si="136"/>
        <v>9.0500000000000007</v>
      </c>
      <c r="T108" s="214">
        <f t="shared" si="136"/>
        <v>9.19</v>
      </c>
      <c r="U108" s="214">
        <f t="shared" si="136"/>
        <v>9.19</v>
      </c>
      <c r="V108" s="214">
        <f t="shared" si="136"/>
        <v>9.19</v>
      </c>
      <c r="W108" s="214">
        <f t="shared" si="136"/>
        <v>12.33</v>
      </c>
      <c r="X108" s="214">
        <f t="shared" si="136"/>
        <v>12.33</v>
      </c>
      <c r="Y108" s="214">
        <f t="shared" si="136"/>
        <v>12.33</v>
      </c>
      <c r="Z108" s="214">
        <f t="shared" si="136"/>
        <v>12.52</v>
      </c>
      <c r="AA108" s="214">
        <f t="shared" si="136"/>
        <v>12.52</v>
      </c>
      <c r="AB108" s="214">
        <f t="shared" si="136"/>
        <v>12.52</v>
      </c>
      <c r="AC108" s="214">
        <f t="shared" si="136"/>
        <v>12.33</v>
      </c>
      <c r="AD108" s="214">
        <f t="shared" si="136"/>
        <v>12.33</v>
      </c>
      <c r="AE108" s="214">
        <f t="shared" si="136"/>
        <v>12.33</v>
      </c>
      <c r="AF108" s="214">
        <f t="shared" si="136"/>
        <v>12.52</v>
      </c>
      <c r="AG108" s="214">
        <f t="shared" si="136"/>
        <v>12.52</v>
      </c>
      <c r="AH108" s="214">
        <f t="shared" si="136"/>
        <v>12.52</v>
      </c>
      <c r="AI108" s="214">
        <f t="shared" si="136"/>
        <v>12.33</v>
      </c>
      <c r="AJ108" s="214">
        <f t="shared" si="136"/>
        <v>12.33</v>
      </c>
      <c r="AK108" s="214">
        <f t="shared" si="136"/>
        <v>12.33</v>
      </c>
      <c r="AL108" s="214">
        <f t="shared" si="136"/>
        <v>12.52</v>
      </c>
      <c r="AM108" s="214">
        <f t="shared" si="136"/>
        <v>12.52</v>
      </c>
      <c r="AN108" s="214">
        <f t="shared" si="136"/>
        <v>12.52</v>
      </c>
      <c r="AO108" s="214">
        <f t="shared" si="136"/>
        <v>12.33</v>
      </c>
      <c r="AP108" s="214">
        <f t="shared" si="136"/>
        <v>12.33</v>
      </c>
      <c r="AQ108" s="214">
        <f t="shared" si="136"/>
        <v>12.33</v>
      </c>
      <c r="AR108" s="214">
        <f t="shared" si="136"/>
        <v>12.52</v>
      </c>
      <c r="AS108" s="214">
        <f t="shared" si="136"/>
        <v>12.52</v>
      </c>
      <c r="AT108" s="214">
        <f t="shared" si="136"/>
        <v>12.52</v>
      </c>
      <c r="AU108" s="214">
        <f t="shared" si="136"/>
        <v>12.33</v>
      </c>
      <c r="AV108" s="214">
        <f t="shared" si="136"/>
        <v>12.33</v>
      </c>
      <c r="AW108" s="214">
        <f t="shared" si="136"/>
        <v>12.33</v>
      </c>
      <c r="AX108" s="214">
        <f t="shared" si="136"/>
        <v>12.52</v>
      </c>
      <c r="AY108" s="214">
        <f t="shared" si="136"/>
        <v>12.52</v>
      </c>
      <c r="AZ108" s="214">
        <f t="shared" si="136"/>
        <v>12.52</v>
      </c>
      <c r="BA108" s="214">
        <f t="shared" si="136"/>
        <v>12.33</v>
      </c>
      <c r="BB108" s="214">
        <f t="shared" si="136"/>
        <v>12.33</v>
      </c>
      <c r="BC108" s="214">
        <f t="shared" si="136"/>
        <v>12.33</v>
      </c>
      <c r="BD108" s="214">
        <f t="shared" si="136"/>
        <v>12.52</v>
      </c>
      <c r="BE108" s="214">
        <f t="shared" si="136"/>
        <v>12.52</v>
      </c>
      <c r="BF108" s="214">
        <f t="shared" si="136"/>
        <v>12.52</v>
      </c>
      <c r="BG108" s="214">
        <f t="shared" si="136"/>
        <v>12.33</v>
      </c>
      <c r="BH108" s="214">
        <f t="shared" si="136"/>
        <v>12.33</v>
      </c>
      <c r="BI108" s="214">
        <f t="shared" si="136"/>
        <v>12.33</v>
      </c>
      <c r="BJ108" s="214">
        <f t="shared" si="136"/>
        <v>12.52</v>
      </c>
      <c r="BK108" s="214">
        <f t="shared" si="136"/>
        <v>12.52</v>
      </c>
      <c r="BL108" s="214">
        <f t="shared" si="136"/>
        <v>12.52</v>
      </c>
      <c r="BM108" s="214">
        <f t="shared" si="136"/>
        <v>18.86</v>
      </c>
      <c r="BN108" s="214">
        <f t="shared" si="136"/>
        <v>18.86</v>
      </c>
      <c r="BO108" s="214">
        <f t="shared" si="136"/>
        <v>18.86</v>
      </c>
      <c r="BP108" s="214">
        <f t="shared" si="136"/>
        <v>19.14</v>
      </c>
      <c r="BQ108" s="214">
        <f t="shared" si="136"/>
        <v>19.14</v>
      </c>
      <c r="BR108" s="214">
        <f t="shared" ref="BR108:EC108" si="137">IF(ISNUMBER(BR56),BR56,0)</f>
        <v>19.14</v>
      </c>
      <c r="BS108" s="214">
        <f t="shared" si="137"/>
        <v>18.86</v>
      </c>
      <c r="BT108" s="214">
        <f t="shared" si="137"/>
        <v>18.86</v>
      </c>
      <c r="BU108" s="214">
        <f t="shared" si="137"/>
        <v>18.86</v>
      </c>
      <c r="BV108" s="214">
        <f t="shared" si="137"/>
        <v>19.14</v>
      </c>
      <c r="BW108" s="214">
        <f t="shared" si="137"/>
        <v>19.14</v>
      </c>
      <c r="BX108" s="214">
        <f t="shared" si="137"/>
        <v>19.14</v>
      </c>
      <c r="BY108" s="214">
        <f t="shared" si="137"/>
        <v>21.74</v>
      </c>
      <c r="BZ108" s="214">
        <f t="shared" si="137"/>
        <v>21.74</v>
      </c>
      <c r="CA108" s="214">
        <f t="shared" si="137"/>
        <v>21.74</v>
      </c>
      <c r="CB108" s="214">
        <f t="shared" si="137"/>
        <v>22.07</v>
      </c>
      <c r="CC108" s="214">
        <f t="shared" si="137"/>
        <v>22.07</v>
      </c>
      <c r="CD108" s="214">
        <f t="shared" si="137"/>
        <v>22.07</v>
      </c>
      <c r="CE108" s="214">
        <f t="shared" si="137"/>
        <v>21.74</v>
      </c>
      <c r="CF108" s="214">
        <f t="shared" si="137"/>
        <v>21.74</v>
      </c>
      <c r="CG108" s="214">
        <f t="shared" si="137"/>
        <v>21.74</v>
      </c>
      <c r="CH108" s="214">
        <f t="shared" si="137"/>
        <v>22.07</v>
      </c>
      <c r="CI108" s="214">
        <f t="shared" si="137"/>
        <v>22.07</v>
      </c>
      <c r="CJ108" s="214">
        <f t="shared" si="137"/>
        <v>22.07</v>
      </c>
      <c r="CK108" s="214">
        <f t="shared" si="137"/>
        <v>18.86</v>
      </c>
      <c r="CL108" s="214">
        <f t="shared" si="137"/>
        <v>18.86</v>
      </c>
      <c r="CM108" s="214">
        <f t="shared" si="137"/>
        <v>18.86</v>
      </c>
      <c r="CN108" s="214">
        <f t="shared" si="137"/>
        <v>19.14</v>
      </c>
      <c r="CO108" s="214">
        <f t="shared" si="137"/>
        <v>19.14</v>
      </c>
      <c r="CP108" s="214">
        <f t="shared" si="137"/>
        <v>19.14</v>
      </c>
      <c r="CQ108" s="214">
        <f t="shared" si="137"/>
        <v>21.74</v>
      </c>
      <c r="CR108" s="214">
        <f t="shared" si="137"/>
        <v>21.74</v>
      </c>
      <c r="CS108" s="214">
        <f t="shared" si="137"/>
        <v>21.74</v>
      </c>
      <c r="CT108" s="214">
        <f t="shared" si="137"/>
        <v>22.07</v>
      </c>
      <c r="CU108" s="214">
        <f t="shared" si="137"/>
        <v>22.07</v>
      </c>
      <c r="CV108" s="214">
        <f t="shared" si="137"/>
        <v>22.07</v>
      </c>
      <c r="CW108" s="214">
        <f t="shared" si="137"/>
        <v>18.86</v>
      </c>
      <c r="CX108" s="214">
        <f t="shared" si="137"/>
        <v>18.86</v>
      </c>
      <c r="CY108" s="214">
        <f t="shared" si="137"/>
        <v>18.86</v>
      </c>
      <c r="CZ108" s="214">
        <f t="shared" si="137"/>
        <v>19.14</v>
      </c>
      <c r="DA108" s="214">
        <f t="shared" si="137"/>
        <v>19.14</v>
      </c>
      <c r="DB108" s="214">
        <f t="shared" si="137"/>
        <v>19.14</v>
      </c>
      <c r="DC108" s="214">
        <f t="shared" si="137"/>
        <v>2.79</v>
      </c>
      <c r="DD108" s="214">
        <f t="shared" si="137"/>
        <v>2.79</v>
      </c>
      <c r="DE108" s="214">
        <f t="shared" si="137"/>
        <v>2.79</v>
      </c>
      <c r="DF108" s="214">
        <f t="shared" si="137"/>
        <v>2.83</v>
      </c>
      <c r="DG108" s="214">
        <f t="shared" si="137"/>
        <v>2.83</v>
      </c>
      <c r="DH108" s="214">
        <f t="shared" si="137"/>
        <v>2.83</v>
      </c>
      <c r="DI108" s="214">
        <f t="shared" si="137"/>
        <v>2.79</v>
      </c>
      <c r="DJ108" s="214">
        <f t="shared" si="137"/>
        <v>2.79</v>
      </c>
      <c r="DK108" s="214">
        <f t="shared" si="137"/>
        <v>2.79</v>
      </c>
      <c r="DL108" s="214">
        <f t="shared" si="137"/>
        <v>2.83</v>
      </c>
      <c r="DM108" s="214">
        <f t="shared" si="137"/>
        <v>2.83</v>
      </c>
      <c r="DN108" s="214">
        <f t="shared" si="137"/>
        <v>2.83</v>
      </c>
      <c r="DO108" s="214">
        <f t="shared" si="137"/>
        <v>2.79</v>
      </c>
      <c r="DP108" s="214">
        <f t="shared" si="137"/>
        <v>2.79</v>
      </c>
      <c r="DQ108" s="214">
        <f t="shared" si="137"/>
        <v>2.79</v>
      </c>
      <c r="DR108" s="214">
        <f t="shared" si="137"/>
        <v>2.83</v>
      </c>
      <c r="DS108" s="214">
        <f t="shared" si="137"/>
        <v>2.83</v>
      </c>
      <c r="DT108" s="214">
        <f t="shared" si="137"/>
        <v>2.83</v>
      </c>
      <c r="DU108" s="214">
        <f t="shared" si="137"/>
        <v>4.53</v>
      </c>
      <c r="DV108" s="214">
        <f t="shared" si="137"/>
        <v>4.53</v>
      </c>
      <c r="DW108" s="214">
        <f t="shared" si="137"/>
        <v>4.53</v>
      </c>
      <c r="DX108" s="214">
        <f t="shared" si="137"/>
        <v>4.5999999999999996</v>
      </c>
      <c r="DY108" s="214">
        <f t="shared" si="137"/>
        <v>4.5999999999999996</v>
      </c>
      <c r="DZ108" s="214">
        <f t="shared" si="137"/>
        <v>4.5999999999999996</v>
      </c>
      <c r="EA108" s="214">
        <f t="shared" si="137"/>
        <v>4.53</v>
      </c>
      <c r="EB108" s="214">
        <f t="shared" si="137"/>
        <v>4.53</v>
      </c>
      <c r="EC108" s="214">
        <f t="shared" si="137"/>
        <v>4.53</v>
      </c>
      <c r="ED108" s="214">
        <f t="shared" ref="ED108:GO108" si="138">IF(ISNUMBER(ED56),ED56,0)</f>
        <v>4.5999999999999996</v>
      </c>
      <c r="EE108" s="214">
        <f t="shared" si="138"/>
        <v>4.5999999999999996</v>
      </c>
      <c r="EF108" s="214">
        <f t="shared" si="138"/>
        <v>4.5999999999999996</v>
      </c>
      <c r="EG108" s="214">
        <f t="shared" si="138"/>
        <v>0</v>
      </c>
      <c r="EH108" s="214">
        <f t="shared" si="138"/>
        <v>0</v>
      </c>
      <c r="EI108" s="214">
        <f t="shared" si="138"/>
        <v>0</v>
      </c>
      <c r="EJ108" s="214">
        <f t="shared" si="138"/>
        <v>0</v>
      </c>
      <c r="EK108" s="214">
        <f t="shared" si="138"/>
        <v>0</v>
      </c>
      <c r="EL108" s="214">
        <f t="shared" si="138"/>
        <v>0</v>
      </c>
      <c r="EM108" s="214">
        <f t="shared" si="138"/>
        <v>0</v>
      </c>
      <c r="EN108" s="214">
        <f t="shared" si="138"/>
        <v>0</v>
      </c>
      <c r="EO108" s="214">
        <f t="shared" si="138"/>
        <v>0</v>
      </c>
      <c r="EP108" s="214">
        <f t="shared" si="138"/>
        <v>0</v>
      </c>
      <c r="EQ108" s="214">
        <f t="shared" si="138"/>
        <v>0</v>
      </c>
      <c r="ER108" s="214">
        <f t="shared" si="138"/>
        <v>0</v>
      </c>
      <c r="ES108" s="214">
        <f t="shared" si="138"/>
        <v>0</v>
      </c>
      <c r="ET108" s="214">
        <f t="shared" si="138"/>
        <v>0</v>
      </c>
      <c r="EU108" s="214">
        <f t="shared" si="138"/>
        <v>0</v>
      </c>
      <c r="EV108" s="214">
        <f t="shared" si="138"/>
        <v>0</v>
      </c>
      <c r="EW108" s="214">
        <f t="shared" si="138"/>
        <v>0</v>
      </c>
      <c r="EX108" s="214">
        <f t="shared" si="138"/>
        <v>0</v>
      </c>
      <c r="EY108" s="214">
        <f t="shared" si="138"/>
        <v>0</v>
      </c>
      <c r="EZ108" s="214">
        <f t="shared" si="138"/>
        <v>0</v>
      </c>
      <c r="FA108" s="214">
        <f t="shared" si="138"/>
        <v>0</v>
      </c>
      <c r="FB108" s="214">
        <f t="shared" si="138"/>
        <v>0</v>
      </c>
      <c r="FC108" s="214">
        <f t="shared" si="138"/>
        <v>0</v>
      </c>
      <c r="FD108" s="214">
        <f t="shared" si="138"/>
        <v>0</v>
      </c>
      <c r="FE108" s="214">
        <f t="shared" si="138"/>
        <v>0</v>
      </c>
      <c r="FF108" s="214">
        <f t="shared" si="138"/>
        <v>0</v>
      </c>
      <c r="FG108" s="214">
        <f t="shared" si="138"/>
        <v>0</v>
      </c>
      <c r="FH108" s="214">
        <f t="shared" si="138"/>
        <v>0</v>
      </c>
      <c r="FI108" s="214">
        <f t="shared" si="138"/>
        <v>0</v>
      </c>
      <c r="FJ108" s="214">
        <f t="shared" si="138"/>
        <v>0</v>
      </c>
      <c r="FK108" s="214">
        <f t="shared" si="138"/>
        <v>0</v>
      </c>
      <c r="FL108" s="214">
        <f t="shared" si="138"/>
        <v>0</v>
      </c>
      <c r="FM108" s="214">
        <f t="shared" si="138"/>
        <v>0</v>
      </c>
      <c r="FN108" s="214">
        <f t="shared" si="138"/>
        <v>0</v>
      </c>
      <c r="FO108" s="214">
        <f t="shared" si="138"/>
        <v>0</v>
      </c>
      <c r="FP108" s="214">
        <f t="shared" si="138"/>
        <v>0</v>
      </c>
      <c r="FQ108" s="214">
        <f t="shared" si="138"/>
        <v>0</v>
      </c>
      <c r="FR108" s="214">
        <f t="shared" si="138"/>
        <v>0</v>
      </c>
      <c r="FS108" s="214">
        <f t="shared" si="138"/>
        <v>0</v>
      </c>
      <c r="FT108" s="214">
        <f t="shared" si="138"/>
        <v>0</v>
      </c>
      <c r="FU108" s="214">
        <f t="shared" si="138"/>
        <v>0</v>
      </c>
      <c r="FV108" s="214">
        <f t="shared" si="138"/>
        <v>0</v>
      </c>
      <c r="FW108" s="214">
        <f t="shared" si="138"/>
        <v>0</v>
      </c>
      <c r="FX108" s="214">
        <f t="shared" si="138"/>
        <v>0</v>
      </c>
      <c r="FY108" s="214">
        <f t="shared" si="138"/>
        <v>0</v>
      </c>
      <c r="FZ108" s="214">
        <f t="shared" si="138"/>
        <v>0</v>
      </c>
      <c r="GA108" s="214">
        <f t="shared" si="138"/>
        <v>0</v>
      </c>
      <c r="GB108" s="214">
        <f t="shared" si="138"/>
        <v>0</v>
      </c>
      <c r="GC108" s="214">
        <f t="shared" si="138"/>
        <v>0</v>
      </c>
      <c r="GD108" s="214">
        <f t="shared" si="138"/>
        <v>0</v>
      </c>
      <c r="GE108" s="214">
        <f t="shared" si="138"/>
        <v>0</v>
      </c>
      <c r="GF108" s="214">
        <f t="shared" si="138"/>
        <v>0</v>
      </c>
      <c r="GG108" s="214">
        <f t="shared" si="138"/>
        <v>0</v>
      </c>
      <c r="GH108" s="214">
        <f t="shared" si="138"/>
        <v>0</v>
      </c>
      <c r="GI108" s="214">
        <f t="shared" si="138"/>
        <v>0</v>
      </c>
      <c r="GJ108" s="214">
        <f t="shared" si="138"/>
        <v>0</v>
      </c>
      <c r="GK108" s="214">
        <f t="shared" si="138"/>
        <v>0</v>
      </c>
      <c r="GL108" s="214">
        <f t="shared" si="138"/>
        <v>0</v>
      </c>
      <c r="GM108" s="214">
        <f t="shared" si="138"/>
        <v>0</v>
      </c>
      <c r="GN108" s="214">
        <f t="shared" si="138"/>
        <v>0</v>
      </c>
      <c r="GO108" s="214">
        <f t="shared" si="138"/>
        <v>0</v>
      </c>
      <c r="GP108" s="214">
        <f t="shared" ref="GP108:GR108" si="139">IF(ISNUMBER(GP56),GP56,0)</f>
        <v>0</v>
      </c>
      <c r="GQ108" s="214">
        <f t="shared" si="139"/>
        <v>0</v>
      </c>
      <c r="GR108" s="214">
        <f t="shared" si="139"/>
        <v>0</v>
      </c>
      <c r="GS108" s="214">
        <f t="shared" ref="GS108:GV108" si="140">IF(ISNUMBER(GS56),GS56,0)</f>
        <v>0</v>
      </c>
      <c r="GT108" s="214">
        <f t="shared" si="140"/>
        <v>0</v>
      </c>
      <c r="GU108" s="214">
        <f t="shared" si="140"/>
        <v>0</v>
      </c>
      <c r="GV108" s="214">
        <f t="shared" si="140"/>
        <v>0</v>
      </c>
      <c r="GX108" s="230">
        <f t="shared" si="106"/>
        <v>107</v>
      </c>
      <c r="HB108" s="211" t="str">
        <f>DA$18&amp;DA$19&amp;DA$20</f>
        <v>AUDIA6 AVANT (C7)2.0 TDi Business Line</v>
      </c>
      <c r="HF108" s="212" t="str">
        <f>DA$18&amp;DA$19&amp;DA$20&amp;"Term:"&amp; DA$43&amp;"  Mileage: "&amp;DA$44</f>
        <v>AUDIA6 AVANT (C7)2.0 TDi Business LineTerm:60  Mileage: 30000</v>
      </c>
    </row>
    <row r="109" spans="1:214" ht="12" hidden="1" customHeight="1" x14ac:dyDescent="0.2">
      <c r="A109" s="230" t="s">
        <v>440</v>
      </c>
      <c r="B109" s="208" t="str">
        <f t="shared" si="128"/>
        <v>x</v>
      </c>
      <c r="D109" s="232" t="str">
        <f t="shared" si="134"/>
        <v xml:space="preserve"> Insurance (third party) </v>
      </c>
      <c r="E109" s="214">
        <f t="shared" si="135"/>
        <v>20.059999999999999</v>
      </c>
      <c r="F109" s="214">
        <f t="shared" ref="F109:BQ109" si="141">IF(ISNUMBER(F57),F57,0)</f>
        <v>20.059999999999999</v>
      </c>
      <c r="G109" s="214">
        <f t="shared" si="141"/>
        <v>20.059999999999999</v>
      </c>
      <c r="H109" s="214">
        <f t="shared" si="141"/>
        <v>20.059999999999999</v>
      </c>
      <c r="I109" s="214">
        <f t="shared" si="141"/>
        <v>20.059999999999999</v>
      </c>
      <c r="J109" s="214">
        <f t="shared" si="141"/>
        <v>20.059999999999999</v>
      </c>
      <c r="K109" s="214">
        <f t="shared" si="141"/>
        <v>20.059999999999999</v>
      </c>
      <c r="L109" s="214">
        <f t="shared" si="141"/>
        <v>20.059999999999999</v>
      </c>
      <c r="M109" s="214">
        <f t="shared" si="141"/>
        <v>20.059999999999999</v>
      </c>
      <c r="N109" s="214">
        <f t="shared" si="141"/>
        <v>20.059999999999999</v>
      </c>
      <c r="O109" s="214">
        <f t="shared" si="141"/>
        <v>20.059999999999999</v>
      </c>
      <c r="P109" s="214">
        <f t="shared" si="141"/>
        <v>20.059999999999999</v>
      </c>
      <c r="Q109" s="214">
        <f t="shared" si="141"/>
        <v>20.059999999999999</v>
      </c>
      <c r="R109" s="214">
        <f t="shared" si="141"/>
        <v>20.059999999999999</v>
      </c>
      <c r="S109" s="214">
        <f t="shared" si="141"/>
        <v>20.059999999999999</v>
      </c>
      <c r="T109" s="214">
        <f t="shared" si="141"/>
        <v>20.059999999999999</v>
      </c>
      <c r="U109" s="214">
        <f t="shared" si="141"/>
        <v>20.059999999999999</v>
      </c>
      <c r="V109" s="214">
        <f t="shared" si="141"/>
        <v>20.059999999999999</v>
      </c>
      <c r="W109" s="214">
        <f t="shared" si="141"/>
        <v>20.059999999999999</v>
      </c>
      <c r="X109" s="214">
        <f t="shared" si="141"/>
        <v>20.059999999999999</v>
      </c>
      <c r="Y109" s="214">
        <f t="shared" si="141"/>
        <v>20.059999999999999</v>
      </c>
      <c r="Z109" s="214">
        <f t="shared" si="141"/>
        <v>20.059999999999999</v>
      </c>
      <c r="AA109" s="214">
        <f t="shared" si="141"/>
        <v>20.059999999999999</v>
      </c>
      <c r="AB109" s="214">
        <f t="shared" si="141"/>
        <v>20.059999999999999</v>
      </c>
      <c r="AC109" s="214">
        <f t="shared" si="141"/>
        <v>20.059999999999999</v>
      </c>
      <c r="AD109" s="214">
        <f t="shared" si="141"/>
        <v>20.059999999999999</v>
      </c>
      <c r="AE109" s="214">
        <f t="shared" si="141"/>
        <v>20.059999999999999</v>
      </c>
      <c r="AF109" s="214">
        <f t="shared" si="141"/>
        <v>20.059999999999999</v>
      </c>
      <c r="AG109" s="214">
        <f t="shared" si="141"/>
        <v>20.059999999999999</v>
      </c>
      <c r="AH109" s="214">
        <f t="shared" si="141"/>
        <v>20.059999999999999</v>
      </c>
      <c r="AI109" s="214">
        <f t="shared" si="141"/>
        <v>20.059999999999999</v>
      </c>
      <c r="AJ109" s="214">
        <f t="shared" si="141"/>
        <v>20.059999999999999</v>
      </c>
      <c r="AK109" s="214">
        <f t="shared" si="141"/>
        <v>20.059999999999999</v>
      </c>
      <c r="AL109" s="214">
        <f t="shared" si="141"/>
        <v>20.059999999999999</v>
      </c>
      <c r="AM109" s="214">
        <f t="shared" si="141"/>
        <v>20.059999999999999</v>
      </c>
      <c r="AN109" s="214">
        <f t="shared" si="141"/>
        <v>20.059999999999999</v>
      </c>
      <c r="AO109" s="214">
        <f t="shared" si="141"/>
        <v>20.059999999999999</v>
      </c>
      <c r="AP109" s="214">
        <f t="shared" si="141"/>
        <v>20.059999999999999</v>
      </c>
      <c r="AQ109" s="214">
        <f t="shared" si="141"/>
        <v>20.059999999999999</v>
      </c>
      <c r="AR109" s="214">
        <f t="shared" si="141"/>
        <v>20.059999999999999</v>
      </c>
      <c r="AS109" s="214">
        <f t="shared" si="141"/>
        <v>20.059999999999999</v>
      </c>
      <c r="AT109" s="214">
        <f t="shared" si="141"/>
        <v>20.059999999999999</v>
      </c>
      <c r="AU109" s="214">
        <f t="shared" si="141"/>
        <v>18.05</v>
      </c>
      <c r="AV109" s="214">
        <f t="shared" si="141"/>
        <v>18.05</v>
      </c>
      <c r="AW109" s="214">
        <f t="shared" si="141"/>
        <v>18.05</v>
      </c>
      <c r="AX109" s="214">
        <f t="shared" si="141"/>
        <v>18.05</v>
      </c>
      <c r="AY109" s="214">
        <f t="shared" si="141"/>
        <v>18.05</v>
      </c>
      <c r="AZ109" s="214">
        <f t="shared" si="141"/>
        <v>18.05</v>
      </c>
      <c r="BA109" s="214">
        <f t="shared" si="141"/>
        <v>17.05</v>
      </c>
      <c r="BB109" s="214">
        <f t="shared" si="141"/>
        <v>17.05</v>
      </c>
      <c r="BC109" s="214">
        <f t="shared" si="141"/>
        <v>17.05</v>
      </c>
      <c r="BD109" s="214">
        <f t="shared" si="141"/>
        <v>17.05</v>
      </c>
      <c r="BE109" s="214">
        <f t="shared" si="141"/>
        <v>17.05</v>
      </c>
      <c r="BF109" s="214">
        <f t="shared" si="141"/>
        <v>17.05</v>
      </c>
      <c r="BG109" s="214">
        <f t="shared" si="141"/>
        <v>17.05</v>
      </c>
      <c r="BH109" s="214">
        <f t="shared" si="141"/>
        <v>17.05</v>
      </c>
      <c r="BI109" s="214">
        <f t="shared" si="141"/>
        <v>17.05</v>
      </c>
      <c r="BJ109" s="214">
        <f t="shared" si="141"/>
        <v>17.05</v>
      </c>
      <c r="BK109" s="214">
        <f t="shared" si="141"/>
        <v>17.05</v>
      </c>
      <c r="BL109" s="214">
        <f t="shared" si="141"/>
        <v>17.05</v>
      </c>
      <c r="BM109" s="214">
        <f t="shared" si="141"/>
        <v>17.05</v>
      </c>
      <c r="BN109" s="214">
        <f t="shared" si="141"/>
        <v>17.05</v>
      </c>
      <c r="BO109" s="214">
        <f t="shared" si="141"/>
        <v>17.05</v>
      </c>
      <c r="BP109" s="214">
        <f t="shared" si="141"/>
        <v>17.05</v>
      </c>
      <c r="BQ109" s="214">
        <f t="shared" si="141"/>
        <v>17.05</v>
      </c>
      <c r="BR109" s="214">
        <f t="shared" ref="BR109:EC109" si="142">IF(ISNUMBER(BR57),BR57,0)</f>
        <v>17.05</v>
      </c>
      <c r="BS109" s="214">
        <f t="shared" si="142"/>
        <v>18.05</v>
      </c>
      <c r="BT109" s="214">
        <f t="shared" si="142"/>
        <v>18.05</v>
      </c>
      <c r="BU109" s="214">
        <f t="shared" si="142"/>
        <v>18.05</v>
      </c>
      <c r="BV109" s="214">
        <f t="shared" si="142"/>
        <v>18.05</v>
      </c>
      <c r="BW109" s="214">
        <f t="shared" si="142"/>
        <v>18.05</v>
      </c>
      <c r="BX109" s="214">
        <f t="shared" si="142"/>
        <v>18.05</v>
      </c>
      <c r="BY109" s="214">
        <f t="shared" si="142"/>
        <v>16.05</v>
      </c>
      <c r="BZ109" s="214">
        <f t="shared" si="142"/>
        <v>16.05</v>
      </c>
      <c r="CA109" s="214">
        <f t="shared" si="142"/>
        <v>16.05</v>
      </c>
      <c r="CB109" s="214">
        <f t="shared" si="142"/>
        <v>16.05</v>
      </c>
      <c r="CC109" s="214">
        <f t="shared" si="142"/>
        <v>16.05</v>
      </c>
      <c r="CD109" s="214">
        <f t="shared" si="142"/>
        <v>16.05</v>
      </c>
      <c r="CE109" s="214">
        <f t="shared" si="142"/>
        <v>14.04</v>
      </c>
      <c r="CF109" s="214">
        <f t="shared" si="142"/>
        <v>14.04</v>
      </c>
      <c r="CG109" s="214">
        <f t="shared" si="142"/>
        <v>14.04</v>
      </c>
      <c r="CH109" s="214">
        <f t="shared" si="142"/>
        <v>14.04</v>
      </c>
      <c r="CI109" s="214">
        <f t="shared" si="142"/>
        <v>14.04</v>
      </c>
      <c r="CJ109" s="214">
        <f t="shared" si="142"/>
        <v>14.04</v>
      </c>
      <c r="CK109" s="214">
        <f t="shared" si="142"/>
        <v>14.04</v>
      </c>
      <c r="CL109" s="214">
        <f t="shared" si="142"/>
        <v>14.04</v>
      </c>
      <c r="CM109" s="214">
        <f t="shared" si="142"/>
        <v>14.04</v>
      </c>
      <c r="CN109" s="214">
        <f t="shared" si="142"/>
        <v>14.04</v>
      </c>
      <c r="CO109" s="214">
        <f t="shared" si="142"/>
        <v>14.04</v>
      </c>
      <c r="CP109" s="214">
        <f t="shared" si="142"/>
        <v>14.04</v>
      </c>
      <c r="CQ109" s="214">
        <f t="shared" si="142"/>
        <v>14.04</v>
      </c>
      <c r="CR109" s="214">
        <f t="shared" si="142"/>
        <v>14.04</v>
      </c>
      <c r="CS109" s="214">
        <f t="shared" si="142"/>
        <v>14.04</v>
      </c>
      <c r="CT109" s="214">
        <f t="shared" si="142"/>
        <v>14.04</v>
      </c>
      <c r="CU109" s="214">
        <f t="shared" si="142"/>
        <v>14.04</v>
      </c>
      <c r="CV109" s="214">
        <f t="shared" si="142"/>
        <v>14.04</v>
      </c>
      <c r="CW109" s="214">
        <f t="shared" si="142"/>
        <v>14.04</v>
      </c>
      <c r="CX109" s="214">
        <f t="shared" si="142"/>
        <v>14.04</v>
      </c>
      <c r="CY109" s="214">
        <f t="shared" si="142"/>
        <v>14.04</v>
      </c>
      <c r="CZ109" s="214">
        <f t="shared" si="142"/>
        <v>14.04</v>
      </c>
      <c r="DA109" s="214">
        <f t="shared" si="142"/>
        <v>14.04</v>
      </c>
      <c r="DB109" s="214">
        <f t="shared" si="142"/>
        <v>14.04</v>
      </c>
      <c r="DC109" s="214">
        <f t="shared" si="142"/>
        <v>20.059999999999999</v>
      </c>
      <c r="DD109" s="214">
        <f t="shared" si="142"/>
        <v>20.059999999999999</v>
      </c>
      <c r="DE109" s="214">
        <f t="shared" si="142"/>
        <v>20.059999999999999</v>
      </c>
      <c r="DF109" s="214">
        <f t="shared" si="142"/>
        <v>20.059999999999999</v>
      </c>
      <c r="DG109" s="214">
        <f t="shared" si="142"/>
        <v>20.059999999999999</v>
      </c>
      <c r="DH109" s="214">
        <f t="shared" si="142"/>
        <v>20.059999999999999</v>
      </c>
      <c r="DI109" s="214">
        <f t="shared" si="142"/>
        <v>27.03</v>
      </c>
      <c r="DJ109" s="214">
        <f t="shared" si="142"/>
        <v>27.03</v>
      </c>
      <c r="DK109" s="214">
        <f t="shared" si="142"/>
        <v>27.03</v>
      </c>
      <c r="DL109" s="214">
        <f t="shared" si="142"/>
        <v>27.03</v>
      </c>
      <c r="DM109" s="214">
        <f t="shared" si="142"/>
        <v>27.03</v>
      </c>
      <c r="DN109" s="214">
        <f t="shared" si="142"/>
        <v>27.03</v>
      </c>
      <c r="DO109" s="214">
        <f t="shared" si="142"/>
        <v>27.03</v>
      </c>
      <c r="DP109" s="214">
        <f t="shared" si="142"/>
        <v>27.03</v>
      </c>
      <c r="DQ109" s="214">
        <f t="shared" si="142"/>
        <v>27.03</v>
      </c>
      <c r="DR109" s="214">
        <f t="shared" si="142"/>
        <v>27.03</v>
      </c>
      <c r="DS109" s="214">
        <f t="shared" si="142"/>
        <v>27.03</v>
      </c>
      <c r="DT109" s="214">
        <f t="shared" si="142"/>
        <v>27.03</v>
      </c>
      <c r="DU109" s="214">
        <f t="shared" si="142"/>
        <v>33.590000000000003</v>
      </c>
      <c r="DV109" s="214">
        <f t="shared" si="142"/>
        <v>33.590000000000003</v>
      </c>
      <c r="DW109" s="214">
        <f t="shared" si="142"/>
        <v>33.590000000000003</v>
      </c>
      <c r="DX109" s="214">
        <f t="shared" si="142"/>
        <v>33.590000000000003</v>
      </c>
      <c r="DY109" s="214">
        <f t="shared" si="142"/>
        <v>33.590000000000003</v>
      </c>
      <c r="DZ109" s="214">
        <f t="shared" si="142"/>
        <v>33.590000000000003</v>
      </c>
      <c r="EA109" s="214">
        <f t="shared" si="142"/>
        <v>33.590000000000003</v>
      </c>
      <c r="EB109" s="214">
        <f t="shared" si="142"/>
        <v>33.590000000000003</v>
      </c>
      <c r="EC109" s="214">
        <f t="shared" si="142"/>
        <v>33.590000000000003</v>
      </c>
      <c r="ED109" s="214">
        <f t="shared" ref="ED109:GO109" si="143">IF(ISNUMBER(ED57),ED57,0)</f>
        <v>33.590000000000003</v>
      </c>
      <c r="EE109" s="214">
        <f t="shared" si="143"/>
        <v>33.590000000000003</v>
      </c>
      <c r="EF109" s="214">
        <f t="shared" si="143"/>
        <v>33.590000000000003</v>
      </c>
      <c r="EG109" s="214">
        <f t="shared" si="143"/>
        <v>0</v>
      </c>
      <c r="EH109" s="214">
        <f t="shared" si="143"/>
        <v>0</v>
      </c>
      <c r="EI109" s="214">
        <f t="shared" si="143"/>
        <v>0</v>
      </c>
      <c r="EJ109" s="214">
        <f t="shared" si="143"/>
        <v>0</v>
      </c>
      <c r="EK109" s="214">
        <f t="shared" si="143"/>
        <v>0</v>
      </c>
      <c r="EL109" s="214">
        <f t="shared" si="143"/>
        <v>0</v>
      </c>
      <c r="EM109" s="214">
        <f t="shared" si="143"/>
        <v>0</v>
      </c>
      <c r="EN109" s="214">
        <f t="shared" si="143"/>
        <v>0</v>
      </c>
      <c r="EO109" s="214">
        <f t="shared" si="143"/>
        <v>0</v>
      </c>
      <c r="EP109" s="214">
        <f t="shared" si="143"/>
        <v>0</v>
      </c>
      <c r="EQ109" s="214">
        <f t="shared" si="143"/>
        <v>0</v>
      </c>
      <c r="ER109" s="214">
        <f t="shared" si="143"/>
        <v>0</v>
      </c>
      <c r="ES109" s="214">
        <f t="shared" si="143"/>
        <v>0</v>
      </c>
      <c r="ET109" s="214">
        <f t="shared" si="143"/>
        <v>0</v>
      </c>
      <c r="EU109" s="214">
        <f t="shared" si="143"/>
        <v>0</v>
      </c>
      <c r="EV109" s="214">
        <f t="shared" si="143"/>
        <v>0</v>
      </c>
      <c r="EW109" s="214">
        <f t="shared" si="143"/>
        <v>0</v>
      </c>
      <c r="EX109" s="214">
        <f t="shared" si="143"/>
        <v>0</v>
      </c>
      <c r="EY109" s="214">
        <f t="shared" si="143"/>
        <v>0</v>
      </c>
      <c r="EZ109" s="214">
        <f t="shared" si="143"/>
        <v>0</v>
      </c>
      <c r="FA109" s="214">
        <f t="shared" si="143"/>
        <v>0</v>
      </c>
      <c r="FB109" s="214">
        <f t="shared" si="143"/>
        <v>0</v>
      </c>
      <c r="FC109" s="214">
        <f t="shared" si="143"/>
        <v>0</v>
      </c>
      <c r="FD109" s="214">
        <f t="shared" si="143"/>
        <v>0</v>
      </c>
      <c r="FE109" s="214">
        <f t="shared" si="143"/>
        <v>0</v>
      </c>
      <c r="FF109" s="214">
        <f t="shared" si="143"/>
        <v>0</v>
      </c>
      <c r="FG109" s="214">
        <f t="shared" si="143"/>
        <v>0</v>
      </c>
      <c r="FH109" s="214">
        <f t="shared" si="143"/>
        <v>0</v>
      </c>
      <c r="FI109" s="214">
        <f t="shared" si="143"/>
        <v>0</v>
      </c>
      <c r="FJ109" s="214">
        <f t="shared" si="143"/>
        <v>0</v>
      </c>
      <c r="FK109" s="214">
        <f t="shared" si="143"/>
        <v>0</v>
      </c>
      <c r="FL109" s="214">
        <f t="shared" si="143"/>
        <v>0</v>
      </c>
      <c r="FM109" s="214">
        <f t="shared" si="143"/>
        <v>0</v>
      </c>
      <c r="FN109" s="214">
        <f t="shared" si="143"/>
        <v>0</v>
      </c>
      <c r="FO109" s="214">
        <f t="shared" si="143"/>
        <v>0</v>
      </c>
      <c r="FP109" s="214">
        <f t="shared" si="143"/>
        <v>0</v>
      </c>
      <c r="FQ109" s="214">
        <f t="shared" si="143"/>
        <v>0</v>
      </c>
      <c r="FR109" s="214">
        <f t="shared" si="143"/>
        <v>0</v>
      </c>
      <c r="FS109" s="214">
        <f t="shared" si="143"/>
        <v>0</v>
      </c>
      <c r="FT109" s="214">
        <f t="shared" si="143"/>
        <v>0</v>
      </c>
      <c r="FU109" s="214">
        <f t="shared" si="143"/>
        <v>0</v>
      </c>
      <c r="FV109" s="214">
        <f t="shared" si="143"/>
        <v>0</v>
      </c>
      <c r="FW109" s="214">
        <f t="shared" si="143"/>
        <v>0</v>
      </c>
      <c r="FX109" s="214">
        <f t="shared" si="143"/>
        <v>0</v>
      </c>
      <c r="FY109" s="214">
        <f t="shared" si="143"/>
        <v>0</v>
      </c>
      <c r="FZ109" s="214">
        <f t="shared" si="143"/>
        <v>0</v>
      </c>
      <c r="GA109" s="214">
        <f t="shared" si="143"/>
        <v>0</v>
      </c>
      <c r="GB109" s="214">
        <f t="shared" si="143"/>
        <v>0</v>
      </c>
      <c r="GC109" s="214">
        <f t="shared" si="143"/>
        <v>0</v>
      </c>
      <c r="GD109" s="214">
        <f t="shared" si="143"/>
        <v>0</v>
      </c>
      <c r="GE109" s="214">
        <f t="shared" si="143"/>
        <v>0</v>
      </c>
      <c r="GF109" s="214">
        <f t="shared" si="143"/>
        <v>0</v>
      </c>
      <c r="GG109" s="214">
        <f t="shared" si="143"/>
        <v>0</v>
      </c>
      <c r="GH109" s="214">
        <f t="shared" si="143"/>
        <v>0</v>
      </c>
      <c r="GI109" s="214">
        <f t="shared" si="143"/>
        <v>0</v>
      </c>
      <c r="GJ109" s="214">
        <f t="shared" si="143"/>
        <v>0</v>
      </c>
      <c r="GK109" s="214">
        <f t="shared" si="143"/>
        <v>0</v>
      </c>
      <c r="GL109" s="214">
        <f t="shared" si="143"/>
        <v>0</v>
      </c>
      <c r="GM109" s="214">
        <f t="shared" si="143"/>
        <v>0</v>
      </c>
      <c r="GN109" s="214">
        <f t="shared" si="143"/>
        <v>0</v>
      </c>
      <c r="GO109" s="214">
        <f t="shared" si="143"/>
        <v>0</v>
      </c>
      <c r="GP109" s="214">
        <f t="shared" ref="GP109:GR109" si="144">IF(ISNUMBER(GP57),GP57,0)</f>
        <v>0</v>
      </c>
      <c r="GQ109" s="214">
        <f t="shared" si="144"/>
        <v>0</v>
      </c>
      <c r="GR109" s="214">
        <f t="shared" si="144"/>
        <v>0</v>
      </c>
      <c r="GS109" s="214">
        <f t="shared" ref="GS109:GV109" si="145">IF(ISNUMBER(GS57),GS57,0)</f>
        <v>0</v>
      </c>
      <c r="GT109" s="214">
        <f t="shared" si="145"/>
        <v>0</v>
      </c>
      <c r="GU109" s="214">
        <f t="shared" si="145"/>
        <v>0</v>
      </c>
      <c r="GV109" s="214">
        <f t="shared" si="145"/>
        <v>0</v>
      </c>
      <c r="GX109" s="230">
        <f t="shared" si="106"/>
        <v>108</v>
      </c>
      <c r="HB109" s="211" t="str">
        <f>DB$18&amp;DB$19&amp;DB$20</f>
        <v>AUDIA6 AVANT (C7)2.0 TDi Business Line</v>
      </c>
      <c r="HF109" s="212" t="str">
        <f>DB$18&amp;DB$19&amp;DB$20&amp;"Term:"&amp; DB$43&amp;"  Mileage: "&amp;DB$44</f>
        <v>AUDIA6 AVANT (C7)2.0 TDi Business LineTerm:60  Mileage: 40000</v>
      </c>
    </row>
    <row r="110" spans="1:214" ht="12" hidden="1" customHeight="1" x14ac:dyDescent="0.2">
      <c r="A110" s="230" t="s">
        <v>440</v>
      </c>
      <c r="B110" s="208" t="str">
        <f t="shared" si="128"/>
        <v>x</v>
      </c>
      <c r="D110" s="232" t="str">
        <f t="shared" si="134"/>
        <v xml:space="preserve"> Insurance (comprehensive) </v>
      </c>
      <c r="E110" s="214">
        <f t="shared" si="135"/>
        <v>23.19</v>
      </c>
      <c r="F110" s="214">
        <f t="shared" ref="F110:BQ110" si="146">IF(ISNUMBER(F58),F58,0)</f>
        <v>23.19</v>
      </c>
      <c r="G110" s="214">
        <f t="shared" si="146"/>
        <v>23.19</v>
      </c>
      <c r="H110" s="214">
        <f t="shared" si="146"/>
        <v>23.19</v>
      </c>
      <c r="I110" s="214">
        <f t="shared" si="146"/>
        <v>23.19</v>
      </c>
      <c r="J110" s="214">
        <f t="shared" si="146"/>
        <v>23.19</v>
      </c>
      <c r="K110" s="214">
        <f t="shared" si="146"/>
        <v>27.99</v>
      </c>
      <c r="L110" s="214">
        <f t="shared" si="146"/>
        <v>27.99</v>
      </c>
      <c r="M110" s="214">
        <f t="shared" si="146"/>
        <v>27.99</v>
      </c>
      <c r="N110" s="214">
        <f t="shared" si="146"/>
        <v>27.99</v>
      </c>
      <c r="O110" s="214">
        <f t="shared" si="146"/>
        <v>27.99</v>
      </c>
      <c r="P110" s="214">
        <f t="shared" si="146"/>
        <v>27.99</v>
      </c>
      <c r="Q110" s="214">
        <f t="shared" si="146"/>
        <v>25.18</v>
      </c>
      <c r="R110" s="214">
        <f t="shared" si="146"/>
        <v>25.18</v>
      </c>
      <c r="S110" s="214">
        <f t="shared" si="146"/>
        <v>25.18</v>
      </c>
      <c r="T110" s="214">
        <f t="shared" si="146"/>
        <v>25.18</v>
      </c>
      <c r="U110" s="214">
        <f t="shared" si="146"/>
        <v>25.18</v>
      </c>
      <c r="V110" s="214">
        <f t="shared" si="146"/>
        <v>25.18</v>
      </c>
      <c r="W110" s="214">
        <f t="shared" si="146"/>
        <v>35.909999999999997</v>
      </c>
      <c r="X110" s="214">
        <f t="shared" si="146"/>
        <v>35.909999999999997</v>
      </c>
      <c r="Y110" s="214">
        <f t="shared" si="146"/>
        <v>35.909999999999997</v>
      </c>
      <c r="Z110" s="214">
        <f t="shared" si="146"/>
        <v>35.909999999999997</v>
      </c>
      <c r="AA110" s="214">
        <f t="shared" si="146"/>
        <v>35.909999999999997</v>
      </c>
      <c r="AB110" s="214">
        <f t="shared" si="146"/>
        <v>35.909999999999997</v>
      </c>
      <c r="AC110" s="214">
        <f t="shared" si="146"/>
        <v>35.479999999999997</v>
      </c>
      <c r="AD110" s="214">
        <f t="shared" si="146"/>
        <v>35.479999999999997</v>
      </c>
      <c r="AE110" s="214">
        <f t="shared" si="146"/>
        <v>35.479999999999997</v>
      </c>
      <c r="AF110" s="214">
        <f t="shared" si="146"/>
        <v>35.479999999999997</v>
      </c>
      <c r="AG110" s="214">
        <f t="shared" si="146"/>
        <v>35.479999999999997</v>
      </c>
      <c r="AH110" s="214">
        <f t="shared" si="146"/>
        <v>35.479999999999997</v>
      </c>
      <c r="AI110" s="214">
        <f t="shared" si="146"/>
        <v>42.68</v>
      </c>
      <c r="AJ110" s="214">
        <f t="shared" si="146"/>
        <v>42.68</v>
      </c>
      <c r="AK110" s="214">
        <f t="shared" si="146"/>
        <v>42.68</v>
      </c>
      <c r="AL110" s="214">
        <f t="shared" si="146"/>
        <v>42.68</v>
      </c>
      <c r="AM110" s="214">
        <f t="shared" si="146"/>
        <v>42.68</v>
      </c>
      <c r="AN110" s="214">
        <f t="shared" si="146"/>
        <v>42.68</v>
      </c>
      <c r="AO110" s="214">
        <f t="shared" si="146"/>
        <v>38.5</v>
      </c>
      <c r="AP110" s="214">
        <f t="shared" si="146"/>
        <v>38.5</v>
      </c>
      <c r="AQ110" s="214">
        <f t="shared" si="146"/>
        <v>38.5</v>
      </c>
      <c r="AR110" s="214">
        <f t="shared" si="146"/>
        <v>38.5</v>
      </c>
      <c r="AS110" s="214">
        <f t="shared" si="146"/>
        <v>38.5</v>
      </c>
      <c r="AT110" s="214">
        <f t="shared" si="146"/>
        <v>38.5</v>
      </c>
      <c r="AU110" s="214">
        <f t="shared" si="146"/>
        <v>40.33</v>
      </c>
      <c r="AV110" s="214">
        <f t="shared" si="146"/>
        <v>40.33</v>
      </c>
      <c r="AW110" s="214">
        <f t="shared" si="146"/>
        <v>40.33</v>
      </c>
      <c r="AX110" s="214">
        <f t="shared" si="146"/>
        <v>40.33</v>
      </c>
      <c r="AY110" s="214">
        <f t="shared" si="146"/>
        <v>40.33</v>
      </c>
      <c r="AZ110" s="214">
        <f t="shared" si="146"/>
        <v>40.33</v>
      </c>
      <c r="BA110" s="214">
        <f t="shared" si="146"/>
        <v>36.17</v>
      </c>
      <c r="BB110" s="214">
        <f t="shared" si="146"/>
        <v>36.17</v>
      </c>
      <c r="BC110" s="214">
        <f t="shared" si="146"/>
        <v>36.17</v>
      </c>
      <c r="BD110" s="214">
        <f t="shared" si="146"/>
        <v>36.17</v>
      </c>
      <c r="BE110" s="214">
        <f t="shared" si="146"/>
        <v>36.17</v>
      </c>
      <c r="BF110" s="214">
        <f t="shared" si="146"/>
        <v>36.17</v>
      </c>
      <c r="BG110" s="214">
        <f t="shared" si="146"/>
        <v>42.77</v>
      </c>
      <c r="BH110" s="214">
        <f t="shared" si="146"/>
        <v>42.77</v>
      </c>
      <c r="BI110" s="214">
        <f t="shared" si="146"/>
        <v>42.77</v>
      </c>
      <c r="BJ110" s="214">
        <f t="shared" si="146"/>
        <v>42.77</v>
      </c>
      <c r="BK110" s="214">
        <f t="shared" si="146"/>
        <v>42.77</v>
      </c>
      <c r="BL110" s="214">
        <f t="shared" si="146"/>
        <v>42.77</v>
      </c>
      <c r="BM110" s="214">
        <f t="shared" si="146"/>
        <v>48.45</v>
      </c>
      <c r="BN110" s="214">
        <f t="shared" si="146"/>
        <v>48.45</v>
      </c>
      <c r="BO110" s="214">
        <f t="shared" si="146"/>
        <v>48.45</v>
      </c>
      <c r="BP110" s="214">
        <f t="shared" si="146"/>
        <v>48.45</v>
      </c>
      <c r="BQ110" s="214">
        <f t="shared" si="146"/>
        <v>48.45</v>
      </c>
      <c r="BR110" s="214">
        <f t="shared" ref="BR110:EC110" si="147">IF(ISNUMBER(BR58),BR58,0)</f>
        <v>48.45</v>
      </c>
      <c r="BS110" s="214">
        <f t="shared" si="147"/>
        <v>42</v>
      </c>
      <c r="BT110" s="214">
        <f t="shared" si="147"/>
        <v>42</v>
      </c>
      <c r="BU110" s="214">
        <f t="shared" si="147"/>
        <v>42</v>
      </c>
      <c r="BV110" s="214">
        <f t="shared" si="147"/>
        <v>42</v>
      </c>
      <c r="BW110" s="214">
        <f t="shared" si="147"/>
        <v>42</v>
      </c>
      <c r="BX110" s="214">
        <f t="shared" si="147"/>
        <v>42</v>
      </c>
      <c r="BY110" s="214">
        <f t="shared" si="147"/>
        <v>45.2</v>
      </c>
      <c r="BZ110" s="214">
        <f t="shared" si="147"/>
        <v>45.2</v>
      </c>
      <c r="CA110" s="214">
        <f t="shared" si="147"/>
        <v>45.2</v>
      </c>
      <c r="CB110" s="214">
        <f t="shared" si="147"/>
        <v>45.2</v>
      </c>
      <c r="CC110" s="214">
        <f t="shared" si="147"/>
        <v>45.2</v>
      </c>
      <c r="CD110" s="214">
        <f t="shared" si="147"/>
        <v>45.2</v>
      </c>
      <c r="CE110" s="214">
        <f t="shared" si="147"/>
        <v>45.32</v>
      </c>
      <c r="CF110" s="214">
        <f t="shared" si="147"/>
        <v>45.32</v>
      </c>
      <c r="CG110" s="214">
        <f t="shared" si="147"/>
        <v>45.32</v>
      </c>
      <c r="CH110" s="214">
        <f t="shared" si="147"/>
        <v>45.32</v>
      </c>
      <c r="CI110" s="214">
        <f t="shared" si="147"/>
        <v>45.32</v>
      </c>
      <c r="CJ110" s="214">
        <f t="shared" si="147"/>
        <v>45.32</v>
      </c>
      <c r="CK110" s="214">
        <f t="shared" si="147"/>
        <v>49.2</v>
      </c>
      <c r="CL110" s="214">
        <f t="shared" si="147"/>
        <v>49.2</v>
      </c>
      <c r="CM110" s="214">
        <f t="shared" si="147"/>
        <v>49.2</v>
      </c>
      <c r="CN110" s="214">
        <f t="shared" si="147"/>
        <v>49.2</v>
      </c>
      <c r="CO110" s="214">
        <f t="shared" si="147"/>
        <v>49.2</v>
      </c>
      <c r="CP110" s="214">
        <f t="shared" si="147"/>
        <v>49.2</v>
      </c>
      <c r="CQ110" s="214">
        <f t="shared" si="147"/>
        <v>53.58</v>
      </c>
      <c r="CR110" s="214">
        <f t="shared" si="147"/>
        <v>53.58</v>
      </c>
      <c r="CS110" s="214">
        <f t="shared" si="147"/>
        <v>53.58</v>
      </c>
      <c r="CT110" s="214">
        <f t="shared" si="147"/>
        <v>53.58</v>
      </c>
      <c r="CU110" s="214">
        <f t="shared" si="147"/>
        <v>53.58</v>
      </c>
      <c r="CV110" s="214">
        <f t="shared" si="147"/>
        <v>53.58</v>
      </c>
      <c r="CW110" s="214">
        <f t="shared" si="147"/>
        <v>56.55</v>
      </c>
      <c r="CX110" s="214">
        <f t="shared" si="147"/>
        <v>56.55</v>
      </c>
      <c r="CY110" s="214">
        <f t="shared" si="147"/>
        <v>56.55</v>
      </c>
      <c r="CZ110" s="214">
        <f t="shared" si="147"/>
        <v>56.55</v>
      </c>
      <c r="DA110" s="214">
        <f t="shared" si="147"/>
        <v>56.55</v>
      </c>
      <c r="DB110" s="214">
        <f t="shared" si="147"/>
        <v>56.55</v>
      </c>
      <c r="DC110" s="214">
        <f t="shared" si="147"/>
        <v>25.43</v>
      </c>
      <c r="DD110" s="214">
        <f t="shared" si="147"/>
        <v>25.43</v>
      </c>
      <c r="DE110" s="214">
        <f t="shared" si="147"/>
        <v>25.43</v>
      </c>
      <c r="DF110" s="214">
        <f t="shared" si="147"/>
        <v>25.43</v>
      </c>
      <c r="DG110" s="214">
        <f t="shared" si="147"/>
        <v>25.43</v>
      </c>
      <c r="DH110" s="214">
        <f t="shared" si="147"/>
        <v>25.43</v>
      </c>
      <c r="DI110" s="214">
        <f t="shared" si="147"/>
        <v>18.41</v>
      </c>
      <c r="DJ110" s="214">
        <f t="shared" si="147"/>
        <v>18.41</v>
      </c>
      <c r="DK110" s="214">
        <f t="shared" si="147"/>
        <v>18.41</v>
      </c>
      <c r="DL110" s="214">
        <f t="shared" si="147"/>
        <v>18.41</v>
      </c>
      <c r="DM110" s="214">
        <f t="shared" si="147"/>
        <v>18.41</v>
      </c>
      <c r="DN110" s="214">
        <f t="shared" si="147"/>
        <v>18.41</v>
      </c>
      <c r="DO110" s="214">
        <f t="shared" si="147"/>
        <v>21.24</v>
      </c>
      <c r="DP110" s="214">
        <f t="shared" si="147"/>
        <v>21.24</v>
      </c>
      <c r="DQ110" s="214">
        <f t="shared" si="147"/>
        <v>21.24</v>
      </c>
      <c r="DR110" s="214">
        <f t="shared" si="147"/>
        <v>21.24</v>
      </c>
      <c r="DS110" s="214">
        <f t="shared" si="147"/>
        <v>21.24</v>
      </c>
      <c r="DT110" s="214">
        <f t="shared" si="147"/>
        <v>21.24</v>
      </c>
      <c r="DU110" s="214">
        <f t="shared" si="147"/>
        <v>31.78</v>
      </c>
      <c r="DV110" s="214">
        <f t="shared" si="147"/>
        <v>31.78</v>
      </c>
      <c r="DW110" s="214">
        <f t="shared" si="147"/>
        <v>31.78</v>
      </c>
      <c r="DX110" s="214">
        <f t="shared" si="147"/>
        <v>31.78</v>
      </c>
      <c r="DY110" s="214">
        <f t="shared" si="147"/>
        <v>31.78</v>
      </c>
      <c r="DZ110" s="214">
        <f t="shared" si="147"/>
        <v>31.78</v>
      </c>
      <c r="EA110" s="214">
        <f t="shared" si="147"/>
        <v>32.82</v>
      </c>
      <c r="EB110" s="214">
        <f t="shared" si="147"/>
        <v>32.82</v>
      </c>
      <c r="EC110" s="214">
        <f t="shared" si="147"/>
        <v>32.82</v>
      </c>
      <c r="ED110" s="214">
        <f t="shared" ref="ED110:GO110" si="148">IF(ISNUMBER(ED58),ED58,0)</f>
        <v>32.82</v>
      </c>
      <c r="EE110" s="214">
        <f t="shared" si="148"/>
        <v>32.82</v>
      </c>
      <c r="EF110" s="214">
        <f t="shared" si="148"/>
        <v>32.82</v>
      </c>
      <c r="EG110" s="214">
        <f t="shared" si="148"/>
        <v>0</v>
      </c>
      <c r="EH110" s="214">
        <f t="shared" si="148"/>
        <v>0</v>
      </c>
      <c r="EI110" s="214">
        <f t="shared" si="148"/>
        <v>0</v>
      </c>
      <c r="EJ110" s="214">
        <f t="shared" si="148"/>
        <v>0</v>
      </c>
      <c r="EK110" s="214">
        <f t="shared" si="148"/>
        <v>0</v>
      </c>
      <c r="EL110" s="214">
        <f t="shared" si="148"/>
        <v>0</v>
      </c>
      <c r="EM110" s="214">
        <f t="shared" si="148"/>
        <v>0</v>
      </c>
      <c r="EN110" s="214">
        <f t="shared" si="148"/>
        <v>0</v>
      </c>
      <c r="EO110" s="214">
        <f t="shared" si="148"/>
        <v>0</v>
      </c>
      <c r="EP110" s="214">
        <f t="shared" si="148"/>
        <v>0</v>
      </c>
      <c r="EQ110" s="214">
        <f t="shared" si="148"/>
        <v>0</v>
      </c>
      <c r="ER110" s="214">
        <f t="shared" si="148"/>
        <v>0</v>
      </c>
      <c r="ES110" s="214">
        <f t="shared" si="148"/>
        <v>0</v>
      </c>
      <c r="ET110" s="214">
        <f t="shared" si="148"/>
        <v>0</v>
      </c>
      <c r="EU110" s="214">
        <f t="shared" si="148"/>
        <v>0</v>
      </c>
      <c r="EV110" s="214">
        <f t="shared" si="148"/>
        <v>0</v>
      </c>
      <c r="EW110" s="214">
        <f t="shared" si="148"/>
        <v>0</v>
      </c>
      <c r="EX110" s="214">
        <f t="shared" si="148"/>
        <v>0</v>
      </c>
      <c r="EY110" s="214">
        <f t="shared" si="148"/>
        <v>0</v>
      </c>
      <c r="EZ110" s="214">
        <f t="shared" si="148"/>
        <v>0</v>
      </c>
      <c r="FA110" s="214">
        <f t="shared" si="148"/>
        <v>0</v>
      </c>
      <c r="FB110" s="214">
        <f t="shared" si="148"/>
        <v>0</v>
      </c>
      <c r="FC110" s="214">
        <f t="shared" si="148"/>
        <v>0</v>
      </c>
      <c r="FD110" s="214">
        <f t="shared" si="148"/>
        <v>0</v>
      </c>
      <c r="FE110" s="214">
        <f t="shared" si="148"/>
        <v>0</v>
      </c>
      <c r="FF110" s="214">
        <f t="shared" si="148"/>
        <v>0</v>
      </c>
      <c r="FG110" s="214">
        <f t="shared" si="148"/>
        <v>0</v>
      </c>
      <c r="FH110" s="214">
        <f t="shared" si="148"/>
        <v>0</v>
      </c>
      <c r="FI110" s="214">
        <f t="shared" si="148"/>
        <v>0</v>
      </c>
      <c r="FJ110" s="214">
        <f t="shared" si="148"/>
        <v>0</v>
      </c>
      <c r="FK110" s="214">
        <f t="shared" si="148"/>
        <v>0</v>
      </c>
      <c r="FL110" s="214">
        <f t="shared" si="148"/>
        <v>0</v>
      </c>
      <c r="FM110" s="214">
        <f t="shared" si="148"/>
        <v>0</v>
      </c>
      <c r="FN110" s="214">
        <f t="shared" si="148"/>
        <v>0</v>
      </c>
      <c r="FO110" s="214">
        <f t="shared" si="148"/>
        <v>0</v>
      </c>
      <c r="FP110" s="214">
        <f t="shared" si="148"/>
        <v>0</v>
      </c>
      <c r="FQ110" s="214">
        <f t="shared" si="148"/>
        <v>0</v>
      </c>
      <c r="FR110" s="214">
        <f t="shared" si="148"/>
        <v>0</v>
      </c>
      <c r="FS110" s="214">
        <f t="shared" si="148"/>
        <v>0</v>
      </c>
      <c r="FT110" s="214">
        <f t="shared" si="148"/>
        <v>0</v>
      </c>
      <c r="FU110" s="214">
        <f t="shared" si="148"/>
        <v>0</v>
      </c>
      <c r="FV110" s="214">
        <f t="shared" si="148"/>
        <v>0</v>
      </c>
      <c r="FW110" s="214">
        <f t="shared" si="148"/>
        <v>0</v>
      </c>
      <c r="FX110" s="214">
        <f t="shared" si="148"/>
        <v>0</v>
      </c>
      <c r="FY110" s="214">
        <f t="shared" si="148"/>
        <v>0</v>
      </c>
      <c r="FZ110" s="214">
        <f t="shared" si="148"/>
        <v>0</v>
      </c>
      <c r="GA110" s="214">
        <f t="shared" si="148"/>
        <v>0</v>
      </c>
      <c r="GB110" s="214">
        <f t="shared" si="148"/>
        <v>0</v>
      </c>
      <c r="GC110" s="214">
        <f t="shared" si="148"/>
        <v>0</v>
      </c>
      <c r="GD110" s="214">
        <f t="shared" si="148"/>
        <v>0</v>
      </c>
      <c r="GE110" s="214">
        <f t="shared" si="148"/>
        <v>0</v>
      </c>
      <c r="GF110" s="214">
        <f t="shared" si="148"/>
        <v>0</v>
      </c>
      <c r="GG110" s="214">
        <f t="shared" si="148"/>
        <v>0</v>
      </c>
      <c r="GH110" s="214">
        <f t="shared" si="148"/>
        <v>0</v>
      </c>
      <c r="GI110" s="214">
        <f t="shared" si="148"/>
        <v>0</v>
      </c>
      <c r="GJ110" s="214">
        <f t="shared" si="148"/>
        <v>0</v>
      </c>
      <c r="GK110" s="214">
        <f t="shared" si="148"/>
        <v>0</v>
      </c>
      <c r="GL110" s="214">
        <f t="shared" si="148"/>
        <v>0</v>
      </c>
      <c r="GM110" s="214">
        <f t="shared" si="148"/>
        <v>0</v>
      </c>
      <c r="GN110" s="214">
        <f t="shared" si="148"/>
        <v>0</v>
      </c>
      <c r="GO110" s="214">
        <f t="shared" si="148"/>
        <v>0</v>
      </c>
      <c r="GP110" s="214">
        <f t="shared" ref="GP110:GR110" si="149">IF(ISNUMBER(GP58),GP58,0)</f>
        <v>0</v>
      </c>
      <c r="GQ110" s="214">
        <f t="shared" si="149"/>
        <v>0</v>
      </c>
      <c r="GR110" s="214">
        <f t="shared" si="149"/>
        <v>0</v>
      </c>
      <c r="GS110" s="214">
        <f t="shared" ref="GS110:GV110" si="150">IF(ISNUMBER(GS58),GS58,0)</f>
        <v>0</v>
      </c>
      <c r="GT110" s="214">
        <f t="shared" si="150"/>
        <v>0</v>
      </c>
      <c r="GU110" s="214">
        <f t="shared" si="150"/>
        <v>0</v>
      </c>
      <c r="GV110" s="214">
        <f t="shared" si="150"/>
        <v>0</v>
      </c>
      <c r="GX110" s="230">
        <f t="shared" si="106"/>
        <v>109</v>
      </c>
      <c r="HB110" s="211" t="str">
        <f>DC$18&amp;DC$19&amp;DC$20</f>
        <v>OPELCORSA D VAN1.3 CDTi</v>
      </c>
      <c r="HF110" s="212" t="str">
        <f>DC$18&amp;DC$19&amp;DC$20&amp;"Term:"&amp; DC$43&amp;"  Mileage: "&amp;DC$44</f>
        <v>OPELCORSA D VAN1.3 CDTiTerm:48  Mileage: 25000</v>
      </c>
    </row>
    <row r="111" spans="1:214" ht="12" hidden="1" customHeight="1" x14ac:dyDescent="0.2">
      <c r="A111" s="230" t="s">
        <v>440</v>
      </c>
      <c r="B111" s="208" t="str">
        <f t="shared" si="128"/>
        <v>x</v>
      </c>
      <c r="D111" s="232" t="str">
        <f t="shared" si="134"/>
        <v xml:space="preserve"> Insurance (passengers) </v>
      </c>
      <c r="E111" s="214">
        <f t="shared" si="135"/>
        <v>2.74</v>
      </c>
      <c r="F111" s="214">
        <f t="shared" ref="F111:BQ111" si="151">IF(ISNUMBER(F59),F59,0)</f>
        <v>2.74</v>
      </c>
      <c r="G111" s="214">
        <f t="shared" si="151"/>
        <v>2.74</v>
      </c>
      <c r="H111" s="214">
        <f t="shared" si="151"/>
        <v>2.74</v>
      </c>
      <c r="I111" s="214">
        <f t="shared" si="151"/>
        <v>2.74</v>
      </c>
      <c r="J111" s="214">
        <f t="shared" si="151"/>
        <v>2.74</v>
      </c>
      <c r="K111" s="214">
        <f t="shared" si="151"/>
        <v>2.74</v>
      </c>
      <c r="L111" s="214">
        <f t="shared" si="151"/>
        <v>2.74</v>
      </c>
      <c r="M111" s="214">
        <f t="shared" si="151"/>
        <v>2.74</v>
      </c>
      <c r="N111" s="214">
        <f t="shared" si="151"/>
        <v>2.74</v>
      </c>
      <c r="O111" s="214">
        <f t="shared" si="151"/>
        <v>2.74</v>
      </c>
      <c r="P111" s="214">
        <f t="shared" si="151"/>
        <v>2.74</v>
      </c>
      <c r="Q111" s="214">
        <f t="shared" si="151"/>
        <v>2.74</v>
      </c>
      <c r="R111" s="214">
        <f t="shared" si="151"/>
        <v>2.74</v>
      </c>
      <c r="S111" s="214">
        <f t="shared" si="151"/>
        <v>2.74</v>
      </c>
      <c r="T111" s="214">
        <f t="shared" si="151"/>
        <v>2.74</v>
      </c>
      <c r="U111" s="214">
        <f t="shared" si="151"/>
        <v>2.74</v>
      </c>
      <c r="V111" s="214">
        <f t="shared" si="151"/>
        <v>2.74</v>
      </c>
      <c r="W111" s="214">
        <f t="shared" si="151"/>
        <v>2.74</v>
      </c>
      <c r="X111" s="214">
        <f t="shared" si="151"/>
        <v>2.74</v>
      </c>
      <c r="Y111" s="214">
        <f t="shared" si="151"/>
        <v>2.74</v>
      </c>
      <c r="Z111" s="214">
        <f t="shared" si="151"/>
        <v>2.74</v>
      </c>
      <c r="AA111" s="214">
        <f t="shared" si="151"/>
        <v>2.74</v>
      </c>
      <c r="AB111" s="214">
        <f t="shared" si="151"/>
        <v>2.74</v>
      </c>
      <c r="AC111" s="214">
        <f t="shared" si="151"/>
        <v>2.74</v>
      </c>
      <c r="AD111" s="214">
        <f t="shared" si="151"/>
        <v>2.74</v>
      </c>
      <c r="AE111" s="214">
        <f t="shared" si="151"/>
        <v>2.74</v>
      </c>
      <c r="AF111" s="214">
        <f t="shared" si="151"/>
        <v>2.74</v>
      </c>
      <c r="AG111" s="214">
        <f t="shared" si="151"/>
        <v>2.74</v>
      </c>
      <c r="AH111" s="214">
        <f t="shared" si="151"/>
        <v>2.74</v>
      </c>
      <c r="AI111" s="214">
        <f t="shared" si="151"/>
        <v>2.74</v>
      </c>
      <c r="AJ111" s="214">
        <f t="shared" si="151"/>
        <v>2.74</v>
      </c>
      <c r="AK111" s="214">
        <f t="shared" si="151"/>
        <v>2.74</v>
      </c>
      <c r="AL111" s="214">
        <f t="shared" si="151"/>
        <v>2.74</v>
      </c>
      <c r="AM111" s="214">
        <f t="shared" si="151"/>
        <v>2.74</v>
      </c>
      <c r="AN111" s="214">
        <f t="shared" si="151"/>
        <v>2.74</v>
      </c>
      <c r="AO111" s="214">
        <f t="shared" si="151"/>
        <v>2.74</v>
      </c>
      <c r="AP111" s="214">
        <f t="shared" si="151"/>
        <v>2.74</v>
      </c>
      <c r="AQ111" s="214">
        <f t="shared" si="151"/>
        <v>2.74</v>
      </c>
      <c r="AR111" s="214">
        <f t="shared" si="151"/>
        <v>2.74</v>
      </c>
      <c r="AS111" s="214">
        <f t="shared" si="151"/>
        <v>2.74</v>
      </c>
      <c r="AT111" s="214">
        <f t="shared" si="151"/>
        <v>2.74</v>
      </c>
      <c r="AU111" s="214">
        <f t="shared" si="151"/>
        <v>2.74</v>
      </c>
      <c r="AV111" s="214">
        <f t="shared" si="151"/>
        <v>2.74</v>
      </c>
      <c r="AW111" s="214">
        <f t="shared" si="151"/>
        <v>2.74</v>
      </c>
      <c r="AX111" s="214">
        <f t="shared" si="151"/>
        <v>2.74</v>
      </c>
      <c r="AY111" s="214">
        <f t="shared" si="151"/>
        <v>2.74</v>
      </c>
      <c r="AZ111" s="214">
        <f t="shared" si="151"/>
        <v>2.74</v>
      </c>
      <c r="BA111" s="214">
        <f t="shared" si="151"/>
        <v>2.74</v>
      </c>
      <c r="BB111" s="214">
        <f t="shared" si="151"/>
        <v>2.74</v>
      </c>
      <c r="BC111" s="214">
        <f t="shared" si="151"/>
        <v>2.74</v>
      </c>
      <c r="BD111" s="214">
        <f t="shared" si="151"/>
        <v>2.74</v>
      </c>
      <c r="BE111" s="214">
        <f t="shared" si="151"/>
        <v>2.74</v>
      </c>
      <c r="BF111" s="214">
        <f t="shared" si="151"/>
        <v>2.74</v>
      </c>
      <c r="BG111" s="214">
        <f t="shared" si="151"/>
        <v>2.74</v>
      </c>
      <c r="BH111" s="214">
        <f t="shared" si="151"/>
        <v>2.74</v>
      </c>
      <c r="BI111" s="214">
        <f t="shared" si="151"/>
        <v>2.74</v>
      </c>
      <c r="BJ111" s="214">
        <f t="shared" si="151"/>
        <v>2.74</v>
      </c>
      <c r="BK111" s="214">
        <f t="shared" si="151"/>
        <v>2.74</v>
      </c>
      <c r="BL111" s="214">
        <f t="shared" si="151"/>
        <v>2.74</v>
      </c>
      <c r="BM111" s="214">
        <f t="shared" si="151"/>
        <v>2.74</v>
      </c>
      <c r="BN111" s="214">
        <f t="shared" si="151"/>
        <v>2.74</v>
      </c>
      <c r="BO111" s="214">
        <f t="shared" si="151"/>
        <v>2.74</v>
      </c>
      <c r="BP111" s="214">
        <f t="shared" si="151"/>
        <v>2.74</v>
      </c>
      <c r="BQ111" s="214">
        <f t="shared" si="151"/>
        <v>2.74</v>
      </c>
      <c r="BR111" s="214">
        <f t="shared" ref="BR111:EC111" si="152">IF(ISNUMBER(BR59),BR59,0)</f>
        <v>2.74</v>
      </c>
      <c r="BS111" s="214">
        <f t="shared" si="152"/>
        <v>2.74</v>
      </c>
      <c r="BT111" s="214">
        <f t="shared" si="152"/>
        <v>2.74</v>
      </c>
      <c r="BU111" s="214">
        <f t="shared" si="152"/>
        <v>2.74</v>
      </c>
      <c r="BV111" s="214">
        <f t="shared" si="152"/>
        <v>2.74</v>
      </c>
      <c r="BW111" s="214">
        <f t="shared" si="152"/>
        <v>2.74</v>
      </c>
      <c r="BX111" s="214">
        <f t="shared" si="152"/>
        <v>2.74</v>
      </c>
      <c r="BY111" s="214">
        <f t="shared" si="152"/>
        <v>3.98</v>
      </c>
      <c r="BZ111" s="214">
        <f t="shared" si="152"/>
        <v>3.98</v>
      </c>
      <c r="CA111" s="214">
        <f t="shared" si="152"/>
        <v>3.98</v>
      </c>
      <c r="CB111" s="214">
        <f t="shared" si="152"/>
        <v>3.98</v>
      </c>
      <c r="CC111" s="214">
        <f t="shared" si="152"/>
        <v>3.98</v>
      </c>
      <c r="CD111" s="214">
        <f t="shared" si="152"/>
        <v>3.98</v>
      </c>
      <c r="CE111" s="214">
        <f t="shared" si="152"/>
        <v>2.74</v>
      </c>
      <c r="CF111" s="214">
        <f t="shared" si="152"/>
        <v>2.74</v>
      </c>
      <c r="CG111" s="214">
        <f t="shared" si="152"/>
        <v>2.74</v>
      </c>
      <c r="CH111" s="214">
        <f t="shared" si="152"/>
        <v>2.74</v>
      </c>
      <c r="CI111" s="214">
        <f t="shared" si="152"/>
        <v>2.74</v>
      </c>
      <c r="CJ111" s="214">
        <f t="shared" si="152"/>
        <v>2.74</v>
      </c>
      <c r="CK111" s="214">
        <f t="shared" si="152"/>
        <v>2.74</v>
      </c>
      <c r="CL111" s="214">
        <f t="shared" si="152"/>
        <v>2.74</v>
      </c>
      <c r="CM111" s="214">
        <f t="shared" si="152"/>
        <v>2.74</v>
      </c>
      <c r="CN111" s="214">
        <f t="shared" si="152"/>
        <v>2.74</v>
      </c>
      <c r="CO111" s="214">
        <f t="shared" si="152"/>
        <v>2.74</v>
      </c>
      <c r="CP111" s="214">
        <f t="shared" si="152"/>
        <v>2.74</v>
      </c>
      <c r="CQ111" s="214">
        <f t="shared" si="152"/>
        <v>2.74</v>
      </c>
      <c r="CR111" s="214">
        <f t="shared" si="152"/>
        <v>2.74</v>
      </c>
      <c r="CS111" s="214">
        <f t="shared" si="152"/>
        <v>2.74</v>
      </c>
      <c r="CT111" s="214">
        <f t="shared" si="152"/>
        <v>2.74</v>
      </c>
      <c r="CU111" s="214">
        <f t="shared" si="152"/>
        <v>2.74</v>
      </c>
      <c r="CV111" s="214">
        <f t="shared" si="152"/>
        <v>2.74</v>
      </c>
      <c r="CW111" s="214">
        <f t="shared" si="152"/>
        <v>2.74</v>
      </c>
      <c r="CX111" s="214">
        <f t="shared" si="152"/>
        <v>2.74</v>
      </c>
      <c r="CY111" s="214">
        <f t="shared" si="152"/>
        <v>2.74</v>
      </c>
      <c r="CZ111" s="214">
        <f t="shared" si="152"/>
        <v>2.74</v>
      </c>
      <c r="DA111" s="214">
        <f t="shared" si="152"/>
        <v>2.74</v>
      </c>
      <c r="DB111" s="214">
        <f t="shared" si="152"/>
        <v>2.74</v>
      </c>
      <c r="DC111" s="214">
        <f t="shared" si="152"/>
        <v>2.74</v>
      </c>
      <c r="DD111" s="214">
        <f t="shared" si="152"/>
        <v>2.74</v>
      </c>
      <c r="DE111" s="214">
        <f t="shared" si="152"/>
        <v>2.74</v>
      </c>
      <c r="DF111" s="214">
        <f t="shared" si="152"/>
        <v>2.74</v>
      </c>
      <c r="DG111" s="214">
        <f t="shared" si="152"/>
        <v>2.74</v>
      </c>
      <c r="DH111" s="214">
        <f t="shared" si="152"/>
        <v>2.74</v>
      </c>
      <c r="DI111" s="214">
        <f t="shared" si="152"/>
        <v>2.74</v>
      </c>
      <c r="DJ111" s="214">
        <f t="shared" si="152"/>
        <v>2.74</v>
      </c>
      <c r="DK111" s="214">
        <f t="shared" si="152"/>
        <v>2.74</v>
      </c>
      <c r="DL111" s="214">
        <f t="shared" si="152"/>
        <v>2.74</v>
      </c>
      <c r="DM111" s="214">
        <f t="shared" si="152"/>
        <v>2.74</v>
      </c>
      <c r="DN111" s="214">
        <f t="shared" si="152"/>
        <v>2.74</v>
      </c>
      <c r="DO111" s="214">
        <f t="shared" si="152"/>
        <v>2.74</v>
      </c>
      <c r="DP111" s="214">
        <f t="shared" si="152"/>
        <v>2.74</v>
      </c>
      <c r="DQ111" s="214">
        <f t="shared" si="152"/>
        <v>2.74</v>
      </c>
      <c r="DR111" s="214">
        <f t="shared" si="152"/>
        <v>2.74</v>
      </c>
      <c r="DS111" s="214">
        <f t="shared" si="152"/>
        <v>2.74</v>
      </c>
      <c r="DT111" s="214">
        <f t="shared" si="152"/>
        <v>2.74</v>
      </c>
      <c r="DU111" s="214">
        <f t="shared" si="152"/>
        <v>2.74</v>
      </c>
      <c r="DV111" s="214">
        <f t="shared" si="152"/>
        <v>2.74</v>
      </c>
      <c r="DW111" s="214">
        <f t="shared" si="152"/>
        <v>2.74</v>
      </c>
      <c r="DX111" s="214">
        <f t="shared" si="152"/>
        <v>2.74</v>
      </c>
      <c r="DY111" s="214">
        <f t="shared" si="152"/>
        <v>2.74</v>
      </c>
      <c r="DZ111" s="214">
        <f t="shared" si="152"/>
        <v>2.74</v>
      </c>
      <c r="EA111" s="214">
        <f t="shared" si="152"/>
        <v>2.74</v>
      </c>
      <c r="EB111" s="214">
        <f t="shared" si="152"/>
        <v>2.74</v>
      </c>
      <c r="EC111" s="214">
        <f t="shared" si="152"/>
        <v>2.74</v>
      </c>
      <c r="ED111" s="214">
        <f t="shared" ref="ED111:GO111" si="153">IF(ISNUMBER(ED59),ED59,0)</f>
        <v>2.74</v>
      </c>
      <c r="EE111" s="214">
        <f t="shared" si="153"/>
        <v>2.74</v>
      </c>
      <c r="EF111" s="214">
        <f t="shared" si="153"/>
        <v>2.74</v>
      </c>
      <c r="EG111" s="214">
        <f t="shared" si="153"/>
        <v>0</v>
      </c>
      <c r="EH111" s="214">
        <f t="shared" si="153"/>
        <v>0</v>
      </c>
      <c r="EI111" s="214">
        <f t="shared" si="153"/>
        <v>0</v>
      </c>
      <c r="EJ111" s="214">
        <f t="shared" si="153"/>
        <v>0</v>
      </c>
      <c r="EK111" s="214">
        <f t="shared" si="153"/>
        <v>0</v>
      </c>
      <c r="EL111" s="214">
        <f t="shared" si="153"/>
        <v>0</v>
      </c>
      <c r="EM111" s="214">
        <f t="shared" si="153"/>
        <v>0</v>
      </c>
      <c r="EN111" s="214">
        <f t="shared" si="153"/>
        <v>0</v>
      </c>
      <c r="EO111" s="214">
        <f t="shared" si="153"/>
        <v>0</v>
      </c>
      <c r="EP111" s="214">
        <f t="shared" si="153"/>
        <v>0</v>
      </c>
      <c r="EQ111" s="214">
        <f t="shared" si="153"/>
        <v>0</v>
      </c>
      <c r="ER111" s="214">
        <f t="shared" si="153"/>
        <v>0</v>
      </c>
      <c r="ES111" s="214">
        <f t="shared" si="153"/>
        <v>0</v>
      </c>
      <c r="ET111" s="214">
        <f t="shared" si="153"/>
        <v>0</v>
      </c>
      <c r="EU111" s="214">
        <f t="shared" si="153"/>
        <v>0</v>
      </c>
      <c r="EV111" s="214">
        <f t="shared" si="153"/>
        <v>0</v>
      </c>
      <c r="EW111" s="214">
        <f t="shared" si="153"/>
        <v>0</v>
      </c>
      <c r="EX111" s="214">
        <f t="shared" si="153"/>
        <v>0</v>
      </c>
      <c r="EY111" s="214">
        <f t="shared" si="153"/>
        <v>0</v>
      </c>
      <c r="EZ111" s="214">
        <f t="shared" si="153"/>
        <v>0</v>
      </c>
      <c r="FA111" s="214">
        <f t="shared" si="153"/>
        <v>0</v>
      </c>
      <c r="FB111" s="214">
        <f t="shared" si="153"/>
        <v>0</v>
      </c>
      <c r="FC111" s="214">
        <f t="shared" si="153"/>
        <v>0</v>
      </c>
      <c r="FD111" s="214">
        <f t="shared" si="153"/>
        <v>0</v>
      </c>
      <c r="FE111" s="214">
        <f t="shared" si="153"/>
        <v>0</v>
      </c>
      <c r="FF111" s="214">
        <f t="shared" si="153"/>
        <v>0</v>
      </c>
      <c r="FG111" s="214">
        <f t="shared" si="153"/>
        <v>0</v>
      </c>
      <c r="FH111" s="214">
        <f t="shared" si="153"/>
        <v>0</v>
      </c>
      <c r="FI111" s="214">
        <f t="shared" si="153"/>
        <v>0</v>
      </c>
      <c r="FJ111" s="214">
        <f t="shared" si="153"/>
        <v>0</v>
      </c>
      <c r="FK111" s="214">
        <f t="shared" si="153"/>
        <v>0</v>
      </c>
      <c r="FL111" s="214">
        <f t="shared" si="153"/>
        <v>0</v>
      </c>
      <c r="FM111" s="214">
        <f t="shared" si="153"/>
        <v>0</v>
      </c>
      <c r="FN111" s="214">
        <f t="shared" si="153"/>
        <v>0</v>
      </c>
      <c r="FO111" s="214">
        <f t="shared" si="153"/>
        <v>0</v>
      </c>
      <c r="FP111" s="214">
        <f t="shared" si="153"/>
        <v>0</v>
      </c>
      <c r="FQ111" s="214">
        <f t="shared" si="153"/>
        <v>0</v>
      </c>
      <c r="FR111" s="214">
        <f t="shared" si="153"/>
        <v>0</v>
      </c>
      <c r="FS111" s="214">
        <f t="shared" si="153"/>
        <v>0</v>
      </c>
      <c r="FT111" s="214">
        <f t="shared" si="153"/>
        <v>0</v>
      </c>
      <c r="FU111" s="214">
        <f t="shared" si="153"/>
        <v>0</v>
      </c>
      <c r="FV111" s="214">
        <f t="shared" si="153"/>
        <v>0</v>
      </c>
      <c r="FW111" s="214">
        <f t="shared" si="153"/>
        <v>0</v>
      </c>
      <c r="FX111" s="214">
        <f t="shared" si="153"/>
        <v>0</v>
      </c>
      <c r="FY111" s="214">
        <f t="shared" si="153"/>
        <v>0</v>
      </c>
      <c r="FZ111" s="214">
        <f t="shared" si="153"/>
        <v>0</v>
      </c>
      <c r="GA111" s="214">
        <f t="shared" si="153"/>
        <v>0</v>
      </c>
      <c r="GB111" s="214">
        <f t="shared" si="153"/>
        <v>0</v>
      </c>
      <c r="GC111" s="214">
        <f t="shared" si="153"/>
        <v>0</v>
      </c>
      <c r="GD111" s="214">
        <f t="shared" si="153"/>
        <v>0</v>
      </c>
      <c r="GE111" s="214">
        <f t="shared" si="153"/>
        <v>0</v>
      </c>
      <c r="GF111" s="214">
        <f t="shared" si="153"/>
        <v>0</v>
      </c>
      <c r="GG111" s="214">
        <f t="shared" si="153"/>
        <v>0</v>
      </c>
      <c r="GH111" s="214">
        <f t="shared" si="153"/>
        <v>0</v>
      </c>
      <c r="GI111" s="214">
        <f t="shared" si="153"/>
        <v>0</v>
      </c>
      <c r="GJ111" s="214">
        <f t="shared" si="153"/>
        <v>0</v>
      </c>
      <c r="GK111" s="214">
        <f t="shared" si="153"/>
        <v>0</v>
      </c>
      <c r="GL111" s="214">
        <f t="shared" si="153"/>
        <v>0</v>
      </c>
      <c r="GM111" s="214">
        <f t="shared" si="153"/>
        <v>0</v>
      </c>
      <c r="GN111" s="214">
        <f t="shared" si="153"/>
        <v>0</v>
      </c>
      <c r="GO111" s="214">
        <f t="shared" si="153"/>
        <v>0</v>
      </c>
      <c r="GP111" s="214">
        <f t="shared" ref="GP111:GR111" si="154">IF(ISNUMBER(GP59),GP59,0)</f>
        <v>0</v>
      </c>
      <c r="GQ111" s="214">
        <f t="shared" si="154"/>
        <v>0</v>
      </c>
      <c r="GR111" s="214">
        <f t="shared" si="154"/>
        <v>0</v>
      </c>
      <c r="GS111" s="214">
        <f t="shared" ref="GS111:GV111" si="155">IF(ISNUMBER(GS59),GS59,0)</f>
        <v>0</v>
      </c>
      <c r="GT111" s="214">
        <f t="shared" si="155"/>
        <v>0</v>
      </c>
      <c r="GU111" s="214">
        <f t="shared" si="155"/>
        <v>0</v>
      </c>
      <c r="GV111" s="214">
        <f t="shared" si="155"/>
        <v>0</v>
      </c>
      <c r="GX111" s="230">
        <f t="shared" si="106"/>
        <v>110</v>
      </c>
      <c r="HB111" s="211" t="str">
        <f>DD$18&amp;DD$19&amp;DD$20</f>
        <v>OPELCORSA D VAN1.3 CDTi</v>
      </c>
      <c r="HF111" s="212" t="str">
        <f>DD$18&amp;DD$19&amp;DD$20&amp;"Term:"&amp; DD$43&amp;"  Mileage: "&amp;DD$44</f>
        <v>OPELCORSA D VAN1.3 CDTiTerm:48  Mileage: 30000</v>
      </c>
    </row>
    <row r="112" spans="1:214" ht="12" hidden="1" customHeight="1" x14ac:dyDescent="0.2">
      <c r="A112" s="230" t="s">
        <v>440</v>
      </c>
      <c r="B112" s="208" t="str">
        <f t="shared" si="128"/>
        <v>x</v>
      </c>
      <c r="D112" s="232" t="str">
        <f t="shared" si="134"/>
        <v xml:space="preserve"> Insurance (legal assistance) </v>
      </c>
      <c r="E112" s="214">
        <f t="shared" si="135"/>
        <v>2.66</v>
      </c>
      <c r="F112" s="214">
        <f t="shared" ref="F112:BQ112" si="156">IF(ISNUMBER(F60),F60,0)</f>
        <v>2.66</v>
      </c>
      <c r="G112" s="214">
        <f t="shared" si="156"/>
        <v>2.66</v>
      </c>
      <c r="H112" s="214">
        <f t="shared" si="156"/>
        <v>2.66</v>
      </c>
      <c r="I112" s="214">
        <f t="shared" si="156"/>
        <v>2.66</v>
      </c>
      <c r="J112" s="214">
        <f t="shared" si="156"/>
        <v>2.66</v>
      </c>
      <c r="K112" s="214">
        <f t="shared" si="156"/>
        <v>3.21</v>
      </c>
      <c r="L112" s="214">
        <f t="shared" si="156"/>
        <v>3.21</v>
      </c>
      <c r="M112" s="214">
        <f t="shared" si="156"/>
        <v>3.21</v>
      </c>
      <c r="N112" s="214">
        <f t="shared" si="156"/>
        <v>3.21</v>
      </c>
      <c r="O112" s="214">
        <f t="shared" si="156"/>
        <v>3.21</v>
      </c>
      <c r="P112" s="214">
        <f t="shared" si="156"/>
        <v>3.21</v>
      </c>
      <c r="Q112" s="214">
        <f t="shared" si="156"/>
        <v>2.89</v>
      </c>
      <c r="R112" s="214">
        <f t="shared" si="156"/>
        <v>2.89</v>
      </c>
      <c r="S112" s="214">
        <f t="shared" si="156"/>
        <v>2.89</v>
      </c>
      <c r="T112" s="214">
        <f t="shared" si="156"/>
        <v>2.89</v>
      </c>
      <c r="U112" s="214">
        <f t="shared" si="156"/>
        <v>2.89</v>
      </c>
      <c r="V112" s="214">
        <f t="shared" si="156"/>
        <v>2.89</v>
      </c>
      <c r="W112" s="214">
        <f t="shared" si="156"/>
        <v>4.12</v>
      </c>
      <c r="X112" s="214">
        <f t="shared" si="156"/>
        <v>4.12</v>
      </c>
      <c r="Y112" s="214">
        <f t="shared" si="156"/>
        <v>4.12</v>
      </c>
      <c r="Z112" s="214">
        <f t="shared" si="156"/>
        <v>4.12</v>
      </c>
      <c r="AA112" s="214">
        <f t="shared" si="156"/>
        <v>4.12</v>
      </c>
      <c r="AB112" s="214">
        <f t="shared" si="156"/>
        <v>4.12</v>
      </c>
      <c r="AC112" s="214">
        <f t="shared" si="156"/>
        <v>4.07</v>
      </c>
      <c r="AD112" s="214">
        <f t="shared" si="156"/>
        <v>4.07</v>
      </c>
      <c r="AE112" s="214">
        <f t="shared" si="156"/>
        <v>4.07</v>
      </c>
      <c r="AF112" s="214">
        <f t="shared" si="156"/>
        <v>4.07</v>
      </c>
      <c r="AG112" s="214">
        <f t="shared" si="156"/>
        <v>4.07</v>
      </c>
      <c r="AH112" s="214">
        <f t="shared" si="156"/>
        <v>4.07</v>
      </c>
      <c r="AI112" s="214">
        <f t="shared" si="156"/>
        <v>4.8899999999999997</v>
      </c>
      <c r="AJ112" s="214">
        <f t="shared" si="156"/>
        <v>4.8899999999999997</v>
      </c>
      <c r="AK112" s="214">
        <f t="shared" si="156"/>
        <v>4.8899999999999997</v>
      </c>
      <c r="AL112" s="214">
        <f t="shared" si="156"/>
        <v>4.8899999999999997</v>
      </c>
      <c r="AM112" s="214">
        <f t="shared" si="156"/>
        <v>4.8899999999999997</v>
      </c>
      <c r="AN112" s="214">
        <f t="shared" si="156"/>
        <v>4.8899999999999997</v>
      </c>
      <c r="AO112" s="214">
        <f t="shared" si="156"/>
        <v>4.41</v>
      </c>
      <c r="AP112" s="214">
        <f t="shared" si="156"/>
        <v>4.41</v>
      </c>
      <c r="AQ112" s="214">
        <f t="shared" si="156"/>
        <v>4.41</v>
      </c>
      <c r="AR112" s="214">
        <f t="shared" si="156"/>
        <v>4.41</v>
      </c>
      <c r="AS112" s="214">
        <f t="shared" si="156"/>
        <v>4.41</v>
      </c>
      <c r="AT112" s="214">
        <f t="shared" si="156"/>
        <v>4.41</v>
      </c>
      <c r="AU112" s="214">
        <f t="shared" si="156"/>
        <v>5.14</v>
      </c>
      <c r="AV112" s="214">
        <f t="shared" si="156"/>
        <v>5.14</v>
      </c>
      <c r="AW112" s="214">
        <f t="shared" si="156"/>
        <v>5.14</v>
      </c>
      <c r="AX112" s="214">
        <f t="shared" si="156"/>
        <v>5.14</v>
      </c>
      <c r="AY112" s="214">
        <f t="shared" si="156"/>
        <v>5.14</v>
      </c>
      <c r="AZ112" s="214">
        <f t="shared" si="156"/>
        <v>5.14</v>
      </c>
      <c r="BA112" s="214">
        <f t="shared" si="156"/>
        <v>4.88</v>
      </c>
      <c r="BB112" s="214">
        <f t="shared" si="156"/>
        <v>4.88</v>
      </c>
      <c r="BC112" s="214">
        <f t="shared" si="156"/>
        <v>4.88</v>
      </c>
      <c r="BD112" s="214">
        <f t="shared" si="156"/>
        <v>4.88</v>
      </c>
      <c r="BE112" s="214">
        <f t="shared" si="156"/>
        <v>4.88</v>
      </c>
      <c r="BF112" s="214">
        <f t="shared" si="156"/>
        <v>4.88</v>
      </c>
      <c r="BG112" s="214">
        <f t="shared" si="156"/>
        <v>5.77</v>
      </c>
      <c r="BH112" s="214">
        <f t="shared" si="156"/>
        <v>5.77</v>
      </c>
      <c r="BI112" s="214">
        <f t="shared" si="156"/>
        <v>5.77</v>
      </c>
      <c r="BJ112" s="214">
        <f t="shared" si="156"/>
        <v>5.77</v>
      </c>
      <c r="BK112" s="214">
        <f t="shared" si="156"/>
        <v>5.77</v>
      </c>
      <c r="BL112" s="214">
        <f t="shared" si="156"/>
        <v>5.77</v>
      </c>
      <c r="BM112" s="214">
        <f t="shared" si="156"/>
        <v>6.53</v>
      </c>
      <c r="BN112" s="214">
        <f t="shared" si="156"/>
        <v>6.53</v>
      </c>
      <c r="BO112" s="214">
        <f t="shared" si="156"/>
        <v>6.53</v>
      </c>
      <c r="BP112" s="214">
        <f t="shared" si="156"/>
        <v>6.53</v>
      </c>
      <c r="BQ112" s="214">
        <f t="shared" si="156"/>
        <v>6.53</v>
      </c>
      <c r="BR112" s="214">
        <f t="shared" ref="BR112:EC112" si="157">IF(ISNUMBER(BR60),BR60,0)</f>
        <v>6.53</v>
      </c>
      <c r="BS112" s="214">
        <f t="shared" si="157"/>
        <v>5.35</v>
      </c>
      <c r="BT112" s="214">
        <f t="shared" si="157"/>
        <v>5.35</v>
      </c>
      <c r="BU112" s="214">
        <f t="shared" si="157"/>
        <v>5.35</v>
      </c>
      <c r="BV112" s="214">
        <f t="shared" si="157"/>
        <v>5.35</v>
      </c>
      <c r="BW112" s="214">
        <f t="shared" si="157"/>
        <v>5.35</v>
      </c>
      <c r="BX112" s="214">
        <f t="shared" si="157"/>
        <v>5.35</v>
      </c>
      <c r="BY112" s="214">
        <f t="shared" si="157"/>
        <v>6.48</v>
      </c>
      <c r="BZ112" s="214">
        <f t="shared" si="157"/>
        <v>6.48</v>
      </c>
      <c r="CA112" s="214">
        <f t="shared" si="157"/>
        <v>6.48</v>
      </c>
      <c r="CB112" s="214">
        <f t="shared" si="157"/>
        <v>6.48</v>
      </c>
      <c r="CC112" s="214">
        <f t="shared" si="157"/>
        <v>6.48</v>
      </c>
      <c r="CD112" s="214">
        <f t="shared" si="157"/>
        <v>6.48</v>
      </c>
      <c r="CE112" s="214">
        <f t="shared" si="157"/>
        <v>7.42</v>
      </c>
      <c r="CF112" s="214">
        <f t="shared" si="157"/>
        <v>7.42</v>
      </c>
      <c r="CG112" s="214">
        <f t="shared" si="157"/>
        <v>7.42</v>
      </c>
      <c r="CH112" s="214">
        <f t="shared" si="157"/>
        <v>7.42</v>
      </c>
      <c r="CI112" s="214">
        <f t="shared" si="157"/>
        <v>7.42</v>
      </c>
      <c r="CJ112" s="214">
        <f t="shared" si="157"/>
        <v>7.42</v>
      </c>
      <c r="CK112" s="214">
        <f t="shared" si="157"/>
        <v>8.0500000000000007</v>
      </c>
      <c r="CL112" s="214">
        <f t="shared" si="157"/>
        <v>8.0500000000000007</v>
      </c>
      <c r="CM112" s="214">
        <f t="shared" si="157"/>
        <v>8.0500000000000007</v>
      </c>
      <c r="CN112" s="214">
        <f t="shared" si="157"/>
        <v>8.0500000000000007</v>
      </c>
      <c r="CO112" s="214">
        <f t="shared" si="157"/>
        <v>8.0500000000000007</v>
      </c>
      <c r="CP112" s="214">
        <f t="shared" si="157"/>
        <v>8.0500000000000007</v>
      </c>
      <c r="CQ112" s="214">
        <f t="shared" si="157"/>
        <v>8.77</v>
      </c>
      <c r="CR112" s="214">
        <f t="shared" si="157"/>
        <v>8.77</v>
      </c>
      <c r="CS112" s="214">
        <f t="shared" si="157"/>
        <v>8.77</v>
      </c>
      <c r="CT112" s="214">
        <f t="shared" si="157"/>
        <v>8.77</v>
      </c>
      <c r="CU112" s="214">
        <f t="shared" si="157"/>
        <v>8.77</v>
      </c>
      <c r="CV112" s="214">
        <f t="shared" si="157"/>
        <v>8.77</v>
      </c>
      <c r="CW112" s="214">
        <f t="shared" si="157"/>
        <v>9.26</v>
      </c>
      <c r="CX112" s="214">
        <f t="shared" si="157"/>
        <v>9.26</v>
      </c>
      <c r="CY112" s="214">
        <f t="shared" si="157"/>
        <v>9.26</v>
      </c>
      <c r="CZ112" s="214">
        <f t="shared" si="157"/>
        <v>9.26</v>
      </c>
      <c r="DA112" s="214">
        <f t="shared" si="157"/>
        <v>9.26</v>
      </c>
      <c r="DB112" s="214">
        <f t="shared" si="157"/>
        <v>9.26</v>
      </c>
      <c r="DC112" s="214">
        <f t="shared" si="157"/>
        <v>2.67</v>
      </c>
      <c r="DD112" s="214">
        <f t="shared" si="157"/>
        <v>2.67</v>
      </c>
      <c r="DE112" s="214">
        <f t="shared" si="157"/>
        <v>2.67</v>
      </c>
      <c r="DF112" s="214">
        <f t="shared" si="157"/>
        <v>2.67</v>
      </c>
      <c r="DG112" s="214">
        <f t="shared" si="157"/>
        <v>2.67</v>
      </c>
      <c r="DH112" s="214">
        <f t="shared" si="157"/>
        <v>2.67</v>
      </c>
      <c r="DI112" s="214">
        <f t="shared" si="157"/>
        <v>2.12</v>
      </c>
      <c r="DJ112" s="214">
        <f t="shared" si="157"/>
        <v>2.12</v>
      </c>
      <c r="DK112" s="214">
        <f t="shared" si="157"/>
        <v>2.12</v>
      </c>
      <c r="DL112" s="214">
        <f t="shared" si="157"/>
        <v>2.12</v>
      </c>
      <c r="DM112" s="214">
        <f t="shared" si="157"/>
        <v>2.12</v>
      </c>
      <c r="DN112" s="214">
        <f t="shared" si="157"/>
        <v>2.12</v>
      </c>
      <c r="DO112" s="214">
        <f t="shared" si="157"/>
        <v>2.44</v>
      </c>
      <c r="DP112" s="214">
        <f t="shared" si="157"/>
        <v>2.44</v>
      </c>
      <c r="DQ112" s="214">
        <f t="shared" si="157"/>
        <v>2.44</v>
      </c>
      <c r="DR112" s="214">
        <f t="shared" si="157"/>
        <v>2.44</v>
      </c>
      <c r="DS112" s="214">
        <f t="shared" si="157"/>
        <v>2.44</v>
      </c>
      <c r="DT112" s="214">
        <f t="shared" si="157"/>
        <v>2.44</v>
      </c>
      <c r="DU112" s="214">
        <f t="shared" si="157"/>
        <v>3.94</v>
      </c>
      <c r="DV112" s="214">
        <f t="shared" si="157"/>
        <v>3.94</v>
      </c>
      <c r="DW112" s="214">
        <f t="shared" si="157"/>
        <v>3.94</v>
      </c>
      <c r="DX112" s="214">
        <f t="shared" si="157"/>
        <v>3.94</v>
      </c>
      <c r="DY112" s="214">
        <f t="shared" si="157"/>
        <v>3.94</v>
      </c>
      <c r="DZ112" s="214">
        <f t="shared" si="157"/>
        <v>3.94</v>
      </c>
      <c r="EA112" s="214">
        <f t="shared" si="157"/>
        <v>4.07</v>
      </c>
      <c r="EB112" s="214">
        <f t="shared" si="157"/>
        <v>4.07</v>
      </c>
      <c r="EC112" s="214">
        <f t="shared" si="157"/>
        <v>4.07</v>
      </c>
      <c r="ED112" s="214">
        <f t="shared" ref="ED112:GO112" si="158">IF(ISNUMBER(ED60),ED60,0)</f>
        <v>4.07</v>
      </c>
      <c r="EE112" s="214">
        <f t="shared" si="158"/>
        <v>4.07</v>
      </c>
      <c r="EF112" s="214">
        <f t="shared" si="158"/>
        <v>4.07</v>
      </c>
      <c r="EG112" s="214">
        <f t="shared" si="158"/>
        <v>0</v>
      </c>
      <c r="EH112" s="214">
        <f t="shared" si="158"/>
        <v>0</v>
      </c>
      <c r="EI112" s="214">
        <f t="shared" si="158"/>
        <v>0</v>
      </c>
      <c r="EJ112" s="214">
        <f t="shared" si="158"/>
        <v>0</v>
      </c>
      <c r="EK112" s="214">
        <f t="shared" si="158"/>
        <v>0</v>
      </c>
      <c r="EL112" s="214">
        <f t="shared" si="158"/>
        <v>0</v>
      </c>
      <c r="EM112" s="214">
        <f t="shared" si="158"/>
        <v>0</v>
      </c>
      <c r="EN112" s="214">
        <f t="shared" si="158"/>
        <v>0</v>
      </c>
      <c r="EO112" s="214">
        <f t="shared" si="158"/>
        <v>0</v>
      </c>
      <c r="EP112" s="214">
        <f t="shared" si="158"/>
        <v>0</v>
      </c>
      <c r="EQ112" s="214">
        <f t="shared" si="158"/>
        <v>0</v>
      </c>
      <c r="ER112" s="214">
        <f t="shared" si="158"/>
        <v>0</v>
      </c>
      <c r="ES112" s="214">
        <f t="shared" si="158"/>
        <v>0</v>
      </c>
      <c r="ET112" s="214">
        <f t="shared" si="158"/>
        <v>0</v>
      </c>
      <c r="EU112" s="214">
        <f t="shared" si="158"/>
        <v>0</v>
      </c>
      <c r="EV112" s="214">
        <f t="shared" si="158"/>
        <v>0</v>
      </c>
      <c r="EW112" s="214">
        <f t="shared" si="158"/>
        <v>0</v>
      </c>
      <c r="EX112" s="214">
        <f t="shared" si="158"/>
        <v>0</v>
      </c>
      <c r="EY112" s="214">
        <f t="shared" si="158"/>
        <v>0</v>
      </c>
      <c r="EZ112" s="214">
        <f t="shared" si="158"/>
        <v>0</v>
      </c>
      <c r="FA112" s="214">
        <f t="shared" si="158"/>
        <v>0</v>
      </c>
      <c r="FB112" s="214">
        <f t="shared" si="158"/>
        <v>0</v>
      </c>
      <c r="FC112" s="214">
        <f t="shared" si="158"/>
        <v>0</v>
      </c>
      <c r="FD112" s="214">
        <f t="shared" si="158"/>
        <v>0</v>
      </c>
      <c r="FE112" s="214">
        <f t="shared" si="158"/>
        <v>0</v>
      </c>
      <c r="FF112" s="214">
        <f t="shared" si="158"/>
        <v>0</v>
      </c>
      <c r="FG112" s="214">
        <f t="shared" si="158"/>
        <v>0</v>
      </c>
      <c r="FH112" s="214">
        <f t="shared" si="158"/>
        <v>0</v>
      </c>
      <c r="FI112" s="214">
        <f t="shared" si="158"/>
        <v>0</v>
      </c>
      <c r="FJ112" s="214">
        <f t="shared" si="158"/>
        <v>0</v>
      </c>
      <c r="FK112" s="214">
        <f t="shared" si="158"/>
        <v>0</v>
      </c>
      <c r="FL112" s="214">
        <f t="shared" si="158"/>
        <v>0</v>
      </c>
      <c r="FM112" s="214">
        <f t="shared" si="158"/>
        <v>0</v>
      </c>
      <c r="FN112" s="214">
        <f t="shared" si="158"/>
        <v>0</v>
      </c>
      <c r="FO112" s="214">
        <f t="shared" si="158"/>
        <v>0</v>
      </c>
      <c r="FP112" s="214">
        <f t="shared" si="158"/>
        <v>0</v>
      </c>
      <c r="FQ112" s="214">
        <f t="shared" si="158"/>
        <v>0</v>
      </c>
      <c r="FR112" s="214">
        <f t="shared" si="158"/>
        <v>0</v>
      </c>
      <c r="FS112" s="214">
        <f t="shared" si="158"/>
        <v>0</v>
      </c>
      <c r="FT112" s="214">
        <f t="shared" si="158"/>
        <v>0</v>
      </c>
      <c r="FU112" s="214">
        <f t="shared" si="158"/>
        <v>0</v>
      </c>
      <c r="FV112" s="214">
        <f t="shared" si="158"/>
        <v>0</v>
      </c>
      <c r="FW112" s="214">
        <f t="shared" si="158"/>
        <v>0</v>
      </c>
      <c r="FX112" s="214">
        <f t="shared" si="158"/>
        <v>0</v>
      </c>
      <c r="FY112" s="214">
        <f t="shared" si="158"/>
        <v>0</v>
      </c>
      <c r="FZ112" s="214">
        <f t="shared" si="158"/>
        <v>0</v>
      </c>
      <c r="GA112" s="214">
        <f t="shared" si="158"/>
        <v>0</v>
      </c>
      <c r="GB112" s="214">
        <f t="shared" si="158"/>
        <v>0</v>
      </c>
      <c r="GC112" s="214">
        <f t="shared" si="158"/>
        <v>0</v>
      </c>
      <c r="GD112" s="214">
        <f t="shared" si="158"/>
        <v>0</v>
      </c>
      <c r="GE112" s="214">
        <f t="shared" si="158"/>
        <v>0</v>
      </c>
      <c r="GF112" s="214">
        <f t="shared" si="158"/>
        <v>0</v>
      </c>
      <c r="GG112" s="214">
        <f t="shared" si="158"/>
        <v>0</v>
      </c>
      <c r="GH112" s="214">
        <f t="shared" si="158"/>
        <v>0</v>
      </c>
      <c r="GI112" s="214">
        <f t="shared" si="158"/>
        <v>0</v>
      </c>
      <c r="GJ112" s="214">
        <f t="shared" si="158"/>
        <v>0</v>
      </c>
      <c r="GK112" s="214">
        <f t="shared" si="158"/>
        <v>0</v>
      </c>
      <c r="GL112" s="214">
        <f t="shared" si="158"/>
        <v>0</v>
      </c>
      <c r="GM112" s="214">
        <f t="shared" si="158"/>
        <v>0</v>
      </c>
      <c r="GN112" s="214">
        <f t="shared" si="158"/>
        <v>0</v>
      </c>
      <c r="GO112" s="214">
        <f t="shared" si="158"/>
        <v>0</v>
      </c>
      <c r="GP112" s="214">
        <f t="shared" ref="GP112:GR112" si="159">IF(ISNUMBER(GP60),GP60,0)</f>
        <v>0</v>
      </c>
      <c r="GQ112" s="214">
        <f t="shared" si="159"/>
        <v>0</v>
      </c>
      <c r="GR112" s="214">
        <f t="shared" si="159"/>
        <v>0</v>
      </c>
      <c r="GS112" s="214">
        <f t="shared" ref="GS112:GV112" si="160">IF(ISNUMBER(GS60),GS60,0)</f>
        <v>0</v>
      </c>
      <c r="GT112" s="214">
        <f t="shared" si="160"/>
        <v>0</v>
      </c>
      <c r="GU112" s="214">
        <f t="shared" si="160"/>
        <v>0</v>
      </c>
      <c r="GV112" s="214">
        <f t="shared" si="160"/>
        <v>0</v>
      </c>
      <c r="GX112" s="230">
        <f t="shared" si="106"/>
        <v>111</v>
      </c>
      <c r="HB112" s="211" t="str">
        <f>DE$18&amp;DE$19&amp;DE$20</f>
        <v>OPELCORSA D VAN1.3 CDTi</v>
      </c>
      <c r="HF112" s="212" t="str">
        <f>DE$18&amp;DE$19&amp;DE$20&amp;"Term:"&amp; DE$43&amp;"  Mileage: "&amp;DE$44</f>
        <v>OPELCORSA D VAN1.3 CDTiTerm:48  Mileage: 40000</v>
      </c>
    </row>
    <row r="113" spans="1:214" ht="12" hidden="1" customHeight="1" x14ac:dyDescent="0.2">
      <c r="A113" s="230" t="s">
        <v>440</v>
      </c>
      <c r="B113" s="208" t="str">
        <f t="shared" si="128"/>
        <v>x</v>
      </c>
      <c r="D113" s="232" t="str">
        <f t="shared" si="134"/>
        <v xml:space="preserve"> Claims Management </v>
      </c>
      <c r="E113" s="214">
        <f t="shared" si="135"/>
        <v>0</v>
      </c>
      <c r="F113" s="214">
        <f t="shared" ref="F113:BQ113" si="161">IF(ISNUMBER(F61),F61,0)</f>
        <v>0</v>
      </c>
      <c r="G113" s="214">
        <f t="shared" si="161"/>
        <v>0</v>
      </c>
      <c r="H113" s="214">
        <f t="shared" si="161"/>
        <v>0</v>
      </c>
      <c r="I113" s="214">
        <f t="shared" si="161"/>
        <v>0</v>
      </c>
      <c r="J113" s="214">
        <f t="shared" si="161"/>
        <v>0</v>
      </c>
      <c r="K113" s="214">
        <f t="shared" si="161"/>
        <v>0</v>
      </c>
      <c r="L113" s="214">
        <f t="shared" si="161"/>
        <v>0</v>
      </c>
      <c r="M113" s="214">
        <f t="shared" si="161"/>
        <v>0</v>
      </c>
      <c r="N113" s="214">
        <f t="shared" si="161"/>
        <v>0</v>
      </c>
      <c r="O113" s="214">
        <f t="shared" si="161"/>
        <v>0</v>
      </c>
      <c r="P113" s="214">
        <f t="shared" si="161"/>
        <v>0</v>
      </c>
      <c r="Q113" s="214">
        <f t="shared" si="161"/>
        <v>0</v>
      </c>
      <c r="R113" s="214">
        <f t="shared" si="161"/>
        <v>0</v>
      </c>
      <c r="S113" s="214">
        <f t="shared" si="161"/>
        <v>0</v>
      </c>
      <c r="T113" s="214">
        <f t="shared" si="161"/>
        <v>0</v>
      </c>
      <c r="U113" s="214">
        <f t="shared" si="161"/>
        <v>0</v>
      </c>
      <c r="V113" s="214">
        <f t="shared" si="161"/>
        <v>0</v>
      </c>
      <c r="W113" s="214">
        <f t="shared" si="161"/>
        <v>0</v>
      </c>
      <c r="X113" s="214">
        <f t="shared" si="161"/>
        <v>0</v>
      </c>
      <c r="Y113" s="214">
        <f t="shared" si="161"/>
        <v>0</v>
      </c>
      <c r="Z113" s="214">
        <f t="shared" si="161"/>
        <v>0</v>
      </c>
      <c r="AA113" s="214">
        <f t="shared" si="161"/>
        <v>0</v>
      </c>
      <c r="AB113" s="214">
        <f t="shared" si="161"/>
        <v>0</v>
      </c>
      <c r="AC113" s="214">
        <f t="shared" si="161"/>
        <v>0</v>
      </c>
      <c r="AD113" s="214">
        <f t="shared" si="161"/>
        <v>0</v>
      </c>
      <c r="AE113" s="214">
        <f t="shared" si="161"/>
        <v>0</v>
      </c>
      <c r="AF113" s="214">
        <f t="shared" si="161"/>
        <v>0</v>
      </c>
      <c r="AG113" s="214">
        <f t="shared" si="161"/>
        <v>0</v>
      </c>
      <c r="AH113" s="214">
        <f t="shared" si="161"/>
        <v>0</v>
      </c>
      <c r="AI113" s="214">
        <f t="shared" si="161"/>
        <v>0</v>
      </c>
      <c r="AJ113" s="214">
        <f t="shared" si="161"/>
        <v>0</v>
      </c>
      <c r="AK113" s="214">
        <f t="shared" si="161"/>
        <v>0</v>
      </c>
      <c r="AL113" s="214">
        <f t="shared" si="161"/>
        <v>0</v>
      </c>
      <c r="AM113" s="214">
        <f t="shared" si="161"/>
        <v>0</v>
      </c>
      <c r="AN113" s="214">
        <f t="shared" si="161"/>
        <v>0</v>
      </c>
      <c r="AO113" s="214">
        <f t="shared" si="161"/>
        <v>0</v>
      </c>
      <c r="AP113" s="214">
        <f t="shared" si="161"/>
        <v>0</v>
      </c>
      <c r="AQ113" s="214">
        <f t="shared" si="161"/>
        <v>0</v>
      </c>
      <c r="AR113" s="214">
        <f t="shared" si="161"/>
        <v>0</v>
      </c>
      <c r="AS113" s="214">
        <f t="shared" si="161"/>
        <v>0</v>
      </c>
      <c r="AT113" s="214">
        <f t="shared" si="161"/>
        <v>0</v>
      </c>
      <c r="AU113" s="214">
        <f t="shared" si="161"/>
        <v>0</v>
      </c>
      <c r="AV113" s="214">
        <f t="shared" si="161"/>
        <v>0</v>
      </c>
      <c r="AW113" s="214">
        <f t="shared" si="161"/>
        <v>0</v>
      </c>
      <c r="AX113" s="214">
        <f t="shared" si="161"/>
        <v>0</v>
      </c>
      <c r="AY113" s="214">
        <f t="shared" si="161"/>
        <v>0</v>
      </c>
      <c r="AZ113" s="214">
        <f t="shared" si="161"/>
        <v>0</v>
      </c>
      <c r="BA113" s="214">
        <f t="shared" si="161"/>
        <v>0</v>
      </c>
      <c r="BB113" s="214">
        <f t="shared" si="161"/>
        <v>0</v>
      </c>
      <c r="BC113" s="214">
        <f t="shared" si="161"/>
        <v>0</v>
      </c>
      <c r="BD113" s="214">
        <f t="shared" si="161"/>
        <v>0</v>
      </c>
      <c r="BE113" s="214">
        <f t="shared" si="161"/>
        <v>0</v>
      </c>
      <c r="BF113" s="214">
        <f t="shared" si="161"/>
        <v>0</v>
      </c>
      <c r="BG113" s="214">
        <f t="shared" si="161"/>
        <v>0</v>
      </c>
      <c r="BH113" s="214">
        <f t="shared" si="161"/>
        <v>0</v>
      </c>
      <c r="BI113" s="214">
        <f t="shared" si="161"/>
        <v>0</v>
      </c>
      <c r="BJ113" s="214">
        <f t="shared" si="161"/>
        <v>0</v>
      </c>
      <c r="BK113" s="214">
        <f t="shared" si="161"/>
        <v>0</v>
      </c>
      <c r="BL113" s="214">
        <f t="shared" si="161"/>
        <v>0</v>
      </c>
      <c r="BM113" s="214">
        <f t="shared" si="161"/>
        <v>0</v>
      </c>
      <c r="BN113" s="214">
        <f t="shared" si="161"/>
        <v>0</v>
      </c>
      <c r="BO113" s="214">
        <f t="shared" si="161"/>
        <v>0</v>
      </c>
      <c r="BP113" s="214">
        <f t="shared" si="161"/>
        <v>0</v>
      </c>
      <c r="BQ113" s="214">
        <f t="shared" si="161"/>
        <v>0</v>
      </c>
      <c r="BR113" s="214">
        <f t="shared" ref="BR113:EC113" si="162">IF(ISNUMBER(BR61),BR61,0)</f>
        <v>0</v>
      </c>
      <c r="BS113" s="214">
        <f t="shared" si="162"/>
        <v>0</v>
      </c>
      <c r="BT113" s="214">
        <f t="shared" si="162"/>
        <v>0</v>
      </c>
      <c r="BU113" s="214">
        <f t="shared" si="162"/>
        <v>0</v>
      </c>
      <c r="BV113" s="214">
        <f t="shared" si="162"/>
        <v>0</v>
      </c>
      <c r="BW113" s="214">
        <f t="shared" si="162"/>
        <v>0</v>
      </c>
      <c r="BX113" s="214">
        <f t="shared" si="162"/>
        <v>0</v>
      </c>
      <c r="BY113" s="214">
        <f t="shared" si="162"/>
        <v>0</v>
      </c>
      <c r="BZ113" s="214">
        <f t="shared" si="162"/>
        <v>0</v>
      </c>
      <c r="CA113" s="214">
        <f t="shared" si="162"/>
        <v>0</v>
      </c>
      <c r="CB113" s="214">
        <f t="shared" si="162"/>
        <v>0</v>
      </c>
      <c r="CC113" s="214">
        <f t="shared" si="162"/>
        <v>0</v>
      </c>
      <c r="CD113" s="214">
        <f t="shared" si="162"/>
        <v>0</v>
      </c>
      <c r="CE113" s="214">
        <f t="shared" si="162"/>
        <v>0</v>
      </c>
      <c r="CF113" s="214">
        <f t="shared" si="162"/>
        <v>0</v>
      </c>
      <c r="CG113" s="214">
        <f t="shared" si="162"/>
        <v>0</v>
      </c>
      <c r="CH113" s="214">
        <f t="shared" si="162"/>
        <v>0</v>
      </c>
      <c r="CI113" s="214">
        <f t="shared" si="162"/>
        <v>0</v>
      </c>
      <c r="CJ113" s="214">
        <f t="shared" si="162"/>
        <v>0</v>
      </c>
      <c r="CK113" s="214">
        <f t="shared" si="162"/>
        <v>0</v>
      </c>
      <c r="CL113" s="214">
        <f t="shared" si="162"/>
        <v>0</v>
      </c>
      <c r="CM113" s="214">
        <f t="shared" si="162"/>
        <v>0</v>
      </c>
      <c r="CN113" s="214">
        <f t="shared" si="162"/>
        <v>0</v>
      </c>
      <c r="CO113" s="214">
        <f t="shared" si="162"/>
        <v>0</v>
      </c>
      <c r="CP113" s="214">
        <f t="shared" si="162"/>
        <v>0</v>
      </c>
      <c r="CQ113" s="214">
        <f t="shared" si="162"/>
        <v>0</v>
      </c>
      <c r="CR113" s="214">
        <f t="shared" si="162"/>
        <v>0</v>
      </c>
      <c r="CS113" s="214">
        <f t="shared" si="162"/>
        <v>0</v>
      </c>
      <c r="CT113" s="214">
        <f t="shared" si="162"/>
        <v>0</v>
      </c>
      <c r="CU113" s="214">
        <f t="shared" si="162"/>
        <v>0</v>
      </c>
      <c r="CV113" s="214">
        <f t="shared" si="162"/>
        <v>0</v>
      </c>
      <c r="CW113" s="214">
        <f t="shared" si="162"/>
        <v>0</v>
      </c>
      <c r="CX113" s="214">
        <f t="shared" si="162"/>
        <v>0</v>
      </c>
      <c r="CY113" s="214">
        <f t="shared" si="162"/>
        <v>0</v>
      </c>
      <c r="CZ113" s="214">
        <f t="shared" si="162"/>
        <v>0</v>
      </c>
      <c r="DA113" s="214">
        <f t="shared" si="162"/>
        <v>0</v>
      </c>
      <c r="DB113" s="214">
        <f t="shared" si="162"/>
        <v>0</v>
      </c>
      <c r="DC113" s="214">
        <f t="shared" si="162"/>
        <v>0</v>
      </c>
      <c r="DD113" s="214">
        <f t="shared" si="162"/>
        <v>0</v>
      </c>
      <c r="DE113" s="214">
        <f t="shared" si="162"/>
        <v>0</v>
      </c>
      <c r="DF113" s="214">
        <f t="shared" si="162"/>
        <v>0</v>
      </c>
      <c r="DG113" s="214">
        <f t="shared" si="162"/>
        <v>0</v>
      </c>
      <c r="DH113" s="214">
        <f t="shared" si="162"/>
        <v>0</v>
      </c>
      <c r="DI113" s="214">
        <f t="shared" si="162"/>
        <v>0</v>
      </c>
      <c r="DJ113" s="214">
        <f t="shared" si="162"/>
        <v>0</v>
      </c>
      <c r="DK113" s="214">
        <f t="shared" si="162"/>
        <v>0</v>
      </c>
      <c r="DL113" s="214">
        <f t="shared" si="162"/>
        <v>0</v>
      </c>
      <c r="DM113" s="214">
        <f t="shared" si="162"/>
        <v>0</v>
      </c>
      <c r="DN113" s="214">
        <f t="shared" si="162"/>
        <v>0</v>
      </c>
      <c r="DO113" s="214">
        <f t="shared" si="162"/>
        <v>0</v>
      </c>
      <c r="DP113" s="214">
        <f t="shared" si="162"/>
        <v>0</v>
      </c>
      <c r="DQ113" s="214">
        <f t="shared" si="162"/>
        <v>0</v>
      </c>
      <c r="DR113" s="214">
        <f t="shared" si="162"/>
        <v>0</v>
      </c>
      <c r="DS113" s="214">
        <f t="shared" si="162"/>
        <v>0</v>
      </c>
      <c r="DT113" s="214">
        <f t="shared" si="162"/>
        <v>0</v>
      </c>
      <c r="DU113" s="214">
        <f t="shared" si="162"/>
        <v>0</v>
      </c>
      <c r="DV113" s="214">
        <f t="shared" si="162"/>
        <v>0</v>
      </c>
      <c r="DW113" s="214">
        <f t="shared" si="162"/>
        <v>0</v>
      </c>
      <c r="DX113" s="214">
        <f t="shared" si="162"/>
        <v>0</v>
      </c>
      <c r="DY113" s="214">
        <f t="shared" si="162"/>
        <v>0</v>
      </c>
      <c r="DZ113" s="214">
        <f t="shared" si="162"/>
        <v>0</v>
      </c>
      <c r="EA113" s="214">
        <f t="shared" si="162"/>
        <v>0</v>
      </c>
      <c r="EB113" s="214">
        <f t="shared" si="162"/>
        <v>0</v>
      </c>
      <c r="EC113" s="214">
        <f t="shared" si="162"/>
        <v>0</v>
      </c>
      <c r="ED113" s="214">
        <f t="shared" ref="ED113:GO113" si="163">IF(ISNUMBER(ED61),ED61,0)</f>
        <v>0</v>
      </c>
      <c r="EE113" s="214">
        <f t="shared" si="163"/>
        <v>0</v>
      </c>
      <c r="EF113" s="214">
        <f t="shared" si="163"/>
        <v>0</v>
      </c>
      <c r="EG113" s="214">
        <f t="shared" si="163"/>
        <v>0</v>
      </c>
      <c r="EH113" s="214">
        <f t="shared" si="163"/>
        <v>0</v>
      </c>
      <c r="EI113" s="214">
        <f t="shared" si="163"/>
        <v>0</v>
      </c>
      <c r="EJ113" s="214">
        <f t="shared" si="163"/>
        <v>0</v>
      </c>
      <c r="EK113" s="214">
        <f t="shared" si="163"/>
        <v>0</v>
      </c>
      <c r="EL113" s="214">
        <f t="shared" si="163"/>
        <v>0</v>
      </c>
      <c r="EM113" s="214">
        <f t="shared" si="163"/>
        <v>0</v>
      </c>
      <c r="EN113" s="214">
        <f t="shared" si="163"/>
        <v>0</v>
      </c>
      <c r="EO113" s="214">
        <f t="shared" si="163"/>
        <v>0</v>
      </c>
      <c r="EP113" s="214">
        <f t="shared" si="163"/>
        <v>0</v>
      </c>
      <c r="EQ113" s="214">
        <f t="shared" si="163"/>
        <v>0</v>
      </c>
      <c r="ER113" s="214">
        <f t="shared" si="163"/>
        <v>0</v>
      </c>
      <c r="ES113" s="214">
        <f t="shared" si="163"/>
        <v>0</v>
      </c>
      <c r="ET113" s="214">
        <f t="shared" si="163"/>
        <v>0</v>
      </c>
      <c r="EU113" s="214">
        <f t="shared" si="163"/>
        <v>0</v>
      </c>
      <c r="EV113" s="214">
        <f t="shared" si="163"/>
        <v>0</v>
      </c>
      <c r="EW113" s="214">
        <f t="shared" si="163"/>
        <v>0</v>
      </c>
      <c r="EX113" s="214">
        <f t="shared" si="163"/>
        <v>0</v>
      </c>
      <c r="EY113" s="214">
        <f t="shared" si="163"/>
        <v>0</v>
      </c>
      <c r="EZ113" s="214">
        <f t="shared" si="163"/>
        <v>0</v>
      </c>
      <c r="FA113" s="214">
        <f t="shared" si="163"/>
        <v>0</v>
      </c>
      <c r="FB113" s="214">
        <f t="shared" si="163"/>
        <v>0</v>
      </c>
      <c r="FC113" s="214">
        <f t="shared" si="163"/>
        <v>0</v>
      </c>
      <c r="FD113" s="214">
        <f t="shared" si="163"/>
        <v>0</v>
      </c>
      <c r="FE113" s="214">
        <f t="shared" si="163"/>
        <v>0</v>
      </c>
      <c r="FF113" s="214">
        <f t="shared" si="163"/>
        <v>0</v>
      </c>
      <c r="FG113" s="214">
        <f t="shared" si="163"/>
        <v>0</v>
      </c>
      <c r="FH113" s="214">
        <f t="shared" si="163"/>
        <v>0</v>
      </c>
      <c r="FI113" s="214">
        <f t="shared" si="163"/>
        <v>0</v>
      </c>
      <c r="FJ113" s="214">
        <f t="shared" si="163"/>
        <v>0</v>
      </c>
      <c r="FK113" s="214">
        <f t="shared" si="163"/>
        <v>0</v>
      </c>
      <c r="FL113" s="214">
        <f t="shared" si="163"/>
        <v>0</v>
      </c>
      <c r="FM113" s="214">
        <f t="shared" si="163"/>
        <v>0</v>
      </c>
      <c r="FN113" s="214">
        <f t="shared" si="163"/>
        <v>0</v>
      </c>
      <c r="FO113" s="214">
        <f t="shared" si="163"/>
        <v>0</v>
      </c>
      <c r="FP113" s="214">
        <f t="shared" si="163"/>
        <v>0</v>
      </c>
      <c r="FQ113" s="214">
        <f t="shared" si="163"/>
        <v>0</v>
      </c>
      <c r="FR113" s="214">
        <f t="shared" si="163"/>
        <v>0</v>
      </c>
      <c r="FS113" s="214">
        <f t="shared" si="163"/>
        <v>0</v>
      </c>
      <c r="FT113" s="214">
        <f t="shared" si="163"/>
        <v>0</v>
      </c>
      <c r="FU113" s="214">
        <f t="shared" si="163"/>
        <v>0</v>
      </c>
      <c r="FV113" s="214">
        <f t="shared" si="163"/>
        <v>0</v>
      </c>
      <c r="FW113" s="214">
        <f t="shared" si="163"/>
        <v>0</v>
      </c>
      <c r="FX113" s="214">
        <f t="shared" si="163"/>
        <v>0</v>
      </c>
      <c r="FY113" s="214">
        <f t="shared" si="163"/>
        <v>0</v>
      </c>
      <c r="FZ113" s="214">
        <f t="shared" si="163"/>
        <v>0</v>
      </c>
      <c r="GA113" s="214">
        <f t="shared" si="163"/>
        <v>0</v>
      </c>
      <c r="GB113" s="214">
        <f t="shared" si="163"/>
        <v>0</v>
      </c>
      <c r="GC113" s="214">
        <f t="shared" si="163"/>
        <v>0</v>
      </c>
      <c r="GD113" s="214">
        <f t="shared" si="163"/>
        <v>0</v>
      </c>
      <c r="GE113" s="214">
        <f t="shared" si="163"/>
        <v>0</v>
      </c>
      <c r="GF113" s="214">
        <f t="shared" si="163"/>
        <v>0</v>
      </c>
      <c r="GG113" s="214">
        <f t="shared" si="163"/>
        <v>0</v>
      </c>
      <c r="GH113" s="214">
        <f t="shared" si="163"/>
        <v>0</v>
      </c>
      <c r="GI113" s="214">
        <f t="shared" si="163"/>
        <v>0</v>
      </c>
      <c r="GJ113" s="214">
        <f t="shared" si="163"/>
        <v>0</v>
      </c>
      <c r="GK113" s="214">
        <f t="shared" si="163"/>
        <v>0</v>
      </c>
      <c r="GL113" s="214">
        <f t="shared" si="163"/>
        <v>0</v>
      </c>
      <c r="GM113" s="214">
        <f t="shared" si="163"/>
        <v>0</v>
      </c>
      <c r="GN113" s="214">
        <f t="shared" si="163"/>
        <v>0</v>
      </c>
      <c r="GO113" s="214">
        <f t="shared" si="163"/>
        <v>0</v>
      </c>
      <c r="GP113" s="214">
        <f t="shared" ref="GP113:GR113" si="164">IF(ISNUMBER(GP61),GP61,0)</f>
        <v>0</v>
      </c>
      <c r="GQ113" s="214">
        <f t="shared" si="164"/>
        <v>0</v>
      </c>
      <c r="GR113" s="214">
        <f t="shared" si="164"/>
        <v>0</v>
      </c>
      <c r="GS113" s="214">
        <f t="shared" ref="GS113:GV113" si="165">IF(ISNUMBER(GS61),GS61,0)</f>
        <v>0</v>
      </c>
      <c r="GT113" s="214">
        <f t="shared" si="165"/>
        <v>0</v>
      </c>
      <c r="GU113" s="214">
        <f t="shared" si="165"/>
        <v>0</v>
      </c>
      <c r="GV113" s="214">
        <f t="shared" si="165"/>
        <v>0</v>
      </c>
      <c r="GX113" s="230">
        <f t="shared" si="106"/>
        <v>112</v>
      </c>
      <c r="HB113" s="211" t="str">
        <f>DF$18&amp;DF$19&amp;DF$20</f>
        <v>OPELCORSA D VAN1.3 CDTi</v>
      </c>
      <c r="HF113" s="212" t="str">
        <f>DF$18&amp;DF$19&amp;DF$20&amp;"Term:"&amp; DF$43&amp;"  Mileage: "&amp;DF$44</f>
        <v>OPELCORSA D VAN1.3 CDTiTerm:60  Mileage: 25000</v>
      </c>
    </row>
    <row r="114" spans="1:214" ht="12" hidden="1" customHeight="1" x14ac:dyDescent="0.2">
      <c r="A114" s="230" t="s">
        <v>440</v>
      </c>
      <c r="B114" s="208" t="str">
        <f t="shared" si="128"/>
        <v>x</v>
      </c>
      <c r="D114" s="232" t="str">
        <f>D63</f>
        <v xml:space="preserve"> Road assistance </v>
      </c>
      <c r="E114" s="214">
        <f>IF(ISNUMBER(E63),E63,0)</f>
        <v>3.16</v>
      </c>
      <c r="F114" s="214">
        <f t="shared" ref="F114:BQ114" si="166">IF(ISNUMBER(F63),F63,0)</f>
        <v>3.16</v>
      </c>
      <c r="G114" s="214">
        <f t="shared" si="166"/>
        <v>3.16</v>
      </c>
      <c r="H114" s="214">
        <f t="shared" si="166"/>
        <v>3.16</v>
      </c>
      <c r="I114" s="214">
        <f t="shared" si="166"/>
        <v>3.16</v>
      </c>
      <c r="J114" s="214">
        <f t="shared" si="166"/>
        <v>3.16</v>
      </c>
      <c r="K114" s="214">
        <f t="shared" si="166"/>
        <v>3.16</v>
      </c>
      <c r="L114" s="214">
        <f t="shared" si="166"/>
        <v>3.16</v>
      </c>
      <c r="M114" s="214">
        <f t="shared" si="166"/>
        <v>3.16</v>
      </c>
      <c r="N114" s="214">
        <f t="shared" si="166"/>
        <v>3.16</v>
      </c>
      <c r="O114" s="214">
        <f t="shared" si="166"/>
        <v>3.16</v>
      </c>
      <c r="P114" s="214">
        <f t="shared" si="166"/>
        <v>3.16</v>
      </c>
      <c r="Q114" s="214">
        <f t="shared" si="166"/>
        <v>3.16</v>
      </c>
      <c r="R114" s="214">
        <f t="shared" si="166"/>
        <v>3.16</v>
      </c>
      <c r="S114" s="214">
        <f t="shared" si="166"/>
        <v>3.16</v>
      </c>
      <c r="T114" s="214">
        <f t="shared" si="166"/>
        <v>3.16</v>
      </c>
      <c r="U114" s="214">
        <f t="shared" si="166"/>
        <v>3.16</v>
      </c>
      <c r="V114" s="214">
        <f t="shared" si="166"/>
        <v>3.16</v>
      </c>
      <c r="W114" s="214">
        <f t="shared" si="166"/>
        <v>3.16</v>
      </c>
      <c r="X114" s="214">
        <f t="shared" si="166"/>
        <v>3.16</v>
      </c>
      <c r="Y114" s="214">
        <f t="shared" si="166"/>
        <v>3.16</v>
      </c>
      <c r="Z114" s="214">
        <f t="shared" si="166"/>
        <v>3.16</v>
      </c>
      <c r="AA114" s="214">
        <f t="shared" si="166"/>
        <v>3.16</v>
      </c>
      <c r="AB114" s="214">
        <f t="shared" si="166"/>
        <v>3.16</v>
      </c>
      <c r="AC114" s="214">
        <f t="shared" si="166"/>
        <v>3.16</v>
      </c>
      <c r="AD114" s="214">
        <f t="shared" si="166"/>
        <v>3.16</v>
      </c>
      <c r="AE114" s="214">
        <f t="shared" si="166"/>
        <v>3.16</v>
      </c>
      <c r="AF114" s="214">
        <f t="shared" si="166"/>
        <v>3.16</v>
      </c>
      <c r="AG114" s="214">
        <f t="shared" si="166"/>
        <v>3.16</v>
      </c>
      <c r="AH114" s="214">
        <f t="shared" si="166"/>
        <v>3.16</v>
      </c>
      <c r="AI114" s="214">
        <f t="shared" si="166"/>
        <v>3.16</v>
      </c>
      <c r="AJ114" s="214">
        <f t="shared" si="166"/>
        <v>3.16</v>
      </c>
      <c r="AK114" s="214">
        <f t="shared" si="166"/>
        <v>3.16</v>
      </c>
      <c r="AL114" s="214">
        <f t="shared" si="166"/>
        <v>3.16</v>
      </c>
      <c r="AM114" s="214">
        <f t="shared" si="166"/>
        <v>3.16</v>
      </c>
      <c r="AN114" s="214">
        <f t="shared" si="166"/>
        <v>3.16</v>
      </c>
      <c r="AO114" s="214">
        <f t="shared" si="166"/>
        <v>3.16</v>
      </c>
      <c r="AP114" s="214">
        <f t="shared" si="166"/>
        <v>3.16</v>
      </c>
      <c r="AQ114" s="214">
        <f t="shared" si="166"/>
        <v>3.16</v>
      </c>
      <c r="AR114" s="214">
        <f t="shared" si="166"/>
        <v>3.16</v>
      </c>
      <c r="AS114" s="214">
        <f t="shared" si="166"/>
        <v>3.16</v>
      </c>
      <c r="AT114" s="214">
        <f t="shared" si="166"/>
        <v>3.16</v>
      </c>
      <c r="AU114" s="214">
        <f t="shared" si="166"/>
        <v>3.16</v>
      </c>
      <c r="AV114" s="214">
        <f t="shared" si="166"/>
        <v>3.16</v>
      </c>
      <c r="AW114" s="214">
        <f t="shared" si="166"/>
        <v>3.16</v>
      </c>
      <c r="AX114" s="214">
        <f t="shared" si="166"/>
        <v>3.16</v>
      </c>
      <c r="AY114" s="214">
        <f t="shared" si="166"/>
        <v>3.16</v>
      </c>
      <c r="AZ114" s="214">
        <f t="shared" si="166"/>
        <v>3.16</v>
      </c>
      <c r="BA114" s="214">
        <f t="shared" si="166"/>
        <v>3.16</v>
      </c>
      <c r="BB114" s="214">
        <f t="shared" si="166"/>
        <v>3.16</v>
      </c>
      <c r="BC114" s="214">
        <f t="shared" si="166"/>
        <v>3.16</v>
      </c>
      <c r="BD114" s="214">
        <f t="shared" si="166"/>
        <v>3.16</v>
      </c>
      <c r="BE114" s="214">
        <f t="shared" si="166"/>
        <v>3.16</v>
      </c>
      <c r="BF114" s="214">
        <f t="shared" si="166"/>
        <v>3.16</v>
      </c>
      <c r="BG114" s="214">
        <f t="shared" si="166"/>
        <v>3.16</v>
      </c>
      <c r="BH114" s="214">
        <f t="shared" si="166"/>
        <v>3.16</v>
      </c>
      <c r="BI114" s="214">
        <f t="shared" si="166"/>
        <v>3.16</v>
      </c>
      <c r="BJ114" s="214">
        <f t="shared" si="166"/>
        <v>3.16</v>
      </c>
      <c r="BK114" s="214">
        <f t="shared" si="166"/>
        <v>3.16</v>
      </c>
      <c r="BL114" s="214">
        <f t="shared" si="166"/>
        <v>3.16</v>
      </c>
      <c r="BM114" s="214">
        <f t="shared" si="166"/>
        <v>3.16</v>
      </c>
      <c r="BN114" s="214">
        <f t="shared" si="166"/>
        <v>3.16</v>
      </c>
      <c r="BO114" s="214">
        <f t="shared" si="166"/>
        <v>3.16</v>
      </c>
      <c r="BP114" s="214">
        <f t="shared" si="166"/>
        <v>3.16</v>
      </c>
      <c r="BQ114" s="214">
        <f t="shared" si="166"/>
        <v>3.16</v>
      </c>
      <c r="BR114" s="214">
        <f t="shared" ref="BR114:EC114" si="167">IF(ISNUMBER(BR63),BR63,0)</f>
        <v>3.16</v>
      </c>
      <c r="BS114" s="214">
        <f t="shared" si="167"/>
        <v>3.16</v>
      </c>
      <c r="BT114" s="214">
        <f t="shared" si="167"/>
        <v>3.16</v>
      </c>
      <c r="BU114" s="214">
        <f t="shared" si="167"/>
        <v>3.16</v>
      </c>
      <c r="BV114" s="214">
        <f t="shared" si="167"/>
        <v>3.16</v>
      </c>
      <c r="BW114" s="214">
        <f t="shared" si="167"/>
        <v>3.16</v>
      </c>
      <c r="BX114" s="214">
        <f t="shared" si="167"/>
        <v>3.16</v>
      </c>
      <c r="BY114" s="214">
        <f t="shared" si="167"/>
        <v>3.16</v>
      </c>
      <c r="BZ114" s="214">
        <f t="shared" si="167"/>
        <v>3.16</v>
      </c>
      <c r="CA114" s="214">
        <f t="shared" si="167"/>
        <v>3.16</v>
      </c>
      <c r="CB114" s="214">
        <f t="shared" si="167"/>
        <v>3.16</v>
      </c>
      <c r="CC114" s="214">
        <f t="shared" si="167"/>
        <v>3.16</v>
      </c>
      <c r="CD114" s="214">
        <f t="shared" si="167"/>
        <v>3.16</v>
      </c>
      <c r="CE114" s="214">
        <f t="shared" si="167"/>
        <v>3.16</v>
      </c>
      <c r="CF114" s="214">
        <f t="shared" si="167"/>
        <v>3.16</v>
      </c>
      <c r="CG114" s="214">
        <f t="shared" si="167"/>
        <v>3.16</v>
      </c>
      <c r="CH114" s="214">
        <f t="shared" si="167"/>
        <v>3.16</v>
      </c>
      <c r="CI114" s="214">
        <f t="shared" si="167"/>
        <v>3.16</v>
      </c>
      <c r="CJ114" s="214">
        <f t="shared" si="167"/>
        <v>3.16</v>
      </c>
      <c r="CK114" s="214">
        <f t="shared" si="167"/>
        <v>3.16</v>
      </c>
      <c r="CL114" s="214">
        <f t="shared" si="167"/>
        <v>3.16</v>
      </c>
      <c r="CM114" s="214">
        <f t="shared" si="167"/>
        <v>3.16</v>
      </c>
      <c r="CN114" s="214">
        <f t="shared" si="167"/>
        <v>3.16</v>
      </c>
      <c r="CO114" s="214">
        <f t="shared" si="167"/>
        <v>3.16</v>
      </c>
      <c r="CP114" s="214">
        <f t="shared" si="167"/>
        <v>3.16</v>
      </c>
      <c r="CQ114" s="214">
        <f t="shared" si="167"/>
        <v>3.16</v>
      </c>
      <c r="CR114" s="214">
        <f t="shared" si="167"/>
        <v>3.16</v>
      </c>
      <c r="CS114" s="214">
        <f t="shared" si="167"/>
        <v>3.16</v>
      </c>
      <c r="CT114" s="214">
        <f t="shared" si="167"/>
        <v>3.16</v>
      </c>
      <c r="CU114" s="214">
        <f t="shared" si="167"/>
        <v>3.16</v>
      </c>
      <c r="CV114" s="214">
        <f t="shared" si="167"/>
        <v>3.16</v>
      </c>
      <c r="CW114" s="214">
        <f t="shared" si="167"/>
        <v>3.16</v>
      </c>
      <c r="CX114" s="214">
        <f t="shared" si="167"/>
        <v>3.16</v>
      </c>
      <c r="CY114" s="214">
        <f t="shared" si="167"/>
        <v>3.16</v>
      </c>
      <c r="CZ114" s="214">
        <f t="shared" si="167"/>
        <v>3.16</v>
      </c>
      <c r="DA114" s="214">
        <f t="shared" si="167"/>
        <v>3.16</v>
      </c>
      <c r="DB114" s="214">
        <f t="shared" si="167"/>
        <v>3.16</v>
      </c>
      <c r="DC114" s="214">
        <f t="shared" si="167"/>
        <v>3.16</v>
      </c>
      <c r="DD114" s="214">
        <f t="shared" si="167"/>
        <v>3.16</v>
      </c>
      <c r="DE114" s="214">
        <f t="shared" si="167"/>
        <v>3.16</v>
      </c>
      <c r="DF114" s="214">
        <f t="shared" si="167"/>
        <v>3.16</v>
      </c>
      <c r="DG114" s="214">
        <f t="shared" si="167"/>
        <v>3.16</v>
      </c>
      <c r="DH114" s="214">
        <f t="shared" si="167"/>
        <v>3.16</v>
      </c>
      <c r="DI114" s="214">
        <f t="shared" si="167"/>
        <v>3.16</v>
      </c>
      <c r="DJ114" s="214">
        <f t="shared" si="167"/>
        <v>3.16</v>
      </c>
      <c r="DK114" s="214">
        <f t="shared" si="167"/>
        <v>3.16</v>
      </c>
      <c r="DL114" s="214">
        <f t="shared" si="167"/>
        <v>3.16</v>
      </c>
      <c r="DM114" s="214">
        <f t="shared" si="167"/>
        <v>3.16</v>
      </c>
      <c r="DN114" s="214">
        <f t="shared" si="167"/>
        <v>3.16</v>
      </c>
      <c r="DO114" s="214">
        <f t="shared" si="167"/>
        <v>3.16</v>
      </c>
      <c r="DP114" s="214">
        <f t="shared" si="167"/>
        <v>3.16</v>
      </c>
      <c r="DQ114" s="214">
        <f t="shared" si="167"/>
        <v>3.16</v>
      </c>
      <c r="DR114" s="214">
        <f t="shared" si="167"/>
        <v>3.16</v>
      </c>
      <c r="DS114" s="214">
        <f t="shared" si="167"/>
        <v>3.16</v>
      </c>
      <c r="DT114" s="214">
        <f t="shared" si="167"/>
        <v>3.16</v>
      </c>
      <c r="DU114" s="214">
        <f t="shared" si="167"/>
        <v>3.16</v>
      </c>
      <c r="DV114" s="214">
        <f t="shared" si="167"/>
        <v>3.16</v>
      </c>
      <c r="DW114" s="214">
        <f t="shared" si="167"/>
        <v>3.16</v>
      </c>
      <c r="DX114" s="214">
        <f t="shared" si="167"/>
        <v>3.16</v>
      </c>
      <c r="DY114" s="214">
        <f t="shared" si="167"/>
        <v>3.16</v>
      </c>
      <c r="DZ114" s="214">
        <f t="shared" si="167"/>
        <v>3.16</v>
      </c>
      <c r="EA114" s="214">
        <f t="shared" si="167"/>
        <v>3.16</v>
      </c>
      <c r="EB114" s="214">
        <f t="shared" si="167"/>
        <v>3.16</v>
      </c>
      <c r="EC114" s="214">
        <f t="shared" si="167"/>
        <v>3.16</v>
      </c>
      <c r="ED114" s="214">
        <f t="shared" ref="ED114:GO114" si="168">IF(ISNUMBER(ED63),ED63,0)</f>
        <v>3.16</v>
      </c>
      <c r="EE114" s="214">
        <f t="shared" si="168"/>
        <v>3.16</v>
      </c>
      <c r="EF114" s="214">
        <f t="shared" si="168"/>
        <v>3.16</v>
      </c>
      <c r="EG114" s="214">
        <f t="shared" si="168"/>
        <v>0</v>
      </c>
      <c r="EH114" s="214">
        <f t="shared" si="168"/>
        <v>0</v>
      </c>
      <c r="EI114" s="214">
        <f t="shared" si="168"/>
        <v>0</v>
      </c>
      <c r="EJ114" s="214">
        <f t="shared" si="168"/>
        <v>0</v>
      </c>
      <c r="EK114" s="214">
        <f t="shared" si="168"/>
        <v>0</v>
      </c>
      <c r="EL114" s="214">
        <f t="shared" si="168"/>
        <v>0</v>
      </c>
      <c r="EM114" s="214">
        <f t="shared" si="168"/>
        <v>0</v>
      </c>
      <c r="EN114" s="214">
        <f t="shared" si="168"/>
        <v>0</v>
      </c>
      <c r="EO114" s="214">
        <f t="shared" si="168"/>
        <v>0</v>
      </c>
      <c r="EP114" s="214">
        <f t="shared" si="168"/>
        <v>0</v>
      </c>
      <c r="EQ114" s="214">
        <f t="shared" si="168"/>
        <v>0</v>
      </c>
      <c r="ER114" s="214">
        <f t="shared" si="168"/>
        <v>0</v>
      </c>
      <c r="ES114" s="214">
        <f t="shared" si="168"/>
        <v>0</v>
      </c>
      <c r="ET114" s="214">
        <f t="shared" si="168"/>
        <v>0</v>
      </c>
      <c r="EU114" s="214">
        <f t="shared" si="168"/>
        <v>0</v>
      </c>
      <c r="EV114" s="214">
        <f t="shared" si="168"/>
        <v>0</v>
      </c>
      <c r="EW114" s="214">
        <f t="shared" si="168"/>
        <v>0</v>
      </c>
      <c r="EX114" s="214">
        <f t="shared" si="168"/>
        <v>0</v>
      </c>
      <c r="EY114" s="214">
        <f t="shared" si="168"/>
        <v>0</v>
      </c>
      <c r="EZ114" s="214">
        <f t="shared" si="168"/>
        <v>0</v>
      </c>
      <c r="FA114" s="214">
        <f t="shared" si="168"/>
        <v>0</v>
      </c>
      <c r="FB114" s="214">
        <f t="shared" si="168"/>
        <v>0</v>
      </c>
      <c r="FC114" s="214">
        <f t="shared" si="168"/>
        <v>0</v>
      </c>
      <c r="FD114" s="214">
        <f t="shared" si="168"/>
        <v>0</v>
      </c>
      <c r="FE114" s="214">
        <f t="shared" si="168"/>
        <v>0</v>
      </c>
      <c r="FF114" s="214">
        <f t="shared" si="168"/>
        <v>0</v>
      </c>
      <c r="FG114" s="214">
        <f t="shared" si="168"/>
        <v>0</v>
      </c>
      <c r="FH114" s="214">
        <f t="shared" si="168"/>
        <v>0</v>
      </c>
      <c r="FI114" s="214">
        <f t="shared" si="168"/>
        <v>0</v>
      </c>
      <c r="FJ114" s="214">
        <f t="shared" si="168"/>
        <v>0</v>
      </c>
      <c r="FK114" s="214">
        <f t="shared" si="168"/>
        <v>0</v>
      </c>
      <c r="FL114" s="214">
        <f t="shared" si="168"/>
        <v>0</v>
      </c>
      <c r="FM114" s="214">
        <f t="shared" si="168"/>
        <v>0</v>
      </c>
      <c r="FN114" s="214">
        <f t="shared" si="168"/>
        <v>0</v>
      </c>
      <c r="FO114" s="214">
        <f t="shared" si="168"/>
        <v>0</v>
      </c>
      <c r="FP114" s="214">
        <f t="shared" si="168"/>
        <v>0</v>
      </c>
      <c r="FQ114" s="214">
        <f t="shared" si="168"/>
        <v>0</v>
      </c>
      <c r="FR114" s="214">
        <f t="shared" si="168"/>
        <v>0</v>
      </c>
      <c r="FS114" s="214">
        <f t="shared" si="168"/>
        <v>0</v>
      </c>
      <c r="FT114" s="214">
        <f t="shared" si="168"/>
        <v>0</v>
      </c>
      <c r="FU114" s="214">
        <f t="shared" si="168"/>
        <v>0</v>
      </c>
      <c r="FV114" s="214">
        <f t="shared" si="168"/>
        <v>0</v>
      </c>
      <c r="FW114" s="214">
        <f t="shared" si="168"/>
        <v>0</v>
      </c>
      <c r="FX114" s="214">
        <f t="shared" si="168"/>
        <v>0</v>
      </c>
      <c r="FY114" s="214">
        <f t="shared" si="168"/>
        <v>0</v>
      </c>
      <c r="FZ114" s="214">
        <f t="shared" si="168"/>
        <v>0</v>
      </c>
      <c r="GA114" s="214">
        <f t="shared" si="168"/>
        <v>0</v>
      </c>
      <c r="GB114" s="214">
        <f t="shared" si="168"/>
        <v>0</v>
      </c>
      <c r="GC114" s="214">
        <f t="shared" si="168"/>
        <v>0</v>
      </c>
      <c r="GD114" s="214">
        <f t="shared" si="168"/>
        <v>0</v>
      </c>
      <c r="GE114" s="214">
        <f t="shared" si="168"/>
        <v>0</v>
      </c>
      <c r="GF114" s="214">
        <f t="shared" si="168"/>
        <v>0</v>
      </c>
      <c r="GG114" s="214">
        <f t="shared" si="168"/>
        <v>0</v>
      </c>
      <c r="GH114" s="214">
        <f t="shared" si="168"/>
        <v>0</v>
      </c>
      <c r="GI114" s="214">
        <f t="shared" si="168"/>
        <v>0</v>
      </c>
      <c r="GJ114" s="214">
        <f t="shared" si="168"/>
        <v>0</v>
      </c>
      <c r="GK114" s="214">
        <f t="shared" si="168"/>
        <v>0</v>
      </c>
      <c r="GL114" s="214">
        <f t="shared" si="168"/>
        <v>0</v>
      </c>
      <c r="GM114" s="214">
        <f t="shared" si="168"/>
        <v>0</v>
      </c>
      <c r="GN114" s="214">
        <f t="shared" si="168"/>
        <v>0</v>
      </c>
      <c r="GO114" s="214">
        <f t="shared" si="168"/>
        <v>0</v>
      </c>
      <c r="GP114" s="214">
        <f t="shared" ref="GP114:GR114" si="169">IF(ISNUMBER(GP63),GP63,0)</f>
        <v>0</v>
      </c>
      <c r="GQ114" s="214">
        <f t="shared" si="169"/>
        <v>0</v>
      </c>
      <c r="GR114" s="214">
        <f t="shared" si="169"/>
        <v>0</v>
      </c>
      <c r="GS114" s="214">
        <f t="shared" ref="GS114:GV114" si="170">IF(ISNUMBER(GS63),GS63,0)</f>
        <v>0</v>
      </c>
      <c r="GT114" s="214">
        <f t="shared" si="170"/>
        <v>0</v>
      </c>
      <c r="GU114" s="214">
        <f t="shared" si="170"/>
        <v>0</v>
      </c>
      <c r="GV114" s="214">
        <f t="shared" si="170"/>
        <v>0</v>
      </c>
      <c r="GX114" s="230">
        <f t="shared" si="106"/>
        <v>113</v>
      </c>
      <c r="HB114" s="211" t="str">
        <f>DG$18&amp;DG$19&amp;DG$20</f>
        <v>OPELCORSA D VAN1.3 CDTi</v>
      </c>
      <c r="HF114" s="212" t="str">
        <f>DG$18&amp;DG$19&amp;DG$20&amp;"Term:"&amp; DG$43&amp;"  Mileage: "&amp;DG$44</f>
        <v>OPELCORSA D VAN1.3 CDTiTerm:60  Mileage: 30000</v>
      </c>
    </row>
    <row r="115" spans="1:214" ht="12" hidden="1" customHeight="1" x14ac:dyDescent="0.2">
      <c r="A115" s="230" t="s">
        <v>440</v>
      </c>
      <c r="B115" s="208" t="str">
        <f t="shared" si="128"/>
        <v>x</v>
      </c>
      <c r="D115" s="232" t="str">
        <f t="shared" ref="D115:D118" si="171">D64</f>
        <v xml:space="preserve"> Fuel card </v>
      </c>
      <c r="E115" s="214">
        <f>IF(ISNUMBER(E64),E64,0)</f>
        <v>0</v>
      </c>
      <c r="F115" s="214">
        <f t="shared" ref="F115:BQ115" si="172">IF(ISNUMBER(F64),F64,0)</f>
        <v>0</v>
      </c>
      <c r="G115" s="214">
        <f t="shared" si="172"/>
        <v>0</v>
      </c>
      <c r="H115" s="214">
        <f t="shared" si="172"/>
        <v>0</v>
      </c>
      <c r="I115" s="214">
        <f t="shared" si="172"/>
        <v>0</v>
      </c>
      <c r="J115" s="214">
        <f t="shared" si="172"/>
        <v>0</v>
      </c>
      <c r="K115" s="214">
        <f t="shared" si="172"/>
        <v>0</v>
      </c>
      <c r="L115" s="214">
        <f t="shared" si="172"/>
        <v>0</v>
      </c>
      <c r="M115" s="214">
        <f t="shared" si="172"/>
        <v>0</v>
      </c>
      <c r="N115" s="214">
        <f t="shared" si="172"/>
        <v>0</v>
      </c>
      <c r="O115" s="214">
        <f t="shared" si="172"/>
        <v>0</v>
      </c>
      <c r="P115" s="214">
        <f t="shared" si="172"/>
        <v>0</v>
      </c>
      <c r="Q115" s="214">
        <f t="shared" si="172"/>
        <v>0</v>
      </c>
      <c r="R115" s="214">
        <f t="shared" si="172"/>
        <v>0</v>
      </c>
      <c r="S115" s="214">
        <f t="shared" si="172"/>
        <v>0</v>
      </c>
      <c r="T115" s="214">
        <f t="shared" si="172"/>
        <v>0</v>
      </c>
      <c r="U115" s="214">
        <f t="shared" si="172"/>
        <v>0</v>
      </c>
      <c r="V115" s="214">
        <f t="shared" si="172"/>
        <v>0</v>
      </c>
      <c r="W115" s="214">
        <f t="shared" si="172"/>
        <v>0</v>
      </c>
      <c r="X115" s="214">
        <f t="shared" si="172"/>
        <v>0</v>
      </c>
      <c r="Y115" s="214">
        <f t="shared" si="172"/>
        <v>0</v>
      </c>
      <c r="Z115" s="214">
        <f t="shared" si="172"/>
        <v>0</v>
      </c>
      <c r="AA115" s="214">
        <f t="shared" si="172"/>
        <v>0</v>
      </c>
      <c r="AB115" s="214">
        <f t="shared" si="172"/>
        <v>0</v>
      </c>
      <c r="AC115" s="214">
        <f t="shared" si="172"/>
        <v>0</v>
      </c>
      <c r="AD115" s="214">
        <f t="shared" si="172"/>
        <v>0</v>
      </c>
      <c r="AE115" s="214">
        <f t="shared" si="172"/>
        <v>0</v>
      </c>
      <c r="AF115" s="214">
        <f t="shared" si="172"/>
        <v>0</v>
      </c>
      <c r="AG115" s="214">
        <f t="shared" si="172"/>
        <v>0</v>
      </c>
      <c r="AH115" s="214">
        <f t="shared" si="172"/>
        <v>0</v>
      </c>
      <c r="AI115" s="214">
        <f t="shared" si="172"/>
        <v>0</v>
      </c>
      <c r="AJ115" s="214">
        <f t="shared" si="172"/>
        <v>0</v>
      </c>
      <c r="AK115" s="214">
        <f t="shared" si="172"/>
        <v>0</v>
      </c>
      <c r="AL115" s="214">
        <f t="shared" si="172"/>
        <v>0</v>
      </c>
      <c r="AM115" s="214">
        <f t="shared" si="172"/>
        <v>0</v>
      </c>
      <c r="AN115" s="214">
        <f t="shared" si="172"/>
        <v>0</v>
      </c>
      <c r="AO115" s="214">
        <f t="shared" si="172"/>
        <v>0</v>
      </c>
      <c r="AP115" s="214">
        <f t="shared" si="172"/>
        <v>0</v>
      </c>
      <c r="AQ115" s="214">
        <f t="shared" si="172"/>
        <v>0</v>
      </c>
      <c r="AR115" s="214">
        <f t="shared" si="172"/>
        <v>0</v>
      </c>
      <c r="AS115" s="214">
        <f t="shared" si="172"/>
        <v>0</v>
      </c>
      <c r="AT115" s="214">
        <f t="shared" si="172"/>
        <v>0</v>
      </c>
      <c r="AU115" s="214">
        <f t="shared" si="172"/>
        <v>0</v>
      </c>
      <c r="AV115" s="214">
        <f t="shared" si="172"/>
        <v>0</v>
      </c>
      <c r="AW115" s="214">
        <f t="shared" si="172"/>
        <v>0</v>
      </c>
      <c r="AX115" s="214">
        <f t="shared" si="172"/>
        <v>0</v>
      </c>
      <c r="AY115" s="214">
        <f t="shared" si="172"/>
        <v>0</v>
      </c>
      <c r="AZ115" s="214">
        <f t="shared" si="172"/>
        <v>0</v>
      </c>
      <c r="BA115" s="214">
        <f t="shared" si="172"/>
        <v>0</v>
      </c>
      <c r="BB115" s="214">
        <f t="shared" si="172"/>
        <v>0</v>
      </c>
      <c r="BC115" s="214">
        <f t="shared" si="172"/>
        <v>0</v>
      </c>
      <c r="BD115" s="214">
        <f t="shared" si="172"/>
        <v>0</v>
      </c>
      <c r="BE115" s="214">
        <f t="shared" si="172"/>
        <v>0</v>
      </c>
      <c r="BF115" s="214">
        <f t="shared" si="172"/>
        <v>0</v>
      </c>
      <c r="BG115" s="214">
        <f t="shared" si="172"/>
        <v>0</v>
      </c>
      <c r="BH115" s="214">
        <f t="shared" si="172"/>
        <v>0</v>
      </c>
      <c r="BI115" s="214">
        <f t="shared" si="172"/>
        <v>0</v>
      </c>
      <c r="BJ115" s="214">
        <f t="shared" si="172"/>
        <v>0</v>
      </c>
      <c r="BK115" s="214">
        <f t="shared" si="172"/>
        <v>0</v>
      </c>
      <c r="BL115" s="214">
        <f t="shared" si="172"/>
        <v>0</v>
      </c>
      <c r="BM115" s="214">
        <f t="shared" si="172"/>
        <v>0</v>
      </c>
      <c r="BN115" s="214">
        <f t="shared" si="172"/>
        <v>0</v>
      </c>
      <c r="BO115" s="214">
        <f t="shared" si="172"/>
        <v>0</v>
      </c>
      <c r="BP115" s="214">
        <f t="shared" si="172"/>
        <v>0</v>
      </c>
      <c r="BQ115" s="214">
        <f t="shared" si="172"/>
        <v>0</v>
      </c>
      <c r="BR115" s="214">
        <f t="shared" ref="BR115:EC115" si="173">IF(ISNUMBER(BR64),BR64,0)</f>
        <v>0</v>
      </c>
      <c r="BS115" s="214">
        <f t="shared" si="173"/>
        <v>0</v>
      </c>
      <c r="BT115" s="214">
        <f t="shared" si="173"/>
        <v>0</v>
      </c>
      <c r="BU115" s="214">
        <f t="shared" si="173"/>
        <v>0</v>
      </c>
      <c r="BV115" s="214">
        <f t="shared" si="173"/>
        <v>0</v>
      </c>
      <c r="BW115" s="214">
        <f t="shared" si="173"/>
        <v>0</v>
      </c>
      <c r="BX115" s="214">
        <f t="shared" si="173"/>
        <v>0</v>
      </c>
      <c r="BY115" s="214">
        <f t="shared" si="173"/>
        <v>0</v>
      </c>
      <c r="BZ115" s="214">
        <f t="shared" si="173"/>
        <v>0</v>
      </c>
      <c r="CA115" s="214">
        <f t="shared" si="173"/>
        <v>0</v>
      </c>
      <c r="CB115" s="214">
        <f t="shared" si="173"/>
        <v>0</v>
      </c>
      <c r="CC115" s="214">
        <f t="shared" si="173"/>
        <v>0</v>
      </c>
      <c r="CD115" s="214">
        <f t="shared" si="173"/>
        <v>0</v>
      </c>
      <c r="CE115" s="214">
        <f t="shared" si="173"/>
        <v>0</v>
      </c>
      <c r="CF115" s="214">
        <f t="shared" si="173"/>
        <v>0</v>
      </c>
      <c r="CG115" s="214">
        <f t="shared" si="173"/>
        <v>0</v>
      </c>
      <c r="CH115" s="214">
        <f t="shared" si="173"/>
        <v>0</v>
      </c>
      <c r="CI115" s="214">
        <f t="shared" si="173"/>
        <v>0</v>
      </c>
      <c r="CJ115" s="214">
        <f t="shared" si="173"/>
        <v>0</v>
      </c>
      <c r="CK115" s="214">
        <f t="shared" si="173"/>
        <v>0</v>
      </c>
      <c r="CL115" s="214">
        <f t="shared" si="173"/>
        <v>0</v>
      </c>
      <c r="CM115" s="214">
        <f t="shared" si="173"/>
        <v>0</v>
      </c>
      <c r="CN115" s="214">
        <f t="shared" si="173"/>
        <v>0</v>
      </c>
      <c r="CO115" s="214">
        <f t="shared" si="173"/>
        <v>0</v>
      </c>
      <c r="CP115" s="214">
        <f t="shared" si="173"/>
        <v>0</v>
      </c>
      <c r="CQ115" s="214">
        <f t="shared" si="173"/>
        <v>0</v>
      </c>
      <c r="CR115" s="214">
        <f t="shared" si="173"/>
        <v>0</v>
      </c>
      <c r="CS115" s="214">
        <f t="shared" si="173"/>
        <v>0</v>
      </c>
      <c r="CT115" s="214">
        <f t="shared" si="173"/>
        <v>0</v>
      </c>
      <c r="CU115" s="214">
        <f t="shared" si="173"/>
        <v>0</v>
      </c>
      <c r="CV115" s="214">
        <f t="shared" si="173"/>
        <v>0</v>
      </c>
      <c r="CW115" s="214">
        <f t="shared" si="173"/>
        <v>0</v>
      </c>
      <c r="CX115" s="214">
        <f t="shared" si="173"/>
        <v>0</v>
      </c>
      <c r="CY115" s="214">
        <f t="shared" si="173"/>
        <v>0</v>
      </c>
      <c r="CZ115" s="214">
        <f t="shared" si="173"/>
        <v>0</v>
      </c>
      <c r="DA115" s="214">
        <f t="shared" si="173"/>
        <v>0</v>
      </c>
      <c r="DB115" s="214">
        <f t="shared" si="173"/>
        <v>0</v>
      </c>
      <c r="DC115" s="214">
        <f t="shared" si="173"/>
        <v>0</v>
      </c>
      <c r="DD115" s="214">
        <f t="shared" si="173"/>
        <v>0</v>
      </c>
      <c r="DE115" s="214">
        <f t="shared" si="173"/>
        <v>0</v>
      </c>
      <c r="DF115" s="214">
        <f t="shared" si="173"/>
        <v>0</v>
      </c>
      <c r="DG115" s="214">
        <f t="shared" si="173"/>
        <v>0</v>
      </c>
      <c r="DH115" s="214">
        <f t="shared" si="173"/>
        <v>0</v>
      </c>
      <c r="DI115" s="214">
        <f t="shared" si="173"/>
        <v>0</v>
      </c>
      <c r="DJ115" s="214">
        <f t="shared" si="173"/>
        <v>0</v>
      </c>
      <c r="DK115" s="214">
        <f t="shared" si="173"/>
        <v>0</v>
      </c>
      <c r="DL115" s="214">
        <f t="shared" si="173"/>
        <v>0</v>
      </c>
      <c r="DM115" s="214">
        <f t="shared" si="173"/>
        <v>0</v>
      </c>
      <c r="DN115" s="214">
        <f t="shared" si="173"/>
        <v>0</v>
      </c>
      <c r="DO115" s="214">
        <f t="shared" si="173"/>
        <v>0</v>
      </c>
      <c r="DP115" s="214">
        <f t="shared" si="173"/>
        <v>0</v>
      </c>
      <c r="DQ115" s="214">
        <f t="shared" si="173"/>
        <v>0</v>
      </c>
      <c r="DR115" s="214">
        <f t="shared" si="173"/>
        <v>0</v>
      </c>
      <c r="DS115" s="214">
        <f t="shared" si="173"/>
        <v>0</v>
      </c>
      <c r="DT115" s="214">
        <f t="shared" si="173"/>
        <v>0</v>
      </c>
      <c r="DU115" s="214">
        <f t="shared" si="173"/>
        <v>0</v>
      </c>
      <c r="DV115" s="214">
        <f t="shared" si="173"/>
        <v>0</v>
      </c>
      <c r="DW115" s="214">
        <f t="shared" si="173"/>
        <v>0</v>
      </c>
      <c r="DX115" s="214">
        <f t="shared" si="173"/>
        <v>0</v>
      </c>
      <c r="DY115" s="214">
        <f t="shared" si="173"/>
        <v>0</v>
      </c>
      <c r="DZ115" s="214">
        <f t="shared" si="173"/>
        <v>0</v>
      </c>
      <c r="EA115" s="214">
        <f t="shared" si="173"/>
        <v>0</v>
      </c>
      <c r="EB115" s="214">
        <f t="shared" si="173"/>
        <v>0</v>
      </c>
      <c r="EC115" s="214">
        <f t="shared" si="173"/>
        <v>0</v>
      </c>
      <c r="ED115" s="214">
        <f t="shared" ref="ED115:GO115" si="174">IF(ISNUMBER(ED64),ED64,0)</f>
        <v>0</v>
      </c>
      <c r="EE115" s="214">
        <f t="shared" si="174"/>
        <v>0</v>
      </c>
      <c r="EF115" s="214">
        <f t="shared" si="174"/>
        <v>0</v>
      </c>
      <c r="EG115" s="214">
        <f t="shared" si="174"/>
        <v>0</v>
      </c>
      <c r="EH115" s="214">
        <f t="shared" si="174"/>
        <v>0</v>
      </c>
      <c r="EI115" s="214">
        <f t="shared" si="174"/>
        <v>0</v>
      </c>
      <c r="EJ115" s="214">
        <f t="shared" si="174"/>
        <v>0</v>
      </c>
      <c r="EK115" s="214">
        <f t="shared" si="174"/>
        <v>0</v>
      </c>
      <c r="EL115" s="214">
        <f t="shared" si="174"/>
        <v>0</v>
      </c>
      <c r="EM115" s="214">
        <f t="shared" si="174"/>
        <v>0</v>
      </c>
      <c r="EN115" s="214">
        <f t="shared" si="174"/>
        <v>0</v>
      </c>
      <c r="EO115" s="214">
        <f t="shared" si="174"/>
        <v>0</v>
      </c>
      <c r="EP115" s="214">
        <f t="shared" si="174"/>
        <v>0</v>
      </c>
      <c r="EQ115" s="214">
        <f t="shared" si="174"/>
        <v>0</v>
      </c>
      <c r="ER115" s="214">
        <f t="shared" si="174"/>
        <v>0</v>
      </c>
      <c r="ES115" s="214">
        <f t="shared" si="174"/>
        <v>0</v>
      </c>
      <c r="ET115" s="214">
        <f t="shared" si="174"/>
        <v>0</v>
      </c>
      <c r="EU115" s="214">
        <f t="shared" si="174"/>
        <v>0</v>
      </c>
      <c r="EV115" s="214">
        <f t="shared" si="174"/>
        <v>0</v>
      </c>
      <c r="EW115" s="214">
        <f t="shared" si="174"/>
        <v>0</v>
      </c>
      <c r="EX115" s="214">
        <f t="shared" si="174"/>
        <v>0</v>
      </c>
      <c r="EY115" s="214">
        <f t="shared" si="174"/>
        <v>0</v>
      </c>
      <c r="EZ115" s="214">
        <f t="shared" si="174"/>
        <v>0</v>
      </c>
      <c r="FA115" s="214">
        <f t="shared" si="174"/>
        <v>0</v>
      </c>
      <c r="FB115" s="214">
        <f t="shared" si="174"/>
        <v>0</v>
      </c>
      <c r="FC115" s="214">
        <f t="shared" si="174"/>
        <v>0</v>
      </c>
      <c r="FD115" s="214">
        <f t="shared" si="174"/>
        <v>0</v>
      </c>
      <c r="FE115" s="214">
        <f t="shared" si="174"/>
        <v>0</v>
      </c>
      <c r="FF115" s="214">
        <f t="shared" si="174"/>
        <v>0</v>
      </c>
      <c r="FG115" s="214">
        <f t="shared" si="174"/>
        <v>0</v>
      </c>
      <c r="FH115" s="214">
        <f t="shared" si="174"/>
        <v>0</v>
      </c>
      <c r="FI115" s="214">
        <f t="shared" si="174"/>
        <v>0</v>
      </c>
      <c r="FJ115" s="214">
        <f t="shared" si="174"/>
        <v>0</v>
      </c>
      <c r="FK115" s="214">
        <f t="shared" si="174"/>
        <v>0</v>
      </c>
      <c r="FL115" s="214">
        <f t="shared" si="174"/>
        <v>0</v>
      </c>
      <c r="FM115" s="214">
        <f t="shared" si="174"/>
        <v>0</v>
      </c>
      <c r="FN115" s="214">
        <f t="shared" si="174"/>
        <v>0</v>
      </c>
      <c r="FO115" s="214">
        <f t="shared" si="174"/>
        <v>0</v>
      </c>
      <c r="FP115" s="214">
        <f t="shared" si="174"/>
        <v>0</v>
      </c>
      <c r="FQ115" s="214">
        <f t="shared" si="174"/>
        <v>0</v>
      </c>
      <c r="FR115" s="214">
        <f t="shared" si="174"/>
        <v>0</v>
      </c>
      <c r="FS115" s="214">
        <f t="shared" si="174"/>
        <v>0</v>
      </c>
      <c r="FT115" s="214">
        <f t="shared" si="174"/>
        <v>0</v>
      </c>
      <c r="FU115" s="214">
        <f t="shared" si="174"/>
        <v>0</v>
      </c>
      <c r="FV115" s="214">
        <f t="shared" si="174"/>
        <v>0</v>
      </c>
      <c r="FW115" s="214">
        <f t="shared" si="174"/>
        <v>0</v>
      </c>
      <c r="FX115" s="214">
        <f t="shared" si="174"/>
        <v>0</v>
      </c>
      <c r="FY115" s="214">
        <f t="shared" si="174"/>
        <v>0</v>
      </c>
      <c r="FZ115" s="214">
        <f t="shared" si="174"/>
        <v>0</v>
      </c>
      <c r="GA115" s="214">
        <f t="shared" si="174"/>
        <v>0</v>
      </c>
      <c r="GB115" s="214">
        <f t="shared" si="174"/>
        <v>0</v>
      </c>
      <c r="GC115" s="214">
        <f t="shared" si="174"/>
        <v>0</v>
      </c>
      <c r="GD115" s="214">
        <f t="shared" si="174"/>
        <v>0</v>
      </c>
      <c r="GE115" s="214">
        <f t="shared" si="174"/>
        <v>0</v>
      </c>
      <c r="GF115" s="214">
        <f t="shared" si="174"/>
        <v>0</v>
      </c>
      <c r="GG115" s="214">
        <f t="shared" si="174"/>
        <v>0</v>
      </c>
      <c r="GH115" s="214">
        <f t="shared" si="174"/>
        <v>0</v>
      </c>
      <c r="GI115" s="214">
        <f t="shared" si="174"/>
        <v>0</v>
      </c>
      <c r="GJ115" s="214">
        <f t="shared" si="174"/>
        <v>0</v>
      </c>
      <c r="GK115" s="214">
        <f t="shared" si="174"/>
        <v>0</v>
      </c>
      <c r="GL115" s="214">
        <f t="shared" si="174"/>
        <v>0</v>
      </c>
      <c r="GM115" s="214">
        <f t="shared" si="174"/>
        <v>0</v>
      </c>
      <c r="GN115" s="214">
        <f t="shared" si="174"/>
        <v>0</v>
      </c>
      <c r="GO115" s="214">
        <f t="shared" si="174"/>
        <v>0</v>
      </c>
      <c r="GP115" s="214">
        <f t="shared" ref="GP115:GR115" si="175">IF(ISNUMBER(GP64),GP64,0)</f>
        <v>0</v>
      </c>
      <c r="GQ115" s="214">
        <f t="shared" si="175"/>
        <v>0</v>
      </c>
      <c r="GR115" s="214">
        <f t="shared" si="175"/>
        <v>0</v>
      </c>
      <c r="GS115" s="214">
        <f t="shared" ref="GS115:GV115" si="176">IF(ISNUMBER(GS64),GS64,0)</f>
        <v>0</v>
      </c>
      <c r="GT115" s="214">
        <f t="shared" si="176"/>
        <v>0</v>
      </c>
      <c r="GU115" s="214">
        <f t="shared" si="176"/>
        <v>0</v>
      </c>
      <c r="GV115" s="214">
        <f t="shared" si="176"/>
        <v>0</v>
      </c>
      <c r="GX115" s="230">
        <f t="shared" si="106"/>
        <v>114</v>
      </c>
      <c r="HB115" s="211" t="str">
        <f>DH$18&amp;DH$19&amp;DH$20</f>
        <v>OPELCORSA D VAN1.3 CDTi</v>
      </c>
      <c r="HF115" s="212" t="str">
        <f>DH$18&amp;DH$19&amp;DH$20&amp;"Term:"&amp; DH$43&amp;"  Mileage: "&amp;DH$44</f>
        <v>OPELCORSA D VAN1.3 CDTiTerm:60  Mileage: 40000</v>
      </c>
    </row>
    <row r="116" spans="1:214" ht="12" hidden="1" customHeight="1" x14ac:dyDescent="0.2">
      <c r="A116" s="230" t="s">
        <v>440</v>
      </c>
      <c r="B116" s="208" t="str">
        <f t="shared" si="128"/>
        <v>x</v>
      </c>
      <c r="D116" s="232" t="str">
        <f t="shared" si="171"/>
        <v xml:space="preserve"> Maintenance &amp; repair </v>
      </c>
      <c r="E116" s="214">
        <f t="shared" ref="E116:E118" si="177">IF(ISNUMBER(E65),E65,0)</f>
        <v>27.95</v>
      </c>
      <c r="F116" s="214">
        <f t="shared" ref="F116:BQ116" si="178">IF(ISNUMBER(F65),F65,0)</f>
        <v>33.85</v>
      </c>
      <c r="G116" s="214">
        <f t="shared" si="178"/>
        <v>47.03</v>
      </c>
      <c r="H116" s="214">
        <f t="shared" si="178"/>
        <v>31.6</v>
      </c>
      <c r="I116" s="214">
        <f t="shared" si="178"/>
        <v>38.83</v>
      </c>
      <c r="J116" s="214">
        <f t="shared" si="178"/>
        <v>53.76</v>
      </c>
      <c r="K116" s="214">
        <f t="shared" si="178"/>
        <v>26.08</v>
      </c>
      <c r="L116" s="214">
        <f t="shared" si="178"/>
        <v>31.2</v>
      </c>
      <c r="M116" s="214">
        <f t="shared" si="178"/>
        <v>41.93</v>
      </c>
      <c r="N116" s="214">
        <f t="shared" si="178"/>
        <v>28.85</v>
      </c>
      <c r="O116" s="214">
        <f t="shared" si="178"/>
        <v>34.950000000000003</v>
      </c>
      <c r="P116" s="214">
        <f t="shared" si="178"/>
        <v>47.66</v>
      </c>
      <c r="Q116" s="214">
        <f t="shared" si="178"/>
        <v>28.08</v>
      </c>
      <c r="R116" s="214">
        <f t="shared" si="178"/>
        <v>34.08</v>
      </c>
      <c r="S116" s="214">
        <f t="shared" si="178"/>
        <v>48</v>
      </c>
      <c r="T116" s="214">
        <f t="shared" si="178"/>
        <v>32.06</v>
      </c>
      <c r="U116" s="214">
        <f t="shared" si="178"/>
        <v>39.700000000000003</v>
      </c>
      <c r="V116" s="214">
        <f t="shared" si="178"/>
        <v>54.73</v>
      </c>
      <c r="W116" s="214">
        <f t="shared" si="178"/>
        <v>29.2</v>
      </c>
      <c r="X116" s="214">
        <f t="shared" si="178"/>
        <v>35.53</v>
      </c>
      <c r="Y116" s="214">
        <f t="shared" si="178"/>
        <v>49.93</v>
      </c>
      <c r="Z116" s="214">
        <f t="shared" si="178"/>
        <v>33.24</v>
      </c>
      <c r="AA116" s="214">
        <f t="shared" si="178"/>
        <v>41.13</v>
      </c>
      <c r="AB116" s="214">
        <f t="shared" si="178"/>
        <v>56.96</v>
      </c>
      <c r="AC116" s="214">
        <f t="shared" si="178"/>
        <v>32.31</v>
      </c>
      <c r="AD116" s="214">
        <f t="shared" si="178"/>
        <v>39.35</v>
      </c>
      <c r="AE116" s="214">
        <f t="shared" si="178"/>
        <v>55.66</v>
      </c>
      <c r="AF116" s="214">
        <f t="shared" si="178"/>
        <v>36.950000000000003</v>
      </c>
      <c r="AG116" s="214">
        <f t="shared" si="178"/>
        <v>46.03</v>
      </c>
      <c r="AH116" s="214">
        <f t="shared" si="178"/>
        <v>63.66</v>
      </c>
      <c r="AI116" s="214">
        <f t="shared" si="178"/>
        <v>26.08</v>
      </c>
      <c r="AJ116" s="214">
        <f t="shared" si="178"/>
        <v>31.2</v>
      </c>
      <c r="AK116" s="214">
        <f t="shared" si="178"/>
        <v>41.93</v>
      </c>
      <c r="AL116" s="214">
        <f t="shared" si="178"/>
        <v>28.85</v>
      </c>
      <c r="AM116" s="214">
        <f t="shared" si="178"/>
        <v>34.950000000000003</v>
      </c>
      <c r="AN116" s="214">
        <f t="shared" si="178"/>
        <v>47.66</v>
      </c>
      <c r="AO116" s="214">
        <f t="shared" si="178"/>
        <v>34.72</v>
      </c>
      <c r="AP116" s="214">
        <f t="shared" si="178"/>
        <v>40.799999999999997</v>
      </c>
      <c r="AQ116" s="214">
        <f t="shared" si="178"/>
        <v>52.46</v>
      </c>
      <c r="AR116" s="214">
        <f t="shared" si="178"/>
        <v>37.58</v>
      </c>
      <c r="AS116" s="214">
        <f t="shared" si="178"/>
        <v>44.03</v>
      </c>
      <c r="AT116" s="214">
        <f t="shared" si="178"/>
        <v>59.83</v>
      </c>
      <c r="AU116" s="214">
        <f t="shared" si="178"/>
        <v>28.35</v>
      </c>
      <c r="AV116" s="214">
        <f t="shared" si="178"/>
        <v>33.85</v>
      </c>
      <c r="AW116" s="214">
        <f t="shared" si="178"/>
        <v>45.76</v>
      </c>
      <c r="AX116" s="214">
        <f t="shared" si="178"/>
        <v>31.45</v>
      </c>
      <c r="AY116" s="214">
        <f t="shared" si="178"/>
        <v>38.08</v>
      </c>
      <c r="AZ116" s="214">
        <f t="shared" si="178"/>
        <v>52.16</v>
      </c>
      <c r="BA116" s="214">
        <f t="shared" si="178"/>
        <v>38.39</v>
      </c>
      <c r="BB116" s="214">
        <f t="shared" si="178"/>
        <v>46.08</v>
      </c>
      <c r="BC116" s="214">
        <f t="shared" si="178"/>
        <v>62.73</v>
      </c>
      <c r="BD116" s="214">
        <f t="shared" si="178"/>
        <v>42.91</v>
      </c>
      <c r="BE116" s="214">
        <f t="shared" si="178"/>
        <v>52.13</v>
      </c>
      <c r="BF116" s="214">
        <f t="shared" si="178"/>
        <v>71.66</v>
      </c>
      <c r="BG116" s="214">
        <f t="shared" si="178"/>
        <v>26.08</v>
      </c>
      <c r="BH116" s="214">
        <f t="shared" si="178"/>
        <v>31.2</v>
      </c>
      <c r="BI116" s="214">
        <f t="shared" si="178"/>
        <v>41.93</v>
      </c>
      <c r="BJ116" s="214">
        <f t="shared" si="178"/>
        <v>28.85</v>
      </c>
      <c r="BK116" s="214">
        <f t="shared" si="178"/>
        <v>34.950000000000003</v>
      </c>
      <c r="BL116" s="214">
        <f t="shared" si="178"/>
        <v>47.66</v>
      </c>
      <c r="BM116" s="214">
        <f t="shared" si="178"/>
        <v>27.04</v>
      </c>
      <c r="BN116" s="214">
        <f t="shared" si="178"/>
        <v>32.65</v>
      </c>
      <c r="BO116" s="214">
        <f t="shared" si="178"/>
        <v>45.13</v>
      </c>
      <c r="BP116" s="214">
        <f t="shared" si="178"/>
        <v>30.56</v>
      </c>
      <c r="BQ116" s="214">
        <f t="shared" si="178"/>
        <v>37.450000000000003</v>
      </c>
      <c r="BR116" s="214">
        <f t="shared" ref="BR116:EC116" si="179">IF(ISNUMBER(BR65),BR65,0)</f>
        <v>51.53</v>
      </c>
      <c r="BS116" s="214">
        <f t="shared" si="179"/>
        <v>38.909999999999997</v>
      </c>
      <c r="BT116" s="214">
        <f t="shared" si="179"/>
        <v>48.25</v>
      </c>
      <c r="BU116" s="214">
        <f t="shared" si="179"/>
        <v>69.760000000000005</v>
      </c>
      <c r="BV116" s="214">
        <f t="shared" si="179"/>
        <v>45.39</v>
      </c>
      <c r="BW116" s="214">
        <f t="shared" si="179"/>
        <v>57.4</v>
      </c>
      <c r="BX116" s="214">
        <f t="shared" si="179"/>
        <v>79.66</v>
      </c>
      <c r="BY116" s="214">
        <f t="shared" si="179"/>
        <v>29.64</v>
      </c>
      <c r="BZ116" s="214">
        <f t="shared" si="179"/>
        <v>36.25</v>
      </c>
      <c r="CA116" s="214">
        <f t="shared" si="179"/>
        <v>49.6</v>
      </c>
      <c r="CB116" s="214">
        <f t="shared" si="179"/>
        <v>33.89</v>
      </c>
      <c r="CC116" s="214">
        <f t="shared" si="179"/>
        <v>41.13</v>
      </c>
      <c r="CD116" s="214">
        <f t="shared" si="179"/>
        <v>56.63</v>
      </c>
      <c r="CE116" s="214">
        <f t="shared" si="179"/>
        <v>35.200000000000003</v>
      </c>
      <c r="CF116" s="214">
        <f t="shared" si="179"/>
        <v>40.799999999999997</v>
      </c>
      <c r="CG116" s="214">
        <f t="shared" si="179"/>
        <v>52.79</v>
      </c>
      <c r="CH116" s="214">
        <f t="shared" si="179"/>
        <v>37.6</v>
      </c>
      <c r="CI116" s="214">
        <f t="shared" si="179"/>
        <v>44.2</v>
      </c>
      <c r="CJ116" s="214">
        <f t="shared" si="179"/>
        <v>60.16</v>
      </c>
      <c r="CK116" s="214">
        <f t="shared" si="179"/>
        <v>45.21</v>
      </c>
      <c r="CL116" s="214">
        <f t="shared" si="179"/>
        <v>54.06</v>
      </c>
      <c r="CM116" s="214">
        <f t="shared" si="179"/>
        <v>73.16</v>
      </c>
      <c r="CN116" s="214">
        <f t="shared" si="179"/>
        <v>50.16</v>
      </c>
      <c r="CO116" s="214">
        <f t="shared" si="179"/>
        <v>60.9</v>
      </c>
      <c r="CP116" s="214">
        <f t="shared" si="179"/>
        <v>83.28</v>
      </c>
      <c r="CQ116" s="214">
        <f t="shared" si="179"/>
        <v>35.200000000000003</v>
      </c>
      <c r="CR116" s="214">
        <f t="shared" si="179"/>
        <v>40.799999999999997</v>
      </c>
      <c r="CS116" s="214">
        <f t="shared" si="179"/>
        <v>52.79</v>
      </c>
      <c r="CT116" s="214">
        <f t="shared" si="179"/>
        <v>37.6</v>
      </c>
      <c r="CU116" s="214">
        <f t="shared" si="179"/>
        <v>44.2</v>
      </c>
      <c r="CV116" s="214">
        <f t="shared" si="179"/>
        <v>60.16</v>
      </c>
      <c r="CW116" s="214">
        <f t="shared" si="179"/>
        <v>30.72</v>
      </c>
      <c r="CX116" s="214">
        <f t="shared" si="179"/>
        <v>36</v>
      </c>
      <c r="CY116" s="214">
        <f t="shared" si="179"/>
        <v>47.66</v>
      </c>
      <c r="CZ116" s="214">
        <f t="shared" si="179"/>
        <v>33.54</v>
      </c>
      <c r="DA116" s="214">
        <f t="shared" si="179"/>
        <v>39.93</v>
      </c>
      <c r="DB116" s="214">
        <f t="shared" si="179"/>
        <v>54.39</v>
      </c>
      <c r="DC116" s="214">
        <f t="shared" si="179"/>
        <v>31.12</v>
      </c>
      <c r="DD116" s="214">
        <f t="shared" si="179"/>
        <v>36.950000000000003</v>
      </c>
      <c r="DE116" s="214">
        <f t="shared" si="179"/>
        <v>49.26</v>
      </c>
      <c r="DF116" s="214">
        <f t="shared" si="179"/>
        <v>34.200000000000003</v>
      </c>
      <c r="DG116" s="214">
        <f t="shared" si="179"/>
        <v>41.05</v>
      </c>
      <c r="DH116" s="214">
        <f t="shared" si="179"/>
        <v>56.33</v>
      </c>
      <c r="DI116" s="214">
        <f t="shared" si="179"/>
        <v>32.520000000000003</v>
      </c>
      <c r="DJ116" s="214">
        <f t="shared" si="179"/>
        <v>39.130000000000003</v>
      </c>
      <c r="DK116" s="214">
        <f t="shared" si="179"/>
        <v>50.23</v>
      </c>
      <c r="DL116" s="214">
        <f t="shared" si="179"/>
        <v>36.18</v>
      </c>
      <c r="DM116" s="214">
        <f t="shared" si="179"/>
        <v>42.33</v>
      </c>
      <c r="DN116" s="214">
        <f t="shared" si="179"/>
        <v>57.26</v>
      </c>
      <c r="DO116" s="214">
        <f t="shared" si="179"/>
        <v>33.74</v>
      </c>
      <c r="DP116" s="214">
        <f t="shared" si="179"/>
        <v>39.85</v>
      </c>
      <c r="DQ116" s="214">
        <f t="shared" si="179"/>
        <v>52.79</v>
      </c>
      <c r="DR116" s="214">
        <f t="shared" si="179"/>
        <v>37.1</v>
      </c>
      <c r="DS116" s="214">
        <f t="shared" si="179"/>
        <v>44.08</v>
      </c>
      <c r="DT116" s="214">
        <f t="shared" si="179"/>
        <v>60.16</v>
      </c>
      <c r="DU116" s="214">
        <f t="shared" si="179"/>
        <v>43.03</v>
      </c>
      <c r="DV116" s="214">
        <f t="shared" si="179"/>
        <v>52.33</v>
      </c>
      <c r="DW116" s="214">
        <f t="shared" si="179"/>
        <v>73.59</v>
      </c>
      <c r="DX116" s="214">
        <f t="shared" si="179"/>
        <v>49.01</v>
      </c>
      <c r="DY116" s="214">
        <f t="shared" si="179"/>
        <v>60.83</v>
      </c>
      <c r="DZ116" s="214">
        <f t="shared" si="179"/>
        <v>84.16</v>
      </c>
      <c r="EA116" s="214">
        <f t="shared" si="179"/>
        <v>42.78</v>
      </c>
      <c r="EB116" s="214">
        <f t="shared" si="179"/>
        <v>53.75</v>
      </c>
      <c r="EC116" s="214">
        <f t="shared" si="179"/>
        <v>76.16</v>
      </c>
      <c r="ED116" s="214">
        <f t="shared" ref="ED116:GO116" si="180">IF(ISNUMBER(ED65),ED65,0)</f>
        <v>50.47</v>
      </c>
      <c r="EE116" s="214">
        <f t="shared" si="180"/>
        <v>62.88</v>
      </c>
      <c r="EF116" s="214">
        <f t="shared" si="180"/>
        <v>87.02</v>
      </c>
      <c r="EG116" s="214">
        <f t="shared" si="180"/>
        <v>0</v>
      </c>
      <c r="EH116" s="214">
        <f t="shared" si="180"/>
        <v>0</v>
      </c>
      <c r="EI116" s="214">
        <f t="shared" si="180"/>
        <v>0</v>
      </c>
      <c r="EJ116" s="214">
        <f t="shared" si="180"/>
        <v>0</v>
      </c>
      <c r="EK116" s="214">
        <f t="shared" si="180"/>
        <v>0</v>
      </c>
      <c r="EL116" s="214">
        <f t="shared" si="180"/>
        <v>0</v>
      </c>
      <c r="EM116" s="214">
        <f t="shared" si="180"/>
        <v>0</v>
      </c>
      <c r="EN116" s="214">
        <f t="shared" si="180"/>
        <v>0</v>
      </c>
      <c r="EO116" s="214">
        <f t="shared" si="180"/>
        <v>0</v>
      </c>
      <c r="EP116" s="214">
        <f t="shared" si="180"/>
        <v>0</v>
      </c>
      <c r="EQ116" s="214">
        <f t="shared" si="180"/>
        <v>0</v>
      </c>
      <c r="ER116" s="214">
        <f t="shared" si="180"/>
        <v>0</v>
      </c>
      <c r="ES116" s="214">
        <f t="shared" si="180"/>
        <v>0</v>
      </c>
      <c r="ET116" s="214">
        <f t="shared" si="180"/>
        <v>0</v>
      </c>
      <c r="EU116" s="214">
        <f t="shared" si="180"/>
        <v>0</v>
      </c>
      <c r="EV116" s="214">
        <f t="shared" si="180"/>
        <v>0</v>
      </c>
      <c r="EW116" s="214">
        <f t="shared" si="180"/>
        <v>0</v>
      </c>
      <c r="EX116" s="214">
        <f t="shared" si="180"/>
        <v>0</v>
      </c>
      <c r="EY116" s="214">
        <f t="shared" si="180"/>
        <v>0</v>
      </c>
      <c r="EZ116" s="214">
        <f t="shared" si="180"/>
        <v>0</v>
      </c>
      <c r="FA116" s="214">
        <f t="shared" si="180"/>
        <v>0</v>
      </c>
      <c r="FB116" s="214">
        <f t="shared" si="180"/>
        <v>0</v>
      </c>
      <c r="FC116" s="214">
        <f t="shared" si="180"/>
        <v>0</v>
      </c>
      <c r="FD116" s="214">
        <f t="shared" si="180"/>
        <v>0</v>
      </c>
      <c r="FE116" s="214">
        <f t="shared" si="180"/>
        <v>0</v>
      </c>
      <c r="FF116" s="214">
        <f t="shared" si="180"/>
        <v>0</v>
      </c>
      <c r="FG116" s="214">
        <f t="shared" si="180"/>
        <v>0</v>
      </c>
      <c r="FH116" s="214">
        <f t="shared" si="180"/>
        <v>0</v>
      </c>
      <c r="FI116" s="214">
        <f t="shared" si="180"/>
        <v>0</v>
      </c>
      <c r="FJ116" s="214">
        <f t="shared" si="180"/>
        <v>0</v>
      </c>
      <c r="FK116" s="214">
        <f t="shared" si="180"/>
        <v>0</v>
      </c>
      <c r="FL116" s="214">
        <f t="shared" si="180"/>
        <v>0</v>
      </c>
      <c r="FM116" s="214">
        <f t="shared" si="180"/>
        <v>0</v>
      </c>
      <c r="FN116" s="214">
        <f t="shared" si="180"/>
        <v>0</v>
      </c>
      <c r="FO116" s="214">
        <f t="shared" si="180"/>
        <v>0</v>
      </c>
      <c r="FP116" s="214">
        <f t="shared" si="180"/>
        <v>0</v>
      </c>
      <c r="FQ116" s="214">
        <f t="shared" si="180"/>
        <v>0</v>
      </c>
      <c r="FR116" s="214">
        <f t="shared" si="180"/>
        <v>0</v>
      </c>
      <c r="FS116" s="214">
        <f t="shared" si="180"/>
        <v>0</v>
      </c>
      <c r="FT116" s="214">
        <f t="shared" si="180"/>
        <v>0</v>
      </c>
      <c r="FU116" s="214">
        <f t="shared" si="180"/>
        <v>0</v>
      </c>
      <c r="FV116" s="214">
        <f t="shared" si="180"/>
        <v>0</v>
      </c>
      <c r="FW116" s="214">
        <f t="shared" si="180"/>
        <v>0</v>
      </c>
      <c r="FX116" s="214">
        <f t="shared" si="180"/>
        <v>0</v>
      </c>
      <c r="FY116" s="214">
        <f t="shared" si="180"/>
        <v>0</v>
      </c>
      <c r="FZ116" s="214">
        <f t="shared" si="180"/>
        <v>0</v>
      </c>
      <c r="GA116" s="214">
        <f t="shared" si="180"/>
        <v>0</v>
      </c>
      <c r="GB116" s="214">
        <f t="shared" si="180"/>
        <v>0</v>
      </c>
      <c r="GC116" s="214">
        <f t="shared" si="180"/>
        <v>0</v>
      </c>
      <c r="GD116" s="214">
        <f t="shared" si="180"/>
        <v>0</v>
      </c>
      <c r="GE116" s="214">
        <f t="shared" si="180"/>
        <v>0</v>
      </c>
      <c r="GF116" s="214">
        <f t="shared" si="180"/>
        <v>0</v>
      </c>
      <c r="GG116" s="214">
        <f t="shared" si="180"/>
        <v>0</v>
      </c>
      <c r="GH116" s="214">
        <f t="shared" si="180"/>
        <v>0</v>
      </c>
      <c r="GI116" s="214">
        <f t="shared" si="180"/>
        <v>0</v>
      </c>
      <c r="GJ116" s="214">
        <f t="shared" si="180"/>
        <v>0</v>
      </c>
      <c r="GK116" s="214">
        <f t="shared" si="180"/>
        <v>0</v>
      </c>
      <c r="GL116" s="214">
        <f t="shared" si="180"/>
        <v>0</v>
      </c>
      <c r="GM116" s="214">
        <f t="shared" si="180"/>
        <v>0</v>
      </c>
      <c r="GN116" s="214">
        <f t="shared" si="180"/>
        <v>0</v>
      </c>
      <c r="GO116" s="214">
        <f t="shared" si="180"/>
        <v>0</v>
      </c>
      <c r="GP116" s="214">
        <f t="shared" ref="GP116:GR116" si="181">IF(ISNUMBER(GP65),GP65,0)</f>
        <v>0</v>
      </c>
      <c r="GQ116" s="214">
        <f t="shared" si="181"/>
        <v>0</v>
      </c>
      <c r="GR116" s="214">
        <f t="shared" si="181"/>
        <v>0</v>
      </c>
      <c r="GS116" s="214">
        <f t="shared" ref="GS116:GV116" si="182">IF(ISNUMBER(GS65),GS65,0)</f>
        <v>0</v>
      </c>
      <c r="GT116" s="214">
        <f t="shared" si="182"/>
        <v>0</v>
      </c>
      <c r="GU116" s="214">
        <f t="shared" si="182"/>
        <v>0</v>
      </c>
      <c r="GV116" s="214">
        <f t="shared" si="182"/>
        <v>0</v>
      </c>
      <c r="GX116" s="230">
        <f t="shared" si="106"/>
        <v>115</v>
      </c>
      <c r="HB116" s="211" t="str">
        <f>DI$18&amp;DI$19&amp;DI$20</f>
        <v>PEUGEOTBIPPER1.3 HDi Pack CD Clim</v>
      </c>
      <c r="HF116" s="212" t="str">
        <f>DI$18&amp;DI$19&amp;DI$20&amp;"Term:"&amp; DI$43&amp;"  Mileage: "&amp;DI$44</f>
        <v>PEUGEOTBIPPER1.3 HDi Pack CD ClimTerm:48  Mileage: 25000</v>
      </c>
    </row>
    <row r="117" spans="1:214" ht="12" hidden="1" customHeight="1" x14ac:dyDescent="0.2">
      <c r="A117" s="230" t="s">
        <v>440</v>
      </c>
      <c r="B117" s="208" t="str">
        <f t="shared" si="128"/>
        <v>x</v>
      </c>
      <c r="D117" s="232" t="str">
        <f t="shared" si="171"/>
        <v xml:space="preserve"> Summer tires </v>
      </c>
      <c r="E117" s="214">
        <f t="shared" si="177"/>
        <v>10.98</v>
      </c>
      <c r="F117" s="214">
        <f t="shared" ref="F117:BQ117" si="183">IF(ISNUMBER(F66),F66,0)</f>
        <v>13.15</v>
      </c>
      <c r="G117" s="214">
        <f t="shared" si="183"/>
        <v>17.53</v>
      </c>
      <c r="H117" s="214">
        <f t="shared" si="183"/>
        <v>10.98</v>
      </c>
      <c r="I117" s="214">
        <f t="shared" si="183"/>
        <v>13.15</v>
      </c>
      <c r="J117" s="214">
        <f t="shared" si="183"/>
        <v>17.53</v>
      </c>
      <c r="K117" s="214">
        <f t="shared" si="183"/>
        <v>12.25</v>
      </c>
      <c r="L117" s="214">
        <f t="shared" si="183"/>
        <v>14.7</v>
      </c>
      <c r="M117" s="214">
        <f t="shared" si="183"/>
        <v>19.600000000000001</v>
      </c>
      <c r="N117" s="214">
        <f t="shared" si="183"/>
        <v>12.25</v>
      </c>
      <c r="O117" s="214">
        <f t="shared" si="183"/>
        <v>14.7</v>
      </c>
      <c r="P117" s="214">
        <f t="shared" si="183"/>
        <v>19.600000000000001</v>
      </c>
      <c r="Q117" s="214">
        <f t="shared" si="183"/>
        <v>12.71</v>
      </c>
      <c r="R117" s="214">
        <f t="shared" si="183"/>
        <v>15.25</v>
      </c>
      <c r="S117" s="214">
        <f t="shared" si="183"/>
        <v>20.3</v>
      </c>
      <c r="T117" s="214">
        <f t="shared" si="183"/>
        <v>12.71</v>
      </c>
      <c r="U117" s="214">
        <f t="shared" si="183"/>
        <v>15.25</v>
      </c>
      <c r="V117" s="214">
        <f t="shared" si="183"/>
        <v>20.329999999999998</v>
      </c>
      <c r="W117" s="214">
        <f t="shared" si="183"/>
        <v>13.77</v>
      </c>
      <c r="X117" s="214">
        <f t="shared" si="183"/>
        <v>16.53</v>
      </c>
      <c r="Y117" s="214">
        <f t="shared" si="183"/>
        <v>22.03</v>
      </c>
      <c r="Z117" s="214">
        <f t="shared" si="183"/>
        <v>13.77</v>
      </c>
      <c r="AA117" s="214">
        <f t="shared" si="183"/>
        <v>16.53</v>
      </c>
      <c r="AB117" s="214">
        <f t="shared" si="183"/>
        <v>22.03</v>
      </c>
      <c r="AC117" s="214">
        <f t="shared" si="183"/>
        <v>20.309999999999999</v>
      </c>
      <c r="AD117" s="214">
        <f t="shared" si="183"/>
        <v>24.4</v>
      </c>
      <c r="AE117" s="214">
        <f t="shared" si="183"/>
        <v>32.53</v>
      </c>
      <c r="AF117" s="214">
        <f t="shared" si="183"/>
        <v>20.329999999999998</v>
      </c>
      <c r="AG117" s="214">
        <f t="shared" si="183"/>
        <v>24.4</v>
      </c>
      <c r="AH117" s="214">
        <f t="shared" si="183"/>
        <v>32.5</v>
      </c>
      <c r="AI117" s="214">
        <f t="shared" si="183"/>
        <v>13.75</v>
      </c>
      <c r="AJ117" s="214">
        <f t="shared" si="183"/>
        <v>16.5</v>
      </c>
      <c r="AK117" s="214">
        <f t="shared" si="183"/>
        <v>22</v>
      </c>
      <c r="AL117" s="214">
        <f t="shared" si="183"/>
        <v>13.75</v>
      </c>
      <c r="AM117" s="214">
        <f t="shared" si="183"/>
        <v>16.5</v>
      </c>
      <c r="AN117" s="214">
        <f t="shared" si="183"/>
        <v>22</v>
      </c>
      <c r="AO117" s="214">
        <f t="shared" si="183"/>
        <v>13.64</v>
      </c>
      <c r="AP117" s="214">
        <f t="shared" si="183"/>
        <v>16.38</v>
      </c>
      <c r="AQ117" s="214">
        <f t="shared" si="183"/>
        <v>21.83</v>
      </c>
      <c r="AR117" s="214">
        <f t="shared" si="183"/>
        <v>13.64</v>
      </c>
      <c r="AS117" s="214">
        <f t="shared" si="183"/>
        <v>16.38</v>
      </c>
      <c r="AT117" s="214">
        <f t="shared" si="183"/>
        <v>21.83</v>
      </c>
      <c r="AU117" s="214">
        <f t="shared" si="183"/>
        <v>13.77</v>
      </c>
      <c r="AV117" s="214">
        <f t="shared" si="183"/>
        <v>16.53</v>
      </c>
      <c r="AW117" s="214">
        <f t="shared" si="183"/>
        <v>22.03</v>
      </c>
      <c r="AX117" s="214">
        <f t="shared" si="183"/>
        <v>13.77</v>
      </c>
      <c r="AY117" s="214">
        <f t="shared" si="183"/>
        <v>16.53</v>
      </c>
      <c r="AZ117" s="214">
        <f t="shared" si="183"/>
        <v>22.03</v>
      </c>
      <c r="BA117" s="214">
        <f t="shared" si="183"/>
        <v>23.14</v>
      </c>
      <c r="BB117" s="214">
        <f t="shared" si="183"/>
        <v>27.8</v>
      </c>
      <c r="BC117" s="214">
        <f t="shared" si="183"/>
        <v>37.06</v>
      </c>
      <c r="BD117" s="214">
        <f t="shared" si="183"/>
        <v>23.14</v>
      </c>
      <c r="BE117" s="214">
        <f t="shared" si="183"/>
        <v>27.78</v>
      </c>
      <c r="BF117" s="214">
        <f t="shared" si="183"/>
        <v>37.06</v>
      </c>
      <c r="BG117" s="214">
        <f t="shared" si="183"/>
        <v>20.71</v>
      </c>
      <c r="BH117" s="214">
        <f t="shared" si="183"/>
        <v>24.88</v>
      </c>
      <c r="BI117" s="214">
        <f t="shared" si="183"/>
        <v>33.130000000000003</v>
      </c>
      <c r="BJ117" s="214">
        <f t="shared" si="183"/>
        <v>20.71</v>
      </c>
      <c r="BK117" s="214">
        <f t="shared" si="183"/>
        <v>24.85</v>
      </c>
      <c r="BL117" s="214">
        <f t="shared" si="183"/>
        <v>33.130000000000003</v>
      </c>
      <c r="BM117" s="214">
        <f t="shared" si="183"/>
        <v>20.83</v>
      </c>
      <c r="BN117" s="214">
        <f t="shared" si="183"/>
        <v>25.03</v>
      </c>
      <c r="BO117" s="214">
        <f t="shared" si="183"/>
        <v>33.36</v>
      </c>
      <c r="BP117" s="214">
        <f t="shared" si="183"/>
        <v>20.83</v>
      </c>
      <c r="BQ117" s="214">
        <f t="shared" si="183"/>
        <v>25</v>
      </c>
      <c r="BR117" s="214">
        <f t="shared" ref="BR117:EC117" si="184">IF(ISNUMBER(BR66),BR66,0)</f>
        <v>33.33</v>
      </c>
      <c r="BS117" s="214">
        <f t="shared" si="184"/>
        <v>25.37</v>
      </c>
      <c r="BT117" s="214">
        <f t="shared" si="184"/>
        <v>30.48</v>
      </c>
      <c r="BU117" s="214">
        <f t="shared" si="184"/>
        <v>40.6</v>
      </c>
      <c r="BV117" s="214">
        <f t="shared" si="184"/>
        <v>25.39</v>
      </c>
      <c r="BW117" s="214">
        <f t="shared" si="184"/>
        <v>30.45</v>
      </c>
      <c r="BX117" s="214">
        <f t="shared" si="184"/>
        <v>40.6</v>
      </c>
      <c r="BY117" s="214">
        <f t="shared" si="184"/>
        <v>20.6</v>
      </c>
      <c r="BZ117" s="214">
        <f t="shared" si="184"/>
        <v>24.75</v>
      </c>
      <c r="CA117" s="214">
        <f t="shared" si="184"/>
        <v>33</v>
      </c>
      <c r="CB117" s="214">
        <f t="shared" si="184"/>
        <v>20.6</v>
      </c>
      <c r="CC117" s="214">
        <f t="shared" si="184"/>
        <v>24.73</v>
      </c>
      <c r="CD117" s="214">
        <f t="shared" si="184"/>
        <v>32.96</v>
      </c>
      <c r="CE117" s="214">
        <f t="shared" si="184"/>
        <v>20.37</v>
      </c>
      <c r="CF117" s="214">
        <f t="shared" si="184"/>
        <v>24.45</v>
      </c>
      <c r="CG117" s="214">
        <f t="shared" si="184"/>
        <v>32.56</v>
      </c>
      <c r="CH117" s="214">
        <f t="shared" si="184"/>
        <v>20.37</v>
      </c>
      <c r="CI117" s="214">
        <f t="shared" si="184"/>
        <v>24.45</v>
      </c>
      <c r="CJ117" s="214">
        <f t="shared" si="184"/>
        <v>32.6</v>
      </c>
      <c r="CK117" s="214">
        <f t="shared" si="184"/>
        <v>25.83</v>
      </c>
      <c r="CL117" s="214">
        <f t="shared" si="184"/>
        <v>31</v>
      </c>
      <c r="CM117" s="214">
        <f t="shared" si="184"/>
        <v>41.33</v>
      </c>
      <c r="CN117" s="214">
        <f t="shared" si="184"/>
        <v>25.83</v>
      </c>
      <c r="CO117" s="214">
        <f t="shared" si="184"/>
        <v>31.03</v>
      </c>
      <c r="CP117" s="214">
        <f t="shared" si="184"/>
        <v>41.33</v>
      </c>
      <c r="CQ117" s="214">
        <f t="shared" si="184"/>
        <v>25.37</v>
      </c>
      <c r="CR117" s="214">
        <f t="shared" si="184"/>
        <v>30.48</v>
      </c>
      <c r="CS117" s="214">
        <f t="shared" si="184"/>
        <v>40.6</v>
      </c>
      <c r="CT117" s="214">
        <f t="shared" si="184"/>
        <v>25.39</v>
      </c>
      <c r="CU117" s="214">
        <f t="shared" si="184"/>
        <v>30.45</v>
      </c>
      <c r="CV117" s="214">
        <f t="shared" si="184"/>
        <v>40.6</v>
      </c>
      <c r="CW117" s="214">
        <f t="shared" si="184"/>
        <v>25.25</v>
      </c>
      <c r="CX117" s="214">
        <f t="shared" si="184"/>
        <v>30.28</v>
      </c>
      <c r="CY117" s="214">
        <f t="shared" si="184"/>
        <v>40.4</v>
      </c>
      <c r="CZ117" s="214">
        <f t="shared" si="184"/>
        <v>25.23</v>
      </c>
      <c r="DA117" s="214">
        <f t="shared" si="184"/>
        <v>30.3</v>
      </c>
      <c r="DB117" s="214">
        <f t="shared" si="184"/>
        <v>40.4</v>
      </c>
      <c r="DC117" s="214">
        <f t="shared" si="184"/>
        <v>10.98</v>
      </c>
      <c r="DD117" s="214">
        <f t="shared" si="184"/>
        <v>13.15</v>
      </c>
      <c r="DE117" s="214">
        <f t="shared" si="184"/>
        <v>17.53</v>
      </c>
      <c r="DF117" s="214">
        <f t="shared" si="184"/>
        <v>10.98</v>
      </c>
      <c r="DG117" s="214">
        <f t="shared" si="184"/>
        <v>13.15</v>
      </c>
      <c r="DH117" s="214">
        <f t="shared" si="184"/>
        <v>17.53</v>
      </c>
      <c r="DI117" s="214">
        <f t="shared" si="184"/>
        <v>13.25</v>
      </c>
      <c r="DJ117" s="214">
        <f t="shared" si="184"/>
        <v>15.93</v>
      </c>
      <c r="DK117" s="214">
        <f t="shared" si="184"/>
        <v>21.23</v>
      </c>
      <c r="DL117" s="214">
        <f t="shared" si="184"/>
        <v>13.27</v>
      </c>
      <c r="DM117" s="214">
        <f t="shared" si="184"/>
        <v>15.93</v>
      </c>
      <c r="DN117" s="214">
        <f t="shared" si="184"/>
        <v>21.23</v>
      </c>
      <c r="DO117" s="214">
        <f t="shared" si="184"/>
        <v>13.79</v>
      </c>
      <c r="DP117" s="214">
        <f t="shared" si="184"/>
        <v>16.579999999999998</v>
      </c>
      <c r="DQ117" s="214">
        <f t="shared" si="184"/>
        <v>22.06</v>
      </c>
      <c r="DR117" s="214">
        <f t="shared" si="184"/>
        <v>13.81</v>
      </c>
      <c r="DS117" s="214">
        <f t="shared" si="184"/>
        <v>16.55</v>
      </c>
      <c r="DT117" s="214">
        <f t="shared" si="184"/>
        <v>22.06</v>
      </c>
      <c r="DU117" s="214">
        <f t="shared" si="184"/>
        <v>24.64</v>
      </c>
      <c r="DV117" s="214">
        <f t="shared" si="184"/>
        <v>29.6</v>
      </c>
      <c r="DW117" s="214">
        <f t="shared" si="184"/>
        <v>39.43</v>
      </c>
      <c r="DX117" s="214">
        <f t="shared" si="184"/>
        <v>24.64</v>
      </c>
      <c r="DY117" s="214">
        <f t="shared" si="184"/>
        <v>29.58</v>
      </c>
      <c r="DZ117" s="214">
        <f t="shared" si="184"/>
        <v>39.43</v>
      </c>
      <c r="EA117" s="214">
        <f t="shared" si="184"/>
        <v>23.5</v>
      </c>
      <c r="EB117" s="214">
        <f t="shared" si="184"/>
        <v>28.2</v>
      </c>
      <c r="EC117" s="214">
        <f t="shared" si="184"/>
        <v>37.630000000000003</v>
      </c>
      <c r="ED117" s="214">
        <f t="shared" ref="ED117:GO117" si="185">IF(ISNUMBER(ED66),ED66,0)</f>
        <v>23.5</v>
      </c>
      <c r="EE117" s="214">
        <f t="shared" si="185"/>
        <v>28.2</v>
      </c>
      <c r="EF117" s="214">
        <f t="shared" si="185"/>
        <v>37.6</v>
      </c>
      <c r="EG117" s="214">
        <f t="shared" si="185"/>
        <v>0</v>
      </c>
      <c r="EH117" s="214">
        <f t="shared" si="185"/>
        <v>0</v>
      </c>
      <c r="EI117" s="214">
        <f t="shared" si="185"/>
        <v>0</v>
      </c>
      <c r="EJ117" s="214">
        <f t="shared" si="185"/>
        <v>0</v>
      </c>
      <c r="EK117" s="214">
        <f t="shared" si="185"/>
        <v>0</v>
      </c>
      <c r="EL117" s="214">
        <f t="shared" si="185"/>
        <v>0</v>
      </c>
      <c r="EM117" s="214">
        <f t="shared" si="185"/>
        <v>0</v>
      </c>
      <c r="EN117" s="214">
        <f t="shared" si="185"/>
        <v>0</v>
      </c>
      <c r="EO117" s="214">
        <f t="shared" si="185"/>
        <v>0</v>
      </c>
      <c r="EP117" s="214">
        <f t="shared" si="185"/>
        <v>0</v>
      </c>
      <c r="EQ117" s="214">
        <f t="shared" si="185"/>
        <v>0</v>
      </c>
      <c r="ER117" s="214">
        <f t="shared" si="185"/>
        <v>0</v>
      </c>
      <c r="ES117" s="214">
        <f t="shared" si="185"/>
        <v>0</v>
      </c>
      <c r="ET117" s="214">
        <f t="shared" si="185"/>
        <v>0</v>
      </c>
      <c r="EU117" s="214">
        <f t="shared" si="185"/>
        <v>0</v>
      </c>
      <c r="EV117" s="214">
        <f t="shared" si="185"/>
        <v>0</v>
      </c>
      <c r="EW117" s="214">
        <f t="shared" si="185"/>
        <v>0</v>
      </c>
      <c r="EX117" s="214">
        <f t="shared" si="185"/>
        <v>0</v>
      </c>
      <c r="EY117" s="214">
        <f t="shared" si="185"/>
        <v>0</v>
      </c>
      <c r="EZ117" s="214">
        <f t="shared" si="185"/>
        <v>0</v>
      </c>
      <c r="FA117" s="214">
        <f t="shared" si="185"/>
        <v>0</v>
      </c>
      <c r="FB117" s="214">
        <f t="shared" si="185"/>
        <v>0</v>
      </c>
      <c r="FC117" s="214">
        <f t="shared" si="185"/>
        <v>0</v>
      </c>
      <c r="FD117" s="214">
        <f t="shared" si="185"/>
        <v>0</v>
      </c>
      <c r="FE117" s="214">
        <f t="shared" si="185"/>
        <v>0</v>
      </c>
      <c r="FF117" s="214">
        <f t="shared" si="185"/>
        <v>0</v>
      </c>
      <c r="FG117" s="214">
        <f t="shared" si="185"/>
        <v>0</v>
      </c>
      <c r="FH117" s="214">
        <f t="shared" si="185"/>
        <v>0</v>
      </c>
      <c r="FI117" s="214">
        <f t="shared" si="185"/>
        <v>0</v>
      </c>
      <c r="FJ117" s="214">
        <f t="shared" si="185"/>
        <v>0</v>
      </c>
      <c r="FK117" s="214">
        <f t="shared" si="185"/>
        <v>0</v>
      </c>
      <c r="FL117" s="214">
        <f t="shared" si="185"/>
        <v>0</v>
      </c>
      <c r="FM117" s="214">
        <f t="shared" si="185"/>
        <v>0</v>
      </c>
      <c r="FN117" s="214">
        <f t="shared" si="185"/>
        <v>0</v>
      </c>
      <c r="FO117" s="214">
        <f t="shared" si="185"/>
        <v>0</v>
      </c>
      <c r="FP117" s="214">
        <f t="shared" si="185"/>
        <v>0</v>
      </c>
      <c r="FQ117" s="214">
        <f t="shared" si="185"/>
        <v>0</v>
      </c>
      <c r="FR117" s="214">
        <f t="shared" si="185"/>
        <v>0</v>
      </c>
      <c r="FS117" s="214">
        <f t="shared" si="185"/>
        <v>0</v>
      </c>
      <c r="FT117" s="214">
        <f t="shared" si="185"/>
        <v>0</v>
      </c>
      <c r="FU117" s="214">
        <f t="shared" si="185"/>
        <v>0</v>
      </c>
      <c r="FV117" s="214">
        <f t="shared" si="185"/>
        <v>0</v>
      </c>
      <c r="FW117" s="214">
        <f t="shared" si="185"/>
        <v>0</v>
      </c>
      <c r="FX117" s="214">
        <f t="shared" si="185"/>
        <v>0</v>
      </c>
      <c r="FY117" s="214">
        <f t="shared" si="185"/>
        <v>0</v>
      </c>
      <c r="FZ117" s="214">
        <f t="shared" si="185"/>
        <v>0</v>
      </c>
      <c r="GA117" s="214">
        <f t="shared" si="185"/>
        <v>0</v>
      </c>
      <c r="GB117" s="214">
        <f t="shared" si="185"/>
        <v>0</v>
      </c>
      <c r="GC117" s="214">
        <f t="shared" si="185"/>
        <v>0</v>
      </c>
      <c r="GD117" s="214">
        <f t="shared" si="185"/>
        <v>0</v>
      </c>
      <c r="GE117" s="214">
        <f t="shared" si="185"/>
        <v>0</v>
      </c>
      <c r="GF117" s="214">
        <f t="shared" si="185"/>
        <v>0</v>
      </c>
      <c r="GG117" s="214">
        <f t="shared" si="185"/>
        <v>0</v>
      </c>
      <c r="GH117" s="214">
        <f t="shared" si="185"/>
        <v>0</v>
      </c>
      <c r="GI117" s="214">
        <f t="shared" si="185"/>
        <v>0</v>
      </c>
      <c r="GJ117" s="214">
        <f t="shared" si="185"/>
        <v>0</v>
      </c>
      <c r="GK117" s="214">
        <f t="shared" si="185"/>
        <v>0</v>
      </c>
      <c r="GL117" s="214">
        <f t="shared" si="185"/>
        <v>0</v>
      </c>
      <c r="GM117" s="214">
        <f t="shared" si="185"/>
        <v>0</v>
      </c>
      <c r="GN117" s="214">
        <f t="shared" si="185"/>
        <v>0</v>
      </c>
      <c r="GO117" s="214">
        <f t="shared" si="185"/>
        <v>0</v>
      </c>
      <c r="GP117" s="214">
        <f t="shared" ref="GP117:GR117" si="186">IF(ISNUMBER(GP66),GP66,0)</f>
        <v>0</v>
      </c>
      <c r="GQ117" s="214">
        <f t="shared" si="186"/>
        <v>0</v>
      </c>
      <c r="GR117" s="214">
        <f t="shared" si="186"/>
        <v>0</v>
      </c>
      <c r="GS117" s="214">
        <f t="shared" ref="GS117:GV117" si="187">IF(ISNUMBER(GS66),GS66,0)</f>
        <v>0</v>
      </c>
      <c r="GT117" s="214">
        <f t="shared" si="187"/>
        <v>0</v>
      </c>
      <c r="GU117" s="214">
        <f t="shared" si="187"/>
        <v>0</v>
      </c>
      <c r="GV117" s="214">
        <f t="shared" si="187"/>
        <v>0</v>
      </c>
      <c r="GX117" s="230">
        <f t="shared" si="106"/>
        <v>116</v>
      </c>
      <c r="HB117" s="211" t="str">
        <f>DJ$18&amp;DJ$19&amp;DJ$20</f>
        <v>PEUGEOTBIPPER1.3 HDi Pack CD Clim</v>
      </c>
      <c r="HF117" s="212" t="str">
        <f>DJ$18&amp;DJ$19&amp;DJ$20&amp;"Term:"&amp; DJ$43&amp;"  Mileage: "&amp;DJ$44</f>
        <v>PEUGEOTBIPPER1.3 HDi Pack CD ClimTerm:48  Mileage: 30000</v>
      </c>
    </row>
    <row r="118" spans="1:214" ht="12" hidden="1" customHeight="1" x14ac:dyDescent="0.2">
      <c r="A118" s="230" t="s">
        <v>440</v>
      </c>
      <c r="B118" s="208" t="str">
        <f t="shared" si="128"/>
        <v>x</v>
      </c>
      <c r="D118" s="232" t="str">
        <f t="shared" si="171"/>
        <v xml:space="preserve"> Winter tires </v>
      </c>
      <c r="E118" s="214">
        <f t="shared" si="177"/>
        <v>0</v>
      </c>
      <c r="F118" s="214">
        <f t="shared" ref="F118:BQ118" si="188">IF(ISNUMBER(F67),F67,0)</f>
        <v>0</v>
      </c>
      <c r="G118" s="214">
        <f t="shared" si="188"/>
        <v>0</v>
      </c>
      <c r="H118" s="214">
        <f t="shared" si="188"/>
        <v>0</v>
      </c>
      <c r="I118" s="214">
        <f t="shared" si="188"/>
        <v>0</v>
      </c>
      <c r="J118" s="214">
        <f t="shared" si="188"/>
        <v>0</v>
      </c>
      <c r="K118" s="214">
        <f t="shared" si="188"/>
        <v>0</v>
      </c>
      <c r="L118" s="214">
        <f t="shared" si="188"/>
        <v>0</v>
      </c>
      <c r="M118" s="214">
        <f t="shared" si="188"/>
        <v>0</v>
      </c>
      <c r="N118" s="214">
        <f t="shared" si="188"/>
        <v>0</v>
      </c>
      <c r="O118" s="214">
        <f t="shared" si="188"/>
        <v>0</v>
      </c>
      <c r="P118" s="214">
        <f t="shared" si="188"/>
        <v>0</v>
      </c>
      <c r="Q118" s="214">
        <f t="shared" si="188"/>
        <v>0</v>
      </c>
      <c r="R118" s="214">
        <f t="shared" si="188"/>
        <v>0</v>
      </c>
      <c r="S118" s="214">
        <f t="shared" si="188"/>
        <v>0</v>
      </c>
      <c r="T118" s="214">
        <f t="shared" si="188"/>
        <v>0</v>
      </c>
      <c r="U118" s="214">
        <f t="shared" si="188"/>
        <v>0</v>
      </c>
      <c r="V118" s="214">
        <f t="shared" si="188"/>
        <v>0</v>
      </c>
      <c r="W118" s="214">
        <f t="shared" si="188"/>
        <v>0</v>
      </c>
      <c r="X118" s="214">
        <f t="shared" si="188"/>
        <v>0</v>
      </c>
      <c r="Y118" s="214">
        <f t="shared" si="188"/>
        <v>0</v>
      </c>
      <c r="Z118" s="214">
        <f t="shared" si="188"/>
        <v>0</v>
      </c>
      <c r="AA118" s="214">
        <f t="shared" si="188"/>
        <v>0</v>
      </c>
      <c r="AB118" s="214">
        <f t="shared" si="188"/>
        <v>0</v>
      </c>
      <c r="AC118" s="214">
        <f t="shared" si="188"/>
        <v>0</v>
      </c>
      <c r="AD118" s="214">
        <f t="shared" si="188"/>
        <v>0</v>
      </c>
      <c r="AE118" s="214">
        <f t="shared" si="188"/>
        <v>0</v>
      </c>
      <c r="AF118" s="214">
        <f t="shared" si="188"/>
        <v>0</v>
      </c>
      <c r="AG118" s="214">
        <f t="shared" si="188"/>
        <v>0</v>
      </c>
      <c r="AH118" s="214">
        <f t="shared" si="188"/>
        <v>0</v>
      </c>
      <c r="AI118" s="214">
        <f t="shared" si="188"/>
        <v>0</v>
      </c>
      <c r="AJ118" s="214">
        <f t="shared" si="188"/>
        <v>0</v>
      </c>
      <c r="AK118" s="214">
        <f t="shared" si="188"/>
        <v>0</v>
      </c>
      <c r="AL118" s="214">
        <f t="shared" si="188"/>
        <v>0</v>
      </c>
      <c r="AM118" s="214">
        <f t="shared" si="188"/>
        <v>0</v>
      </c>
      <c r="AN118" s="214">
        <f t="shared" si="188"/>
        <v>0</v>
      </c>
      <c r="AO118" s="214">
        <f t="shared" si="188"/>
        <v>0</v>
      </c>
      <c r="AP118" s="214">
        <f t="shared" si="188"/>
        <v>0</v>
      </c>
      <c r="AQ118" s="214">
        <f t="shared" si="188"/>
        <v>0</v>
      </c>
      <c r="AR118" s="214">
        <f t="shared" si="188"/>
        <v>0</v>
      </c>
      <c r="AS118" s="214">
        <f t="shared" si="188"/>
        <v>0</v>
      </c>
      <c r="AT118" s="214">
        <f t="shared" si="188"/>
        <v>0</v>
      </c>
      <c r="AU118" s="214">
        <f t="shared" si="188"/>
        <v>0</v>
      </c>
      <c r="AV118" s="214">
        <f t="shared" si="188"/>
        <v>0</v>
      </c>
      <c r="AW118" s="214">
        <f t="shared" si="188"/>
        <v>0</v>
      </c>
      <c r="AX118" s="214">
        <f t="shared" si="188"/>
        <v>0</v>
      </c>
      <c r="AY118" s="214">
        <f t="shared" si="188"/>
        <v>0</v>
      </c>
      <c r="AZ118" s="214">
        <f t="shared" si="188"/>
        <v>0</v>
      </c>
      <c r="BA118" s="214">
        <f t="shared" si="188"/>
        <v>0</v>
      </c>
      <c r="BB118" s="214">
        <f t="shared" si="188"/>
        <v>0</v>
      </c>
      <c r="BC118" s="214">
        <f t="shared" si="188"/>
        <v>0</v>
      </c>
      <c r="BD118" s="214">
        <f t="shared" si="188"/>
        <v>0</v>
      </c>
      <c r="BE118" s="214">
        <f t="shared" si="188"/>
        <v>0</v>
      </c>
      <c r="BF118" s="214">
        <f t="shared" si="188"/>
        <v>0</v>
      </c>
      <c r="BG118" s="214">
        <f t="shared" si="188"/>
        <v>0</v>
      </c>
      <c r="BH118" s="214">
        <f t="shared" si="188"/>
        <v>0</v>
      </c>
      <c r="BI118" s="214">
        <f t="shared" si="188"/>
        <v>0</v>
      </c>
      <c r="BJ118" s="214">
        <f t="shared" si="188"/>
        <v>0</v>
      </c>
      <c r="BK118" s="214">
        <f t="shared" si="188"/>
        <v>0</v>
      </c>
      <c r="BL118" s="214">
        <f t="shared" si="188"/>
        <v>0</v>
      </c>
      <c r="BM118" s="214">
        <f t="shared" si="188"/>
        <v>0</v>
      </c>
      <c r="BN118" s="214">
        <f t="shared" si="188"/>
        <v>0</v>
      </c>
      <c r="BO118" s="214">
        <f t="shared" si="188"/>
        <v>0</v>
      </c>
      <c r="BP118" s="214">
        <f t="shared" si="188"/>
        <v>0</v>
      </c>
      <c r="BQ118" s="214">
        <f t="shared" si="188"/>
        <v>0</v>
      </c>
      <c r="BR118" s="214">
        <f t="shared" ref="BR118:EC118" si="189">IF(ISNUMBER(BR67),BR67,0)</f>
        <v>0</v>
      </c>
      <c r="BS118" s="214">
        <f t="shared" si="189"/>
        <v>0</v>
      </c>
      <c r="BT118" s="214">
        <f t="shared" si="189"/>
        <v>0</v>
      </c>
      <c r="BU118" s="214">
        <f t="shared" si="189"/>
        <v>0</v>
      </c>
      <c r="BV118" s="214">
        <f t="shared" si="189"/>
        <v>0</v>
      </c>
      <c r="BW118" s="214">
        <f t="shared" si="189"/>
        <v>0</v>
      </c>
      <c r="BX118" s="214">
        <f t="shared" si="189"/>
        <v>0</v>
      </c>
      <c r="BY118" s="214">
        <f t="shared" si="189"/>
        <v>0</v>
      </c>
      <c r="BZ118" s="214">
        <f t="shared" si="189"/>
        <v>0</v>
      </c>
      <c r="CA118" s="214">
        <f t="shared" si="189"/>
        <v>0</v>
      </c>
      <c r="CB118" s="214">
        <f t="shared" si="189"/>
        <v>0</v>
      </c>
      <c r="CC118" s="214">
        <f t="shared" si="189"/>
        <v>0</v>
      </c>
      <c r="CD118" s="214">
        <f t="shared" si="189"/>
        <v>0</v>
      </c>
      <c r="CE118" s="214">
        <f t="shared" si="189"/>
        <v>0</v>
      </c>
      <c r="CF118" s="214">
        <f t="shared" si="189"/>
        <v>0</v>
      </c>
      <c r="CG118" s="214">
        <f t="shared" si="189"/>
        <v>0</v>
      </c>
      <c r="CH118" s="214">
        <f t="shared" si="189"/>
        <v>0</v>
      </c>
      <c r="CI118" s="214">
        <f t="shared" si="189"/>
        <v>0</v>
      </c>
      <c r="CJ118" s="214">
        <f t="shared" si="189"/>
        <v>0</v>
      </c>
      <c r="CK118" s="214">
        <f t="shared" si="189"/>
        <v>0</v>
      </c>
      <c r="CL118" s="214">
        <f t="shared" si="189"/>
        <v>0</v>
      </c>
      <c r="CM118" s="214">
        <f t="shared" si="189"/>
        <v>0</v>
      </c>
      <c r="CN118" s="214">
        <f t="shared" si="189"/>
        <v>0</v>
      </c>
      <c r="CO118" s="214">
        <f t="shared" si="189"/>
        <v>0</v>
      </c>
      <c r="CP118" s="214">
        <f t="shared" si="189"/>
        <v>0</v>
      </c>
      <c r="CQ118" s="214">
        <f t="shared" si="189"/>
        <v>0</v>
      </c>
      <c r="CR118" s="214">
        <f t="shared" si="189"/>
        <v>0</v>
      </c>
      <c r="CS118" s="214">
        <f t="shared" si="189"/>
        <v>0</v>
      </c>
      <c r="CT118" s="214">
        <f t="shared" si="189"/>
        <v>0</v>
      </c>
      <c r="CU118" s="214">
        <f t="shared" si="189"/>
        <v>0</v>
      </c>
      <c r="CV118" s="214">
        <f t="shared" si="189"/>
        <v>0</v>
      </c>
      <c r="CW118" s="214">
        <f t="shared" si="189"/>
        <v>0</v>
      </c>
      <c r="CX118" s="214">
        <f t="shared" si="189"/>
        <v>0</v>
      </c>
      <c r="CY118" s="214">
        <f t="shared" si="189"/>
        <v>0</v>
      </c>
      <c r="CZ118" s="214">
        <f t="shared" si="189"/>
        <v>0</v>
      </c>
      <c r="DA118" s="214">
        <f t="shared" si="189"/>
        <v>0</v>
      </c>
      <c r="DB118" s="214">
        <f t="shared" si="189"/>
        <v>0</v>
      </c>
      <c r="DC118" s="214">
        <f t="shared" si="189"/>
        <v>0</v>
      </c>
      <c r="DD118" s="214">
        <f t="shared" si="189"/>
        <v>0</v>
      </c>
      <c r="DE118" s="214">
        <f t="shared" si="189"/>
        <v>0</v>
      </c>
      <c r="DF118" s="214">
        <f t="shared" si="189"/>
        <v>0</v>
      </c>
      <c r="DG118" s="214">
        <f t="shared" si="189"/>
        <v>0</v>
      </c>
      <c r="DH118" s="214">
        <f t="shared" si="189"/>
        <v>0</v>
      </c>
      <c r="DI118" s="214">
        <f t="shared" si="189"/>
        <v>0</v>
      </c>
      <c r="DJ118" s="214">
        <f t="shared" si="189"/>
        <v>0</v>
      </c>
      <c r="DK118" s="214">
        <f t="shared" si="189"/>
        <v>0</v>
      </c>
      <c r="DL118" s="214">
        <f t="shared" si="189"/>
        <v>0</v>
      </c>
      <c r="DM118" s="214">
        <f t="shared" si="189"/>
        <v>0</v>
      </c>
      <c r="DN118" s="214">
        <f t="shared" si="189"/>
        <v>0</v>
      </c>
      <c r="DO118" s="214">
        <f t="shared" si="189"/>
        <v>0</v>
      </c>
      <c r="DP118" s="214">
        <f t="shared" si="189"/>
        <v>0</v>
      </c>
      <c r="DQ118" s="214">
        <f t="shared" si="189"/>
        <v>0</v>
      </c>
      <c r="DR118" s="214">
        <f t="shared" si="189"/>
        <v>0</v>
      </c>
      <c r="DS118" s="214">
        <f t="shared" si="189"/>
        <v>0</v>
      </c>
      <c r="DT118" s="214">
        <f t="shared" si="189"/>
        <v>0</v>
      </c>
      <c r="DU118" s="214">
        <f t="shared" si="189"/>
        <v>0</v>
      </c>
      <c r="DV118" s="214">
        <f t="shared" si="189"/>
        <v>0</v>
      </c>
      <c r="DW118" s="214">
        <f t="shared" si="189"/>
        <v>0</v>
      </c>
      <c r="DX118" s="214">
        <f t="shared" si="189"/>
        <v>0</v>
      </c>
      <c r="DY118" s="214">
        <f t="shared" si="189"/>
        <v>0</v>
      </c>
      <c r="DZ118" s="214">
        <f t="shared" si="189"/>
        <v>0</v>
      </c>
      <c r="EA118" s="214">
        <f t="shared" si="189"/>
        <v>0</v>
      </c>
      <c r="EB118" s="214">
        <f t="shared" si="189"/>
        <v>0</v>
      </c>
      <c r="EC118" s="214">
        <f t="shared" si="189"/>
        <v>0</v>
      </c>
      <c r="ED118" s="214">
        <f t="shared" ref="ED118:GO118" si="190">IF(ISNUMBER(ED67),ED67,0)</f>
        <v>0</v>
      </c>
      <c r="EE118" s="214">
        <f t="shared" si="190"/>
        <v>0</v>
      </c>
      <c r="EF118" s="214">
        <f t="shared" si="190"/>
        <v>0</v>
      </c>
      <c r="EG118" s="214">
        <f t="shared" si="190"/>
        <v>0</v>
      </c>
      <c r="EH118" s="214">
        <f t="shared" si="190"/>
        <v>0</v>
      </c>
      <c r="EI118" s="214">
        <f t="shared" si="190"/>
        <v>0</v>
      </c>
      <c r="EJ118" s="214">
        <f t="shared" si="190"/>
        <v>0</v>
      </c>
      <c r="EK118" s="214">
        <f t="shared" si="190"/>
        <v>0</v>
      </c>
      <c r="EL118" s="214">
        <f t="shared" si="190"/>
        <v>0</v>
      </c>
      <c r="EM118" s="214">
        <f t="shared" si="190"/>
        <v>0</v>
      </c>
      <c r="EN118" s="214">
        <f t="shared" si="190"/>
        <v>0</v>
      </c>
      <c r="EO118" s="214">
        <f t="shared" si="190"/>
        <v>0</v>
      </c>
      <c r="EP118" s="214">
        <f t="shared" si="190"/>
        <v>0</v>
      </c>
      <c r="EQ118" s="214">
        <f t="shared" si="190"/>
        <v>0</v>
      </c>
      <c r="ER118" s="214">
        <f t="shared" si="190"/>
        <v>0</v>
      </c>
      <c r="ES118" s="214">
        <f t="shared" si="190"/>
        <v>0</v>
      </c>
      <c r="ET118" s="214">
        <f t="shared" si="190"/>
        <v>0</v>
      </c>
      <c r="EU118" s="214">
        <f t="shared" si="190"/>
        <v>0</v>
      </c>
      <c r="EV118" s="214">
        <f t="shared" si="190"/>
        <v>0</v>
      </c>
      <c r="EW118" s="214">
        <f t="shared" si="190"/>
        <v>0</v>
      </c>
      <c r="EX118" s="214">
        <f t="shared" si="190"/>
        <v>0</v>
      </c>
      <c r="EY118" s="214">
        <f t="shared" si="190"/>
        <v>0</v>
      </c>
      <c r="EZ118" s="214">
        <f t="shared" si="190"/>
        <v>0</v>
      </c>
      <c r="FA118" s="214">
        <f t="shared" si="190"/>
        <v>0</v>
      </c>
      <c r="FB118" s="214">
        <f t="shared" si="190"/>
        <v>0</v>
      </c>
      <c r="FC118" s="214">
        <f t="shared" si="190"/>
        <v>0</v>
      </c>
      <c r="FD118" s="214">
        <f t="shared" si="190"/>
        <v>0</v>
      </c>
      <c r="FE118" s="214">
        <f t="shared" si="190"/>
        <v>0</v>
      </c>
      <c r="FF118" s="214">
        <f t="shared" si="190"/>
        <v>0</v>
      </c>
      <c r="FG118" s="214">
        <f t="shared" si="190"/>
        <v>0</v>
      </c>
      <c r="FH118" s="214">
        <f t="shared" si="190"/>
        <v>0</v>
      </c>
      <c r="FI118" s="214">
        <f t="shared" si="190"/>
        <v>0</v>
      </c>
      <c r="FJ118" s="214">
        <f t="shared" si="190"/>
        <v>0</v>
      </c>
      <c r="FK118" s="214">
        <f t="shared" si="190"/>
        <v>0</v>
      </c>
      <c r="FL118" s="214">
        <f t="shared" si="190"/>
        <v>0</v>
      </c>
      <c r="FM118" s="214">
        <f t="shared" si="190"/>
        <v>0</v>
      </c>
      <c r="FN118" s="214">
        <f t="shared" si="190"/>
        <v>0</v>
      </c>
      <c r="FO118" s="214">
        <f t="shared" si="190"/>
        <v>0</v>
      </c>
      <c r="FP118" s="214">
        <f t="shared" si="190"/>
        <v>0</v>
      </c>
      <c r="FQ118" s="214">
        <f t="shared" si="190"/>
        <v>0</v>
      </c>
      <c r="FR118" s="214">
        <f t="shared" si="190"/>
        <v>0</v>
      </c>
      <c r="FS118" s="214">
        <f t="shared" si="190"/>
        <v>0</v>
      </c>
      <c r="FT118" s="214">
        <f t="shared" si="190"/>
        <v>0</v>
      </c>
      <c r="FU118" s="214">
        <f t="shared" si="190"/>
        <v>0</v>
      </c>
      <c r="FV118" s="214">
        <f t="shared" si="190"/>
        <v>0</v>
      </c>
      <c r="FW118" s="214">
        <f t="shared" si="190"/>
        <v>0</v>
      </c>
      <c r="FX118" s="214">
        <f t="shared" si="190"/>
        <v>0</v>
      </c>
      <c r="FY118" s="214">
        <f t="shared" si="190"/>
        <v>0</v>
      </c>
      <c r="FZ118" s="214">
        <f t="shared" si="190"/>
        <v>0</v>
      </c>
      <c r="GA118" s="214">
        <f t="shared" si="190"/>
        <v>0</v>
      </c>
      <c r="GB118" s="214">
        <f t="shared" si="190"/>
        <v>0</v>
      </c>
      <c r="GC118" s="214">
        <f t="shared" si="190"/>
        <v>0</v>
      </c>
      <c r="GD118" s="214">
        <f t="shared" si="190"/>
        <v>0</v>
      </c>
      <c r="GE118" s="214">
        <f t="shared" si="190"/>
        <v>0</v>
      </c>
      <c r="GF118" s="214">
        <f t="shared" si="190"/>
        <v>0</v>
      </c>
      <c r="GG118" s="214">
        <f t="shared" si="190"/>
        <v>0</v>
      </c>
      <c r="GH118" s="214">
        <f t="shared" si="190"/>
        <v>0</v>
      </c>
      <c r="GI118" s="214">
        <f t="shared" si="190"/>
        <v>0</v>
      </c>
      <c r="GJ118" s="214">
        <f t="shared" si="190"/>
        <v>0</v>
      </c>
      <c r="GK118" s="214">
        <f t="shared" si="190"/>
        <v>0</v>
      </c>
      <c r="GL118" s="214">
        <f t="shared" si="190"/>
        <v>0</v>
      </c>
      <c r="GM118" s="214">
        <f t="shared" si="190"/>
        <v>0</v>
      </c>
      <c r="GN118" s="214">
        <f t="shared" si="190"/>
        <v>0</v>
      </c>
      <c r="GO118" s="214">
        <f t="shared" si="190"/>
        <v>0</v>
      </c>
      <c r="GP118" s="214">
        <f t="shared" ref="GP118:GR118" si="191">IF(ISNUMBER(GP67),GP67,0)</f>
        <v>0</v>
      </c>
      <c r="GQ118" s="214">
        <f t="shared" si="191"/>
        <v>0</v>
      </c>
      <c r="GR118" s="214">
        <f t="shared" si="191"/>
        <v>0</v>
      </c>
      <c r="GS118" s="214">
        <f t="shared" ref="GS118:GV118" si="192">IF(ISNUMBER(GS67),GS67,0)</f>
        <v>0</v>
      </c>
      <c r="GT118" s="214">
        <f t="shared" si="192"/>
        <v>0</v>
      </c>
      <c r="GU118" s="214">
        <f t="shared" si="192"/>
        <v>0</v>
      </c>
      <c r="GV118" s="214">
        <f t="shared" si="192"/>
        <v>0</v>
      </c>
      <c r="GX118" s="230">
        <f t="shared" si="106"/>
        <v>117</v>
      </c>
      <c r="HB118" s="211" t="str">
        <f>DK$18&amp;DK$19&amp;DK$20</f>
        <v>PEUGEOTBIPPER1.3 HDi Pack CD Clim</v>
      </c>
      <c r="HF118" s="212" t="str">
        <f>DK$18&amp;DK$19&amp;DK$20&amp;"Term:"&amp; DK$43&amp;"  Mileage: "&amp;DK$44</f>
        <v>PEUGEOTBIPPER1.3 HDi Pack CD ClimTerm:48  Mileage: 40000</v>
      </c>
    </row>
    <row r="119" spans="1:214" ht="12" hidden="1" customHeight="1" x14ac:dyDescent="0.2">
      <c r="A119" s="230" t="s">
        <v>440</v>
      </c>
      <c r="B119" s="208" t="str">
        <f t="shared" si="128"/>
        <v>x</v>
      </c>
      <c r="D119" s="232" t="str">
        <f>D71</f>
        <v xml:space="preserve"> Monthly estimated Fuel cost </v>
      </c>
      <c r="E119" s="214">
        <f>IF(ISNUMBER(E71),E71,0)</f>
        <v>0</v>
      </c>
      <c r="F119" s="214">
        <f t="shared" ref="F119:BQ119" si="193">IF(ISNUMBER(F71),F71,0)</f>
        <v>0</v>
      </c>
      <c r="G119" s="214">
        <f t="shared" si="193"/>
        <v>0</v>
      </c>
      <c r="H119" s="214">
        <f t="shared" si="193"/>
        <v>0</v>
      </c>
      <c r="I119" s="214">
        <f t="shared" si="193"/>
        <v>0</v>
      </c>
      <c r="J119" s="214">
        <f t="shared" si="193"/>
        <v>0</v>
      </c>
      <c r="K119" s="214">
        <f t="shared" si="193"/>
        <v>0</v>
      </c>
      <c r="L119" s="214">
        <f t="shared" si="193"/>
        <v>0</v>
      </c>
      <c r="M119" s="214">
        <f t="shared" si="193"/>
        <v>0</v>
      </c>
      <c r="N119" s="214">
        <f t="shared" si="193"/>
        <v>0</v>
      </c>
      <c r="O119" s="214">
        <f t="shared" si="193"/>
        <v>0</v>
      </c>
      <c r="P119" s="214">
        <f t="shared" si="193"/>
        <v>0</v>
      </c>
      <c r="Q119" s="214">
        <f t="shared" si="193"/>
        <v>0</v>
      </c>
      <c r="R119" s="214">
        <f t="shared" si="193"/>
        <v>0</v>
      </c>
      <c r="S119" s="214">
        <f t="shared" si="193"/>
        <v>0</v>
      </c>
      <c r="T119" s="214">
        <f t="shared" si="193"/>
        <v>0</v>
      </c>
      <c r="U119" s="214">
        <f t="shared" si="193"/>
        <v>0</v>
      </c>
      <c r="V119" s="214">
        <f t="shared" si="193"/>
        <v>0</v>
      </c>
      <c r="W119" s="214">
        <f t="shared" si="193"/>
        <v>0</v>
      </c>
      <c r="X119" s="214">
        <f t="shared" si="193"/>
        <v>0</v>
      </c>
      <c r="Y119" s="214">
        <f t="shared" si="193"/>
        <v>0</v>
      </c>
      <c r="Z119" s="214">
        <f t="shared" si="193"/>
        <v>0</v>
      </c>
      <c r="AA119" s="214">
        <f t="shared" si="193"/>
        <v>0</v>
      </c>
      <c r="AB119" s="214">
        <f t="shared" si="193"/>
        <v>0</v>
      </c>
      <c r="AC119" s="214">
        <f t="shared" si="193"/>
        <v>0</v>
      </c>
      <c r="AD119" s="214">
        <f t="shared" si="193"/>
        <v>0</v>
      </c>
      <c r="AE119" s="214">
        <f t="shared" si="193"/>
        <v>0</v>
      </c>
      <c r="AF119" s="214">
        <f t="shared" si="193"/>
        <v>0</v>
      </c>
      <c r="AG119" s="214">
        <f t="shared" si="193"/>
        <v>0</v>
      </c>
      <c r="AH119" s="214">
        <f t="shared" si="193"/>
        <v>0</v>
      </c>
      <c r="AI119" s="214">
        <f t="shared" si="193"/>
        <v>0</v>
      </c>
      <c r="AJ119" s="214">
        <f t="shared" si="193"/>
        <v>0</v>
      </c>
      <c r="AK119" s="214">
        <f t="shared" si="193"/>
        <v>0</v>
      </c>
      <c r="AL119" s="214">
        <f t="shared" si="193"/>
        <v>0</v>
      </c>
      <c r="AM119" s="214">
        <f t="shared" si="193"/>
        <v>0</v>
      </c>
      <c r="AN119" s="214">
        <f t="shared" si="193"/>
        <v>0</v>
      </c>
      <c r="AO119" s="214">
        <f t="shared" si="193"/>
        <v>0</v>
      </c>
      <c r="AP119" s="214">
        <f t="shared" si="193"/>
        <v>0</v>
      </c>
      <c r="AQ119" s="214">
        <f t="shared" si="193"/>
        <v>0</v>
      </c>
      <c r="AR119" s="214">
        <f t="shared" si="193"/>
        <v>0</v>
      </c>
      <c r="AS119" s="214">
        <f t="shared" si="193"/>
        <v>0</v>
      </c>
      <c r="AT119" s="214">
        <f t="shared" si="193"/>
        <v>0</v>
      </c>
      <c r="AU119" s="214">
        <f t="shared" si="193"/>
        <v>0</v>
      </c>
      <c r="AV119" s="214">
        <f t="shared" si="193"/>
        <v>0</v>
      </c>
      <c r="AW119" s="214">
        <f t="shared" si="193"/>
        <v>0</v>
      </c>
      <c r="AX119" s="214">
        <f t="shared" si="193"/>
        <v>0</v>
      </c>
      <c r="AY119" s="214">
        <f t="shared" si="193"/>
        <v>0</v>
      </c>
      <c r="AZ119" s="214">
        <f t="shared" si="193"/>
        <v>0</v>
      </c>
      <c r="BA119" s="214">
        <f t="shared" si="193"/>
        <v>0</v>
      </c>
      <c r="BB119" s="214">
        <f t="shared" si="193"/>
        <v>0</v>
      </c>
      <c r="BC119" s="214">
        <f t="shared" si="193"/>
        <v>0</v>
      </c>
      <c r="BD119" s="214">
        <f t="shared" si="193"/>
        <v>0</v>
      </c>
      <c r="BE119" s="214">
        <f t="shared" si="193"/>
        <v>0</v>
      </c>
      <c r="BF119" s="214">
        <f t="shared" si="193"/>
        <v>0</v>
      </c>
      <c r="BG119" s="214">
        <f t="shared" si="193"/>
        <v>0</v>
      </c>
      <c r="BH119" s="214">
        <f t="shared" si="193"/>
        <v>0</v>
      </c>
      <c r="BI119" s="214">
        <f t="shared" si="193"/>
        <v>0</v>
      </c>
      <c r="BJ119" s="214">
        <f t="shared" si="193"/>
        <v>0</v>
      </c>
      <c r="BK119" s="214">
        <f t="shared" si="193"/>
        <v>0</v>
      </c>
      <c r="BL119" s="214">
        <f t="shared" si="193"/>
        <v>0</v>
      </c>
      <c r="BM119" s="214">
        <f t="shared" si="193"/>
        <v>0</v>
      </c>
      <c r="BN119" s="214">
        <f t="shared" si="193"/>
        <v>0</v>
      </c>
      <c r="BO119" s="214">
        <f t="shared" si="193"/>
        <v>0</v>
      </c>
      <c r="BP119" s="214">
        <f t="shared" si="193"/>
        <v>0</v>
      </c>
      <c r="BQ119" s="214">
        <f t="shared" si="193"/>
        <v>0</v>
      </c>
      <c r="BR119" s="214">
        <f t="shared" ref="BR119:EC119" si="194">IF(ISNUMBER(BR71),BR71,0)</f>
        <v>0</v>
      </c>
      <c r="BS119" s="214">
        <f t="shared" si="194"/>
        <v>0</v>
      </c>
      <c r="BT119" s="214">
        <f t="shared" si="194"/>
        <v>0</v>
      </c>
      <c r="BU119" s="214">
        <f t="shared" si="194"/>
        <v>0</v>
      </c>
      <c r="BV119" s="214">
        <f t="shared" si="194"/>
        <v>0</v>
      </c>
      <c r="BW119" s="214">
        <f t="shared" si="194"/>
        <v>0</v>
      </c>
      <c r="BX119" s="214">
        <f t="shared" si="194"/>
        <v>0</v>
      </c>
      <c r="BY119" s="214">
        <f t="shared" si="194"/>
        <v>0</v>
      </c>
      <c r="BZ119" s="214">
        <f t="shared" si="194"/>
        <v>0</v>
      </c>
      <c r="CA119" s="214">
        <f t="shared" si="194"/>
        <v>0</v>
      </c>
      <c r="CB119" s="214">
        <f t="shared" si="194"/>
        <v>0</v>
      </c>
      <c r="CC119" s="214">
        <f t="shared" si="194"/>
        <v>0</v>
      </c>
      <c r="CD119" s="214">
        <f t="shared" si="194"/>
        <v>0</v>
      </c>
      <c r="CE119" s="214">
        <f t="shared" si="194"/>
        <v>0</v>
      </c>
      <c r="CF119" s="214">
        <f t="shared" si="194"/>
        <v>0</v>
      </c>
      <c r="CG119" s="214">
        <f t="shared" si="194"/>
        <v>0</v>
      </c>
      <c r="CH119" s="214">
        <f t="shared" si="194"/>
        <v>0</v>
      </c>
      <c r="CI119" s="214">
        <f t="shared" si="194"/>
        <v>0</v>
      </c>
      <c r="CJ119" s="214">
        <f t="shared" si="194"/>
        <v>0</v>
      </c>
      <c r="CK119" s="214">
        <f t="shared" si="194"/>
        <v>0</v>
      </c>
      <c r="CL119" s="214">
        <f t="shared" si="194"/>
        <v>0</v>
      </c>
      <c r="CM119" s="214">
        <f t="shared" si="194"/>
        <v>0</v>
      </c>
      <c r="CN119" s="214">
        <f t="shared" si="194"/>
        <v>0</v>
      </c>
      <c r="CO119" s="214">
        <f t="shared" si="194"/>
        <v>0</v>
      </c>
      <c r="CP119" s="214">
        <f t="shared" si="194"/>
        <v>0</v>
      </c>
      <c r="CQ119" s="214">
        <f t="shared" si="194"/>
        <v>0</v>
      </c>
      <c r="CR119" s="214">
        <f t="shared" si="194"/>
        <v>0</v>
      </c>
      <c r="CS119" s="214">
        <f t="shared" si="194"/>
        <v>0</v>
      </c>
      <c r="CT119" s="214">
        <f t="shared" si="194"/>
        <v>0</v>
      </c>
      <c r="CU119" s="214">
        <f t="shared" si="194"/>
        <v>0</v>
      </c>
      <c r="CV119" s="214">
        <f t="shared" si="194"/>
        <v>0</v>
      </c>
      <c r="CW119" s="214">
        <f t="shared" si="194"/>
        <v>0</v>
      </c>
      <c r="CX119" s="214">
        <f t="shared" si="194"/>
        <v>0</v>
      </c>
      <c r="CY119" s="214">
        <f t="shared" si="194"/>
        <v>0</v>
      </c>
      <c r="CZ119" s="214">
        <f t="shared" si="194"/>
        <v>0</v>
      </c>
      <c r="DA119" s="214">
        <f t="shared" si="194"/>
        <v>0</v>
      </c>
      <c r="DB119" s="214">
        <f t="shared" si="194"/>
        <v>0</v>
      </c>
      <c r="DC119" s="214">
        <f t="shared" si="194"/>
        <v>0</v>
      </c>
      <c r="DD119" s="214">
        <f t="shared" si="194"/>
        <v>0</v>
      </c>
      <c r="DE119" s="214">
        <f t="shared" si="194"/>
        <v>0</v>
      </c>
      <c r="DF119" s="214">
        <f t="shared" si="194"/>
        <v>0</v>
      </c>
      <c r="DG119" s="214">
        <f t="shared" si="194"/>
        <v>0</v>
      </c>
      <c r="DH119" s="214">
        <f t="shared" si="194"/>
        <v>0</v>
      </c>
      <c r="DI119" s="214">
        <f t="shared" si="194"/>
        <v>0</v>
      </c>
      <c r="DJ119" s="214">
        <f t="shared" si="194"/>
        <v>0</v>
      </c>
      <c r="DK119" s="214">
        <f t="shared" si="194"/>
        <v>0</v>
      </c>
      <c r="DL119" s="214">
        <f t="shared" si="194"/>
        <v>0</v>
      </c>
      <c r="DM119" s="214">
        <f t="shared" si="194"/>
        <v>0</v>
      </c>
      <c r="DN119" s="214">
        <f t="shared" si="194"/>
        <v>0</v>
      </c>
      <c r="DO119" s="214">
        <f t="shared" si="194"/>
        <v>0</v>
      </c>
      <c r="DP119" s="214">
        <f t="shared" si="194"/>
        <v>0</v>
      </c>
      <c r="DQ119" s="214">
        <f t="shared" si="194"/>
        <v>0</v>
      </c>
      <c r="DR119" s="214">
        <f t="shared" si="194"/>
        <v>0</v>
      </c>
      <c r="DS119" s="214">
        <f t="shared" si="194"/>
        <v>0</v>
      </c>
      <c r="DT119" s="214">
        <f t="shared" si="194"/>
        <v>0</v>
      </c>
      <c r="DU119" s="214">
        <f t="shared" si="194"/>
        <v>0</v>
      </c>
      <c r="DV119" s="214">
        <f t="shared" si="194"/>
        <v>0</v>
      </c>
      <c r="DW119" s="214">
        <f t="shared" si="194"/>
        <v>0</v>
      </c>
      <c r="DX119" s="214">
        <f t="shared" si="194"/>
        <v>0</v>
      </c>
      <c r="DY119" s="214">
        <f t="shared" si="194"/>
        <v>0</v>
      </c>
      <c r="DZ119" s="214">
        <f t="shared" si="194"/>
        <v>0</v>
      </c>
      <c r="EA119" s="214">
        <f t="shared" si="194"/>
        <v>0</v>
      </c>
      <c r="EB119" s="214">
        <f t="shared" si="194"/>
        <v>0</v>
      </c>
      <c r="EC119" s="214">
        <f t="shared" si="194"/>
        <v>0</v>
      </c>
      <c r="ED119" s="214">
        <f t="shared" ref="ED119:GO119" si="195">IF(ISNUMBER(ED71),ED71,0)</f>
        <v>0</v>
      </c>
      <c r="EE119" s="214">
        <f t="shared" si="195"/>
        <v>0</v>
      </c>
      <c r="EF119" s="214">
        <f t="shared" si="195"/>
        <v>0</v>
      </c>
      <c r="EG119" s="214">
        <f t="shared" si="195"/>
        <v>0</v>
      </c>
      <c r="EH119" s="214">
        <f t="shared" si="195"/>
        <v>0</v>
      </c>
      <c r="EI119" s="214">
        <f t="shared" si="195"/>
        <v>0</v>
      </c>
      <c r="EJ119" s="214">
        <f t="shared" si="195"/>
        <v>0</v>
      </c>
      <c r="EK119" s="214">
        <f t="shared" si="195"/>
        <v>0</v>
      </c>
      <c r="EL119" s="214">
        <f t="shared" si="195"/>
        <v>0</v>
      </c>
      <c r="EM119" s="214">
        <f t="shared" si="195"/>
        <v>0</v>
      </c>
      <c r="EN119" s="214">
        <f t="shared" si="195"/>
        <v>0</v>
      </c>
      <c r="EO119" s="214">
        <f t="shared" si="195"/>
        <v>0</v>
      </c>
      <c r="EP119" s="214">
        <f t="shared" si="195"/>
        <v>0</v>
      </c>
      <c r="EQ119" s="214">
        <f t="shared" si="195"/>
        <v>0</v>
      </c>
      <c r="ER119" s="214">
        <f t="shared" si="195"/>
        <v>0</v>
      </c>
      <c r="ES119" s="214">
        <f t="shared" si="195"/>
        <v>0</v>
      </c>
      <c r="ET119" s="214">
        <f t="shared" si="195"/>
        <v>0</v>
      </c>
      <c r="EU119" s="214">
        <f t="shared" si="195"/>
        <v>0</v>
      </c>
      <c r="EV119" s="214">
        <f t="shared" si="195"/>
        <v>0</v>
      </c>
      <c r="EW119" s="214">
        <f t="shared" si="195"/>
        <v>0</v>
      </c>
      <c r="EX119" s="214">
        <f t="shared" si="195"/>
        <v>0</v>
      </c>
      <c r="EY119" s="214">
        <f t="shared" si="195"/>
        <v>0</v>
      </c>
      <c r="EZ119" s="214">
        <f t="shared" si="195"/>
        <v>0</v>
      </c>
      <c r="FA119" s="214">
        <f t="shared" si="195"/>
        <v>0</v>
      </c>
      <c r="FB119" s="214">
        <f t="shared" si="195"/>
        <v>0</v>
      </c>
      <c r="FC119" s="214">
        <f t="shared" si="195"/>
        <v>0</v>
      </c>
      <c r="FD119" s="214">
        <f t="shared" si="195"/>
        <v>0</v>
      </c>
      <c r="FE119" s="214">
        <f t="shared" si="195"/>
        <v>0</v>
      </c>
      <c r="FF119" s="214">
        <f t="shared" si="195"/>
        <v>0</v>
      </c>
      <c r="FG119" s="214">
        <f t="shared" si="195"/>
        <v>0</v>
      </c>
      <c r="FH119" s="214">
        <f t="shared" si="195"/>
        <v>0</v>
      </c>
      <c r="FI119" s="214">
        <f t="shared" si="195"/>
        <v>0</v>
      </c>
      <c r="FJ119" s="214">
        <f t="shared" si="195"/>
        <v>0</v>
      </c>
      <c r="FK119" s="214">
        <f t="shared" si="195"/>
        <v>0</v>
      </c>
      <c r="FL119" s="214">
        <f t="shared" si="195"/>
        <v>0</v>
      </c>
      <c r="FM119" s="214">
        <f t="shared" si="195"/>
        <v>0</v>
      </c>
      <c r="FN119" s="214">
        <f t="shared" si="195"/>
        <v>0</v>
      </c>
      <c r="FO119" s="214">
        <f t="shared" si="195"/>
        <v>0</v>
      </c>
      <c r="FP119" s="214">
        <f t="shared" si="195"/>
        <v>0</v>
      </c>
      <c r="FQ119" s="214">
        <f t="shared" si="195"/>
        <v>0</v>
      </c>
      <c r="FR119" s="214">
        <f t="shared" si="195"/>
        <v>0</v>
      </c>
      <c r="FS119" s="214">
        <f t="shared" si="195"/>
        <v>0</v>
      </c>
      <c r="FT119" s="214">
        <f t="shared" si="195"/>
        <v>0</v>
      </c>
      <c r="FU119" s="214">
        <f t="shared" si="195"/>
        <v>0</v>
      </c>
      <c r="FV119" s="214">
        <f t="shared" si="195"/>
        <v>0</v>
      </c>
      <c r="FW119" s="214">
        <f t="shared" si="195"/>
        <v>0</v>
      </c>
      <c r="FX119" s="214">
        <f t="shared" si="195"/>
        <v>0</v>
      </c>
      <c r="FY119" s="214">
        <f t="shared" si="195"/>
        <v>0</v>
      </c>
      <c r="FZ119" s="214">
        <f t="shared" si="195"/>
        <v>0</v>
      </c>
      <c r="GA119" s="214">
        <f t="shared" si="195"/>
        <v>0</v>
      </c>
      <c r="GB119" s="214">
        <f t="shared" si="195"/>
        <v>0</v>
      </c>
      <c r="GC119" s="214">
        <f t="shared" si="195"/>
        <v>0</v>
      </c>
      <c r="GD119" s="214">
        <f t="shared" si="195"/>
        <v>0</v>
      </c>
      <c r="GE119" s="214">
        <f t="shared" si="195"/>
        <v>0</v>
      </c>
      <c r="GF119" s="214">
        <f t="shared" si="195"/>
        <v>0</v>
      </c>
      <c r="GG119" s="214">
        <f t="shared" si="195"/>
        <v>0</v>
      </c>
      <c r="GH119" s="214">
        <f t="shared" si="195"/>
        <v>0</v>
      </c>
      <c r="GI119" s="214">
        <f t="shared" si="195"/>
        <v>0</v>
      </c>
      <c r="GJ119" s="214">
        <f t="shared" si="195"/>
        <v>0</v>
      </c>
      <c r="GK119" s="214">
        <f t="shared" si="195"/>
        <v>0</v>
      </c>
      <c r="GL119" s="214">
        <f t="shared" si="195"/>
        <v>0</v>
      </c>
      <c r="GM119" s="214">
        <f t="shared" si="195"/>
        <v>0</v>
      </c>
      <c r="GN119" s="214">
        <f t="shared" si="195"/>
        <v>0</v>
      </c>
      <c r="GO119" s="214">
        <f t="shared" si="195"/>
        <v>0</v>
      </c>
      <c r="GP119" s="214">
        <f t="shared" ref="GP119:GR119" si="196">IF(ISNUMBER(GP71),GP71,0)</f>
        <v>0</v>
      </c>
      <c r="GQ119" s="214">
        <f t="shared" si="196"/>
        <v>0</v>
      </c>
      <c r="GR119" s="214">
        <f t="shared" si="196"/>
        <v>0</v>
      </c>
      <c r="GS119" s="214">
        <f t="shared" ref="GS119:GV119" si="197">IF(ISNUMBER(GS71),GS71,0)</f>
        <v>0</v>
      </c>
      <c r="GT119" s="214">
        <f t="shared" si="197"/>
        <v>0</v>
      </c>
      <c r="GU119" s="214">
        <f t="shared" si="197"/>
        <v>0</v>
      </c>
      <c r="GV119" s="214">
        <f t="shared" si="197"/>
        <v>0</v>
      </c>
      <c r="GX119" s="230">
        <f t="shared" si="106"/>
        <v>118</v>
      </c>
      <c r="HB119" s="211" t="str">
        <f>DL$18&amp;DL$19&amp;DL$20</f>
        <v>PEUGEOTBIPPER1.3 HDi Pack CD Clim</v>
      </c>
      <c r="HF119" s="212" t="str">
        <f>DL$18&amp;DL$19&amp;DL$20&amp;"Term:"&amp; DL$43&amp;"  Mileage: "&amp;DL$44</f>
        <v>PEUGEOTBIPPER1.3 HDi Pack CD ClimTerm:60  Mileage: 25000</v>
      </c>
    </row>
    <row r="120" spans="1:214" ht="12" hidden="1" customHeight="1" x14ac:dyDescent="0.2">
      <c r="A120" s="230" t="s">
        <v>440</v>
      </c>
      <c r="B120" s="208" t="str">
        <f t="shared" si="128"/>
        <v>x</v>
      </c>
      <c r="D120" s="232" t="str">
        <f t="shared" ref="D120:D123" si="198">D72</f>
        <v xml:space="preserve"> Monthly estimated Carwash cost </v>
      </c>
      <c r="E120" s="214">
        <f t="shared" ref="E120:E123" si="199">IF(ISNUMBER(E72),E72,0)</f>
        <v>0</v>
      </c>
      <c r="F120" s="214">
        <f t="shared" ref="F120:BQ120" si="200">IF(ISNUMBER(F72),F72,0)</f>
        <v>0</v>
      </c>
      <c r="G120" s="214">
        <f t="shared" si="200"/>
        <v>0</v>
      </c>
      <c r="H120" s="214">
        <f t="shared" si="200"/>
        <v>0</v>
      </c>
      <c r="I120" s="214">
        <f t="shared" si="200"/>
        <v>0</v>
      </c>
      <c r="J120" s="214">
        <f t="shared" si="200"/>
        <v>0</v>
      </c>
      <c r="K120" s="214">
        <f t="shared" si="200"/>
        <v>0</v>
      </c>
      <c r="L120" s="214">
        <f t="shared" si="200"/>
        <v>0</v>
      </c>
      <c r="M120" s="214">
        <f t="shared" si="200"/>
        <v>0</v>
      </c>
      <c r="N120" s="214">
        <f t="shared" si="200"/>
        <v>0</v>
      </c>
      <c r="O120" s="214">
        <f t="shared" si="200"/>
        <v>0</v>
      </c>
      <c r="P120" s="214">
        <f t="shared" si="200"/>
        <v>0</v>
      </c>
      <c r="Q120" s="214">
        <f t="shared" si="200"/>
        <v>0</v>
      </c>
      <c r="R120" s="214">
        <f t="shared" si="200"/>
        <v>0</v>
      </c>
      <c r="S120" s="214">
        <f t="shared" si="200"/>
        <v>0</v>
      </c>
      <c r="T120" s="214">
        <f t="shared" si="200"/>
        <v>0</v>
      </c>
      <c r="U120" s="214">
        <f t="shared" si="200"/>
        <v>0</v>
      </c>
      <c r="V120" s="214">
        <f t="shared" si="200"/>
        <v>0</v>
      </c>
      <c r="W120" s="214">
        <f t="shared" si="200"/>
        <v>0</v>
      </c>
      <c r="X120" s="214">
        <f t="shared" si="200"/>
        <v>0</v>
      </c>
      <c r="Y120" s="214">
        <f t="shared" si="200"/>
        <v>0</v>
      </c>
      <c r="Z120" s="214">
        <f t="shared" si="200"/>
        <v>0</v>
      </c>
      <c r="AA120" s="214">
        <f t="shared" si="200"/>
        <v>0</v>
      </c>
      <c r="AB120" s="214">
        <f t="shared" si="200"/>
        <v>0</v>
      </c>
      <c r="AC120" s="214">
        <f t="shared" si="200"/>
        <v>0</v>
      </c>
      <c r="AD120" s="214">
        <f t="shared" si="200"/>
        <v>0</v>
      </c>
      <c r="AE120" s="214">
        <f t="shared" si="200"/>
        <v>0</v>
      </c>
      <c r="AF120" s="214">
        <f t="shared" si="200"/>
        <v>0</v>
      </c>
      <c r="AG120" s="214">
        <f t="shared" si="200"/>
        <v>0</v>
      </c>
      <c r="AH120" s="214">
        <f t="shared" si="200"/>
        <v>0</v>
      </c>
      <c r="AI120" s="214">
        <f t="shared" si="200"/>
        <v>0</v>
      </c>
      <c r="AJ120" s="214">
        <f t="shared" si="200"/>
        <v>0</v>
      </c>
      <c r="AK120" s="214">
        <f t="shared" si="200"/>
        <v>0</v>
      </c>
      <c r="AL120" s="214">
        <f t="shared" si="200"/>
        <v>0</v>
      </c>
      <c r="AM120" s="214">
        <f t="shared" si="200"/>
        <v>0</v>
      </c>
      <c r="AN120" s="214">
        <f t="shared" si="200"/>
        <v>0</v>
      </c>
      <c r="AO120" s="214">
        <f t="shared" si="200"/>
        <v>0</v>
      </c>
      <c r="AP120" s="214">
        <f t="shared" si="200"/>
        <v>0</v>
      </c>
      <c r="AQ120" s="214">
        <f t="shared" si="200"/>
        <v>0</v>
      </c>
      <c r="AR120" s="214">
        <f t="shared" si="200"/>
        <v>0</v>
      </c>
      <c r="AS120" s="214">
        <f t="shared" si="200"/>
        <v>0</v>
      </c>
      <c r="AT120" s="214">
        <f t="shared" si="200"/>
        <v>0</v>
      </c>
      <c r="AU120" s="214">
        <f t="shared" si="200"/>
        <v>0</v>
      </c>
      <c r="AV120" s="214">
        <f t="shared" si="200"/>
        <v>0</v>
      </c>
      <c r="AW120" s="214">
        <f t="shared" si="200"/>
        <v>0</v>
      </c>
      <c r="AX120" s="214">
        <f t="shared" si="200"/>
        <v>0</v>
      </c>
      <c r="AY120" s="214">
        <f t="shared" si="200"/>
        <v>0</v>
      </c>
      <c r="AZ120" s="214">
        <f t="shared" si="200"/>
        <v>0</v>
      </c>
      <c r="BA120" s="214">
        <f t="shared" si="200"/>
        <v>0</v>
      </c>
      <c r="BB120" s="214">
        <f t="shared" si="200"/>
        <v>0</v>
      </c>
      <c r="BC120" s="214">
        <f t="shared" si="200"/>
        <v>0</v>
      </c>
      <c r="BD120" s="214">
        <f t="shared" si="200"/>
        <v>0</v>
      </c>
      <c r="BE120" s="214">
        <f t="shared" si="200"/>
        <v>0</v>
      </c>
      <c r="BF120" s="214">
        <f t="shared" si="200"/>
        <v>0</v>
      </c>
      <c r="BG120" s="214">
        <f t="shared" si="200"/>
        <v>0</v>
      </c>
      <c r="BH120" s="214">
        <f t="shared" si="200"/>
        <v>0</v>
      </c>
      <c r="BI120" s="214">
        <f t="shared" si="200"/>
        <v>0</v>
      </c>
      <c r="BJ120" s="214">
        <f t="shared" si="200"/>
        <v>0</v>
      </c>
      <c r="BK120" s="214">
        <f t="shared" si="200"/>
        <v>0</v>
      </c>
      <c r="BL120" s="214">
        <f t="shared" si="200"/>
        <v>0</v>
      </c>
      <c r="BM120" s="214">
        <f t="shared" si="200"/>
        <v>0</v>
      </c>
      <c r="BN120" s="214">
        <f t="shared" si="200"/>
        <v>0</v>
      </c>
      <c r="BO120" s="214">
        <f t="shared" si="200"/>
        <v>0</v>
      </c>
      <c r="BP120" s="214">
        <f t="shared" si="200"/>
        <v>0</v>
      </c>
      <c r="BQ120" s="214">
        <f t="shared" si="200"/>
        <v>0</v>
      </c>
      <c r="BR120" s="214">
        <f t="shared" ref="BR120:EC120" si="201">IF(ISNUMBER(BR72),BR72,0)</f>
        <v>0</v>
      </c>
      <c r="BS120" s="214">
        <f t="shared" si="201"/>
        <v>0</v>
      </c>
      <c r="BT120" s="214">
        <f t="shared" si="201"/>
        <v>0</v>
      </c>
      <c r="BU120" s="214">
        <f t="shared" si="201"/>
        <v>0</v>
      </c>
      <c r="BV120" s="214">
        <f t="shared" si="201"/>
        <v>0</v>
      </c>
      <c r="BW120" s="214">
        <f t="shared" si="201"/>
        <v>0</v>
      </c>
      <c r="BX120" s="214">
        <f t="shared" si="201"/>
        <v>0</v>
      </c>
      <c r="BY120" s="214">
        <f t="shared" si="201"/>
        <v>0</v>
      </c>
      <c r="BZ120" s="214">
        <f t="shared" si="201"/>
        <v>0</v>
      </c>
      <c r="CA120" s="214">
        <f t="shared" si="201"/>
        <v>0</v>
      </c>
      <c r="CB120" s="214">
        <f t="shared" si="201"/>
        <v>0</v>
      </c>
      <c r="CC120" s="214">
        <f t="shared" si="201"/>
        <v>0</v>
      </c>
      <c r="CD120" s="214">
        <f t="shared" si="201"/>
        <v>0</v>
      </c>
      <c r="CE120" s="214">
        <f t="shared" si="201"/>
        <v>0</v>
      </c>
      <c r="CF120" s="214">
        <f t="shared" si="201"/>
        <v>0</v>
      </c>
      <c r="CG120" s="214">
        <f t="shared" si="201"/>
        <v>0</v>
      </c>
      <c r="CH120" s="214">
        <f t="shared" si="201"/>
        <v>0</v>
      </c>
      <c r="CI120" s="214">
        <f t="shared" si="201"/>
        <v>0</v>
      </c>
      <c r="CJ120" s="214">
        <f t="shared" si="201"/>
        <v>0</v>
      </c>
      <c r="CK120" s="214">
        <f t="shared" si="201"/>
        <v>0</v>
      </c>
      <c r="CL120" s="214">
        <f t="shared" si="201"/>
        <v>0</v>
      </c>
      <c r="CM120" s="214">
        <f t="shared" si="201"/>
        <v>0</v>
      </c>
      <c r="CN120" s="214">
        <f t="shared" si="201"/>
        <v>0</v>
      </c>
      <c r="CO120" s="214">
        <f t="shared" si="201"/>
        <v>0</v>
      </c>
      <c r="CP120" s="214">
        <f t="shared" si="201"/>
        <v>0</v>
      </c>
      <c r="CQ120" s="214">
        <f t="shared" si="201"/>
        <v>0</v>
      </c>
      <c r="CR120" s="214">
        <f t="shared" si="201"/>
        <v>0</v>
      </c>
      <c r="CS120" s="214">
        <f t="shared" si="201"/>
        <v>0</v>
      </c>
      <c r="CT120" s="214">
        <f t="shared" si="201"/>
        <v>0</v>
      </c>
      <c r="CU120" s="214">
        <f t="shared" si="201"/>
        <v>0</v>
      </c>
      <c r="CV120" s="214">
        <f t="shared" si="201"/>
        <v>0</v>
      </c>
      <c r="CW120" s="214">
        <f t="shared" si="201"/>
        <v>0</v>
      </c>
      <c r="CX120" s="214">
        <f t="shared" si="201"/>
        <v>0</v>
      </c>
      <c r="CY120" s="214">
        <f t="shared" si="201"/>
        <v>0</v>
      </c>
      <c r="CZ120" s="214">
        <f t="shared" si="201"/>
        <v>0</v>
      </c>
      <c r="DA120" s="214">
        <f t="shared" si="201"/>
        <v>0</v>
      </c>
      <c r="DB120" s="214">
        <f t="shared" si="201"/>
        <v>0</v>
      </c>
      <c r="DC120" s="214">
        <f t="shared" si="201"/>
        <v>0</v>
      </c>
      <c r="DD120" s="214">
        <f t="shared" si="201"/>
        <v>0</v>
      </c>
      <c r="DE120" s="214">
        <f t="shared" si="201"/>
        <v>0</v>
      </c>
      <c r="DF120" s="214">
        <f t="shared" si="201"/>
        <v>0</v>
      </c>
      <c r="DG120" s="214">
        <f t="shared" si="201"/>
        <v>0</v>
      </c>
      <c r="DH120" s="214">
        <f t="shared" si="201"/>
        <v>0</v>
      </c>
      <c r="DI120" s="214">
        <f t="shared" si="201"/>
        <v>0</v>
      </c>
      <c r="DJ120" s="214">
        <f t="shared" si="201"/>
        <v>0</v>
      </c>
      <c r="DK120" s="214">
        <f t="shared" si="201"/>
        <v>0</v>
      </c>
      <c r="DL120" s="214">
        <f t="shared" si="201"/>
        <v>0</v>
      </c>
      <c r="DM120" s="214">
        <f t="shared" si="201"/>
        <v>0</v>
      </c>
      <c r="DN120" s="214">
        <f t="shared" si="201"/>
        <v>0</v>
      </c>
      <c r="DO120" s="214">
        <f t="shared" si="201"/>
        <v>0</v>
      </c>
      <c r="DP120" s="214">
        <f t="shared" si="201"/>
        <v>0</v>
      </c>
      <c r="DQ120" s="214">
        <f t="shared" si="201"/>
        <v>0</v>
      </c>
      <c r="DR120" s="214">
        <f t="shared" si="201"/>
        <v>0</v>
      </c>
      <c r="DS120" s="214">
        <f t="shared" si="201"/>
        <v>0</v>
      </c>
      <c r="DT120" s="214">
        <f t="shared" si="201"/>
        <v>0</v>
      </c>
      <c r="DU120" s="214">
        <f t="shared" si="201"/>
        <v>0</v>
      </c>
      <c r="DV120" s="214">
        <f t="shared" si="201"/>
        <v>0</v>
      </c>
      <c r="DW120" s="214">
        <f t="shared" si="201"/>
        <v>0</v>
      </c>
      <c r="DX120" s="214">
        <f t="shared" si="201"/>
        <v>0</v>
      </c>
      <c r="DY120" s="214">
        <f t="shared" si="201"/>
        <v>0</v>
      </c>
      <c r="DZ120" s="214">
        <f t="shared" si="201"/>
        <v>0</v>
      </c>
      <c r="EA120" s="214">
        <f t="shared" si="201"/>
        <v>0</v>
      </c>
      <c r="EB120" s="214">
        <f t="shared" si="201"/>
        <v>0</v>
      </c>
      <c r="EC120" s="214">
        <f t="shared" si="201"/>
        <v>0</v>
      </c>
      <c r="ED120" s="214">
        <f t="shared" ref="ED120:GO120" si="202">IF(ISNUMBER(ED72),ED72,0)</f>
        <v>0</v>
      </c>
      <c r="EE120" s="214">
        <f t="shared" si="202"/>
        <v>0</v>
      </c>
      <c r="EF120" s="214">
        <f t="shared" si="202"/>
        <v>0</v>
      </c>
      <c r="EG120" s="214">
        <f t="shared" si="202"/>
        <v>0</v>
      </c>
      <c r="EH120" s="214">
        <f t="shared" si="202"/>
        <v>0</v>
      </c>
      <c r="EI120" s="214">
        <f t="shared" si="202"/>
        <v>0</v>
      </c>
      <c r="EJ120" s="214">
        <f t="shared" si="202"/>
        <v>0</v>
      </c>
      <c r="EK120" s="214">
        <f t="shared" si="202"/>
        <v>0</v>
      </c>
      <c r="EL120" s="214">
        <f t="shared" si="202"/>
        <v>0</v>
      </c>
      <c r="EM120" s="214">
        <f t="shared" si="202"/>
        <v>0</v>
      </c>
      <c r="EN120" s="214">
        <f t="shared" si="202"/>
        <v>0</v>
      </c>
      <c r="EO120" s="214">
        <f t="shared" si="202"/>
        <v>0</v>
      </c>
      <c r="EP120" s="214">
        <f t="shared" si="202"/>
        <v>0</v>
      </c>
      <c r="EQ120" s="214">
        <f t="shared" si="202"/>
        <v>0</v>
      </c>
      <c r="ER120" s="214">
        <f t="shared" si="202"/>
        <v>0</v>
      </c>
      <c r="ES120" s="214">
        <f t="shared" si="202"/>
        <v>0</v>
      </c>
      <c r="ET120" s="214">
        <f t="shared" si="202"/>
        <v>0</v>
      </c>
      <c r="EU120" s="214">
        <f t="shared" si="202"/>
        <v>0</v>
      </c>
      <c r="EV120" s="214">
        <f t="shared" si="202"/>
        <v>0</v>
      </c>
      <c r="EW120" s="214">
        <f t="shared" si="202"/>
        <v>0</v>
      </c>
      <c r="EX120" s="214">
        <f t="shared" si="202"/>
        <v>0</v>
      </c>
      <c r="EY120" s="214">
        <f t="shared" si="202"/>
        <v>0</v>
      </c>
      <c r="EZ120" s="214">
        <f t="shared" si="202"/>
        <v>0</v>
      </c>
      <c r="FA120" s="214">
        <f t="shared" si="202"/>
        <v>0</v>
      </c>
      <c r="FB120" s="214">
        <f t="shared" si="202"/>
        <v>0</v>
      </c>
      <c r="FC120" s="214">
        <f t="shared" si="202"/>
        <v>0</v>
      </c>
      <c r="FD120" s="214">
        <f t="shared" si="202"/>
        <v>0</v>
      </c>
      <c r="FE120" s="214">
        <f t="shared" si="202"/>
        <v>0</v>
      </c>
      <c r="FF120" s="214">
        <f t="shared" si="202"/>
        <v>0</v>
      </c>
      <c r="FG120" s="214">
        <f t="shared" si="202"/>
        <v>0</v>
      </c>
      <c r="FH120" s="214">
        <f t="shared" si="202"/>
        <v>0</v>
      </c>
      <c r="FI120" s="214">
        <f t="shared" si="202"/>
        <v>0</v>
      </c>
      <c r="FJ120" s="214">
        <f t="shared" si="202"/>
        <v>0</v>
      </c>
      <c r="FK120" s="214">
        <f t="shared" si="202"/>
        <v>0</v>
      </c>
      <c r="FL120" s="214">
        <f t="shared" si="202"/>
        <v>0</v>
      </c>
      <c r="FM120" s="214">
        <f t="shared" si="202"/>
        <v>0</v>
      </c>
      <c r="FN120" s="214">
        <f t="shared" si="202"/>
        <v>0</v>
      </c>
      <c r="FO120" s="214">
        <f t="shared" si="202"/>
        <v>0</v>
      </c>
      <c r="FP120" s="214">
        <f t="shared" si="202"/>
        <v>0</v>
      </c>
      <c r="FQ120" s="214">
        <f t="shared" si="202"/>
        <v>0</v>
      </c>
      <c r="FR120" s="214">
        <f t="shared" si="202"/>
        <v>0</v>
      </c>
      <c r="FS120" s="214">
        <f t="shared" si="202"/>
        <v>0</v>
      </c>
      <c r="FT120" s="214">
        <f t="shared" si="202"/>
        <v>0</v>
      </c>
      <c r="FU120" s="214">
        <f t="shared" si="202"/>
        <v>0</v>
      </c>
      <c r="FV120" s="214">
        <f t="shared" si="202"/>
        <v>0</v>
      </c>
      <c r="FW120" s="214">
        <f t="shared" si="202"/>
        <v>0</v>
      </c>
      <c r="FX120" s="214">
        <f t="shared" si="202"/>
        <v>0</v>
      </c>
      <c r="FY120" s="214">
        <f t="shared" si="202"/>
        <v>0</v>
      </c>
      <c r="FZ120" s="214">
        <f t="shared" si="202"/>
        <v>0</v>
      </c>
      <c r="GA120" s="214">
        <f t="shared" si="202"/>
        <v>0</v>
      </c>
      <c r="GB120" s="214">
        <f t="shared" si="202"/>
        <v>0</v>
      </c>
      <c r="GC120" s="214">
        <f t="shared" si="202"/>
        <v>0</v>
      </c>
      <c r="GD120" s="214">
        <f t="shared" si="202"/>
        <v>0</v>
      </c>
      <c r="GE120" s="214">
        <f t="shared" si="202"/>
        <v>0</v>
      </c>
      <c r="GF120" s="214">
        <f t="shared" si="202"/>
        <v>0</v>
      </c>
      <c r="GG120" s="214">
        <f t="shared" si="202"/>
        <v>0</v>
      </c>
      <c r="GH120" s="214">
        <f t="shared" si="202"/>
        <v>0</v>
      </c>
      <c r="GI120" s="214">
        <f t="shared" si="202"/>
        <v>0</v>
      </c>
      <c r="GJ120" s="214">
        <f t="shared" si="202"/>
        <v>0</v>
      </c>
      <c r="GK120" s="214">
        <f t="shared" si="202"/>
        <v>0</v>
      </c>
      <c r="GL120" s="214">
        <f t="shared" si="202"/>
        <v>0</v>
      </c>
      <c r="GM120" s="214">
        <f t="shared" si="202"/>
        <v>0</v>
      </c>
      <c r="GN120" s="214">
        <f t="shared" si="202"/>
        <v>0</v>
      </c>
      <c r="GO120" s="214">
        <f t="shared" si="202"/>
        <v>0</v>
      </c>
      <c r="GP120" s="214">
        <f t="shared" ref="GP120:GR120" si="203">IF(ISNUMBER(GP72),GP72,0)</f>
        <v>0</v>
      </c>
      <c r="GQ120" s="214">
        <f t="shared" si="203"/>
        <v>0</v>
      </c>
      <c r="GR120" s="214">
        <f t="shared" si="203"/>
        <v>0</v>
      </c>
      <c r="GS120" s="214">
        <f t="shared" ref="GS120:GV120" si="204">IF(ISNUMBER(GS72),GS72,0)</f>
        <v>0</v>
      </c>
      <c r="GT120" s="214">
        <f t="shared" si="204"/>
        <v>0</v>
      </c>
      <c r="GU120" s="214">
        <f t="shared" si="204"/>
        <v>0</v>
      </c>
      <c r="GV120" s="214">
        <f t="shared" si="204"/>
        <v>0</v>
      </c>
      <c r="GX120" s="230">
        <f t="shared" si="106"/>
        <v>119</v>
      </c>
      <c r="HB120" s="211" t="str">
        <f>DM$18&amp;DM$19&amp;DM$20</f>
        <v>PEUGEOTBIPPER1.3 HDi Pack CD Clim</v>
      </c>
      <c r="HF120" s="212" t="str">
        <f>DM$18&amp;DM$19&amp;DM$20&amp;"Term:"&amp; DM$43&amp;"  Mileage: "&amp;DM$44</f>
        <v>PEUGEOTBIPPER1.3 HDi Pack CD ClimTerm:60  Mileage: 30000</v>
      </c>
    </row>
    <row r="121" spans="1:214" ht="12" hidden="1" customHeight="1" x14ac:dyDescent="0.2">
      <c r="A121" s="230" t="s">
        <v>440</v>
      </c>
      <c r="B121" s="208" t="str">
        <f t="shared" si="128"/>
        <v>x</v>
      </c>
      <c r="D121" s="232" t="str">
        <f t="shared" si="198"/>
        <v xml:space="preserve"> Monthly estimated Highway Fee cost </v>
      </c>
      <c r="E121" s="214">
        <f t="shared" si="199"/>
        <v>0</v>
      </c>
      <c r="F121" s="214">
        <f t="shared" ref="F121:BQ121" si="205">IF(ISNUMBER(F73),F73,0)</f>
        <v>0</v>
      </c>
      <c r="G121" s="214">
        <f t="shared" si="205"/>
        <v>0</v>
      </c>
      <c r="H121" s="214">
        <f t="shared" si="205"/>
        <v>0</v>
      </c>
      <c r="I121" s="214">
        <f t="shared" si="205"/>
        <v>0</v>
      </c>
      <c r="J121" s="214">
        <f t="shared" si="205"/>
        <v>0</v>
      </c>
      <c r="K121" s="214">
        <f t="shared" si="205"/>
        <v>0</v>
      </c>
      <c r="L121" s="214">
        <f t="shared" si="205"/>
        <v>0</v>
      </c>
      <c r="M121" s="214">
        <f t="shared" si="205"/>
        <v>0</v>
      </c>
      <c r="N121" s="214">
        <f t="shared" si="205"/>
        <v>0</v>
      </c>
      <c r="O121" s="214">
        <f t="shared" si="205"/>
        <v>0</v>
      </c>
      <c r="P121" s="214">
        <f t="shared" si="205"/>
        <v>0</v>
      </c>
      <c r="Q121" s="214">
        <f t="shared" si="205"/>
        <v>0</v>
      </c>
      <c r="R121" s="214">
        <f t="shared" si="205"/>
        <v>0</v>
      </c>
      <c r="S121" s="214">
        <f t="shared" si="205"/>
        <v>0</v>
      </c>
      <c r="T121" s="214">
        <f t="shared" si="205"/>
        <v>0</v>
      </c>
      <c r="U121" s="214">
        <f t="shared" si="205"/>
        <v>0</v>
      </c>
      <c r="V121" s="214">
        <f t="shared" si="205"/>
        <v>0</v>
      </c>
      <c r="W121" s="214">
        <f t="shared" si="205"/>
        <v>0</v>
      </c>
      <c r="X121" s="214">
        <f t="shared" si="205"/>
        <v>0</v>
      </c>
      <c r="Y121" s="214">
        <f t="shared" si="205"/>
        <v>0</v>
      </c>
      <c r="Z121" s="214">
        <f t="shared" si="205"/>
        <v>0</v>
      </c>
      <c r="AA121" s="214">
        <f t="shared" si="205"/>
        <v>0</v>
      </c>
      <c r="AB121" s="214">
        <f t="shared" si="205"/>
        <v>0</v>
      </c>
      <c r="AC121" s="214">
        <f t="shared" si="205"/>
        <v>0</v>
      </c>
      <c r="AD121" s="214">
        <f t="shared" si="205"/>
        <v>0</v>
      </c>
      <c r="AE121" s="214">
        <f t="shared" si="205"/>
        <v>0</v>
      </c>
      <c r="AF121" s="214">
        <f t="shared" si="205"/>
        <v>0</v>
      </c>
      <c r="AG121" s="214">
        <f t="shared" si="205"/>
        <v>0</v>
      </c>
      <c r="AH121" s="214">
        <f t="shared" si="205"/>
        <v>0</v>
      </c>
      <c r="AI121" s="214">
        <f t="shared" si="205"/>
        <v>0</v>
      </c>
      <c r="AJ121" s="214">
        <f t="shared" si="205"/>
        <v>0</v>
      </c>
      <c r="AK121" s="214">
        <f t="shared" si="205"/>
        <v>0</v>
      </c>
      <c r="AL121" s="214">
        <f t="shared" si="205"/>
        <v>0</v>
      </c>
      <c r="AM121" s="214">
        <f t="shared" si="205"/>
        <v>0</v>
      </c>
      <c r="AN121" s="214">
        <f t="shared" si="205"/>
        <v>0</v>
      </c>
      <c r="AO121" s="214">
        <f t="shared" si="205"/>
        <v>0</v>
      </c>
      <c r="AP121" s="214">
        <f t="shared" si="205"/>
        <v>0</v>
      </c>
      <c r="AQ121" s="214">
        <f t="shared" si="205"/>
        <v>0</v>
      </c>
      <c r="AR121" s="214">
        <f t="shared" si="205"/>
        <v>0</v>
      </c>
      <c r="AS121" s="214">
        <f t="shared" si="205"/>
        <v>0</v>
      </c>
      <c r="AT121" s="214">
        <f t="shared" si="205"/>
        <v>0</v>
      </c>
      <c r="AU121" s="214">
        <f t="shared" si="205"/>
        <v>0</v>
      </c>
      <c r="AV121" s="214">
        <f t="shared" si="205"/>
        <v>0</v>
      </c>
      <c r="AW121" s="214">
        <f t="shared" si="205"/>
        <v>0</v>
      </c>
      <c r="AX121" s="214">
        <f t="shared" si="205"/>
        <v>0</v>
      </c>
      <c r="AY121" s="214">
        <f t="shared" si="205"/>
        <v>0</v>
      </c>
      <c r="AZ121" s="214">
        <f t="shared" si="205"/>
        <v>0</v>
      </c>
      <c r="BA121" s="214">
        <f t="shared" si="205"/>
        <v>0</v>
      </c>
      <c r="BB121" s="214">
        <f t="shared" si="205"/>
        <v>0</v>
      </c>
      <c r="BC121" s="214">
        <f t="shared" si="205"/>
        <v>0</v>
      </c>
      <c r="BD121" s="214">
        <f t="shared" si="205"/>
        <v>0</v>
      </c>
      <c r="BE121" s="214">
        <f t="shared" si="205"/>
        <v>0</v>
      </c>
      <c r="BF121" s="214">
        <f t="shared" si="205"/>
        <v>0</v>
      </c>
      <c r="BG121" s="214">
        <f t="shared" si="205"/>
        <v>0</v>
      </c>
      <c r="BH121" s="214">
        <f t="shared" si="205"/>
        <v>0</v>
      </c>
      <c r="BI121" s="214">
        <f t="shared" si="205"/>
        <v>0</v>
      </c>
      <c r="BJ121" s="214">
        <f t="shared" si="205"/>
        <v>0</v>
      </c>
      <c r="BK121" s="214">
        <f t="shared" si="205"/>
        <v>0</v>
      </c>
      <c r="BL121" s="214">
        <f t="shared" si="205"/>
        <v>0</v>
      </c>
      <c r="BM121" s="214">
        <f t="shared" si="205"/>
        <v>0</v>
      </c>
      <c r="BN121" s="214">
        <f t="shared" si="205"/>
        <v>0</v>
      </c>
      <c r="BO121" s="214">
        <f t="shared" si="205"/>
        <v>0</v>
      </c>
      <c r="BP121" s="214">
        <f t="shared" si="205"/>
        <v>0</v>
      </c>
      <c r="BQ121" s="214">
        <f t="shared" si="205"/>
        <v>0</v>
      </c>
      <c r="BR121" s="214">
        <f t="shared" ref="BR121:EC121" si="206">IF(ISNUMBER(BR73),BR73,0)</f>
        <v>0</v>
      </c>
      <c r="BS121" s="214">
        <f t="shared" si="206"/>
        <v>0</v>
      </c>
      <c r="BT121" s="214">
        <f t="shared" si="206"/>
        <v>0</v>
      </c>
      <c r="BU121" s="214">
        <f t="shared" si="206"/>
        <v>0</v>
      </c>
      <c r="BV121" s="214">
        <f t="shared" si="206"/>
        <v>0</v>
      </c>
      <c r="BW121" s="214">
        <f t="shared" si="206"/>
        <v>0</v>
      </c>
      <c r="BX121" s="214">
        <f t="shared" si="206"/>
        <v>0</v>
      </c>
      <c r="BY121" s="214">
        <f t="shared" si="206"/>
        <v>0</v>
      </c>
      <c r="BZ121" s="214">
        <f t="shared" si="206"/>
        <v>0</v>
      </c>
      <c r="CA121" s="214">
        <f t="shared" si="206"/>
        <v>0</v>
      </c>
      <c r="CB121" s="214">
        <f t="shared" si="206"/>
        <v>0</v>
      </c>
      <c r="CC121" s="214">
        <f t="shared" si="206"/>
        <v>0</v>
      </c>
      <c r="CD121" s="214">
        <f t="shared" si="206"/>
        <v>0</v>
      </c>
      <c r="CE121" s="214">
        <f t="shared" si="206"/>
        <v>0</v>
      </c>
      <c r="CF121" s="214">
        <f t="shared" si="206"/>
        <v>0</v>
      </c>
      <c r="CG121" s="214">
        <f t="shared" si="206"/>
        <v>0</v>
      </c>
      <c r="CH121" s="214">
        <f t="shared" si="206"/>
        <v>0</v>
      </c>
      <c r="CI121" s="214">
        <f t="shared" si="206"/>
        <v>0</v>
      </c>
      <c r="CJ121" s="214">
        <f t="shared" si="206"/>
        <v>0</v>
      </c>
      <c r="CK121" s="214">
        <f t="shared" si="206"/>
        <v>0</v>
      </c>
      <c r="CL121" s="214">
        <f t="shared" si="206"/>
        <v>0</v>
      </c>
      <c r="CM121" s="214">
        <f t="shared" si="206"/>
        <v>0</v>
      </c>
      <c r="CN121" s="214">
        <f t="shared" si="206"/>
        <v>0</v>
      </c>
      <c r="CO121" s="214">
        <f t="shared" si="206"/>
        <v>0</v>
      </c>
      <c r="CP121" s="214">
        <f t="shared" si="206"/>
        <v>0</v>
      </c>
      <c r="CQ121" s="214">
        <f t="shared" si="206"/>
        <v>0</v>
      </c>
      <c r="CR121" s="214">
        <f t="shared" si="206"/>
        <v>0</v>
      </c>
      <c r="CS121" s="214">
        <f t="shared" si="206"/>
        <v>0</v>
      </c>
      <c r="CT121" s="214">
        <f t="shared" si="206"/>
        <v>0</v>
      </c>
      <c r="CU121" s="214">
        <f t="shared" si="206"/>
        <v>0</v>
      </c>
      <c r="CV121" s="214">
        <f t="shared" si="206"/>
        <v>0</v>
      </c>
      <c r="CW121" s="214">
        <f t="shared" si="206"/>
        <v>0</v>
      </c>
      <c r="CX121" s="214">
        <f t="shared" si="206"/>
        <v>0</v>
      </c>
      <c r="CY121" s="214">
        <f t="shared" si="206"/>
        <v>0</v>
      </c>
      <c r="CZ121" s="214">
        <f t="shared" si="206"/>
        <v>0</v>
      </c>
      <c r="DA121" s="214">
        <f t="shared" si="206"/>
        <v>0</v>
      </c>
      <c r="DB121" s="214">
        <f t="shared" si="206"/>
        <v>0</v>
      </c>
      <c r="DC121" s="214">
        <f t="shared" si="206"/>
        <v>0</v>
      </c>
      <c r="DD121" s="214">
        <f t="shared" si="206"/>
        <v>0</v>
      </c>
      <c r="DE121" s="214">
        <f t="shared" si="206"/>
        <v>0</v>
      </c>
      <c r="DF121" s="214">
        <f t="shared" si="206"/>
        <v>0</v>
      </c>
      <c r="DG121" s="214">
        <f t="shared" si="206"/>
        <v>0</v>
      </c>
      <c r="DH121" s="214">
        <f t="shared" si="206"/>
        <v>0</v>
      </c>
      <c r="DI121" s="214">
        <f t="shared" si="206"/>
        <v>0</v>
      </c>
      <c r="DJ121" s="214">
        <f t="shared" si="206"/>
        <v>0</v>
      </c>
      <c r="DK121" s="214">
        <f t="shared" si="206"/>
        <v>0</v>
      </c>
      <c r="DL121" s="214">
        <f t="shared" si="206"/>
        <v>0</v>
      </c>
      <c r="DM121" s="214">
        <f t="shared" si="206"/>
        <v>0</v>
      </c>
      <c r="DN121" s="214">
        <f t="shared" si="206"/>
        <v>0</v>
      </c>
      <c r="DO121" s="214">
        <f t="shared" si="206"/>
        <v>0</v>
      </c>
      <c r="DP121" s="214">
        <f t="shared" si="206"/>
        <v>0</v>
      </c>
      <c r="DQ121" s="214">
        <f t="shared" si="206"/>
        <v>0</v>
      </c>
      <c r="DR121" s="214">
        <f t="shared" si="206"/>
        <v>0</v>
      </c>
      <c r="DS121" s="214">
        <f t="shared" si="206"/>
        <v>0</v>
      </c>
      <c r="DT121" s="214">
        <f t="shared" si="206"/>
        <v>0</v>
      </c>
      <c r="DU121" s="214">
        <f t="shared" si="206"/>
        <v>0</v>
      </c>
      <c r="DV121" s="214">
        <f t="shared" si="206"/>
        <v>0</v>
      </c>
      <c r="DW121" s="214">
        <f t="shared" si="206"/>
        <v>0</v>
      </c>
      <c r="DX121" s="214">
        <f t="shared" si="206"/>
        <v>0</v>
      </c>
      <c r="DY121" s="214">
        <f t="shared" si="206"/>
        <v>0</v>
      </c>
      <c r="DZ121" s="214">
        <f t="shared" si="206"/>
        <v>0</v>
      </c>
      <c r="EA121" s="214">
        <f t="shared" si="206"/>
        <v>0</v>
      </c>
      <c r="EB121" s="214">
        <f t="shared" si="206"/>
        <v>0</v>
      </c>
      <c r="EC121" s="214">
        <f t="shared" si="206"/>
        <v>0</v>
      </c>
      <c r="ED121" s="214">
        <f t="shared" ref="ED121:GO121" si="207">IF(ISNUMBER(ED73),ED73,0)</f>
        <v>0</v>
      </c>
      <c r="EE121" s="214">
        <f t="shared" si="207"/>
        <v>0</v>
      </c>
      <c r="EF121" s="214">
        <f t="shared" si="207"/>
        <v>0</v>
      </c>
      <c r="EG121" s="214">
        <f t="shared" si="207"/>
        <v>0</v>
      </c>
      <c r="EH121" s="214">
        <f t="shared" si="207"/>
        <v>0</v>
      </c>
      <c r="EI121" s="214">
        <f t="shared" si="207"/>
        <v>0</v>
      </c>
      <c r="EJ121" s="214">
        <f t="shared" si="207"/>
        <v>0</v>
      </c>
      <c r="EK121" s="214">
        <f t="shared" si="207"/>
        <v>0</v>
      </c>
      <c r="EL121" s="214">
        <f t="shared" si="207"/>
        <v>0</v>
      </c>
      <c r="EM121" s="214">
        <f t="shared" si="207"/>
        <v>0</v>
      </c>
      <c r="EN121" s="214">
        <f t="shared" si="207"/>
        <v>0</v>
      </c>
      <c r="EO121" s="214">
        <f t="shared" si="207"/>
        <v>0</v>
      </c>
      <c r="EP121" s="214">
        <f t="shared" si="207"/>
        <v>0</v>
      </c>
      <c r="EQ121" s="214">
        <f t="shared" si="207"/>
        <v>0</v>
      </c>
      <c r="ER121" s="214">
        <f t="shared" si="207"/>
        <v>0</v>
      </c>
      <c r="ES121" s="214">
        <f t="shared" si="207"/>
        <v>0</v>
      </c>
      <c r="ET121" s="214">
        <f t="shared" si="207"/>
        <v>0</v>
      </c>
      <c r="EU121" s="214">
        <f t="shared" si="207"/>
        <v>0</v>
      </c>
      <c r="EV121" s="214">
        <f t="shared" si="207"/>
        <v>0</v>
      </c>
      <c r="EW121" s="214">
        <f t="shared" si="207"/>
        <v>0</v>
      </c>
      <c r="EX121" s="214">
        <f t="shared" si="207"/>
        <v>0</v>
      </c>
      <c r="EY121" s="214">
        <f t="shared" si="207"/>
        <v>0</v>
      </c>
      <c r="EZ121" s="214">
        <f t="shared" si="207"/>
        <v>0</v>
      </c>
      <c r="FA121" s="214">
        <f t="shared" si="207"/>
        <v>0</v>
      </c>
      <c r="FB121" s="214">
        <f t="shared" si="207"/>
        <v>0</v>
      </c>
      <c r="FC121" s="214">
        <f t="shared" si="207"/>
        <v>0</v>
      </c>
      <c r="FD121" s="214">
        <f t="shared" si="207"/>
        <v>0</v>
      </c>
      <c r="FE121" s="214">
        <f t="shared" si="207"/>
        <v>0</v>
      </c>
      <c r="FF121" s="214">
        <f t="shared" si="207"/>
        <v>0</v>
      </c>
      <c r="FG121" s="214">
        <f t="shared" si="207"/>
        <v>0</v>
      </c>
      <c r="FH121" s="214">
        <f t="shared" si="207"/>
        <v>0</v>
      </c>
      <c r="FI121" s="214">
        <f t="shared" si="207"/>
        <v>0</v>
      </c>
      <c r="FJ121" s="214">
        <f t="shared" si="207"/>
        <v>0</v>
      </c>
      <c r="FK121" s="214">
        <f t="shared" si="207"/>
        <v>0</v>
      </c>
      <c r="FL121" s="214">
        <f t="shared" si="207"/>
        <v>0</v>
      </c>
      <c r="FM121" s="214">
        <f t="shared" si="207"/>
        <v>0</v>
      </c>
      <c r="FN121" s="214">
        <f t="shared" si="207"/>
        <v>0</v>
      </c>
      <c r="FO121" s="214">
        <f t="shared" si="207"/>
        <v>0</v>
      </c>
      <c r="FP121" s="214">
        <f t="shared" si="207"/>
        <v>0</v>
      </c>
      <c r="FQ121" s="214">
        <f t="shared" si="207"/>
        <v>0</v>
      </c>
      <c r="FR121" s="214">
        <f t="shared" si="207"/>
        <v>0</v>
      </c>
      <c r="FS121" s="214">
        <f t="shared" si="207"/>
        <v>0</v>
      </c>
      <c r="FT121" s="214">
        <f t="shared" si="207"/>
        <v>0</v>
      </c>
      <c r="FU121" s="214">
        <f t="shared" si="207"/>
        <v>0</v>
      </c>
      <c r="FV121" s="214">
        <f t="shared" si="207"/>
        <v>0</v>
      </c>
      <c r="FW121" s="214">
        <f t="shared" si="207"/>
        <v>0</v>
      </c>
      <c r="FX121" s="214">
        <f t="shared" si="207"/>
        <v>0</v>
      </c>
      <c r="FY121" s="214">
        <f t="shared" si="207"/>
        <v>0</v>
      </c>
      <c r="FZ121" s="214">
        <f t="shared" si="207"/>
        <v>0</v>
      </c>
      <c r="GA121" s="214">
        <f t="shared" si="207"/>
        <v>0</v>
      </c>
      <c r="GB121" s="214">
        <f t="shared" si="207"/>
        <v>0</v>
      </c>
      <c r="GC121" s="214">
        <f t="shared" si="207"/>
        <v>0</v>
      </c>
      <c r="GD121" s="214">
        <f t="shared" si="207"/>
        <v>0</v>
      </c>
      <c r="GE121" s="214">
        <f t="shared" si="207"/>
        <v>0</v>
      </c>
      <c r="GF121" s="214">
        <f t="shared" si="207"/>
        <v>0</v>
      </c>
      <c r="GG121" s="214">
        <f t="shared" si="207"/>
        <v>0</v>
      </c>
      <c r="GH121" s="214">
        <f t="shared" si="207"/>
        <v>0</v>
      </c>
      <c r="GI121" s="214">
        <f t="shared" si="207"/>
        <v>0</v>
      </c>
      <c r="GJ121" s="214">
        <f t="shared" si="207"/>
        <v>0</v>
      </c>
      <c r="GK121" s="214">
        <f t="shared" si="207"/>
        <v>0</v>
      </c>
      <c r="GL121" s="214">
        <f t="shared" si="207"/>
        <v>0</v>
      </c>
      <c r="GM121" s="214">
        <f t="shared" si="207"/>
        <v>0</v>
      </c>
      <c r="GN121" s="214">
        <f t="shared" si="207"/>
        <v>0</v>
      </c>
      <c r="GO121" s="214">
        <f t="shared" si="207"/>
        <v>0</v>
      </c>
      <c r="GP121" s="214">
        <f t="shared" ref="GP121:GR121" si="208">IF(ISNUMBER(GP73),GP73,0)</f>
        <v>0</v>
      </c>
      <c r="GQ121" s="214">
        <f t="shared" si="208"/>
        <v>0</v>
      </c>
      <c r="GR121" s="214">
        <f t="shared" si="208"/>
        <v>0</v>
      </c>
      <c r="GS121" s="214">
        <f t="shared" ref="GS121:GV121" si="209">IF(ISNUMBER(GS73),GS73,0)</f>
        <v>0</v>
      </c>
      <c r="GT121" s="214">
        <f t="shared" si="209"/>
        <v>0</v>
      </c>
      <c r="GU121" s="214">
        <f t="shared" si="209"/>
        <v>0</v>
      </c>
      <c r="GV121" s="214">
        <f t="shared" si="209"/>
        <v>0</v>
      </c>
      <c r="GX121" s="230">
        <f t="shared" si="106"/>
        <v>120</v>
      </c>
      <c r="HB121" s="211" t="str">
        <f>DN$18&amp;DN$19&amp;DN$20</f>
        <v>PEUGEOTBIPPER1.3 HDi Pack CD Clim</v>
      </c>
      <c r="HF121" s="212" t="str">
        <f>DN$18&amp;DN$19&amp;DN$20&amp;"Term:"&amp; DN$43&amp;"  Mileage: "&amp;DN$44</f>
        <v>PEUGEOTBIPPER1.3 HDi Pack CD ClimTerm:60  Mileage: 40000</v>
      </c>
    </row>
    <row r="122" spans="1:214" ht="12" hidden="1" customHeight="1" x14ac:dyDescent="0.2">
      <c r="A122" s="230" t="s">
        <v>440</v>
      </c>
      <c r="B122" s="208" t="str">
        <f t="shared" si="128"/>
        <v>x</v>
      </c>
      <c r="D122" s="232" t="str">
        <f t="shared" si="198"/>
        <v xml:space="preserve"> Monthly estimated Ferry cost </v>
      </c>
      <c r="E122" s="214">
        <f t="shared" si="199"/>
        <v>0</v>
      </c>
      <c r="F122" s="214">
        <f t="shared" ref="F122:BQ122" si="210">IF(ISNUMBER(F74),F74,0)</f>
        <v>0</v>
      </c>
      <c r="G122" s="214">
        <f t="shared" si="210"/>
        <v>0</v>
      </c>
      <c r="H122" s="214">
        <f t="shared" si="210"/>
        <v>0</v>
      </c>
      <c r="I122" s="214">
        <f t="shared" si="210"/>
        <v>0</v>
      </c>
      <c r="J122" s="214">
        <f t="shared" si="210"/>
        <v>0</v>
      </c>
      <c r="K122" s="214">
        <f t="shared" si="210"/>
        <v>0</v>
      </c>
      <c r="L122" s="214">
        <f t="shared" si="210"/>
        <v>0</v>
      </c>
      <c r="M122" s="214">
        <f t="shared" si="210"/>
        <v>0</v>
      </c>
      <c r="N122" s="214">
        <f t="shared" si="210"/>
        <v>0</v>
      </c>
      <c r="O122" s="214">
        <f t="shared" si="210"/>
        <v>0</v>
      </c>
      <c r="P122" s="214">
        <f t="shared" si="210"/>
        <v>0</v>
      </c>
      <c r="Q122" s="214">
        <f t="shared" si="210"/>
        <v>0</v>
      </c>
      <c r="R122" s="214">
        <f t="shared" si="210"/>
        <v>0</v>
      </c>
      <c r="S122" s="214">
        <f t="shared" si="210"/>
        <v>0</v>
      </c>
      <c r="T122" s="214">
        <f t="shared" si="210"/>
        <v>0</v>
      </c>
      <c r="U122" s="214">
        <f t="shared" si="210"/>
        <v>0</v>
      </c>
      <c r="V122" s="214">
        <f t="shared" si="210"/>
        <v>0</v>
      </c>
      <c r="W122" s="214">
        <f t="shared" si="210"/>
        <v>0</v>
      </c>
      <c r="X122" s="214">
        <f t="shared" si="210"/>
        <v>0</v>
      </c>
      <c r="Y122" s="214">
        <f t="shared" si="210"/>
        <v>0</v>
      </c>
      <c r="Z122" s="214">
        <f t="shared" si="210"/>
        <v>0</v>
      </c>
      <c r="AA122" s="214">
        <f t="shared" si="210"/>
        <v>0</v>
      </c>
      <c r="AB122" s="214">
        <f t="shared" si="210"/>
        <v>0</v>
      </c>
      <c r="AC122" s="214">
        <f t="shared" si="210"/>
        <v>0</v>
      </c>
      <c r="AD122" s="214">
        <f t="shared" si="210"/>
        <v>0</v>
      </c>
      <c r="AE122" s="214">
        <f t="shared" si="210"/>
        <v>0</v>
      </c>
      <c r="AF122" s="214">
        <f t="shared" si="210"/>
        <v>0</v>
      </c>
      <c r="AG122" s="214">
        <f t="shared" si="210"/>
        <v>0</v>
      </c>
      <c r="AH122" s="214">
        <f t="shared" si="210"/>
        <v>0</v>
      </c>
      <c r="AI122" s="214">
        <f t="shared" si="210"/>
        <v>0</v>
      </c>
      <c r="AJ122" s="214">
        <f t="shared" si="210"/>
        <v>0</v>
      </c>
      <c r="AK122" s="214">
        <f t="shared" si="210"/>
        <v>0</v>
      </c>
      <c r="AL122" s="214">
        <f t="shared" si="210"/>
        <v>0</v>
      </c>
      <c r="AM122" s="214">
        <f t="shared" si="210"/>
        <v>0</v>
      </c>
      <c r="AN122" s="214">
        <f t="shared" si="210"/>
        <v>0</v>
      </c>
      <c r="AO122" s="214">
        <f t="shared" si="210"/>
        <v>0</v>
      </c>
      <c r="AP122" s="214">
        <f t="shared" si="210"/>
        <v>0</v>
      </c>
      <c r="AQ122" s="214">
        <f t="shared" si="210"/>
        <v>0</v>
      </c>
      <c r="AR122" s="214">
        <f t="shared" si="210"/>
        <v>0</v>
      </c>
      <c r="AS122" s="214">
        <f t="shared" si="210"/>
        <v>0</v>
      </c>
      <c r="AT122" s="214">
        <f t="shared" si="210"/>
        <v>0</v>
      </c>
      <c r="AU122" s="214">
        <f t="shared" si="210"/>
        <v>0</v>
      </c>
      <c r="AV122" s="214">
        <f t="shared" si="210"/>
        <v>0</v>
      </c>
      <c r="AW122" s="214">
        <f t="shared" si="210"/>
        <v>0</v>
      </c>
      <c r="AX122" s="214">
        <f t="shared" si="210"/>
        <v>0</v>
      </c>
      <c r="AY122" s="214">
        <f t="shared" si="210"/>
        <v>0</v>
      </c>
      <c r="AZ122" s="214">
        <f t="shared" si="210"/>
        <v>0</v>
      </c>
      <c r="BA122" s="214">
        <f t="shared" si="210"/>
        <v>0</v>
      </c>
      <c r="BB122" s="214">
        <f t="shared" si="210"/>
        <v>0</v>
      </c>
      <c r="BC122" s="214">
        <f t="shared" si="210"/>
        <v>0</v>
      </c>
      <c r="BD122" s="214">
        <f t="shared" si="210"/>
        <v>0</v>
      </c>
      <c r="BE122" s="214">
        <f t="shared" si="210"/>
        <v>0</v>
      </c>
      <c r="BF122" s="214">
        <f t="shared" si="210"/>
        <v>0</v>
      </c>
      <c r="BG122" s="214">
        <f t="shared" si="210"/>
        <v>0</v>
      </c>
      <c r="BH122" s="214">
        <f t="shared" si="210"/>
        <v>0</v>
      </c>
      <c r="BI122" s="214">
        <f t="shared" si="210"/>
        <v>0</v>
      </c>
      <c r="BJ122" s="214">
        <f t="shared" si="210"/>
        <v>0</v>
      </c>
      <c r="BK122" s="214">
        <f t="shared" si="210"/>
        <v>0</v>
      </c>
      <c r="BL122" s="214">
        <f t="shared" si="210"/>
        <v>0</v>
      </c>
      <c r="BM122" s="214">
        <f t="shared" si="210"/>
        <v>0</v>
      </c>
      <c r="BN122" s="214">
        <f t="shared" si="210"/>
        <v>0</v>
      </c>
      <c r="BO122" s="214">
        <f t="shared" si="210"/>
        <v>0</v>
      </c>
      <c r="BP122" s="214">
        <f t="shared" si="210"/>
        <v>0</v>
      </c>
      <c r="BQ122" s="214">
        <f t="shared" si="210"/>
        <v>0</v>
      </c>
      <c r="BR122" s="214">
        <f t="shared" ref="BR122:EC122" si="211">IF(ISNUMBER(BR74),BR74,0)</f>
        <v>0</v>
      </c>
      <c r="BS122" s="214">
        <f t="shared" si="211"/>
        <v>0</v>
      </c>
      <c r="BT122" s="214">
        <f t="shared" si="211"/>
        <v>0</v>
      </c>
      <c r="BU122" s="214">
        <f t="shared" si="211"/>
        <v>0</v>
      </c>
      <c r="BV122" s="214">
        <f t="shared" si="211"/>
        <v>0</v>
      </c>
      <c r="BW122" s="214">
        <f t="shared" si="211"/>
        <v>0</v>
      </c>
      <c r="BX122" s="214">
        <f t="shared" si="211"/>
        <v>0</v>
      </c>
      <c r="BY122" s="214">
        <f t="shared" si="211"/>
        <v>0</v>
      </c>
      <c r="BZ122" s="214">
        <f t="shared" si="211"/>
        <v>0</v>
      </c>
      <c r="CA122" s="214">
        <f t="shared" si="211"/>
        <v>0</v>
      </c>
      <c r="CB122" s="214">
        <f t="shared" si="211"/>
        <v>0</v>
      </c>
      <c r="CC122" s="214">
        <f t="shared" si="211"/>
        <v>0</v>
      </c>
      <c r="CD122" s="214">
        <f t="shared" si="211"/>
        <v>0</v>
      </c>
      <c r="CE122" s="214">
        <f t="shared" si="211"/>
        <v>0</v>
      </c>
      <c r="CF122" s="214">
        <f t="shared" si="211"/>
        <v>0</v>
      </c>
      <c r="CG122" s="214">
        <f t="shared" si="211"/>
        <v>0</v>
      </c>
      <c r="CH122" s="214">
        <f t="shared" si="211"/>
        <v>0</v>
      </c>
      <c r="CI122" s="214">
        <f t="shared" si="211"/>
        <v>0</v>
      </c>
      <c r="CJ122" s="214">
        <f t="shared" si="211"/>
        <v>0</v>
      </c>
      <c r="CK122" s="214">
        <f t="shared" si="211"/>
        <v>0</v>
      </c>
      <c r="CL122" s="214">
        <f t="shared" si="211"/>
        <v>0</v>
      </c>
      <c r="CM122" s="214">
        <f t="shared" si="211"/>
        <v>0</v>
      </c>
      <c r="CN122" s="214">
        <f t="shared" si="211"/>
        <v>0</v>
      </c>
      <c r="CO122" s="214">
        <f t="shared" si="211"/>
        <v>0</v>
      </c>
      <c r="CP122" s="214">
        <f t="shared" si="211"/>
        <v>0</v>
      </c>
      <c r="CQ122" s="214">
        <f t="shared" si="211"/>
        <v>0</v>
      </c>
      <c r="CR122" s="214">
        <f t="shared" si="211"/>
        <v>0</v>
      </c>
      <c r="CS122" s="214">
        <f t="shared" si="211"/>
        <v>0</v>
      </c>
      <c r="CT122" s="214">
        <f t="shared" si="211"/>
        <v>0</v>
      </c>
      <c r="CU122" s="214">
        <f t="shared" si="211"/>
        <v>0</v>
      </c>
      <c r="CV122" s="214">
        <f t="shared" si="211"/>
        <v>0</v>
      </c>
      <c r="CW122" s="214">
        <f t="shared" si="211"/>
        <v>0</v>
      </c>
      <c r="CX122" s="214">
        <f t="shared" si="211"/>
        <v>0</v>
      </c>
      <c r="CY122" s="214">
        <f t="shared" si="211"/>
        <v>0</v>
      </c>
      <c r="CZ122" s="214">
        <f t="shared" si="211"/>
        <v>0</v>
      </c>
      <c r="DA122" s="214">
        <f t="shared" si="211"/>
        <v>0</v>
      </c>
      <c r="DB122" s="214">
        <f t="shared" si="211"/>
        <v>0</v>
      </c>
      <c r="DC122" s="214">
        <f t="shared" si="211"/>
        <v>0</v>
      </c>
      <c r="DD122" s="214">
        <f t="shared" si="211"/>
        <v>0</v>
      </c>
      <c r="DE122" s="214">
        <f t="shared" si="211"/>
        <v>0</v>
      </c>
      <c r="DF122" s="214">
        <f t="shared" si="211"/>
        <v>0</v>
      </c>
      <c r="DG122" s="214">
        <f t="shared" si="211"/>
        <v>0</v>
      </c>
      <c r="DH122" s="214">
        <f t="shared" si="211"/>
        <v>0</v>
      </c>
      <c r="DI122" s="214">
        <f t="shared" si="211"/>
        <v>0</v>
      </c>
      <c r="DJ122" s="214">
        <f t="shared" si="211"/>
        <v>0</v>
      </c>
      <c r="DK122" s="214">
        <f t="shared" si="211"/>
        <v>0</v>
      </c>
      <c r="DL122" s="214">
        <f t="shared" si="211"/>
        <v>0</v>
      </c>
      <c r="DM122" s="214">
        <f t="shared" si="211"/>
        <v>0</v>
      </c>
      <c r="DN122" s="214">
        <f t="shared" si="211"/>
        <v>0</v>
      </c>
      <c r="DO122" s="214">
        <f t="shared" si="211"/>
        <v>0</v>
      </c>
      <c r="DP122" s="214">
        <f t="shared" si="211"/>
        <v>0</v>
      </c>
      <c r="DQ122" s="214">
        <f t="shared" si="211"/>
        <v>0</v>
      </c>
      <c r="DR122" s="214">
        <f t="shared" si="211"/>
        <v>0</v>
      </c>
      <c r="DS122" s="214">
        <f t="shared" si="211"/>
        <v>0</v>
      </c>
      <c r="DT122" s="214">
        <f t="shared" si="211"/>
        <v>0</v>
      </c>
      <c r="DU122" s="214">
        <f t="shared" si="211"/>
        <v>0</v>
      </c>
      <c r="DV122" s="214">
        <f t="shared" si="211"/>
        <v>0</v>
      </c>
      <c r="DW122" s="214">
        <f t="shared" si="211"/>
        <v>0</v>
      </c>
      <c r="DX122" s="214">
        <f t="shared" si="211"/>
        <v>0</v>
      </c>
      <c r="DY122" s="214">
        <f t="shared" si="211"/>
        <v>0</v>
      </c>
      <c r="DZ122" s="214">
        <f t="shared" si="211"/>
        <v>0</v>
      </c>
      <c r="EA122" s="214">
        <f t="shared" si="211"/>
        <v>0</v>
      </c>
      <c r="EB122" s="214">
        <f t="shared" si="211"/>
        <v>0</v>
      </c>
      <c r="EC122" s="214">
        <f t="shared" si="211"/>
        <v>0</v>
      </c>
      <c r="ED122" s="214">
        <f t="shared" ref="ED122:GO122" si="212">IF(ISNUMBER(ED74),ED74,0)</f>
        <v>0</v>
      </c>
      <c r="EE122" s="214">
        <f t="shared" si="212"/>
        <v>0</v>
      </c>
      <c r="EF122" s="214">
        <f t="shared" si="212"/>
        <v>0</v>
      </c>
      <c r="EG122" s="214">
        <f t="shared" si="212"/>
        <v>0</v>
      </c>
      <c r="EH122" s="214">
        <f t="shared" si="212"/>
        <v>0</v>
      </c>
      <c r="EI122" s="214">
        <f t="shared" si="212"/>
        <v>0</v>
      </c>
      <c r="EJ122" s="214">
        <f t="shared" si="212"/>
        <v>0</v>
      </c>
      <c r="EK122" s="214">
        <f t="shared" si="212"/>
        <v>0</v>
      </c>
      <c r="EL122" s="214">
        <f t="shared" si="212"/>
        <v>0</v>
      </c>
      <c r="EM122" s="214">
        <f t="shared" si="212"/>
        <v>0</v>
      </c>
      <c r="EN122" s="214">
        <f t="shared" si="212"/>
        <v>0</v>
      </c>
      <c r="EO122" s="214">
        <f t="shared" si="212"/>
        <v>0</v>
      </c>
      <c r="EP122" s="214">
        <f t="shared" si="212"/>
        <v>0</v>
      </c>
      <c r="EQ122" s="214">
        <f t="shared" si="212"/>
        <v>0</v>
      </c>
      <c r="ER122" s="214">
        <f t="shared" si="212"/>
        <v>0</v>
      </c>
      <c r="ES122" s="214">
        <f t="shared" si="212"/>
        <v>0</v>
      </c>
      <c r="ET122" s="214">
        <f t="shared" si="212"/>
        <v>0</v>
      </c>
      <c r="EU122" s="214">
        <f t="shared" si="212"/>
        <v>0</v>
      </c>
      <c r="EV122" s="214">
        <f t="shared" si="212"/>
        <v>0</v>
      </c>
      <c r="EW122" s="214">
        <f t="shared" si="212"/>
        <v>0</v>
      </c>
      <c r="EX122" s="214">
        <f t="shared" si="212"/>
        <v>0</v>
      </c>
      <c r="EY122" s="214">
        <f t="shared" si="212"/>
        <v>0</v>
      </c>
      <c r="EZ122" s="214">
        <f t="shared" si="212"/>
        <v>0</v>
      </c>
      <c r="FA122" s="214">
        <f t="shared" si="212"/>
        <v>0</v>
      </c>
      <c r="FB122" s="214">
        <f t="shared" si="212"/>
        <v>0</v>
      </c>
      <c r="FC122" s="214">
        <f t="shared" si="212"/>
        <v>0</v>
      </c>
      <c r="FD122" s="214">
        <f t="shared" si="212"/>
        <v>0</v>
      </c>
      <c r="FE122" s="214">
        <f t="shared" si="212"/>
        <v>0</v>
      </c>
      <c r="FF122" s="214">
        <f t="shared" si="212"/>
        <v>0</v>
      </c>
      <c r="FG122" s="214">
        <f t="shared" si="212"/>
        <v>0</v>
      </c>
      <c r="FH122" s="214">
        <f t="shared" si="212"/>
        <v>0</v>
      </c>
      <c r="FI122" s="214">
        <f t="shared" si="212"/>
        <v>0</v>
      </c>
      <c r="FJ122" s="214">
        <f t="shared" si="212"/>
        <v>0</v>
      </c>
      <c r="FK122" s="214">
        <f t="shared" si="212"/>
        <v>0</v>
      </c>
      <c r="FL122" s="214">
        <f t="shared" si="212"/>
        <v>0</v>
      </c>
      <c r="FM122" s="214">
        <f t="shared" si="212"/>
        <v>0</v>
      </c>
      <c r="FN122" s="214">
        <f t="shared" si="212"/>
        <v>0</v>
      </c>
      <c r="FO122" s="214">
        <f t="shared" si="212"/>
        <v>0</v>
      </c>
      <c r="FP122" s="214">
        <f t="shared" si="212"/>
        <v>0</v>
      </c>
      <c r="FQ122" s="214">
        <f t="shared" si="212"/>
        <v>0</v>
      </c>
      <c r="FR122" s="214">
        <f t="shared" si="212"/>
        <v>0</v>
      </c>
      <c r="FS122" s="214">
        <f t="shared" si="212"/>
        <v>0</v>
      </c>
      <c r="FT122" s="214">
        <f t="shared" si="212"/>
        <v>0</v>
      </c>
      <c r="FU122" s="214">
        <f t="shared" si="212"/>
        <v>0</v>
      </c>
      <c r="FV122" s="214">
        <f t="shared" si="212"/>
        <v>0</v>
      </c>
      <c r="FW122" s="214">
        <f t="shared" si="212"/>
        <v>0</v>
      </c>
      <c r="FX122" s="214">
        <f t="shared" si="212"/>
        <v>0</v>
      </c>
      <c r="FY122" s="214">
        <f t="shared" si="212"/>
        <v>0</v>
      </c>
      <c r="FZ122" s="214">
        <f t="shared" si="212"/>
        <v>0</v>
      </c>
      <c r="GA122" s="214">
        <f t="shared" si="212"/>
        <v>0</v>
      </c>
      <c r="GB122" s="214">
        <f t="shared" si="212"/>
        <v>0</v>
      </c>
      <c r="GC122" s="214">
        <f t="shared" si="212"/>
        <v>0</v>
      </c>
      <c r="GD122" s="214">
        <f t="shared" si="212"/>
        <v>0</v>
      </c>
      <c r="GE122" s="214">
        <f t="shared" si="212"/>
        <v>0</v>
      </c>
      <c r="GF122" s="214">
        <f t="shared" si="212"/>
        <v>0</v>
      </c>
      <c r="GG122" s="214">
        <f t="shared" si="212"/>
        <v>0</v>
      </c>
      <c r="GH122" s="214">
        <f t="shared" si="212"/>
        <v>0</v>
      </c>
      <c r="GI122" s="214">
        <f t="shared" si="212"/>
        <v>0</v>
      </c>
      <c r="GJ122" s="214">
        <f t="shared" si="212"/>
        <v>0</v>
      </c>
      <c r="GK122" s="214">
        <f t="shared" si="212"/>
        <v>0</v>
      </c>
      <c r="GL122" s="214">
        <f t="shared" si="212"/>
        <v>0</v>
      </c>
      <c r="GM122" s="214">
        <f t="shared" si="212"/>
        <v>0</v>
      </c>
      <c r="GN122" s="214">
        <f t="shared" si="212"/>
        <v>0</v>
      </c>
      <c r="GO122" s="214">
        <f t="shared" si="212"/>
        <v>0</v>
      </c>
      <c r="GP122" s="214">
        <f t="shared" ref="GP122:GR122" si="213">IF(ISNUMBER(GP74),GP74,0)</f>
        <v>0</v>
      </c>
      <c r="GQ122" s="214">
        <f t="shared" si="213"/>
        <v>0</v>
      </c>
      <c r="GR122" s="214">
        <f t="shared" si="213"/>
        <v>0</v>
      </c>
      <c r="GS122" s="214">
        <f t="shared" ref="GS122:GV122" si="214">IF(ISNUMBER(GS74),GS74,0)</f>
        <v>0</v>
      </c>
      <c r="GT122" s="214">
        <f t="shared" si="214"/>
        <v>0</v>
      </c>
      <c r="GU122" s="214">
        <f t="shared" si="214"/>
        <v>0</v>
      </c>
      <c r="GV122" s="214">
        <f t="shared" si="214"/>
        <v>0</v>
      </c>
      <c r="GX122" s="230">
        <f t="shared" si="106"/>
        <v>121</v>
      </c>
      <c r="HB122" s="211" t="str">
        <f>DO$18&amp;DO$19&amp;DO$20</f>
        <v>CITROENBERLINGO VAN1.6 HDi 625</v>
      </c>
      <c r="HF122" s="212" t="str">
        <f>DO$18&amp;DO$19&amp;DO$20&amp;"Term:"&amp; DO$43&amp;"  Mileage: "&amp;DO$44</f>
        <v>CITROENBERLINGO VAN1.6 HDi 625Term:48  Mileage: 25000</v>
      </c>
    </row>
    <row r="123" spans="1:214" ht="12" hidden="1" customHeight="1" x14ac:dyDescent="0.2">
      <c r="A123" s="230" t="s">
        <v>440</v>
      </c>
      <c r="B123" s="208" t="str">
        <f t="shared" si="128"/>
        <v>x</v>
      </c>
      <c r="D123" s="232" t="str">
        <f t="shared" si="198"/>
        <v xml:space="preserve"> Monthly estimated Minor Repairs cost </v>
      </c>
      <c r="E123" s="214">
        <f t="shared" si="199"/>
        <v>0</v>
      </c>
      <c r="F123" s="214">
        <f t="shared" ref="F123:BQ123" si="215">IF(ISNUMBER(F75),F75,0)</f>
        <v>0</v>
      </c>
      <c r="G123" s="214">
        <f t="shared" si="215"/>
        <v>0</v>
      </c>
      <c r="H123" s="214">
        <f t="shared" si="215"/>
        <v>0</v>
      </c>
      <c r="I123" s="214">
        <f t="shared" si="215"/>
        <v>0</v>
      </c>
      <c r="J123" s="214">
        <f t="shared" si="215"/>
        <v>0</v>
      </c>
      <c r="K123" s="214">
        <f t="shared" si="215"/>
        <v>0</v>
      </c>
      <c r="L123" s="214">
        <f t="shared" si="215"/>
        <v>0</v>
      </c>
      <c r="M123" s="214">
        <f t="shared" si="215"/>
        <v>0</v>
      </c>
      <c r="N123" s="214">
        <f t="shared" si="215"/>
        <v>0</v>
      </c>
      <c r="O123" s="214">
        <f t="shared" si="215"/>
        <v>0</v>
      </c>
      <c r="P123" s="214">
        <f t="shared" si="215"/>
        <v>0</v>
      </c>
      <c r="Q123" s="214">
        <f t="shared" si="215"/>
        <v>0</v>
      </c>
      <c r="R123" s="214">
        <f t="shared" si="215"/>
        <v>0</v>
      </c>
      <c r="S123" s="214">
        <f t="shared" si="215"/>
        <v>0</v>
      </c>
      <c r="T123" s="214">
        <f t="shared" si="215"/>
        <v>0</v>
      </c>
      <c r="U123" s="214">
        <f t="shared" si="215"/>
        <v>0</v>
      </c>
      <c r="V123" s="214">
        <f t="shared" si="215"/>
        <v>0</v>
      </c>
      <c r="W123" s="214">
        <f t="shared" si="215"/>
        <v>0</v>
      </c>
      <c r="X123" s="214">
        <f t="shared" si="215"/>
        <v>0</v>
      </c>
      <c r="Y123" s="214">
        <f t="shared" si="215"/>
        <v>0</v>
      </c>
      <c r="Z123" s="214">
        <f t="shared" si="215"/>
        <v>0</v>
      </c>
      <c r="AA123" s="214">
        <f t="shared" si="215"/>
        <v>0</v>
      </c>
      <c r="AB123" s="214">
        <f t="shared" si="215"/>
        <v>0</v>
      </c>
      <c r="AC123" s="214">
        <f t="shared" si="215"/>
        <v>0</v>
      </c>
      <c r="AD123" s="214">
        <f t="shared" si="215"/>
        <v>0</v>
      </c>
      <c r="AE123" s="214">
        <f t="shared" si="215"/>
        <v>0</v>
      </c>
      <c r="AF123" s="214">
        <f t="shared" si="215"/>
        <v>0</v>
      </c>
      <c r="AG123" s="214">
        <f t="shared" si="215"/>
        <v>0</v>
      </c>
      <c r="AH123" s="214">
        <f t="shared" si="215"/>
        <v>0</v>
      </c>
      <c r="AI123" s="214">
        <f t="shared" si="215"/>
        <v>0</v>
      </c>
      <c r="AJ123" s="214">
        <f t="shared" si="215"/>
        <v>0</v>
      </c>
      <c r="AK123" s="214">
        <f t="shared" si="215"/>
        <v>0</v>
      </c>
      <c r="AL123" s="214">
        <f t="shared" si="215"/>
        <v>0</v>
      </c>
      <c r="AM123" s="214">
        <f t="shared" si="215"/>
        <v>0</v>
      </c>
      <c r="AN123" s="214">
        <f t="shared" si="215"/>
        <v>0</v>
      </c>
      <c r="AO123" s="214">
        <f t="shared" si="215"/>
        <v>0</v>
      </c>
      <c r="AP123" s="214">
        <f t="shared" si="215"/>
        <v>0</v>
      </c>
      <c r="AQ123" s="214">
        <f t="shared" si="215"/>
        <v>0</v>
      </c>
      <c r="AR123" s="214">
        <f t="shared" si="215"/>
        <v>0</v>
      </c>
      <c r="AS123" s="214">
        <f t="shared" si="215"/>
        <v>0</v>
      </c>
      <c r="AT123" s="214">
        <f t="shared" si="215"/>
        <v>0</v>
      </c>
      <c r="AU123" s="214">
        <f t="shared" si="215"/>
        <v>0</v>
      </c>
      <c r="AV123" s="214">
        <f t="shared" si="215"/>
        <v>0</v>
      </c>
      <c r="AW123" s="214">
        <f t="shared" si="215"/>
        <v>0</v>
      </c>
      <c r="AX123" s="214">
        <f t="shared" si="215"/>
        <v>0</v>
      </c>
      <c r="AY123" s="214">
        <f t="shared" si="215"/>
        <v>0</v>
      </c>
      <c r="AZ123" s="214">
        <f t="shared" si="215"/>
        <v>0</v>
      </c>
      <c r="BA123" s="214">
        <f t="shared" si="215"/>
        <v>0</v>
      </c>
      <c r="BB123" s="214">
        <f t="shared" si="215"/>
        <v>0</v>
      </c>
      <c r="BC123" s="214">
        <f t="shared" si="215"/>
        <v>0</v>
      </c>
      <c r="BD123" s="214">
        <f t="shared" si="215"/>
        <v>0</v>
      </c>
      <c r="BE123" s="214">
        <f t="shared" si="215"/>
        <v>0</v>
      </c>
      <c r="BF123" s="214">
        <f t="shared" si="215"/>
        <v>0</v>
      </c>
      <c r="BG123" s="214">
        <f t="shared" si="215"/>
        <v>0</v>
      </c>
      <c r="BH123" s="214">
        <f t="shared" si="215"/>
        <v>0</v>
      </c>
      <c r="BI123" s="214">
        <f t="shared" si="215"/>
        <v>0</v>
      </c>
      <c r="BJ123" s="214">
        <f t="shared" si="215"/>
        <v>0</v>
      </c>
      <c r="BK123" s="214">
        <f t="shared" si="215"/>
        <v>0</v>
      </c>
      <c r="BL123" s="214">
        <f t="shared" si="215"/>
        <v>0</v>
      </c>
      <c r="BM123" s="214">
        <f t="shared" si="215"/>
        <v>0</v>
      </c>
      <c r="BN123" s="214">
        <f t="shared" si="215"/>
        <v>0</v>
      </c>
      <c r="BO123" s="214">
        <f t="shared" si="215"/>
        <v>0</v>
      </c>
      <c r="BP123" s="214">
        <f t="shared" si="215"/>
        <v>0</v>
      </c>
      <c r="BQ123" s="214">
        <f t="shared" si="215"/>
        <v>0</v>
      </c>
      <c r="BR123" s="214">
        <f t="shared" ref="BR123:EC123" si="216">IF(ISNUMBER(BR75),BR75,0)</f>
        <v>0</v>
      </c>
      <c r="BS123" s="214">
        <f t="shared" si="216"/>
        <v>0</v>
      </c>
      <c r="BT123" s="214">
        <f t="shared" si="216"/>
        <v>0</v>
      </c>
      <c r="BU123" s="214">
        <f t="shared" si="216"/>
        <v>0</v>
      </c>
      <c r="BV123" s="214">
        <f t="shared" si="216"/>
        <v>0</v>
      </c>
      <c r="BW123" s="214">
        <f t="shared" si="216"/>
        <v>0</v>
      </c>
      <c r="BX123" s="214">
        <f t="shared" si="216"/>
        <v>0</v>
      </c>
      <c r="BY123" s="214">
        <f t="shared" si="216"/>
        <v>0</v>
      </c>
      <c r="BZ123" s="214">
        <f t="shared" si="216"/>
        <v>0</v>
      </c>
      <c r="CA123" s="214">
        <f t="shared" si="216"/>
        <v>0</v>
      </c>
      <c r="CB123" s="214">
        <f t="shared" si="216"/>
        <v>0</v>
      </c>
      <c r="CC123" s="214">
        <f t="shared" si="216"/>
        <v>0</v>
      </c>
      <c r="CD123" s="214">
        <f t="shared" si="216"/>
        <v>0</v>
      </c>
      <c r="CE123" s="214">
        <f t="shared" si="216"/>
        <v>0</v>
      </c>
      <c r="CF123" s="214">
        <f t="shared" si="216"/>
        <v>0</v>
      </c>
      <c r="CG123" s="214">
        <f t="shared" si="216"/>
        <v>0</v>
      </c>
      <c r="CH123" s="214">
        <f t="shared" si="216"/>
        <v>0</v>
      </c>
      <c r="CI123" s="214">
        <f t="shared" si="216"/>
        <v>0</v>
      </c>
      <c r="CJ123" s="214">
        <f t="shared" si="216"/>
        <v>0</v>
      </c>
      <c r="CK123" s="214">
        <f t="shared" si="216"/>
        <v>0</v>
      </c>
      <c r="CL123" s="214">
        <f t="shared" si="216"/>
        <v>0</v>
      </c>
      <c r="CM123" s="214">
        <f t="shared" si="216"/>
        <v>0</v>
      </c>
      <c r="CN123" s="214">
        <f t="shared" si="216"/>
        <v>0</v>
      </c>
      <c r="CO123" s="214">
        <f t="shared" si="216"/>
        <v>0</v>
      </c>
      <c r="CP123" s="214">
        <f t="shared" si="216"/>
        <v>0</v>
      </c>
      <c r="CQ123" s="214">
        <f t="shared" si="216"/>
        <v>0</v>
      </c>
      <c r="CR123" s="214">
        <f t="shared" si="216"/>
        <v>0</v>
      </c>
      <c r="CS123" s="214">
        <f t="shared" si="216"/>
        <v>0</v>
      </c>
      <c r="CT123" s="214">
        <f t="shared" si="216"/>
        <v>0</v>
      </c>
      <c r="CU123" s="214">
        <f t="shared" si="216"/>
        <v>0</v>
      </c>
      <c r="CV123" s="214">
        <f t="shared" si="216"/>
        <v>0</v>
      </c>
      <c r="CW123" s="214">
        <f t="shared" si="216"/>
        <v>0</v>
      </c>
      <c r="CX123" s="214">
        <f t="shared" si="216"/>
        <v>0</v>
      </c>
      <c r="CY123" s="214">
        <f t="shared" si="216"/>
        <v>0</v>
      </c>
      <c r="CZ123" s="214">
        <f t="shared" si="216"/>
        <v>0</v>
      </c>
      <c r="DA123" s="214">
        <f t="shared" si="216"/>
        <v>0</v>
      </c>
      <c r="DB123" s="214">
        <f t="shared" si="216"/>
        <v>0</v>
      </c>
      <c r="DC123" s="214">
        <f t="shared" si="216"/>
        <v>0</v>
      </c>
      <c r="DD123" s="214">
        <f t="shared" si="216"/>
        <v>0</v>
      </c>
      <c r="DE123" s="214">
        <f t="shared" si="216"/>
        <v>0</v>
      </c>
      <c r="DF123" s="214">
        <f t="shared" si="216"/>
        <v>0</v>
      </c>
      <c r="DG123" s="214">
        <f t="shared" si="216"/>
        <v>0</v>
      </c>
      <c r="DH123" s="214">
        <f t="shared" si="216"/>
        <v>0</v>
      </c>
      <c r="DI123" s="214">
        <f t="shared" si="216"/>
        <v>0</v>
      </c>
      <c r="DJ123" s="214">
        <f t="shared" si="216"/>
        <v>0</v>
      </c>
      <c r="DK123" s="214">
        <f t="shared" si="216"/>
        <v>0</v>
      </c>
      <c r="DL123" s="214">
        <f t="shared" si="216"/>
        <v>0</v>
      </c>
      <c r="DM123" s="214">
        <f t="shared" si="216"/>
        <v>0</v>
      </c>
      <c r="DN123" s="214">
        <f t="shared" si="216"/>
        <v>0</v>
      </c>
      <c r="DO123" s="214">
        <f t="shared" si="216"/>
        <v>0</v>
      </c>
      <c r="DP123" s="214">
        <f t="shared" si="216"/>
        <v>0</v>
      </c>
      <c r="DQ123" s="214">
        <f t="shared" si="216"/>
        <v>0</v>
      </c>
      <c r="DR123" s="214">
        <f t="shared" si="216"/>
        <v>0</v>
      </c>
      <c r="DS123" s="214">
        <f t="shared" si="216"/>
        <v>0</v>
      </c>
      <c r="DT123" s="214">
        <f t="shared" si="216"/>
        <v>0</v>
      </c>
      <c r="DU123" s="214">
        <f t="shared" si="216"/>
        <v>0</v>
      </c>
      <c r="DV123" s="214">
        <f t="shared" si="216"/>
        <v>0</v>
      </c>
      <c r="DW123" s="214">
        <f t="shared" si="216"/>
        <v>0</v>
      </c>
      <c r="DX123" s="214">
        <f t="shared" si="216"/>
        <v>0</v>
      </c>
      <c r="DY123" s="214">
        <f t="shared" si="216"/>
        <v>0</v>
      </c>
      <c r="DZ123" s="214">
        <f t="shared" si="216"/>
        <v>0</v>
      </c>
      <c r="EA123" s="214">
        <f t="shared" si="216"/>
        <v>0</v>
      </c>
      <c r="EB123" s="214">
        <f t="shared" si="216"/>
        <v>0</v>
      </c>
      <c r="EC123" s="214">
        <f t="shared" si="216"/>
        <v>0</v>
      </c>
      <c r="ED123" s="214">
        <f t="shared" ref="ED123:GO123" si="217">IF(ISNUMBER(ED75),ED75,0)</f>
        <v>0</v>
      </c>
      <c r="EE123" s="214">
        <f t="shared" si="217"/>
        <v>0</v>
      </c>
      <c r="EF123" s="214">
        <f t="shared" si="217"/>
        <v>0</v>
      </c>
      <c r="EG123" s="214">
        <f t="shared" si="217"/>
        <v>0</v>
      </c>
      <c r="EH123" s="214">
        <f t="shared" si="217"/>
        <v>0</v>
      </c>
      <c r="EI123" s="214">
        <f t="shared" si="217"/>
        <v>0</v>
      </c>
      <c r="EJ123" s="214">
        <f t="shared" si="217"/>
        <v>0</v>
      </c>
      <c r="EK123" s="214">
        <f t="shared" si="217"/>
        <v>0</v>
      </c>
      <c r="EL123" s="214">
        <f t="shared" si="217"/>
        <v>0</v>
      </c>
      <c r="EM123" s="214">
        <f t="shared" si="217"/>
        <v>0</v>
      </c>
      <c r="EN123" s="214">
        <f t="shared" si="217"/>
        <v>0</v>
      </c>
      <c r="EO123" s="214">
        <f t="shared" si="217"/>
        <v>0</v>
      </c>
      <c r="EP123" s="214">
        <f t="shared" si="217"/>
        <v>0</v>
      </c>
      <c r="EQ123" s="214">
        <f t="shared" si="217"/>
        <v>0</v>
      </c>
      <c r="ER123" s="214">
        <f t="shared" si="217"/>
        <v>0</v>
      </c>
      <c r="ES123" s="214">
        <f t="shared" si="217"/>
        <v>0</v>
      </c>
      <c r="ET123" s="214">
        <f t="shared" si="217"/>
        <v>0</v>
      </c>
      <c r="EU123" s="214">
        <f t="shared" si="217"/>
        <v>0</v>
      </c>
      <c r="EV123" s="214">
        <f t="shared" si="217"/>
        <v>0</v>
      </c>
      <c r="EW123" s="214">
        <f t="shared" si="217"/>
        <v>0</v>
      </c>
      <c r="EX123" s="214">
        <f t="shared" si="217"/>
        <v>0</v>
      </c>
      <c r="EY123" s="214">
        <f t="shared" si="217"/>
        <v>0</v>
      </c>
      <c r="EZ123" s="214">
        <f t="shared" si="217"/>
        <v>0</v>
      </c>
      <c r="FA123" s="214">
        <f t="shared" si="217"/>
        <v>0</v>
      </c>
      <c r="FB123" s="214">
        <f t="shared" si="217"/>
        <v>0</v>
      </c>
      <c r="FC123" s="214">
        <f t="shared" si="217"/>
        <v>0</v>
      </c>
      <c r="FD123" s="214">
        <f t="shared" si="217"/>
        <v>0</v>
      </c>
      <c r="FE123" s="214">
        <f t="shared" si="217"/>
        <v>0</v>
      </c>
      <c r="FF123" s="214">
        <f t="shared" si="217"/>
        <v>0</v>
      </c>
      <c r="FG123" s="214">
        <f t="shared" si="217"/>
        <v>0</v>
      </c>
      <c r="FH123" s="214">
        <f t="shared" si="217"/>
        <v>0</v>
      </c>
      <c r="FI123" s="214">
        <f t="shared" si="217"/>
        <v>0</v>
      </c>
      <c r="FJ123" s="214">
        <f t="shared" si="217"/>
        <v>0</v>
      </c>
      <c r="FK123" s="214">
        <f t="shared" si="217"/>
        <v>0</v>
      </c>
      <c r="FL123" s="214">
        <f t="shared" si="217"/>
        <v>0</v>
      </c>
      <c r="FM123" s="214">
        <f t="shared" si="217"/>
        <v>0</v>
      </c>
      <c r="FN123" s="214">
        <f t="shared" si="217"/>
        <v>0</v>
      </c>
      <c r="FO123" s="214">
        <f t="shared" si="217"/>
        <v>0</v>
      </c>
      <c r="FP123" s="214">
        <f t="shared" si="217"/>
        <v>0</v>
      </c>
      <c r="FQ123" s="214">
        <f t="shared" si="217"/>
        <v>0</v>
      </c>
      <c r="FR123" s="214">
        <f t="shared" si="217"/>
        <v>0</v>
      </c>
      <c r="FS123" s="214">
        <f t="shared" si="217"/>
        <v>0</v>
      </c>
      <c r="FT123" s="214">
        <f t="shared" si="217"/>
        <v>0</v>
      </c>
      <c r="FU123" s="214">
        <f t="shared" si="217"/>
        <v>0</v>
      </c>
      <c r="FV123" s="214">
        <f t="shared" si="217"/>
        <v>0</v>
      </c>
      <c r="FW123" s="214">
        <f t="shared" si="217"/>
        <v>0</v>
      </c>
      <c r="FX123" s="214">
        <f t="shared" si="217"/>
        <v>0</v>
      </c>
      <c r="FY123" s="214">
        <f t="shared" si="217"/>
        <v>0</v>
      </c>
      <c r="FZ123" s="214">
        <f t="shared" si="217"/>
        <v>0</v>
      </c>
      <c r="GA123" s="214">
        <f t="shared" si="217"/>
        <v>0</v>
      </c>
      <c r="GB123" s="214">
        <f t="shared" si="217"/>
        <v>0</v>
      </c>
      <c r="GC123" s="214">
        <f t="shared" si="217"/>
        <v>0</v>
      </c>
      <c r="GD123" s="214">
        <f t="shared" si="217"/>
        <v>0</v>
      </c>
      <c r="GE123" s="214">
        <f t="shared" si="217"/>
        <v>0</v>
      </c>
      <c r="GF123" s="214">
        <f t="shared" si="217"/>
        <v>0</v>
      </c>
      <c r="GG123" s="214">
        <f t="shared" si="217"/>
        <v>0</v>
      </c>
      <c r="GH123" s="214">
        <f t="shared" si="217"/>
        <v>0</v>
      </c>
      <c r="GI123" s="214">
        <f t="shared" si="217"/>
        <v>0</v>
      </c>
      <c r="GJ123" s="214">
        <f t="shared" si="217"/>
        <v>0</v>
      </c>
      <c r="GK123" s="214">
        <f t="shared" si="217"/>
        <v>0</v>
      </c>
      <c r="GL123" s="214">
        <f t="shared" si="217"/>
        <v>0</v>
      </c>
      <c r="GM123" s="214">
        <f t="shared" si="217"/>
        <v>0</v>
      </c>
      <c r="GN123" s="214">
        <f t="shared" si="217"/>
        <v>0</v>
      </c>
      <c r="GO123" s="214">
        <f t="shared" si="217"/>
        <v>0</v>
      </c>
      <c r="GP123" s="214">
        <f t="shared" ref="GP123:GR123" si="218">IF(ISNUMBER(GP75),GP75,0)</f>
        <v>0</v>
      </c>
      <c r="GQ123" s="214">
        <f t="shared" si="218"/>
        <v>0</v>
      </c>
      <c r="GR123" s="214">
        <f t="shared" si="218"/>
        <v>0</v>
      </c>
      <c r="GS123" s="214">
        <f t="shared" ref="GS123:GV123" si="219">IF(ISNUMBER(GS75),GS75,0)</f>
        <v>0</v>
      </c>
      <c r="GT123" s="214">
        <f t="shared" si="219"/>
        <v>0</v>
      </c>
      <c r="GU123" s="214">
        <f t="shared" si="219"/>
        <v>0</v>
      </c>
      <c r="GV123" s="214">
        <f t="shared" si="219"/>
        <v>0</v>
      </c>
      <c r="GX123" s="230">
        <f t="shared" si="106"/>
        <v>122</v>
      </c>
      <c r="HB123" s="211" t="str">
        <f>DP$18&amp;DP$19&amp;DP$20</f>
        <v>CITROENBERLINGO VAN1.6 HDi 625</v>
      </c>
      <c r="HF123" s="212" t="str">
        <f>DP$18&amp;DP$19&amp;DP$20&amp;"Term:"&amp; DP$43&amp;"  Mileage: "&amp;DP$44</f>
        <v>CITROENBERLINGO VAN1.6 HDi 625Term:48  Mileage: 30000</v>
      </c>
    </row>
    <row r="124" spans="1:214" ht="12" hidden="1" customHeight="1" x14ac:dyDescent="0.2">
      <c r="A124" s="230" t="s">
        <v>440</v>
      </c>
      <c r="B124" s="208" t="str">
        <f t="shared" ref="B124" si="220">A124</f>
        <v>x</v>
      </c>
      <c r="D124" s="223" t="str">
        <f>'Running Costs'!C78</f>
        <v>Step 1: calculate the yearly market running costs (VAT excl.)</v>
      </c>
      <c r="GX124" s="230">
        <f t="shared" si="106"/>
        <v>123</v>
      </c>
      <c r="HB124" s="211" t="str">
        <f>DQ$18&amp;DQ$19&amp;DQ$20</f>
        <v>CITROENBERLINGO VAN1.6 HDi 625</v>
      </c>
      <c r="HF124" s="212" t="str">
        <f>DQ$18&amp;DQ$19&amp;DQ$20&amp;"Term:"&amp; DQ$43&amp;"  Mileage: "&amp;DQ$44</f>
        <v>CITROENBERLINGO VAN1.6 HDi 625Term:48  Mileage: 40000</v>
      </c>
    </row>
    <row r="125" spans="1:214" ht="12" hidden="1" customHeight="1" x14ac:dyDescent="0.2">
      <c r="A125" s="230" t="s">
        <v>440</v>
      </c>
      <c r="B125" s="208" t="str">
        <f t="shared" ref="B125:B131" si="221">B55&amp;"step1"</f>
        <v>Radiotaxstep1</v>
      </c>
      <c r="D125" s="232" t="str">
        <f t="shared" ref="D125:D131" si="222">D55</f>
        <v xml:space="preserve"> Radiotax </v>
      </c>
      <c r="E125" s="214">
        <f>E107*12*(1+'Model Assumptions'!$I$129)</f>
        <v>0</v>
      </c>
      <c r="F125" s="214">
        <f>F107*12*(1+'Model Assumptions'!$I$129)</f>
        <v>0</v>
      </c>
      <c r="G125" s="214">
        <f>G107*12*(1+'Model Assumptions'!$I$129)</f>
        <v>0</v>
      </c>
      <c r="H125" s="214">
        <f>H107*12*(1+'Model Assumptions'!$I$129)</f>
        <v>0</v>
      </c>
      <c r="I125" s="214">
        <f>I107*12*(1+'Model Assumptions'!$I$129)</f>
        <v>0</v>
      </c>
      <c r="J125" s="214">
        <f>J107*12*(1+'Model Assumptions'!$I$129)</f>
        <v>0</v>
      </c>
      <c r="K125" s="214">
        <f>K107*12*(1+'Model Assumptions'!$I$129)</f>
        <v>0</v>
      </c>
      <c r="L125" s="214">
        <f>L107*12*(1+'Model Assumptions'!$I$129)</f>
        <v>0</v>
      </c>
      <c r="M125" s="214">
        <f>M107*12*(1+'Model Assumptions'!$I$129)</f>
        <v>0</v>
      </c>
      <c r="N125" s="214">
        <f>N107*12*(1+'Model Assumptions'!$I$129)</f>
        <v>0</v>
      </c>
      <c r="O125" s="214">
        <f>O107*12*(1+'Model Assumptions'!$I$129)</f>
        <v>0</v>
      </c>
      <c r="P125" s="214">
        <f>P107*12*(1+'Model Assumptions'!$I$129)</f>
        <v>0</v>
      </c>
      <c r="Q125" s="214">
        <f>Q107*12*(1+'Model Assumptions'!$I$129)</f>
        <v>0</v>
      </c>
      <c r="R125" s="214">
        <f>R107*12*(1+'Model Assumptions'!$I$129)</f>
        <v>0</v>
      </c>
      <c r="S125" s="214">
        <f>S107*12*(1+'Model Assumptions'!$I$129)</f>
        <v>0</v>
      </c>
      <c r="T125" s="214">
        <f>T107*12*(1+'Model Assumptions'!$I$129)</f>
        <v>0</v>
      </c>
      <c r="U125" s="214">
        <f>U107*12*(1+'Model Assumptions'!$I$129)</f>
        <v>0</v>
      </c>
      <c r="V125" s="214">
        <f>V107*12*(1+'Model Assumptions'!$I$129)</f>
        <v>0</v>
      </c>
      <c r="W125" s="214">
        <f>W107*12*(1+'Model Assumptions'!$I$129)</f>
        <v>0</v>
      </c>
      <c r="X125" s="214">
        <f>X107*12*(1+'Model Assumptions'!$I$129)</f>
        <v>0</v>
      </c>
      <c r="Y125" s="214">
        <f>Y107*12*(1+'Model Assumptions'!$I$129)</f>
        <v>0</v>
      </c>
      <c r="Z125" s="214">
        <f>Z107*12*(1+'Model Assumptions'!$I$129)</f>
        <v>0</v>
      </c>
      <c r="AA125" s="214">
        <f>AA107*12*(1+'Model Assumptions'!$I$129)</f>
        <v>0</v>
      </c>
      <c r="AB125" s="214">
        <f>AB107*12*(1+'Model Assumptions'!$I$129)</f>
        <v>0</v>
      </c>
      <c r="AC125" s="214">
        <f>AC107*12*(1+'Model Assumptions'!$I$129)</f>
        <v>0</v>
      </c>
      <c r="AD125" s="214">
        <f>AD107*12*(1+'Model Assumptions'!$I$129)</f>
        <v>0</v>
      </c>
      <c r="AE125" s="214">
        <f>AE107*12*(1+'Model Assumptions'!$I$129)</f>
        <v>0</v>
      </c>
      <c r="AF125" s="214">
        <f>AF107*12*(1+'Model Assumptions'!$I$129)</f>
        <v>0</v>
      </c>
      <c r="AG125" s="214">
        <f>AG107*12*(1+'Model Assumptions'!$I$129)</f>
        <v>0</v>
      </c>
      <c r="AH125" s="214">
        <f>AH107*12*(1+'Model Assumptions'!$I$129)</f>
        <v>0</v>
      </c>
      <c r="AI125" s="214">
        <f>AI107*12*(1+'Model Assumptions'!$I$129)</f>
        <v>0</v>
      </c>
      <c r="AJ125" s="214">
        <f>AJ107*12*(1+'Model Assumptions'!$I$129)</f>
        <v>0</v>
      </c>
      <c r="AK125" s="214">
        <f>AK107*12*(1+'Model Assumptions'!$I$129)</f>
        <v>0</v>
      </c>
      <c r="AL125" s="214">
        <f>AL107*12*(1+'Model Assumptions'!$I$129)</f>
        <v>0</v>
      </c>
      <c r="AM125" s="214">
        <f>AM107*12*(1+'Model Assumptions'!$I$129)</f>
        <v>0</v>
      </c>
      <c r="AN125" s="214">
        <f>AN107*12*(1+'Model Assumptions'!$I$129)</f>
        <v>0</v>
      </c>
      <c r="AO125" s="214">
        <f>AO107*12*(1+'Model Assumptions'!$I$129)</f>
        <v>0</v>
      </c>
      <c r="AP125" s="214">
        <f>AP107*12*(1+'Model Assumptions'!$I$129)</f>
        <v>0</v>
      </c>
      <c r="AQ125" s="214">
        <f>AQ107*12*(1+'Model Assumptions'!$I$129)</f>
        <v>0</v>
      </c>
      <c r="AR125" s="214">
        <f>AR107*12*(1+'Model Assumptions'!$I$129)</f>
        <v>0</v>
      </c>
      <c r="AS125" s="214">
        <f>AS107*12*(1+'Model Assumptions'!$I$129)</f>
        <v>0</v>
      </c>
      <c r="AT125" s="214">
        <f>AT107*12*(1+'Model Assumptions'!$I$129)</f>
        <v>0</v>
      </c>
      <c r="AU125" s="214">
        <f>AU107*12*(1+'Model Assumptions'!$I$129)</f>
        <v>0</v>
      </c>
      <c r="AV125" s="214">
        <f>AV107*12*(1+'Model Assumptions'!$I$129)</f>
        <v>0</v>
      </c>
      <c r="AW125" s="214">
        <f>AW107*12*(1+'Model Assumptions'!$I$129)</f>
        <v>0</v>
      </c>
      <c r="AX125" s="214">
        <f>AX107*12*(1+'Model Assumptions'!$I$129)</f>
        <v>0</v>
      </c>
      <c r="AY125" s="214">
        <f>AY107*12*(1+'Model Assumptions'!$I$129)</f>
        <v>0</v>
      </c>
      <c r="AZ125" s="214">
        <f>AZ107*12*(1+'Model Assumptions'!$I$129)</f>
        <v>0</v>
      </c>
      <c r="BA125" s="214">
        <f>BA107*12*(1+'Model Assumptions'!$I$129)</f>
        <v>0</v>
      </c>
      <c r="BB125" s="214">
        <f>BB107*12*(1+'Model Assumptions'!$I$129)</f>
        <v>0</v>
      </c>
      <c r="BC125" s="214">
        <f>BC107*12*(1+'Model Assumptions'!$I$129)</f>
        <v>0</v>
      </c>
      <c r="BD125" s="214">
        <f>BD107*12*(1+'Model Assumptions'!$I$129)</f>
        <v>0</v>
      </c>
      <c r="BE125" s="214">
        <f>BE107*12*(1+'Model Assumptions'!$I$129)</f>
        <v>0</v>
      </c>
      <c r="BF125" s="214">
        <f>BF107*12*(1+'Model Assumptions'!$I$129)</f>
        <v>0</v>
      </c>
      <c r="BG125" s="214">
        <f>BG107*12*(1+'Model Assumptions'!$I$129)</f>
        <v>0</v>
      </c>
      <c r="BH125" s="214">
        <f>BH107*12*(1+'Model Assumptions'!$I$129)</f>
        <v>0</v>
      </c>
      <c r="BI125" s="214">
        <f>BI107*12*(1+'Model Assumptions'!$I$129)</f>
        <v>0</v>
      </c>
      <c r="BJ125" s="214">
        <f>BJ107*12*(1+'Model Assumptions'!$I$129)</f>
        <v>0</v>
      </c>
      <c r="BK125" s="214">
        <f>BK107*12*(1+'Model Assumptions'!$I$129)</f>
        <v>0</v>
      </c>
      <c r="BL125" s="214">
        <f>BL107*12*(1+'Model Assumptions'!$I$129)</f>
        <v>0</v>
      </c>
      <c r="BM125" s="214">
        <f>BM107*12*(1+'Model Assumptions'!$I$129)</f>
        <v>0</v>
      </c>
      <c r="BN125" s="214">
        <f>BN107*12*(1+'Model Assumptions'!$I$129)</f>
        <v>0</v>
      </c>
      <c r="BO125" s="214">
        <f>BO107*12*(1+'Model Assumptions'!$I$129)</f>
        <v>0</v>
      </c>
      <c r="BP125" s="214">
        <f>BP107*12*(1+'Model Assumptions'!$I$129)</f>
        <v>0</v>
      </c>
      <c r="BQ125" s="214">
        <f>BQ107*12*(1+'Model Assumptions'!$I$129)</f>
        <v>0</v>
      </c>
      <c r="BR125" s="214">
        <f>BR107*12*(1+'Model Assumptions'!$I$129)</f>
        <v>0</v>
      </c>
      <c r="BS125" s="214">
        <f>BS107*12*(1+'Model Assumptions'!$I$129)</f>
        <v>0</v>
      </c>
      <c r="BT125" s="214">
        <f>BT107*12*(1+'Model Assumptions'!$I$129)</f>
        <v>0</v>
      </c>
      <c r="BU125" s="214">
        <f>BU107*12*(1+'Model Assumptions'!$I$129)</f>
        <v>0</v>
      </c>
      <c r="BV125" s="214">
        <f>BV107*12*(1+'Model Assumptions'!$I$129)</f>
        <v>0</v>
      </c>
      <c r="BW125" s="214">
        <f>BW107*12*(1+'Model Assumptions'!$I$129)</f>
        <v>0</v>
      </c>
      <c r="BX125" s="214">
        <f>BX107*12*(1+'Model Assumptions'!$I$129)</f>
        <v>0</v>
      </c>
      <c r="BY125" s="214">
        <f>BY107*12*(1+'Model Assumptions'!$I$129)</f>
        <v>0</v>
      </c>
      <c r="BZ125" s="214">
        <f>BZ107*12*(1+'Model Assumptions'!$I$129)</f>
        <v>0</v>
      </c>
      <c r="CA125" s="214">
        <f>CA107*12*(1+'Model Assumptions'!$I$129)</f>
        <v>0</v>
      </c>
      <c r="CB125" s="214">
        <f>CB107*12*(1+'Model Assumptions'!$I$129)</f>
        <v>0</v>
      </c>
      <c r="CC125" s="214">
        <f>CC107*12*(1+'Model Assumptions'!$I$129)</f>
        <v>0</v>
      </c>
      <c r="CD125" s="214">
        <f>CD107*12*(1+'Model Assumptions'!$I$129)</f>
        <v>0</v>
      </c>
      <c r="CE125" s="214">
        <f>CE107*12*(1+'Model Assumptions'!$I$129)</f>
        <v>0</v>
      </c>
      <c r="CF125" s="214">
        <f>CF107*12*(1+'Model Assumptions'!$I$129)</f>
        <v>0</v>
      </c>
      <c r="CG125" s="214">
        <f>CG107*12*(1+'Model Assumptions'!$I$129)</f>
        <v>0</v>
      </c>
      <c r="CH125" s="214">
        <f>CH107*12*(1+'Model Assumptions'!$I$129)</f>
        <v>0</v>
      </c>
      <c r="CI125" s="214">
        <f>CI107*12*(1+'Model Assumptions'!$I$129)</f>
        <v>0</v>
      </c>
      <c r="CJ125" s="214">
        <f>CJ107*12*(1+'Model Assumptions'!$I$129)</f>
        <v>0</v>
      </c>
      <c r="CK125" s="214">
        <f>CK107*12*(1+'Model Assumptions'!$I$129)</f>
        <v>0</v>
      </c>
      <c r="CL125" s="214">
        <f>CL107*12*(1+'Model Assumptions'!$I$129)</f>
        <v>0</v>
      </c>
      <c r="CM125" s="214">
        <f>CM107*12*(1+'Model Assumptions'!$I$129)</f>
        <v>0</v>
      </c>
      <c r="CN125" s="214">
        <f>CN107*12*(1+'Model Assumptions'!$I$129)</f>
        <v>0</v>
      </c>
      <c r="CO125" s="214">
        <f>CO107*12*(1+'Model Assumptions'!$I$129)</f>
        <v>0</v>
      </c>
      <c r="CP125" s="214">
        <f>CP107*12*(1+'Model Assumptions'!$I$129)</f>
        <v>0</v>
      </c>
      <c r="CQ125" s="214">
        <f>CQ107*12*(1+'Model Assumptions'!$I$129)</f>
        <v>0</v>
      </c>
      <c r="CR125" s="214">
        <f>CR107*12*(1+'Model Assumptions'!$I$129)</f>
        <v>0</v>
      </c>
      <c r="CS125" s="214">
        <f>CS107*12*(1+'Model Assumptions'!$I$129)</f>
        <v>0</v>
      </c>
      <c r="CT125" s="214">
        <f>CT107*12*(1+'Model Assumptions'!$I$129)</f>
        <v>0</v>
      </c>
      <c r="CU125" s="214">
        <f>CU107*12*(1+'Model Assumptions'!$I$129)</f>
        <v>0</v>
      </c>
      <c r="CV125" s="214">
        <f>CV107*12*(1+'Model Assumptions'!$I$129)</f>
        <v>0</v>
      </c>
      <c r="CW125" s="214">
        <f>CW107*12*(1+'Model Assumptions'!$I$129)</f>
        <v>0</v>
      </c>
      <c r="CX125" s="214">
        <f>CX107*12*(1+'Model Assumptions'!$I$129)</f>
        <v>0</v>
      </c>
      <c r="CY125" s="214">
        <f>CY107*12*(1+'Model Assumptions'!$I$129)</f>
        <v>0</v>
      </c>
      <c r="CZ125" s="214">
        <f>CZ107*12*(1+'Model Assumptions'!$I$129)</f>
        <v>0</v>
      </c>
      <c r="DA125" s="214">
        <f>DA107*12*(1+'Model Assumptions'!$I$129)</f>
        <v>0</v>
      </c>
      <c r="DB125" s="214">
        <f>DB107*12*(1+'Model Assumptions'!$I$129)</f>
        <v>0</v>
      </c>
      <c r="DC125" s="214">
        <f>DC107*12*(1+'Model Assumptions'!$I$129)</f>
        <v>0</v>
      </c>
      <c r="DD125" s="214">
        <f>DD107*12*(1+'Model Assumptions'!$I$129)</f>
        <v>0</v>
      </c>
      <c r="DE125" s="214">
        <f>DE107*12*(1+'Model Assumptions'!$I$129)</f>
        <v>0</v>
      </c>
      <c r="DF125" s="214">
        <f>DF107*12*(1+'Model Assumptions'!$I$129)</f>
        <v>0</v>
      </c>
      <c r="DG125" s="214">
        <f>DG107*12*(1+'Model Assumptions'!$I$129)</f>
        <v>0</v>
      </c>
      <c r="DH125" s="214">
        <f>DH107*12*(1+'Model Assumptions'!$I$129)</f>
        <v>0</v>
      </c>
      <c r="DI125" s="214">
        <f>DI107*12*(1+'Model Assumptions'!$I$129)</f>
        <v>0</v>
      </c>
      <c r="DJ125" s="214">
        <f>DJ107*12*(1+'Model Assumptions'!$I$129)</f>
        <v>0</v>
      </c>
      <c r="DK125" s="214">
        <f>DK107*12*(1+'Model Assumptions'!$I$129)</f>
        <v>0</v>
      </c>
      <c r="DL125" s="214">
        <f>DL107*12*(1+'Model Assumptions'!$I$129)</f>
        <v>0</v>
      </c>
      <c r="DM125" s="214">
        <f>DM107*12*(1+'Model Assumptions'!$I$129)</f>
        <v>0</v>
      </c>
      <c r="DN125" s="214">
        <f>DN107*12*(1+'Model Assumptions'!$I$129)</f>
        <v>0</v>
      </c>
      <c r="DO125" s="214">
        <f>DO107*12*(1+'Model Assumptions'!$I$129)</f>
        <v>0</v>
      </c>
      <c r="DP125" s="214">
        <f>DP107*12*(1+'Model Assumptions'!$I$129)</f>
        <v>0</v>
      </c>
      <c r="DQ125" s="214">
        <f>DQ107*12*(1+'Model Assumptions'!$I$129)</f>
        <v>0</v>
      </c>
      <c r="DR125" s="214">
        <f>DR107*12*(1+'Model Assumptions'!$I$129)</f>
        <v>0</v>
      </c>
      <c r="DS125" s="214">
        <f>DS107*12*(1+'Model Assumptions'!$I$129)</f>
        <v>0</v>
      </c>
      <c r="DT125" s="214">
        <f>DT107*12*(1+'Model Assumptions'!$I$129)</f>
        <v>0</v>
      </c>
      <c r="DU125" s="214">
        <f>DU107*12*(1+'Model Assumptions'!$I$129)</f>
        <v>0</v>
      </c>
      <c r="DV125" s="214">
        <f>DV107*12*(1+'Model Assumptions'!$I$129)</f>
        <v>0</v>
      </c>
      <c r="DW125" s="214">
        <f>DW107*12*(1+'Model Assumptions'!$I$129)</f>
        <v>0</v>
      </c>
      <c r="DX125" s="214">
        <f>DX107*12*(1+'Model Assumptions'!$I$129)</f>
        <v>0</v>
      </c>
      <c r="DY125" s="214">
        <f>DY107*12*(1+'Model Assumptions'!$I$129)</f>
        <v>0</v>
      </c>
      <c r="DZ125" s="214">
        <f>DZ107*12*(1+'Model Assumptions'!$I$129)</f>
        <v>0</v>
      </c>
      <c r="EA125" s="214">
        <f>EA107*12*(1+'Model Assumptions'!$I$129)</f>
        <v>0</v>
      </c>
      <c r="EB125" s="214">
        <f>EB107*12*(1+'Model Assumptions'!$I$129)</f>
        <v>0</v>
      </c>
      <c r="EC125" s="214">
        <f>EC107*12*(1+'Model Assumptions'!$I$129)</f>
        <v>0</v>
      </c>
      <c r="ED125" s="214">
        <f>ED107*12*(1+'Model Assumptions'!$I$129)</f>
        <v>0</v>
      </c>
      <c r="EE125" s="214">
        <f>EE107*12*(1+'Model Assumptions'!$I$129)</f>
        <v>0</v>
      </c>
      <c r="EF125" s="214">
        <f>EF107*12*(1+'Model Assumptions'!$I$129)</f>
        <v>0</v>
      </c>
      <c r="EG125" s="214">
        <f>EG107*12*(1+'Model Assumptions'!$I$129)</f>
        <v>0</v>
      </c>
      <c r="EH125" s="214">
        <f>EH107*12*(1+'Model Assumptions'!$I$129)</f>
        <v>0</v>
      </c>
      <c r="EI125" s="214">
        <f>EI107*12*(1+'Model Assumptions'!$I$129)</f>
        <v>0</v>
      </c>
      <c r="EJ125" s="214">
        <f>EJ107*12*(1+'Model Assumptions'!$I$129)</f>
        <v>0</v>
      </c>
      <c r="EK125" s="214">
        <f>EK107*12*(1+'Model Assumptions'!$I$129)</f>
        <v>0</v>
      </c>
      <c r="EL125" s="214">
        <f>EL107*12*(1+'Model Assumptions'!$I$129)</f>
        <v>0</v>
      </c>
      <c r="EM125" s="214">
        <f>EM107*12*(1+'Model Assumptions'!$I$129)</f>
        <v>0</v>
      </c>
      <c r="EN125" s="214">
        <f>EN107*12*(1+'Model Assumptions'!$I$129)</f>
        <v>0</v>
      </c>
      <c r="EO125" s="214">
        <f>EO107*12*(1+'Model Assumptions'!$I$129)</f>
        <v>0</v>
      </c>
      <c r="EP125" s="214">
        <f>EP107*12*(1+'Model Assumptions'!$I$129)</f>
        <v>0</v>
      </c>
      <c r="EQ125" s="214">
        <f>EQ107*12*(1+'Model Assumptions'!$I$129)</f>
        <v>0</v>
      </c>
      <c r="ER125" s="214">
        <f>ER107*12*(1+'Model Assumptions'!$I$129)</f>
        <v>0</v>
      </c>
      <c r="ES125" s="214">
        <f>ES107*12*(1+'Model Assumptions'!$I$129)</f>
        <v>0</v>
      </c>
      <c r="ET125" s="214">
        <f>ET107*12*(1+'Model Assumptions'!$I$129)</f>
        <v>0</v>
      </c>
      <c r="EU125" s="214">
        <f>EU107*12*(1+'Model Assumptions'!$I$129)</f>
        <v>0</v>
      </c>
      <c r="EV125" s="214">
        <f>EV107*12*(1+'Model Assumptions'!$I$129)</f>
        <v>0</v>
      </c>
      <c r="EW125" s="214">
        <f>EW107*12*(1+'Model Assumptions'!$I$129)</f>
        <v>0</v>
      </c>
      <c r="EX125" s="214">
        <f>EX107*12*(1+'Model Assumptions'!$I$129)</f>
        <v>0</v>
      </c>
      <c r="EY125" s="214">
        <f>EY107*12*(1+'Model Assumptions'!$I$129)</f>
        <v>0</v>
      </c>
      <c r="EZ125" s="214">
        <f>EZ107*12*(1+'Model Assumptions'!$I$129)</f>
        <v>0</v>
      </c>
      <c r="FA125" s="214">
        <f>FA107*12*(1+'Model Assumptions'!$I$129)</f>
        <v>0</v>
      </c>
      <c r="FB125" s="214">
        <f>FB107*12*(1+'Model Assumptions'!$I$129)</f>
        <v>0</v>
      </c>
      <c r="FC125" s="214">
        <f>FC107*12*(1+'Model Assumptions'!$I$129)</f>
        <v>0</v>
      </c>
      <c r="FD125" s="214">
        <f>FD107*12*(1+'Model Assumptions'!$I$129)</f>
        <v>0</v>
      </c>
      <c r="FE125" s="214">
        <f>FE107*12*(1+'Model Assumptions'!$I$129)</f>
        <v>0</v>
      </c>
      <c r="FF125" s="214">
        <f>FF107*12*(1+'Model Assumptions'!$I$129)</f>
        <v>0</v>
      </c>
      <c r="FG125" s="214">
        <f>FG107*12*(1+'Model Assumptions'!$I$129)</f>
        <v>0</v>
      </c>
      <c r="FH125" s="214">
        <f>FH107*12*(1+'Model Assumptions'!$I$129)</f>
        <v>0</v>
      </c>
      <c r="FI125" s="214">
        <f>FI107*12*(1+'Model Assumptions'!$I$129)</f>
        <v>0</v>
      </c>
      <c r="FJ125" s="214">
        <f>FJ107*12*(1+'Model Assumptions'!$I$129)</f>
        <v>0</v>
      </c>
      <c r="FK125" s="214">
        <f>FK107*12*(1+'Model Assumptions'!$I$129)</f>
        <v>0</v>
      </c>
      <c r="FL125" s="214">
        <f>FL107*12*(1+'Model Assumptions'!$I$129)</f>
        <v>0</v>
      </c>
      <c r="FM125" s="214">
        <f>FM107*12*(1+'Model Assumptions'!$I$129)</f>
        <v>0</v>
      </c>
      <c r="FN125" s="214">
        <f>FN107*12*(1+'Model Assumptions'!$I$129)</f>
        <v>0</v>
      </c>
      <c r="FO125" s="214">
        <f>FO107*12*(1+'Model Assumptions'!$I$129)</f>
        <v>0</v>
      </c>
      <c r="FP125" s="214">
        <f>FP107*12*(1+'Model Assumptions'!$I$129)</f>
        <v>0</v>
      </c>
      <c r="FQ125" s="214">
        <f>FQ107*12*(1+'Model Assumptions'!$I$129)</f>
        <v>0</v>
      </c>
      <c r="FR125" s="214">
        <f>FR107*12*(1+'Model Assumptions'!$I$129)</f>
        <v>0</v>
      </c>
      <c r="FS125" s="214">
        <f>FS107*12*(1+'Model Assumptions'!$I$129)</f>
        <v>0</v>
      </c>
      <c r="FT125" s="214">
        <f>FT107*12*(1+'Model Assumptions'!$I$129)</f>
        <v>0</v>
      </c>
      <c r="FU125" s="214">
        <f>FU107*12*(1+'Model Assumptions'!$I$129)</f>
        <v>0</v>
      </c>
      <c r="FV125" s="214">
        <f>FV107*12*(1+'Model Assumptions'!$I$129)</f>
        <v>0</v>
      </c>
      <c r="FW125" s="214">
        <f>FW107*12*(1+'Model Assumptions'!$I$129)</f>
        <v>0</v>
      </c>
      <c r="FX125" s="214">
        <f>FX107*12*(1+'Model Assumptions'!$I$129)</f>
        <v>0</v>
      </c>
      <c r="FY125" s="214">
        <f>FY107*12*(1+'Model Assumptions'!$I$129)</f>
        <v>0</v>
      </c>
      <c r="FZ125" s="214">
        <f>FZ107*12*(1+'Model Assumptions'!$I$129)</f>
        <v>0</v>
      </c>
      <c r="GA125" s="214">
        <f>GA107*12*(1+'Model Assumptions'!$I$129)</f>
        <v>0</v>
      </c>
      <c r="GB125" s="214">
        <f>GB107*12*(1+'Model Assumptions'!$I$129)</f>
        <v>0</v>
      </c>
      <c r="GC125" s="214">
        <f>GC107*12*(1+'Model Assumptions'!$I$129)</f>
        <v>0</v>
      </c>
      <c r="GD125" s="214">
        <f>GD107*12*(1+'Model Assumptions'!$I$129)</f>
        <v>0</v>
      </c>
      <c r="GE125" s="214">
        <f>GE107*12*(1+'Model Assumptions'!$I$129)</f>
        <v>0</v>
      </c>
      <c r="GF125" s="214">
        <f>GF107*12*(1+'Model Assumptions'!$I$129)</f>
        <v>0</v>
      </c>
      <c r="GG125" s="214">
        <f>GG107*12*(1+'Model Assumptions'!$I$129)</f>
        <v>0</v>
      </c>
      <c r="GH125" s="214">
        <f>GH107*12*(1+'Model Assumptions'!$I$129)</f>
        <v>0</v>
      </c>
      <c r="GI125" s="214">
        <f>GI107*12*(1+'Model Assumptions'!$I$129)</f>
        <v>0</v>
      </c>
      <c r="GJ125" s="214">
        <f>GJ107*12*(1+'Model Assumptions'!$I$129)</f>
        <v>0</v>
      </c>
      <c r="GK125" s="214">
        <f>GK107*12*(1+'Model Assumptions'!$I$129)</f>
        <v>0</v>
      </c>
      <c r="GL125" s="214">
        <f>GL107*12*(1+'Model Assumptions'!$I$129)</f>
        <v>0</v>
      </c>
      <c r="GM125" s="214">
        <f>GM107*12*(1+'Model Assumptions'!$I$129)</f>
        <v>0</v>
      </c>
      <c r="GN125" s="214">
        <f>GN107*12*(1+'Model Assumptions'!$I$129)</f>
        <v>0</v>
      </c>
      <c r="GO125" s="214">
        <f>GO107*12*(1+'Model Assumptions'!$I$129)</f>
        <v>0</v>
      </c>
      <c r="GP125" s="214">
        <f>GP107*12*(1+'Model Assumptions'!$I$129)</f>
        <v>0</v>
      </c>
      <c r="GQ125" s="214">
        <f>GQ107*12*(1+'Model Assumptions'!$I$129)</f>
        <v>0</v>
      </c>
      <c r="GR125" s="214">
        <f>GR107*12*(1+'Model Assumptions'!$I$129)</f>
        <v>0</v>
      </c>
      <c r="GS125" s="214">
        <f>GS107*12*(1+'Model Assumptions'!$I$129)</f>
        <v>0</v>
      </c>
      <c r="GT125" s="214">
        <f>GT107*12*(1+'Model Assumptions'!$I$129)</f>
        <v>0</v>
      </c>
      <c r="GU125" s="214">
        <f>GU107*12*(1+'Model Assumptions'!$I$129)</f>
        <v>0</v>
      </c>
      <c r="GV125" s="214">
        <f>GV107*12*(1+'Model Assumptions'!$I$129)</f>
        <v>0</v>
      </c>
      <c r="GX125" s="230">
        <f t="shared" si="106"/>
        <v>124</v>
      </c>
      <c r="HB125" s="211" t="str">
        <f>DR$18&amp;DR$19&amp;DR$20</f>
        <v>CITROENBERLINGO VAN1.6 HDi 625</v>
      </c>
      <c r="HF125" s="212" t="str">
        <f>DR$18&amp;DR$19&amp;DR$20&amp;"Term:"&amp; DR$43&amp;"  Mileage: "&amp;DR$44</f>
        <v>CITROENBERLINGO VAN1.6 HDi 625Term:60  Mileage: 25000</v>
      </c>
    </row>
    <row r="126" spans="1:214" ht="12" hidden="1" customHeight="1" x14ac:dyDescent="0.2">
      <c r="A126" s="230" t="s">
        <v>440</v>
      </c>
      <c r="B126" s="208" t="str">
        <f t="shared" si="221"/>
        <v>Roadtaxstep1</v>
      </c>
      <c r="D126" s="232" t="str">
        <f t="shared" si="222"/>
        <v xml:space="preserve"> Road tax </v>
      </c>
      <c r="E126" s="214">
        <f>E108*12*(1+'Model Assumptions'!$I$131)</f>
        <v>108.60000000000001</v>
      </c>
      <c r="F126" s="214">
        <f>F108*12*(1+'Model Assumptions'!$I$131)</f>
        <v>108.60000000000001</v>
      </c>
      <c r="G126" s="214">
        <f>G108*12*(1+'Model Assumptions'!$I$131)</f>
        <v>108.60000000000001</v>
      </c>
      <c r="H126" s="214">
        <f>H108*12*(1+'Model Assumptions'!$I$131)</f>
        <v>110.28</v>
      </c>
      <c r="I126" s="214">
        <f>I108*12*(1+'Model Assumptions'!$I$131)</f>
        <v>110.28</v>
      </c>
      <c r="J126" s="214">
        <f>J108*12*(1+'Model Assumptions'!$I$131)</f>
        <v>110.28</v>
      </c>
      <c r="K126" s="214">
        <f>K108*12*(1+'Model Assumptions'!$I$131)</f>
        <v>147.96</v>
      </c>
      <c r="L126" s="214">
        <f>L108*12*(1+'Model Assumptions'!$I$131)</f>
        <v>147.96</v>
      </c>
      <c r="M126" s="214">
        <f>M108*12*(1+'Model Assumptions'!$I$131)</f>
        <v>147.96</v>
      </c>
      <c r="N126" s="214">
        <f>N108*12*(1+'Model Assumptions'!$I$131)</f>
        <v>150.24</v>
      </c>
      <c r="O126" s="214">
        <f>O108*12*(1+'Model Assumptions'!$I$131)</f>
        <v>150.24</v>
      </c>
      <c r="P126" s="214">
        <f>P108*12*(1+'Model Assumptions'!$I$131)</f>
        <v>150.24</v>
      </c>
      <c r="Q126" s="214">
        <f>Q108*12*(1+'Model Assumptions'!$I$131)</f>
        <v>108.60000000000001</v>
      </c>
      <c r="R126" s="214">
        <f>R108*12*(1+'Model Assumptions'!$I$131)</f>
        <v>108.60000000000001</v>
      </c>
      <c r="S126" s="214">
        <f>S108*12*(1+'Model Assumptions'!$I$131)</f>
        <v>108.60000000000001</v>
      </c>
      <c r="T126" s="214">
        <f>T108*12*(1+'Model Assumptions'!$I$131)</f>
        <v>110.28</v>
      </c>
      <c r="U126" s="214">
        <f>U108*12*(1+'Model Assumptions'!$I$131)</f>
        <v>110.28</v>
      </c>
      <c r="V126" s="214">
        <f>V108*12*(1+'Model Assumptions'!$I$131)</f>
        <v>110.28</v>
      </c>
      <c r="W126" s="214">
        <f>W108*12*(1+'Model Assumptions'!$I$131)</f>
        <v>147.96</v>
      </c>
      <c r="X126" s="214">
        <f>X108*12*(1+'Model Assumptions'!$I$131)</f>
        <v>147.96</v>
      </c>
      <c r="Y126" s="214">
        <f>Y108*12*(1+'Model Assumptions'!$I$131)</f>
        <v>147.96</v>
      </c>
      <c r="Z126" s="214">
        <f>Z108*12*(1+'Model Assumptions'!$I$131)</f>
        <v>150.24</v>
      </c>
      <c r="AA126" s="214">
        <f>AA108*12*(1+'Model Assumptions'!$I$131)</f>
        <v>150.24</v>
      </c>
      <c r="AB126" s="214">
        <f>AB108*12*(1+'Model Assumptions'!$I$131)</f>
        <v>150.24</v>
      </c>
      <c r="AC126" s="214">
        <f>AC108*12*(1+'Model Assumptions'!$I$131)</f>
        <v>147.96</v>
      </c>
      <c r="AD126" s="214">
        <f>AD108*12*(1+'Model Assumptions'!$I$131)</f>
        <v>147.96</v>
      </c>
      <c r="AE126" s="214">
        <f>AE108*12*(1+'Model Assumptions'!$I$131)</f>
        <v>147.96</v>
      </c>
      <c r="AF126" s="214">
        <f>AF108*12*(1+'Model Assumptions'!$I$131)</f>
        <v>150.24</v>
      </c>
      <c r="AG126" s="214">
        <f>AG108*12*(1+'Model Assumptions'!$I$131)</f>
        <v>150.24</v>
      </c>
      <c r="AH126" s="214">
        <f>AH108*12*(1+'Model Assumptions'!$I$131)</f>
        <v>150.24</v>
      </c>
      <c r="AI126" s="214">
        <f>AI108*12*(1+'Model Assumptions'!$I$131)</f>
        <v>147.96</v>
      </c>
      <c r="AJ126" s="214">
        <f>AJ108*12*(1+'Model Assumptions'!$I$131)</f>
        <v>147.96</v>
      </c>
      <c r="AK126" s="214">
        <f>AK108*12*(1+'Model Assumptions'!$I$131)</f>
        <v>147.96</v>
      </c>
      <c r="AL126" s="214">
        <f>AL108*12*(1+'Model Assumptions'!$I$131)</f>
        <v>150.24</v>
      </c>
      <c r="AM126" s="214">
        <f>AM108*12*(1+'Model Assumptions'!$I$131)</f>
        <v>150.24</v>
      </c>
      <c r="AN126" s="214">
        <f>AN108*12*(1+'Model Assumptions'!$I$131)</f>
        <v>150.24</v>
      </c>
      <c r="AO126" s="214">
        <f>AO108*12*(1+'Model Assumptions'!$I$131)</f>
        <v>147.96</v>
      </c>
      <c r="AP126" s="214">
        <f>AP108*12*(1+'Model Assumptions'!$I$131)</f>
        <v>147.96</v>
      </c>
      <c r="AQ126" s="214">
        <f>AQ108*12*(1+'Model Assumptions'!$I$131)</f>
        <v>147.96</v>
      </c>
      <c r="AR126" s="214">
        <f>AR108*12*(1+'Model Assumptions'!$I$131)</f>
        <v>150.24</v>
      </c>
      <c r="AS126" s="214">
        <f>AS108*12*(1+'Model Assumptions'!$I$131)</f>
        <v>150.24</v>
      </c>
      <c r="AT126" s="214">
        <f>AT108*12*(1+'Model Assumptions'!$I$131)</f>
        <v>150.24</v>
      </c>
      <c r="AU126" s="214">
        <f>AU108*12*(1+'Model Assumptions'!$I$131)</f>
        <v>147.96</v>
      </c>
      <c r="AV126" s="214">
        <f>AV108*12*(1+'Model Assumptions'!$I$131)</f>
        <v>147.96</v>
      </c>
      <c r="AW126" s="214">
        <f>AW108*12*(1+'Model Assumptions'!$I$131)</f>
        <v>147.96</v>
      </c>
      <c r="AX126" s="214">
        <f>AX108*12*(1+'Model Assumptions'!$I$131)</f>
        <v>150.24</v>
      </c>
      <c r="AY126" s="214">
        <f>AY108*12*(1+'Model Assumptions'!$I$131)</f>
        <v>150.24</v>
      </c>
      <c r="AZ126" s="214">
        <f>AZ108*12*(1+'Model Assumptions'!$I$131)</f>
        <v>150.24</v>
      </c>
      <c r="BA126" s="214">
        <f>BA108*12*(1+'Model Assumptions'!$I$131)</f>
        <v>147.96</v>
      </c>
      <c r="BB126" s="214">
        <f>BB108*12*(1+'Model Assumptions'!$I$131)</f>
        <v>147.96</v>
      </c>
      <c r="BC126" s="214">
        <f>BC108*12*(1+'Model Assumptions'!$I$131)</f>
        <v>147.96</v>
      </c>
      <c r="BD126" s="214">
        <f>BD108*12*(1+'Model Assumptions'!$I$131)</f>
        <v>150.24</v>
      </c>
      <c r="BE126" s="214">
        <f>BE108*12*(1+'Model Assumptions'!$I$131)</f>
        <v>150.24</v>
      </c>
      <c r="BF126" s="214">
        <f>BF108*12*(1+'Model Assumptions'!$I$131)</f>
        <v>150.24</v>
      </c>
      <c r="BG126" s="214">
        <f>BG108*12*(1+'Model Assumptions'!$I$131)</f>
        <v>147.96</v>
      </c>
      <c r="BH126" s="214">
        <f>BH108*12*(1+'Model Assumptions'!$I$131)</f>
        <v>147.96</v>
      </c>
      <c r="BI126" s="214">
        <f>BI108*12*(1+'Model Assumptions'!$I$131)</f>
        <v>147.96</v>
      </c>
      <c r="BJ126" s="214">
        <f>BJ108*12*(1+'Model Assumptions'!$I$131)</f>
        <v>150.24</v>
      </c>
      <c r="BK126" s="214">
        <f>BK108*12*(1+'Model Assumptions'!$I$131)</f>
        <v>150.24</v>
      </c>
      <c r="BL126" s="214">
        <f>BL108*12*(1+'Model Assumptions'!$I$131)</f>
        <v>150.24</v>
      </c>
      <c r="BM126" s="214">
        <f>BM108*12*(1+'Model Assumptions'!$I$131)</f>
        <v>226.32</v>
      </c>
      <c r="BN126" s="214">
        <f>BN108*12*(1+'Model Assumptions'!$I$131)</f>
        <v>226.32</v>
      </c>
      <c r="BO126" s="214">
        <f>BO108*12*(1+'Model Assumptions'!$I$131)</f>
        <v>226.32</v>
      </c>
      <c r="BP126" s="214">
        <f>BP108*12*(1+'Model Assumptions'!$I$131)</f>
        <v>229.68</v>
      </c>
      <c r="BQ126" s="214">
        <f>BQ108*12*(1+'Model Assumptions'!$I$131)</f>
        <v>229.68</v>
      </c>
      <c r="BR126" s="214">
        <f>BR108*12*(1+'Model Assumptions'!$I$131)</f>
        <v>229.68</v>
      </c>
      <c r="BS126" s="214">
        <f>BS108*12*(1+'Model Assumptions'!$I$131)</f>
        <v>226.32</v>
      </c>
      <c r="BT126" s="214">
        <f>BT108*12*(1+'Model Assumptions'!$I$131)</f>
        <v>226.32</v>
      </c>
      <c r="BU126" s="214">
        <f>BU108*12*(1+'Model Assumptions'!$I$131)</f>
        <v>226.32</v>
      </c>
      <c r="BV126" s="214">
        <f>BV108*12*(1+'Model Assumptions'!$I$131)</f>
        <v>229.68</v>
      </c>
      <c r="BW126" s="214">
        <f>BW108*12*(1+'Model Assumptions'!$I$131)</f>
        <v>229.68</v>
      </c>
      <c r="BX126" s="214">
        <f>BX108*12*(1+'Model Assumptions'!$I$131)</f>
        <v>229.68</v>
      </c>
      <c r="BY126" s="214">
        <f>BY108*12*(1+'Model Assumptions'!$I$131)</f>
        <v>260.88</v>
      </c>
      <c r="BZ126" s="214">
        <f>BZ108*12*(1+'Model Assumptions'!$I$131)</f>
        <v>260.88</v>
      </c>
      <c r="CA126" s="214">
        <f>CA108*12*(1+'Model Assumptions'!$I$131)</f>
        <v>260.88</v>
      </c>
      <c r="CB126" s="214">
        <f>CB108*12*(1+'Model Assumptions'!$I$131)</f>
        <v>264.84000000000003</v>
      </c>
      <c r="CC126" s="214">
        <f>CC108*12*(1+'Model Assumptions'!$I$131)</f>
        <v>264.84000000000003</v>
      </c>
      <c r="CD126" s="214">
        <f>CD108*12*(1+'Model Assumptions'!$I$131)</f>
        <v>264.84000000000003</v>
      </c>
      <c r="CE126" s="214">
        <f>CE108*12*(1+'Model Assumptions'!$I$131)</f>
        <v>260.88</v>
      </c>
      <c r="CF126" s="214">
        <f>CF108*12*(1+'Model Assumptions'!$I$131)</f>
        <v>260.88</v>
      </c>
      <c r="CG126" s="214">
        <f>CG108*12*(1+'Model Assumptions'!$I$131)</f>
        <v>260.88</v>
      </c>
      <c r="CH126" s="214">
        <f>CH108*12*(1+'Model Assumptions'!$I$131)</f>
        <v>264.84000000000003</v>
      </c>
      <c r="CI126" s="214">
        <f>CI108*12*(1+'Model Assumptions'!$I$131)</f>
        <v>264.84000000000003</v>
      </c>
      <c r="CJ126" s="214">
        <f>CJ108*12*(1+'Model Assumptions'!$I$131)</f>
        <v>264.84000000000003</v>
      </c>
      <c r="CK126" s="214">
        <f>CK108*12*(1+'Model Assumptions'!$I$131)</f>
        <v>226.32</v>
      </c>
      <c r="CL126" s="214">
        <f>CL108*12*(1+'Model Assumptions'!$I$131)</f>
        <v>226.32</v>
      </c>
      <c r="CM126" s="214">
        <f>CM108*12*(1+'Model Assumptions'!$I$131)</f>
        <v>226.32</v>
      </c>
      <c r="CN126" s="214">
        <f>CN108*12*(1+'Model Assumptions'!$I$131)</f>
        <v>229.68</v>
      </c>
      <c r="CO126" s="214">
        <f>CO108*12*(1+'Model Assumptions'!$I$131)</f>
        <v>229.68</v>
      </c>
      <c r="CP126" s="214">
        <f>CP108*12*(1+'Model Assumptions'!$I$131)</f>
        <v>229.68</v>
      </c>
      <c r="CQ126" s="214">
        <f>CQ108*12*(1+'Model Assumptions'!$I$131)</f>
        <v>260.88</v>
      </c>
      <c r="CR126" s="214">
        <f>CR108*12*(1+'Model Assumptions'!$I$131)</f>
        <v>260.88</v>
      </c>
      <c r="CS126" s="214">
        <f>CS108*12*(1+'Model Assumptions'!$I$131)</f>
        <v>260.88</v>
      </c>
      <c r="CT126" s="214">
        <f>CT108*12*(1+'Model Assumptions'!$I$131)</f>
        <v>264.84000000000003</v>
      </c>
      <c r="CU126" s="214">
        <f>CU108*12*(1+'Model Assumptions'!$I$131)</f>
        <v>264.84000000000003</v>
      </c>
      <c r="CV126" s="214">
        <f>CV108*12*(1+'Model Assumptions'!$I$131)</f>
        <v>264.84000000000003</v>
      </c>
      <c r="CW126" s="214">
        <f>CW108*12*(1+'Model Assumptions'!$I$131)</f>
        <v>226.32</v>
      </c>
      <c r="CX126" s="214">
        <f>CX108*12*(1+'Model Assumptions'!$I$131)</f>
        <v>226.32</v>
      </c>
      <c r="CY126" s="214">
        <f>CY108*12*(1+'Model Assumptions'!$I$131)</f>
        <v>226.32</v>
      </c>
      <c r="CZ126" s="214">
        <f>CZ108*12*(1+'Model Assumptions'!$I$131)</f>
        <v>229.68</v>
      </c>
      <c r="DA126" s="214">
        <f>DA108*12*(1+'Model Assumptions'!$I$131)</f>
        <v>229.68</v>
      </c>
      <c r="DB126" s="214">
        <f>DB108*12*(1+'Model Assumptions'!$I$131)</f>
        <v>229.68</v>
      </c>
      <c r="DC126" s="214">
        <f>DC108*12*(1+'Model Assumptions'!$I$131)</f>
        <v>33.480000000000004</v>
      </c>
      <c r="DD126" s="214">
        <f>DD108*12*(1+'Model Assumptions'!$I$131)</f>
        <v>33.480000000000004</v>
      </c>
      <c r="DE126" s="214">
        <f>DE108*12*(1+'Model Assumptions'!$I$131)</f>
        <v>33.480000000000004</v>
      </c>
      <c r="DF126" s="214">
        <f>DF108*12*(1+'Model Assumptions'!$I$131)</f>
        <v>33.96</v>
      </c>
      <c r="DG126" s="214">
        <f>DG108*12*(1+'Model Assumptions'!$I$131)</f>
        <v>33.96</v>
      </c>
      <c r="DH126" s="214">
        <f>DH108*12*(1+'Model Assumptions'!$I$131)</f>
        <v>33.96</v>
      </c>
      <c r="DI126" s="214">
        <f>DI108*12*(1+'Model Assumptions'!$I$131)</f>
        <v>33.480000000000004</v>
      </c>
      <c r="DJ126" s="214">
        <f>DJ108*12*(1+'Model Assumptions'!$I$131)</f>
        <v>33.480000000000004</v>
      </c>
      <c r="DK126" s="214">
        <f>DK108*12*(1+'Model Assumptions'!$I$131)</f>
        <v>33.480000000000004</v>
      </c>
      <c r="DL126" s="214">
        <f>DL108*12*(1+'Model Assumptions'!$I$131)</f>
        <v>33.96</v>
      </c>
      <c r="DM126" s="214">
        <f>DM108*12*(1+'Model Assumptions'!$I$131)</f>
        <v>33.96</v>
      </c>
      <c r="DN126" s="214">
        <f>DN108*12*(1+'Model Assumptions'!$I$131)</f>
        <v>33.96</v>
      </c>
      <c r="DO126" s="214">
        <f>DO108*12*(1+'Model Assumptions'!$I$131)</f>
        <v>33.480000000000004</v>
      </c>
      <c r="DP126" s="214">
        <f>DP108*12*(1+'Model Assumptions'!$I$131)</f>
        <v>33.480000000000004</v>
      </c>
      <c r="DQ126" s="214">
        <f>DQ108*12*(1+'Model Assumptions'!$I$131)</f>
        <v>33.480000000000004</v>
      </c>
      <c r="DR126" s="214">
        <f>DR108*12*(1+'Model Assumptions'!$I$131)</f>
        <v>33.96</v>
      </c>
      <c r="DS126" s="214">
        <f>DS108*12*(1+'Model Assumptions'!$I$131)</f>
        <v>33.96</v>
      </c>
      <c r="DT126" s="214">
        <f>DT108*12*(1+'Model Assumptions'!$I$131)</f>
        <v>33.96</v>
      </c>
      <c r="DU126" s="214">
        <f>DU108*12*(1+'Model Assumptions'!$I$131)</f>
        <v>54.36</v>
      </c>
      <c r="DV126" s="214">
        <f>DV108*12*(1+'Model Assumptions'!$I$131)</f>
        <v>54.36</v>
      </c>
      <c r="DW126" s="214">
        <f>DW108*12*(1+'Model Assumptions'!$I$131)</f>
        <v>54.36</v>
      </c>
      <c r="DX126" s="214">
        <f>DX108*12*(1+'Model Assumptions'!$I$131)</f>
        <v>55.199999999999996</v>
      </c>
      <c r="DY126" s="214">
        <f>DY108*12*(1+'Model Assumptions'!$I$131)</f>
        <v>55.199999999999996</v>
      </c>
      <c r="DZ126" s="214">
        <f>DZ108*12*(1+'Model Assumptions'!$I$131)</f>
        <v>55.199999999999996</v>
      </c>
      <c r="EA126" s="214">
        <f>EA108*12*(1+'Model Assumptions'!$I$131)</f>
        <v>54.36</v>
      </c>
      <c r="EB126" s="214">
        <f>EB108*12*(1+'Model Assumptions'!$I$131)</f>
        <v>54.36</v>
      </c>
      <c r="EC126" s="214">
        <f>EC108*12*(1+'Model Assumptions'!$I$131)</f>
        <v>54.36</v>
      </c>
      <c r="ED126" s="214">
        <f>ED108*12*(1+'Model Assumptions'!$I$131)</f>
        <v>55.199999999999996</v>
      </c>
      <c r="EE126" s="214">
        <f>EE108*12*(1+'Model Assumptions'!$I$131)</f>
        <v>55.199999999999996</v>
      </c>
      <c r="EF126" s="214">
        <f>EF108*12*(1+'Model Assumptions'!$I$131)</f>
        <v>55.199999999999996</v>
      </c>
      <c r="EG126" s="214">
        <f>EG108*12*(1+'Model Assumptions'!$I$131)</f>
        <v>0</v>
      </c>
      <c r="EH126" s="214">
        <f>EH108*12*(1+'Model Assumptions'!$I$131)</f>
        <v>0</v>
      </c>
      <c r="EI126" s="214">
        <f>EI108*12*(1+'Model Assumptions'!$I$131)</f>
        <v>0</v>
      </c>
      <c r="EJ126" s="214">
        <f>EJ108*12*(1+'Model Assumptions'!$I$131)</f>
        <v>0</v>
      </c>
      <c r="EK126" s="214">
        <f>EK108*12*(1+'Model Assumptions'!$I$131)</f>
        <v>0</v>
      </c>
      <c r="EL126" s="214">
        <f>EL108*12*(1+'Model Assumptions'!$I$131)</f>
        <v>0</v>
      </c>
      <c r="EM126" s="214">
        <f>EM108*12*(1+'Model Assumptions'!$I$131)</f>
        <v>0</v>
      </c>
      <c r="EN126" s="214">
        <f>EN108*12*(1+'Model Assumptions'!$I$131)</f>
        <v>0</v>
      </c>
      <c r="EO126" s="214">
        <f>EO108*12*(1+'Model Assumptions'!$I$131)</f>
        <v>0</v>
      </c>
      <c r="EP126" s="214">
        <f>EP108*12*(1+'Model Assumptions'!$I$131)</f>
        <v>0</v>
      </c>
      <c r="EQ126" s="214">
        <f>EQ108*12*(1+'Model Assumptions'!$I$131)</f>
        <v>0</v>
      </c>
      <c r="ER126" s="214">
        <f>ER108*12*(1+'Model Assumptions'!$I$131)</f>
        <v>0</v>
      </c>
      <c r="ES126" s="214">
        <f>ES108*12*(1+'Model Assumptions'!$I$131)</f>
        <v>0</v>
      </c>
      <c r="ET126" s="214">
        <f>ET108*12*(1+'Model Assumptions'!$I$131)</f>
        <v>0</v>
      </c>
      <c r="EU126" s="214">
        <f>EU108*12*(1+'Model Assumptions'!$I$131)</f>
        <v>0</v>
      </c>
      <c r="EV126" s="214">
        <f>EV108*12*(1+'Model Assumptions'!$I$131)</f>
        <v>0</v>
      </c>
      <c r="EW126" s="214">
        <f>EW108*12*(1+'Model Assumptions'!$I$131)</f>
        <v>0</v>
      </c>
      <c r="EX126" s="214">
        <f>EX108*12*(1+'Model Assumptions'!$I$131)</f>
        <v>0</v>
      </c>
      <c r="EY126" s="214">
        <f>EY108*12*(1+'Model Assumptions'!$I$131)</f>
        <v>0</v>
      </c>
      <c r="EZ126" s="214">
        <f>EZ108*12*(1+'Model Assumptions'!$I$131)</f>
        <v>0</v>
      </c>
      <c r="FA126" s="214">
        <f>FA108*12*(1+'Model Assumptions'!$I$131)</f>
        <v>0</v>
      </c>
      <c r="FB126" s="214">
        <f>FB108*12*(1+'Model Assumptions'!$I$131)</f>
        <v>0</v>
      </c>
      <c r="FC126" s="214">
        <f>FC108*12*(1+'Model Assumptions'!$I$131)</f>
        <v>0</v>
      </c>
      <c r="FD126" s="214">
        <f>FD108*12*(1+'Model Assumptions'!$I$131)</f>
        <v>0</v>
      </c>
      <c r="FE126" s="214">
        <f>FE108*12*(1+'Model Assumptions'!$I$131)</f>
        <v>0</v>
      </c>
      <c r="FF126" s="214">
        <f>FF108*12*(1+'Model Assumptions'!$I$131)</f>
        <v>0</v>
      </c>
      <c r="FG126" s="214">
        <f>FG108*12*(1+'Model Assumptions'!$I$131)</f>
        <v>0</v>
      </c>
      <c r="FH126" s="214">
        <f>FH108*12*(1+'Model Assumptions'!$I$131)</f>
        <v>0</v>
      </c>
      <c r="FI126" s="214">
        <f>FI108*12*(1+'Model Assumptions'!$I$131)</f>
        <v>0</v>
      </c>
      <c r="FJ126" s="214">
        <f>FJ108*12*(1+'Model Assumptions'!$I$131)</f>
        <v>0</v>
      </c>
      <c r="FK126" s="214">
        <f>FK108*12*(1+'Model Assumptions'!$I$131)</f>
        <v>0</v>
      </c>
      <c r="FL126" s="214">
        <f>FL108*12*(1+'Model Assumptions'!$I$131)</f>
        <v>0</v>
      </c>
      <c r="FM126" s="214">
        <f>FM108*12*(1+'Model Assumptions'!$I$131)</f>
        <v>0</v>
      </c>
      <c r="FN126" s="214">
        <f>FN108*12*(1+'Model Assumptions'!$I$131)</f>
        <v>0</v>
      </c>
      <c r="FO126" s="214">
        <f>FO108*12*(1+'Model Assumptions'!$I$131)</f>
        <v>0</v>
      </c>
      <c r="FP126" s="214">
        <f>FP108*12*(1+'Model Assumptions'!$I$131)</f>
        <v>0</v>
      </c>
      <c r="FQ126" s="214">
        <f>FQ108*12*(1+'Model Assumptions'!$I$131)</f>
        <v>0</v>
      </c>
      <c r="FR126" s="214">
        <f>FR108*12*(1+'Model Assumptions'!$I$131)</f>
        <v>0</v>
      </c>
      <c r="FS126" s="214">
        <f>FS108*12*(1+'Model Assumptions'!$I$131)</f>
        <v>0</v>
      </c>
      <c r="FT126" s="214">
        <f>FT108*12*(1+'Model Assumptions'!$I$131)</f>
        <v>0</v>
      </c>
      <c r="FU126" s="214">
        <f>FU108*12*(1+'Model Assumptions'!$I$131)</f>
        <v>0</v>
      </c>
      <c r="FV126" s="214">
        <f>FV108*12*(1+'Model Assumptions'!$I$131)</f>
        <v>0</v>
      </c>
      <c r="FW126" s="214">
        <f>FW108*12*(1+'Model Assumptions'!$I$131)</f>
        <v>0</v>
      </c>
      <c r="FX126" s="214">
        <f>FX108*12*(1+'Model Assumptions'!$I$131)</f>
        <v>0</v>
      </c>
      <c r="FY126" s="214">
        <f>FY108*12*(1+'Model Assumptions'!$I$131)</f>
        <v>0</v>
      </c>
      <c r="FZ126" s="214">
        <f>FZ108*12*(1+'Model Assumptions'!$I$131)</f>
        <v>0</v>
      </c>
      <c r="GA126" s="214">
        <f>GA108*12*(1+'Model Assumptions'!$I$131)</f>
        <v>0</v>
      </c>
      <c r="GB126" s="214">
        <f>GB108*12*(1+'Model Assumptions'!$I$131)</f>
        <v>0</v>
      </c>
      <c r="GC126" s="214">
        <f>GC108*12*(1+'Model Assumptions'!$I$131)</f>
        <v>0</v>
      </c>
      <c r="GD126" s="214">
        <f>GD108*12*(1+'Model Assumptions'!$I$131)</f>
        <v>0</v>
      </c>
      <c r="GE126" s="214">
        <f>GE108*12*(1+'Model Assumptions'!$I$131)</f>
        <v>0</v>
      </c>
      <c r="GF126" s="214">
        <f>GF108*12*(1+'Model Assumptions'!$I$131)</f>
        <v>0</v>
      </c>
      <c r="GG126" s="214">
        <f>GG108*12*(1+'Model Assumptions'!$I$131)</f>
        <v>0</v>
      </c>
      <c r="GH126" s="214">
        <f>GH108*12*(1+'Model Assumptions'!$I$131)</f>
        <v>0</v>
      </c>
      <c r="GI126" s="214">
        <f>GI108*12*(1+'Model Assumptions'!$I$131)</f>
        <v>0</v>
      </c>
      <c r="GJ126" s="214">
        <f>GJ108*12*(1+'Model Assumptions'!$I$131)</f>
        <v>0</v>
      </c>
      <c r="GK126" s="214">
        <f>GK108*12*(1+'Model Assumptions'!$I$131)</f>
        <v>0</v>
      </c>
      <c r="GL126" s="214">
        <f>GL108*12*(1+'Model Assumptions'!$I$131)</f>
        <v>0</v>
      </c>
      <c r="GM126" s="214">
        <f>GM108*12*(1+'Model Assumptions'!$I$131)</f>
        <v>0</v>
      </c>
      <c r="GN126" s="214">
        <f>GN108*12*(1+'Model Assumptions'!$I$131)</f>
        <v>0</v>
      </c>
      <c r="GO126" s="214">
        <f>GO108*12*(1+'Model Assumptions'!$I$131)</f>
        <v>0</v>
      </c>
      <c r="GP126" s="214">
        <f>GP108*12*(1+'Model Assumptions'!$I$131)</f>
        <v>0</v>
      </c>
      <c r="GQ126" s="214">
        <f>GQ108*12*(1+'Model Assumptions'!$I$131)</f>
        <v>0</v>
      </c>
      <c r="GR126" s="214">
        <f>GR108*12*(1+'Model Assumptions'!$I$131)</f>
        <v>0</v>
      </c>
      <c r="GS126" s="214">
        <f>GS108*12*(1+'Model Assumptions'!$I$131)</f>
        <v>0</v>
      </c>
      <c r="GT126" s="214">
        <f>GT108*12*(1+'Model Assumptions'!$I$131)</f>
        <v>0</v>
      </c>
      <c r="GU126" s="214">
        <f>GU108*12*(1+'Model Assumptions'!$I$131)</f>
        <v>0</v>
      </c>
      <c r="GV126" s="214">
        <f>GV108*12*(1+'Model Assumptions'!$I$131)</f>
        <v>0</v>
      </c>
      <c r="GX126" s="230">
        <f t="shared" si="106"/>
        <v>125</v>
      </c>
      <c r="HB126" s="211" t="str">
        <f>DS$18&amp;DS$19&amp;DS$20</f>
        <v>CITROENBERLINGO VAN1.6 HDi 625</v>
      </c>
      <c r="HF126" s="212" t="str">
        <f>DS$18&amp;DS$19&amp;DS$20&amp;"Term:"&amp; DS$43&amp;"  Mileage: "&amp;DS$44</f>
        <v>CITROENBERLINGO VAN1.6 HDi 625Term:60  Mileage: 30000</v>
      </c>
    </row>
    <row r="127" spans="1:214" ht="12" hidden="1" customHeight="1" x14ac:dyDescent="0.2">
      <c r="A127" s="230" t="s">
        <v>440</v>
      </c>
      <c r="B127" s="208" t="str">
        <f t="shared" si="221"/>
        <v>InsuranceThirdpartystep1</v>
      </c>
      <c r="D127" s="232" t="str">
        <f t="shared" si="222"/>
        <v xml:space="preserve"> Insurance (third party) </v>
      </c>
      <c r="E127" s="214">
        <f>E109*12*(1+'Model Assumptions'!$I$121)</f>
        <v>240.71999999999997</v>
      </c>
      <c r="F127" s="214">
        <f>F109*12*(1+'Model Assumptions'!$I$121)</f>
        <v>240.71999999999997</v>
      </c>
      <c r="G127" s="214">
        <f>G109*12*(1+'Model Assumptions'!$I$121)</f>
        <v>240.71999999999997</v>
      </c>
      <c r="H127" s="214">
        <f>H109*12*(1+'Model Assumptions'!$I$121)</f>
        <v>240.71999999999997</v>
      </c>
      <c r="I127" s="214">
        <f>I109*12*(1+'Model Assumptions'!$I$121)</f>
        <v>240.71999999999997</v>
      </c>
      <c r="J127" s="214">
        <f>J109*12*(1+'Model Assumptions'!$I$121)</f>
        <v>240.71999999999997</v>
      </c>
      <c r="K127" s="214">
        <f>K109*12*(1+'Model Assumptions'!$I$121)</f>
        <v>240.71999999999997</v>
      </c>
      <c r="L127" s="214">
        <f>L109*12*(1+'Model Assumptions'!$I$121)</f>
        <v>240.71999999999997</v>
      </c>
      <c r="M127" s="214">
        <f>M109*12*(1+'Model Assumptions'!$I$121)</f>
        <v>240.71999999999997</v>
      </c>
      <c r="N127" s="214">
        <f>N109*12*(1+'Model Assumptions'!$I$121)</f>
        <v>240.71999999999997</v>
      </c>
      <c r="O127" s="214">
        <f>O109*12*(1+'Model Assumptions'!$I$121)</f>
        <v>240.71999999999997</v>
      </c>
      <c r="P127" s="214">
        <f>P109*12*(1+'Model Assumptions'!$I$121)</f>
        <v>240.71999999999997</v>
      </c>
      <c r="Q127" s="214">
        <f>Q109*12*(1+'Model Assumptions'!$I$121)</f>
        <v>240.71999999999997</v>
      </c>
      <c r="R127" s="214">
        <f>R109*12*(1+'Model Assumptions'!$I$121)</f>
        <v>240.71999999999997</v>
      </c>
      <c r="S127" s="214">
        <f>S109*12*(1+'Model Assumptions'!$I$121)</f>
        <v>240.71999999999997</v>
      </c>
      <c r="T127" s="214">
        <f>T109*12*(1+'Model Assumptions'!$I$121)</f>
        <v>240.71999999999997</v>
      </c>
      <c r="U127" s="214">
        <f>U109*12*(1+'Model Assumptions'!$I$121)</f>
        <v>240.71999999999997</v>
      </c>
      <c r="V127" s="214">
        <f>V109*12*(1+'Model Assumptions'!$I$121)</f>
        <v>240.71999999999997</v>
      </c>
      <c r="W127" s="214">
        <f>W109*12*(1+'Model Assumptions'!$I$121)</f>
        <v>240.71999999999997</v>
      </c>
      <c r="X127" s="214">
        <f>X109*12*(1+'Model Assumptions'!$I$121)</f>
        <v>240.71999999999997</v>
      </c>
      <c r="Y127" s="214">
        <f>Y109*12*(1+'Model Assumptions'!$I$121)</f>
        <v>240.71999999999997</v>
      </c>
      <c r="Z127" s="214">
        <f>Z109*12*(1+'Model Assumptions'!$I$121)</f>
        <v>240.71999999999997</v>
      </c>
      <c r="AA127" s="214">
        <f>AA109*12*(1+'Model Assumptions'!$I$121)</f>
        <v>240.71999999999997</v>
      </c>
      <c r="AB127" s="214">
        <f>AB109*12*(1+'Model Assumptions'!$I$121)</f>
        <v>240.71999999999997</v>
      </c>
      <c r="AC127" s="214">
        <f>AC109*12*(1+'Model Assumptions'!$I$121)</f>
        <v>240.71999999999997</v>
      </c>
      <c r="AD127" s="214">
        <f>AD109*12*(1+'Model Assumptions'!$I$121)</f>
        <v>240.71999999999997</v>
      </c>
      <c r="AE127" s="214">
        <f>AE109*12*(1+'Model Assumptions'!$I$121)</f>
        <v>240.71999999999997</v>
      </c>
      <c r="AF127" s="214">
        <f>AF109*12*(1+'Model Assumptions'!$I$121)</f>
        <v>240.71999999999997</v>
      </c>
      <c r="AG127" s="214">
        <f>AG109*12*(1+'Model Assumptions'!$I$121)</f>
        <v>240.71999999999997</v>
      </c>
      <c r="AH127" s="214">
        <f>AH109*12*(1+'Model Assumptions'!$I$121)</f>
        <v>240.71999999999997</v>
      </c>
      <c r="AI127" s="214">
        <f>AI109*12*(1+'Model Assumptions'!$I$121)</f>
        <v>240.71999999999997</v>
      </c>
      <c r="AJ127" s="214">
        <f>AJ109*12*(1+'Model Assumptions'!$I$121)</f>
        <v>240.71999999999997</v>
      </c>
      <c r="AK127" s="214">
        <f>AK109*12*(1+'Model Assumptions'!$I$121)</f>
        <v>240.71999999999997</v>
      </c>
      <c r="AL127" s="214">
        <f>AL109*12*(1+'Model Assumptions'!$I$121)</f>
        <v>240.71999999999997</v>
      </c>
      <c r="AM127" s="214">
        <f>AM109*12*(1+'Model Assumptions'!$I$121)</f>
        <v>240.71999999999997</v>
      </c>
      <c r="AN127" s="214">
        <f>AN109*12*(1+'Model Assumptions'!$I$121)</f>
        <v>240.71999999999997</v>
      </c>
      <c r="AO127" s="214">
        <f>AO109*12*(1+'Model Assumptions'!$I$121)</f>
        <v>240.71999999999997</v>
      </c>
      <c r="AP127" s="214">
        <f>AP109*12*(1+'Model Assumptions'!$I$121)</f>
        <v>240.71999999999997</v>
      </c>
      <c r="AQ127" s="214">
        <f>AQ109*12*(1+'Model Assumptions'!$I$121)</f>
        <v>240.71999999999997</v>
      </c>
      <c r="AR127" s="214">
        <f>AR109*12*(1+'Model Assumptions'!$I$121)</f>
        <v>240.71999999999997</v>
      </c>
      <c r="AS127" s="214">
        <f>AS109*12*(1+'Model Assumptions'!$I$121)</f>
        <v>240.71999999999997</v>
      </c>
      <c r="AT127" s="214">
        <f>AT109*12*(1+'Model Assumptions'!$I$121)</f>
        <v>240.71999999999997</v>
      </c>
      <c r="AU127" s="214">
        <f>AU109*12*(1+'Model Assumptions'!$I$121)</f>
        <v>216.60000000000002</v>
      </c>
      <c r="AV127" s="214">
        <f>AV109*12*(1+'Model Assumptions'!$I$121)</f>
        <v>216.60000000000002</v>
      </c>
      <c r="AW127" s="214">
        <f>AW109*12*(1+'Model Assumptions'!$I$121)</f>
        <v>216.60000000000002</v>
      </c>
      <c r="AX127" s="214">
        <f>AX109*12*(1+'Model Assumptions'!$I$121)</f>
        <v>216.60000000000002</v>
      </c>
      <c r="AY127" s="214">
        <f>AY109*12*(1+'Model Assumptions'!$I$121)</f>
        <v>216.60000000000002</v>
      </c>
      <c r="AZ127" s="214">
        <f>AZ109*12*(1+'Model Assumptions'!$I$121)</f>
        <v>216.60000000000002</v>
      </c>
      <c r="BA127" s="214">
        <f>BA109*12*(1+'Model Assumptions'!$I$121)</f>
        <v>204.60000000000002</v>
      </c>
      <c r="BB127" s="214">
        <f>BB109*12*(1+'Model Assumptions'!$I$121)</f>
        <v>204.60000000000002</v>
      </c>
      <c r="BC127" s="214">
        <f>BC109*12*(1+'Model Assumptions'!$I$121)</f>
        <v>204.60000000000002</v>
      </c>
      <c r="BD127" s="214">
        <f>BD109*12*(1+'Model Assumptions'!$I$121)</f>
        <v>204.60000000000002</v>
      </c>
      <c r="BE127" s="214">
        <f>BE109*12*(1+'Model Assumptions'!$I$121)</f>
        <v>204.60000000000002</v>
      </c>
      <c r="BF127" s="214">
        <f>BF109*12*(1+'Model Assumptions'!$I$121)</f>
        <v>204.60000000000002</v>
      </c>
      <c r="BG127" s="214">
        <f>BG109*12*(1+'Model Assumptions'!$I$121)</f>
        <v>204.60000000000002</v>
      </c>
      <c r="BH127" s="214">
        <f>BH109*12*(1+'Model Assumptions'!$I$121)</f>
        <v>204.60000000000002</v>
      </c>
      <c r="BI127" s="214">
        <f>BI109*12*(1+'Model Assumptions'!$I$121)</f>
        <v>204.60000000000002</v>
      </c>
      <c r="BJ127" s="214">
        <f>BJ109*12*(1+'Model Assumptions'!$I$121)</f>
        <v>204.60000000000002</v>
      </c>
      <c r="BK127" s="214">
        <f>BK109*12*(1+'Model Assumptions'!$I$121)</f>
        <v>204.60000000000002</v>
      </c>
      <c r="BL127" s="214">
        <f>BL109*12*(1+'Model Assumptions'!$I$121)</f>
        <v>204.60000000000002</v>
      </c>
      <c r="BM127" s="214">
        <f>BM109*12*(1+'Model Assumptions'!$I$121)</f>
        <v>204.60000000000002</v>
      </c>
      <c r="BN127" s="214">
        <f>BN109*12*(1+'Model Assumptions'!$I$121)</f>
        <v>204.60000000000002</v>
      </c>
      <c r="BO127" s="214">
        <f>BO109*12*(1+'Model Assumptions'!$I$121)</f>
        <v>204.60000000000002</v>
      </c>
      <c r="BP127" s="214">
        <f>BP109*12*(1+'Model Assumptions'!$I$121)</f>
        <v>204.60000000000002</v>
      </c>
      <c r="BQ127" s="214">
        <f>BQ109*12*(1+'Model Assumptions'!$I$121)</f>
        <v>204.60000000000002</v>
      </c>
      <c r="BR127" s="214">
        <f>BR109*12*(1+'Model Assumptions'!$I$121)</f>
        <v>204.60000000000002</v>
      </c>
      <c r="BS127" s="214">
        <f>BS109*12*(1+'Model Assumptions'!$I$121)</f>
        <v>216.60000000000002</v>
      </c>
      <c r="BT127" s="214">
        <f>BT109*12*(1+'Model Assumptions'!$I$121)</f>
        <v>216.60000000000002</v>
      </c>
      <c r="BU127" s="214">
        <f>BU109*12*(1+'Model Assumptions'!$I$121)</f>
        <v>216.60000000000002</v>
      </c>
      <c r="BV127" s="214">
        <f>BV109*12*(1+'Model Assumptions'!$I$121)</f>
        <v>216.60000000000002</v>
      </c>
      <c r="BW127" s="214">
        <f>BW109*12*(1+'Model Assumptions'!$I$121)</f>
        <v>216.60000000000002</v>
      </c>
      <c r="BX127" s="214">
        <f>BX109*12*(1+'Model Assumptions'!$I$121)</f>
        <v>216.60000000000002</v>
      </c>
      <c r="BY127" s="214">
        <f>BY109*12*(1+'Model Assumptions'!$I$121)</f>
        <v>192.60000000000002</v>
      </c>
      <c r="BZ127" s="214">
        <f>BZ109*12*(1+'Model Assumptions'!$I$121)</f>
        <v>192.60000000000002</v>
      </c>
      <c r="CA127" s="214">
        <f>CA109*12*(1+'Model Assumptions'!$I$121)</f>
        <v>192.60000000000002</v>
      </c>
      <c r="CB127" s="214">
        <f>CB109*12*(1+'Model Assumptions'!$I$121)</f>
        <v>192.60000000000002</v>
      </c>
      <c r="CC127" s="214">
        <f>CC109*12*(1+'Model Assumptions'!$I$121)</f>
        <v>192.60000000000002</v>
      </c>
      <c r="CD127" s="214">
        <f>CD109*12*(1+'Model Assumptions'!$I$121)</f>
        <v>192.60000000000002</v>
      </c>
      <c r="CE127" s="214">
        <f>CE109*12*(1+'Model Assumptions'!$I$121)</f>
        <v>168.48</v>
      </c>
      <c r="CF127" s="214">
        <f>CF109*12*(1+'Model Assumptions'!$I$121)</f>
        <v>168.48</v>
      </c>
      <c r="CG127" s="214">
        <f>CG109*12*(1+'Model Assumptions'!$I$121)</f>
        <v>168.48</v>
      </c>
      <c r="CH127" s="214">
        <f>CH109*12*(1+'Model Assumptions'!$I$121)</f>
        <v>168.48</v>
      </c>
      <c r="CI127" s="214">
        <f>CI109*12*(1+'Model Assumptions'!$I$121)</f>
        <v>168.48</v>
      </c>
      <c r="CJ127" s="214">
        <f>CJ109*12*(1+'Model Assumptions'!$I$121)</f>
        <v>168.48</v>
      </c>
      <c r="CK127" s="214">
        <f>CK109*12*(1+'Model Assumptions'!$I$121)</f>
        <v>168.48</v>
      </c>
      <c r="CL127" s="214">
        <f>CL109*12*(1+'Model Assumptions'!$I$121)</f>
        <v>168.48</v>
      </c>
      <c r="CM127" s="214">
        <f>CM109*12*(1+'Model Assumptions'!$I$121)</f>
        <v>168.48</v>
      </c>
      <c r="CN127" s="214">
        <f>CN109*12*(1+'Model Assumptions'!$I$121)</f>
        <v>168.48</v>
      </c>
      <c r="CO127" s="214">
        <f>CO109*12*(1+'Model Assumptions'!$I$121)</f>
        <v>168.48</v>
      </c>
      <c r="CP127" s="214">
        <f>CP109*12*(1+'Model Assumptions'!$I$121)</f>
        <v>168.48</v>
      </c>
      <c r="CQ127" s="214">
        <f>CQ109*12*(1+'Model Assumptions'!$I$121)</f>
        <v>168.48</v>
      </c>
      <c r="CR127" s="214">
        <f>CR109*12*(1+'Model Assumptions'!$I$121)</f>
        <v>168.48</v>
      </c>
      <c r="CS127" s="214">
        <f>CS109*12*(1+'Model Assumptions'!$I$121)</f>
        <v>168.48</v>
      </c>
      <c r="CT127" s="214">
        <f>CT109*12*(1+'Model Assumptions'!$I$121)</f>
        <v>168.48</v>
      </c>
      <c r="CU127" s="214">
        <f>CU109*12*(1+'Model Assumptions'!$I$121)</f>
        <v>168.48</v>
      </c>
      <c r="CV127" s="214">
        <f>CV109*12*(1+'Model Assumptions'!$I$121)</f>
        <v>168.48</v>
      </c>
      <c r="CW127" s="214">
        <f>CW109*12*(1+'Model Assumptions'!$I$121)</f>
        <v>168.48</v>
      </c>
      <c r="CX127" s="214">
        <f>CX109*12*(1+'Model Assumptions'!$I$121)</f>
        <v>168.48</v>
      </c>
      <c r="CY127" s="214">
        <f>CY109*12*(1+'Model Assumptions'!$I$121)</f>
        <v>168.48</v>
      </c>
      <c r="CZ127" s="214">
        <f>CZ109*12*(1+'Model Assumptions'!$I$121)</f>
        <v>168.48</v>
      </c>
      <c r="DA127" s="214">
        <f>DA109*12*(1+'Model Assumptions'!$I$121)</f>
        <v>168.48</v>
      </c>
      <c r="DB127" s="214">
        <f>DB109*12*(1+'Model Assumptions'!$I$121)</f>
        <v>168.48</v>
      </c>
      <c r="DC127" s="214">
        <f>DC109*12*(1+'Model Assumptions'!$I$121)</f>
        <v>240.71999999999997</v>
      </c>
      <c r="DD127" s="214">
        <f>DD109*12*(1+'Model Assumptions'!$I$121)</f>
        <v>240.71999999999997</v>
      </c>
      <c r="DE127" s="214">
        <f>DE109*12*(1+'Model Assumptions'!$I$121)</f>
        <v>240.71999999999997</v>
      </c>
      <c r="DF127" s="214">
        <f>DF109*12*(1+'Model Assumptions'!$I$121)</f>
        <v>240.71999999999997</v>
      </c>
      <c r="DG127" s="214">
        <f>DG109*12*(1+'Model Assumptions'!$I$121)</f>
        <v>240.71999999999997</v>
      </c>
      <c r="DH127" s="214">
        <f>DH109*12*(1+'Model Assumptions'!$I$121)</f>
        <v>240.71999999999997</v>
      </c>
      <c r="DI127" s="214">
        <f>DI109*12*(1+'Model Assumptions'!$I$121)</f>
        <v>324.36</v>
      </c>
      <c r="DJ127" s="214">
        <f>DJ109*12*(1+'Model Assumptions'!$I$121)</f>
        <v>324.36</v>
      </c>
      <c r="DK127" s="214">
        <f>DK109*12*(1+'Model Assumptions'!$I$121)</f>
        <v>324.36</v>
      </c>
      <c r="DL127" s="214">
        <f>DL109*12*(1+'Model Assumptions'!$I$121)</f>
        <v>324.36</v>
      </c>
      <c r="DM127" s="214">
        <f>DM109*12*(1+'Model Assumptions'!$I$121)</f>
        <v>324.36</v>
      </c>
      <c r="DN127" s="214">
        <f>DN109*12*(1+'Model Assumptions'!$I$121)</f>
        <v>324.36</v>
      </c>
      <c r="DO127" s="214">
        <f>DO109*12*(1+'Model Assumptions'!$I$121)</f>
        <v>324.36</v>
      </c>
      <c r="DP127" s="214">
        <f>DP109*12*(1+'Model Assumptions'!$I$121)</f>
        <v>324.36</v>
      </c>
      <c r="DQ127" s="214">
        <f>DQ109*12*(1+'Model Assumptions'!$I$121)</f>
        <v>324.36</v>
      </c>
      <c r="DR127" s="214">
        <f>DR109*12*(1+'Model Assumptions'!$I$121)</f>
        <v>324.36</v>
      </c>
      <c r="DS127" s="214">
        <f>DS109*12*(1+'Model Assumptions'!$I$121)</f>
        <v>324.36</v>
      </c>
      <c r="DT127" s="214">
        <f>DT109*12*(1+'Model Assumptions'!$I$121)</f>
        <v>324.36</v>
      </c>
      <c r="DU127" s="214">
        <f>DU109*12*(1+'Model Assumptions'!$I$121)</f>
        <v>403.08000000000004</v>
      </c>
      <c r="DV127" s="214">
        <f>DV109*12*(1+'Model Assumptions'!$I$121)</f>
        <v>403.08000000000004</v>
      </c>
      <c r="DW127" s="214">
        <f>DW109*12*(1+'Model Assumptions'!$I$121)</f>
        <v>403.08000000000004</v>
      </c>
      <c r="DX127" s="214">
        <f>DX109*12*(1+'Model Assumptions'!$I$121)</f>
        <v>403.08000000000004</v>
      </c>
      <c r="DY127" s="214">
        <f>DY109*12*(1+'Model Assumptions'!$I$121)</f>
        <v>403.08000000000004</v>
      </c>
      <c r="DZ127" s="214">
        <f>DZ109*12*(1+'Model Assumptions'!$I$121)</f>
        <v>403.08000000000004</v>
      </c>
      <c r="EA127" s="214">
        <f>EA109*12*(1+'Model Assumptions'!$I$121)</f>
        <v>403.08000000000004</v>
      </c>
      <c r="EB127" s="214">
        <f>EB109*12*(1+'Model Assumptions'!$I$121)</f>
        <v>403.08000000000004</v>
      </c>
      <c r="EC127" s="214">
        <f>EC109*12*(1+'Model Assumptions'!$I$121)</f>
        <v>403.08000000000004</v>
      </c>
      <c r="ED127" s="214">
        <f>ED109*12*(1+'Model Assumptions'!$I$121)</f>
        <v>403.08000000000004</v>
      </c>
      <c r="EE127" s="214">
        <f>EE109*12*(1+'Model Assumptions'!$I$121)</f>
        <v>403.08000000000004</v>
      </c>
      <c r="EF127" s="214">
        <f>EF109*12*(1+'Model Assumptions'!$I$121)</f>
        <v>403.08000000000004</v>
      </c>
      <c r="EG127" s="214">
        <f>EG109*12*(1+'Model Assumptions'!$I$121)</f>
        <v>0</v>
      </c>
      <c r="EH127" s="214">
        <f>EH109*12*(1+'Model Assumptions'!$I$121)</f>
        <v>0</v>
      </c>
      <c r="EI127" s="214">
        <f>EI109*12*(1+'Model Assumptions'!$I$121)</f>
        <v>0</v>
      </c>
      <c r="EJ127" s="214">
        <f>EJ109*12*(1+'Model Assumptions'!$I$121)</f>
        <v>0</v>
      </c>
      <c r="EK127" s="214">
        <f>EK109*12*(1+'Model Assumptions'!$I$121)</f>
        <v>0</v>
      </c>
      <c r="EL127" s="214">
        <f>EL109*12*(1+'Model Assumptions'!$I$121)</f>
        <v>0</v>
      </c>
      <c r="EM127" s="214">
        <f>EM109*12*(1+'Model Assumptions'!$I$121)</f>
        <v>0</v>
      </c>
      <c r="EN127" s="214">
        <f>EN109*12*(1+'Model Assumptions'!$I$121)</f>
        <v>0</v>
      </c>
      <c r="EO127" s="214">
        <f>EO109*12*(1+'Model Assumptions'!$I$121)</f>
        <v>0</v>
      </c>
      <c r="EP127" s="214">
        <f>EP109*12*(1+'Model Assumptions'!$I$121)</f>
        <v>0</v>
      </c>
      <c r="EQ127" s="214">
        <f>EQ109*12*(1+'Model Assumptions'!$I$121)</f>
        <v>0</v>
      </c>
      <c r="ER127" s="214">
        <f>ER109*12*(1+'Model Assumptions'!$I$121)</f>
        <v>0</v>
      </c>
      <c r="ES127" s="214">
        <f>ES109*12*(1+'Model Assumptions'!$I$121)</f>
        <v>0</v>
      </c>
      <c r="ET127" s="214">
        <f>ET109*12*(1+'Model Assumptions'!$I$121)</f>
        <v>0</v>
      </c>
      <c r="EU127" s="214">
        <f>EU109*12*(1+'Model Assumptions'!$I$121)</f>
        <v>0</v>
      </c>
      <c r="EV127" s="214">
        <f>EV109*12*(1+'Model Assumptions'!$I$121)</f>
        <v>0</v>
      </c>
      <c r="EW127" s="214">
        <f>EW109*12*(1+'Model Assumptions'!$I$121)</f>
        <v>0</v>
      </c>
      <c r="EX127" s="214">
        <f>EX109*12*(1+'Model Assumptions'!$I$121)</f>
        <v>0</v>
      </c>
      <c r="EY127" s="214">
        <f>EY109*12*(1+'Model Assumptions'!$I$121)</f>
        <v>0</v>
      </c>
      <c r="EZ127" s="214">
        <f>EZ109*12*(1+'Model Assumptions'!$I$121)</f>
        <v>0</v>
      </c>
      <c r="FA127" s="214">
        <f>FA109*12*(1+'Model Assumptions'!$I$121)</f>
        <v>0</v>
      </c>
      <c r="FB127" s="214">
        <f>FB109*12*(1+'Model Assumptions'!$I$121)</f>
        <v>0</v>
      </c>
      <c r="FC127" s="214">
        <f>FC109*12*(1+'Model Assumptions'!$I$121)</f>
        <v>0</v>
      </c>
      <c r="FD127" s="214">
        <f>FD109*12*(1+'Model Assumptions'!$I$121)</f>
        <v>0</v>
      </c>
      <c r="FE127" s="214">
        <f>FE109*12*(1+'Model Assumptions'!$I$121)</f>
        <v>0</v>
      </c>
      <c r="FF127" s="214">
        <f>FF109*12*(1+'Model Assumptions'!$I$121)</f>
        <v>0</v>
      </c>
      <c r="FG127" s="214">
        <f>FG109*12*(1+'Model Assumptions'!$I$121)</f>
        <v>0</v>
      </c>
      <c r="FH127" s="214">
        <f>FH109*12*(1+'Model Assumptions'!$I$121)</f>
        <v>0</v>
      </c>
      <c r="FI127" s="214">
        <f>FI109*12*(1+'Model Assumptions'!$I$121)</f>
        <v>0</v>
      </c>
      <c r="FJ127" s="214">
        <f>FJ109*12*(1+'Model Assumptions'!$I$121)</f>
        <v>0</v>
      </c>
      <c r="FK127" s="214">
        <f>FK109*12*(1+'Model Assumptions'!$I$121)</f>
        <v>0</v>
      </c>
      <c r="FL127" s="214">
        <f>FL109*12*(1+'Model Assumptions'!$I$121)</f>
        <v>0</v>
      </c>
      <c r="FM127" s="214">
        <f>FM109*12*(1+'Model Assumptions'!$I$121)</f>
        <v>0</v>
      </c>
      <c r="FN127" s="214">
        <f>FN109*12*(1+'Model Assumptions'!$I$121)</f>
        <v>0</v>
      </c>
      <c r="FO127" s="214">
        <f>FO109*12*(1+'Model Assumptions'!$I$121)</f>
        <v>0</v>
      </c>
      <c r="FP127" s="214">
        <f>FP109*12*(1+'Model Assumptions'!$I$121)</f>
        <v>0</v>
      </c>
      <c r="FQ127" s="214">
        <f>FQ109*12*(1+'Model Assumptions'!$I$121)</f>
        <v>0</v>
      </c>
      <c r="FR127" s="214">
        <f>FR109*12*(1+'Model Assumptions'!$I$121)</f>
        <v>0</v>
      </c>
      <c r="FS127" s="214">
        <f>FS109*12*(1+'Model Assumptions'!$I$121)</f>
        <v>0</v>
      </c>
      <c r="FT127" s="214">
        <f>FT109*12*(1+'Model Assumptions'!$I$121)</f>
        <v>0</v>
      </c>
      <c r="FU127" s="214">
        <f>FU109*12*(1+'Model Assumptions'!$I$121)</f>
        <v>0</v>
      </c>
      <c r="FV127" s="214">
        <f>FV109*12*(1+'Model Assumptions'!$I$121)</f>
        <v>0</v>
      </c>
      <c r="FW127" s="214">
        <f>FW109*12*(1+'Model Assumptions'!$I$121)</f>
        <v>0</v>
      </c>
      <c r="FX127" s="214">
        <f>FX109*12*(1+'Model Assumptions'!$I$121)</f>
        <v>0</v>
      </c>
      <c r="FY127" s="214">
        <f>FY109*12*(1+'Model Assumptions'!$I$121)</f>
        <v>0</v>
      </c>
      <c r="FZ127" s="214">
        <f>FZ109*12*(1+'Model Assumptions'!$I$121)</f>
        <v>0</v>
      </c>
      <c r="GA127" s="214">
        <f>GA109*12*(1+'Model Assumptions'!$I$121)</f>
        <v>0</v>
      </c>
      <c r="GB127" s="214">
        <f>GB109*12*(1+'Model Assumptions'!$I$121)</f>
        <v>0</v>
      </c>
      <c r="GC127" s="214">
        <f>GC109*12*(1+'Model Assumptions'!$I$121)</f>
        <v>0</v>
      </c>
      <c r="GD127" s="214">
        <f>GD109*12*(1+'Model Assumptions'!$I$121)</f>
        <v>0</v>
      </c>
      <c r="GE127" s="214">
        <f>GE109*12*(1+'Model Assumptions'!$I$121)</f>
        <v>0</v>
      </c>
      <c r="GF127" s="214">
        <f>GF109*12*(1+'Model Assumptions'!$I$121)</f>
        <v>0</v>
      </c>
      <c r="GG127" s="214">
        <f>GG109*12*(1+'Model Assumptions'!$I$121)</f>
        <v>0</v>
      </c>
      <c r="GH127" s="214">
        <f>GH109*12*(1+'Model Assumptions'!$I$121)</f>
        <v>0</v>
      </c>
      <c r="GI127" s="214">
        <f>GI109*12*(1+'Model Assumptions'!$I$121)</f>
        <v>0</v>
      </c>
      <c r="GJ127" s="214">
        <f>GJ109*12*(1+'Model Assumptions'!$I$121)</f>
        <v>0</v>
      </c>
      <c r="GK127" s="214">
        <f>GK109*12*(1+'Model Assumptions'!$I$121)</f>
        <v>0</v>
      </c>
      <c r="GL127" s="214">
        <f>GL109*12*(1+'Model Assumptions'!$I$121)</f>
        <v>0</v>
      </c>
      <c r="GM127" s="214">
        <f>GM109*12*(1+'Model Assumptions'!$I$121)</f>
        <v>0</v>
      </c>
      <c r="GN127" s="214">
        <f>GN109*12*(1+'Model Assumptions'!$I$121)</f>
        <v>0</v>
      </c>
      <c r="GO127" s="214">
        <f>GO109*12*(1+'Model Assumptions'!$I$121)</f>
        <v>0</v>
      </c>
      <c r="GP127" s="214">
        <f>GP109*12*(1+'Model Assumptions'!$I$121)</f>
        <v>0</v>
      </c>
      <c r="GQ127" s="214">
        <f>GQ109*12*(1+'Model Assumptions'!$I$121)</f>
        <v>0</v>
      </c>
      <c r="GR127" s="214">
        <f>GR109*12*(1+'Model Assumptions'!$I$121)</f>
        <v>0</v>
      </c>
      <c r="GS127" s="214">
        <f>GS109*12*(1+'Model Assumptions'!$I$121)</f>
        <v>0</v>
      </c>
      <c r="GT127" s="214">
        <f>GT109*12*(1+'Model Assumptions'!$I$121)</f>
        <v>0</v>
      </c>
      <c r="GU127" s="214">
        <f>GU109*12*(1+'Model Assumptions'!$I$121)</f>
        <v>0</v>
      </c>
      <c r="GV127" s="214">
        <f>GV109*12*(1+'Model Assumptions'!$I$121)</f>
        <v>0</v>
      </c>
      <c r="GX127" s="230">
        <f t="shared" si="106"/>
        <v>126</v>
      </c>
      <c r="HB127" s="211" t="str">
        <f>DT$18&amp;DT$19&amp;DT$20</f>
        <v>CITROENBERLINGO VAN1.6 HDi 625</v>
      </c>
      <c r="HF127" s="212" t="str">
        <f>DT$18&amp;DT$19&amp;DT$20&amp;"Term:"&amp; DT$43&amp;"  Mileage: "&amp;DT$44</f>
        <v>CITROENBERLINGO VAN1.6 HDi 625Term:60  Mileage: 40000</v>
      </c>
    </row>
    <row r="128" spans="1:214" ht="12" hidden="1" customHeight="1" x14ac:dyDescent="0.2">
      <c r="A128" s="230" t="s">
        <v>440</v>
      </c>
      <c r="B128" s="208" t="str">
        <f t="shared" si="221"/>
        <v>InsuranceComprehensivestep1</v>
      </c>
      <c r="D128" s="232" t="str">
        <f t="shared" si="222"/>
        <v xml:space="preserve"> Insurance (comprehensive) </v>
      </c>
      <c r="E128" s="214">
        <f>E110*12*(1+'Model Assumptions'!$I$123)</f>
        <v>278.28000000000003</v>
      </c>
      <c r="F128" s="214">
        <f>F110*12*(1+'Model Assumptions'!$I$123)</f>
        <v>278.28000000000003</v>
      </c>
      <c r="G128" s="214">
        <f>G110*12*(1+'Model Assumptions'!$I$123)</f>
        <v>278.28000000000003</v>
      </c>
      <c r="H128" s="214">
        <f>H110*12*(1+'Model Assumptions'!$I$123)</f>
        <v>278.28000000000003</v>
      </c>
      <c r="I128" s="214">
        <f>I110*12*(1+'Model Assumptions'!$I$123)</f>
        <v>278.28000000000003</v>
      </c>
      <c r="J128" s="214">
        <f>J110*12*(1+'Model Assumptions'!$I$123)</f>
        <v>278.28000000000003</v>
      </c>
      <c r="K128" s="214">
        <f>K110*12*(1+'Model Assumptions'!$I$123)</f>
        <v>335.88</v>
      </c>
      <c r="L128" s="214">
        <f>L110*12*(1+'Model Assumptions'!$I$123)</f>
        <v>335.88</v>
      </c>
      <c r="M128" s="214">
        <f>M110*12*(1+'Model Assumptions'!$I$123)</f>
        <v>335.88</v>
      </c>
      <c r="N128" s="214">
        <f>N110*12*(1+'Model Assumptions'!$I$123)</f>
        <v>335.88</v>
      </c>
      <c r="O128" s="214">
        <f>O110*12*(1+'Model Assumptions'!$I$123)</f>
        <v>335.88</v>
      </c>
      <c r="P128" s="214">
        <f>P110*12*(1+'Model Assumptions'!$I$123)</f>
        <v>335.88</v>
      </c>
      <c r="Q128" s="214">
        <f>Q110*12*(1+'Model Assumptions'!$I$123)</f>
        <v>302.15999999999997</v>
      </c>
      <c r="R128" s="214">
        <f>R110*12*(1+'Model Assumptions'!$I$123)</f>
        <v>302.15999999999997</v>
      </c>
      <c r="S128" s="214">
        <f>S110*12*(1+'Model Assumptions'!$I$123)</f>
        <v>302.15999999999997</v>
      </c>
      <c r="T128" s="214">
        <f>T110*12*(1+'Model Assumptions'!$I$123)</f>
        <v>302.15999999999997</v>
      </c>
      <c r="U128" s="214">
        <f>U110*12*(1+'Model Assumptions'!$I$123)</f>
        <v>302.15999999999997</v>
      </c>
      <c r="V128" s="214">
        <f>V110*12*(1+'Model Assumptions'!$I$123)</f>
        <v>302.15999999999997</v>
      </c>
      <c r="W128" s="214">
        <f>W110*12*(1+'Model Assumptions'!$I$123)</f>
        <v>430.91999999999996</v>
      </c>
      <c r="X128" s="214">
        <f>X110*12*(1+'Model Assumptions'!$I$123)</f>
        <v>430.91999999999996</v>
      </c>
      <c r="Y128" s="214">
        <f>Y110*12*(1+'Model Assumptions'!$I$123)</f>
        <v>430.91999999999996</v>
      </c>
      <c r="Z128" s="214">
        <f>Z110*12*(1+'Model Assumptions'!$I$123)</f>
        <v>430.91999999999996</v>
      </c>
      <c r="AA128" s="214">
        <f>AA110*12*(1+'Model Assumptions'!$I$123)</f>
        <v>430.91999999999996</v>
      </c>
      <c r="AB128" s="214">
        <f>AB110*12*(1+'Model Assumptions'!$I$123)</f>
        <v>430.91999999999996</v>
      </c>
      <c r="AC128" s="214">
        <f>AC110*12*(1+'Model Assumptions'!$I$123)</f>
        <v>425.76</v>
      </c>
      <c r="AD128" s="214">
        <f>AD110*12*(1+'Model Assumptions'!$I$123)</f>
        <v>425.76</v>
      </c>
      <c r="AE128" s="214">
        <f>AE110*12*(1+'Model Assumptions'!$I$123)</f>
        <v>425.76</v>
      </c>
      <c r="AF128" s="214">
        <f>AF110*12*(1+'Model Assumptions'!$I$123)</f>
        <v>425.76</v>
      </c>
      <c r="AG128" s="214">
        <f>AG110*12*(1+'Model Assumptions'!$I$123)</f>
        <v>425.76</v>
      </c>
      <c r="AH128" s="214">
        <f>AH110*12*(1+'Model Assumptions'!$I$123)</f>
        <v>425.76</v>
      </c>
      <c r="AI128" s="214">
        <f>AI110*12*(1+'Model Assumptions'!$I$123)</f>
        <v>512.16</v>
      </c>
      <c r="AJ128" s="214">
        <f>AJ110*12*(1+'Model Assumptions'!$I$123)</f>
        <v>512.16</v>
      </c>
      <c r="AK128" s="214">
        <f>AK110*12*(1+'Model Assumptions'!$I$123)</f>
        <v>512.16</v>
      </c>
      <c r="AL128" s="214">
        <f>AL110*12*(1+'Model Assumptions'!$I$123)</f>
        <v>512.16</v>
      </c>
      <c r="AM128" s="214">
        <f>AM110*12*(1+'Model Assumptions'!$I$123)</f>
        <v>512.16</v>
      </c>
      <c r="AN128" s="214">
        <f>AN110*12*(1+'Model Assumptions'!$I$123)</f>
        <v>512.16</v>
      </c>
      <c r="AO128" s="214">
        <f>AO110*12*(1+'Model Assumptions'!$I$123)</f>
        <v>462</v>
      </c>
      <c r="AP128" s="214">
        <f>AP110*12*(1+'Model Assumptions'!$I$123)</f>
        <v>462</v>
      </c>
      <c r="AQ128" s="214">
        <f>AQ110*12*(1+'Model Assumptions'!$I$123)</f>
        <v>462</v>
      </c>
      <c r="AR128" s="214">
        <f>AR110*12*(1+'Model Assumptions'!$I$123)</f>
        <v>462</v>
      </c>
      <c r="AS128" s="214">
        <f>AS110*12*(1+'Model Assumptions'!$I$123)</f>
        <v>462</v>
      </c>
      <c r="AT128" s="214">
        <f>AT110*12*(1+'Model Assumptions'!$I$123)</f>
        <v>462</v>
      </c>
      <c r="AU128" s="214">
        <f>AU110*12*(1+'Model Assumptions'!$I$123)</f>
        <v>483.96</v>
      </c>
      <c r="AV128" s="214">
        <f>AV110*12*(1+'Model Assumptions'!$I$123)</f>
        <v>483.96</v>
      </c>
      <c r="AW128" s="214">
        <f>AW110*12*(1+'Model Assumptions'!$I$123)</f>
        <v>483.96</v>
      </c>
      <c r="AX128" s="214">
        <f>AX110*12*(1+'Model Assumptions'!$I$123)</f>
        <v>483.96</v>
      </c>
      <c r="AY128" s="214">
        <f>AY110*12*(1+'Model Assumptions'!$I$123)</f>
        <v>483.96</v>
      </c>
      <c r="AZ128" s="214">
        <f>AZ110*12*(1+'Model Assumptions'!$I$123)</f>
        <v>483.96</v>
      </c>
      <c r="BA128" s="214">
        <f>BA110*12*(1+'Model Assumptions'!$I$123)</f>
        <v>434.04</v>
      </c>
      <c r="BB128" s="214">
        <f>BB110*12*(1+'Model Assumptions'!$I$123)</f>
        <v>434.04</v>
      </c>
      <c r="BC128" s="214">
        <f>BC110*12*(1+'Model Assumptions'!$I$123)</f>
        <v>434.04</v>
      </c>
      <c r="BD128" s="214">
        <f>BD110*12*(1+'Model Assumptions'!$I$123)</f>
        <v>434.04</v>
      </c>
      <c r="BE128" s="214">
        <f>BE110*12*(1+'Model Assumptions'!$I$123)</f>
        <v>434.04</v>
      </c>
      <c r="BF128" s="214">
        <f>BF110*12*(1+'Model Assumptions'!$I$123)</f>
        <v>434.04</v>
      </c>
      <c r="BG128" s="214">
        <f>BG110*12*(1+'Model Assumptions'!$I$123)</f>
        <v>513.24</v>
      </c>
      <c r="BH128" s="214">
        <f>BH110*12*(1+'Model Assumptions'!$I$123)</f>
        <v>513.24</v>
      </c>
      <c r="BI128" s="214">
        <f>BI110*12*(1+'Model Assumptions'!$I$123)</f>
        <v>513.24</v>
      </c>
      <c r="BJ128" s="214">
        <f>BJ110*12*(1+'Model Assumptions'!$I$123)</f>
        <v>513.24</v>
      </c>
      <c r="BK128" s="214">
        <f>BK110*12*(1+'Model Assumptions'!$I$123)</f>
        <v>513.24</v>
      </c>
      <c r="BL128" s="214">
        <f>BL110*12*(1+'Model Assumptions'!$I$123)</f>
        <v>513.24</v>
      </c>
      <c r="BM128" s="214">
        <f>BM110*12*(1+'Model Assumptions'!$I$123)</f>
        <v>581.40000000000009</v>
      </c>
      <c r="BN128" s="214">
        <f>BN110*12*(1+'Model Assumptions'!$I$123)</f>
        <v>581.40000000000009</v>
      </c>
      <c r="BO128" s="214">
        <f>BO110*12*(1+'Model Assumptions'!$I$123)</f>
        <v>581.40000000000009</v>
      </c>
      <c r="BP128" s="214">
        <f>BP110*12*(1+'Model Assumptions'!$I$123)</f>
        <v>581.40000000000009</v>
      </c>
      <c r="BQ128" s="214">
        <f>BQ110*12*(1+'Model Assumptions'!$I$123)</f>
        <v>581.40000000000009</v>
      </c>
      <c r="BR128" s="214">
        <f>BR110*12*(1+'Model Assumptions'!$I$123)</f>
        <v>581.40000000000009</v>
      </c>
      <c r="BS128" s="214">
        <f>BS110*12*(1+'Model Assumptions'!$I$123)</f>
        <v>504</v>
      </c>
      <c r="BT128" s="214">
        <f>BT110*12*(1+'Model Assumptions'!$I$123)</f>
        <v>504</v>
      </c>
      <c r="BU128" s="214">
        <f>BU110*12*(1+'Model Assumptions'!$I$123)</f>
        <v>504</v>
      </c>
      <c r="BV128" s="214">
        <f>BV110*12*(1+'Model Assumptions'!$I$123)</f>
        <v>504</v>
      </c>
      <c r="BW128" s="214">
        <f>BW110*12*(1+'Model Assumptions'!$I$123)</f>
        <v>504</v>
      </c>
      <c r="BX128" s="214">
        <f>BX110*12*(1+'Model Assumptions'!$I$123)</f>
        <v>504</v>
      </c>
      <c r="BY128" s="214">
        <f>BY110*12*(1+'Model Assumptions'!$I$123)</f>
        <v>542.40000000000009</v>
      </c>
      <c r="BZ128" s="214">
        <f>BZ110*12*(1+'Model Assumptions'!$I$123)</f>
        <v>542.40000000000009</v>
      </c>
      <c r="CA128" s="214">
        <f>CA110*12*(1+'Model Assumptions'!$I$123)</f>
        <v>542.40000000000009</v>
      </c>
      <c r="CB128" s="214">
        <f>CB110*12*(1+'Model Assumptions'!$I$123)</f>
        <v>542.40000000000009</v>
      </c>
      <c r="CC128" s="214">
        <f>CC110*12*(1+'Model Assumptions'!$I$123)</f>
        <v>542.40000000000009</v>
      </c>
      <c r="CD128" s="214">
        <f>CD110*12*(1+'Model Assumptions'!$I$123)</f>
        <v>542.40000000000009</v>
      </c>
      <c r="CE128" s="214">
        <f>CE110*12*(1+'Model Assumptions'!$I$123)</f>
        <v>543.84</v>
      </c>
      <c r="CF128" s="214">
        <f>CF110*12*(1+'Model Assumptions'!$I$123)</f>
        <v>543.84</v>
      </c>
      <c r="CG128" s="214">
        <f>CG110*12*(1+'Model Assumptions'!$I$123)</f>
        <v>543.84</v>
      </c>
      <c r="CH128" s="214">
        <f>CH110*12*(1+'Model Assumptions'!$I$123)</f>
        <v>543.84</v>
      </c>
      <c r="CI128" s="214">
        <f>CI110*12*(1+'Model Assumptions'!$I$123)</f>
        <v>543.84</v>
      </c>
      <c r="CJ128" s="214">
        <f>CJ110*12*(1+'Model Assumptions'!$I$123)</f>
        <v>543.84</v>
      </c>
      <c r="CK128" s="214">
        <f>CK110*12*(1+'Model Assumptions'!$I$123)</f>
        <v>590.40000000000009</v>
      </c>
      <c r="CL128" s="214">
        <f>CL110*12*(1+'Model Assumptions'!$I$123)</f>
        <v>590.40000000000009</v>
      </c>
      <c r="CM128" s="214">
        <f>CM110*12*(1+'Model Assumptions'!$I$123)</f>
        <v>590.40000000000009</v>
      </c>
      <c r="CN128" s="214">
        <f>CN110*12*(1+'Model Assumptions'!$I$123)</f>
        <v>590.40000000000009</v>
      </c>
      <c r="CO128" s="214">
        <f>CO110*12*(1+'Model Assumptions'!$I$123)</f>
        <v>590.40000000000009</v>
      </c>
      <c r="CP128" s="214">
        <f>CP110*12*(1+'Model Assumptions'!$I$123)</f>
        <v>590.40000000000009</v>
      </c>
      <c r="CQ128" s="214">
        <f>CQ110*12*(1+'Model Assumptions'!$I$123)</f>
        <v>642.96</v>
      </c>
      <c r="CR128" s="214">
        <f>CR110*12*(1+'Model Assumptions'!$I$123)</f>
        <v>642.96</v>
      </c>
      <c r="CS128" s="214">
        <f>CS110*12*(1+'Model Assumptions'!$I$123)</f>
        <v>642.96</v>
      </c>
      <c r="CT128" s="214">
        <f>CT110*12*(1+'Model Assumptions'!$I$123)</f>
        <v>642.96</v>
      </c>
      <c r="CU128" s="214">
        <f>CU110*12*(1+'Model Assumptions'!$I$123)</f>
        <v>642.96</v>
      </c>
      <c r="CV128" s="214">
        <f>CV110*12*(1+'Model Assumptions'!$I$123)</f>
        <v>642.96</v>
      </c>
      <c r="CW128" s="214">
        <f>CW110*12*(1+'Model Assumptions'!$I$123)</f>
        <v>678.59999999999991</v>
      </c>
      <c r="CX128" s="214">
        <f>CX110*12*(1+'Model Assumptions'!$I$123)</f>
        <v>678.59999999999991</v>
      </c>
      <c r="CY128" s="214">
        <f>CY110*12*(1+'Model Assumptions'!$I$123)</f>
        <v>678.59999999999991</v>
      </c>
      <c r="CZ128" s="214">
        <f>CZ110*12*(1+'Model Assumptions'!$I$123)</f>
        <v>678.59999999999991</v>
      </c>
      <c r="DA128" s="214">
        <f>DA110*12*(1+'Model Assumptions'!$I$123)</f>
        <v>678.59999999999991</v>
      </c>
      <c r="DB128" s="214">
        <f>DB110*12*(1+'Model Assumptions'!$I$123)</f>
        <v>678.59999999999991</v>
      </c>
      <c r="DC128" s="214">
        <f>DC110*12*(1+'Model Assumptions'!$I$123)</f>
        <v>305.15999999999997</v>
      </c>
      <c r="DD128" s="214">
        <f>DD110*12*(1+'Model Assumptions'!$I$123)</f>
        <v>305.15999999999997</v>
      </c>
      <c r="DE128" s="214">
        <f>DE110*12*(1+'Model Assumptions'!$I$123)</f>
        <v>305.15999999999997</v>
      </c>
      <c r="DF128" s="214">
        <f>DF110*12*(1+'Model Assumptions'!$I$123)</f>
        <v>305.15999999999997</v>
      </c>
      <c r="DG128" s="214">
        <f>DG110*12*(1+'Model Assumptions'!$I$123)</f>
        <v>305.15999999999997</v>
      </c>
      <c r="DH128" s="214">
        <f>DH110*12*(1+'Model Assumptions'!$I$123)</f>
        <v>305.15999999999997</v>
      </c>
      <c r="DI128" s="214">
        <f>DI110*12*(1+'Model Assumptions'!$I$123)</f>
        <v>220.92000000000002</v>
      </c>
      <c r="DJ128" s="214">
        <f>DJ110*12*(1+'Model Assumptions'!$I$123)</f>
        <v>220.92000000000002</v>
      </c>
      <c r="DK128" s="214">
        <f>DK110*12*(1+'Model Assumptions'!$I$123)</f>
        <v>220.92000000000002</v>
      </c>
      <c r="DL128" s="214">
        <f>DL110*12*(1+'Model Assumptions'!$I$123)</f>
        <v>220.92000000000002</v>
      </c>
      <c r="DM128" s="214">
        <f>DM110*12*(1+'Model Assumptions'!$I$123)</f>
        <v>220.92000000000002</v>
      </c>
      <c r="DN128" s="214">
        <f>DN110*12*(1+'Model Assumptions'!$I$123)</f>
        <v>220.92000000000002</v>
      </c>
      <c r="DO128" s="214">
        <f>DO110*12*(1+'Model Assumptions'!$I$123)</f>
        <v>254.88</v>
      </c>
      <c r="DP128" s="214">
        <f>DP110*12*(1+'Model Assumptions'!$I$123)</f>
        <v>254.88</v>
      </c>
      <c r="DQ128" s="214">
        <f>DQ110*12*(1+'Model Assumptions'!$I$123)</f>
        <v>254.88</v>
      </c>
      <c r="DR128" s="214">
        <f>DR110*12*(1+'Model Assumptions'!$I$123)</f>
        <v>254.88</v>
      </c>
      <c r="DS128" s="214">
        <f>DS110*12*(1+'Model Assumptions'!$I$123)</f>
        <v>254.88</v>
      </c>
      <c r="DT128" s="214">
        <f>DT110*12*(1+'Model Assumptions'!$I$123)</f>
        <v>254.88</v>
      </c>
      <c r="DU128" s="214">
        <f>DU110*12*(1+'Model Assumptions'!$I$123)</f>
        <v>381.36</v>
      </c>
      <c r="DV128" s="214">
        <f>DV110*12*(1+'Model Assumptions'!$I$123)</f>
        <v>381.36</v>
      </c>
      <c r="DW128" s="214">
        <f>DW110*12*(1+'Model Assumptions'!$I$123)</f>
        <v>381.36</v>
      </c>
      <c r="DX128" s="214">
        <f>DX110*12*(1+'Model Assumptions'!$I$123)</f>
        <v>381.36</v>
      </c>
      <c r="DY128" s="214">
        <f>DY110*12*(1+'Model Assumptions'!$I$123)</f>
        <v>381.36</v>
      </c>
      <c r="DZ128" s="214">
        <f>DZ110*12*(1+'Model Assumptions'!$I$123)</f>
        <v>381.36</v>
      </c>
      <c r="EA128" s="214">
        <f>EA110*12*(1+'Model Assumptions'!$I$123)</f>
        <v>393.84000000000003</v>
      </c>
      <c r="EB128" s="214">
        <f>EB110*12*(1+'Model Assumptions'!$I$123)</f>
        <v>393.84000000000003</v>
      </c>
      <c r="EC128" s="214">
        <f>EC110*12*(1+'Model Assumptions'!$I$123)</f>
        <v>393.84000000000003</v>
      </c>
      <c r="ED128" s="214">
        <f>ED110*12*(1+'Model Assumptions'!$I$123)</f>
        <v>393.84000000000003</v>
      </c>
      <c r="EE128" s="214">
        <f>EE110*12*(1+'Model Assumptions'!$I$123)</f>
        <v>393.84000000000003</v>
      </c>
      <c r="EF128" s="214">
        <f>EF110*12*(1+'Model Assumptions'!$I$123)</f>
        <v>393.84000000000003</v>
      </c>
      <c r="EG128" s="214">
        <f>EG110*12*(1+'Model Assumptions'!$I$123)</f>
        <v>0</v>
      </c>
      <c r="EH128" s="214">
        <f>EH110*12*(1+'Model Assumptions'!$I$123)</f>
        <v>0</v>
      </c>
      <c r="EI128" s="214">
        <f>EI110*12*(1+'Model Assumptions'!$I$123)</f>
        <v>0</v>
      </c>
      <c r="EJ128" s="214">
        <f>EJ110*12*(1+'Model Assumptions'!$I$123)</f>
        <v>0</v>
      </c>
      <c r="EK128" s="214">
        <f>EK110*12*(1+'Model Assumptions'!$I$123)</f>
        <v>0</v>
      </c>
      <c r="EL128" s="214">
        <f>EL110*12*(1+'Model Assumptions'!$I$123)</f>
        <v>0</v>
      </c>
      <c r="EM128" s="214">
        <f>EM110*12*(1+'Model Assumptions'!$I$123)</f>
        <v>0</v>
      </c>
      <c r="EN128" s="214">
        <f>EN110*12*(1+'Model Assumptions'!$I$123)</f>
        <v>0</v>
      </c>
      <c r="EO128" s="214">
        <f>EO110*12*(1+'Model Assumptions'!$I$123)</f>
        <v>0</v>
      </c>
      <c r="EP128" s="214">
        <f>EP110*12*(1+'Model Assumptions'!$I$123)</f>
        <v>0</v>
      </c>
      <c r="EQ128" s="214">
        <f>EQ110*12*(1+'Model Assumptions'!$I$123)</f>
        <v>0</v>
      </c>
      <c r="ER128" s="214">
        <f>ER110*12*(1+'Model Assumptions'!$I$123)</f>
        <v>0</v>
      </c>
      <c r="ES128" s="214">
        <f>ES110*12*(1+'Model Assumptions'!$I$123)</f>
        <v>0</v>
      </c>
      <c r="ET128" s="214">
        <f>ET110*12*(1+'Model Assumptions'!$I$123)</f>
        <v>0</v>
      </c>
      <c r="EU128" s="214">
        <f>EU110*12*(1+'Model Assumptions'!$I$123)</f>
        <v>0</v>
      </c>
      <c r="EV128" s="214">
        <f>EV110*12*(1+'Model Assumptions'!$I$123)</f>
        <v>0</v>
      </c>
      <c r="EW128" s="214">
        <f>EW110*12*(1+'Model Assumptions'!$I$123)</f>
        <v>0</v>
      </c>
      <c r="EX128" s="214">
        <f>EX110*12*(1+'Model Assumptions'!$I$123)</f>
        <v>0</v>
      </c>
      <c r="EY128" s="214">
        <f>EY110*12*(1+'Model Assumptions'!$I$123)</f>
        <v>0</v>
      </c>
      <c r="EZ128" s="214">
        <f>EZ110*12*(1+'Model Assumptions'!$I$123)</f>
        <v>0</v>
      </c>
      <c r="FA128" s="214">
        <f>FA110*12*(1+'Model Assumptions'!$I$123)</f>
        <v>0</v>
      </c>
      <c r="FB128" s="214">
        <f>FB110*12*(1+'Model Assumptions'!$I$123)</f>
        <v>0</v>
      </c>
      <c r="FC128" s="214">
        <f>FC110*12*(1+'Model Assumptions'!$I$123)</f>
        <v>0</v>
      </c>
      <c r="FD128" s="214">
        <f>FD110*12*(1+'Model Assumptions'!$I$123)</f>
        <v>0</v>
      </c>
      <c r="FE128" s="214">
        <f>FE110*12*(1+'Model Assumptions'!$I$123)</f>
        <v>0</v>
      </c>
      <c r="FF128" s="214">
        <f>FF110*12*(1+'Model Assumptions'!$I$123)</f>
        <v>0</v>
      </c>
      <c r="FG128" s="214">
        <f>FG110*12*(1+'Model Assumptions'!$I$123)</f>
        <v>0</v>
      </c>
      <c r="FH128" s="214">
        <f>FH110*12*(1+'Model Assumptions'!$I$123)</f>
        <v>0</v>
      </c>
      <c r="FI128" s="214">
        <f>FI110*12*(1+'Model Assumptions'!$I$123)</f>
        <v>0</v>
      </c>
      <c r="FJ128" s="214">
        <f>FJ110*12*(1+'Model Assumptions'!$I$123)</f>
        <v>0</v>
      </c>
      <c r="FK128" s="214">
        <f>FK110*12*(1+'Model Assumptions'!$I$123)</f>
        <v>0</v>
      </c>
      <c r="FL128" s="214">
        <f>FL110*12*(1+'Model Assumptions'!$I$123)</f>
        <v>0</v>
      </c>
      <c r="FM128" s="214">
        <f>FM110*12*(1+'Model Assumptions'!$I$123)</f>
        <v>0</v>
      </c>
      <c r="FN128" s="214">
        <f>FN110*12*(1+'Model Assumptions'!$I$123)</f>
        <v>0</v>
      </c>
      <c r="FO128" s="214">
        <f>FO110*12*(1+'Model Assumptions'!$I$123)</f>
        <v>0</v>
      </c>
      <c r="FP128" s="214">
        <f>FP110*12*(1+'Model Assumptions'!$I$123)</f>
        <v>0</v>
      </c>
      <c r="FQ128" s="214">
        <f>FQ110*12*(1+'Model Assumptions'!$I$123)</f>
        <v>0</v>
      </c>
      <c r="FR128" s="214">
        <f>FR110*12*(1+'Model Assumptions'!$I$123)</f>
        <v>0</v>
      </c>
      <c r="FS128" s="214">
        <f>FS110*12*(1+'Model Assumptions'!$I$123)</f>
        <v>0</v>
      </c>
      <c r="FT128" s="214">
        <f>FT110*12*(1+'Model Assumptions'!$I$123)</f>
        <v>0</v>
      </c>
      <c r="FU128" s="214">
        <f>FU110*12*(1+'Model Assumptions'!$I$123)</f>
        <v>0</v>
      </c>
      <c r="FV128" s="214">
        <f>FV110*12*(1+'Model Assumptions'!$I$123)</f>
        <v>0</v>
      </c>
      <c r="FW128" s="214">
        <f>FW110*12*(1+'Model Assumptions'!$I$123)</f>
        <v>0</v>
      </c>
      <c r="FX128" s="214">
        <f>FX110*12*(1+'Model Assumptions'!$I$123)</f>
        <v>0</v>
      </c>
      <c r="FY128" s="214">
        <f>FY110*12*(1+'Model Assumptions'!$I$123)</f>
        <v>0</v>
      </c>
      <c r="FZ128" s="214">
        <f>FZ110*12*(1+'Model Assumptions'!$I$123)</f>
        <v>0</v>
      </c>
      <c r="GA128" s="214">
        <f>GA110*12*(1+'Model Assumptions'!$I$123)</f>
        <v>0</v>
      </c>
      <c r="GB128" s="214">
        <f>GB110*12*(1+'Model Assumptions'!$I$123)</f>
        <v>0</v>
      </c>
      <c r="GC128" s="214">
        <f>GC110*12*(1+'Model Assumptions'!$I$123)</f>
        <v>0</v>
      </c>
      <c r="GD128" s="214">
        <f>GD110*12*(1+'Model Assumptions'!$I$123)</f>
        <v>0</v>
      </c>
      <c r="GE128" s="214">
        <f>GE110*12*(1+'Model Assumptions'!$I$123)</f>
        <v>0</v>
      </c>
      <c r="GF128" s="214">
        <f>GF110*12*(1+'Model Assumptions'!$I$123)</f>
        <v>0</v>
      </c>
      <c r="GG128" s="214">
        <f>GG110*12*(1+'Model Assumptions'!$I$123)</f>
        <v>0</v>
      </c>
      <c r="GH128" s="214">
        <f>GH110*12*(1+'Model Assumptions'!$I$123)</f>
        <v>0</v>
      </c>
      <c r="GI128" s="214">
        <f>GI110*12*(1+'Model Assumptions'!$I$123)</f>
        <v>0</v>
      </c>
      <c r="GJ128" s="214">
        <f>GJ110*12*(1+'Model Assumptions'!$I$123)</f>
        <v>0</v>
      </c>
      <c r="GK128" s="214">
        <f>GK110*12*(1+'Model Assumptions'!$I$123)</f>
        <v>0</v>
      </c>
      <c r="GL128" s="214">
        <f>GL110*12*(1+'Model Assumptions'!$I$123)</f>
        <v>0</v>
      </c>
      <c r="GM128" s="214">
        <f>GM110*12*(1+'Model Assumptions'!$I$123)</f>
        <v>0</v>
      </c>
      <c r="GN128" s="214">
        <f>GN110*12*(1+'Model Assumptions'!$I$123)</f>
        <v>0</v>
      </c>
      <c r="GO128" s="214">
        <f>GO110*12*(1+'Model Assumptions'!$I$123)</f>
        <v>0</v>
      </c>
      <c r="GP128" s="214">
        <f>GP110*12*(1+'Model Assumptions'!$I$123)</f>
        <v>0</v>
      </c>
      <c r="GQ128" s="214">
        <f>GQ110*12*(1+'Model Assumptions'!$I$123)</f>
        <v>0</v>
      </c>
      <c r="GR128" s="214">
        <f>GR110*12*(1+'Model Assumptions'!$I$123)</f>
        <v>0</v>
      </c>
      <c r="GS128" s="214">
        <f>GS110*12*(1+'Model Assumptions'!$I$123)</f>
        <v>0</v>
      </c>
      <c r="GT128" s="214">
        <f>GT110*12*(1+'Model Assumptions'!$I$123)</f>
        <v>0</v>
      </c>
      <c r="GU128" s="214">
        <f>GU110*12*(1+'Model Assumptions'!$I$123)</f>
        <v>0</v>
      </c>
      <c r="GV128" s="214">
        <f>GV110*12*(1+'Model Assumptions'!$I$123)</f>
        <v>0</v>
      </c>
      <c r="GX128" s="230">
        <f t="shared" si="106"/>
        <v>127</v>
      </c>
      <c r="HB128" s="211" t="str">
        <f>DU$18&amp;DU$19&amp;DU$20</f>
        <v>FORDTRANSIT (V363)310 L3 2.2 TDCi H2 Ambiente</v>
      </c>
      <c r="HF128" s="212" t="str">
        <f>DU$18&amp;DU$19&amp;DU$20&amp;"Term:"&amp; DU$43&amp;"  Mileage: "&amp;DU$44</f>
        <v>FORDTRANSIT (V363)310 L3 2.2 TDCi H2 AmbienteTerm:48  Mileage: 25000</v>
      </c>
    </row>
    <row r="129" spans="1:214" ht="12" hidden="1" customHeight="1" x14ac:dyDescent="0.2">
      <c r="A129" s="230" t="s">
        <v>440</v>
      </c>
      <c r="B129" s="208" t="str">
        <f t="shared" si="221"/>
        <v>InsurancePassengersstep1</v>
      </c>
      <c r="D129" s="232" t="str">
        <f t="shared" si="222"/>
        <v xml:space="preserve"> Insurance (passengers) </v>
      </c>
      <c r="E129" s="214">
        <f>E111*12*(1+'Model Assumptions'!$I$125)</f>
        <v>32.880000000000003</v>
      </c>
      <c r="F129" s="214">
        <f>F111*12*(1+'Model Assumptions'!$I$125)</f>
        <v>32.880000000000003</v>
      </c>
      <c r="G129" s="214">
        <f>G111*12*(1+'Model Assumptions'!$I$125)</f>
        <v>32.880000000000003</v>
      </c>
      <c r="H129" s="214">
        <f>H111*12*(1+'Model Assumptions'!$I$125)</f>
        <v>32.880000000000003</v>
      </c>
      <c r="I129" s="214">
        <f>I111*12*(1+'Model Assumptions'!$I$125)</f>
        <v>32.880000000000003</v>
      </c>
      <c r="J129" s="214">
        <f>J111*12*(1+'Model Assumptions'!$I$125)</f>
        <v>32.880000000000003</v>
      </c>
      <c r="K129" s="214">
        <f>K111*12*(1+'Model Assumptions'!$I$125)</f>
        <v>32.880000000000003</v>
      </c>
      <c r="L129" s="214">
        <f>L111*12*(1+'Model Assumptions'!$I$125)</f>
        <v>32.880000000000003</v>
      </c>
      <c r="M129" s="214">
        <f>M111*12*(1+'Model Assumptions'!$I$125)</f>
        <v>32.880000000000003</v>
      </c>
      <c r="N129" s="214">
        <f>N111*12*(1+'Model Assumptions'!$I$125)</f>
        <v>32.880000000000003</v>
      </c>
      <c r="O129" s="214">
        <f>O111*12*(1+'Model Assumptions'!$I$125)</f>
        <v>32.880000000000003</v>
      </c>
      <c r="P129" s="214">
        <f>P111*12*(1+'Model Assumptions'!$I$125)</f>
        <v>32.880000000000003</v>
      </c>
      <c r="Q129" s="214">
        <f>Q111*12*(1+'Model Assumptions'!$I$125)</f>
        <v>32.880000000000003</v>
      </c>
      <c r="R129" s="214">
        <f>R111*12*(1+'Model Assumptions'!$I$125)</f>
        <v>32.880000000000003</v>
      </c>
      <c r="S129" s="214">
        <f>S111*12*(1+'Model Assumptions'!$I$125)</f>
        <v>32.880000000000003</v>
      </c>
      <c r="T129" s="214">
        <f>T111*12*(1+'Model Assumptions'!$I$125)</f>
        <v>32.880000000000003</v>
      </c>
      <c r="U129" s="214">
        <f>U111*12*(1+'Model Assumptions'!$I$125)</f>
        <v>32.880000000000003</v>
      </c>
      <c r="V129" s="214">
        <f>V111*12*(1+'Model Assumptions'!$I$125)</f>
        <v>32.880000000000003</v>
      </c>
      <c r="W129" s="214">
        <f>W111*12*(1+'Model Assumptions'!$I$125)</f>
        <v>32.880000000000003</v>
      </c>
      <c r="X129" s="214">
        <f>X111*12*(1+'Model Assumptions'!$I$125)</f>
        <v>32.880000000000003</v>
      </c>
      <c r="Y129" s="214">
        <f>Y111*12*(1+'Model Assumptions'!$I$125)</f>
        <v>32.880000000000003</v>
      </c>
      <c r="Z129" s="214">
        <f>Z111*12*(1+'Model Assumptions'!$I$125)</f>
        <v>32.880000000000003</v>
      </c>
      <c r="AA129" s="214">
        <f>AA111*12*(1+'Model Assumptions'!$I$125)</f>
        <v>32.880000000000003</v>
      </c>
      <c r="AB129" s="214">
        <f>AB111*12*(1+'Model Assumptions'!$I$125)</f>
        <v>32.880000000000003</v>
      </c>
      <c r="AC129" s="214">
        <f>AC111*12*(1+'Model Assumptions'!$I$125)</f>
        <v>32.880000000000003</v>
      </c>
      <c r="AD129" s="214">
        <f>AD111*12*(1+'Model Assumptions'!$I$125)</f>
        <v>32.880000000000003</v>
      </c>
      <c r="AE129" s="214">
        <f>AE111*12*(1+'Model Assumptions'!$I$125)</f>
        <v>32.880000000000003</v>
      </c>
      <c r="AF129" s="214">
        <f>AF111*12*(1+'Model Assumptions'!$I$125)</f>
        <v>32.880000000000003</v>
      </c>
      <c r="AG129" s="214">
        <f>AG111*12*(1+'Model Assumptions'!$I$125)</f>
        <v>32.880000000000003</v>
      </c>
      <c r="AH129" s="214">
        <f>AH111*12*(1+'Model Assumptions'!$I$125)</f>
        <v>32.880000000000003</v>
      </c>
      <c r="AI129" s="214">
        <f>AI111*12*(1+'Model Assumptions'!$I$125)</f>
        <v>32.880000000000003</v>
      </c>
      <c r="AJ129" s="214">
        <f>AJ111*12*(1+'Model Assumptions'!$I$125)</f>
        <v>32.880000000000003</v>
      </c>
      <c r="AK129" s="214">
        <f>AK111*12*(1+'Model Assumptions'!$I$125)</f>
        <v>32.880000000000003</v>
      </c>
      <c r="AL129" s="214">
        <f>AL111*12*(1+'Model Assumptions'!$I$125)</f>
        <v>32.880000000000003</v>
      </c>
      <c r="AM129" s="214">
        <f>AM111*12*(1+'Model Assumptions'!$I$125)</f>
        <v>32.880000000000003</v>
      </c>
      <c r="AN129" s="214">
        <f>AN111*12*(1+'Model Assumptions'!$I$125)</f>
        <v>32.880000000000003</v>
      </c>
      <c r="AO129" s="214">
        <f>AO111*12*(1+'Model Assumptions'!$I$125)</f>
        <v>32.880000000000003</v>
      </c>
      <c r="AP129" s="214">
        <f>AP111*12*(1+'Model Assumptions'!$I$125)</f>
        <v>32.880000000000003</v>
      </c>
      <c r="AQ129" s="214">
        <f>AQ111*12*(1+'Model Assumptions'!$I$125)</f>
        <v>32.880000000000003</v>
      </c>
      <c r="AR129" s="214">
        <f>AR111*12*(1+'Model Assumptions'!$I$125)</f>
        <v>32.880000000000003</v>
      </c>
      <c r="AS129" s="214">
        <f>AS111*12*(1+'Model Assumptions'!$I$125)</f>
        <v>32.880000000000003</v>
      </c>
      <c r="AT129" s="214">
        <f>AT111*12*(1+'Model Assumptions'!$I$125)</f>
        <v>32.880000000000003</v>
      </c>
      <c r="AU129" s="214">
        <f>AU111*12*(1+'Model Assumptions'!$I$125)</f>
        <v>32.880000000000003</v>
      </c>
      <c r="AV129" s="214">
        <f>AV111*12*(1+'Model Assumptions'!$I$125)</f>
        <v>32.880000000000003</v>
      </c>
      <c r="AW129" s="214">
        <f>AW111*12*(1+'Model Assumptions'!$I$125)</f>
        <v>32.880000000000003</v>
      </c>
      <c r="AX129" s="214">
        <f>AX111*12*(1+'Model Assumptions'!$I$125)</f>
        <v>32.880000000000003</v>
      </c>
      <c r="AY129" s="214">
        <f>AY111*12*(1+'Model Assumptions'!$I$125)</f>
        <v>32.880000000000003</v>
      </c>
      <c r="AZ129" s="214">
        <f>AZ111*12*(1+'Model Assumptions'!$I$125)</f>
        <v>32.880000000000003</v>
      </c>
      <c r="BA129" s="214">
        <f>BA111*12*(1+'Model Assumptions'!$I$125)</f>
        <v>32.880000000000003</v>
      </c>
      <c r="BB129" s="214">
        <f>BB111*12*(1+'Model Assumptions'!$I$125)</f>
        <v>32.880000000000003</v>
      </c>
      <c r="BC129" s="214">
        <f>BC111*12*(1+'Model Assumptions'!$I$125)</f>
        <v>32.880000000000003</v>
      </c>
      <c r="BD129" s="214">
        <f>BD111*12*(1+'Model Assumptions'!$I$125)</f>
        <v>32.880000000000003</v>
      </c>
      <c r="BE129" s="214">
        <f>BE111*12*(1+'Model Assumptions'!$I$125)</f>
        <v>32.880000000000003</v>
      </c>
      <c r="BF129" s="214">
        <f>BF111*12*(1+'Model Assumptions'!$I$125)</f>
        <v>32.880000000000003</v>
      </c>
      <c r="BG129" s="214">
        <f>BG111*12*(1+'Model Assumptions'!$I$125)</f>
        <v>32.880000000000003</v>
      </c>
      <c r="BH129" s="214">
        <f>BH111*12*(1+'Model Assumptions'!$I$125)</f>
        <v>32.880000000000003</v>
      </c>
      <c r="BI129" s="214">
        <f>BI111*12*(1+'Model Assumptions'!$I$125)</f>
        <v>32.880000000000003</v>
      </c>
      <c r="BJ129" s="214">
        <f>BJ111*12*(1+'Model Assumptions'!$I$125)</f>
        <v>32.880000000000003</v>
      </c>
      <c r="BK129" s="214">
        <f>BK111*12*(1+'Model Assumptions'!$I$125)</f>
        <v>32.880000000000003</v>
      </c>
      <c r="BL129" s="214">
        <f>BL111*12*(1+'Model Assumptions'!$I$125)</f>
        <v>32.880000000000003</v>
      </c>
      <c r="BM129" s="214">
        <f>BM111*12*(1+'Model Assumptions'!$I$125)</f>
        <v>32.880000000000003</v>
      </c>
      <c r="BN129" s="214">
        <f>BN111*12*(1+'Model Assumptions'!$I$125)</f>
        <v>32.880000000000003</v>
      </c>
      <c r="BO129" s="214">
        <f>BO111*12*(1+'Model Assumptions'!$I$125)</f>
        <v>32.880000000000003</v>
      </c>
      <c r="BP129" s="214">
        <f>BP111*12*(1+'Model Assumptions'!$I$125)</f>
        <v>32.880000000000003</v>
      </c>
      <c r="BQ129" s="214">
        <f>BQ111*12*(1+'Model Assumptions'!$I$125)</f>
        <v>32.880000000000003</v>
      </c>
      <c r="BR129" s="214">
        <f>BR111*12*(1+'Model Assumptions'!$I$125)</f>
        <v>32.880000000000003</v>
      </c>
      <c r="BS129" s="214">
        <f>BS111*12*(1+'Model Assumptions'!$I$125)</f>
        <v>32.880000000000003</v>
      </c>
      <c r="BT129" s="214">
        <f>BT111*12*(1+'Model Assumptions'!$I$125)</f>
        <v>32.880000000000003</v>
      </c>
      <c r="BU129" s="214">
        <f>BU111*12*(1+'Model Assumptions'!$I$125)</f>
        <v>32.880000000000003</v>
      </c>
      <c r="BV129" s="214">
        <f>BV111*12*(1+'Model Assumptions'!$I$125)</f>
        <v>32.880000000000003</v>
      </c>
      <c r="BW129" s="214">
        <f>BW111*12*(1+'Model Assumptions'!$I$125)</f>
        <v>32.880000000000003</v>
      </c>
      <c r="BX129" s="214">
        <f>BX111*12*(1+'Model Assumptions'!$I$125)</f>
        <v>32.880000000000003</v>
      </c>
      <c r="BY129" s="214">
        <f>BY111*12*(1+'Model Assumptions'!$I$125)</f>
        <v>47.76</v>
      </c>
      <c r="BZ129" s="214">
        <f>BZ111*12*(1+'Model Assumptions'!$I$125)</f>
        <v>47.76</v>
      </c>
      <c r="CA129" s="214">
        <f>CA111*12*(1+'Model Assumptions'!$I$125)</f>
        <v>47.76</v>
      </c>
      <c r="CB129" s="214">
        <f>CB111*12*(1+'Model Assumptions'!$I$125)</f>
        <v>47.76</v>
      </c>
      <c r="CC129" s="214">
        <f>CC111*12*(1+'Model Assumptions'!$I$125)</f>
        <v>47.76</v>
      </c>
      <c r="CD129" s="214">
        <f>CD111*12*(1+'Model Assumptions'!$I$125)</f>
        <v>47.76</v>
      </c>
      <c r="CE129" s="214">
        <f>CE111*12*(1+'Model Assumptions'!$I$125)</f>
        <v>32.880000000000003</v>
      </c>
      <c r="CF129" s="214">
        <f>CF111*12*(1+'Model Assumptions'!$I$125)</f>
        <v>32.880000000000003</v>
      </c>
      <c r="CG129" s="214">
        <f>CG111*12*(1+'Model Assumptions'!$I$125)</f>
        <v>32.880000000000003</v>
      </c>
      <c r="CH129" s="214">
        <f>CH111*12*(1+'Model Assumptions'!$I$125)</f>
        <v>32.880000000000003</v>
      </c>
      <c r="CI129" s="214">
        <f>CI111*12*(1+'Model Assumptions'!$I$125)</f>
        <v>32.880000000000003</v>
      </c>
      <c r="CJ129" s="214">
        <f>CJ111*12*(1+'Model Assumptions'!$I$125)</f>
        <v>32.880000000000003</v>
      </c>
      <c r="CK129" s="214">
        <f>CK111*12*(1+'Model Assumptions'!$I$125)</f>
        <v>32.880000000000003</v>
      </c>
      <c r="CL129" s="214">
        <f>CL111*12*(1+'Model Assumptions'!$I$125)</f>
        <v>32.880000000000003</v>
      </c>
      <c r="CM129" s="214">
        <f>CM111*12*(1+'Model Assumptions'!$I$125)</f>
        <v>32.880000000000003</v>
      </c>
      <c r="CN129" s="214">
        <f>CN111*12*(1+'Model Assumptions'!$I$125)</f>
        <v>32.880000000000003</v>
      </c>
      <c r="CO129" s="214">
        <f>CO111*12*(1+'Model Assumptions'!$I$125)</f>
        <v>32.880000000000003</v>
      </c>
      <c r="CP129" s="214">
        <f>CP111*12*(1+'Model Assumptions'!$I$125)</f>
        <v>32.880000000000003</v>
      </c>
      <c r="CQ129" s="214">
        <f>CQ111*12*(1+'Model Assumptions'!$I$125)</f>
        <v>32.880000000000003</v>
      </c>
      <c r="CR129" s="214">
        <f>CR111*12*(1+'Model Assumptions'!$I$125)</f>
        <v>32.880000000000003</v>
      </c>
      <c r="CS129" s="214">
        <f>CS111*12*(1+'Model Assumptions'!$I$125)</f>
        <v>32.880000000000003</v>
      </c>
      <c r="CT129" s="214">
        <f>CT111*12*(1+'Model Assumptions'!$I$125)</f>
        <v>32.880000000000003</v>
      </c>
      <c r="CU129" s="214">
        <f>CU111*12*(1+'Model Assumptions'!$I$125)</f>
        <v>32.880000000000003</v>
      </c>
      <c r="CV129" s="214">
        <f>CV111*12*(1+'Model Assumptions'!$I$125)</f>
        <v>32.880000000000003</v>
      </c>
      <c r="CW129" s="214">
        <f>CW111*12*(1+'Model Assumptions'!$I$125)</f>
        <v>32.880000000000003</v>
      </c>
      <c r="CX129" s="214">
        <f>CX111*12*(1+'Model Assumptions'!$I$125)</f>
        <v>32.880000000000003</v>
      </c>
      <c r="CY129" s="214">
        <f>CY111*12*(1+'Model Assumptions'!$I$125)</f>
        <v>32.880000000000003</v>
      </c>
      <c r="CZ129" s="214">
        <f>CZ111*12*(1+'Model Assumptions'!$I$125)</f>
        <v>32.880000000000003</v>
      </c>
      <c r="DA129" s="214">
        <f>DA111*12*(1+'Model Assumptions'!$I$125)</f>
        <v>32.880000000000003</v>
      </c>
      <c r="DB129" s="214">
        <f>DB111*12*(1+'Model Assumptions'!$I$125)</f>
        <v>32.880000000000003</v>
      </c>
      <c r="DC129" s="214">
        <f>DC111*12*(1+'Model Assumptions'!$I$125)</f>
        <v>32.880000000000003</v>
      </c>
      <c r="DD129" s="214">
        <f>DD111*12*(1+'Model Assumptions'!$I$125)</f>
        <v>32.880000000000003</v>
      </c>
      <c r="DE129" s="214">
        <f>DE111*12*(1+'Model Assumptions'!$I$125)</f>
        <v>32.880000000000003</v>
      </c>
      <c r="DF129" s="214">
        <f>DF111*12*(1+'Model Assumptions'!$I$125)</f>
        <v>32.880000000000003</v>
      </c>
      <c r="DG129" s="214">
        <f>DG111*12*(1+'Model Assumptions'!$I$125)</f>
        <v>32.880000000000003</v>
      </c>
      <c r="DH129" s="214">
        <f>DH111*12*(1+'Model Assumptions'!$I$125)</f>
        <v>32.880000000000003</v>
      </c>
      <c r="DI129" s="214">
        <f>DI111*12*(1+'Model Assumptions'!$I$125)</f>
        <v>32.880000000000003</v>
      </c>
      <c r="DJ129" s="214">
        <f>DJ111*12*(1+'Model Assumptions'!$I$125)</f>
        <v>32.880000000000003</v>
      </c>
      <c r="DK129" s="214">
        <f>DK111*12*(1+'Model Assumptions'!$I$125)</f>
        <v>32.880000000000003</v>
      </c>
      <c r="DL129" s="214">
        <f>DL111*12*(1+'Model Assumptions'!$I$125)</f>
        <v>32.880000000000003</v>
      </c>
      <c r="DM129" s="214">
        <f>DM111*12*(1+'Model Assumptions'!$I$125)</f>
        <v>32.880000000000003</v>
      </c>
      <c r="DN129" s="214">
        <f>DN111*12*(1+'Model Assumptions'!$I$125)</f>
        <v>32.880000000000003</v>
      </c>
      <c r="DO129" s="214">
        <f>DO111*12*(1+'Model Assumptions'!$I$125)</f>
        <v>32.880000000000003</v>
      </c>
      <c r="DP129" s="214">
        <f>DP111*12*(1+'Model Assumptions'!$I$125)</f>
        <v>32.880000000000003</v>
      </c>
      <c r="DQ129" s="214">
        <f>DQ111*12*(1+'Model Assumptions'!$I$125)</f>
        <v>32.880000000000003</v>
      </c>
      <c r="DR129" s="214">
        <f>DR111*12*(1+'Model Assumptions'!$I$125)</f>
        <v>32.880000000000003</v>
      </c>
      <c r="DS129" s="214">
        <f>DS111*12*(1+'Model Assumptions'!$I$125)</f>
        <v>32.880000000000003</v>
      </c>
      <c r="DT129" s="214">
        <f>DT111*12*(1+'Model Assumptions'!$I$125)</f>
        <v>32.880000000000003</v>
      </c>
      <c r="DU129" s="214">
        <f>DU111*12*(1+'Model Assumptions'!$I$125)</f>
        <v>32.880000000000003</v>
      </c>
      <c r="DV129" s="214">
        <f>DV111*12*(1+'Model Assumptions'!$I$125)</f>
        <v>32.880000000000003</v>
      </c>
      <c r="DW129" s="214">
        <f>DW111*12*(1+'Model Assumptions'!$I$125)</f>
        <v>32.880000000000003</v>
      </c>
      <c r="DX129" s="214">
        <f>DX111*12*(1+'Model Assumptions'!$I$125)</f>
        <v>32.880000000000003</v>
      </c>
      <c r="DY129" s="214">
        <f>DY111*12*(1+'Model Assumptions'!$I$125)</f>
        <v>32.880000000000003</v>
      </c>
      <c r="DZ129" s="214">
        <f>DZ111*12*(1+'Model Assumptions'!$I$125)</f>
        <v>32.880000000000003</v>
      </c>
      <c r="EA129" s="214">
        <f>EA111*12*(1+'Model Assumptions'!$I$125)</f>
        <v>32.880000000000003</v>
      </c>
      <c r="EB129" s="214">
        <f>EB111*12*(1+'Model Assumptions'!$I$125)</f>
        <v>32.880000000000003</v>
      </c>
      <c r="EC129" s="214">
        <f>EC111*12*(1+'Model Assumptions'!$I$125)</f>
        <v>32.880000000000003</v>
      </c>
      <c r="ED129" s="214">
        <f>ED111*12*(1+'Model Assumptions'!$I$125)</f>
        <v>32.880000000000003</v>
      </c>
      <c r="EE129" s="214">
        <f>EE111*12*(1+'Model Assumptions'!$I$125)</f>
        <v>32.880000000000003</v>
      </c>
      <c r="EF129" s="214">
        <f>EF111*12*(1+'Model Assumptions'!$I$125)</f>
        <v>32.880000000000003</v>
      </c>
      <c r="EG129" s="214">
        <f>EG111*12*(1+'Model Assumptions'!$I$125)</f>
        <v>0</v>
      </c>
      <c r="EH129" s="214">
        <f>EH111*12*(1+'Model Assumptions'!$I$125)</f>
        <v>0</v>
      </c>
      <c r="EI129" s="214">
        <f>EI111*12*(1+'Model Assumptions'!$I$125)</f>
        <v>0</v>
      </c>
      <c r="EJ129" s="214">
        <f>EJ111*12*(1+'Model Assumptions'!$I$125)</f>
        <v>0</v>
      </c>
      <c r="EK129" s="214">
        <f>EK111*12*(1+'Model Assumptions'!$I$125)</f>
        <v>0</v>
      </c>
      <c r="EL129" s="214">
        <f>EL111*12*(1+'Model Assumptions'!$I$125)</f>
        <v>0</v>
      </c>
      <c r="EM129" s="214">
        <f>EM111*12*(1+'Model Assumptions'!$I$125)</f>
        <v>0</v>
      </c>
      <c r="EN129" s="214">
        <f>EN111*12*(1+'Model Assumptions'!$I$125)</f>
        <v>0</v>
      </c>
      <c r="EO129" s="214">
        <f>EO111*12*(1+'Model Assumptions'!$I$125)</f>
        <v>0</v>
      </c>
      <c r="EP129" s="214">
        <f>EP111*12*(1+'Model Assumptions'!$I$125)</f>
        <v>0</v>
      </c>
      <c r="EQ129" s="214">
        <f>EQ111*12*(1+'Model Assumptions'!$I$125)</f>
        <v>0</v>
      </c>
      <c r="ER129" s="214">
        <f>ER111*12*(1+'Model Assumptions'!$I$125)</f>
        <v>0</v>
      </c>
      <c r="ES129" s="214">
        <f>ES111*12*(1+'Model Assumptions'!$I$125)</f>
        <v>0</v>
      </c>
      <c r="ET129" s="214">
        <f>ET111*12*(1+'Model Assumptions'!$I$125)</f>
        <v>0</v>
      </c>
      <c r="EU129" s="214">
        <f>EU111*12*(1+'Model Assumptions'!$I$125)</f>
        <v>0</v>
      </c>
      <c r="EV129" s="214">
        <f>EV111*12*(1+'Model Assumptions'!$I$125)</f>
        <v>0</v>
      </c>
      <c r="EW129" s="214">
        <f>EW111*12*(1+'Model Assumptions'!$I$125)</f>
        <v>0</v>
      </c>
      <c r="EX129" s="214">
        <f>EX111*12*(1+'Model Assumptions'!$I$125)</f>
        <v>0</v>
      </c>
      <c r="EY129" s="214">
        <f>EY111*12*(1+'Model Assumptions'!$I$125)</f>
        <v>0</v>
      </c>
      <c r="EZ129" s="214">
        <f>EZ111*12*(1+'Model Assumptions'!$I$125)</f>
        <v>0</v>
      </c>
      <c r="FA129" s="214">
        <f>FA111*12*(1+'Model Assumptions'!$I$125)</f>
        <v>0</v>
      </c>
      <c r="FB129" s="214">
        <f>FB111*12*(1+'Model Assumptions'!$I$125)</f>
        <v>0</v>
      </c>
      <c r="FC129" s="214">
        <f>FC111*12*(1+'Model Assumptions'!$I$125)</f>
        <v>0</v>
      </c>
      <c r="FD129" s="214">
        <f>FD111*12*(1+'Model Assumptions'!$I$125)</f>
        <v>0</v>
      </c>
      <c r="FE129" s="214">
        <f>FE111*12*(1+'Model Assumptions'!$I$125)</f>
        <v>0</v>
      </c>
      <c r="FF129" s="214">
        <f>FF111*12*(1+'Model Assumptions'!$I$125)</f>
        <v>0</v>
      </c>
      <c r="FG129" s="214">
        <f>FG111*12*(1+'Model Assumptions'!$I$125)</f>
        <v>0</v>
      </c>
      <c r="FH129" s="214">
        <f>FH111*12*(1+'Model Assumptions'!$I$125)</f>
        <v>0</v>
      </c>
      <c r="FI129" s="214">
        <f>FI111*12*(1+'Model Assumptions'!$I$125)</f>
        <v>0</v>
      </c>
      <c r="FJ129" s="214">
        <f>FJ111*12*(1+'Model Assumptions'!$I$125)</f>
        <v>0</v>
      </c>
      <c r="FK129" s="214">
        <f>FK111*12*(1+'Model Assumptions'!$I$125)</f>
        <v>0</v>
      </c>
      <c r="FL129" s="214">
        <f>FL111*12*(1+'Model Assumptions'!$I$125)</f>
        <v>0</v>
      </c>
      <c r="FM129" s="214">
        <f>FM111*12*(1+'Model Assumptions'!$I$125)</f>
        <v>0</v>
      </c>
      <c r="FN129" s="214">
        <f>FN111*12*(1+'Model Assumptions'!$I$125)</f>
        <v>0</v>
      </c>
      <c r="FO129" s="214">
        <f>FO111*12*(1+'Model Assumptions'!$I$125)</f>
        <v>0</v>
      </c>
      <c r="FP129" s="214">
        <f>FP111*12*(1+'Model Assumptions'!$I$125)</f>
        <v>0</v>
      </c>
      <c r="FQ129" s="214">
        <f>FQ111*12*(1+'Model Assumptions'!$I$125)</f>
        <v>0</v>
      </c>
      <c r="FR129" s="214">
        <f>FR111*12*(1+'Model Assumptions'!$I$125)</f>
        <v>0</v>
      </c>
      <c r="FS129" s="214">
        <f>FS111*12*(1+'Model Assumptions'!$I$125)</f>
        <v>0</v>
      </c>
      <c r="FT129" s="214">
        <f>FT111*12*(1+'Model Assumptions'!$I$125)</f>
        <v>0</v>
      </c>
      <c r="FU129" s="214">
        <f>FU111*12*(1+'Model Assumptions'!$I$125)</f>
        <v>0</v>
      </c>
      <c r="FV129" s="214">
        <f>FV111*12*(1+'Model Assumptions'!$I$125)</f>
        <v>0</v>
      </c>
      <c r="FW129" s="214">
        <f>FW111*12*(1+'Model Assumptions'!$I$125)</f>
        <v>0</v>
      </c>
      <c r="FX129" s="214">
        <f>FX111*12*(1+'Model Assumptions'!$I$125)</f>
        <v>0</v>
      </c>
      <c r="FY129" s="214">
        <f>FY111*12*(1+'Model Assumptions'!$I$125)</f>
        <v>0</v>
      </c>
      <c r="FZ129" s="214">
        <f>FZ111*12*(1+'Model Assumptions'!$I$125)</f>
        <v>0</v>
      </c>
      <c r="GA129" s="214">
        <f>GA111*12*(1+'Model Assumptions'!$I$125)</f>
        <v>0</v>
      </c>
      <c r="GB129" s="214">
        <f>GB111*12*(1+'Model Assumptions'!$I$125)</f>
        <v>0</v>
      </c>
      <c r="GC129" s="214">
        <f>GC111*12*(1+'Model Assumptions'!$I$125)</f>
        <v>0</v>
      </c>
      <c r="GD129" s="214">
        <f>GD111*12*(1+'Model Assumptions'!$I$125)</f>
        <v>0</v>
      </c>
      <c r="GE129" s="214">
        <f>GE111*12*(1+'Model Assumptions'!$I$125)</f>
        <v>0</v>
      </c>
      <c r="GF129" s="214">
        <f>GF111*12*(1+'Model Assumptions'!$I$125)</f>
        <v>0</v>
      </c>
      <c r="GG129" s="214">
        <f>GG111*12*(1+'Model Assumptions'!$I$125)</f>
        <v>0</v>
      </c>
      <c r="GH129" s="214">
        <f>GH111*12*(1+'Model Assumptions'!$I$125)</f>
        <v>0</v>
      </c>
      <c r="GI129" s="214">
        <f>GI111*12*(1+'Model Assumptions'!$I$125)</f>
        <v>0</v>
      </c>
      <c r="GJ129" s="214">
        <f>GJ111*12*(1+'Model Assumptions'!$I$125)</f>
        <v>0</v>
      </c>
      <c r="GK129" s="214">
        <f>GK111*12*(1+'Model Assumptions'!$I$125)</f>
        <v>0</v>
      </c>
      <c r="GL129" s="214">
        <f>GL111*12*(1+'Model Assumptions'!$I$125)</f>
        <v>0</v>
      </c>
      <c r="GM129" s="214">
        <f>GM111*12*(1+'Model Assumptions'!$I$125)</f>
        <v>0</v>
      </c>
      <c r="GN129" s="214">
        <f>GN111*12*(1+'Model Assumptions'!$I$125)</f>
        <v>0</v>
      </c>
      <c r="GO129" s="214">
        <f>GO111*12*(1+'Model Assumptions'!$I$125)</f>
        <v>0</v>
      </c>
      <c r="GP129" s="214">
        <f>GP111*12*(1+'Model Assumptions'!$I$125)</f>
        <v>0</v>
      </c>
      <c r="GQ129" s="214">
        <f>GQ111*12*(1+'Model Assumptions'!$I$125)</f>
        <v>0</v>
      </c>
      <c r="GR129" s="214">
        <f>GR111*12*(1+'Model Assumptions'!$I$125)</f>
        <v>0</v>
      </c>
      <c r="GS129" s="214">
        <f>GS111*12*(1+'Model Assumptions'!$I$125)</f>
        <v>0</v>
      </c>
      <c r="GT129" s="214">
        <f>GT111*12*(1+'Model Assumptions'!$I$125)</f>
        <v>0</v>
      </c>
      <c r="GU129" s="214">
        <f>GU111*12*(1+'Model Assumptions'!$I$125)</f>
        <v>0</v>
      </c>
      <c r="GV129" s="214">
        <f>GV111*12*(1+'Model Assumptions'!$I$125)</f>
        <v>0</v>
      </c>
      <c r="GX129" s="230">
        <f t="shared" si="106"/>
        <v>128</v>
      </c>
      <c r="HB129" s="211" t="str">
        <f>DV$18&amp;DV$19&amp;DV$20</f>
        <v>FORDTRANSIT (V363)310 L3 2.2 TDCi H2 Ambiente</v>
      </c>
      <c r="HF129" s="212" t="str">
        <f>DV$18&amp;DV$19&amp;DV$20&amp;"Term:"&amp; DV$43&amp;"  Mileage: "&amp;DV$44</f>
        <v>FORDTRANSIT (V363)310 L3 2.2 TDCi H2 AmbienteTerm:48  Mileage: 30000</v>
      </c>
    </row>
    <row r="130" spans="1:214" ht="12" hidden="1" customHeight="1" x14ac:dyDescent="0.2">
      <c r="A130" s="230" t="s">
        <v>440</v>
      </c>
      <c r="B130" s="208" t="str">
        <f t="shared" si="221"/>
        <v>InsuranceLegalAssistancestep1</v>
      </c>
      <c r="D130" s="232" t="str">
        <f t="shared" si="222"/>
        <v xml:space="preserve"> Insurance (legal assistance) </v>
      </c>
      <c r="E130" s="214">
        <f>E112*12*(1+'Model Assumptions'!$I$127)</f>
        <v>31.92</v>
      </c>
      <c r="F130" s="214">
        <f>F112*12*(1+'Model Assumptions'!$I$127)</f>
        <v>31.92</v>
      </c>
      <c r="G130" s="214">
        <f>G112*12*(1+'Model Assumptions'!$I$127)</f>
        <v>31.92</v>
      </c>
      <c r="H130" s="214">
        <f>H112*12*(1+'Model Assumptions'!$I$127)</f>
        <v>31.92</v>
      </c>
      <c r="I130" s="214">
        <f>I112*12*(1+'Model Assumptions'!$I$127)</f>
        <v>31.92</v>
      </c>
      <c r="J130" s="214">
        <f>J112*12*(1+'Model Assumptions'!$I$127)</f>
        <v>31.92</v>
      </c>
      <c r="K130" s="214">
        <f>K112*12*(1+'Model Assumptions'!$I$127)</f>
        <v>38.519999999999996</v>
      </c>
      <c r="L130" s="214">
        <f>L112*12*(1+'Model Assumptions'!$I$127)</f>
        <v>38.519999999999996</v>
      </c>
      <c r="M130" s="214">
        <f>M112*12*(1+'Model Assumptions'!$I$127)</f>
        <v>38.519999999999996</v>
      </c>
      <c r="N130" s="214">
        <f>N112*12*(1+'Model Assumptions'!$I$127)</f>
        <v>38.519999999999996</v>
      </c>
      <c r="O130" s="214">
        <f>O112*12*(1+'Model Assumptions'!$I$127)</f>
        <v>38.519999999999996</v>
      </c>
      <c r="P130" s="214">
        <f>P112*12*(1+'Model Assumptions'!$I$127)</f>
        <v>38.519999999999996</v>
      </c>
      <c r="Q130" s="214">
        <f>Q112*12*(1+'Model Assumptions'!$I$127)</f>
        <v>34.68</v>
      </c>
      <c r="R130" s="214">
        <f>R112*12*(1+'Model Assumptions'!$I$127)</f>
        <v>34.68</v>
      </c>
      <c r="S130" s="214">
        <f>S112*12*(1+'Model Assumptions'!$I$127)</f>
        <v>34.68</v>
      </c>
      <c r="T130" s="214">
        <f>T112*12*(1+'Model Assumptions'!$I$127)</f>
        <v>34.68</v>
      </c>
      <c r="U130" s="214">
        <f>U112*12*(1+'Model Assumptions'!$I$127)</f>
        <v>34.68</v>
      </c>
      <c r="V130" s="214">
        <f>V112*12*(1+'Model Assumptions'!$I$127)</f>
        <v>34.68</v>
      </c>
      <c r="W130" s="214">
        <f>W112*12*(1+'Model Assumptions'!$I$127)</f>
        <v>49.44</v>
      </c>
      <c r="X130" s="214">
        <f>X112*12*(1+'Model Assumptions'!$I$127)</f>
        <v>49.44</v>
      </c>
      <c r="Y130" s="214">
        <f>Y112*12*(1+'Model Assumptions'!$I$127)</f>
        <v>49.44</v>
      </c>
      <c r="Z130" s="214">
        <f>Z112*12*(1+'Model Assumptions'!$I$127)</f>
        <v>49.44</v>
      </c>
      <c r="AA130" s="214">
        <f>AA112*12*(1+'Model Assumptions'!$I$127)</f>
        <v>49.44</v>
      </c>
      <c r="AB130" s="214">
        <f>AB112*12*(1+'Model Assumptions'!$I$127)</f>
        <v>49.44</v>
      </c>
      <c r="AC130" s="214">
        <f>AC112*12*(1+'Model Assumptions'!$I$127)</f>
        <v>48.84</v>
      </c>
      <c r="AD130" s="214">
        <f>AD112*12*(1+'Model Assumptions'!$I$127)</f>
        <v>48.84</v>
      </c>
      <c r="AE130" s="214">
        <f>AE112*12*(1+'Model Assumptions'!$I$127)</f>
        <v>48.84</v>
      </c>
      <c r="AF130" s="214">
        <f>AF112*12*(1+'Model Assumptions'!$I$127)</f>
        <v>48.84</v>
      </c>
      <c r="AG130" s="214">
        <f>AG112*12*(1+'Model Assumptions'!$I$127)</f>
        <v>48.84</v>
      </c>
      <c r="AH130" s="214">
        <f>AH112*12*(1+'Model Assumptions'!$I$127)</f>
        <v>48.84</v>
      </c>
      <c r="AI130" s="214">
        <f>AI112*12*(1+'Model Assumptions'!$I$127)</f>
        <v>58.679999999999993</v>
      </c>
      <c r="AJ130" s="214">
        <f>AJ112*12*(1+'Model Assumptions'!$I$127)</f>
        <v>58.679999999999993</v>
      </c>
      <c r="AK130" s="214">
        <f>AK112*12*(1+'Model Assumptions'!$I$127)</f>
        <v>58.679999999999993</v>
      </c>
      <c r="AL130" s="214">
        <f>AL112*12*(1+'Model Assumptions'!$I$127)</f>
        <v>58.679999999999993</v>
      </c>
      <c r="AM130" s="214">
        <f>AM112*12*(1+'Model Assumptions'!$I$127)</f>
        <v>58.679999999999993</v>
      </c>
      <c r="AN130" s="214">
        <f>AN112*12*(1+'Model Assumptions'!$I$127)</f>
        <v>58.679999999999993</v>
      </c>
      <c r="AO130" s="214">
        <f>AO112*12*(1+'Model Assumptions'!$I$127)</f>
        <v>52.92</v>
      </c>
      <c r="AP130" s="214">
        <f>AP112*12*(1+'Model Assumptions'!$I$127)</f>
        <v>52.92</v>
      </c>
      <c r="AQ130" s="214">
        <f>AQ112*12*(1+'Model Assumptions'!$I$127)</f>
        <v>52.92</v>
      </c>
      <c r="AR130" s="214">
        <f>AR112*12*(1+'Model Assumptions'!$I$127)</f>
        <v>52.92</v>
      </c>
      <c r="AS130" s="214">
        <f>AS112*12*(1+'Model Assumptions'!$I$127)</f>
        <v>52.92</v>
      </c>
      <c r="AT130" s="214">
        <f>AT112*12*(1+'Model Assumptions'!$I$127)</f>
        <v>52.92</v>
      </c>
      <c r="AU130" s="214">
        <f>AU112*12*(1+'Model Assumptions'!$I$127)</f>
        <v>61.679999999999993</v>
      </c>
      <c r="AV130" s="214">
        <f>AV112*12*(1+'Model Assumptions'!$I$127)</f>
        <v>61.679999999999993</v>
      </c>
      <c r="AW130" s="214">
        <f>AW112*12*(1+'Model Assumptions'!$I$127)</f>
        <v>61.679999999999993</v>
      </c>
      <c r="AX130" s="214">
        <f>AX112*12*(1+'Model Assumptions'!$I$127)</f>
        <v>61.679999999999993</v>
      </c>
      <c r="AY130" s="214">
        <f>AY112*12*(1+'Model Assumptions'!$I$127)</f>
        <v>61.679999999999993</v>
      </c>
      <c r="AZ130" s="214">
        <f>AZ112*12*(1+'Model Assumptions'!$I$127)</f>
        <v>61.679999999999993</v>
      </c>
      <c r="BA130" s="214">
        <f>BA112*12*(1+'Model Assumptions'!$I$127)</f>
        <v>58.56</v>
      </c>
      <c r="BB130" s="214">
        <f>BB112*12*(1+'Model Assumptions'!$I$127)</f>
        <v>58.56</v>
      </c>
      <c r="BC130" s="214">
        <f>BC112*12*(1+'Model Assumptions'!$I$127)</f>
        <v>58.56</v>
      </c>
      <c r="BD130" s="214">
        <f>BD112*12*(1+'Model Assumptions'!$I$127)</f>
        <v>58.56</v>
      </c>
      <c r="BE130" s="214">
        <f>BE112*12*(1+'Model Assumptions'!$I$127)</f>
        <v>58.56</v>
      </c>
      <c r="BF130" s="214">
        <f>BF112*12*(1+'Model Assumptions'!$I$127)</f>
        <v>58.56</v>
      </c>
      <c r="BG130" s="214">
        <f>BG112*12*(1+'Model Assumptions'!$I$127)</f>
        <v>69.239999999999995</v>
      </c>
      <c r="BH130" s="214">
        <f>BH112*12*(1+'Model Assumptions'!$I$127)</f>
        <v>69.239999999999995</v>
      </c>
      <c r="BI130" s="214">
        <f>BI112*12*(1+'Model Assumptions'!$I$127)</f>
        <v>69.239999999999995</v>
      </c>
      <c r="BJ130" s="214">
        <f>BJ112*12*(1+'Model Assumptions'!$I$127)</f>
        <v>69.239999999999995</v>
      </c>
      <c r="BK130" s="214">
        <f>BK112*12*(1+'Model Assumptions'!$I$127)</f>
        <v>69.239999999999995</v>
      </c>
      <c r="BL130" s="214">
        <f>BL112*12*(1+'Model Assumptions'!$I$127)</f>
        <v>69.239999999999995</v>
      </c>
      <c r="BM130" s="214">
        <f>BM112*12*(1+'Model Assumptions'!$I$127)</f>
        <v>78.36</v>
      </c>
      <c r="BN130" s="214">
        <f>BN112*12*(1+'Model Assumptions'!$I$127)</f>
        <v>78.36</v>
      </c>
      <c r="BO130" s="214">
        <f>BO112*12*(1+'Model Assumptions'!$I$127)</f>
        <v>78.36</v>
      </c>
      <c r="BP130" s="214">
        <f>BP112*12*(1+'Model Assumptions'!$I$127)</f>
        <v>78.36</v>
      </c>
      <c r="BQ130" s="214">
        <f>BQ112*12*(1+'Model Assumptions'!$I$127)</f>
        <v>78.36</v>
      </c>
      <c r="BR130" s="214">
        <f>BR112*12*(1+'Model Assumptions'!$I$127)</f>
        <v>78.36</v>
      </c>
      <c r="BS130" s="214">
        <f>BS112*12*(1+'Model Assumptions'!$I$127)</f>
        <v>64.199999999999989</v>
      </c>
      <c r="BT130" s="214">
        <f>BT112*12*(1+'Model Assumptions'!$I$127)</f>
        <v>64.199999999999989</v>
      </c>
      <c r="BU130" s="214">
        <f>BU112*12*(1+'Model Assumptions'!$I$127)</f>
        <v>64.199999999999989</v>
      </c>
      <c r="BV130" s="214">
        <f>BV112*12*(1+'Model Assumptions'!$I$127)</f>
        <v>64.199999999999989</v>
      </c>
      <c r="BW130" s="214">
        <f>BW112*12*(1+'Model Assumptions'!$I$127)</f>
        <v>64.199999999999989</v>
      </c>
      <c r="BX130" s="214">
        <f>BX112*12*(1+'Model Assumptions'!$I$127)</f>
        <v>64.199999999999989</v>
      </c>
      <c r="BY130" s="214">
        <f>BY112*12*(1+'Model Assumptions'!$I$127)</f>
        <v>77.760000000000005</v>
      </c>
      <c r="BZ130" s="214">
        <f>BZ112*12*(1+'Model Assumptions'!$I$127)</f>
        <v>77.760000000000005</v>
      </c>
      <c r="CA130" s="214">
        <f>CA112*12*(1+'Model Assumptions'!$I$127)</f>
        <v>77.760000000000005</v>
      </c>
      <c r="CB130" s="214">
        <f>CB112*12*(1+'Model Assumptions'!$I$127)</f>
        <v>77.760000000000005</v>
      </c>
      <c r="CC130" s="214">
        <f>CC112*12*(1+'Model Assumptions'!$I$127)</f>
        <v>77.760000000000005</v>
      </c>
      <c r="CD130" s="214">
        <f>CD112*12*(1+'Model Assumptions'!$I$127)</f>
        <v>77.760000000000005</v>
      </c>
      <c r="CE130" s="214">
        <f>CE112*12*(1+'Model Assumptions'!$I$127)</f>
        <v>89.039999999999992</v>
      </c>
      <c r="CF130" s="214">
        <f>CF112*12*(1+'Model Assumptions'!$I$127)</f>
        <v>89.039999999999992</v>
      </c>
      <c r="CG130" s="214">
        <f>CG112*12*(1+'Model Assumptions'!$I$127)</f>
        <v>89.039999999999992</v>
      </c>
      <c r="CH130" s="214">
        <f>CH112*12*(1+'Model Assumptions'!$I$127)</f>
        <v>89.039999999999992</v>
      </c>
      <c r="CI130" s="214">
        <f>CI112*12*(1+'Model Assumptions'!$I$127)</f>
        <v>89.039999999999992</v>
      </c>
      <c r="CJ130" s="214">
        <f>CJ112*12*(1+'Model Assumptions'!$I$127)</f>
        <v>89.039999999999992</v>
      </c>
      <c r="CK130" s="214">
        <f>CK112*12*(1+'Model Assumptions'!$I$127)</f>
        <v>96.600000000000009</v>
      </c>
      <c r="CL130" s="214">
        <f>CL112*12*(1+'Model Assumptions'!$I$127)</f>
        <v>96.600000000000009</v>
      </c>
      <c r="CM130" s="214">
        <f>CM112*12*(1+'Model Assumptions'!$I$127)</f>
        <v>96.600000000000009</v>
      </c>
      <c r="CN130" s="214">
        <f>CN112*12*(1+'Model Assumptions'!$I$127)</f>
        <v>96.600000000000009</v>
      </c>
      <c r="CO130" s="214">
        <f>CO112*12*(1+'Model Assumptions'!$I$127)</f>
        <v>96.600000000000009</v>
      </c>
      <c r="CP130" s="214">
        <f>CP112*12*(1+'Model Assumptions'!$I$127)</f>
        <v>96.600000000000009</v>
      </c>
      <c r="CQ130" s="214">
        <f>CQ112*12*(1+'Model Assumptions'!$I$127)</f>
        <v>105.24</v>
      </c>
      <c r="CR130" s="214">
        <f>CR112*12*(1+'Model Assumptions'!$I$127)</f>
        <v>105.24</v>
      </c>
      <c r="CS130" s="214">
        <f>CS112*12*(1+'Model Assumptions'!$I$127)</f>
        <v>105.24</v>
      </c>
      <c r="CT130" s="214">
        <f>CT112*12*(1+'Model Assumptions'!$I$127)</f>
        <v>105.24</v>
      </c>
      <c r="CU130" s="214">
        <f>CU112*12*(1+'Model Assumptions'!$I$127)</f>
        <v>105.24</v>
      </c>
      <c r="CV130" s="214">
        <f>CV112*12*(1+'Model Assumptions'!$I$127)</f>
        <v>105.24</v>
      </c>
      <c r="CW130" s="214">
        <f>CW112*12*(1+'Model Assumptions'!$I$127)</f>
        <v>111.12</v>
      </c>
      <c r="CX130" s="214">
        <f>CX112*12*(1+'Model Assumptions'!$I$127)</f>
        <v>111.12</v>
      </c>
      <c r="CY130" s="214">
        <f>CY112*12*(1+'Model Assumptions'!$I$127)</f>
        <v>111.12</v>
      </c>
      <c r="CZ130" s="214">
        <f>CZ112*12*(1+'Model Assumptions'!$I$127)</f>
        <v>111.12</v>
      </c>
      <c r="DA130" s="214">
        <f>DA112*12*(1+'Model Assumptions'!$I$127)</f>
        <v>111.12</v>
      </c>
      <c r="DB130" s="214">
        <f>DB112*12*(1+'Model Assumptions'!$I$127)</f>
        <v>111.12</v>
      </c>
      <c r="DC130" s="214">
        <f>DC112*12*(1+'Model Assumptions'!$I$127)</f>
        <v>32.04</v>
      </c>
      <c r="DD130" s="214">
        <f>DD112*12*(1+'Model Assumptions'!$I$127)</f>
        <v>32.04</v>
      </c>
      <c r="DE130" s="214">
        <f>DE112*12*(1+'Model Assumptions'!$I$127)</f>
        <v>32.04</v>
      </c>
      <c r="DF130" s="214">
        <f>DF112*12*(1+'Model Assumptions'!$I$127)</f>
        <v>32.04</v>
      </c>
      <c r="DG130" s="214">
        <f>DG112*12*(1+'Model Assumptions'!$I$127)</f>
        <v>32.04</v>
      </c>
      <c r="DH130" s="214">
        <f>DH112*12*(1+'Model Assumptions'!$I$127)</f>
        <v>32.04</v>
      </c>
      <c r="DI130" s="214">
        <f>DI112*12*(1+'Model Assumptions'!$I$127)</f>
        <v>25.44</v>
      </c>
      <c r="DJ130" s="214">
        <f>DJ112*12*(1+'Model Assumptions'!$I$127)</f>
        <v>25.44</v>
      </c>
      <c r="DK130" s="214">
        <f>DK112*12*(1+'Model Assumptions'!$I$127)</f>
        <v>25.44</v>
      </c>
      <c r="DL130" s="214">
        <f>DL112*12*(1+'Model Assumptions'!$I$127)</f>
        <v>25.44</v>
      </c>
      <c r="DM130" s="214">
        <f>DM112*12*(1+'Model Assumptions'!$I$127)</f>
        <v>25.44</v>
      </c>
      <c r="DN130" s="214">
        <f>DN112*12*(1+'Model Assumptions'!$I$127)</f>
        <v>25.44</v>
      </c>
      <c r="DO130" s="214">
        <f>DO112*12*(1+'Model Assumptions'!$I$127)</f>
        <v>29.28</v>
      </c>
      <c r="DP130" s="214">
        <f>DP112*12*(1+'Model Assumptions'!$I$127)</f>
        <v>29.28</v>
      </c>
      <c r="DQ130" s="214">
        <f>DQ112*12*(1+'Model Assumptions'!$I$127)</f>
        <v>29.28</v>
      </c>
      <c r="DR130" s="214">
        <f>DR112*12*(1+'Model Assumptions'!$I$127)</f>
        <v>29.28</v>
      </c>
      <c r="DS130" s="214">
        <f>DS112*12*(1+'Model Assumptions'!$I$127)</f>
        <v>29.28</v>
      </c>
      <c r="DT130" s="214">
        <f>DT112*12*(1+'Model Assumptions'!$I$127)</f>
        <v>29.28</v>
      </c>
      <c r="DU130" s="214">
        <f>DU112*12*(1+'Model Assumptions'!$I$127)</f>
        <v>47.28</v>
      </c>
      <c r="DV130" s="214">
        <f>DV112*12*(1+'Model Assumptions'!$I$127)</f>
        <v>47.28</v>
      </c>
      <c r="DW130" s="214">
        <f>DW112*12*(1+'Model Assumptions'!$I$127)</f>
        <v>47.28</v>
      </c>
      <c r="DX130" s="214">
        <f>DX112*12*(1+'Model Assumptions'!$I$127)</f>
        <v>47.28</v>
      </c>
      <c r="DY130" s="214">
        <f>DY112*12*(1+'Model Assumptions'!$I$127)</f>
        <v>47.28</v>
      </c>
      <c r="DZ130" s="214">
        <f>DZ112*12*(1+'Model Assumptions'!$I$127)</f>
        <v>47.28</v>
      </c>
      <c r="EA130" s="214">
        <f>EA112*12*(1+'Model Assumptions'!$I$127)</f>
        <v>48.84</v>
      </c>
      <c r="EB130" s="214">
        <f>EB112*12*(1+'Model Assumptions'!$I$127)</f>
        <v>48.84</v>
      </c>
      <c r="EC130" s="214">
        <f>EC112*12*(1+'Model Assumptions'!$I$127)</f>
        <v>48.84</v>
      </c>
      <c r="ED130" s="214">
        <f>ED112*12*(1+'Model Assumptions'!$I$127)</f>
        <v>48.84</v>
      </c>
      <c r="EE130" s="214">
        <f>EE112*12*(1+'Model Assumptions'!$I$127)</f>
        <v>48.84</v>
      </c>
      <c r="EF130" s="214">
        <f>EF112*12*(1+'Model Assumptions'!$I$127)</f>
        <v>48.84</v>
      </c>
      <c r="EG130" s="214">
        <f>EG112*12*(1+'Model Assumptions'!$I$127)</f>
        <v>0</v>
      </c>
      <c r="EH130" s="214">
        <f>EH112*12*(1+'Model Assumptions'!$I$127)</f>
        <v>0</v>
      </c>
      <c r="EI130" s="214">
        <f>EI112*12*(1+'Model Assumptions'!$I$127)</f>
        <v>0</v>
      </c>
      <c r="EJ130" s="214">
        <f>EJ112*12*(1+'Model Assumptions'!$I$127)</f>
        <v>0</v>
      </c>
      <c r="EK130" s="214">
        <f>EK112*12*(1+'Model Assumptions'!$I$127)</f>
        <v>0</v>
      </c>
      <c r="EL130" s="214">
        <f>EL112*12*(1+'Model Assumptions'!$I$127)</f>
        <v>0</v>
      </c>
      <c r="EM130" s="214">
        <f>EM112*12*(1+'Model Assumptions'!$I$127)</f>
        <v>0</v>
      </c>
      <c r="EN130" s="214">
        <f>EN112*12*(1+'Model Assumptions'!$I$127)</f>
        <v>0</v>
      </c>
      <c r="EO130" s="214">
        <f>EO112*12*(1+'Model Assumptions'!$I$127)</f>
        <v>0</v>
      </c>
      <c r="EP130" s="214">
        <f>EP112*12*(1+'Model Assumptions'!$I$127)</f>
        <v>0</v>
      </c>
      <c r="EQ130" s="214">
        <f>EQ112*12*(1+'Model Assumptions'!$I$127)</f>
        <v>0</v>
      </c>
      <c r="ER130" s="214">
        <f>ER112*12*(1+'Model Assumptions'!$I$127)</f>
        <v>0</v>
      </c>
      <c r="ES130" s="214">
        <f>ES112*12*(1+'Model Assumptions'!$I$127)</f>
        <v>0</v>
      </c>
      <c r="ET130" s="214">
        <f>ET112*12*(1+'Model Assumptions'!$I$127)</f>
        <v>0</v>
      </c>
      <c r="EU130" s="214">
        <f>EU112*12*(1+'Model Assumptions'!$I$127)</f>
        <v>0</v>
      </c>
      <c r="EV130" s="214">
        <f>EV112*12*(1+'Model Assumptions'!$I$127)</f>
        <v>0</v>
      </c>
      <c r="EW130" s="214">
        <f>EW112*12*(1+'Model Assumptions'!$I$127)</f>
        <v>0</v>
      </c>
      <c r="EX130" s="214">
        <f>EX112*12*(1+'Model Assumptions'!$I$127)</f>
        <v>0</v>
      </c>
      <c r="EY130" s="214">
        <f>EY112*12*(1+'Model Assumptions'!$I$127)</f>
        <v>0</v>
      </c>
      <c r="EZ130" s="214">
        <f>EZ112*12*(1+'Model Assumptions'!$I$127)</f>
        <v>0</v>
      </c>
      <c r="FA130" s="214">
        <f>FA112*12*(1+'Model Assumptions'!$I$127)</f>
        <v>0</v>
      </c>
      <c r="FB130" s="214">
        <f>FB112*12*(1+'Model Assumptions'!$I$127)</f>
        <v>0</v>
      </c>
      <c r="FC130" s="214">
        <f>FC112*12*(1+'Model Assumptions'!$I$127)</f>
        <v>0</v>
      </c>
      <c r="FD130" s="214">
        <f>FD112*12*(1+'Model Assumptions'!$I$127)</f>
        <v>0</v>
      </c>
      <c r="FE130" s="214">
        <f>FE112*12*(1+'Model Assumptions'!$I$127)</f>
        <v>0</v>
      </c>
      <c r="FF130" s="214">
        <f>FF112*12*(1+'Model Assumptions'!$I$127)</f>
        <v>0</v>
      </c>
      <c r="FG130" s="214">
        <f>FG112*12*(1+'Model Assumptions'!$I$127)</f>
        <v>0</v>
      </c>
      <c r="FH130" s="214">
        <f>FH112*12*(1+'Model Assumptions'!$I$127)</f>
        <v>0</v>
      </c>
      <c r="FI130" s="214">
        <f>FI112*12*(1+'Model Assumptions'!$I$127)</f>
        <v>0</v>
      </c>
      <c r="FJ130" s="214">
        <f>FJ112*12*(1+'Model Assumptions'!$I$127)</f>
        <v>0</v>
      </c>
      <c r="FK130" s="214">
        <f>FK112*12*(1+'Model Assumptions'!$I$127)</f>
        <v>0</v>
      </c>
      <c r="FL130" s="214">
        <f>FL112*12*(1+'Model Assumptions'!$I$127)</f>
        <v>0</v>
      </c>
      <c r="FM130" s="214">
        <f>FM112*12*(1+'Model Assumptions'!$I$127)</f>
        <v>0</v>
      </c>
      <c r="FN130" s="214">
        <f>FN112*12*(1+'Model Assumptions'!$I$127)</f>
        <v>0</v>
      </c>
      <c r="FO130" s="214">
        <f>FO112*12*(1+'Model Assumptions'!$I$127)</f>
        <v>0</v>
      </c>
      <c r="FP130" s="214">
        <f>FP112*12*(1+'Model Assumptions'!$I$127)</f>
        <v>0</v>
      </c>
      <c r="FQ130" s="214">
        <f>FQ112*12*(1+'Model Assumptions'!$I$127)</f>
        <v>0</v>
      </c>
      <c r="FR130" s="214">
        <f>FR112*12*(1+'Model Assumptions'!$I$127)</f>
        <v>0</v>
      </c>
      <c r="FS130" s="214">
        <f>FS112*12*(1+'Model Assumptions'!$I$127)</f>
        <v>0</v>
      </c>
      <c r="FT130" s="214">
        <f>FT112*12*(1+'Model Assumptions'!$I$127)</f>
        <v>0</v>
      </c>
      <c r="FU130" s="214">
        <f>FU112*12*(1+'Model Assumptions'!$I$127)</f>
        <v>0</v>
      </c>
      <c r="FV130" s="214">
        <f>FV112*12*(1+'Model Assumptions'!$I$127)</f>
        <v>0</v>
      </c>
      <c r="FW130" s="214">
        <f>FW112*12*(1+'Model Assumptions'!$I$127)</f>
        <v>0</v>
      </c>
      <c r="FX130" s="214">
        <f>FX112*12*(1+'Model Assumptions'!$I$127)</f>
        <v>0</v>
      </c>
      <c r="FY130" s="214">
        <f>FY112*12*(1+'Model Assumptions'!$I$127)</f>
        <v>0</v>
      </c>
      <c r="FZ130" s="214">
        <f>FZ112*12*(1+'Model Assumptions'!$I$127)</f>
        <v>0</v>
      </c>
      <c r="GA130" s="214">
        <f>GA112*12*(1+'Model Assumptions'!$I$127)</f>
        <v>0</v>
      </c>
      <c r="GB130" s="214">
        <f>GB112*12*(1+'Model Assumptions'!$I$127)</f>
        <v>0</v>
      </c>
      <c r="GC130" s="214">
        <f>GC112*12*(1+'Model Assumptions'!$I$127)</f>
        <v>0</v>
      </c>
      <c r="GD130" s="214">
        <f>GD112*12*(1+'Model Assumptions'!$I$127)</f>
        <v>0</v>
      </c>
      <c r="GE130" s="214">
        <f>GE112*12*(1+'Model Assumptions'!$I$127)</f>
        <v>0</v>
      </c>
      <c r="GF130" s="214">
        <f>GF112*12*(1+'Model Assumptions'!$I$127)</f>
        <v>0</v>
      </c>
      <c r="GG130" s="214">
        <f>GG112*12*(1+'Model Assumptions'!$I$127)</f>
        <v>0</v>
      </c>
      <c r="GH130" s="214">
        <f>GH112*12*(1+'Model Assumptions'!$I$127)</f>
        <v>0</v>
      </c>
      <c r="GI130" s="214">
        <f>GI112*12*(1+'Model Assumptions'!$I$127)</f>
        <v>0</v>
      </c>
      <c r="GJ130" s="214">
        <f>GJ112*12*(1+'Model Assumptions'!$I$127)</f>
        <v>0</v>
      </c>
      <c r="GK130" s="214">
        <f>GK112*12*(1+'Model Assumptions'!$I$127)</f>
        <v>0</v>
      </c>
      <c r="GL130" s="214">
        <f>GL112*12*(1+'Model Assumptions'!$I$127)</f>
        <v>0</v>
      </c>
      <c r="GM130" s="214">
        <f>GM112*12*(1+'Model Assumptions'!$I$127)</f>
        <v>0</v>
      </c>
      <c r="GN130" s="214">
        <f>GN112*12*(1+'Model Assumptions'!$I$127)</f>
        <v>0</v>
      </c>
      <c r="GO130" s="214">
        <f>GO112*12*(1+'Model Assumptions'!$I$127)</f>
        <v>0</v>
      </c>
      <c r="GP130" s="214">
        <f>GP112*12*(1+'Model Assumptions'!$I$127)</f>
        <v>0</v>
      </c>
      <c r="GQ130" s="214">
        <f>GQ112*12*(1+'Model Assumptions'!$I$127)</f>
        <v>0</v>
      </c>
      <c r="GR130" s="214">
        <f>GR112*12*(1+'Model Assumptions'!$I$127)</f>
        <v>0</v>
      </c>
      <c r="GS130" s="214">
        <f>GS112*12*(1+'Model Assumptions'!$I$127)</f>
        <v>0</v>
      </c>
      <c r="GT130" s="214">
        <f>GT112*12*(1+'Model Assumptions'!$I$127)</f>
        <v>0</v>
      </c>
      <c r="GU130" s="214">
        <f>GU112*12*(1+'Model Assumptions'!$I$127)</f>
        <v>0</v>
      </c>
      <c r="GV130" s="214">
        <f>GV112*12*(1+'Model Assumptions'!$I$127)</f>
        <v>0</v>
      </c>
      <c r="GX130" s="230">
        <f t="shared" ref="GX130:GX193" si="223">ROW(A130)-1</f>
        <v>129</v>
      </c>
      <c r="HB130" s="211" t="str">
        <f>DW$18&amp;DW$19&amp;DW$20</f>
        <v>FORDTRANSIT (V363)310 L3 2.2 TDCi H2 Ambiente</v>
      </c>
      <c r="HC130" s="218"/>
      <c r="HD130" s="218"/>
      <c r="HE130" s="218"/>
      <c r="HF130" s="212" t="str">
        <f>DW$18&amp;DW$19&amp;DW$20&amp;"Term:"&amp; DW$43&amp;"  Mileage: "&amp;DW$44</f>
        <v>FORDTRANSIT (V363)310 L3 2.2 TDCi H2 AmbienteTerm:48  Mileage: 40000</v>
      </c>
    </row>
    <row r="131" spans="1:214" ht="12" hidden="1" customHeight="1" x14ac:dyDescent="0.2">
      <c r="A131" s="230" t="s">
        <v>440</v>
      </c>
      <c r="B131" s="208" t="str">
        <f t="shared" si="221"/>
        <v>ClaimsManagementstep1</v>
      </c>
      <c r="D131" s="232" t="str">
        <f t="shared" si="222"/>
        <v xml:space="preserve"> Claims Management </v>
      </c>
      <c r="E131" s="214">
        <f>E113*12*(1+'Model Assumptions'!$I$197)</f>
        <v>0</v>
      </c>
      <c r="F131" s="214">
        <f>F113*12*(1+'Model Assumptions'!$I$197)</f>
        <v>0</v>
      </c>
      <c r="G131" s="214">
        <f>G113*12*(1+'Model Assumptions'!$I$197)</f>
        <v>0</v>
      </c>
      <c r="H131" s="214">
        <f>H113*12*(1+'Model Assumptions'!$I$197)</f>
        <v>0</v>
      </c>
      <c r="I131" s="214">
        <f>I113*12*(1+'Model Assumptions'!$I$197)</f>
        <v>0</v>
      </c>
      <c r="J131" s="214">
        <f>J113*12*(1+'Model Assumptions'!$I$197)</f>
        <v>0</v>
      </c>
      <c r="K131" s="214">
        <f>K113*12*(1+'Model Assumptions'!$I$197)</f>
        <v>0</v>
      </c>
      <c r="L131" s="214">
        <f>L113*12*(1+'Model Assumptions'!$I$197)</f>
        <v>0</v>
      </c>
      <c r="M131" s="214">
        <f>M113*12*(1+'Model Assumptions'!$I$197)</f>
        <v>0</v>
      </c>
      <c r="N131" s="214">
        <f>N113*12*(1+'Model Assumptions'!$I$197)</f>
        <v>0</v>
      </c>
      <c r="O131" s="214">
        <f>O113*12*(1+'Model Assumptions'!$I$197)</f>
        <v>0</v>
      </c>
      <c r="P131" s="214">
        <f>P113*12*(1+'Model Assumptions'!$I$197)</f>
        <v>0</v>
      </c>
      <c r="Q131" s="214">
        <f>Q113*12*(1+'Model Assumptions'!$I$197)</f>
        <v>0</v>
      </c>
      <c r="R131" s="214">
        <f>R113*12*(1+'Model Assumptions'!$I$197)</f>
        <v>0</v>
      </c>
      <c r="S131" s="214">
        <f>S113*12*(1+'Model Assumptions'!$I$197)</f>
        <v>0</v>
      </c>
      <c r="T131" s="214">
        <f>T113*12*(1+'Model Assumptions'!$I$197)</f>
        <v>0</v>
      </c>
      <c r="U131" s="214">
        <f>U113*12*(1+'Model Assumptions'!$I$197)</f>
        <v>0</v>
      </c>
      <c r="V131" s="214">
        <f>V113*12*(1+'Model Assumptions'!$I$197)</f>
        <v>0</v>
      </c>
      <c r="W131" s="214">
        <f>W113*12*(1+'Model Assumptions'!$I$197)</f>
        <v>0</v>
      </c>
      <c r="X131" s="214">
        <f>X113*12*(1+'Model Assumptions'!$I$197)</f>
        <v>0</v>
      </c>
      <c r="Y131" s="214">
        <f>Y113*12*(1+'Model Assumptions'!$I$197)</f>
        <v>0</v>
      </c>
      <c r="Z131" s="214">
        <f>Z113*12*(1+'Model Assumptions'!$I$197)</f>
        <v>0</v>
      </c>
      <c r="AA131" s="214">
        <f>AA113*12*(1+'Model Assumptions'!$I$197)</f>
        <v>0</v>
      </c>
      <c r="AB131" s="214">
        <f>AB113*12*(1+'Model Assumptions'!$I$197)</f>
        <v>0</v>
      </c>
      <c r="AC131" s="214">
        <f>AC113*12*(1+'Model Assumptions'!$I$197)</f>
        <v>0</v>
      </c>
      <c r="AD131" s="214">
        <f>AD113*12*(1+'Model Assumptions'!$I$197)</f>
        <v>0</v>
      </c>
      <c r="AE131" s="214">
        <f>AE113*12*(1+'Model Assumptions'!$I$197)</f>
        <v>0</v>
      </c>
      <c r="AF131" s="214">
        <f>AF113*12*(1+'Model Assumptions'!$I$197)</f>
        <v>0</v>
      </c>
      <c r="AG131" s="214">
        <f>AG113*12*(1+'Model Assumptions'!$I$197)</f>
        <v>0</v>
      </c>
      <c r="AH131" s="214">
        <f>AH113*12*(1+'Model Assumptions'!$I$197)</f>
        <v>0</v>
      </c>
      <c r="AI131" s="214">
        <f>AI113*12*(1+'Model Assumptions'!$I$197)</f>
        <v>0</v>
      </c>
      <c r="AJ131" s="214">
        <f>AJ113*12*(1+'Model Assumptions'!$I$197)</f>
        <v>0</v>
      </c>
      <c r="AK131" s="214">
        <f>AK113*12*(1+'Model Assumptions'!$I$197)</f>
        <v>0</v>
      </c>
      <c r="AL131" s="214">
        <f>AL113*12*(1+'Model Assumptions'!$I$197)</f>
        <v>0</v>
      </c>
      <c r="AM131" s="214">
        <f>AM113*12*(1+'Model Assumptions'!$I$197)</f>
        <v>0</v>
      </c>
      <c r="AN131" s="214">
        <f>AN113*12*(1+'Model Assumptions'!$I$197)</f>
        <v>0</v>
      </c>
      <c r="AO131" s="214">
        <f>AO113*12*(1+'Model Assumptions'!$I$197)</f>
        <v>0</v>
      </c>
      <c r="AP131" s="214">
        <f>AP113*12*(1+'Model Assumptions'!$I$197)</f>
        <v>0</v>
      </c>
      <c r="AQ131" s="214">
        <f>AQ113*12*(1+'Model Assumptions'!$I$197)</f>
        <v>0</v>
      </c>
      <c r="AR131" s="214">
        <f>AR113*12*(1+'Model Assumptions'!$I$197)</f>
        <v>0</v>
      </c>
      <c r="AS131" s="214">
        <f>AS113*12*(1+'Model Assumptions'!$I$197)</f>
        <v>0</v>
      </c>
      <c r="AT131" s="214">
        <f>AT113*12*(1+'Model Assumptions'!$I$197)</f>
        <v>0</v>
      </c>
      <c r="AU131" s="214">
        <f>AU113*12*(1+'Model Assumptions'!$I$197)</f>
        <v>0</v>
      </c>
      <c r="AV131" s="214">
        <f>AV113*12*(1+'Model Assumptions'!$I$197)</f>
        <v>0</v>
      </c>
      <c r="AW131" s="214">
        <f>AW113*12*(1+'Model Assumptions'!$I$197)</f>
        <v>0</v>
      </c>
      <c r="AX131" s="214">
        <f>AX113*12*(1+'Model Assumptions'!$I$197)</f>
        <v>0</v>
      </c>
      <c r="AY131" s="214">
        <f>AY113*12*(1+'Model Assumptions'!$I$197)</f>
        <v>0</v>
      </c>
      <c r="AZ131" s="214">
        <f>AZ113*12*(1+'Model Assumptions'!$I$197)</f>
        <v>0</v>
      </c>
      <c r="BA131" s="214">
        <f>BA113*12*(1+'Model Assumptions'!$I$197)</f>
        <v>0</v>
      </c>
      <c r="BB131" s="214">
        <f>BB113*12*(1+'Model Assumptions'!$I$197)</f>
        <v>0</v>
      </c>
      <c r="BC131" s="214">
        <f>BC113*12*(1+'Model Assumptions'!$I$197)</f>
        <v>0</v>
      </c>
      <c r="BD131" s="214">
        <f>BD113*12*(1+'Model Assumptions'!$I$197)</f>
        <v>0</v>
      </c>
      <c r="BE131" s="214">
        <f>BE113*12*(1+'Model Assumptions'!$I$197)</f>
        <v>0</v>
      </c>
      <c r="BF131" s="214">
        <f>BF113*12*(1+'Model Assumptions'!$I$197)</f>
        <v>0</v>
      </c>
      <c r="BG131" s="214">
        <f>BG113*12*(1+'Model Assumptions'!$I$197)</f>
        <v>0</v>
      </c>
      <c r="BH131" s="214">
        <f>BH113*12*(1+'Model Assumptions'!$I$197)</f>
        <v>0</v>
      </c>
      <c r="BI131" s="214">
        <f>BI113*12*(1+'Model Assumptions'!$I$197)</f>
        <v>0</v>
      </c>
      <c r="BJ131" s="214">
        <f>BJ113*12*(1+'Model Assumptions'!$I$197)</f>
        <v>0</v>
      </c>
      <c r="BK131" s="214">
        <f>BK113*12*(1+'Model Assumptions'!$I$197)</f>
        <v>0</v>
      </c>
      <c r="BL131" s="214">
        <f>BL113*12*(1+'Model Assumptions'!$I$197)</f>
        <v>0</v>
      </c>
      <c r="BM131" s="214">
        <f>BM113*12*(1+'Model Assumptions'!$I$197)</f>
        <v>0</v>
      </c>
      <c r="BN131" s="214">
        <f>BN113*12*(1+'Model Assumptions'!$I$197)</f>
        <v>0</v>
      </c>
      <c r="BO131" s="214">
        <f>BO113*12*(1+'Model Assumptions'!$I$197)</f>
        <v>0</v>
      </c>
      <c r="BP131" s="214">
        <f>BP113*12*(1+'Model Assumptions'!$I$197)</f>
        <v>0</v>
      </c>
      <c r="BQ131" s="214">
        <f>BQ113*12*(1+'Model Assumptions'!$I$197)</f>
        <v>0</v>
      </c>
      <c r="BR131" s="214">
        <f>BR113*12*(1+'Model Assumptions'!$I$197)</f>
        <v>0</v>
      </c>
      <c r="BS131" s="214">
        <f>BS113*12*(1+'Model Assumptions'!$I$197)</f>
        <v>0</v>
      </c>
      <c r="BT131" s="214">
        <f>BT113*12*(1+'Model Assumptions'!$I$197)</f>
        <v>0</v>
      </c>
      <c r="BU131" s="214">
        <f>BU113*12*(1+'Model Assumptions'!$I$197)</f>
        <v>0</v>
      </c>
      <c r="BV131" s="214">
        <f>BV113*12*(1+'Model Assumptions'!$I$197)</f>
        <v>0</v>
      </c>
      <c r="BW131" s="214">
        <f>BW113*12*(1+'Model Assumptions'!$I$197)</f>
        <v>0</v>
      </c>
      <c r="BX131" s="214">
        <f>BX113*12*(1+'Model Assumptions'!$I$197)</f>
        <v>0</v>
      </c>
      <c r="BY131" s="214">
        <f>BY113*12*(1+'Model Assumptions'!$I$197)</f>
        <v>0</v>
      </c>
      <c r="BZ131" s="214">
        <f>BZ113*12*(1+'Model Assumptions'!$I$197)</f>
        <v>0</v>
      </c>
      <c r="CA131" s="214">
        <f>CA113*12*(1+'Model Assumptions'!$I$197)</f>
        <v>0</v>
      </c>
      <c r="CB131" s="214">
        <f>CB113*12*(1+'Model Assumptions'!$I$197)</f>
        <v>0</v>
      </c>
      <c r="CC131" s="214">
        <f>CC113*12*(1+'Model Assumptions'!$I$197)</f>
        <v>0</v>
      </c>
      <c r="CD131" s="214">
        <f>CD113*12*(1+'Model Assumptions'!$I$197)</f>
        <v>0</v>
      </c>
      <c r="CE131" s="214">
        <f>CE113*12*(1+'Model Assumptions'!$I$197)</f>
        <v>0</v>
      </c>
      <c r="CF131" s="214">
        <f>CF113*12*(1+'Model Assumptions'!$I$197)</f>
        <v>0</v>
      </c>
      <c r="CG131" s="214">
        <f>CG113*12*(1+'Model Assumptions'!$I$197)</f>
        <v>0</v>
      </c>
      <c r="CH131" s="214">
        <f>CH113*12*(1+'Model Assumptions'!$I$197)</f>
        <v>0</v>
      </c>
      <c r="CI131" s="214">
        <f>CI113*12*(1+'Model Assumptions'!$I$197)</f>
        <v>0</v>
      </c>
      <c r="CJ131" s="214">
        <f>CJ113*12*(1+'Model Assumptions'!$I$197)</f>
        <v>0</v>
      </c>
      <c r="CK131" s="214">
        <f>CK113*12*(1+'Model Assumptions'!$I$197)</f>
        <v>0</v>
      </c>
      <c r="CL131" s="214">
        <f>CL113*12*(1+'Model Assumptions'!$I$197)</f>
        <v>0</v>
      </c>
      <c r="CM131" s="214">
        <f>CM113*12*(1+'Model Assumptions'!$I$197)</f>
        <v>0</v>
      </c>
      <c r="CN131" s="214">
        <f>CN113*12*(1+'Model Assumptions'!$I$197)</f>
        <v>0</v>
      </c>
      <c r="CO131" s="214">
        <f>CO113*12*(1+'Model Assumptions'!$I$197)</f>
        <v>0</v>
      </c>
      <c r="CP131" s="214">
        <f>CP113*12*(1+'Model Assumptions'!$I$197)</f>
        <v>0</v>
      </c>
      <c r="CQ131" s="214">
        <f>CQ113*12*(1+'Model Assumptions'!$I$197)</f>
        <v>0</v>
      </c>
      <c r="CR131" s="214">
        <f>CR113*12*(1+'Model Assumptions'!$I$197)</f>
        <v>0</v>
      </c>
      <c r="CS131" s="214">
        <f>CS113*12*(1+'Model Assumptions'!$I$197)</f>
        <v>0</v>
      </c>
      <c r="CT131" s="214">
        <f>CT113*12*(1+'Model Assumptions'!$I$197)</f>
        <v>0</v>
      </c>
      <c r="CU131" s="214">
        <f>CU113*12*(1+'Model Assumptions'!$I$197)</f>
        <v>0</v>
      </c>
      <c r="CV131" s="214">
        <f>CV113*12*(1+'Model Assumptions'!$I$197)</f>
        <v>0</v>
      </c>
      <c r="CW131" s="214">
        <f>CW113*12*(1+'Model Assumptions'!$I$197)</f>
        <v>0</v>
      </c>
      <c r="CX131" s="214">
        <f>CX113*12*(1+'Model Assumptions'!$I$197)</f>
        <v>0</v>
      </c>
      <c r="CY131" s="214">
        <f>CY113*12*(1+'Model Assumptions'!$I$197)</f>
        <v>0</v>
      </c>
      <c r="CZ131" s="214">
        <f>CZ113*12*(1+'Model Assumptions'!$I$197)</f>
        <v>0</v>
      </c>
      <c r="DA131" s="214">
        <f>DA113*12*(1+'Model Assumptions'!$I$197)</f>
        <v>0</v>
      </c>
      <c r="DB131" s="214">
        <f>DB113*12*(1+'Model Assumptions'!$I$197)</f>
        <v>0</v>
      </c>
      <c r="DC131" s="214">
        <f>DC113*12*(1+'Model Assumptions'!$I$197)</f>
        <v>0</v>
      </c>
      <c r="DD131" s="214">
        <f>DD113*12*(1+'Model Assumptions'!$I$197)</f>
        <v>0</v>
      </c>
      <c r="DE131" s="214">
        <f>DE113*12*(1+'Model Assumptions'!$I$197)</f>
        <v>0</v>
      </c>
      <c r="DF131" s="214">
        <f>DF113*12*(1+'Model Assumptions'!$I$197)</f>
        <v>0</v>
      </c>
      <c r="DG131" s="214">
        <f>DG113*12*(1+'Model Assumptions'!$I$197)</f>
        <v>0</v>
      </c>
      <c r="DH131" s="214">
        <f>DH113*12*(1+'Model Assumptions'!$I$197)</f>
        <v>0</v>
      </c>
      <c r="DI131" s="214">
        <f>DI113*12*(1+'Model Assumptions'!$I$197)</f>
        <v>0</v>
      </c>
      <c r="DJ131" s="214">
        <f>DJ113*12*(1+'Model Assumptions'!$I$197)</f>
        <v>0</v>
      </c>
      <c r="DK131" s="214">
        <f>DK113*12*(1+'Model Assumptions'!$I$197)</f>
        <v>0</v>
      </c>
      <c r="DL131" s="214">
        <f>DL113*12*(1+'Model Assumptions'!$I$197)</f>
        <v>0</v>
      </c>
      <c r="DM131" s="214">
        <f>DM113*12*(1+'Model Assumptions'!$I$197)</f>
        <v>0</v>
      </c>
      <c r="DN131" s="214">
        <f>DN113*12*(1+'Model Assumptions'!$I$197)</f>
        <v>0</v>
      </c>
      <c r="DO131" s="214">
        <f>DO113*12*(1+'Model Assumptions'!$I$197)</f>
        <v>0</v>
      </c>
      <c r="DP131" s="214">
        <f>DP113*12*(1+'Model Assumptions'!$I$197)</f>
        <v>0</v>
      </c>
      <c r="DQ131" s="214">
        <f>DQ113*12*(1+'Model Assumptions'!$I$197)</f>
        <v>0</v>
      </c>
      <c r="DR131" s="214">
        <f>DR113*12*(1+'Model Assumptions'!$I$197)</f>
        <v>0</v>
      </c>
      <c r="DS131" s="214">
        <f>DS113*12*(1+'Model Assumptions'!$I$197)</f>
        <v>0</v>
      </c>
      <c r="DT131" s="214">
        <f>DT113*12*(1+'Model Assumptions'!$I$197)</f>
        <v>0</v>
      </c>
      <c r="DU131" s="214">
        <f>DU113*12*(1+'Model Assumptions'!$I$197)</f>
        <v>0</v>
      </c>
      <c r="DV131" s="214">
        <f>DV113*12*(1+'Model Assumptions'!$I$197)</f>
        <v>0</v>
      </c>
      <c r="DW131" s="214">
        <f>DW113*12*(1+'Model Assumptions'!$I$197)</f>
        <v>0</v>
      </c>
      <c r="DX131" s="214">
        <f>DX113*12*(1+'Model Assumptions'!$I$197)</f>
        <v>0</v>
      </c>
      <c r="DY131" s="214">
        <f>DY113*12*(1+'Model Assumptions'!$I$197)</f>
        <v>0</v>
      </c>
      <c r="DZ131" s="214">
        <f>DZ113*12*(1+'Model Assumptions'!$I$197)</f>
        <v>0</v>
      </c>
      <c r="EA131" s="214">
        <f>EA113*12*(1+'Model Assumptions'!$I$197)</f>
        <v>0</v>
      </c>
      <c r="EB131" s="214">
        <f>EB113*12*(1+'Model Assumptions'!$I$197)</f>
        <v>0</v>
      </c>
      <c r="EC131" s="214">
        <f>EC113*12*(1+'Model Assumptions'!$I$197)</f>
        <v>0</v>
      </c>
      <c r="ED131" s="214">
        <f>ED113*12*(1+'Model Assumptions'!$I$197)</f>
        <v>0</v>
      </c>
      <c r="EE131" s="214">
        <f>EE113*12*(1+'Model Assumptions'!$I$197)</f>
        <v>0</v>
      </c>
      <c r="EF131" s="214">
        <f>EF113*12*(1+'Model Assumptions'!$I$197)</f>
        <v>0</v>
      </c>
      <c r="EG131" s="214">
        <f>EG113*12*(1+'Model Assumptions'!$I$197)</f>
        <v>0</v>
      </c>
      <c r="EH131" s="214">
        <f>EH113*12*(1+'Model Assumptions'!$I$197)</f>
        <v>0</v>
      </c>
      <c r="EI131" s="214">
        <f>EI113*12*(1+'Model Assumptions'!$I$197)</f>
        <v>0</v>
      </c>
      <c r="EJ131" s="214">
        <f>EJ113*12*(1+'Model Assumptions'!$I$197)</f>
        <v>0</v>
      </c>
      <c r="EK131" s="214">
        <f>EK113*12*(1+'Model Assumptions'!$I$197)</f>
        <v>0</v>
      </c>
      <c r="EL131" s="214">
        <f>EL113*12*(1+'Model Assumptions'!$I$197)</f>
        <v>0</v>
      </c>
      <c r="EM131" s="214">
        <f>EM113*12*(1+'Model Assumptions'!$I$197)</f>
        <v>0</v>
      </c>
      <c r="EN131" s="214">
        <f>EN113*12*(1+'Model Assumptions'!$I$197)</f>
        <v>0</v>
      </c>
      <c r="EO131" s="214">
        <f>EO113*12*(1+'Model Assumptions'!$I$197)</f>
        <v>0</v>
      </c>
      <c r="EP131" s="214">
        <f>EP113*12*(1+'Model Assumptions'!$I$197)</f>
        <v>0</v>
      </c>
      <c r="EQ131" s="214">
        <f>EQ113*12*(1+'Model Assumptions'!$I$197)</f>
        <v>0</v>
      </c>
      <c r="ER131" s="214">
        <f>ER113*12*(1+'Model Assumptions'!$I$197)</f>
        <v>0</v>
      </c>
      <c r="ES131" s="214">
        <f>ES113*12*(1+'Model Assumptions'!$I$197)</f>
        <v>0</v>
      </c>
      <c r="ET131" s="214">
        <f>ET113*12*(1+'Model Assumptions'!$I$197)</f>
        <v>0</v>
      </c>
      <c r="EU131" s="214">
        <f>EU113*12*(1+'Model Assumptions'!$I$197)</f>
        <v>0</v>
      </c>
      <c r="EV131" s="214">
        <f>EV113*12*(1+'Model Assumptions'!$I$197)</f>
        <v>0</v>
      </c>
      <c r="EW131" s="214">
        <f>EW113*12*(1+'Model Assumptions'!$I$197)</f>
        <v>0</v>
      </c>
      <c r="EX131" s="214">
        <f>EX113*12*(1+'Model Assumptions'!$I$197)</f>
        <v>0</v>
      </c>
      <c r="EY131" s="214">
        <f>EY113*12*(1+'Model Assumptions'!$I$197)</f>
        <v>0</v>
      </c>
      <c r="EZ131" s="214">
        <f>EZ113*12*(1+'Model Assumptions'!$I$197)</f>
        <v>0</v>
      </c>
      <c r="FA131" s="214">
        <f>FA113*12*(1+'Model Assumptions'!$I$197)</f>
        <v>0</v>
      </c>
      <c r="FB131" s="214">
        <f>FB113*12*(1+'Model Assumptions'!$I$197)</f>
        <v>0</v>
      </c>
      <c r="FC131" s="214">
        <f>FC113*12*(1+'Model Assumptions'!$I$197)</f>
        <v>0</v>
      </c>
      <c r="FD131" s="214">
        <f>FD113*12*(1+'Model Assumptions'!$I$197)</f>
        <v>0</v>
      </c>
      <c r="FE131" s="214">
        <f>FE113*12*(1+'Model Assumptions'!$I$197)</f>
        <v>0</v>
      </c>
      <c r="FF131" s="214">
        <f>FF113*12*(1+'Model Assumptions'!$I$197)</f>
        <v>0</v>
      </c>
      <c r="FG131" s="214">
        <f>FG113*12*(1+'Model Assumptions'!$I$197)</f>
        <v>0</v>
      </c>
      <c r="FH131" s="214">
        <f>FH113*12*(1+'Model Assumptions'!$I$197)</f>
        <v>0</v>
      </c>
      <c r="FI131" s="214">
        <f>FI113*12*(1+'Model Assumptions'!$I$197)</f>
        <v>0</v>
      </c>
      <c r="FJ131" s="214">
        <f>FJ113*12*(1+'Model Assumptions'!$I$197)</f>
        <v>0</v>
      </c>
      <c r="FK131" s="214">
        <f>FK113*12*(1+'Model Assumptions'!$I$197)</f>
        <v>0</v>
      </c>
      <c r="FL131" s="214">
        <f>FL113*12*(1+'Model Assumptions'!$I$197)</f>
        <v>0</v>
      </c>
      <c r="FM131" s="214">
        <f>FM113*12*(1+'Model Assumptions'!$I$197)</f>
        <v>0</v>
      </c>
      <c r="FN131" s="214">
        <f>FN113*12*(1+'Model Assumptions'!$I$197)</f>
        <v>0</v>
      </c>
      <c r="FO131" s="214">
        <f>FO113*12*(1+'Model Assumptions'!$I$197)</f>
        <v>0</v>
      </c>
      <c r="FP131" s="214">
        <f>FP113*12*(1+'Model Assumptions'!$I$197)</f>
        <v>0</v>
      </c>
      <c r="FQ131" s="214">
        <f>FQ113*12*(1+'Model Assumptions'!$I$197)</f>
        <v>0</v>
      </c>
      <c r="FR131" s="214">
        <f>FR113*12*(1+'Model Assumptions'!$I$197)</f>
        <v>0</v>
      </c>
      <c r="FS131" s="214">
        <f>FS113*12*(1+'Model Assumptions'!$I$197)</f>
        <v>0</v>
      </c>
      <c r="FT131" s="214">
        <f>FT113*12*(1+'Model Assumptions'!$I$197)</f>
        <v>0</v>
      </c>
      <c r="FU131" s="214">
        <f>FU113*12*(1+'Model Assumptions'!$I$197)</f>
        <v>0</v>
      </c>
      <c r="FV131" s="214">
        <f>FV113*12*(1+'Model Assumptions'!$I$197)</f>
        <v>0</v>
      </c>
      <c r="FW131" s="214">
        <f>FW113*12*(1+'Model Assumptions'!$I$197)</f>
        <v>0</v>
      </c>
      <c r="FX131" s="214">
        <f>FX113*12*(1+'Model Assumptions'!$I$197)</f>
        <v>0</v>
      </c>
      <c r="FY131" s="214">
        <f>FY113*12*(1+'Model Assumptions'!$I$197)</f>
        <v>0</v>
      </c>
      <c r="FZ131" s="214">
        <f>FZ113*12*(1+'Model Assumptions'!$I$197)</f>
        <v>0</v>
      </c>
      <c r="GA131" s="214">
        <f>GA113*12*(1+'Model Assumptions'!$I$197)</f>
        <v>0</v>
      </c>
      <c r="GB131" s="214">
        <f>GB113*12*(1+'Model Assumptions'!$I$197)</f>
        <v>0</v>
      </c>
      <c r="GC131" s="214">
        <f>GC113*12*(1+'Model Assumptions'!$I$197)</f>
        <v>0</v>
      </c>
      <c r="GD131" s="214">
        <f>GD113*12*(1+'Model Assumptions'!$I$197)</f>
        <v>0</v>
      </c>
      <c r="GE131" s="214">
        <f>GE113*12*(1+'Model Assumptions'!$I$197)</f>
        <v>0</v>
      </c>
      <c r="GF131" s="214">
        <f>GF113*12*(1+'Model Assumptions'!$I$197)</f>
        <v>0</v>
      </c>
      <c r="GG131" s="214">
        <f>GG113*12*(1+'Model Assumptions'!$I$197)</f>
        <v>0</v>
      </c>
      <c r="GH131" s="214">
        <f>GH113*12*(1+'Model Assumptions'!$I$197)</f>
        <v>0</v>
      </c>
      <c r="GI131" s="214">
        <f>GI113*12*(1+'Model Assumptions'!$I$197)</f>
        <v>0</v>
      </c>
      <c r="GJ131" s="214">
        <f>GJ113*12*(1+'Model Assumptions'!$I$197)</f>
        <v>0</v>
      </c>
      <c r="GK131" s="214">
        <f>GK113*12*(1+'Model Assumptions'!$I$197)</f>
        <v>0</v>
      </c>
      <c r="GL131" s="214">
        <f>GL113*12*(1+'Model Assumptions'!$I$197)</f>
        <v>0</v>
      </c>
      <c r="GM131" s="214">
        <f>GM113*12*(1+'Model Assumptions'!$I$197)</f>
        <v>0</v>
      </c>
      <c r="GN131" s="214">
        <f>GN113*12*(1+'Model Assumptions'!$I$197)</f>
        <v>0</v>
      </c>
      <c r="GO131" s="214">
        <f>GO113*12*(1+'Model Assumptions'!$I$197)</f>
        <v>0</v>
      </c>
      <c r="GP131" s="214">
        <f>GP113*12*(1+'Model Assumptions'!$I$197)</f>
        <v>0</v>
      </c>
      <c r="GQ131" s="214">
        <f>GQ113*12*(1+'Model Assumptions'!$I$197)</f>
        <v>0</v>
      </c>
      <c r="GR131" s="214">
        <f>GR113*12*(1+'Model Assumptions'!$I$197)</f>
        <v>0</v>
      </c>
      <c r="GS131" s="214">
        <f>GS113*12*(1+'Model Assumptions'!$I$197)</f>
        <v>0</v>
      </c>
      <c r="GT131" s="214">
        <f>GT113*12*(1+'Model Assumptions'!$I$197)</f>
        <v>0</v>
      </c>
      <c r="GU131" s="214">
        <f>GU113*12*(1+'Model Assumptions'!$I$197)</f>
        <v>0</v>
      </c>
      <c r="GV131" s="214">
        <f>GV113*12*(1+'Model Assumptions'!$I$197)</f>
        <v>0</v>
      </c>
      <c r="GX131" s="230">
        <f t="shared" si="223"/>
        <v>130</v>
      </c>
      <c r="HB131" s="211" t="str">
        <f>DX$18&amp;DX$19&amp;DX$20</f>
        <v>FORDTRANSIT (V363)310 L3 2.2 TDCi H2 Ambiente</v>
      </c>
      <c r="HF131" s="212" t="str">
        <f>DX$18&amp;DX$19&amp;DX$20&amp;"Term:"&amp; DX$43&amp;"  Mileage: "&amp;DX$44</f>
        <v>FORDTRANSIT (V363)310 L3 2.2 TDCi H2 AmbienteTerm:60  Mileage: 25000</v>
      </c>
    </row>
    <row r="132" spans="1:214" ht="12" hidden="1" customHeight="1" x14ac:dyDescent="0.2">
      <c r="A132" s="230" t="s">
        <v>440</v>
      </c>
      <c r="B132" s="208" t="str">
        <f>B63&amp;"step1"</f>
        <v>RoadAssistancestep1</v>
      </c>
      <c r="D132" s="232" t="str">
        <f>D63</f>
        <v xml:space="preserve"> Road assistance </v>
      </c>
      <c r="E132" s="214">
        <f>E114*12*(1+'Model Assumptions'!$I$201)</f>
        <v>37.92</v>
      </c>
      <c r="F132" s="214">
        <f>F114*12*(1+'Model Assumptions'!$I$201)</f>
        <v>37.92</v>
      </c>
      <c r="G132" s="214">
        <f>G114*12*(1+'Model Assumptions'!$I$201)</f>
        <v>37.92</v>
      </c>
      <c r="H132" s="214">
        <f>H114*12*(1+'Model Assumptions'!$I$201)</f>
        <v>37.92</v>
      </c>
      <c r="I132" s="214">
        <f>I114*12*(1+'Model Assumptions'!$I$201)</f>
        <v>37.92</v>
      </c>
      <c r="J132" s="214">
        <f>J114*12*(1+'Model Assumptions'!$I$201)</f>
        <v>37.92</v>
      </c>
      <c r="K132" s="214">
        <f>K114*12*(1+'Model Assumptions'!$I$201)</f>
        <v>37.92</v>
      </c>
      <c r="L132" s="214">
        <f>L114*12*(1+'Model Assumptions'!$I$201)</f>
        <v>37.92</v>
      </c>
      <c r="M132" s="214">
        <f>M114*12*(1+'Model Assumptions'!$I$201)</f>
        <v>37.92</v>
      </c>
      <c r="N132" s="214">
        <f>N114*12*(1+'Model Assumptions'!$I$201)</f>
        <v>37.92</v>
      </c>
      <c r="O132" s="214">
        <f>O114*12*(1+'Model Assumptions'!$I$201)</f>
        <v>37.92</v>
      </c>
      <c r="P132" s="214">
        <f>P114*12*(1+'Model Assumptions'!$I$201)</f>
        <v>37.92</v>
      </c>
      <c r="Q132" s="214">
        <f>Q114*12*(1+'Model Assumptions'!$I$201)</f>
        <v>37.92</v>
      </c>
      <c r="R132" s="214">
        <f>R114*12*(1+'Model Assumptions'!$I$201)</f>
        <v>37.92</v>
      </c>
      <c r="S132" s="214">
        <f>S114*12*(1+'Model Assumptions'!$I$201)</f>
        <v>37.92</v>
      </c>
      <c r="T132" s="214">
        <f>T114*12*(1+'Model Assumptions'!$I$201)</f>
        <v>37.92</v>
      </c>
      <c r="U132" s="214">
        <f>U114*12*(1+'Model Assumptions'!$I$201)</f>
        <v>37.92</v>
      </c>
      <c r="V132" s="214">
        <f>V114*12*(1+'Model Assumptions'!$I$201)</f>
        <v>37.92</v>
      </c>
      <c r="W132" s="214">
        <f>W114*12*(1+'Model Assumptions'!$I$201)</f>
        <v>37.92</v>
      </c>
      <c r="X132" s="214">
        <f>X114*12*(1+'Model Assumptions'!$I$201)</f>
        <v>37.92</v>
      </c>
      <c r="Y132" s="214">
        <f>Y114*12*(1+'Model Assumptions'!$I$201)</f>
        <v>37.92</v>
      </c>
      <c r="Z132" s="214">
        <f>Z114*12*(1+'Model Assumptions'!$I$201)</f>
        <v>37.92</v>
      </c>
      <c r="AA132" s="214">
        <f>AA114*12*(1+'Model Assumptions'!$I$201)</f>
        <v>37.92</v>
      </c>
      <c r="AB132" s="214">
        <f>AB114*12*(1+'Model Assumptions'!$I$201)</f>
        <v>37.92</v>
      </c>
      <c r="AC132" s="214">
        <f>AC114*12*(1+'Model Assumptions'!$I$201)</f>
        <v>37.92</v>
      </c>
      <c r="AD132" s="214">
        <f>AD114*12*(1+'Model Assumptions'!$I$201)</f>
        <v>37.92</v>
      </c>
      <c r="AE132" s="214">
        <f>AE114*12*(1+'Model Assumptions'!$I$201)</f>
        <v>37.92</v>
      </c>
      <c r="AF132" s="214">
        <f>AF114*12*(1+'Model Assumptions'!$I$201)</f>
        <v>37.92</v>
      </c>
      <c r="AG132" s="214">
        <f>AG114*12*(1+'Model Assumptions'!$I$201)</f>
        <v>37.92</v>
      </c>
      <c r="AH132" s="214">
        <f>AH114*12*(1+'Model Assumptions'!$I$201)</f>
        <v>37.92</v>
      </c>
      <c r="AI132" s="214">
        <f>AI114*12*(1+'Model Assumptions'!$I$201)</f>
        <v>37.92</v>
      </c>
      <c r="AJ132" s="214">
        <f>AJ114*12*(1+'Model Assumptions'!$I$201)</f>
        <v>37.92</v>
      </c>
      <c r="AK132" s="214">
        <f>AK114*12*(1+'Model Assumptions'!$I$201)</f>
        <v>37.92</v>
      </c>
      <c r="AL132" s="214">
        <f>AL114*12*(1+'Model Assumptions'!$I$201)</f>
        <v>37.92</v>
      </c>
      <c r="AM132" s="214">
        <f>AM114*12*(1+'Model Assumptions'!$I$201)</f>
        <v>37.92</v>
      </c>
      <c r="AN132" s="214">
        <f>AN114*12*(1+'Model Assumptions'!$I$201)</f>
        <v>37.92</v>
      </c>
      <c r="AO132" s="214">
        <f>AO114*12*(1+'Model Assumptions'!$I$201)</f>
        <v>37.92</v>
      </c>
      <c r="AP132" s="214">
        <f>AP114*12*(1+'Model Assumptions'!$I$201)</f>
        <v>37.92</v>
      </c>
      <c r="AQ132" s="214">
        <f>AQ114*12*(1+'Model Assumptions'!$I$201)</f>
        <v>37.92</v>
      </c>
      <c r="AR132" s="214">
        <f>AR114*12*(1+'Model Assumptions'!$I$201)</f>
        <v>37.92</v>
      </c>
      <c r="AS132" s="214">
        <f>AS114*12*(1+'Model Assumptions'!$I$201)</f>
        <v>37.92</v>
      </c>
      <c r="AT132" s="214">
        <f>AT114*12*(1+'Model Assumptions'!$I$201)</f>
        <v>37.92</v>
      </c>
      <c r="AU132" s="214">
        <f>AU114*12*(1+'Model Assumptions'!$I$201)</f>
        <v>37.92</v>
      </c>
      <c r="AV132" s="214">
        <f>AV114*12*(1+'Model Assumptions'!$I$201)</f>
        <v>37.92</v>
      </c>
      <c r="AW132" s="214">
        <f>AW114*12*(1+'Model Assumptions'!$I$201)</f>
        <v>37.92</v>
      </c>
      <c r="AX132" s="214">
        <f>AX114*12*(1+'Model Assumptions'!$I$201)</f>
        <v>37.92</v>
      </c>
      <c r="AY132" s="214">
        <f>AY114*12*(1+'Model Assumptions'!$I$201)</f>
        <v>37.92</v>
      </c>
      <c r="AZ132" s="214">
        <f>AZ114*12*(1+'Model Assumptions'!$I$201)</f>
        <v>37.92</v>
      </c>
      <c r="BA132" s="214">
        <f>BA114*12*(1+'Model Assumptions'!$I$201)</f>
        <v>37.92</v>
      </c>
      <c r="BB132" s="214">
        <f>BB114*12*(1+'Model Assumptions'!$I$201)</f>
        <v>37.92</v>
      </c>
      <c r="BC132" s="214">
        <f>BC114*12*(1+'Model Assumptions'!$I$201)</f>
        <v>37.92</v>
      </c>
      <c r="BD132" s="214">
        <f>BD114*12*(1+'Model Assumptions'!$I$201)</f>
        <v>37.92</v>
      </c>
      <c r="BE132" s="214">
        <f>BE114*12*(1+'Model Assumptions'!$I$201)</f>
        <v>37.92</v>
      </c>
      <c r="BF132" s="214">
        <f>BF114*12*(1+'Model Assumptions'!$I$201)</f>
        <v>37.92</v>
      </c>
      <c r="BG132" s="214">
        <f>BG114*12*(1+'Model Assumptions'!$I$201)</f>
        <v>37.92</v>
      </c>
      <c r="BH132" s="214">
        <f>BH114*12*(1+'Model Assumptions'!$I$201)</f>
        <v>37.92</v>
      </c>
      <c r="BI132" s="214">
        <f>BI114*12*(1+'Model Assumptions'!$I$201)</f>
        <v>37.92</v>
      </c>
      <c r="BJ132" s="214">
        <f>BJ114*12*(1+'Model Assumptions'!$I$201)</f>
        <v>37.92</v>
      </c>
      <c r="BK132" s="214">
        <f>BK114*12*(1+'Model Assumptions'!$I$201)</f>
        <v>37.92</v>
      </c>
      <c r="BL132" s="214">
        <f>BL114*12*(1+'Model Assumptions'!$I$201)</f>
        <v>37.92</v>
      </c>
      <c r="BM132" s="214">
        <f>BM114*12*(1+'Model Assumptions'!$I$201)</f>
        <v>37.92</v>
      </c>
      <c r="BN132" s="214">
        <f>BN114*12*(1+'Model Assumptions'!$I$201)</f>
        <v>37.92</v>
      </c>
      <c r="BO132" s="214">
        <f>BO114*12*(1+'Model Assumptions'!$I$201)</f>
        <v>37.92</v>
      </c>
      <c r="BP132" s="214">
        <f>BP114*12*(1+'Model Assumptions'!$I$201)</f>
        <v>37.92</v>
      </c>
      <c r="BQ132" s="214">
        <f>BQ114*12*(1+'Model Assumptions'!$I$201)</f>
        <v>37.92</v>
      </c>
      <c r="BR132" s="214">
        <f>BR114*12*(1+'Model Assumptions'!$I$201)</f>
        <v>37.92</v>
      </c>
      <c r="BS132" s="214">
        <f>BS114*12*(1+'Model Assumptions'!$I$201)</f>
        <v>37.92</v>
      </c>
      <c r="BT132" s="214">
        <f>BT114*12*(1+'Model Assumptions'!$I$201)</f>
        <v>37.92</v>
      </c>
      <c r="BU132" s="214">
        <f>BU114*12*(1+'Model Assumptions'!$I$201)</f>
        <v>37.92</v>
      </c>
      <c r="BV132" s="214">
        <f>BV114*12*(1+'Model Assumptions'!$I$201)</f>
        <v>37.92</v>
      </c>
      <c r="BW132" s="214">
        <f>BW114*12*(1+'Model Assumptions'!$I$201)</f>
        <v>37.92</v>
      </c>
      <c r="BX132" s="214">
        <f>BX114*12*(1+'Model Assumptions'!$I$201)</f>
        <v>37.92</v>
      </c>
      <c r="BY132" s="214">
        <f>BY114*12*(1+'Model Assumptions'!$I$201)</f>
        <v>37.92</v>
      </c>
      <c r="BZ132" s="214">
        <f>BZ114*12*(1+'Model Assumptions'!$I$201)</f>
        <v>37.92</v>
      </c>
      <c r="CA132" s="214">
        <f>CA114*12*(1+'Model Assumptions'!$I$201)</f>
        <v>37.92</v>
      </c>
      <c r="CB132" s="214">
        <f>CB114*12*(1+'Model Assumptions'!$I$201)</f>
        <v>37.92</v>
      </c>
      <c r="CC132" s="214">
        <f>CC114*12*(1+'Model Assumptions'!$I$201)</f>
        <v>37.92</v>
      </c>
      <c r="CD132" s="214">
        <f>CD114*12*(1+'Model Assumptions'!$I$201)</f>
        <v>37.92</v>
      </c>
      <c r="CE132" s="214">
        <f>CE114*12*(1+'Model Assumptions'!$I$201)</f>
        <v>37.92</v>
      </c>
      <c r="CF132" s="214">
        <f>CF114*12*(1+'Model Assumptions'!$I$201)</f>
        <v>37.92</v>
      </c>
      <c r="CG132" s="214">
        <f>CG114*12*(1+'Model Assumptions'!$I$201)</f>
        <v>37.92</v>
      </c>
      <c r="CH132" s="214">
        <f>CH114*12*(1+'Model Assumptions'!$I$201)</f>
        <v>37.92</v>
      </c>
      <c r="CI132" s="214">
        <f>CI114*12*(1+'Model Assumptions'!$I$201)</f>
        <v>37.92</v>
      </c>
      <c r="CJ132" s="214">
        <f>CJ114*12*(1+'Model Assumptions'!$I$201)</f>
        <v>37.92</v>
      </c>
      <c r="CK132" s="214">
        <f>CK114*12*(1+'Model Assumptions'!$I$201)</f>
        <v>37.92</v>
      </c>
      <c r="CL132" s="214">
        <f>CL114*12*(1+'Model Assumptions'!$I$201)</f>
        <v>37.92</v>
      </c>
      <c r="CM132" s="214">
        <f>CM114*12*(1+'Model Assumptions'!$I$201)</f>
        <v>37.92</v>
      </c>
      <c r="CN132" s="214">
        <f>CN114*12*(1+'Model Assumptions'!$I$201)</f>
        <v>37.92</v>
      </c>
      <c r="CO132" s="214">
        <f>CO114*12*(1+'Model Assumptions'!$I$201)</f>
        <v>37.92</v>
      </c>
      <c r="CP132" s="214">
        <f>CP114*12*(1+'Model Assumptions'!$I$201)</f>
        <v>37.92</v>
      </c>
      <c r="CQ132" s="214">
        <f>CQ114*12*(1+'Model Assumptions'!$I$201)</f>
        <v>37.92</v>
      </c>
      <c r="CR132" s="214">
        <f>CR114*12*(1+'Model Assumptions'!$I$201)</f>
        <v>37.92</v>
      </c>
      <c r="CS132" s="214">
        <f>CS114*12*(1+'Model Assumptions'!$I$201)</f>
        <v>37.92</v>
      </c>
      <c r="CT132" s="214">
        <f>CT114*12*(1+'Model Assumptions'!$I$201)</f>
        <v>37.92</v>
      </c>
      <c r="CU132" s="214">
        <f>CU114*12*(1+'Model Assumptions'!$I$201)</f>
        <v>37.92</v>
      </c>
      <c r="CV132" s="214">
        <f>CV114*12*(1+'Model Assumptions'!$I$201)</f>
        <v>37.92</v>
      </c>
      <c r="CW132" s="214">
        <f>CW114*12*(1+'Model Assumptions'!$I$201)</f>
        <v>37.92</v>
      </c>
      <c r="CX132" s="214">
        <f>CX114*12*(1+'Model Assumptions'!$I$201)</f>
        <v>37.92</v>
      </c>
      <c r="CY132" s="214">
        <f>CY114*12*(1+'Model Assumptions'!$I$201)</f>
        <v>37.92</v>
      </c>
      <c r="CZ132" s="214">
        <f>CZ114*12*(1+'Model Assumptions'!$I$201)</f>
        <v>37.92</v>
      </c>
      <c r="DA132" s="214">
        <f>DA114*12*(1+'Model Assumptions'!$I$201)</f>
        <v>37.92</v>
      </c>
      <c r="DB132" s="214">
        <f>DB114*12*(1+'Model Assumptions'!$I$201)</f>
        <v>37.92</v>
      </c>
      <c r="DC132" s="214">
        <f>DC114*12*(1+'Model Assumptions'!$I$201)</f>
        <v>37.92</v>
      </c>
      <c r="DD132" s="214">
        <f>DD114*12*(1+'Model Assumptions'!$I$201)</f>
        <v>37.92</v>
      </c>
      <c r="DE132" s="214">
        <f>DE114*12*(1+'Model Assumptions'!$I$201)</f>
        <v>37.92</v>
      </c>
      <c r="DF132" s="214">
        <f>DF114*12*(1+'Model Assumptions'!$I$201)</f>
        <v>37.92</v>
      </c>
      <c r="DG132" s="214">
        <f>DG114*12*(1+'Model Assumptions'!$I$201)</f>
        <v>37.92</v>
      </c>
      <c r="DH132" s="214">
        <f>DH114*12*(1+'Model Assumptions'!$I$201)</f>
        <v>37.92</v>
      </c>
      <c r="DI132" s="214">
        <f>DI114*12*(1+'Model Assumptions'!$I$201)</f>
        <v>37.92</v>
      </c>
      <c r="DJ132" s="214">
        <f>DJ114*12*(1+'Model Assumptions'!$I$201)</f>
        <v>37.92</v>
      </c>
      <c r="DK132" s="214">
        <f>DK114*12*(1+'Model Assumptions'!$I$201)</f>
        <v>37.92</v>
      </c>
      <c r="DL132" s="214">
        <f>DL114*12*(1+'Model Assumptions'!$I$201)</f>
        <v>37.92</v>
      </c>
      <c r="DM132" s="214">
        <f>DM114*12*(1+'Model Assumptions'!$I$201)</f>
        <v>37.92</v>
      </c>
      <c r="DN132" s="214">
        <f>DN114*12*(1+'Model Assumptions'!$I$201)</f>
        <v>37.92</v>
      </c>
      <c r="DO132" s="214">
        <f>DO114*12*(1+'Model Assumptions'!$I$201)</f>
        <v>37.92</v>
      </c>
      <c r="DP132" s="214">
        <f>DP114*12*(1+'Model Assumptions'!$I$201)</f>
        <v>37.92</v>
      </c>
      <c r="DQ132" s="214">
        <f>DQ114*12*(1+'Model Assumptions'!$I$201)</f>
        <v>37.92</v>
      </c>
      <c r="DR132" s="214">
        <f>DR114*12*(1+'Model Assumptions'!$I$201)</f>
        <v>37.92</v>
      </c>
      <c r="DS132" s="214">
        <f>DS114*12*(1+'Model Assumptions'!$I$201)</f>
        <v>37.92</v>
      </c>
      <c r="DT132" s="214">
        <f>DT114*12*(1+'Model Assumptions'!$I$201)</f>
        <v>37.92</v>
      </c>
      <c r="DU132" s="214">
        <f>DU114*12*(1+'Model Assumptions'!$I$201)</f>
        <v>37.92</v>
      </c>
      <c r="DV132" s="214">
        <f>DV114*12*(1+'Model Assumptions'!$I$201)</f>
        <v>37.92</v>
      </c>
      <c r="DW132" s="214">
        <f>DW114*12*(1+'Model Assumptions'!$I$201)</f>
        <v>37.92</v>
      </c>
      <c r="DX132" s="214">
        <f>DX114*12*(1+'Model Assumptions'!$I$201)</f>
        <v>37.92</v>
      </c>
      <c r="DY132" s="214">
        <f>DY114*12*(1+'Model Assumptions'!$I$201)</f>
        <v>37.92</v>
      </c>
      <c r="DZ132" s="214">
        <f>DZ114*12*(1+'Model Assumptions'!$I$201)</f>
        <v>37.92</v>
      </c>
      <c r="EA132" s="214">
        <f>EA114*12*(1+'Model Assumptions'!$I$201)</f>
        <v>37.92</v>
      </c>
      <c r="EB132" s="214">
        <f>EB114*12*(1+'Model Assumptions'!$I$201)</f>
        <v>37.92</v>
      </c>
      <c r="EC132" s="214">
        <f>EC114*12*(1+'Model Assumptions'!$I$201)</f>
        <v>37.92</v>
      </c>
      <c r="ED132" s="214">
        <f>ED114*12*(1+'Model Assumptions'!$I$201)</f>
        <v>37.92</v>
      </c>
      <c r="EE132" s="214">
        <f>EE114*12*(1+'Model Assumptions'!$I$201)</f>
        <v>37.92</v>
      </c>
      <c r="EF132" s="214">
        <f>EF114*12*(1+'Model Assumptions'!$I$201)</f>
        <v>37.92</v>
      </c>
      <c r="EG132" s="214">
        <f>EG114*12*(1+'Model Assumptions'!$I$201)</f>
        <v>0</v>
      </c>
      <c r="EH132" s="214">
        <f>EH114*12*(1+'Model Assumptions'!$I$201)</f>
        <v>0</v>
      </c>
      <c r="EI132" s="214">
        <f>EI114*12*(1+'Model Assumptions'!$I$201)</f>
        <v>0</v>
      </c>
      <c r="EJ132" s="214">
        <f>EJ114*12*(1+'Model Assumptions'!$I$201)</f>
        <v>0</v>
      </c>
      <c r="EK132" s="214">
        <f>EK114*12*(1+'Model Assumptions'!$I$201)</f>
        <v>0</v>
      </c>
      <c r="EL132" s="214">
        <f>EL114*12*(1+'Model Assumptions'!$I$201)</f>
        <v>0</v>
      </c>
      <c r="EM132" s="214">
        <f>EM114*12*(1+'Model Assumptions'!$I$201)</f>
        <v>0</v>
      </c>
      <c r="EN132" s="214">
        <f>EN114*12*(1+'Model Assumptions'!$I$201)</f>
        <v>0</v>
      </c>
      <c r="EO132" s="214">
        <f>EO114*12*(1+'Model Assumptions'!$I$201)</f>
        <v>0</v>
      </c>
      <c r="EP132" s="214">
        <f>EP114*12*(1+'Model Assumptions'!$I$201)</f>
        <v>0</v>
      </c>
      <c r="EQ132" s="214">
        <f>EQ114*12*(1+'Model Assumptions'!$I$201)</f>
        <v>0</v>
      </c>
      <c r="ER132" s="214">
        <f>ER114*12*(1+'Model Assumptions'!$I$201)</f>
        <v>0</v>
      </c>
      <c r="ES132" s="214">
        <f>ES114*12*(1+'Model Assumptions'!$I$201)</f>
        <v>0</v>
      </c>
      <c r="ET132" s="214">
        <f>ET114*12*(1+'Model Assumptions'!$I$201)</f>
        <v>0</v>
      </c>
      <c r="EU132" s="214">
        <f>EU114*12*(1+'Model Assumptions'!$I$201)</f>
        <v>0</v>
      </c>
      <c r="EV132" s="214">
        <f>EV114*12*(1+'Model Assumptions'!$I$201)</f>
        <v>0</v>
      </c>
      <c r="EW132" s="214">
        <f>EW114*12*(1+'Model Assumptions'!$I$201)</f>
        <v>0</v>
      </c>
      <c r="EX132" s="214">
        <f>EX114*12*(1+'Model Assumptions'!$I$201)</f>
        <v>0</v>
      </c>
      <c r="EY132" s="214">
        <f>EY114*12*(1+'Model Assumptions'!$I$201)</f>
        <v>0</v>
      </c>
      <c r="EZ132" s="214">
        <f>EZ114*12*(1+'Model Assumptions'!$I$201)</f>
        <v>0</v>
      </c>
      <c r="FA132" s="214">
        <f>FA114*12*(1+'Model Assumptions'!$I$201)</f>
        <v>0</v>
      </c>
      <c r="FB132" s="214">
        <f>FB114*12*(1+'Model Assumptions'!$I$201)</f>
        <v>0</v>
      </c>
      <c r="FC132" s="214">
        <f>FC114*12*(1+'Model Assumptions'!$I$201)</f>
        <v>0</v>
      </c>
      <c r="FD132" s="214">
        <f>FD114*12*(1+'Model Assumptions'!$I$201)</f>
        <v>0</v>
      </c>
      <c r="FE132" s="214">
        <f>FE114*12*(1+'Model Assumptions'!$I$201)</f>
        <v>0</v>
      </c>
      <c r="FF132" s="214">
        <f>FF114*12*(1+'Model Assumptions'!$I$201)</f>
        <v>0</v>
      </c>
      <c r="FG132" s="214">
        <f>FG114*12*(1+'Model Assumptions'!$I$201)</f>
        <v>0</v>
      </c>
      <c r="FH132" s="214">
        <f>FH114*12*(1+'Model Assumptions'!$I$201)</f>
        <v>0</v>
      </c>
      <c r="FI132" s="214">
        <f>FI114*12*(1+'Model Assumptions'!$I$201)</f>
        <v>0</v>
      </c>
      <c r="FJ132" s="214">
        <f>FJ114*12*(1+'Model Assumptions'!$I$201)</f>
        <v>0</v>
      </c>
      <c r="FK132" s="214">
        <f>FK114*12*(1+'Model Assumptions'!$I$201)</f>
        <v>0</v>
      </c>
      <c r="FL132" s="214">
        <f>FL114*12*(1+'Model Assumptions'!$I$201)</f>
        <v>0</v>
      </c>
      <c r="FM132" s="214">
        <f>FM114*12*(1+'Model Assumptions'!$I$201)</f>
        <v>0</v>
      </c>
      <c r="FN132" s="214">
        <f>FN114*12*(1+'Model Assumptions'!$I$201)</f>
        <v>0</v>
      </c>
      <c r="FO132" s="214">
        <f>FO114*12*(1+'Model Assumptions'!$I$201)</f>
        <v>0</v>
      </c>
      <c r="FP132" s="214">
        <f>FP114*12*(1+'Model Assumptions'!$I$201)</f>
        <v>0</v>
      </c>
      <c r="FQ132" s="214">
        <f>FQ114*12*(1+'Model Assumptions'!$I$201)</f>
        <v>0</v>
      </c>
      <c r="FR132" s="214">
        <f>FR114*12*(1+'Model Assumptions'!$I$201)</f>
        <v>0</v>
      </c>
      <c r="FS132" s="214">
        <f>FS114*12*(1+'Model Assumptions'!$I$201)</f>
        <v>0</v>
      </c>
      <c r="FT132" s="214">
        <f>FT114*12*(1+'Model Assumptions'!$I$201)</f>
        <v>0</v>
      </c>
      <c r="FU132" s="214">
        <f>FU114*12*(1+'Model Assumptions'!$I$201)</f>
        <v>0</v>
      </c>
      <c r="FV132" s="214">
        <f>FV114*12*(1+'Model Assumptions'!$I$201)</f>
        <v>0</v>
      </c>
      <c r="FW132" s="214">
        <f>FW114*12*(1+'Model Assumptions'!$I$201)</f>
        <v>0</v>
      </c>
      <c r="FX132" s="214">
        <f>FX114*12*(1+'Model Assumptions'!$I$201)</f>
        <v>0</v>
      </c>
      <c r="FY132" s="214">
        <f>FY114*12*(1+'Model Assumptions'!$I$201)</f>
        <v>0</v>
      </c>
      <c r="FZ132" s="214">
        <f>FZ114*12*(1+'Model Assumptions'!$I$201)</f>
        <v>0</v>
      </c>
      <c r="GA132" s="214">
        <f>GA114*12*(1+'Model Assumptions'!$I$201)</f>
        <v>0</v>
      </c>
      <c r="GB132" s="214">
        <f>GB114*12*(1+'Model Assumptions'!$I$201)</f>
        <v>0</v>
      </c>
      <c r="GC132" s="214">
        <f>GC114*12*(1+'Model Assumptions'!$I$201)</f>
        <v>0</v>
      </c>
      <c r="GD132" s="214">
        <f>GD114*12*(1+'Model Assumptions'!$I$201)</f>
        <v>0</v>
      </c>
      <c r="GE132" s="214">
        <f>GE114*12*(1+'Model Assumptions'!$I$201)</f>
        <v>0</v>
      </c>
      <c r="GF132" s="214">
        <f>GF114*12*(1+'Model Assumptions'!$I$201)</f>
        <v>0</v>
      </c>
      <c r="GG132" s="214">
        <f>GG114*12*(1+'Model Assumptions'!$I$201)</f>
        <v>0</v>
      </c>
      <c r="GH132" s="214">
        <f>GH114*12*(1+'Model Assumptions'!$I$201)</f>
        <v>0</v>
      </c>
      <c r="GI132" s="214">
        <f>GI114*12*(1+'Model Assumptions'!$I$201)</f>
        <v>0</v>
      </c>
      <c r="GJ132" s="214">
        <f>GJ114*12*(1+'Model Assumptions'!$I$201)</f>
        <v>0</v>
      </c>
      <c r="GK132" s="214">
        <f>GK114*12*(1+'Model Assumptions'!$I$201)</f>
        <v>0</v>
      </c>
      <c r="GL132" s="214">
        <f>GL114*12*(1+'Model Assumptions'!$I$201)</f>
        <v>0</v>
      </c>
      <c r="GM132" s="214">
        <f>GM114*12*(1+'Model Assumptions'!$I$201)</f>
        <v>0</v>
      </c>
      <c r="GN132" s="214">
        <f>GN114*12*(1+'Model Assumptions'!$I$201)</f>
        <v>0</v>
      </c>
      <c r="GO132" s="214">
        <f>GO114*12*(1+'Model Assumptions'!$I$201)</f>
        <v>0</v>
      </c>
      <c r="GP132" s="214">
        <f>GP114*12*(1+'Model Assumptions'!$I$201)</f>
        <v>0</v>
      </c>
      <c r="GQ132" s="214">
        <f>GQ114*12*(1+'Model Assumptions'!$I$201)</f>
        <v>0</v>
      </c>
      <c r="GR132" s="214">
        <f>GR114*12*(1+'Model Assumptions'!$I$201)</f>
        <v>0</v>
      </c>
      <c r="GS132" s="214">
        <f>GS114*12*(1+'Model Assumptions'!$I$201)</f>
        <v>0</v>
      </c>
      <c r="GT132" s="214">
        <f>GT114*12*(1+'Model Assumptions'!$I$201)</f>
        <v>0</v>
      </c>
      <c r="GU132" s="214">
        <f>GU114*12*(1+'Model Assumptions'!$I$201)</f>
        <v>0</v>
      </c>
      <c r="GV132" s="214">
        <f>GV114*12*(1+'Model Assumptions'!$I$201)</f>
        <v>0</v>
      </c>
      <c r="GX132" s="230">
        <f t="shared" si="223"/>
        <v>131</v>
      </c>
      <c r="HB132" s="211" t="str">
        <f>DY$18&amp;DY$19&amp;DY$20</f>
        <v>FORDTRANSIT (V363)310 L3 2.2 TDCi H2 Ambiente</v>
      </c>
      <c r="HF132" s="212" t="str">
        <f>DY$18&amp;DY$19&amp;DY$20&amp;"Term:"&amp; DY$43&amp;"  Mileage: "&amp;DY$44</f>
        <v>FORDTRANSIT (V363)310 L3 2.2 TDCi H2 AmbienteTerm:60  Mileage: 30000</v>
      </c>
    </row>
    <row r="133" spans="1:214" ht="12" hidden="1" customHeight="1" x14ac:dyDescent="0.2">
      <c r="A133" s="230" t="s">
        <v>440</v>
      </c>
      <c r="B133" s="208" t="str">
        <f>B64&amp;"step1"</f>
        <v>FuelCardstep1</v>
      </c>
      <c r="D133" s="232" t="str">
        <f>D64</f>
        <v xml:space="preserve"> Fuel card </v>
      </c>
      <c r="E133" s="214">
        <f>E115*12*(1+'Model Assumptions'!$I$203)</f>
        <v>0</v>
      </c>
      <c r="F133" s="214">
        <f>F115*12*(1+'Model Assumptions'!$I$203)</f>
        <v>0</v>
      </c>
      <c r="G133" s="214">
        <f>G115*12*(1+'Model Assumptions'!$I$203)</f>
        <v>0</v>
      </c>
      <c r="H133" s="214">
        <f>H115*12*(1+'Model Assumptions'!$I$203)</f>
        <v>0</v>
      </c>
      <c r="I133" s="214">
        <f>I115*12*(1+'Model Assumptions'!$I$203)</f>
        <v>0</v>
      </c>
      <c r="J133" s="214">
        <f>J115*12*(1+'Model Assumptions'!$I$203)</f>
        <v>0</v>
      </c>
      <c r="K133" s="214">
        <f>K115*12*(1+'Model Assumptions'!$I$203)</f>
        <v>0</v>
      </c>
      <c r="L133" s="214">
        <f>L115*12*(1+'Model Assumptions'!$I$203)</f>
        <v>0</v>
      </c>
      <c r="M133" s="214">
        <f>M115*12*(1+'Model Assumptions'!$I$203)</f>
        <v>0</v>
      </c>
      <c r="N133" s="214">
        <f>N115*12*(1+'Model Assumptions'!$I$203)</f>
        <v>0</v>
      </c>
      <c r="O133" s="214">
        <f>O115*12*(1+'Model Assumptions'!$I$203)</f>
        <v>0</v>
      </c>
      <c r="P133" s="214">
        <f>P115*12*(1+'Model Assumptions'!$I$203)</f>
        <v>0</v>
      </c>
      <c r="Q133" s="214">
        <f>Q115*12*(1+'Model Assumptions'!$I$203)</f>
        <v>0</v>
      </c>
      <c r="R133" s="214">
        <f>R115*12*(1+'Model Assumptions'!$I$203)</f>
        <v>0</v>
      </c>
      <c r="S133" s="214">
        <f>S115*12*(1+'Model Assumptions'!$I$203)</f>
        <v>0</v>
      </c>
      <c r="T133" s="214">
        <f>T115*12*(1+'Model Assumptions'!$I$203)</f>
        <v>0</v>
      </c>
      <c r="U133" s="214">
        <f>U115*12*(1+'Model Assumptions'!$I$203)</f>
        <v>0</v>
      </c>
      <c r="V133" s="214">
        <f>V115*12*(1+'Model Assumptions'!$I$203)</f>
        <v>0</v>
      </c>
      <c r="W133" s="214">
        <f>W115*12*(1+'Model Assumptions'!$I$203)</f>
        <v>0</v>
      </c>
      <c r="X133" s="214">
        <f>X115*12*(1+'Model Assumptions'!$I$203)</f>
        <v>0</v>
      </c>
      <c r="Y133" s="214">
        <f>Y115*12*(1+'Model Assumptions'!$I$203)</f>
        <v>0</v>
      </c>
      <c r="Z133" s="214">
        <f>Z115*12*(1+'Model Assumptions'!$I$203)</f>
        <v>0</v>
      </c>
      <c r="AA133" s="214">
        <f>AA115*12*(1+'Model Assumptions'!$I$203)</f>
        <v>0</v>
      </c>
      <c r="AB133" s="214">
        <f>AB115*12*(1+'Model Assumptions'!$I$203)</f>
        <v>0</v>
      </c>
      <c r="AC133" s="214">
        <f>AC115*12*(1+'Model Assumptions'!$I$203)</f>
        <v>0</v>
      </c>
      <c r="AD133" s="214">
        <f>AD115*12*(1+'Model Assumptions'!$I$203)</f>
        <v>0</v>
      </c>
      <c r="AE133" s="214">
        <f>AE115*12*(1+'Model Assumptions'!$I$203)</f>
        <v>0</v>
      </c>
      <c r="AF133" s="214">
        <f>AF115*12*(1+'Model Assumptions'!$I$203)</f>
        <v>0</v>
      </c>
      <c r="AG133" s="214">
        <f>AG115*12*(1+'Model Assumptions'!$I$203)</f>
        <v>0</v>
      </c>
      <c r="AH133" s="214">
        <f>AH115*12*(1+'Model Assumptions'!$I$203)</f>
        <v>0</v>
      </c>
      <c r="AI133" s="214">
        <f>AI115*12*(1+'Model Assumptions'!$I$203)</f>
        <v>0</v>
      </c>
      <c r="AJ133" s="214">
        <f>AJ115*12*(1+'Model Assumptions'!$I$203)</f>
        <v>0</v>
      </c>
      <c r="AK133" s="214">
        <f>AK115*12*(1+'Model Assumptions'!$I$203)</f>
        <v>0</v>
      </c>
      <c r="AL133" s="214">
        <f>AL115*12*(1+'Model Assumptions'!$I$203)</f>
        <v>0</v>
      </c>
      <c r="AM133" s="214">
        <f>AM115*12*(1+'Model Assumptions'!$I$203)</f>
        <v>0</v>
      </c>
      <c r="AN133" s="214">
        <f>AN115*12*(1+'Model Assumptions'!$I$203)</f>
        <v>0</v>
      </c>
      <c r="AO133" s="214">
        <f>AO115*12*(1+'Model Assumptions'!$I$203)</f>
        <v>0</v>
      </c>
      <c r="AP133" s="214">
        <f>AP115*12*(1+'Model Assumptions'!$I$203)</f>
        <v>0</v>
      </c>
      <c r="AQ133" s="214">
        <f>AQ115*12*(1+'Model Assumptions'!$I$203)</f>
        <v>0</v>
      </c>
      <c r="AR133" s="214">
        <f>AR115*12*(1+'Model Assumptions'!$I$203)</f>
        <v>0</v>
      </c>
      <c r="AS133" s="214">
        <f>AS115*12*(1+'Model Assumptions'!$I$203)</f>
        <v>0</v>
      </c>
      <c r="AT133" s="214">
        <f>AT115*12*(1+'Model Assumptions'!$I$203)</f>
        <v>0</v>
      </c>
      <c r="AU133" s="214">
        <f>AU115*12*(1+'Model Assumptions'!$I$203)</f>
        <v>0</v>
      </c>
      <c r="AV133" s="214">
        <f>AV115*12*(1+'Model Assumptions'!$I$203)</f>
        <v>0</v>
      </c>
      <c r="AW133" s="214">
        <f>AW115*12*(1+'Model Assumptions'!$I$203)</f>
        <v>0</v>
      </c>
      <c r="AX133" s="214">
        <f>AX115*12*(1+'Model Assumptions'!$I$203)</f>
        <v>0</v>
      </c>
      <c r="AY133" s="214">
        <f>AY115*12*(1+'Model Assumptions'!$I$203)</f>
        <v>0</v>
      </c>
      <c r="AZ133" s="214">
        <f>AZ115*12*(1+'Model Assumptions'!$I$203)</f>
        <v>0</v>
      </c>
      <c r="BA133" s="214">
        <f>BA115*12*(1+'Model Assumptions'!$I$203)</f>
        <v>0</v>
      </c>
      <c r="BB133" s="214">
        <f>BB115*12*(1+'Model Assumptions'!$I$203)</f>
        <v>0</v>
      </c>
      <c r="BC133" s="214">
        <f>BC115*12*(1+'Model Assumptions'!$I$203)</f>
        <v>0</v>
      </c>
      <c r="BD133" s="214">
        <f>BD115*12*(1+'Model Assumptions'!$I$203)</f>
        <v>0</v>
      </c>
      <c r="BE133" s="214">
        <f>BE115*12*(1+'Model Assumptions'!$I$203)</f>
        <v>0</v>
      </c>
      <c r="BF133" s="214">
        <f>BF115*12*(1+'Model Assumptions'!$I$203)</f>
        <v>0</v>
      </c>
      <c r="BG133" s="214">
        <f>BG115*12*(1+'Model Assumptions'!$I$203)</f>
        <v>0</v>
      </c>
      <c r="BH133" s="214">
        <f>BH115*12*(1+'Model Assumptions'!$I$203)</f>
        <v>0</v>
      </c>
      <c r="BI133" s="214">
        <f>BI115*12*(1+'Model Assumptions'!$I$203)</f>
        <v>0</v>
      </c>
      <c r="BJ133" s="214">
        <f>BJ115*12*(1+'Model Assumptions'!$I$203)</f>
        <v>0</v>
      </c>
      <c r="BK133" s="214">
        <f>BK115*12*(1+'Model Assumptions'!$I$203)</f>
        <v>0</v>
      </c>
      <c r="BL133" s="214">
        <f>BL115*12*(1+'Model Assumptions'!$I$203)</f>
        <v>0</v>
      </c>
      <c r="BM133" s="214">
        <f>BM115*12*(1+'Model Assumptions'!$I$203)</f>
        <v>0</v>
      </c>
      <c r="BN133" s="214">
        <f>BN115*12*(1+'Model Assumptions'!$I$203)</f>
        <v>0</v>
      </c>
      <c r="BO133" s="214">
        <f>BO115*12*(1+'Model Assumptions'!$I$203)</f>
        <v>0</v>
      </c>
      <c r="BP133" s="214">
        <f>BP115*12*(1+'Model Assumptions'!$I$203)</f>
        <v>0</v>
      </c>
      <c r="BQ133" s="214">
        <f>BQ115*12*(1+'Model Assumptions'!$I$203)</f>
        <v>0</v>
      </c>
      <c r="BR133" s="214">
        <f>BR115*12*(1+'Model Assumptions'!$I$203)</f>
        <v>0</v>
      </c>
      <c r="BS133" s="214">
        <f>BS115*12*(1+'Model Assumptions'!$I$203)</f>
        <v>0</v>
      </c>
      <c r="BT133" s="214">
        <f>BT115*12*(1+'Model Assumptions'!$I$203)</f>
        <v>0</v>
      </c>
      <c r="BU133" s="214">
        <f>BU115*12*(1+'Model Assumptions'!$I$203)</f>
        <v>0</v>
      </c>
      <c r="BV133" s="214">
        <f>BV115*12*(1+'Model Assumptions'!$I$203)</f>
        <v>0</v>
      </c>
      <c r="BW133" s="214">
        <f>BW115*12*(1+'Model Assumptions'!$I$203)</f>
        <v>0</v>
      </c>
      <c r="BX133" s="214">
        <f>BX115*12*(1+'Model Assumptions'!$I$203)</f>
        <v>0</v>
      </c>
      <c r="BY133" s="214">
        <f>BY115*12*(1+'Model Assumptions'!$I$203)</f>
        <v>0</v>
      </c>
      <c r="BZ133" s="214">
        <f>BZ115*12*(1+'Model Assumptions'!$I$203)</f>
        <v>0</v>
      </c>
      <c r="CA133" s="214">
        <f>CA115*12*(1+'Model Assumptions'!$I$203)</f>
        <v>0</v>
      </c>
      <c r="CB133" s="214">
        <f>CB115*12*(1+'Model Assumptions'!$I$203)</f>
        <v>0</v>
      </c>
      <c r="CC133" s="214">
        <f>CC115*12*(1+'Model Assumptions'!$I$203)</f>
        <v>0</v>
      </c>
      <c r="CD133" s="214">
        <f>CD115*12*(1+'Model Assumptions'!$I$203)</f>
        <v>0</v>
      </c>
      <c r="CE133" s="214">
        <f>CE115*12*(1+'Model Assumptions'!$I$203)</f>
        <v>0</v>
      </c>
      <c r="CF133" s="214">
        <f>CF115*12*(1+'Model Assumptions'!$I$203)</f>
        <v>0</v>
      </c>
      <c r="CG133" s="214">
        <f>CG115*12*(1+'Model Assumptions'!$I$203)</f>
        <v>0</v>
      </c>
      <c r="CH133" s="214">
        <f>CH115*12*(1+'Model Assumptions'!$I$203)</f>
        <v>0</v>
      </c>
      <c r="CI133" s="214">
        <f>CI115*12*(1+'Model Assumptions'!$I$203)</f>
        <v>0</v>
      </c>
      <c r="CJ133" s="214">
        <f>CJ115*12*(1+'Model Assumptions'!$I$203)</f>
        <v>0</v>
      </c>
      <c r="CK133" s="214">
        <f>CK115*12*(1+'Model Assumptions'!$I$203)</f>
        <v>0</v>
      </c>
      <c r="CL133" s="214">
        <f>CL115*12*(1+'Model Assumptions'!$I$203)</f>
        <v>0</v>
      </c>
      <c r="CM133" s="214">
        <f>CM115*12*(1+'Model Assumptions'!$I$203)</f>
        <v>0</v>
      </c>
      <c r="CN133" s="214">
        <f>CN115*12*(1+'Model Assumptions'!$I$203)</f>
        <v>0</v>
      </c>
      <c r="CO133" s="214">
        <f>CO115*12*(1+'Model Assumptions'!$I$203)</f>
        <v>0</v>
      </c>
      <c r="CP133" s="214">
        <f>CP115*12*(1+'Model Assumptions'!$I$203)</f>
        <v>0</v>
      </c>
      <c r="CQ133" s="214">
        <f>CQ115*12*(1+'Model Assumptions'!$I$203)</f>
        <v>0</v>
      </c>
      <c r="CR133" s="214">
        <f>CR115*12*(1+'Model Assumptions'!$I$203)</f>
        <v>0</v>
      </c>
      <c r="CS133" s="214">
        <f>CS115*12*(1+'Model Assumptions'!$I$203)</f>
        <v>0</v>
      </c>
      <c r="CT133" s="214">
        <f>CT115*12*(1+'Model Assumptions'!$I$203)</f>
        <v>0</v>
      </c>
      <c r="CU133" s="214">
        <f>CU115*12*(1+'Model Assumptions'!$I$203)</f>
        <v>0</v>
      </c>
      <c r="CV133" s="214">
        <f>CV115*12*(1+'Model Assumptions'!$I$203)</f>
        <v>0</v>
      </c>
      <c r="CW133" s="214">
        <f>CW115*12*(1+'Model Assumptions'!$I$203)</f>
        <v>0</v>
      </c>
      <c r="CX133" s="214">
        <f>CX115*12*(1+'Model Assumptions'!$I$203)</f>
        <v>0</v>
      </c>
      <c r="CY133" s="214">
        <f>CY115*12*(1+'Model Assumptions'!$I$203)</f>
        <v>0</v>
      </c>
      <c r="CZ133" s="214">
        <f>CZ115*12*(1+'Model Assumptions'!$I$203)</f>
        <v>0</v>
      </c>
      <c r="DA133" s="214">
        <f>DA115*12*(1+'Model Assumptions'!$I$203)</f>
        <v>0</v>
      </c>
      <c r="DB133" s="214">
        <f>DB115*12*(1+'Model Assumptions'!$I$203)</f>
        <v>0</v>
      </c>
      <c r="DC133" s="214">
        <f>DC115*12*(1+'Model Assumptions'!$I$203)</f>
        <v>0</v>
      </c>
      <c r="DD133" s="214">
        <f>DD115*12*(1+'Model Assumptions'!$I$203)</f>
        <v>0</v>
      </c>
      <c r="DE133" s="214">
        <f>DE115*12*(1+'Model Assumptions'!$I$203)</f>
        <v>0</v>
      </c>
      <c r="DF133" s="214">
        <f>DF115*12*(1+'Model Assumptions'!$I$203)</f>
        <v>0</v>
      </c>
      <c r="DG133" s="214">
        <f>DG115*12*(1+'Model Assumptions'!$I$203)</f>
        <v>0</v>
      </c>
      <c r="DH133" s="214">
        <f>DH115*12*(1+'Model Assumptions'!$I$203)</f>
        <v>0</v>
      </c>
      <c r="DI133" s="214">
        <f>DI115*12*(1+'Model Assumptions'!$I$203)</f>
        <v>0</v>
      </c>
      <c r="DJ133" s="214">
        <f>DJ115*12*(1+'Model Assumptions'!$I$203)</f>
        <v>0</v>
      </c>
      <c r="DK133" s="214">
        <f>DK115*12*(1+'Model Assumptions'!$I$203)</f>
        <v>0</v>
      </c>
      <c r="DL133" s="214">
        <f>DL115*12*(1+'Model Assumptions'!$I$203)</f>
        <v>0</v>
      </c>
      <c r="DM133" s="214">
        <f>DM115*12*(1+'Model Assumptions'!$I$203)</f>
        <v>0</v>
      </c>
      <c r="DN133" s="214">
        <f>DN115*12*(1+'Model Assumptions'!$I$203)</f>
        <v>0</v>
      </c>
      <c r="DO133" s="214">
        <f>DO115*12*(1+'Model Assumptions'!$I$203)</f>
        <v>0</v>
      </c>
      <c r="DP133" s="214">
        <f>DP115*12*(1+'Model Assumptions'!$I$203)</f>
        <v>0</v>
      </c>
      <c r="DQ133" s="214">
        <f>DQ115*12*(1+'Model Assumptions'!$I$203)</f>
        <v>0</v>
      </c>
      <c r="DR133" s="214">
        <f>DR115*12*(1+'Model Assumptions'!$I$203)</f>
        <v>0</v>
      </c>
      <c r="DS133" s="214">
        <f>DS115*12*(1+'Model Assumptions'!$I$203)</f>
        <v>0</v>
      </c>
      <c r="DT133" s="214">
        <f>DT115*12*(1+'Model Assumptions'!$I$203)</f>
        <v>0</v>
      </c>
      <c r="DU133" s="214">
        <f>DU115*12*(1+'Model Assumptions'!$I$203)</f>
        <v>0</v>
      </c>
      <c r="DV133" s="214">
        <f>DV115*12*(1+'Model Assumptions'!$I$203)</f>
        <v>0</v>
      </c>
      <c r="DW133" s="214">
        <f>DW115*12*(1+'Model Assumptions'!$I$203)</f>
        <v>0</v>
      </c>
      <c r="DX133" s="214">
        <f>DX115*12*(1+'Model Assumptions'!$I$203)</f>
        <v>0</v>
      </c>
      <c r="DY133" s="214">
        <f>DY115*12*(1+'Model Assumptions'!$I$203)</f>
        <v>0</v>
      </c>
      <c r="DZ133" s="214">
        <f>DZ115*12*(1+'Model Assumptions'!$I$203)</f>
        <v>0</v>
      </c>
      <c r="EA133" s="214">
        <f>EA115*12*(1+'Model Assumptions'!$I$203)</f>
        <v>0</v>
      </c>
      <c r="EB133" s="214">
        <f>EB115*12*(1+'Model Assumptions'!$I$203)</f>
        <v>0</v>
      </c>
      <c r="EC133" s="214">
        <f>EC115*12*(1+'Model Assumptions'!$I$203)</f>
        <v>0</v>
      </c>
      <c r="ED133" s="214">
        <f>ED115*12*(1+'Model Assumptions'!$I$203)</f>
        <v>0</v>
      </c>
      <c r="EE133" s="214">
        <f>EE115*12*(1+'Model Assumptions'!$I$203)</f>
        <v>0</v>
      </c>
      <c r="EF133" s="214">
        <f>EF115*12*(1+'Model Assumptions'!$I$203)</f>
        <v>0</v>
      </c>
      <c r="EG133" s="214">
        <f>EG115*12*(1+'Model Assumptions'!$I$203)</f>
        <v>0</v>
      </c>
      <c r="EH133" s="214">
        <f>EH115*12*(1+'Model Assumptions'!$I$203)</f>
        <v>0</v>
      </c>
      <c r="EI133" s="214">
        <f>EI115*12*(1+'Model Assumptions'!$I$203)</f>
        <v>0</v>
      </c>
      <c r="EJ133" s="214">
        <f>EJ115*12*(1+'Model Assumptions'!$I$203)</f>
        <v>0</v>
      </c>
      <c r="EK133" s="214">
        <f>EK115*12*(1+'Model Assumptions'!$I$203)</f>
        <v>0</v>
      </c>
      <c r="EL133" s="214">
        <f>EL115*12*(1+'Model Assumptions'!$I$203)</f>
        <v>0</v>
      </c>
      <c r="EM133" s="214">
        <f>EM115*12*(1+'Model Assumptions'!$I$203)</f>
        <v>0</v>
      </c>
      <c r="EN133" s="214">
        <f>EN115*12*(1+'Model Assumptions'!$I$203)</f>
        <v>0</v>
      </c>
      <c r="EO133" s="214">
        <f>EO115*12*(1+'Model Assumptions'!$I$203)</f>
        <v>0</v>
      </c>
      <c r="EP133" s="214">
        <f>EP115*12*(1+'Model Assumptions'!$I$203)</f>
        <v>0</v>
      </c>
      <c r="EQ133" s="214">
        <f>EQ115*12*(1+'Model Assumptions'!$I$203)</f>
        <v>0</v>
      </c>
      <c r="ER133" s="214">
        <f>ER115*12*(1+'Model Assumptions'!$I$203)</f>
        <v>0</v>
      </c>
      <c r="ES133" s="214">
        <f>ES115*12*(1+'Model Assumptions'!$I$203)</f>
        <v>0</v>
      </c>
      <c r="ET133" s="214">
        <f>ET115*12*(1+'Model Assumptions'!$I$203)</f>
        <v>0</v>
      </c>
      <c r="EU133" s="214">
        <f>EU115*12*(1+'Model Assumptions'!$I$203)</f>
        <v>0</v>
      </c>
      <c r="EV133" s="214">
        <f>EV115*12*(1+'Model Assumptions'!$I$203)</f>
        <v>0</v>
      </c>
      <c r="EW133" s="214">
        <f>EW115*12*(1+'Model Assumptions'!$I$203)</f>
        <v>0</v>
      </c>
      <c r="EX133" s="214">
        <f>EX115*12*(1+'Model Assumptions'!$I$203)</f>
        <v>0</v>
      </c>
      <c r="EY133" s="214">
        <f>EY115*12*(1+'Model Assumptions'!$I$203)</f>
        <v>0</v>
      </c>
      <c r="EZ133" s="214">
        <f>EZ115*12*(1+'Model Assumptions'!$I$203)</f>
        <v>0</v>
      </c>
      <c r="FA133" s="214">
        <f>FA115*12*(1+'Model Assumptions'!$I$203)</f>
        <v>0</v>
      </c>
      <c r="FB133" s="214">
        <f>FB115*12*(1+'Model Assumptions'!$I$203)</f>
        <v>0</v>
      </c>
      <c r="FC133" s="214">
        <f>FC115*12*(1+'Model Assumptions'!$I$203)</f>
        <v>0</v>
      </c>
      <c r="FD133" s="214">
        <f>FD115*12*(1+'Model Assumptions'!$I$203)</f>
        <v>0</v>
      </c>
      <c r="FE133" s="214">
        <f>FE115*12*(1+'Model Assumptions'!$I$203)</f>
        <v>0</v>
      </c>
      <c r="FF133" s="214">
        <f>FF115*12*(1+'Model Assumptions'!$I$203)</f>
        <v>0</v>
      </c>
      <c r="FG133" s="214">
        <f>FG115*12*(1+'Model Assumptions'!$I$203)</f>
        <v>0</v>
      </c>
      <c r="FH133" s="214">
        <f>FH115*12*(1+'Model Assumptions'!$I$203)</f>
        <v>0</v>
      </c>
      <c r="FI133" s="214">
        <f>FI115*12*(1+'Model Assumptions'!$I$203)</f>
        <v>0</v>
      </c>
      <c r="FJ133" s="214">
        <f>FJ115*12*(1+'Model Assumptions'!$I$203)</f>
        <v>0</v>
      </c>
      <c r="FK133" s="214">
        <f>FK115*12*(1+'Model Assumptions'!$I$203)</f>
        <v>0</v>
      </c>
      <c r="FL133" s="214">
        <f>FL115*12*(1+'Model Assumptions'!$I$203)</f>
        <v>0</v>
      </c>
      <c r="FM133" s="214">
        <f>FM115*12*(1+'Model Assumptions'!$I$203)</f>
        <v>0</v>
      </c>
      <c r="FN133" s="214">
        <f>FN115*12*(1+'Model Assumptions'!$I$203)</f>
        <v>0</v>
      </c>
      <c r="FO133" s="214">
        <f>FO115*12*(1+'Model Assumptions'!$I$203)</f>
        <v>0</v>
      </c>
      <c r="FP133" s="214">
        <f>FP115*12*(1+'Model Assumptions'!$I$203)</f>
        <v>0</v>
      </c>
      <c r="FQ133" s="214">
        <f>FQ115*12*(1+'Model Assumptions'!$I$203)</f>
        <v>0</v>
      </c>
      <c r="FR133" s="214">
        <f>FR115*12*(1+'Model Assumptions'!$I$203)</f>
        <v>0</v>
      </c>
      <c r="FS133" s="214">
        <f>FS115*12*(1+'Model Assumptions'!$I$203)</f>
        <v>0</v>
      </c>
      <c r="FT133" s="214">
        <f>FT115*12*(1+'Model Assumptions'!$I$203)</f>
        <v>0</v>
      </c>
      <c r="FU133" s="214">
        <f>FU115*12*(1+'Model Assumptions'!$I$203)</f>
        <v>0</v>
      </c>
      <c r="FV133" s="214">
        <f>FV115*12*(1+'Model Assumptions'!$I$203)</f>
        <v>0</v>
      </c>
      <c r="FW133" s="214">
        <f>FW115*12*(1+'Model Assumptions'!$I$203)</f>
        <v>0</v>
      </c>
      <c r="FX133" s="214">
        <f>FX115*12*(1+'Model Assumptions'!$I$203)</f>
        <v>0</v>
      </c>
      <c r="FY133" s="214">
        <f>FY115*12*(1+'Model Assumptions'!$I$203)</f>
        <v>0</v>
      </c>
      <c r="FZ133" s="214">
        <f>FZ115*12*(1+'Model Assumptions'!$I$203)</f>
        <v>0</v>
      </c>
      <c r="GA133" s="214">
        <f>GA115*12*(1+'Model Assumptions'!$I$203)</f>
        <v>0</v>
      </c>
      <c r="GB133" s="214">
        <f>GB115*12*(1+'Model Assumptions'!$I$203)</f>
        <v>0</v>
      </c>
      <c r="GC133" s="214">
        <f>GC115*12*(1+'Model Assumptions'!$I$203)</f>
        <v>0</v>
      </c>
      <c r="GD133" s="214">
        <f>GD115*12*(1+'Model Assumptions'!$I$203)</f>
        <v>0</v>
      </c>
      <c r="GE133" s="214">
        <f>GE115*12*(1+'Model Assumptions'!$I$203)</f>
        <v>0</v>
      </c>
      <c r="GF133" s="214">
        <f>GF115*12*(1+'Model Assumptions'!$I$203)</f>
        <v>0</v>
      </c>
      <c r="GG133" s="214">
        <f>GG115*12*(1+'Model Assumptions'!$I$203)</f>
        <v>0</v>
      </c>
      <c r="GH133" s="214">
        <f>GH115*12*(1+'Model Assumptions'!$I$203)</f>
        <v>0</v>
      </c>
      <c r="GI133" s="214">
        <f>GI115*12*(1+'Model Assumptions'!$I$203)</f>
        <v>0</v>
      </c>
      <c r="GJ133" s="214">
        <f>GJ115*12*(1+'Model Assumptions'!$I$203)</f>
        <v>0</v>
      </c>
      <c r="GK133" s="214">
        <f>GK115*12*(1+'Model Assumptions'!$I$203)</f>
        <v>0</v>
      </c>
      <c r="GL133" s="214">
        <f>GL115*12*(1+'Model Assumptions'!$I$203)</f>
        <v>0</v>
      </c>
      <c r="GM133" s="214">
        <f>GM115*12*(1+'Model Assumptions'!$I$203)</f>
        <v>0</v>
      </c>
      <c r="GN133" s="214">
        <f>GN115*12*(1+'Model Assumptions'!$I$203)</f>
        <v>0</v>
      </c>
      <c r="GO133" s="214">
        <f>GO115*12*(1+'Model Assumptions'!$I$203)</f>
        <v>0</v>
      </c>
      <c r="GP133" s="214">
        <f>GP115*12*(1+'Model Assumptions'!$I$203)</f>
        <v>0</v>
      </c>
      <c r="GQ133" s="214">
        <f>GQ115*12*(1+'Model Assumptions'!$I$203)</f>
        <v>0</v>
      </c>
      <c r="GR133" s="214">
        <f>GR115*12*(1+'Model Assumptions'!$I$203)</f>
        <v>0</v>
      </c>
      <c r="GS133" s="214">
        <f>GS115*12*(1+'Model Assumptions'!$I$203)</f>
        <v>0</v>
      </c>
      <c r="GT133" s="214">
        <f>GT115*12*(1+'Model Assumptions'!$I$203)</f>
        <v>0</v>
      </c>
      <c r="GU133" s="214">
        <f>GU115*12*(1+'Model Assumptions'!$I$203)</f>
        <v>0</v>
      </c>
      <c r="GV133" s="214">
        <f>GV115*12*(1+'Model Assumptions'!$I$203)</f>
        <v>0</v>
      </c>
      <c r="GX133" s="230">
        <f t="shared" si="223"/>
        <v>132</v>
      </c>
      <c r="HB133" s="211" t="str">
        <f>DZ$18&amp;DZ$19&amp;DZ$20</f>
        <v>FORDTRANSIT (V363)310 L3 2.2 TDCi H2 Ambiente</v>
      </c>
      <c r="HF133" s="212" t="str">
        <f>DZ$18&amp;DZ$19&amp;DZ$20&amp;"Term:"&amp; DZ$43&amp;"  Mileage: "&amp;DZ$44</f>
        <v>FORDTRANSIT (V363)310 L3 2.2 TDCi H2 AmbienteTerm:60  Mileage: 40000</v>
      </c>
    </row>
    <row r="134" spans="1:214" ht="12" hidden="1" customHeight="1" x14ac:dyDescent="0.2">
      <c r="A134" s="230" t="s">
        <v>440</v>
      </c>
      <c r="B134" s="208" t="str">
        <f>B65&amp;"step1"</f>
        <v>MaintanceRepairstep1</v>
      </c>
      <c r="D134" s="232" t="str">
        <f>D65</f>
        <v xml:space="preserve"> Maintenance &amp; repair </v>
      </c>
      <c r="E134" s="214">
        <f t="shared" ref="E134:BP134" si="224">E116*12*(1+IF(ISERROR(VLOOKUP(E5,Vehicles2,6,FALSE)),0,VLOOKUP(E5,Vehicles2,6,FALSE)))</f>
        <v>402.47999999999996</v>
      </c>
      <c r="F134" s="214">
        <f t="shared" si="224"/>
        <v>487.44000000000005</v>
      </c>
      <c r="G134" s="214">
        <f t="shared" si="224"/>
        <v>677.23199999999997</v>
      </c>
      <c r="H134" s="214">
        <f t="shared" si="224"/>
        <v>455.04</v>
      </c>
      <c r="I134" s="214">
        <f t="shared" si="224"/>
        <v>559.15199999999993</v>
      </c>
      <c r="J134" s="214">
        <f t="shared" si="224"/>
        <v>774.14400000000001</v>
      </c>
      <c r="K134" s="214">
        <f t="shared" si="224"/>
        <v>356.77440000000001</v>
      </c>
      <c r="L134" s="214">
        <f t="shared" si="224"/>
        <v>426.81600000000003</v>
      </c>
      <c r="M134" s="214">
        <f t="shared" si="224"/>
        <v>573.60239999999999</v>
      </c>
      <c r="N134" s="214">
        <f t="shared" si="224"/>
        <v>394.66800000000012</v>
      </c>
      <c r="O134" s="214">
        <f t="shared" si="224"/>
        <v>478.1160000000001</v>
      </c>
      <c r="P134" s="214">
        <f t="shared" si="224"/>
        <v>651.98879999999997</v>
      </c>
      <c r="Q134" s="214">
        <f t="shared" si="224"/>
        <v>394.24319999999994</v>
      </c>
      <c r="R134" s="214">
        <f t="shared" si="224"/>
        <v>478.48319999999995</v>
      </c>
      <c r="S134" s="214">
        <f t="shared" si="224"/>
        <v>673.92</v>
      </c>
      <c r="T134" s="214">
        <f t="shared" si="224"/>
        <v>450.12240000000003</v>
      </c>
      <c r="U134" s="214">
        <f t="shared" si="224"/>
        <v>557.38800000000003</v>
      </c>
      <c r="V134" s="214">
        <f t="shared" si="224"/>
        <v>768.40919999999994</v>
      </c>
      <c r="W134" s="214">
        <f t="shared" si="224"/>
        <v>409.96799999999996</v>
      </c>
      <c r="X134" s="214">
        <f t="shared" si="224"/>
        <v>498.84119999999996</v>
      </c>
      <c r="Y134" s="214">
        <f t="shared" si="224"/>
        <v>701.01719999999989</v>
      </c>
      <c r="Z134" s="214">
        <f t="shared" si="224"/>
        <v>466.68959999999998</v>
      </c>
      <c r="AA134" s="214">
        <f t="shared" si="224"/>
        <v>577.46519999999998</v>
      </c>
      <c r="AB134" s="214">
        <f t="shared" si="224"/>
        <v>799.71839999999997</v>
      </c>
      <c r="AC134" s="214">
        <f t="shared" si="224"/>
        <v>461.38679999999999</v>
      </c>
      <c r="AD134" s="214">
        <f t="shared" si="224"/>
        <v>561.91800000000001</v>
      </c>
      <c r="AE134" s="214">
        <f t="shared" si="224"/>
        <v>794.82479999999987</v>
      </c>
      <c r="AF134" s="214">
        <f t="shared" si="224"/>
        <v>527.64600000000007</v>
      </c>
      <c r="AG134" s="214">
        <f t="shared" si="224"/>
        <v>657.30840000000001</v>
      </c>
      <c r="AH134" s="214">
        <f t="shared" si="224"/>
        <v>909.06479999999988</v>
      </c>
      <c r="AI134" s="214">
        <f t="shared" si="224"/>
        <v>356.77440000000001</v>
      </c>
      <c r="AJ134" s="214">
        <f t="shared" si="224"/>
        <v>426.81600000000003</v>
      </c>
      <c r="AK134" s="214">
        <f t="shared" si="224"/>
        <v>573.60239999999999</v>
      </c>
      <c r="AL134" s="214">
        <f t="shared" si="224"/>
        <v>394.66800000000012</v>
      </c>
      <c r="AM134" s="214">
        <f t="shared" si="224"/>
        <v>478.1160000000001</v>
      </c>
      <c r="AN134" s="214">
        <f t="shared" si="224"/>
        <v>651.98879999999997</v>
      </c>
      <c r="AO134" s="214">
        <f t="shared" si="224"/>
        <v>470.80319999999995</v>
      </c>
      <c r="AP134" s="214">
        <f t="shared" si="224"/>
        <v>553.24799999999993</v>
      </c>
      <c r="AQ134" s="214">
        <f t="shared" si="224"/>
        <v>711.35759999999993</v>
      </c>
      <c r="AR134" s="214">
        <f t="shared" si="224"/>
        <v>509.58479999999992</v>
      </c>
      <c r="AS134" s="214">
        <f t="shared" si="224"/>
        <v>597.04679999999996</v>
      </c>
      <c r="AT134" s="214">
        <f t="shared" si="224"/>
        <v>811.29480000000001</v>
      </c>
      <c r="AU134" s="214">
        <f t="shared" si="224"/>
        <v>387.82800000000009</v>
      </c>
      <c r="AV134" s="214">
        <f t="shared" si="224"/>
        <v>463.0680000000001</v>
      </c>
      <c r="AW134" s="214">
        <f t="shared" si="224"/>
        <v>625.99680000000012</v>
      </c>
      <c r="AX134" s="214">
        <f t="shared" si="224"/>
        <v>430.23600000000005</v>
      </c>
      <c r="AY134" s="214">
        <f t="shared" si="224"/>
        <v>520.93439999999998</v>
      </c>
      <c r="AZ134" s="214">
        <f t="shared" si="224"/>
        <v>713.54880000000003</v>
      </c>
      <c r="BA134" s="214">
        <f t="shared" si="224"/>
        <v>529.78199999999993</v>
      </c>
      <c r="BB134" s="214">
        <f t="shared" si="224"/>
        <v>635.904</v>
      </c>
      <c r="BC134" s="214">
        <f t="shared" si="224"/>
        <v>865.67399999999998</v>
      </c>
      <c r="BD134" s="214">
        <f t="shared" si="224"/>
        <v>592.1579999999999</v>
      </c>
      <c r="BE134" s="214">
        <f t="shared" si="224"/>
        <v>719.39400000000001</v>
      </c>
      <c r="BF134" s="214">
        <f t="shared" si="224"/>
        <v>988.9079999999999</v>
      </c>
      <c r="BG134" s="214">
        <f t="shared" si="224"/>
        <v>356.77440000000001</v>
      </c>
      <c r="BH134" s="214">
        <f t="shared" si="224"/>
        <v>426.81600000000003</v>
      </c>
      <c r="BI134" s="214">
        <f t="shared" si="224"/>
        <v>573.60239999999999</v>
      </c>
      <c r="BJ134" s="214">
        <f t="shared" si="224"/>
        <v>394.66800000000012</v>
      </c>
      <c r="BK134" s="214">
        <f t="shared" si="224"/>
        <v>478.1160000000001</v>
      </c>
      <c r="BL134" s="214">
        <f t="shared" si="224"/>
        <v>651.98879999999997</v>
      </c>
      <c r="BM134" s="214">
        <f t="shared" si="224"/>
        <v>369.90720000000005</v>
      </c>
      <c r="BN134" s="214">
        <f t="shared" si="224"/>
        <v>446.65199999999999</v>
      </c>
      <c r="BO134" s="214">
        <f t="shared" si="224"/>
        <v>617.37840000000017</v>
      </c>
      <c r="BP134" s="214">
        <f t="shared" si="224"/>
        <v>418.06080000000003</v>
      </c>
      <c r="BQ134" s="214">
        <f t="shared" ref="BQ134:EB134" si="225">BQ116*12*(1+IF(ISERROR(VLOOKUP(BQ5,Vehicles2,6,FALSE)),0,VLOOKUP(BQ5,Vehicles2,6,FALSE)))</f>
        <v>512.31600000000014</v>
      </c>
      <c r="BR134" s="214">
        <f t="shared" si="225"/>
        <v>704.93040000000008</v>
      </c>
      <c r="BS134" s="214">
        <f t="shared" si="225"/>
        <v>560.30399999999997</v>
      </c>
      <c r="BT134" s="214">
        <f t="shared" si="225"/>
        <v>694.8</v>
      </c>
      <c r="BU134" s="214">
        <f t="shared" si="225"/>
        <v>1004.5440000000001</v>
      </c>
      <c r="BV134" s="214">
        <f t="shared" si="225"/>
        <v>653.6160000000001</v>
      </c>
      <c r="BW134" s="214">
        <f t="shared" si="225"/>
        <v>826.56</v>
      </c>
      <c r="BX134" s="214">
        <f t="shared" si="225"/>
        <v>1147.1039999999998</v>
      </c>
      <c r="BY134" s="214">
        <f t="shared" si="225"/>
        <v>416.1456</v>
      </c>
      <c r="BZ134" s="214">
        <f t="shared" si="225"/>
        <v>508.95</v>
      </c>
      <c r="CA134" s="214">
        <f t="shared" si="225"/>
        <v>696.38400000000001</v>
      </c>
      <c r="CB134" s="214">
        <f t="shared" si="225"/>
        <v>475.81559999999996</v>
      </c>
      <c r="CC134" s="214">
        <f t="shared" si="225"/>
        <v>577.46519999999998</v>
      </c>
      <c r="CD134" s="214">
        <f t="shared" si="225"/>
        <v>795.08519999999999</v>
      </c>
      <c r="CE134" s="214">
        <f t="shared" si="225"/>
        <v>477.31200000000001</v>
      </c>
      <c r="CF134" s="214">
        <f t="shared" si="225"/>
        <v>553.24799999999993</v>
      </c>
      <c r="CG134" s="214">
        <f t="shared" si="225"/>
        <v>715.83240000000001</v>
      </c>
      <c r="CH134" s="214">
        <f t="shared" si="225"/>
        <v>509.85599999999999</v>
      </c>
      <c r="CI134" s="214">
        <f t="shared" si="225"/>
        <v>599.35200000000009</v>
      </c>
      <c r="CJ134" s="214">
        <f t="shared" si="225"/>
        <v>815.76959999999985</v>
      </c>
      <c r="CK134" s="214">
        <f t="shared" si="225"/>
        <v>656.44919999999991</v>
      </c>
      <c r="CL134" s="214">
        <f t="shared" si="225"/>
        <v>784.95119999999997</v>
      </c>
      <c r="CM134" s="214">
        <f t="shared" si="225"/>
        <v>1062.2831999999999</v>
      </c>
      <c r="CN134" s="214">
        <f t="shared" si="225"/>
        <v>728.32319999999993</v>
      </c>
      <c r="CO134" s="214">
        <f t="shared" si="225"/>
        <v>884.26799999999992</v>
      </c>
      <c r="CP134" s="214">
        <f t="shared" si="225"/>
        <v>1209.2256</v>
      </c>
      <c r="CQ134" s="214">
        <f t="shared" si="225"/>
        <v>477.31200000000001</v>
      </c>
      <c r="CR134" s="214">
        <f t="shared" si="225"/>
        <v>553.24799999999993</v>
      </c>
      <c r="CS134" s="214">
        <f t="shared" si="225"/>
        <v>715.83240000000001</v>
      </c>
      <c r="CT134" s="214">
        <f t="shared" si="225"/>
        <v>509.85599999999999</v>
      </c>
      <c r="CU134" s="214">
        <f t="shared" si="225"/>
        <v>599.35200000000009</v>
      </c>
      <c r="CV134" s="214">
        <f t="shared" si="225"/>
        <v>815.76959999999985</v>
      </c>
      <c r="CW134" s="214">
        <f t="shared" si="225"/>
        <v>420.24960000000004</v>
      </c>
      <c r="CX134" s="214">
        <f t="shared" si="225"/>
        <v>492.48000000000008</v>
      </c>
      <c r="CY134" s="214">
        <f t="shared" si="225"/>
        <v>651.98879999999997</v>
      </c>
      <c r="CZ134" s="214">
        <f t="shared" si="225"/>
        <v>458.82720000000006</v>
      </c>
      <c r="DA134" s="214">
        <f t="shared" si="225"/>
        <v>546.24239999999998</v>
      </c>
      <c r="DB134" s="214">
        <f t="shared" si="225"/>
        <v>744.05520000000013</v>
      </c>
      <c r="DC134" s="214">
        <f t="shared" si="225"/>
        <v>448.12799999999999</v>
      </c>
      <c r="DD134" s="214">
        <f t="shared" si="225"/>
        <v>532.08000000000004</v>
      </c>
      <c r="DE134" s="214">
        <f t="shared" si="225"/>
        <v>709.34399999999994</v>
      </c>
      <c r="DF134" s="214">
        <f t="shared" si="225"/>
        <v>492.48</v>
      </c>
      <c r="DG134" s="214">
        <f t="shared" si="225"/>
        <v>591.11999999999989</v>
      </c>
      <c r="DH134" s="214">
        <f t="shared" si="225"/>
        <v>811.15200000000004</v>
      </c>
      <c r="DI134" s="214">
        <f t="shared" si="225"/>
        <v>448.77599999999995</v>
      </c>
      <c r="DJ134" s="214">
        <f t="shared" si="225"/>
        <v>539.99400000000003</v>
      </c>
      <c r="DK134" s="214">
        <f t="shared" si="225"/>
        <v>693.17399999999998</v>
      </c>
      <c r="DL134" s="214">
        <f t="shared" si="225"/>
        <v>499.28399999999993</v>
      </c>
      <c r="DM134" s="214">
        <f t="shared" si="225"/>
        <v>584.15399999999988</v>
      </c>
      <c r="DN134" s="214">
        <f t="shared" si="225"/>
        <v>790.18799999999999</v>
      </c>
      <c r="DO134" s="214">
        <f t="shared" si="225"/>
        <v>465.61199999999997</v>
      </c>
      <c r="DP134" s="214">
        <f t="shared" si="225"/>
        <v>549.93000000000006</v>
      </c>
      <c r="DQ134" s="214">
        <f t="shared" si="225"/>
        <v>728.50199999999995</v>
      </c>
      <c r="DR134" s="214">
        <f t="shared" si="225"/>
        <v>511.98</v>
      </c>
      <c r="DS134" s="214">
        <f t="shared" si="225"/>
        <v>608.30399999999997</v>
      </c>
      <c r="DT134" s="214">
        <f t="shared" si="225"/>
        <v>830.20799999999986</v>
      </c>
      <c r="DU134" s="214">
        <f t="shared" si="225"/>
        <v>614.46839999999997</v>
      </c>
      <c r="DV134" s="214">
        <f t="shared" si="225"/>
        <v>747.27240000000006</v>
      </c>
      <c r="DW134" s="214">
        <f t="shared" si="225"/>
        <v>1050.8652</v>
      </c>
      <c r="DX134" s="214">
        <f t="shared" si="225"/>
        <v>699.86279999999999</v>
      </c>
      <c r="DY134" s="214">
        <f t="shared" si="225"/>
        <v>868.65240000000006</v>
      </c>
      <c r="DZ134" s="214">
        <f t="shared" si="225"/>
        <v>1201.8047999999999</v>
      </c>
      <c r="EA134" s="214">
        <f t="shared" si="225"/>
        <v>585.23040000000003</v>
      </c>
      <c r="EB134" s="214">
        <f t="shared" si="225"/>
        <v>735.30000000000007</v>
      </c>
      <c r="EC134" s="214">
        <f t="shared" ref="EC134:GN134" si="226">EC116*12*(1+IF(ISERROR(VLOOKUP(EC5,Vehicles2,6,FALSE)),0,VLOOKUP(EC5,Vehicles2,6,FALSE)))</f>
        <v>1041.8688</v>
      </c>
      <c r="ED134" s="214">
        <f t="shared" si="226"/>
        <v>690.42960000000005</v>
      </c>
      <c r="EE134" s="214">
        <f t="shared" si="226"/>
        <v>860.19840000000011</v>
      </c>
      <c r="EF134" s="214">
        <f t="shared" si="226"/>
        <v>1190.4336000000001</v>
      </c>
      <c r="EG134" s="214">
        <f t="shared" si="226"/>
        <v>0</v>
      </c>
      <c r="EH134" s="214">
        <f t="shared" si="226"/>
        <v>0</v>
      </c>
      <c r="EI134" s="214">
        <f t="shared" si="226"/>
        <v>0</v>
      </c>
      <c r="EJ134" s="214">
        <f t="shared" si="226"/>
        <v>0</v>
      </c>
      <c r="EK134" s="214">
        <f t="shared" si="226"/>
        <v>0</v>
      </c>
      <c r="EL134" s="214">
        <f t="shared" si="226"/>
        <v>0</v>
      </c>
      <c r="EM134" s="214">
        <f t="shared" si="226"/>
        <v>0</v>
      </c>
      <c r="EN134" s="214">
        <f t="shared" si="226"/>
        <v>0</v>
      </c>
      <c r="EO134" s="214">
        <f t="shared" si="226"/>
        <v>0</v>
      </c>
      <c r="EP134" s="214">
        <f t="shared" si="226"/>
        <v>0</v>
      </c>
      <c r="EQ134" s="214">
        <f t="shared" si="226"/>
        <v>0</v>
      </c>
      <c r="ER134" s="214">
        <f t="shared" si="226"/>
        <v>0</v>
      </c>
      <c r="ES134" s="214">
        <f t="shared" si="226"/>
        <v>0</v>
      </c>
      <c r="ET134" s="214">
        <f t="shared" si="226"/>
        <v>0</v>
      </c>
      <c r="EU134" s="214">
        <f t="shared" si="226"/>
        <v>0</v>
      </c>
      <c r="EV134" s="214">
        <f t="shared" si="226"/>
        <v>0</v>
      </c>
      <c r="EW134" s="214">
        <f t="shared" si="226"/>
        <v>0</v>
      </c>
      <c r="EX134" s="214">
        <f t="shared" si="226"/>
        <v>0</v>
      </c>
      <c r="EY134" s="214">
        <f t="shared" si="226"/>
        <v>0</v>
      </c>
      <c r="EZ134" s="214">
        <f t="shared" si="226"/>
        <v>0</v>
      </c>
      <c r="FA134" s="214">
        <f t="shared" si="226"/>
        <v>0</v>
      </c>
      <c r="FB134" s="214">
        <f t="shared" si="226"/>
        <v>0</v>
      </c>
      <c r="FC134" s="214">
        <f t="shared" si="226"/>
        <v>0</v>
      </c>
      <c r="FD134" s="214">
        <f t="shared" si="226"/>
        <v>0</v>
      </c>
      <c r="FE134" s="214">
        <f t="shared" si="226"/>
        <v>0</v>
      </c>
      <c r="FF134" s="214">
        <f t="shared" si="226"/>
        <v>0</v>
      </c>
      <c r="FG134" s="214">
        <f t="shared" si="226"/>
        <v>0</v>
      </c>
      <c r="FH134" s="214">
        <f t="shared" si="226"/>
        <v>0</v>
      </c>
      <c r="FI134" s="214">
        <f t="shared" si="226"/>
        <v>0</v>
      </c>
      <c r="FJ134" s="214">
        <f t="shared" si="226"/>
        <v>0</v>
      </c>
      <c r="FK134" s="214">
        <f t="shared" si="226"/>
        <v>0</v>
      </c>
      <c r="FL134" s="214">
        <f t="shared" si="226"/>
        <v>0</v>
      </c>
      <c r="FM134" s="214">
        <f t="shared" si="226"/>
        <v>0</v>
      </c>
      <c r="FN134" s="214">
        <f t="shared" si="226"/>
        <v>0</v>
      </c>
      <c r="FO134" s="214">
        <f t="shared" si="226"/>
        <v>0</v>
      </c>
      <c r="FP134" s="214">
        <f t="shared" si="226"/>
        <v>0</v>
      </c>
      <c r="FQ134" s="214">
        <f t="shared" si="226"/>
        <v>0</v>
      </c>
      <c r="FR134" s="214">
        <f t="shared" si="226"/>
        <v>0</v>
      </c>
      <c r="FS134" s="214">
        <f t="shared" si="226"/>
        <v>0</v>
      </c>
      <c r="FT134" s="214">
        <f t="shared" si="226"/>
        <v>0</v>
      </c>
      <c r="FU134" s="214">
        <f t="shared" si="226"/>
        <v>0</v>
      </c>
      <c r="FV134" s="214">
        <f t="shared" si="226"/>
        <v>0</v>
      </c>
      <c r="FW134" s="214">
        <f t="shared" si="226"/>
        <v>0</v>
      </c>
      <c r="FX134" s="214">
        <f t="shared" si="226"/>
        <v>0</v>
      </c>
      <c r="FY134" s="214">
        <f t="shared" si="226"/>
        <v>0</v>
      </c>
      <c r="FZ134" s="214">
        <f t="shared" si="226"/>
        <v>0</v>
      </c>
      <c r="GA134" s="214">
        <f t="shared" si="226"/>
        <v>0</v>
      </c>
      <c r="GB134" s="214">
        <f t="shared" si="226"/>
        <v>0</v>
      </c>
      <c r="GC134" s="214">
        <f t="shared" si="226"/>
        <v>0</v>
      </c>
      <c r="GD134" s="214">
        <f t="shared" si="226"/>
        <v>0</v>
      </c>
      <c r="GE134" s="214">
        <f t="shared" si="226"/>
        <v>0</v>
      </c>
      <c r="GF134" s="214">
        <f t="shared" si="226"/>
        <v>0</v>
      </c>
      <c r="GG134" s="214">
        <f t="shared" si="226"/>
        <v>0</v>
      </c>
      <c r="GH134" s="214">
        <f t="shared" si="226"/>
        <v>0</v>
      </c>
      <c r="GI134" s="214">
        <f t="shared" si="226"/>
        <v>0</v>
      </c>
      <c r="GJ134" s="214">
        <f t="shared" si="226"/>
        <v>0</v>
      </c>
      <c r="GK134" s="214">
        <f t="shared" si="226"/>
        <v>0</v>
      </c>
      <c r="GL134" s="214">
        <f t="shared" si="226"/>
        <v>0</v>
      </c>
      <c r="GM134" s="214">
        <f t="shared" si="226"/>
        <v>0</v>
      </c>
      <c r="GN134" s="214">
        <f t="shared" si="226"/>
        <v>0</v>
      </c>
      <c r="GO134" s="214">
        <f t="shared" ref="GO134:GR134" si="227">GO116*12*(1+IF(ISERROR(VLOOKUP(GO5,Vehicles2,6,FALSE)),0,VLOOKUP(GO5,Vehicles2,6,FALSE)))</f>
        <v>0</v>
      </c>
      <c r="GP134" s="214">
        <f t="shared" si="227"/>
        <v>0</v>
      </c>
      <c r="GQ134" s="214">
        <f t="shared" si="227"/>
        <v>0</v>
      </c>
      <c r="GR134" s="214">
        <f t="shared" si="227"/>
        <v>0</v>
      </c>
      <c r="GS134" s="214">
        <f t="shared" ref="GS134:GV134" si="228">GS116*12*(1+IF(ISERROR(VLOOKUP(GS5,Vehicles2,6,FALSE)),0,VLOOKUP(GS5,Vehicles2,6,FALSE)))</f>
        <v>0</v>
      </c>
      <c r="GT134" s="214">
        <f t="shared" si="228"/>
        <v>0</v>
      </c>
      <c r="GU134" s="214">
        <f t="shared" si="228"/>
        <v>0</v>
      </c>
      <c r="GV134" s="214">
        <f t="shared" si="228"/>
        <v>0</v>
      </c>
      <c r="GX134" s="230">
        <f t="shared" si="223"/>
        <v>133</v>
      </c>
      <c r="HB134" s="211" t="str">
        <f>EA$18&amp;EA$19&amp;EA$20</f>
        <v>VWAMAROK2.0 TDi CD Extra AC CM 2WD</v>
      </c>
      <c r="HF134" s="212" t="str">
        <f>EA$18&amp;EA$19&amp;EA$20&amp;"Term:"&amp; EA$43&amp;"  Mileage: "&amp;EA$44</f>
        <v>VWAMAROK2.0 TDi CD Extra AC CM 2WDTerm:48  Mileage: 25000</v>
      </c>
    </row>
    <row r="135" spans="1:214" ht="12" hidden="1" customHeight="1" x14ac:dyDescent="0.2">
      <c r="A135" s="230" t="s">
        <v>440</v>
      </c>
      <c r="B135" s="208" t="str">
        <f>B66&amp;"step1"</f>
        <v>SummerTiresstep1</v>
      </c>
      <c r="D135" s="232" t="str">
        <f>D66</f>
        <v xml:space="preserve"> Summer tires </v>
      </c>
      <c r="E135" s="214">
        <f>E117*12*(1+'Model Assumptions'!$I$205)</f>
        <v>143.61840000000001</v>
      </c>
      <c r="F135" s="214">
        <f>F117*12*(1+'Model Assumptions'!$I$205)</f>
        <v>172.00200000000004</v>
      </c>
      <c r="G135" s="214">
        <f>G117*12*(1+'Model Assumptions'!$I$205)</f>
        <v>229.29240000000004</v>
      </c>
      <c r="H135" s="214">
        <f>H117*12*(1+'Model Assumptions'!$I$205)</f>
        <v>143.61840000000001</v>
      </c>
      <c r="I135" s="214">
        <f>I117*12*(1+'Model Assumptions'!$I$205)</f>
        <v>172.00200000000004</v>
      </c>
      <c r="J135" s="214">
        <f>J117*12*(1+'Model Assumptions'!$I$205)</f>
        <v>229.29240000000004</v>
      </c>
      <c r="K135" s="214">
        <f>K117*12*(1+'Model Assumptions'!$I$205)</f>
        <v>160.23000000000002</v>
      </c>
      <c r="L135" s="214">
        <f>L117*12*(1+'Model Assumptions'!$I$205)</f>
        <v>192.27599999999998</v>
      </c>
      <c r="M135" s="214">
        <f>M117*12*(1+'Model Assumptions'!$I$205)</f>
        <v>256.36800000000005</v>
      </c>
      <c r="N135" s="214">
        <f>N117*12*(1+'Model Assumptions'!$I$205)</f>
        <v>160.23000000000002</v>
      </c>
      <c r="O135" s="214">
        <f>O117*12*(1+'Model Assumptions'!$I$205)</f>
        <v>192.27599999999998</v>
      </c>
      <c r="P135" s="214">
        <f>P117*12*(1+'Model Assumptions'!$I$205)</f>
        <v>256.36800000000005</v>
      </c>
      <c r="Q135" s="214">
        <f>Q117*12*(1+'Model Assumptions'!$I$205)</f>
        <v>166.24680000000004</v>
      </c>
      <c r="R135" s="214">
        <f>R117*12*(1+'Model Assumptions'!$I$205)</f>
        <v>199.47000000000003</v>
      </c>
      <c r="S135" s="214">
        <f>S117*12*(1+'Model Assumptions'!$I$205)</f>
        <v>265.52400000000006</v>
      </c>
      <c r="T135" s="214">
        <f>T117*12*(1+'Model Assumptions'!$I$205)</f>
        <v>166.24680000000004</v>
      </c>
      <c r="U135" s="214">
        <f>U117*12*(1+'Model Assumptions'!$I$205)</f>
        <v>199.47000000000003</v>
      </c>
      <c r="V135" s="214">
        <f>V117*12*(1+'Model Assumptions'!$I$205)</f>
        <v>265.91640000000001</v>
      </c>
      <c r="W135" s="214">
        <f>W117*12*(1+'Model Assumptions'!$I$205)</f>
        <v>180.11160000000001</v>
      </c>
      <c r="X135" s="214">
        <f>X117*12*(1+'Model Assumptions'!$I$205)</f>
        <v>216.21240000000003</v>
      </c>
      <c r="Y135" s="214">
        <f>Y117*12*(1+'Model Assumptions'!$I$205)</f>
        <v>288.15240000000006</v>
      </c>
      <c r="Z135" s="214">
        <f>Z117*12*(1+'Model Assumptions'!$I$205)</f>
        <v>180.11160000000001</v>
      </c>
      <c r="AA135" s="214">
        <f>AA117*12*(1+'Model Assumptions'!$I$205)</f>
        <v>216.21240000000003</v>
      </c>
      <c r="AB135" s="214">
        <f>AB117*12*(1+'Model Assumptions'!$I$205)</f>
        <v>288.15240000000006</v>
      </c>
      <c r="AC135" s="214">
        <f>AC117*12*(1+'Model Assumptions'!$I$205)</f>
        <v>265.65479999999997</v>
      </c>
      <c r="AD135" s="214">
        <f>AD117*12*(1+'Model Assumptions'!$I$205)</f>
        <v>319.15199999999999</v>
      </c>
      <c r="AE135" s="214">
        <f>AE117*12*(1+'Model Assumptions'!$I$205)</f>
        <v>425.49240000000003</v>
      </c>
      <c r="AF135" s="214">
        <f>AF117*12*(1+'Model Assumptions'!$I$205)</f>
        <v>265.91640000000001</v>
      </c>
      <c r="AG135" s="214">
        <f>AG117*12*(1+'Model Assumptions'!$I$205)</f>
        <v>319.15199999999999</v>
      </c>
      <c r="AH135" s="214">
        <f>AH117*12*(1+'Model Assumptions'!$I$205)</f>
        <v>425.1</v>
      </c>
      <c r="AI135" s="214">
        <f>AI117*12*(1+'Model Assumptions'!$I$205)</f>
        <v>179.85000000000002</v>
      </c>
      <c r="AJ135" s="214">
        <f>AJ117*12*(1+'Model Assumptions'!$I$205)</f>
        <v>215.82000000000002</v>
      </c>
      <c r="AK135" s="214">
        <f>AK117*12*(1+'Model Assumptions'!$I$205)</f>
        <v>287.76000000000005</v>
      </c>
      <c r="AL135" s="214">
        <f>AL117*12*(1+'Model Assumptions'!$I$205)</f>
        <v>179.85000000000002</v>
      </c>
      <c r="AM135" s="214">
        <f>AM117*12*(1+'Model Assumptions'!$I$205)</f>
        <v>215.82000000000002</v>
      </c>
      <c r="AN135" s="214">
        <f>AN117*12*(1+'Model Assumptions'!$I$205)</f>
        <v>287.76000000000005</v>
      </c>
      <c r="AO135" s="214">
        <f>AO117*12*(1+'Model Assumptions'!$I$205)</f>
        <v>178.41120000000001</v>
      </c>
      <c r="AP135" s="214">
        <f>AP117*12*(1+'Model Assumptions'!$I$205)</f>
        <v>214.25040000000001</v>
      </c>
      <c r="AQ135" s="214">
        <f>AQ117*12*(1+'Model Assumptions'!$I$205)</f>
        <v>285.53640000000001</v>
      </c>
      <c r="AR135" s="214">
        <f>AR117*12*(1+'Model Assumptions'!$I$205)</f>
        <v>178.41120000000001</v>
      </c>
      <c r="AS135" s="214">
        <f>AS117*12*(1+'Model Assumptions'!$I$205)</f>
        <v>214.25040000000001</v>
      </c>
      <c r="AT135" s="214">
        <f>AT117*12*(1+'Model Assumptions'!$I$205)</f>
        <v>285.53640000000001</v>
      </c>
      <c r="AU135" s="214">
        <f>AU117*12*(1+'Model Assumptions'!$I$205)</f>
        <v>180.11160000000001</v>
      </c>
      <c r="AV135" s="214">
        <f>AV117*12*(1+'Model Assumptions'!$I$205)</f>
        <v>216.21240000000003</v>
      </c>
      <c r="AW135" s="214">
        <f>AW117*12*(1+'Model Assumptions'!$I$205)</f>
        <v>288.15240000000006</v>
      </c>
      <c r="AX135" s="214">
        <f>AX117*12*(1+'Model Assumptions'!$I$205)</f>
        <v>180.11160000000001</v>
      </c>
      <c r="AY135" s="214">
        <f>AY117*12*(1+'Model Assumptions'!$I$205)</f>
        <v>216.21240000000003</v>
      </c>
      <c r="AZ135" s="214">
        <f>AZ117*12*(1+'Model Assumptions'!$I$205)</f>
        <v>288.15240000000006</v>
      </c>
      <c r="BA135" s="214">
        <f>BA117*12*(1+'Model Assumptions'!$I$205)</f>
        <v>302.67120000000006</v>
      </c>
      <c r="BB135" s="214">
        <f>BB117*12*(1+'Model Assumptions'!$I$205)</f>
        <v>363.62400000000002</v>
      </c>
      <c r="BC135" s="214">
        <f>BC117*12*(1+'Model Assumptions'!$I$205)</f>
        <v>484.74480000000005</v>
      </c>
      <c r="BD135" s="214">
        <f>BD117*12*(1+'Model Assumptions'!$I$205)</f>
        <v>302.67120000000006</v>
      </c>
      <c r="BE135" s="214">
        <f>BE117*12*(1+'Model Assumptions'!$I$205)</f>
        <v>363.36240000000004</v>
      </c>
      <c r="BF135" s="214">
        <f>BF117*12*(1+'Model Assumptions'!$I$205)</f>
        <v>484.74480000000005</v>
      </c>
      <c r="BG135" s="214">
        <f>BG117*12*(1+'Model Assumptions'!$I$205)</f>
        <v>270.88680000000005</v>
      </c>
      <c r="BH135" s="214">
        <f>BH117*12*(1+'Model Assumptions'!$I$205)</f>
        <v>325.43040000000002</v>
      </c>
      <c r="BI135" s="214">
        <f>BI117*12*(1+'Model Assumptions'!$I$205)</f>
        <v>433.3404000000001</v>
      </c>
      <c r="BJ135" s="214">
        <f>BJ117*12*(1+'Model Assumptions'!$I$205)</f>
        <v>270.88680000000005</v>
      </c>
      <c r="BK135" s="214">
        <f>BK117*12*(1+'Model Assumptions'!$I$205)</f>
        <v>325.03800000000007</v>
      </c>
      <c r="BL135" s="214">
        <f>BL117*12*(1+'Model Assumptions'!$I$205)</f>
        <v>433.3404000000001</v>
      </c>
      <c r="BM135" s="214">
        <f>BM117*12*(1+'Model Assumptions'!$I$205)</f>
        <v>272.45639999999997</v>
      </c>
      <c r="BN135" s="214">
        <f>BN117*12*(1+'Model Assumptions'!$I$205)</f>
        <v>327.39240000000007</v>
      </c>
      <c r="BO135" s="214">
        <f>BO117*12*(1+'Model Assumptions'!$I$205)</f>
        <v>436.34880000000004</v>
      </c>
      <c r="BP135" s="214">
        <f>BP117*12*(1+'Model Assumptions'!$I$205)</f>
        <v>272.45639999999997</v>
      </c>
      <c r="BQ135" s="214">
        <f>BQ117*12*(1+'Model Assumptions'!$I$205)</f>
        <v>327</v>
      </c>
      <c r="BR135" s="214">
        <f>BR117*12*(1+'Model Assumptions'!$I$205)</f>
        <v>435.95640000000003</v>
      </c>
      <c r="BS135" s="214">
        <f>BS117*12*(1+'Model Assumptions'!$I$205)</f>
        <v>331.83960000000002</v>
      </c>
      <c r="BT135" s="214">
        <f>BT117*12*(1+'Model Assumptions'!$I$205)</f>
        <v>398.67840000000001</v>
      </c>
      <c r="BU135" s="214">
        <f>BU117*12*(1+'Model Assumptions'!$I$205)</f>
        <v>531.04800000000012</v>
      </c>
      <c r="BV135" s="214">
        <f>BV117*12*(1+'Model Assumptions'!$I$205)</f>
        <v>332.10120000000001</v>
      </c>
      <c r="BW135" s="214">
        <f>BW117*12*(1+'Model Assumptions'!$I$205)</f>
        <v>398.286</v>
      </c>
      <c r="BX135" s="214">
        <f>BX117*12*(1+'Model Assumptions'!$I$205)</f>
        <v>531.04800000000012</v>
      </c>
      <c r="BY135" s="214">
        <f>BY117*12*(1+'Model Assumptions'!$I$205)</f>
        <v>269.44800000000004</v>
      </c>
      <c r="BZ135" s="214">
        <f>BZ117*12*(1+'Model Assumptions'!$I$205)</f>
        <v>323.73</v>
      </c>
      <c r="CA135" s="214">
        <f>CA117*12*(1+'Model Assumptions'!$I$205)</f>
        <v>431.64000000000004</v>
      </c>
      <c r="CB135" s="214">
        <f>CB117*12*(1+'Model Assumptions'!$I$205)</f>
        <v>269.44800000000004</v>
      </c>
      <c r="CC135" s="214">
        <f>CC117*12*(1+'Model Assumptions'!$I$205)</f>
        <v>323.46840000000003</v>
      </c>
      <c r="CD135" s="214">
        <f>CD117*12*(1+'Model Assumptions'!$I$205)</f>
        <v>431.11680000000001</v>
      </c>
      <c r="CE135" s="214">
        <f>CE117*12*(1+'Model Assumptions'!$I$205)</f>
        <v>266.43960000000004</v>
      </c>
      <c r="CF135" s="214">
        <f>CF117*12*(1+'Model Assumptions'!$I$205)</f>
        <v>319.80599999999998</v>
      </c>
      <c r="CG135" s="214">
        <f>CG117*12*(1+'Model Assumptions'!$I$205)</f>
        <v>425.88480000000004</v>
      </c>
      <c r="CH135" s="214">
        <f>CH117*12*(1+'Model Assumptions'!$I$205)</f>
        <v>266.43960000000004</v>
      </c>
      <c r="CI135" s="214">
        <f>CI117*12*(1+'Model Assumptions'!$I$205)</f>
        <v>319.80599999999998</v>
      </c>
      <c r="CJ135" s="214">
        <f>CJ117*12*(1+'Model Assumptions'!$I$205)</f>
        <v>426.40800000000007</v>
      </c>
      <c r="CK135" s="214">
        <f>CK117*12*(1+'Model Assumptions'!$I$205)</f>
        <v>337.85640000000001</v>
      </c>
      <c r="CL135" s="214">
        <f>CL117*12*(1+'Model Assumptions'!$I$205)</f>
        <v>405.48</v>
      </c>
      <c r="CM135" s="214">
        <f>CM117*12*(1+'Model Assumptions'!$I$205)</f>
        <v>540.59640000000002</v>
      </c>
      <c r="CN135" s="214">
        <f>CN117*12*(1+'Model Assumptions'!$I$205)</f>
        <v>337.85640000000001</v>
      </c>
      <c r="CO135" s="214">
        <f>CO117*12*(1+'Model Assumptions'!$I$205)</f>
        <v>405.87240000000003</v>
      </c>
      <c r="CP135" s="214">
        <f>CP117*12*(1+'Model Assumptions'!$I$205)</f>
        <v>540.59640000000002</v>
      </c>
      <c r="CQ135" s="214">
        <f>CQ117*12*(1+'Model Assumptions'!$I$205)</f>
        <v>331.83960000000002</v>
      </c>
      <c r="CR135" s="214">
        <f>CR117*12*(1+'Model Assumptions'!$I$205)</f>
        <v>398.67840000000001</v>
      </c>
      <c r="CS135" s="214">
        <f>CS117*12*(1+'Model Assumptions'!$I$205)</f>
        <v>531.04800000000012</v>
      </c>
      <c r="CT135" s="214">
        <f>CT117*12*(1+'Model Assumptions'!$I$205)</f>
        <v>332.10120000000001</v>
      </c>
      <c r="CU135" s="214">
        <f>CU117*12*(1+'Model Assumptions'!$I$205)</f>
        <v>398.286</v>
      </c>
      <c r="CV135" s="214">
        <f>CV117*12*(1+'Model Assumptions'!$I$205)</f>
        <v>531.04800000000012</v>
      </c>
      <c r="CW135" s="214">
        <f>CW117*12*(1+'Model Assumptions'!$I$205)</f>
        <v>330.27000000000004</v>
      </c>
      <c r="CX135" s="214">
        <f>CX117*12*(1+'Model Assumptions'!$I$205)</f>
        <v>396.06240000000003</v>
      </c>
      <c r="CY135" s="214">
        <f>CY117*12*(1+'Model Assumptions'!$I$205)</f>
        <v>528.43200000000002</v>
      </c>
      <c r="CZ135" s="214">
        <f>CZ117*12*(1+'Model Assumptions'!$I$205)</f>
        <v>330.00839999999999</v>
      </c>
      <c r="DA135" s="214">
        <f>DA117*12*(1+'Model Assumptions'!$I$205)</f>
        <v>396.32400000000007</v>
      </c>
      <c r="DB135" s="214">
        <f>DB117*12*(1+'Model Assumptions'!$I$205)</f>
        <v>528.43200000000002</v>
      </c>
      <c r="DC135" s="214">
        <f>DC117*12*(1+'Model Assumptions'!$I$205)</f>
        <v>143.61840000000001</v>
      </c>
      <c r="DD135" s="214">
        <f>DD117*12*(1+'Model Assumptions'!$I$205)</f>
        <v>172.00200000000004</v>
      </c>
      <c r="DE135" s="214">
        <f>DE117*12*(1+'Model Assumptions'!$I$205)</f>
        <v>229.29240000000004</v>
      </c>
      <c r="DF135" s="214">
        <f>DF117*12*(1+'Model Assumptions'!$I$205)</f>
        <v>143.61840000000001</v>
      </c>
      <c r="DG135" s="214">
        <f>DG117*12*(1+'Model Assumptions'!$I$205)</f>
        <v>172.00200000000004</v>
      </c>
      <c r="DH135" s="214">
        <f>DH117*12*(1+'Model Assumptions'!$I$205)</f>
        <v>229.29240000000004</v>
      </c>
      <c r="DI135" s="214">
        <f>DI117*12*(1+'Model Assumptions'!$I$205)</f>
        <v>173.31</v>
      </c>
      <c r="DJ135" s="214">
        <f>DJ117*12*(1+'Model Assumptions'!$I$205)</f>
        <v>208.36440000000002</v>
      </c>
      <c r="DK135" s="214">
        <f>DK117*12*(1+'Model Assumptions'!$I$205)</f>
        <v>277.6884</v>
      </c>
      <c r="DL135" s="214">
        <f>DL117*12*(1+'Model Assumptions'!$I$205)</f>
        <v>173.57160000000002</v>
      </c>
      <c r="DM135" s="214">
        <f>DM117*12*(1+'Model Assumptions'!$I$205)</f>
        <v>208.36440000000002</v>
      </c>
      <c r="DN135" s="214">
        <f>DN117*12*(1+'Model Assumptions'!$I$205)</f>
        <v>277.6884</v>
      </c>
      <c r="DO135" s="214">
        <f>DO117*12*(1+'Model Assumptions'!$I$205)</f>
        <v>180.3732</v>
      </c>
      <c r="DP135" s="214">
        <f>DP117*12*(1+'Model Assumptions'!$I$205)</f>
        <v>216.8664</v>
      </c>
      <c r="DQ135" s="214">
        <f>DQ117*12*(1+'Model Assumptions'!$I$205)</f>
        <v>288.54480000000001</v>
      </c>
      <c r="DR135" s="214">
        <f>DR117*12*(1+'Model Assumptions'!$I$205)</f>
        <v>180.63480000000001</v>
      </c>
      <c r="DS135" s="214">
        <f>DS117*12*(1+'Model Assumptions'!$I$205)</f>
        <v>216.47400000000005</v>
      </c>
      <c r="DT135" s="214">
        <f>DT117*12*(1+'Model Assumptions'!$I$205)</f>
        <v>288.54480000000001</v>
      </c>
      <c r="DU135" s="214">
        <f>DU117*12*(1+'Model Assumptions'!$I$205)</f>
        <v>322.2912</v>
      </c>
      <c r="DV135" s="214">
        <f>DV117*12*(1+'Model Assumptions'!$I$205)</f>
        <v>387.16800000000006</v>
      </c>
      <c r="DW135" s="214">
        <f>DW117*12*(1+'Model Assumptions'!$I$205)</f>
        <v>515.74440000000004</v>
      </c>
      <c r="DX135" s="214">
        <f>DX117*12*(1+'Model Assumptions'!$I$205)</f>
        <v>322.2912</v>
      </c>
      <c r="DY135" s="214">
        <f>DY117*12*(1+'Model Assumptions'!$I$205)</f>
        <v>386.90640000000002</v>
      </c>
      <c r="DZ135" s="214">
        <f>DZ117*12*(1+'Model Assumptions'!$I$205)</f>
        <v>515.74440000000004</v>
      </c>
      <c r="EA135" s="214">
        <f>EA117*12*(1+'Model Assumptions'!$I$205)</f>
        <v>307.38</v>
      </c>
      <c r="EB135" s="214">
        <f>EB117*12*(1+'Model Assumptions'!$I$205)</f>
        <v>368.85599999999999</v>
      </c>
      <c r="EC135" s="214">
        <f>EC117*12*(1+'Model Assumptions'!$I$205)</f>
        <v>492.20040000000012</v>
      </c>
      <c r="ED135" s="214">
        <f>ED117*12*(1+'Model Assumptions'!$I$205)</f>
        <v>307.38</v>
      </c>
      <c r="EE135" s="214">
        <f>EE117*12*(1+'Model Assumptions'!$I$205)</f>
        <v>368.85599999999999</v>
      </c>
      <c r="EF135" s="214">
        <f>EF117*12*(1+'Model Assumptions'!$I$205)</f>
        <v>491.80800000000011</v>
      </c>
      <c r="EG135" s="214">
        <f>EG117*12*(1+'Model Assumptions'!$I$205)</f>
        <v>0</v>
      </c>
      <c r="EH135" s="214">
        <f>EH117*12*(1+'Model Assumptions'!$I$205)</f>
        <v>0</v>
      </c>
      <c r="EI135" s="214">
        <f>EI117*12*(1+'Model Assumptions'!$I$205)</f>
        <v>0</v>
      </c>
      <c r="EJ135" s="214">
        <f>EJ117*12*(1+'Model Assumptions'!$I$205)</f>
        <v>0</v>
      </c>
      <c r="EK135" s="214">
        <f>EK117*12*(1+'Model Assumptions'!$I$205)</f>
        <v>0</v>
      </c>
      <c r="EL135" s="214">
        <f>EL117*12*(1+'Model Assumptions'!$I$205)</f>
        <v>0</v>
      </c>
      <c r="EM135" s="214">
        <f>EM117*12*(1+'Model Assumptions'!$I$205)</f>
        <v>0</v>
      </c>
      <c r="EN135" s="214">
        <f>EN117*12*(1+'Model Assumptions'!$I$205)</f>
        <v>0</v>
      </c>
      <c r="EO135" s="214">
        <f>EO117*12*(1+'Model Assumptions'!$I$205)</f>
        <v>0</v>
      </c>
      <c r="EP135" s="214">
        <f>EP117*12*(1+'Model Assumptions'!$I$205)</f>
        <v>0</v>
      </c>
      <c r="EQ135" s="214">
        <f>EQ117*12*(1+'Model Assumptions'!$I$205)</f>
        <v>0</v>
      </c>
      <c r="ER135" s="214">
        <f>ER117*12*(1+'Model Assumptions'!$I$205)</f>
        <v>0</v>
      </c>
      <c r="ES135" s="214">
        <f>ES117*12*(1+'Model Assumptions'!$I$205)</f>
        <v>0</v>
      </c>
      <c r="ET135" s="214">
        <f>ET117*12*(1+'Model Assumptions'!$I$205)</f>
        <v>0</v>
      </c>
      <c r="EU135" s="214">
        <f>EU117*12*(1+'Model Assumptions'!$I$205)</f>
        <v>0</v>
      </c>
      <c r="EV135" s="214">
        <f>EV117*12*(1+'Model Assumptions'!$I$205)</f>
        <v>0</v>
      </c>
      <c r="EW135" s="214">
        <f>EW117*12*(1+'Model Assumptions'!$I$205)</f>
        <v>0</v>
      </c>
      <c r="EX135" s="214">
        <f>EX117*12*(1+'Model Assumptions'!$I$205)</f>
        <v>0</v>
      </c>
      <c r="EY135" s="214">
        <f>EY117*12*(1+'Model Assumptions'!$I$205)</f>
        <v>0</v>
      </c>
      <c r="EZ135" s="214">
        <f>EZ117*12*(1+'Model Assumptions'!$I$205)</f>
        <v>0</v>
      </c>
      <c r="FA135" s="214">
        <f>FA117*12*(1+'Model Assumptions'!$I$205)</f>
        <v>0</v>
      </c>
      <c r="FB135" s="214">
        <f>FB117*12*(1+'Model Assumptions'!$I$205)</f>
        <v>0</v>
      </c>
      <c r="FC135" s="214">
        <f>FC117*12*(1+'Model Assumptions'!$I$205)</f>
        <v>0</v>
      </c>
      <c r="FD135" s="214">
        <f>FD117*12*(1+'Model Assumptions'!$I$205)</f>
        <v>0</v>
      </c>
      <c r="FE135" s="214">
        <f>FE117*12*(1+'Model Assumptions'!$I$205)</f>
        <v>0</v>
      </c>
      <c r="FF135" s="214">
        <f>FF117*12*(1+'Model Assumptions'!$I$205)</f>
        <v>0</v>
      </c>
      <c r="FG135" s="214">
        <f>FG117*12*(1+'Model Assumptions'!$I$205)</f>
        <v>0</v>
      </c>
      <c r="FH135" s="214">
        <f>FH117*12*(1+'Model Assumptions'!$I$205)</f>
        <v>0</v>
      </c>
      <c r="FI135" s="214">
        <f>FI117*12*(1+'Model Assumptions'!$I$205)</f>
        <v>0</v>
      </c>
      <c r="FJ135" s="214">
        <f>FJ117*12*(1+'Model Assumptions'!$I$205)</f>
        <v>0</v>
      </c>
      <c r="FK135" s="214">
        <f>FK117*12*(1+'Model Assumptions'!$I$205)</f>
        <v>0</v>
      </c>
      <c r="FL135" s="214">
        <f>FL117*12*(1+'Model Assumptions'!$I$205)</f>
        <v>0</v>
      </c>
      <c r="FM135" s="214">
        <f>FM117*12*(1+'Model Assumptions'!$I$205)</f>
        <v>0</v>
      </c>
      <c r="FN135" s="214">
        <f>FN117*12*(1+'Model Assumptions'!$I$205)</f>
        <v>0</v>
      </c>
      <c r="FO135" s="214">
        <f>FO117*12*(1+'Model Assumptions'!$I$205)</f>
        <v>0</v>
      </c>
      <c r="FP135" s="214">
        <f>FP117*12*(1+'Model Assumptions'!$I$205)</f>
        <v>0</v>
      </c>
      <c r="FQ135" s="214">
        <f>FQ117*12*(1+'Model Assumptions'!$I$205)</f>
        <v>0</v>
      </c>
      <c r="FR135" s="214">
        <f>FR117*12*(1+'Model Assumptions'!$I$205)</f>
        <v>0</v>
      </c>
      <c r="FS135" s="214">
        <f>FS117*12*(1+'Model Assumptions'!$I$205)</f>
        <v>0</v>
      </c>
      <c r="FT135" s="214">
        <f>FT117*12*(1+'Model Assumptions'!$I$205)</f>
        <v>0</v>
      </c>
      <c r="FU135" s="214">
        <f>FU117*12*(1+'Model Assumptions'!$I$205)</f>
        <v>0</v>
      </c>
      <c r="FV135" s="214">
        <f>FV117*12*(1+'Model Assumptions'!$I$205)</f>
        <v>0</v>
      </c>
      <c r="FW135" s="214">
        <f>FW117*12*(1+'Model Assumptions'!$I$205)</f>
        <v>0</v>
      </c>
      <c r="FX135" s="214">
        <f>FX117*12*(1+'Model Assumptions'!$I$205)</f>
        <v>0</v>
      </c>
      <c r="FY135" s="214">
        <f>FY117*12*(1+'Model Assumptions'!$I$205)</f>
        <v>0</v>
      </c>
      <c r="FZ135" s="214">
        <f>FZ117*12*(1+'Model Assumptions'!$I$205)</f>
        <v>0</v>
      </c>
      <c r="GA135" s="214">
        <f>GA117*12*(1+'Model Assumptions'!$I$205)</f>
        <v>0</v>
      </c>
      <c r="GB135" s="214">
        <f>GB117*12*(1+'Model Assumptions'!$I$205)</f>
        <v>0</v>
      </c>
      <c r="GC135" s="214">
        <f>GC117*12*(1+'Model Assumptions'!$I$205)</f>
        <v>0</v>
      </c>
      <c r="GD135" s="214">
        <f>GD117*12*(1+'Model Assumptions'!$I$205)</f>
        <v>0</v>
      </c>
      <c r="GE135" s="214">
        <f>GE117*12*(1+'Model Assumptions'!$I$205)</f>
        <v>0</v>
      </c>
      <c r="GF135" s="214">
        <f>GF117*12*(1+'Model Assumptions'!$I$205)</f>
        <v>0</v>
      </c>
      <c r="GG135" s="214">
        <f>GG117*12*(1+'Model Assumptions'!$I$205)</f>
        <v>0</v>
      </c>
      <c r="GH135" s="214">
        <f>GH117*12*(1+'Model Assumptions'!$I$205)</f>
        <v>0</v>
      </c>
      <c r="GI135" s="214">
        <f>GI117*12*(1+'Model Assumptions'!$I$205)</f>
        <v>0</v>
      </c>
      <c r="GJ135" s="214">
        <f>GJ117*12*(1+'Model Assumptions'!$I$205)</f>
        <v>0</v>
      </c>
      <c r="GK135" s="214">
        <f>GK117*12*(1+'Model Assumptions'!$I$205)</f>
        <v>0</v>
      </c>
      <c r="GL135" s="214">
        <f>GL117*12*(1+'Model Assumptions'!$I$205)</f>
        <v>0</v>
      </c>
      <c r="GM135" s="214">
        <f>GM117*12*(1+'Model Assumptions'!$I$205)</f>
        <v>0</v>
      </c>
      <c r="GN135" s="214">
        <f>GN117*12*(1+'Model Assumptions'!$I$205)</f>
        <v>0</v>
      </c>
      <c r="GO135" s="214">
        <f>GO117*12*(1+'Model Assumptions'!$I$205)</f>
        <v>0</v>
      </c>
      <c r="GP135" s="214">
        <f>GP117*12*(1+'Model Assumptions'!$I$205)</f>
        <v>0</v>
      </c>
      <c r="GQ135" s="214">
        <f>GQ117*12*(1+'Model Assumptions'!$I$205)</f>
        <v>0</v>
      </c>
      <c r="GR135" s="214">
        <f>GR117*12*(1+'Model Assumptions'!$I$205)</f>
        <v>0</v>
      </c>
      <c r="GS135" s="214">
        <f>GS117*12*(1+'Model Assumptions'!$I$205)</f>
        <v>0</v>
      </c>
      <c r="GT135" s="214">
        <f>GT117*12*(1+'Model Assumptions'!$I$205)</f>
        <v>0</v>
      </c>
      <c r="GU135" s="214">
        <f>GU117*12*(1+'Model Assumptions'!$I$205)</f>
        <v>0</v>
      </c>
      <c r="GV135" s="214">
        <f>GV117*12*(1+'Model Assumptions'!$I$205)</f>
        <v>0</v>
      </c>
      <c r="GX135" s="230">
        <f t="shared" si="223"/>
        <v>134</v>
      </c>
      <c r="HB135" s="211" t="str">
        <f>EB$18&amp;EB$19&amp;EB$20</f>
        <v>VWAMAROK2.0 TDi CD Extra AC CM 2WD</v>
      </c>
      <c r="HF135" s="212" t="str">
        <f>EB$18&amp;EB$19&amp;EB$20&amp;"Term:"&amp; EB$43&amp;"  Mileage: "&amp;EB$44</f>
        <v>VWAMAROK2.0 TDi CD Extra AC CM 2WDTerm:48  Mileage: 30000</v>
      </c>
    </row>
    <row r="136" spans="1:214" ht="12" hidden="1" customHeight="1" x14ac:dyDescent="0.2">
      <c r="A136" s="230" t="s">
        <v>440</v>
      </c>
      <c r="B136" s="208" t="str">
        <f>B67&amp;"step1"</f>
        <v>WinterTiresstep1</v>
      </c>
      <c r="D136" s="232" t="str">
        <f>D67</f>
        <v xml:space="preserve"> Winter tires </v>
      </c>
      <c r="E136" s="214">
        <f>E118*12*(1+'Model Assumptions'!$I$207)</f>
        <v>0</v>
      </c>
      <c r="F136" s="214">
        <f>F118*12*(1+'Model Assumptions'!$I$207)</f>
        <v>0</v>
      </c>
      <c r="G136" s="214">
        <f>G118*12*(1+'Model Assumptions'!$I$207)</f>
        <v>0</v>
      </c>
      <c r="H136" s="214">
        <f>H118*12*(1+'Model Assumptions'!$I$207)</f>
        <v>0</v>
      </c>
      <c r="I136" s="214">
        <f>I118*12*(1+'Model Assumptions'!$I$207)</f>
        <v>0</v>
      </c>
      <c r="J136" s="214">
        <f>J118*12*(1+'Model Assumptions'!$I$207)</f>
        <v>0</v>
      </c>
      <c r="K136" s="214">
        <f>K118*12*(1+'Model Assumptions'!$I$207)</f>
        <v>0</v>
      </c>
      <c r="L136" s="214">
        <f>L118*12*(1+'Model Assumptions'!$I$207)</f>
        <v>0</v>
      </c>
      <c r="M136" s="214">
        <f>M118*12*(1+'Model Assumptions'!$I$207)</f>
        <v>0</v>
      </c>
      <c r="N136" s="214">
        <f>N118*12*(1+'Model Assumptions'!$I$207)</f>
        <v>0</v>
      </c>
      <c r="O136" s="214">
        <f>O118*12*(1+'Model Assumptions'!$I$207)</f>
        <v>0</v>
      </c>
      <c r="P136" s="214">
        <f>P118*12*(1+'Model Assumptions'!$I$207)</f>
        <v>0</v>
      </c>
      <c r="Q136" s="214">
        <f>Q118*12*(1+'Model Assumptions'!$I$207)</f>
        <v>0</v>
      </c>
      <c r="R136" s="214">
        <f>R118*12*(1+'Model Assumptions'!$I$207)</f>
        <v>0</v>
      </c>
      <c r="S136" s="214">
        <f>S118*12*(1+'Model Assumptions'!$I$207)</f>
        <v>0</v>
      </c>
      <c r="T136" s="214">
        <f>T118*12*(1+'Model Assumptions'!$I$207)</f>
        <v>0</v>
      </c>
      <c r="U136" s="214">
        <f>U118*12*(1+'Model Assumptions'!$I$207)</f>
        <v>0</v>
      </c>
      <c r="V136" s="214">
        <f>V118*12*(1+'Model Assumptions'!$I$207)</f>
        <v>0</v>
      </c>
      <c r="W136" s="214">
        <f>W118*12*(1+'Model Assumptions'!$I$207)</f>
        <v>0</v>
      </c>
      <c r="X136" s="214">
        <f>X118*12*(1+'Model Assumptions'!$I$207)</f>
        <v>0</v>
      </c>
      <c r="Y136" s="214">
        <f>Y118*12*(1+'Model Assumptions'!$I$207)</f>
        <v>0</v>
      </c>
      <c r="Z136" s="214">
        <f>Z118*12*(1+'Model Assumptions'!$I$207)</f>
        <v>0</v>
      </c>
      <c r="AA136" s="214">
        <f>AA118*12*(1+'Model Assumptions'!$I$207)</f>
        <v>0</v>
      </c>
      <c r="AB136" s="214">
        <f>AB118*12*(1+'Model Assumptions'!$I$207)</f>
        <v>0</v>
      </c>
      <c r="AC136" s="214">
        <f>AC118*12*(1+'Model Assumptions'!$I$207)</f>
        <v>0</v>
      </c>
      <c r="AD136" s="214">
        <f>AD118*12*(1+'Model Assumptions'!$I$207)</f>
        <v>0</v>
      </c>
      <c r="AE136" s="214">
        <f>AE118*12*(1+'Model Assumptions'!$I$207)</f>
        <v>0</v>
      </c>
      <c r="AF136" s="214">
        <f>AF118*12*(1+'Model Assumptions'!$I$207)</f>
        <v>0</v>
      </c>
      <c r="AG136" s="214">
        <f>AG118*12*(1+'Model Assumptions'!$I$207)</f>
        <v>0</v>
      </c>
      <c r="AH136" s="214">
        <f>AH118*12*(1+'Model Assumptions'!$I$207)</f>
        <v>0</v>
      </c>
      <c r="AI136" s="214">
        <f>AI118*12*(1+'Model Assumptions'!$I$207)</f>
        <v>0</v>
      </c>
      <c r="AJ136" s="214">
        <f>AJ118*12*(1+'Model Assumptions'!$I$207)</f>
        <v>0</v>
      </c>
      <c r="AK136" s="214">
        <f>AK118*12*(1+'Model Assumptions'!$I$207)</f>
        <v>0</v>
      </c>
      <c r="AL136" s="214">
        <f>AL118*12*(1+'Model Assumptions'!$I$207)</f>
        <v>0</v>
      </c>
      <c r="AM136" s="214">
        <f>AM118*12*(1+'Model Assumptions'!$I$207)</f>
        <v>0</v>
      </c>
      <c r="AN136" s="214">
        <f>AN118*12*(1+'Model Assumptions'!$I$207)</f>
        <v>0</v>
      </c>
      <c r="AO136" s="214">
        <f>AO118*12*(1+'Model Assumptions'!$I$207)</f>
        <v>0</v>
      </c>
      <c r="AP136" s="214">
        <f>AP118*12*(1+'Model Assumptions'!$I$207)</f>
        <v>0</v>
      </c>
      <c r="AQ136" s="214">
        <f>AQ118*12*(1+'Model Assumptions'!$I$207)</f>
        <v>0</v>
      </c>
      <c r="AR136" s="214">
        <f>AR118*12*(1+'Model Assumptions'!$I$207)</f>
        <v>0</v>
      </c>
      <c r="AS136" s="214">
        <f>AS118*12*(1+'Model Assumptions'!$I$207)</f>
        <v>0</v>
      </c>
      <c r="AT136" s="214">
        <f>AT118*12*(1+'Model Assumptions'!$I$207)</f>
        <v>0</v>
      </c>
      <c r="AU136" s="214">
        <f>AU118*12*(1+'Model Assumptions'!$I$207)</f>
        <v>0</v>
      </c>
      <c r="AV136" s="214">
        <f>AV118*12*(1+'Model Assumptions'!$I$207)</f>
        <v>0</v>
      </c>
      <c r="AW136" s="214">
        <f>AW118*12*(1+'Model Assumptions'!$I$207)</f>
        <v>0</v>
      </c>
      <c r="AX136" s="214">
        <f>AX118*12*(1+'Model Assumptions'!$I$207)</f>
        <v>0</v>
      </c>
      <c r="AY136" s="214">
        <f>AY118*12*(1+'Model Assumptions'!$I$207)</f>
        <v>0</v>
      </c>
      <c r="AZ136" s="214">
        <f>AZ118*12*(1+'Model Assumptions'!$I$207)</f>
        <v>0</v>
      </c>
      <c r="BA136" s="214">
        <f>BA118*12*(1+'Model Assumptions'!$I$207)</f>
        <v>0</v>
      </c>
      <c r="BB136" s="214">
        <f>BB118*12*(1+'Model Assumptions'!$I$207)</f>
        <v>0</v>
      </c>
      <c r="BC136" s="214">
        <f>BC118*12*(1+'Model Assumptions'!$I$207)</f>
        <v>0</v>
      </c>
      <c r="BD136" s="214">
        <f>BD118*12*(1+'Model Assumptions'!$I$207)</f>
        <v>0</v>
      </c>
      <c r="BE136" s="214">
        <f>BE118*12*(1+'Model Assumptions'!$I$207)</f>
        <v>0</v>
      </c>
      <c r="BF136" s="214">
        <f>BF118*12*(1+'Model Assumptions'!$I$207)</f>
        <v>0</v>
      </c>
      <c r="BG136" s="214">
        <f>BG118*12*(1+'Model Assumptions'!$I$207)</f>
        <v>0</v>
      </c>
      <c r="BH136" s="214">
        <f>BH118*12*(1+'Model Assumptions'!$I$207)</f>
        <v>0</v>
      </c>
      <c r="BI136" s="214">
        <f>BI118*12*(1+'Model Assumptions'!$I$207)</f>
        <v>0</v>
      </c>
      <c r="BJ136" s="214">
        <f>BJ118*12*(1+'Model Assumptions'!$I$207)</f>
        <v>0</v>
      </c>
      <c r="BK136" s="214">
        <f>BK118*12*(1+'Model Assumptions'!$I$207)</f>
        <v>0</v>
      </c>
      <c r="BL136" s="214">
        <f>BL118*12*(1+'Model Assumptions'!$I$207)</f>
        <v>0</v>
      </c>
      <c r="BM136" s="214">
        <f>BM118*12*(1+'Model Assumptions'!$I$207)</f>
        <v>0</v>
      </c>
      <c r="BN136" s="214">
        <f>BN118*12*(1+'Model Assumptions'!$I$207)</f>
        <v>0</v>
      </c>
      <c r="BO136" s="214">
        <f>BO118*12*(1+'Model Assumptions'!$I$207)</f>
        <v>0</v>
      </c>
      <c r="BP136" s="214">
        <f>BP118*12*(1+'Model Assumptions'!$I$207)</f>
        <v>0</v>
      </c>
      <c r="BQ136" s="214">
        <f>BQ118*12*(1+'Model Assumptions'!$I$207)</f>
        <v>0</v>
      </c>
      <c r="BR136" s="214">
        <f>BR118*12*(1+'Model Assumptions'!$I$207)</f>
        <v>0</v>
      </c>
      <c r="BS136" s="214">
        <f>BS118*12*(1+'Model Assumptions'!$I$207)</f>
        <v>0</v>
      </c>
      <c r="BT136" s="214">
        <f>BT118*12*(1+'Model Assumptions'!$I$207)</f>
        <v>0</v>
      </c>
      <c r="BU136" s="214">
        <f>BU118*12*(1+'Model Assumptions'!$I$207)</f>
        <v>0</v>
      </c>
      <c r="BV136" s="214">
        <f>BV118*12*(1+'Model Assumptions'!$I$207)</f>
        <v>0</v>
      </c>
      <c r="BW136" s="214">
        <f>BW118*12*(1+'Model Assumptions'!$I$207)</f>
        <v>0</v>
      </c>
      <c r="BX136" s="214">
        <f>BX118*12*(1+'Model Assumptions'!$I$207)</f>
        <v>0</v>
      </c>
      <c r="BY136" s="214">
        <f>BY118*12*(1+'Model Assumptions'!$I$207)</f>
        <v>0</v>
      </c>
      <c r="BZ136" s="214">
        <f>BZ118*12*(1+'Model Assumptions'!$I$207)</f>
        <v>0</v>
      </c>
      <c r="CA136" s="214">
        <f>CA118*12*(1+'Model Assumptions'!$I$207)</f>
        <v>0</v>
      </c>
      <c r="CB136" s="214">
        <f>CB118*12*(1+'Model Assumptions'!$I$207)</f>
        <v>0</v>
      </c>
      <c r="CC136" s="214">
        <f>CC118*12*(1+'Model Assumptions'!$I$207)</f>
        <v>0</v>
      </c>
      <c r="CD136" s="214">
        <f>CD118*12*(1+'Model Assumptions'!$I$207)</f>
        <v>0</v>
      </c>
      <c r="CE136" s="214">
        <f>CE118*12*(1+'Model Assumptions'!$I$207)</f>
        <v>0</v>
      </c>
      <c r="CF136" s="214">
        <f>CF118*12*(1+'Model Assumptions'!$I$207)</f>
        <v>0</v>
      </c>
      <c r="CG136" s="214">
        <f>CG118*12*(1+'Model Assumptions'!$I$207)</f>
        <v>0</v>
      </c>
      <c r="CH136" s="214">
        <f>CH118*12*(1+'Model Assumptions'!$I$207)</f>
        <v>0</v>
      </c>
      <c r="CI136" s="214">
        <f>CI118*12*(1+'Model Assumptions'!$I$207)</f>
        <v>0</v>
      </c>
      <c r="CJ136" s="214">
        <f>CJ118*12*(1+'Model Assumptions'!$I$207)</f>
        <v>0</v>
      </c>
      <c r="CK136" s="214">
        <f>CK118*12*(1+'Model Assumptions'!$I$207)</f>
        <v>0</v>
      </c>
      <c r="CL136" s="214">
        <f>CL118*12*(1+'Model Assumptions'!$I$207)</f>
        <v>0</v>
      </c>
      <c r="CM136" s="214">
        <f>CM118*12*(1+'Model Assumptions'!$I$207)</f>
        <v>0</v>
      </c>
      <c r="CN136" s="214">
        <f>CN118*12*(1+'Model Assumptions'!$I$207)</f>
        <v>0</v>
      </c>
      <c r="CO136" s="214">
        <f>CO118*12*(1+'Model Assumptions'!$I$207)</f>
        <v>0</v>
      </c>
      <c r="CP136" s="214">
        <f>CP118*12*(1+'Model Assumptions'!$I$207)</f>
        <v>0</v>
      </c>
      <c r="CQ136" s="214">
        <f>CQ118*12*(1+'Model Assumptions'!$I$207)</f>
        <v>0</v>
      </c>
      <c r="CR136" s="214">
        <f>CR118*12*(1+'Model Assumptions'!$I$207)</f>
        <v>0</v>
      </c>
      <c r="CS136" s="214">
        <f>CS118*12*(1+'Model Assumptions'!$I$207)</f>
        <v>0</v>
      </c>
      <c r="CT136" s="214">
        <f>CT118*12*(1+'Model Assumptions'!$I$207)</f>
        <v>0</v>
      </c>
      <c r="CU136" s="214">
        <f>CU118*12*(1+'Model Assumptions'!$I$207)</f>
        <v>0</v>
      </c>
      <c r="CV136" s="214">
        <f>CV118*12*(1+'Model Assumptions'!$I$207)</f>
        <v>0</v>
      </c>
      <c r="CW136" s="214">
        <f>CW118*12*(1+'Model Assumptions'!$I$207)</f>
        <v>0</v>
      </c>
      <c r="CX136" s="214">
        <f>CX118*12*(1+'Model Assumptions'!$I$207)</f>
        <v>0</v>
      </c>
      <c r="CY136" s="214">
        <f>CY118*12*(1+'Model Assumptions'!$I$207)</f>
        <v>0</v>
      </c>
      <c r="CZ136" s="214">
        <f>CZ118*12*(1+'Model Assumptions'!$I$207)</f>
        <v>0</v>
      </c>
      <c r="DA136" s="214">
        <f>DA118*12*(1+'Model Assumptions'!$I$207)</f>
        <v>0</v>
      </c>
      <c r="DB136" s="214">
        <f>DB118*12*(1+'Model Assumptions'!$I$207)</f>
        <v>0</v>
      </c>
      <c r="DC136" s="214">
        <f>DC118*12*(1+'Model Assumptions'!$I$207)</f>
        <v>0</v>
      </c>
      <c r="DD136" s="214">
        <f>DD118*12*(1+'Model Assumptions'!$I$207)</f>
        <v>0</v>
      </c>
      <c r="DE136" s="214">
        <f>DE118*12*(1+'Model Assumptions'!$I$207)</f>
        <v>0</v>
      </c>
      <c r="DF136" s="214">
        <f>DF118*12*(1+'Model Assumptions'!$I$207)</f>
        <v>0</v>
      </c>
      <c r="DG136" s="214">
        <f>DG118*12*(1+'Model Assumptions'!$I$207)</f>
        <v>0</v>
      </c>
      <c r="DH136" s="214">
        <f>DH118*12*(1+'Model Assumptions'!$I$207)</f>
        <v>0</v>
      </c>
      <c r="DI136" s="214">
        <f>DI118*12*(1+'Model Assumptions'!$I$207)</f>
        <v>0</v>
      </c>
      <c r="DJ136" s="214">
        <f>DJ118*12*(1+'Model Assumptions'!$I$207)</f>
        <v>0</v>
      </c>
      <c r="DK136" s="214">
        <f>DK118*12*(1+'Model Assumptions'!$I$207)</f>
        <v>0</v>
      </c>
      <c r="DL136" s="214">
        <f>DL118*12*(1+'Model Assumptions'!$I$207)</f>
        <v>0</v>
      </c>
      <c r="DM136" s="214">
        <f>DM118*12*(1+'Model Assumptions'!$I$207)</f>
        <v>0</v>
      </c>
      <c r="DN136" s="214">
        <f>DN118*12*(1+'Model Assumptions'!$I$207)</f>
        <v>0</v>
      </c>
      <c r="DO136" s="214">
        <f>DO118*12*(1+'Model Assumptions'!$I$207)</f>
        <v>0</v>
      </c>
      <c r="DP136" s="214">
        <f>DP118*12*(1+'Model Assumptions'!$I$207)</f>
        <v>0</v>
      </c>
      <c r="DQ136" s="214">
        <f>DQ118*12*(1+'Model Assumptions'!$I$207)</f>
        <v>0</v>
      </c>
      <c r="DR136" s="214">
        <f>DR118*12*(1+'Model Assumptions'!$I$207)</f>
        <v>0</v>
      </c>
      <c r="DS136" s="214">
        <f>DS118*12*(1+'Model Assumptions'!$I$207)</f>
        <v>0</v>
      </c>
      <c r="DT136" s="214">
        <f>DT118*12*(1+'Model Assumptions'!$I$207)</f>
        <v>0</v>
      </c>
      <c r="DU136" s="214">
        <f>DU118*12*(1+'Model Assumptions'!$I$207)</f>
        <v>0</v>
      </c>
      <c r="DV136" s="214">
        <f>DV118*12*(1+'Model Assumptions'!$I$207)</f>
        <v>0</v>
      </c>
      <c r="DW136" s="214">
        <f>DW118*12*(1+'Model Assumptions'!$I$207)</f>
        <v>0</v>
      </c>
      <c r="DX136" s="214">
        <f>DX118*12*(1+'Model Assumptions'!$I$207)</f>
        <v>0</v>
      </c>
      <c r="DY136" s="214">
        <f>DY118*12*(1+'Model Assumptions'!$I$207)</f>
        <v>0</v>
      </c>
      <c r="DZ136" s="214">
        <f>DZ118*12*(1+'Model Assumptions'!$I$207)</f>
        <v>0</v>
      </c>
      <c r="EA136" s="214">
        <f>EA118*12*(1+'Model Assumptions'!$I$207)</f>
        <v>0</v>
      </c>
      <c r="EB136" s="214">
        <f>EB118*12*(1+'Model Assumptions'!$I$207)</f>
        <v>0</v>
      </c>
      <c r="EC136" s="214">
        <f>EC118*12*(1+'Model Assumptions'!$I$207)</f>
        <v>0</v>
      </c>
      <c r="ED136" s="214">
        <f>ED118*12*(1+'Model Assumptions'!$I$207)</f>
        <v>0</v>
      </c>
      <c r="EE136" s="214">
        <f>EE118*12*(1+'Model Assumptions'!$I$207)</f>
        <v>0</v>
      </c>
      <c r="EF136" s="214">
        <f>EF118*12*(1+'Model Assumptions'!$I$207)</f>
        <v>0</v>
      </c>
      <c r="EG136" s="214">
        <f>EG118*12*(1+'Model Assumptions'!$I$207)</f>
        <v>0</v>
      </c>
      <c r="EH136" s="214">
        <f>EH118*12*(1+'Model Assumptions'!$I$207)</f>
        <v>0</v>
      </c>
      <c r="EI136" s="214">
        <f>EI118*12*(1+'Model Assumptions'!$I$207)</f>
        <v>0</v>
      </c>
      <c r="EJ136" s="214">
        <f>EJ118*12*(1+'Model Assumptions'!$I$207)</f>
        <v>0</v>
      </c>
      <c r="EK136" s="214">
        <f>EK118*12*(1+'Model Assumptions'!$I$207)</f>
        <v>0</v>
      </c>
      <c r="EL136" s="214">
        <f>EL118*12*(1+'Model Assumptions'!$I$207)</f>
        <v>0</v>
      </c>
      <c r="EM136" s="214">
        <f>EM118*12*(1+'Model Assumptions'!$I$207)</f>
        <v>0</v>
      </c>
      <c r="EN136" s="214">
        <f>EN118*12*(1+'Model Assumptions'!$I$207)</f>
        <v>0</v>
      </c>
      <c r="EO136" s="214">
        <f>EO118*12*(1+'Model Assumptions'!$I$207)</f>
        <v>0</v>
      </c>
      <c r="EP136" s="214">
        <f>EP118*12*(1+'Model Assumptions'!$I$207)</f>
        <v>0</v>
      </c>
      <c r="EQ136" s="214">
        <f>EQ118*12*(1+'Model Assumptions'!$I$207)</f>
        <v>0</v>
      </c>
      <c r="ER136" s="214">
        <f>ER118*12*(1+'Model Assumptions'!$I$207)</f>
        <v>0</v>
      </c>
      <c r="ES136" s="214">
        <f>ES118*12*(1+'Model Assumptions'!$I$207)</f>
        <v>0</v>
      </c>
      <c r="ET136" s="214">
        <f>ET118*12*(1+'Model Assumptions'!$I$207)</f>
        <v>0</v>
      </c>
      <c r="EU136" s="214">
        <f>EU118*12*(1+'Model Assumptions'!$I$207)</f>
        <v>0</v>
      </c>
      <c r="EV136" s="214">
        <f>EV118*12*(1+'Model Assumptions'!$I$207)</f>
        <v>0</v>
      </c>
      <c r="EW136" s="214">
        <f>EW118*12*(1+'Model Assumptions'!$I$207)</f>
        <v>0</v>
      </c>
      <c r="EX136" s="214">
        <f>EX118*12*(1+'Model Assumptions'!$I$207)</f>
        <v>0</v>
      </c>
      <c r="EY136" s="214">
        <f>EY118*12*(1+'Model Assumptions'!$I$207)</f>
        <v>0</v>
      </c>
      <c r="EZ136" s="214">
        <f>EZ118*12*(1+'Model Assumptions'!$I$207)</f>
        <v>0</v>
      </c>
      <c r="FA136" s="214">
        <f>FA118*12*(1+'Model Assumptions'!$I$207)</f>
        <v>0</v>
      </c>
      <c r="FB136" s="214">
        <f>FB118*12*(1+'Model Assumptions'!$I$207)</f>
        <v>0</v>
      </c>
      <c r="FC136" s="214">
        <f>FC118*12*(1+'Model Assumptions'!$I$207)</f>
        <v>0</v>
      </c>
      <c r="FD136" s="214">
        <f>FD118*12*(1+'Model Assumptions'!$I$207)</f>
        <v>0</v>
      </c>
      <c r="FE136" s="214">
        <f>FE118*12*(1+'Model Assumptions'!$I$207)</f>
        <v>0</v>
      </c>
      <c r="FF136" s="214">
        <f>FF118*12*(1+'Model Assumptions'!$I$207)</f>
        <v>0</v>
      </c>
      <c r="FG136" s="214">
        <f>FG118*12*(1+'Model Assumptions'!$I$207)</f>
        <v>0</v>
      </c>
      <c r="FH136" s="214">
        <f>FH118*12*(1+'Model Assumptions'!$I$207)</f>
        <v>0</v>
      </c>
      <c r="FI136" s="214">
        <f>FI118*12*(1+'Model Assumptions'!$I$207)</f>
        <v>0</v>
      </c>
      <c r="FJ136" s="214">
        <f>FJ118*12*(1+'Model Assumptions'!$I$207)</f>
        <v>0</v>
      </c>
      <c r="FK136" s="214">
        <f>FK118*12*(1+'Model Assumptions'!$I$207)</f>
        <v>0</v>
      </c>
      <c r="FL136" s="214">
        <f>FL118*12*(1+'Model Assumptions'!$I$207)</f>
        <v>0</v>
      </c>
      <c r="FM136" s="214">
        <f>FM118*12*(1+'Model Assumptions'!$I$207)</f>
        <v>0</v>
      </c>
      <c r="FN136" s="214">
        <f>FN118*12*(1+'Model Assumptions'!$I$207)</f>
        <v>0</v>
      </c>
      <c r="FO136" s="214">
        <f>FO118*12*(1+'Model Assumptions'!$I$207)</f>
        <v>0</v>
      </c>
      <c r="FP136" s="214">
        <f>FP118*12*(1+'Model Assumptions'!$I$207)</f>
        <v>0</v>
      </c>
      <c r="FQ136" s="214">
        <f>FQ118*12*(1+'Model Assumptions'!$I$207)</f>
        <v>0</v>
      </c>
      <c r="FR136" s="214">
        <f>FR118*12*(1+'Model Assumptions'!$I$207)</f>
        <v>0</v>
      </c>
      <c r="FS136" s="214">
        <f>FS118*12*(1+'Model Assumptions'!$I$207)</f>
        <v>0</v>
      </c>
      <c r="FT136" s="214">
        <f>FT118*12*(1+'Model Assumptions'!$I$207)</f>
        <v>0</v>
      </c>
      <c r="FU136" s="214">
        <f>FU118*12*(1+'Model Assumptions'!$I$207)</f>
        <v>0</v>
      </c>
      <c r="FV136" s="214">
        <f>FV118*12*(1+'Model Assumptions'!$I$207)</f>
        <v>0</v>
      </c>
      <c r="FW136" s="214">
        <f>FW118*12*(1+'Model Assumptions'!$I$207)</f>
        <v>0</v>
      </c>
      <c r="FX136" s="214">
        <f>FX118*12*(1+'Model Assumptions'!$I$207)</f>
        <v>0</v>
      </c>
      <c r="FY136" s="214">
        <f>FY118*12*(1+'Model Assumptions'!$I$207)</f>
        <v>0</v>
      </c>
      <c r="FZ136" s="214">
        <f>FZ118*12*(1+'Model Assumptions'!$I$207)</f>
        <v>0</v>
      </c>
      <c r="GA136" s="214">
        <f>GA118*12*(1+'Model Assumptions'!$I$207)</f>
        <v>0</v>
      </c>
      <c r="GB136" s="214">
        <f>GB118*12*(1+'Model Assumptions'!$I$207)</f>
        <v>0</v>
      </c>
      <c r="GC136" s="214">
        <f>GC118*12*(1+'Model Assumptions'!$I$207)</f>
        <v>0</v>
      </c>
      <c r="GD136" s="214">
        <f>GD118*12*(1+'Model Assumptions'!$I$207)</f>
        <v>0</v>
      </c>
      <c r="GE136" s="214">
        <f>GE118*12*(1+'Model Assumptions'!$I$207)</f>
        <v>0</v>
      </c>
      <c r="GF136" s="214">
        <f>GF118*12*(1+'Model Assumptions'!$I$207)</f>
        <v>0</v>
      </c>
      <c r="GG136" s="214">
        <f>GG118*12*(1+'Model Assumptions'!$I$207)</f>
        <v>0</v>
      </c>
      <c r="GH136" s="214">
        <f>GH118*12*(1+'Model Assumptions'!$I$207)</f>
        <v>0</v>
      </c>
      <c r="GI136" s="214">
        <f>GI118*12*(1+'Model Assumptions'!$I$207)</f>
        <v>0</v>
      </c>
      <c r="GJ136" s="214">
        <f>GJ118*12*(1+'Model Assumptions'!$I$207)</f>
        <v>0</v>
      </c>
      <c r="GK136" s="214">
        <f>GK118*12*(1+'Model Assumptions'!$I$207)</f>
        <v>0</v>
      </c>
      <c r="GL136" s="214">
        <f>GL118*12*(1+'Model Assumptions'!$I$207)</f>
        <v>0</v>
      </c>
      <c r="GM136" s="214">
        <f>GM118*12*(1+'Model Assumptions'!$I$207)</f>
        <v>0</v>
      </c>
      <c r="GN136" s="214">
        <f>GN118*12*(1+'Model Assumptions'!$I$207)</f>
        <v>0</v>
      </c>
      <c r="GO136" s="214">
        <f>GO118*12*(1+'Model Assumptions'!$I$207)</f>
        <v>0</v>
      </c>
      <c r="GP136" s="214">
        <f>GP118*12*(1+'Model Assumptions'!$I$207)</f>
        <v>0</v>
      </c>
      <c r="GQ136" s="214">
        <f>GQ118*12*(1+'Model Assumptions'!$I$207)</f>
        <v>0</v>
      </c>
      <c r="GR136" s="214">
        <f>GR118*12*(1+'Model Assumptions'!$I$207)</f>
        <v>0</v>
      </c>
      <c r="GS136" s="214">
        <f>GS118*12*(1+'Model Assumptions'!$I$207)</f>
        <v>0</v>
      </c>
      <c r="GT136" s="214">
        <f>GT118*12*(1+'Model Assumptions'!$I$207)</f>
        <v>0</v>
      </c>
      <c r="GU136" s="214">
        <f>GU118*12*(1+'Model Assumptions'!$I$207)</f>
        <v>0</v>
      </c>
      <c r="GV136" s="214">
        <f>GV118*12*(1+'Model Assumptions'!$I$207)</f>
        <v>0</v>
      </c>
      <c r="GX136" s="230">
        <f t="shared" si="223"/>
        <v>135</v>
      </c>
      <c r="HB136" s="211" t="str">
        <f>EC$18&amp;EC$19&amp;EC$20</f>
        <v>VWAMAROK2.0 TDi CD Extra AC CM 2WD</v>
      </c>
      <c r="HF136" s="212" t="str">
        <f>EC$18&amp;EC$19&amp;EC$20&amp;"Term:"&amp; EC$43&amp;"  Mileage: "&amp;EC$44</f>
        <v>VWAMAROK2.0 TDi CD Extra AC CM 2WDTerm:48  Mileage: 40000</v>
      </c>
    </row>
    <row r="137" spans="1:214" ht="12" hidden="1" customHeight="1" x14ac:dyDescent="0.2">
      <c r="A137" s="230" t="s">
        <v>440</v>
      </c>
      <c r="B137" s="208" t="s">
        <v>831</v>
      </c>
      <c r="D137" s="232" t="s">
        <v>711</v>
      </c>
      <c r="E137" s="214">
        <f>IF(ISNUMBER(E166),E166*12,0)</f>
        <v>21.599999999999454</v>
      </c>
      <c r="F137" s="214">
        <f t="shared" ref="F137:BQ137" si="229">IF(ISNUMBER(F166),F166*12,0)</f>
        <v>21.599999999999454</v>
      </c>
      <c r="G137" s="214">
        <f t="shared" si="229"/>
        <v>21.599999999999454</v>
      </c>
      <c r="H137" s="214">
        <f t="shared" si="229"/>
        <v>21.600000000000136</v>
      </c>
      <c r="I137" s="214">
        <f t="shared" si="229"/>
        <v>21.600000000000136</v>
      </c>
      <c r="J137" s="214">
        <f t="shared" si="229"/>
        <v>21.600000000000136</v>
      </c>
      <c r="K137" s="214">
        <f t="shared" si="229"/>
        <v>21.600000000000136</v>
      </c>
      <c r="L137" s="214">
        <f t="shared" si="229"/>
        <v>21.599999999999454</v>
      </c>
      <c r="M137" s="214">
        <f t="shared" si="229"/>
        <v>21.600000000000819</v>
      </c>
      <c r="N137" s="214">
        <f t="shared" si="229"/>
        <v>21.599999999999454</v>
      </c>
      <c r="O137" s="214">
        <f t="shared" si="229"/>
        <v>21.600000000000819</v>
      </c>
      <c r="P137" s="214">
        <f t="shared" si="229"/>
        <v>21.600000000000136</v>
      </c>
      <c r="Q137" s="214">
        <f t="shared" si="229"/>
        <v>21.600000000000136</v>
      </c>
      <c r="R137" s="214">
        <f t="shared" si="229"/>
        <v>21.599999999999454</v>
      </c>
      <c r="S137" s="214">
        <f t="shared" si="229"/>
        <v>21.600000000000136</v>
      </c>
      <c r="T137" s="214">
        <f t="shared" si="229"/>
        <v>21.600000000000136</v>
      </c>
      <c r="U137" s="214">
        <f t="shared" si="229"/>
        <v>21.600000000000136</v>
      </c>
      <c r="V137" s="214">
        <f t="shared" si="229"/>
        <v>21.600000000000136</v>
      </c>
      <c r="W137" s="214">
        <f t="shared" si="229"/>
        <v>21.600000000000136</v>
      </c>
      <c r="X137" s="214">
        <f t="shared" si="229"/>
        <v>21.600000000000136</v>
      </c>
      <c r="Y137" s="214">
        <f t="shared" si="229"/>
        <v>21.600000000000136</v>
      </c>
      <c r="Z137" s="214">
        <f t="shared" si="229"/>
        <v>21.600000000000136</v>
      </c>
      <c r="AA137" s="214">
        <f t="shared" si="229"/>
        <v>21.600000000000136</v>
      </c>
      <c r="AB137" s="214">
        <f t="shared" si="229"/>
        <v>21.600000000000819</v>
      </c>
      <c r="AC137" s="214">
        <f t="shared" si="229"/>
        <v>21.600000000000136</v>
      </c>
      <c r="AD137" s="214">
        <f t="shared" si="229"/>
        <v>21.600000000000136</v>
      </c>
      <c r="AE137" s="214">
        <f t="shared" si="229"/>
        <v>21.600000000000136</v>
      </c>
      <c r="AF137" s="214">
        <f t="shared" si="229"/>
        <v>21.600000000000136</v>
      </c>
      <c r="AG137" s="214">
        <f t="shared" si="229"/>
        <v>21.599999999999454</v>
      </c>
      <c r="AH137" s="214">
        <f t="shared" si="229"/>
        <v>21.600000000000136</v>
      </c>
      <c r="AI137" s="214">
        <f t="shared" si="229"/>
        <v>21.600000000000136</v>
      </c>
      <c r="AJ137" s="214">
        <f t="shared" si="229"/>
        <v>21.599999999999454</v>
      </c>
      <c r="AK137" s="214">
        <f t="shared" si="229"/>
        <v>21.599999999999454</v>
      </c>
      <c r="AL137" s="214">
        <f t="shared" si="229"/>
        <v>21.599999999999454</v>
      </c>
      <c r="AM137" s="214">
        <f t="shared" si="229"/>
        <v>21.600000000000136</v>
      </c>
      <c r="AN137" s="214">
        <f t="shared" si="229"/>
        <v>21.600000000000819</v>
      </c>
      <c r="AO137" s="214">
        <f t="shared" si="229"/>
        <v>21.600000000000136</v>
      </c>
      <c r="AP137" s="214">
        <f t="shared" si="229"/>
        <v>21.600000000000136</v>
      </c>
      <c r="AQ137" s="214">
        <f t="shared" si="229"/>
        <v>21.600000000000136</v>
      </c>
      <c r="AR137" s="214">
        <f t="shared" si="229"/>
        <v>21.600000000000136</v>
      </c>
      <c r="AS137" s="214">
        <f t="shared" si="229"/>
        <v>21.600000000000819</v>
      </c>
      <c r="AT137" s="214">
        <f t="shared" si="229"/>
        <v>21.600000000000136</v>
      </c>
      <c r="AU137" s="214">
        <f t="shared" si="229"/>
        <v>21.599999999999454</v>
      </c>
      <c r="AV137" s="214">
        <f t="shared" si="229"/>
        <v>21.600000000000136</v>
      </c>
      <c r="AW137" s="214">
        <f t="shared" si="229"/>
        <v>21.599999999999454</v>
      </c>
      <c r="AX137" s="214">
        <f t="shared" si="229"/>
        <v>21.600000000000136</v>
      </c>
      <c r="AY137" s="214">
        <f t="shared" si="229"/>
        <v>21.599999999999454</v>
      </c>
      <c r="AZ137" s="214">
        <f t="shared" si="229"/>
        <v>21.600000000000136</v>
      </c>
      <c r="BA137" s="214">
        <f t="shared" si="229"/>
        <v>21.599999999999454</v>
      </c>
      <c r="BB137" s="214">
        <f t="shared" si="229"/>
        <v>21.599999999999454</v>
      </c>
      <c r="BC137" s="214">
        <f t="shared" si="229"/>
        <v>21.600000000000136</v>
      </c>
      <c r="BD137" s="214">
        <f t="shared" si="229"/>
        <v>21.600000000000136</v>
      </c>
      <c r="BE137" s="214">
        <f t="shared" si="229"/>
        <v>21.599999999999454</v>
      </c>
      <c r="BF137" s="214">
        <f t="shared" si="229"/>
        <v>21.599999999999454</v>
      </c>
      <c r="BG137" s="214">
        <f t="shared" si="229"/>
        <v>21.600000000000819</v>
      </c>
      <c r="BH137" s="214">
        <f t="shared" si="229"/>
        <v>21.600000000000136</v>
      </c>
      <c r="BI137" s="214">
        <f t="shared" si="229"/>
        <v>21.600000000000819</v>
      </c>
      <c r="BJ137" s="214">
        <f t="shared" si="229"/>
        <v>21.600000000000136</v>
      </c>
      <c r="BK137" s="214">
        <f t="shared" si="229"/>
        <v>21.599999999999454</v>
      </c>
      <c r="BL137" s="214">
        <f t="shared" si="229"/>
        <v>21.600000000000819</v>
      </c>
      <c r="BM137" s="214">
        <f t="shared" si="229"/>
        <v>21.600000000000819</v>
      </c>
      <c r="BN137" s="214">
        <f t="shared" si="229"/>
        <v>21.600000000000819</v>
      </c>
      <c r="BO137" s="214">
        <f t="shared" si="229"/>
        <v>21.599999999999454</v>
      </c>
      <c r="BP137" s="214">
        <f t="shared" si="229"/>
        <v>21.600000000000819</v>
      </c>
      <c r="BQ137" s="214">
        <f t="shared" si="229"/>
        <v>21.599999999999454</v>
      </c>
      <c r="BR137" s="214">
        <f t="shared" ref="BR137:EC137" si="230">IF(ISNUMBER(BR166),BR166*12,0)</f>
        <v>21.599999999999454</v>
      </c>
      <c r="BS137" s="214">
        <f t="shared" si="230"/>
        <v>21.600000000000136</v>
      </c>
      <c r="BT137" s="214">
        <f t="shared" si="230"/>
        <v>21.600000000000136</v>
      </c>
      <c r="BU137" s="214">
        <f t="shared" si="230"/>
        <v>21.599999999999454</v>
      </c>
      <c r="BV137" s="214">
        <f t="shared" si="230"/>
        <v>21.600000000000136</v>
      </c>
      <c r="BW137" s="214">
        <f t="shared" si="230"/>
        <v>21.600000000000136</v>
      </c>
      <c r="BX137" s="214">
        <f t="shared" si="230"/>
        <v>21.600000000000819</v>
      </c>
      <c r="BY137" s="214">
        <f t="shared" si="230"/>
        <v>21.599999999999454</v>
      </c>
      <c r="BZ137" s="214">
        <f t="shared" si="230"/>
        <v>21.599999999999454</v>
      </c>
      <c r="CA137" s="214">
        <f t="shared" si="230"/>
        <v>21.599999999999454</v>
      </c>
      <c r="CB137" s="214">
        <f t="shared" si="230"/>
        <v>21.600000000000136</v>
      </c>
      <c r="CC137" s="214">
        <f t="shared" si="230"/>
        <v>21.600000000000819</v>
      </c>
      <c r="CD137" s="214">
        <f t="shared" si="230"/>
        <v>21.599999999999454</v>
      </c>
      <c r="CE137" s="214">
        <f t="shared" si="230"/>
        <v>21.599999999999454</v>
      </c>
      <c r="CF137" s="214">
        <f t="shared" si="230"/>
        <v>21.600000000000819</v>
      </c>
      <c r="CG137" s="214">
        <f t="shared" si="230"/>
        <v>21.599999999999454</v>
      </c>
      <c r="CH137" s="214">
        <f t="shared" si="230"/>
        <v>21.599999999999454</v>
      </c>
      <c r="CI137" s="214">
        <f t="shared" si="230"/>
        <v>21.600000000000819</v>
      </c>
      <c r="CJ137" s="214">
        <f t="shared" si="230"/>
        <v>21.600000000000819</v>
      </c>
      <c r="CK137" s="214">
        <f t="shared" si="230"/>
        <v>21.599999999999454</v>
      </c>
      <c r="CL137" s="214">
        <f t="shared" si="230"/>
        <v>21.599999999999454</v>
      </c>
      <c r="CM137" s="214">
        <f t="shared" si="230"/>
        <v>21.600000000000819</v>
      </c>
      <c r="CN137" s="214">
        <f t="shared" si="230"/>
        <v>21.599999999999454</v>
      </c>
      <c r="CO137" s="214">
        <f t="shared" si="230"/>
        <v>21.599999999999454</v>
      </c>
      <c r="CP137" s="214">
        <f t="shared" si="230"/>
        <v>21.599999999999454</v>
      </c>
      <c r="CQ137" s="214">
        <f t="shared" si="230"/>
        <v>21.600000000000819</v>
      </c>
      <c r="CR137" s="214">
        <f t="shared" si="230"/>
        <v>21.599999999999454</v>
      </c>
      <c r="CS137" s="214">
        <f t="shared" si="230"/>
        <v>21.600000000000819</v>
      </c>
      <c r="CT137" s="214">
        <f t="shared" si="230"/>
        <v>21.600000000000819</v>
      </c>
      <c r="CU137" s="214">
        <f t="shared" si="230"/>
        <v>21.599999999999454</v>
      </c>
      <c r="CV137" s="214">
        <f t="shared" si="230"/>
        <v>21.600000000000819</v>
      </c>
      <c r="CW137" s="214">
        <f t="shared" si="230"/>
        <v>21.599999999999454</v>
      </c>
      <c r="CX137" s="214">
        <f t="shared" si="230"/>
        <v>21.599999999999454</v>
      </c>
      <c r="CY137" s="214">
        <f t="shared" si="230"/>
        <v>21.600000000000819</v>
      </c>
      <c r="CZ137" s="214">
        <f t="shared" si="230"/>
        <v>21.599999999999454</v>
      </c>
      <c r="DA137" s="214">
        <f t="shared" si="230"/>
        <v>21.599999999999454</v>
      </c>
      <c r="DB137" s="214">
        <f t="shared" si="230"/>
        <v>21.599999999999454</v>
      </c>
      <c r="DC137" s="214">
        <f t="shared" si="230"/>
        <v>21.599999999999454</v>
      </c>
      <c r="DD137" s="214">
        <f t="shared" si="230"/>
        <v>21.600000000000136</v>
      </c>
      <c r="DE137" s="214">
        <f t="shared" si="230"/>
        <v>21.600000000000136</v>
      </c>
      <c r="DF137" s="214">
        <f t="shared" si="230"/>
        <v>21.600000000000136</v>
      </c>
      <c r="DG137" s="214">
        <f t="shared" si="230"/>
        <v>21.600000000000136</v>
      </c>
      <c r="DH137" s="214">
        <f t="shared" si="230"/>
        <v>21.600000000000136</v>
      </c>
      <c r="DI137" s="214">
        <f t="shared" si="230"/>
        <v>21.599999999999454</v>
      </c>
      <c r="DJ137" s="214">
        <f t="shared" si="230"/>
        <v>21.599999999999454</v>
      </c>
      <c r="DK137" s="214">
        <f t="shared" si="230"/>
        <v>21.599999999999454</v>
      </c>
      <c r="DL137" s="214">
        <f t="shared" si="230"/>
        <v>21.599999999999454</v>
      </c>
      <c r="DM137" s="214">
        <f t="shared" si="230"/>
        <v>21.600000000000819</v>
      </c>
      <c r="DN137" s="214">
        <f t="shared" si="230"/>
        <v>21.600000000000136</v>
      </c>
      <c r="DO137" s="214">
        <f t="shared" si="230"/>
        <v>21.600000000000136</v>
      </c>
      <c r="DP137" s="214">
        <f t="shared" si="230"/>
        <v>21.600000000000136</v>
      </c>
      <c r="DQ137" s="214">
        <f t="shared" si="230"/>
        <v>21.600000000000136</v>
      </c>
      <c r="DR137" s="214">
        <f t="shared" si="230"/>
        <v>21.599999999999454</v>
      </c>
      <c r="DS137" s="214">
        <f t="shared" si="230"/>
        <v>21.599999999999454</v>
      </c>
      <c r="DT137" s="214">
        <f t="shared" si="230"/>
        <v>21.599999999999454</v>
      </c>
      <c r="DU137" s="214">
        <f t="shared" si="230"/>
        <v>21.600000000000136</v>
      </c>
      <c r="DV137" s="214">
        <f t="shared" si="230"/>
        <v>21.599999999999454</v>
      </c>
      <c r="DW137" s="214">
        <f t="shared" si="230"/>
        <v>21.599999999999454</v>
      </c>
      <c r="DX137" s="214">
        <f t="shared" si="230"/>
        <v>21.600000000000136</v>
      </c>
      <c r="DY137" s="214">
        <f t="shared" si="230"/>
        <v>21.600000000000136</v>
      </c>
      <c r="DZ137" s="214">
        <f t="shared" si="230"/>
        <v>21.600000000000819</v>
      </c>
      <c r="EA137" s="214">
        <f t="shared" si="230"/>
        <v>21.600000000000136</v>
      </c>
      <c r="EB137" s="214">
        <f t="shared" si="230"/>
        <v>21.600000000000136</v>
      </c>
      <c r="EC137" s="214">
        <f t="shared" si="230"/>
        <v>21.600000000000136</v>
      </c>
      <c r="ED137" s="214">
        <f t="shared" ref="ED137:GO137" si="231">IF(ISNUMBER(ED166),ED166*12,0)</f>
        <v>21.600000000000819</v>
      </c>
      <c r="EE137" s="214">
        <f t="shared" si="231"/>
        <v>21.600000000000136</v>
      </c>
      <c r="EF137" s="214">
        <f t="shared" si="231"/>
        <v>21.600000000000136</v>
      </c>
      <c r="EG137" s="214">
        <f t="shared" si="231"/>
        <v>0</v>
      </c>
      <c r="EH137" s="214">
        <f t="shared" si="231"/>
        <v>0</v>
      </c>
      <c r="EI137" s="214">
        <f t="shared" si="231"/>
        <v>0</v>
      </c>
      <c r="EJ137" s="214">
        <f t="shared" si="231"/>
        <v>0</v>
      </c>
      <c r="EK137" s="214">
        <f t="shared" si="231"/>
        <v>0</v>
      </c>
      <c r="EL137" s="214">
        <f t="shared" si="231"/>
        <v>0</v>
      </c>
      <c r="EM137" s="214">
        <f t="shared" si="231"/>
        <v>0</v>
      </c>
      <c r="EN137" s="214">
        <f t="shared" si="231"/>
        <v>0</v>
      </c>
      <c r="EO137" s="214">
        <f t="shared" si="231"/>
        <v>0</v>
      </c>
      <c r="EP137" s="214">
        <f t="shared" si="231"/>
        <v>0</v>
      </c>
      <c r="EQ137" s="214">
        <f t="shared" si="231"/>
        <v>0</v>
      </c>
      <c r="ER137" s="214">
        <f t="shared" si="231"/>
        <v>0</v>
      </c>
      <c r="ES137" s="214">
        <f t="shared" si="231"/>
        <v>0</v>
      </c>
      <c r="ET137" s="214">
        <f t="shared" si="231"/>
        <v>0</v>
      </c>
      <c r="EU137" s="214">
        <f t="shared" si="231"/>
        <v>0</v>
      </c>
      <c r="EV137" s="214">
        <f t="shared" si="231"/>
        <v>0</v>
      </c>
      <c r="EW137" s="214">
        <f t="shared" si="231"/>
        <v>0</v>
      </c>
      <c r="EX137" s="214">
        <f t="shared" si="231"/>
        <v>0</v>
      </c>
      <c r="EY137" s="214">
        <f t="shared" si="231"/>
        <v>0</v>
      </c>
      <c r="EZ137" s="214">
        <f t="shared" si="231"/>
        <v>0</v>
      </c>
      <c r="FA137" s="214">
        <f t="shared" si="231"/>
        <v>0</v>
      </c>
      <c r="FB137" s="214">
        <f t="shared" si="231"/>
        <v>0</v>
      </c>
      <c r="FC137" s="214">
        <f t="shared" si="231"/>
        <v>0</v>
      </c>
      <c r="FD137" s="214">
        <f t="shared" si="231"/>
        <v>0</v>
      </c>
      <c r="FE137" s="214">
        <f t="shared" si="231"/>
        <v>0</v>
      </c>
      <c r="FF137" s="214">
        <f t="shared" si="231"/>
        <v>0</v>
      </c>
      <c r="FG137" s="214">
        <f t="shared" si="231"/>
        <v>0</v>
      </c>
      <c r="FH137" s="214">
        <f t="shared" si="231"/>
        <v>0</v>
      </c>
      <c r="FI137" s="214">
        <f t="shared" si="231"/>
        <v>0</v>
      </c>
      <c r="FJ137" s="214">
        <f t="shared" si="231"/>
        <v>0</v>
      </c>
      <c r="FK137" s="214">
        <f t="shared" si="231"/>
        <v>0</v>
      </c>
      <c r="FL137" s="214">
        <f t="shared" si="231"/>
        <v>0</v>
      </c>
      <c r="FM137" s="214">
        <f t="shared" si="231"/>
        <v>0</v>
      </c>
      <c r="FN137" s="214">
        <f t="shared" si="231"/>
        <v>0</v>
      </c>
      <c r="FO137" s="214">
        <f t="shared" si="231"/>
        <v>0</v>
      </c>
      <c r="FP137" s="214">
        <f t="shared" si="231"/>
        <v>0</v>
      </c>
      <c r="FQ137" s="214">
        <f t="shared" si="231"/>
        <v>0</v>
      </c>
      <c r="FR137" s="214">
        <f t="shared" si="231"/>
        <v>0</v>
      </c>
      <c r="FS137" s="214">
        <f t="shared" si="231"/>
        <v>0</v>
      </c>
      <c r="FT137" s="214">
        <f t="shared" si="231"/>
        <v>0</v>
      </c>
      <c r="FU137" s="214">
        <f t="shared" si="231"/>
        <v>0</v>
      </c>
      <c r="FV137" s="214">
        <f t="shared" si="231"/>
        <v>0</v>
      </c>
      <c r="FW137" s="214">
        <f t="shared" si="231"/>
        <v>0</v>
      </c>
      <c r="FX137" s="214">
        <f t="shared" si="231"/>
        <v>0</v>
      </c>
      <c r="FY137" s="214">
        <f t="shared" si="231"/>
        <v>0</v>
      </c>
      <c r="FZ137" s="214">
        <f t="shared" si="231"/>
        <v>0</v>
      </c>
      <c r="GA137" s="214">
        <f t="shared" si="231"/>
        <v>0</v>
      </c>
      <c r="GB137" s="214">
        <f t="shared" si="231"/>
        <v>0</v>
      </c>
      <c r="GC137" s="214">
        <f t="shared" si="231"/>
        <v>0</v>
      </c>
      <c r="GD137" s="214">
        <f t="shared" si="231"/>
        <v>0</v>
      </c>
      <c r="GE137" s="214">
        <f t="shared" si="231"/>
        <v>0</v>
      </c>
      <c r="GF137" s="214">
        <f t="shared" si="231"/>
        <v>0</v>
      </c>
      <c r="GG137" s="214">
        <f t="shared" si="231"/>
        <v>0</v>
      </c>
      <c r="GH137" s="214">
        <f t="shared" si="231"/>
        <v>0</v>
      </c>
      <c r="GI137" s="214">
        <f t="shared" si="231"/>
        <v>0</v>
      </c>
      <c r="GJ137" s="214">
        <f t="shared" si="231"/>
        <v>0</v>
      </c>
      <c r="GK137" s="214">
        <f t="shared" si="231"/>
        <v>0</v>
      </c>
      <c r="GL137" s="214">
        <f t="shared" si="231"/>
        <v>0</v>
      </c>
      <c r="GM137" s="214">
        <f t="shared" si="231"/>
        <v>0</v>
      </c>
      <c r="GN137" s="214">
        <f t="shared" si="231"/>
        <v>0</v>
      </c>
      <c r="GO137" s="214">
        <f t="shared" si="231"/>
        <v>0</v>
      </c>
      <c r="GP137" s="214">
        <f t="shared" ref="GP137:GR137" si="232">IF(ISNUMBER(GP166),GP166*12,0)</f>
        <v>0</v>
      </c>
      <c r="GQ137" s="214">
        <f t="shared" si="232"/>
        <v>0</v>
      </c>
      <c r="GR137" s="214">
        <f t="shared" si="232"/>
        <v>0</v>
      </c>
      <c r="GS137" s="214">
        <f t="shared" ref="GS137:GV137" si="233">IF(ISNUMBER(GS166),GS166*12,0)</f>
        <v>0</v>
      </c>
      <c r="GT137" s="214">
        <f t="shared" si="233"/>
        <v>0</v>
      </c>
      <c r="GU137" s="214">
        <f t="shared" si="233"/>
        <v>0</v>
      </c>
      <c r="GV137" s="214">
        <f t="shared" si="233"/>
        <v>0</v>
      </c>
      <c r="GX137" s="230">
        <f t="shared" si="223"/>
        <v>136</v>
      </c>
      <c r="HB137" s="211" t="str">
        <f>ED$18&amp;ED$19&amp;ED$20</f>
        <v>VWAMAROK2.0 TDi CD Extra AC CM 2WD</v>
      </c>
      <c r="HF137" s="212" t="str">
        <f>ED$18&amp;ED$19&amp;ED$20&amp;"Term:"&amp; ED$43&amp;"  Mileage: "&amp;ED$44</f>
        <v>VWAMAROK2.0 TDi CD Extra AC CM 2WDTerm:60  Mileage: 25000</v>
      </c>
    </row>
    <row r="138" spans="1:214" ht="12" hidden="1" customHeight="1" x14ac:dyDescent="0.2">
      <c r="A138" s="230" t="s">
        <v>440</v>
      </c>
      <c r="B138" s="208" t="str">
        <f>B71&amp;"step1"</f>
        <v>MonthlyEstmFuelCoststep1</v>
      </c>
      <c r="D138" s="232" t="str">
        <f>D71</f>
        <v xml:space="preserve"> Monthly estimated Fuel cost </v>
      </c>
      <c r="E138" s="214">
        <f>E120*12*(1+'Model Assumptions'!$I$211)</f>
        <v>0</v>
      </c>
      <c r="F138" s="214">
        <f>F120*12*(1+'Model Assumptions'!$I$211)</f>
        <v>0</v>
      </c>
      <c r="G138" s="214">
        <f>G120*12*(1+'Model Assumptions'!$I$211)</f>
        <v>0</v>
      </c>
      <c r="H138" s="214">
        <f>H120*12*(1+'Model Assumptions'!$I$211)</f>
        <v>0</v>
      </c>
      <c r="I138" s="214">
        <f>I120*12*(1+'Model Assumptions'!$I$211)</f>
        <v>0</v>
      </c>
      <c r="J138" s="214">
        <f>J120*12*(1+'Model Assumptions'!$I$211)</f>
        <v>0</v>
      </c>
      <c r="K138" s="214">
        <f>K120*12*(1+'Model Assumptions'!$I$211)</f>
        <v>0</v>
      </c>
      <c r="L138" s="214">
        <f>L120*12*(1+'Model Assumptions'!$I$211)</f>
        <v>0</v>
      </c>
      <c r="M138" s="214">
        <f>M120*12*(1+'Model Assumptions'!$I$211)</f>
        <v>0</v>
      </c>
      <c r="N138" s="214">
        <f>N120*12*(1+'Model Assumptions'!$I$211)</f>
        <v>0</v>
      </c>
      <c r="O138" s="214">
        <f>O120*12*(1+'Model Assumptions'!$I$211)</f>
        <v>0</v>
      </c>
      <c r="P138" s="214">
        <f>P120*12*(1+'Model Assumptions'!$I$211)</f>
        <v>0</v>
      </c>
      <c r="Q138" s="214">
        <f>Q120*12*(1+'Model Assumptions'!$I$211)</f>
        <v>0</v>
      </c>
      <c r="R138" s="214">
        <f>R120*12*(1+'Model Assumptions'!$I$211)</f>
        <v>0</v>
      </c>
      <c r="S138" s="214">
        <f>S120*12*(1+'Model Assumptions'!$I$211)</f>
        <v>0</v>
      </c>
      <c r="T138" s="214">
        <f>T120*12*(1+'Model Assumptions'!$I$211)</f>
        <v>0</v>
      </c>
      <c r="U138" s="214">
        <f>U120*12*(1+'Model Assumptions'!$I$211)</f>
        <v>0</v>
      </c>
      <c r="V138" s="214">
        <f>V120*12*(1+'Model Assumptions'!$I$211)</f>
        <v>0</v>
      </c>
      <c r="W138" s="214">
        <f>W120*12*(1+'Model Assumptions'!$I$211)</f>
        <v>0</v>
      </c>
      <c r="X138" s="214">
        <f>X120*12*(1+'Model Assumptions'!$I$211)</f>
        <v>0</v>
      </c>
      <c r="Y138" s="214">
        <f>Y120*12*(1+'Model Assumptions'!$I$211)</f>
        <v>0</v>
      </c>
      <c r="Z138" s="214">
        <f>Z120*12*(1+'Model Assumptions'!$I$211)</f>
        <v>0</v>
      </c>
      <c r="AA138" s="214">
        <f>AA120*12*(1+'Model Assumptions'!$I$211)</f>
        <v>0</v>
      </c>
      <c r="AB138" s="214">
        <f>AB120*12*(1+'Model Assumptions'!$I$211)</f>
        <v>0</v>
      </c>
      <c r="AC138" s="214">
        <f>AC120*12*(1+'Model Assumptions'!$I$211)</f>
        <v>0</v>
      </c>
      <c r="AD138" s="214">
        <f>AD120*12*(1+'Model Assumptions'!$I$211)</f>
        <v>0</v>
      </c>
      <c r="AE138" s="214">
        <f>AE120*12*(1+'Model Assumptions'!$I$211)</f>
        <v>0</v>
      </c>
      <c r="AF138" s="214">
        <f>AF120*12*(1+'Model Assumptions'!$I$211)</f>
        <v>0</v>
      </c>
      <c r="AG138" s="214">
        <f>AG120*12*(1+'Model Assumptions'!$I$211)</f>
        <v>0</v>
      </c>
      <c r="AH138" s="214">
        <f>AH120*12*(1+'Model Assumptions'!$I$211)</f>
        <v>0</v>
      </c>
      <c r="AI138" s="214">
        <f>AI120*12*(1+'Model Assumptions'!$I$211)</f>
        <v>0</v>
      </c>
      <c r="AJ138" s="214">
        <f>AJ120*12*(1+'Model Assumptions'!$I$211)</f>
        <v>0</v>
      </c>
      <c r="AK138" s="214">
        <f>AK120*12*(1+'Model Assumptions'!$I$211)</f>
        <v>0</v>
      </c>
      <c r="AL138" s="214">
        <f>AL120*12*(1+'Model Assumptions'!$I$211)</f>
        <v>0</v>
      </c>
      <c r="AM138" s="214">
        <f>AM120*12*(1+'Model Assumptions'!$I$211)</f>
        <v>0</v>
      </c>
      <c r="AN138" s="214">
        <f>AN120*12*(1+'Model Assumptions'!$I$211)</f>
        <v>0</v>
      </c>
      <c r="AO138" s="214">
        <f>AO120*12*(1+'Model Assumptions'!$I$211)</f>
        <v>0</v>
      </c>
      <c r="AP138" s="214">
        <f>AP120*12*(1+'Model Assumptions'!$I$211)</f>
        <v>0</v>
      </c>
      <c r="AQ138" s="214">
        <f>AQ120*12*(1+'Model Assumptions'!$I$211)</f>
        <v>0</v>
      </c>
      <c r="AR138" s="214">
        <f>AR120*12*(1+'Model Assumptions'!$I$211)</f>
        <v>0</v>
      </c>
      <c r="AS138" s="214">
        <f>AS120*12*(1+'Model Assumptions'!$I$211)</f>
        <v>0</v>
      </c>
      <c r="AT138" s="214">
        <f>AT120*12*(1+'Model Assumptions'!$I$211)</f>
        <v>0</v>
      </c>
      <c r="AU138" s="214">
        <f>AU120*12*(1+'Model Assumptions'!$I$211)</f>
        <v>0</v>
      </c>
      <c r="AV138" s="214">
        <f>AV120*12*(1+'Model Assumptions'!$I$211)</f>
        <v>0</v>
      </c>
      <c r="AW138" s="214">
        <f>AW120*12*(1+'Model Assumptions'!$I$211)</f>
        <v>0</v>
      </c>
      <c r="AX138" s="214">
        <f>AX120*12*(1+'Model Assumptions'!$I$211)</f>
        <v>0</v>
      </c>
      <c r="AY138" s="214">
        <f>AY120*12*(1+'Model Assumptions'!$I$211)</f>
        <v>0</v>
      </c>
      <c r="AZ138" s="214">
        <f>AZ120*12*(1+'Model Assumptions'!$I$211)</f>
        <v>0</v>
      </c>
      <c r="BA138" s="214">
        <f>BA120*12*(1+'Model Assumptions'!$I$211)</f>
        <v>0</v>
      </c>
      <c r="BB138" s="214">
        <f>BB120*12*(1+'Model Assumptions'!$I$211)</f>
        <v>0</v>
      </c>
      <c r="BC138" s="214">
        <f>BC120*12*(1+'Model Assumptions'!$I$211)</f>
        <v>0</v>
      </c>
      <c r="BD138" s="214">
        <f>BD120*12*(1+'Model Assumptions'!$I$211)</f>
        <v>0</v>
      </c>
      <c r="BE138" s="214">
        <f>BE120*12*(1+'Model Assumptions'!$I$211)</f>
        <v>0</v>
      </c>
      <c r="BF138" s="214">
        <f>BF120*12*(1+'Model Assumptions'!$I$211)</f>
        <v>0</v>
      </c>
      <c r="BG138" s="214">
        <f>BG120*12*(1+'Model Assumptions'!$I$211)</f>
        <v>0</v>
      </c>
      <c r="BH138" s="214">
        <f>BH120*12*(1+'Model Assumptions'!$I$211)</f>
        <v>0</v>
      </c>
      <c r="BI138" s="214">
        <f>BI120*12*(1+'Model Assumptions'!$I$211)</f>
        <v>0</v>
      </c>
      <c r="BJ138" s="214">
        <f>BJ120*12*(1+'Model Assumptions'!$I$211)</f>
        <v>0</v>
      </c>
      <c r="BK138" s="214">
        <f>BK120*12*(1+'Model Assumptions'!$I$211)</f>
        <v>0</v>
      </c>
      <c r="BL138" s="214">
        <f>BL120*12*(1+'Model Assumptions'!$I$211)</f>
        <v>0</v>
      </c>
      <c r="BM138" s="214">
        <f>BM120*12*(1+'Model Assumptions'!$I$211)</f>
        <v>0</v>
      </c>
      <c r="BN138" s="214">
        <f>BN120*12*(1+'Model Assumptions'!$I$211)</f>
        <v>0</v>
      </c>
      <c r="BO138" s="214">
        <f>BO120*12*(1+'Model Assumptions'!$I$211)</f>
        <v>0</v>
      </c>
      <c r="BP138" s="214">
        <f>BP120*12*(1+'Model Assumptions'!$I$211)</f>
        <v>0</v>
      </c>
      <c r="BQ138" s="214">
        <f>BQ120*12*(1+'Model Assumptions'!$I$211)</f>
        <v>0</v>
      </c>
      <c r="BR138" s="214">
        <f>BR120*12*(1+'Model Assumptions'!$I$211)</f>
        <v>0</v>
      </c>
      <c r="BS138" s="214">
        <f>BS120*12*(1+'Model Assumptions'!$I$211)</f>
        <v>0</v>
      </c>
      <c r="BT138" s="214">
        <f>BT120*12*(1+'Model Assumptions'!$I$211)</f>
        <v>0</v>
      </c>
      <c r="BU138" s="214">
        <f>BU120*12*(1+'Model Assumptions'!$I$211)</f>
        <v>0</v>
      </c>
      <c r="BV138" s="214">
        <f>BV120*12*(1+'Model Assumptions'!$I$211)</f>
        <v>0</v>
      </c>
      <c r="BW138" s="214">
        <f>BW120*12*(1+'Model Assumptions'!$I$211)</f>
        <v>0</v>
      </c>
      <c r="BX138" s="214">
        <f>BX120*12*(1+'Model Assumptions'!$I$211)</f>
        <v>0</v>
      </c>
      <c r="BY138" s="214">
        <f>BY120*12*(1+'Model Assumptions'!$I$211)</f>
        <v>0</v>
      </c>
      <c r="BZ138" s="214">
        <f>BZ120*12*(1+'Model Assumptions'!$I$211)</f>
        <v>0</v>
      </c>
      <c r="CA138" s="214">
        <f>CA120*12*(1+'Model Assumptions'!$I$211)</f>
        <v>0</v>
      </c>
      <c r="CB138" s="214">
        <f>CB120*12*(1+'Model Assumptions'!$I$211)</f>
        <v>0</v>
      </c>
      <c r="CC138" s="214">
        <f>CC120*12*(1+'Model Assumptions'!$I$211)</f>
        <v>0</v>
      </c>
      <c r="CD138" s="214">
        <f>CD120*12*(1+'Model Assumptions'!$I$211)</f>
        <v>0</v>
      </c>
      <c r="CE138" s="214">
        <f>CE120*12*(1+'Model Assumptions'!$I$211)</f>
        <v>0</v>
      </c>
      <c r="CF138" s="214">
        <f>CF120*12*(1+'Model Assumptions'!$I$211)</f>
        <v>0</v>
      </c>
      <c r="CG138" s="214">
        <f>CG120*12*(1+'Model Assumptions'!$I$211)</f>
        <v>0</v>
      </c>
      <c r="CH138" s="214">
        <f>CH120*12*(1+'Model Assumptions'!$I$211)</f>
        <v>0</v>
      </c>
      <c r="CI138" s="214">
        <f>CI120*12*(1+'Model Assumptions'!$I$211)</f>
        <v>0</v>
      </c>
      <c r="CJ138" s="214">
        <f>CJ120*12*(1+'Model Assumptions'!$I$211)</f>
        <v>0</v>
      </c>
      <c r="CK138" s="214">
        <f>CK120*12*(1+'Model Assumptions'!$I$211)</f>
        <v>0</v>
      </c>
      <c r="CL138" s="214">
        <f>CL120*12*(1+'Model Assumptions'!$I$211)</f>
        <v>0</v>
      </c>
      <c r="CM138" s="214">
        <f>CM120*12*(1+'Model Assumptions'!$I$211)</f>
        <v>0</v>
      </c>
      <c r="CN138" s="214">
        <f>CN120*12*(1+'Model Assumptions'!$I$211)</f>
        <v>0</v>
      </c>
      <c r="CO138" s="214">
        <f>CO120*12*(1+'Model Assumptions'!$I$211)</f>
        <v>0</v>
      </c>
      <c r="CP138" s="214">
        <f>CP120*12*(1+'Model Assumptions'!$I$211)</f>
        <v>0</v>
      </c>
      <c r="CQ138" s="214">
        <f>CQ120*12*(1+'Model Assumptions'!$I$211)</f>
        <v>0</v>
      </c>
      <c r="CR138" s="214">
        <f>CR120*12*(1+'Model Assumptions'!$I$211)</f>
        <v>0</v>
      </c>
      <c r="CS138" s="214">
        <f>CS120*12*(1+'Model Assumptions'!$I$211)</f>
        <v>0</v>
      </c>
      <c r="CT138" s="214">
        <f>CT120*12*(1+'Model Assumptions'!$I$211)</f>
        <v>0</v>
      </c>
      <c r="CU138" s="214">
        <f>CU120*12*(1+'Model Assumptions'!$I$211)</f>
        <v>0</v>
      </c>
      <c r="CV138" s="214">
        <f>CV120*12*(1+'Model Assumptions'!$I$211)</f>
        <v>0</v>
      </c>
      <c r="CW138" s="214">
        <f>CW120*12*(1+'Model Assumptions'!$I$211)</f>
        <v>0</v>
      </c>
      <c r="CX138" s="214">
        <f>CX120*12*(1+'Model Assumptions'!$I$211)</f>
        <v>0</v>
      </c>
      <c r="CY138" s="214">
        <f>CY120*12*(1+'Model Assumptions'!$I$211)</f>
        <v>0</v>
      </c>
      <c r="CZ138" s="214">
        <f>CZ120*12*(1+'Model Assumptions'!$I$211)</f>
        <v>0</v>
      </c>
      <c r="DA138" s="214">
        <f>DA120*12*(1+'Model Assumptions'!$I$211)</f>
        <v>0</v>
      </c>
      <c r="DB138" s="214">
        <f>DB120*12*(1+'Model Assumptions'!$I$211)</f>
        <v>0</v>
      </c>
      <c r="DC138" s="214">
        <f>DC120*12*(1+'Model Assumptions'!$I$211)</f>
        <v>0</v>
      </c>
      <c r="DD138" s="214">
        <f>DD120*12*(1+'Model Assumptions'!$I$211)</f>
        <v>0</v>
      </c>
      <c r="DE138" s="214">
        <f>DE120*12*(1+'Model Assumptions'!$I$211)</f>
        <v>0</v>
      </c>
      <c r="DF138" s="214">
        <f>DF120*12*(1+'Model Assumptions'!$I$211)</f>
        <v>0</v>
      </c>
      <c r="DG138" s="214">
        <f>DG120*12*(1+'Model Assumptions'!$I$211)</f>
        <v>0</v>
      </c>
      <c r="DH138" s="214">
        <f>DH120*12*(1+'Model Assumptions'!$I$211)</f>
        <v>0</v>
      </c>
      <c r="DI138" s="214">
        <f>DI120*12*(1+'Model Assumptions'!$I$211)</f>
        <v>0</v>
      </c>
      <c r="DJ138" s="214">
        <f>DJ120*12*(1+'Model Assumptions'!$I$211)</f>
        <v>0</v>
      </c>
      <c r="DK138" s="214">
        <f>DK120*12*(1+'Model Assumptions'!$I$211)</f>
        <v>0</v>
      </c>
      <c r="DL138" s="214">
        <f>DL120*12*(1+'Model Assumptions'!$I$211)</f>
        <v>0</v>
      </c>
      <c r="DM138" s="214">
        <f>DM120*12*(1+'Model Assumptions'!$I$211)</f>
        <v>0</v>
      </c>
      <c r="DN138" s="214">
        <f>DN120*12*(1+'Model Assumptions'!$I$211)</f>
        <v>0</v>
      </c>
      <c r="DO138" s="214">
        <f>DO120*12*(1+'Model Assumptions'!$I$211)</f>
        <v>0</v>
      </c>
      <c r="DP138" s="214">
        <f>DP120*12*(1+'Model Assumptions'!$I$211)</f>
        <v>0</v>
      </c>
      <c r="DQ138" s="214">
        <f>DQ120*12*(1+'Model Assumptions'!$I$211)</f>
        <v>0</v>
      </c>
      <c r="DR138" s="214">
        <f>DR120*12*(1+'Model Assumptions'!$I$211)</f>
        <v>0</v>
      </c>
      <c r="DS138" s="214">
        <f>DS120*12*(1+'Model Assumptions'!$I$211)</f>
        <v>0</v>
      </c>
      <c r="DT138" s="214">
        <f>DT120*12*(1+'Model Assumptions'!$I$211)</f>
        <v>0</v>
      </c>
      <c r="DU138" s="214">
        <f>DU120*12*(1+'Model Assumptions'!$I$211)</f>
        <v>0</v>
      </c>
      <c r="DV138" s="214">
        <f>DV120*12*(1+'Model Assumptions'!$I$211)</f>
        <v>0</v>
      </c>
      <c r="DW138" s="214">
        <f>DW120*12*(1+'Model Assumptions'!$I$211)</f>
        <v>0</v>
      </c>
      <c r="DX138" s="214">
        <f>DX120*12*(1+'Model Assumptions'!$I$211)</f>
        <v>0</v>
      </c>
      <c r="DY138" s="214">
        <f>DY120*12*(1+'Model Assumptions'!$I$211)</f>
        <v>0</v>
      </c>
      <c r="DZ138" s="214">
        <f>DZ120*12*(1+'Model Assumptions'!$I$211)</f>
        <v>0</v>
      </c>
      <c r="EA138" s="214">
        <f>EA120*12*(1+'Model Assumptions'!$I$211)</f>
        <v>0</v>
      </c>
      <c r="EB138" s="214">
        <f>EB120*12*(1+'Model Assumptions'!$I$211)</f>
        <v>0</v>
      </c>
      <c r="EC138" s="214">
        <f>EC120*12*(1+'Model Assumptions'!$I$211)</f>
        <v>0</v>
      </c>
      <c r="ED138" s="214">
        <f>ED120*12*(1+'Model Assumptions'!$I$211)</f>
        <v>0</v>
      </c>
      <c r="EE138" s="214">
        <f>EE120*12*(1+'Model Assumptions'!$I$211)</f>
        <v>0</v>
      </c>
      <c r="EF138" s="214">
        <f>EF120*12*(1+'Model Assumptions'!$I$211)</f>
        <v>0</v>
      </c>
      <c r="EG138" s="214">
        <f>EG120*12*(1+'Model Assumptions'!$I$211)</f>
        <v>0</v>
      </c>
      <c r="EH138" s="214">
        <f>EH120*12*(1+'Model Assumptions'!$I$211)</f>
        <v>0</v>
      </c>
      <c r="EI138" s="214">
        <f>EI120*12*(1+'Model Assumptions'!$I$211)</f>
        <v>0</v>
      </c>
      <c r="EJ138" s="214">
        <f>EJ120*12*(1+'Model Assumptions'!$I$211)</f>
        <v>0</v>
      </c>
      <c r="EK138" s="214">
        <f>EK120*12*(1+'Model Assumptions'!$I$211)</f>
        <v>0</v>
      </c>
      <c r="EL138" s="214">
        <f>EL120*12*(1+'Model Assumptions'!$I$211)</f>
        <v>0</v>
      </c>
      <c r="EM138" s="214">
        <f>EM120*12*(1+'Model Assumptions'!$I$211)</f>
        <v>0</v>
      </c>
      <c r="EN138" s="214">
        <f>EN120*12*(1+'Model Assumptions'!$I$211)</f>
        <v>0</v>
      </c>
      <c r="EO138" s="214">
        <f>EO120*12*(1+'Model Assumptions'!$I$211)</f>
        <v>0</v>
      </c>
      <c r="EP138" s="214">
        <f>EP120*12*(1+'Model Assumptions'!$I$211)</f>
        <v>0</v>
      </c>
      <c r="EQ138" s="214">
        <f>EQ120*12*(1+'Model Assumptions'!$I$211)</f>
        <v>0</v>
      </c>
      <c r="ER138" s="214">
        <f>ER120*12*(1+'Model Assumptions'!$I$211)</f>
        <v>0</v>
      </c>
      <c r="ES138" s="214">
        <f>ES120*12*(1+'Model Assumptions'!$I$211)</f>
        <v>0</v>
      </c>
      <c r="ET138" s="214">
        <f>ET120*12*(1+'Model Assumptions'!$I$211)</f>
        <v>0</v>
      </c>
      <c r="EU138" s="214">
        <f>EU120*12*(1+'Model Assumptions'!$I$211)</f>
        <v>0</v>
      </c>
      <c r="EV138" s="214">
        <f>EV120*12*(1+'Model Assumptions'!$I$211)</f>
        <v>0</v>
      </c>
      <c r="EW138" s="214">
        <f>EW120*12*(1+'Model Assumptions'!$I$211)</f>
        <v>0</v>
      </c>
      <c r="EX138" s="214">
        <f>EX120*12*(1+'Model Assumptions'!$I$211)</f>
        <v>0</v>
      </c>
      <c r="EY138" s="214">
        <f>EY120*12*(1+'Model Assumptions'!$I$211)</f>
        <v>0</v>
      </c>
      <c r="EZ138" s="214">
        <f>EZ120*12*(1+'Model Assumptions'!$I$211)</f>
        <v>0</v>
      </c>
      <c r="FA138" s="214">
        <f>FA120*12*(1+'Model Assumptions'!$I$211)</f>
        <v>0</v>
      </c>
      <c r="FB138" s="214">
        <f>FB120*12*(1+'Model Assumptions'!$I$211)</f>
        <v>0</v>
      </c>
      <c r="FC138" s="214">
        <f>FC120*12*(1+'Model Assumptions'!$I$211)</f>
        <v>0</v>
      </c>
      <c r="FD138" s="214">
        <f>FD120*12*(1+'Model Assumptions'!$I$211)</f>
        <v>0</v>
      </c>
      <c r="FE138" s="214">
        <f>FE120*12*(1+'Model Assumptions'!$I$211)</f>
        <v>0</v>
      </c>
      <c r="FF138" s="214">
        <f>FF120*12*(1+'Model Assumptions'!$I$211)</f>
        <v>0</v>
      </c>
      <c r="FG138" s="214">
        <f>FG120*12*(1+'Model Assumptions'!$I$211)</f>
        <v>0</v>
      </c>
      <c r="FH138" s="214">
        <f>FH120*12*(1+'Model Assumptions'!$I$211)</f>
        <v>0</v>
      </c>
      <c r="FI138" s="214">
        <f>FI120*12*(1+'Model Assumptions'!$I$211)</f>
        <v>0</v>
      </c>
      <c r="FJ138" s="214">
        <f>FJ120*12*(1+'Model Assumptions'!$I$211)</f>
        <v>0</v>
      </c>
      <c r="FK138" s="214">
        <f>FK120*12*(1+'Model Assumptions'!$I$211)</f>
        <v>0</v>
      </c>
      <c r="FL138" s="214">
        <f>FL120*12*(1+'Model Assumptions'!$I$211)</f>
        <v>0</v>
      </c>
      <c r="FM138" s="214">
        <f>FM120*12*(1+'Model Assumptions'!$I$211)</f>
        <v>0</v>
      </c>
      <c r="FN138" s="214">
        <f>FN120*12*(1+'Model Assumptions'!$I$211)</f>
        <v>0</v>
      </c>
      <c r="FO138" s="214">
        <f>FO120*12*(1+'Model Assumptions'!$I$211)</f>
        <v>0</v>
      </c>
      <c r="FP138" s="214">
        <f>FP120*12*(1+'Model Assumptions'!$I$211)</f>
        <v>0</v>
      </c>
      <c r="FQ138" s="214">
        <f>FQ120*12*(1+'Model Assumptions'!$I$211)</f>
        <v>0</v>
      </c>
      <c r="FR138" s="214">
        <f>FR120*12*(1+'Model Assumptions'!$I$211)</f>
        <v>0</v>
      </c>
      <c r="FS138" s="214">
        <f>FS120*12*(1+'Model Assumptions'!$I$211)</f>
        <v>0</v>
      </c>
      <c r="FT138" s="214">
        <f>FT120*12*(1+'Model Assumptions'!$I$211)</f>
        <v>0</v>
      </c>
      <c r="FU138" s="214">
        <f>FU120*12*(1+'Model Assumptions'!$I$211)</f>
        <v>0</v>
      </c>
      <c r="FV138" s="214">
        <f>FV120*12*(1+'Model Assumptions'!$I$211)</f>
        <v>0</v>
      </c>
      <c r="FW138" s="214">
        <f>FW120*12*(1+'Model Assumptions'!$I$211)</f>
        <v>0</v>
      </c>
      <c r="FX138" s="214">
        <f>FX120*12*(1+'Model Assumptions'!$I$211)</f>
        <v>0</v>
      </c>
      <c r="FY138" s="214">
        <f>FY120*12*(1+'Model Assumptions'!$I$211)</f>
        <v>0</v>
      </c>
      <c r="FZ138" s="214">
        <f>FZ120*12*(1+'Model Assumptions'!$I$211)</f>
        <v>0</v>
      </c>
      <c r="GA138" s="214">
        <f>GA120*12*(1+'Model Assumptions'!$I$211)</f>
        <v>0</v>
      </c>
      <c r="GB138" s="214">
        <f>GB120*12*(1+'Model Assumptions'!$I$211)</f>
        <v>0</v>
      </c>
      <c r="GC138" s="214">
        <f>GC120*12*(1+'Model Assumptions'!$I$211)</f>
        <v>0</v>
      </c>
      <c r="GD138" s="214">
        <f>GD120*12*(1+'Model Assumptions'!$I$211)</f>
        <v>0</v>
      </c>
      <c r="GE138" s="214">
        <f>GE120*12*(1+'Model Assumptions'!$I$211)</f>
        <v>0</v>
      </c>
      <c r="GF138" s="214">
        <f>GF120*12*(1+'Model Assumptions'!$I$211)</f>
        <v>0</v>
      </c>
      <c r="GG138" s="214">
        <f>GG120*12*(1+'Model Assumptions'!$I$211)</f>
        <v>0</v>
      </c>
      <c r="GH138" s="214">
        <f>GH120*12*(1+'Model Assumptions'!$I$211)</f>
        <v>0</v>
      </c>
      <c r="GI138" s="214">
        <f>GI120*12*(1+'Model Assumptions'!$I$211)</f>
        <v>0</v>
      </c>
      <c r="GJ138" s="214">
        <f>GJ120*12*(1+'Model Assumptions'!$I$211)</f>
        <v>0</v>
      </c>
      <c r="GK138" s="214">
        <f>GK120*12*(1+'Model Assumptions'!$I$211)</f>
        <v>0</v>
      </c>
      <c r="GL138" s="214">
        <f>GL120*12*(1+'Model Assumptions'!$I$211)</f>
        <v>0</v>
      </c>
      <c r="GM138" s="214">
        <f>GM120*12*(1+'Model Assumptions'!$I$211)</f>
        <v>0</v>
      </c>
      <c r="GN138" s="214">
        <f>GN120*12*(1+'Model Assumptions'!$I$211)</f>
        <v>0</v>
      </c>
      <c r="GO138" s="214">
        <f>GO120*12*(1+'Model Assumptions'!$I$211)</f>
        <v>0</v>
      </c>
      <c r="GP138" s="214">
        <f>GP120*12*(1+'Model Assumptions'!$I$211)</f>
        <v>0</v>
      </c>
      <c r="GQ138" s="214">
        <f>GQ120*12*(1+'Model Assumptions'!$I$211)</f>
        <v>0</v>
      </c>
      <c r="GR138" s="214">
        <f>GR120*12*(1+'Model Assumptions'!$I$211)</f>
        <v>0</v>
      </c>
      <c r="GS138" s="214">
        <f>GS120*12*(1+'Model Assumptions'!$I$211)</f>
        <v>0</v>
      </c>
      <c r="GT138" s="214">
        <f>GT120*12*(1+'Model Assumptions'!$I$211)</f>
        <v>0</v>
      </c>
      <c r="GU138" s="214">
        <f>GU120*12*(1+'Model Assumptions'!$I$211)</f>
        <v>0</v>
      </c>
      <c r="GV138" s="214">
        <f>GV120*12*(1+'Model Assumptions'!$I$211)</f>
        <v>0</v>
      </c>
      <c r="GX138" s="230">
        <f t="shared" si="223"/>
        <v>137</v>
      </c>
      <c r="HB138" s="211" t="str">
        <f>EE$18&amp;EE$19&amp;EE$20</f>
        <v>VWAMAROK2.0 TDi CD Extra AC CM 2WD</v>
      </c>
      <c r="HF138" s="212" t="str">
        <f>EE$18&amp;EE$19&amp;EE$20&amp;"Term:"&amp; EE$43&amp;"  Mileage: "&amp;EE$44</f>
        <v>VWAMAROK2.0 TDi CD Extra AC CM 2WDTerm:60  Mileage: 30000</v>
      </c>
    </row>
    <row r="139" spans="1:214" ht="12" hidden="1" customHeight="1" x14ac:dyDescent="0.2">
      <c r="A139" s="230" t="s">
        <v>440</v>
      </c>
      <c r="B139" s="208" t="str">
        <f>B72&amp;"step1"</f>
        <v>MonthlyEstmCarwashCoststep1</v>
      </c>
      <c r="D139" s="232" t="str">
        <f>D72</f>
        <v xml:space="preserve"> Monthly estimated Carwash cost </v>
      </c>
      <c r="E139" s="214">
        <f>E121*12*(1+'Model Assumptions'!$I$213)</f>
        <v>0</v>
      </c>
      <c r="F139" s="214">
        <f>F121*12*(1+'Model Assumptions'!$I$213)</f>
        <v>0</v>
      </c>
      <c r="G139" s="214">
        <f>G121*12*(1+'Model Assumptions'!$I$213)</f>
        <v>0</v>
      </c>
      <c r="H139" s="214">
        <f>H121*12*(1+'Model Assumptions'!$I$213)</f>
        <v>0</v>
      </c>
      <c r="I139" s="214">
        <f>I121*12*(1+'Model Assumptions'!$I$213)</f>
        <v>0</v>
      </c>
      <c r="J139" s="214">
        <f>J121*12*(1+'Model Assumptions'!$I$213)</f>
        <v>0</v>
      </c>
      <c r="K139" s="214">
        <f>K121*12*(1+'Model Assumptions'!$I$213)</f>
        <v>0</v>
      </c>
      <c r="L139" s="214">
        <f>L121*12*(1+'Model Assumptions'!$I$213)</f>
        <v>0</v>
      </c>
      <c r="M139" s="214">
        <f>M121*12*(1+'Model Assumptions'!$I$213)</f>
        <v>0</v>
      </c>
      <c r="N139" s="214">
        <f>N121*12*(1+'Model Assumptions'!$I$213)</f>
        <v>0</v>
      </c>
      <c r="O139" s="214">
        <f>O121*12*(1+'Model Assumptions'!$I$213)</f>
        <v>0</v>
      </c>
      <c r="P139" s="214">
        <f>P121*12*(1+'Model Assumptions'!$I$213)</f>
        <v>0</v>
      </c>
      <c r="Q139" s="214">
        <f>Q121*12*(1+'Model Assumptions'!$I$213)</f>
        <v>0</v>
      </c>
      <c r="R139" s="214">
        <f>R121*12*(1+'Model Assumptions'!$I$213)</f>
        <v>0</v>
      </c>
      <c r="S139" s="214">
        <f>S121*12*(1+'Model Assumptions'!$I$213)</f>
        <v>0</v>
      </c>
      <c r="T139" s="214">
        <f>T121*12*(1+'Model Assumptions'!$I$213)</f>
        <v>0</v>
      </c>
      <c r="U139" s="214">
        <f>U121*12*(1+'Model Assumptions'!$I$213)</f>
        <v>0</v>
      </c>
      <c r="V139" s="214">
        <f>V121*12*(1+'Model Assumptions'!$I$213)</f>
        <v>0</v>
      </c>
      <c r="W139" s="214">
        <f>W121*12*(1+'Model Assumptions'!$I$213)</f>
        <v>0</v>
      </c>
      <c r="X139" s="214">
        <f>X121*12*(1+'Model Assumptions'!$I$213)</f>
        <v>0</v>
      </c>
      <c r="Y139" s="214">
        <f>Y121*12*(1+'Model Assumptions'!$I$213)</f>
        <v>0</v>
      </c>
      <c r="Z139" s="214">
        <f>Z121*12*(1+'Model Assumptions'!$I$213)</f>
        <v>0</v>
      </c>
      <c r="AA139" s="214">
        <f>AA121*12*(1+'Model Assumptions'!$I$213)</f>
        <v>0</v>
      </c>
      <c r="AB139" s="214">
        <f>AB121*12*(1+'Model Assumptions'!$I$213)</f>
        <v>0</v>
      </c>
      <c r="AC139" s="214">
        <f>AC121*12*(1+'Model Assumptions'!$I$213)</f>
        <v>0</v>
      </c>
      <c r="AD139" s="214">
        <f>AD121*12*(1+'Model Assumptions'!$I$213)</f>
        <v>0</v>
      </c>
      <c r="AE139" s="214">
        <f>AE121*12*(1+'Model Assumptions'!$I$213)</f>
        <v>0</v>
      </c>
      <c r="AF139" s="214">
        <f>AF121*12*(1+'Model Assumptions'!$I$213)</f>
        <v>0</v>
      </c>
      <c r="AG139" s="214">
        <f>AG121*12*(1+'Model Assumptions'!$I$213)</f>
        <v>0</v>
      </c>
      <c r="AH139" s="214">
        <f>AH121*12*(1+'Model Assumptions'!$I$213)</f>
        <v>0</v>
      </c>
      <c r="AI139" s="214">
        <f>AI121*12*(1+'Model Assumptions'!$I$213)</f>
        <v>0</v>
      </c>
      <c r="AJ139" s="214">
        <f>AJ121*12*(1+'Model Assumptions'!$I$213)</f>
        <v>0</v>
      </c>
      <c r="AK139" s="214">
        <f>AK121*12*(1+'Model Assumptions'!$I$213)</f>
        <v>0</v>
      </c>
      <c r="AL139" s="214">
        <f>AL121*12*(1+'Model Assumptions'!$I$213)</f>
        <v>0</v>
      </c>
      <c r="AM139" s="214">
        <f>AM121*12*(1+'Model Assumptions'!$I$213)</f>
        <v>0</v>
      </c>
      <c r="AN139" s="214">
        <f>AN121*12*(1+'Model Assumptions'!$I$213)</f>
        <v>0</v>
      </c>
      <c r="AO139" s="214">
        <f>AO121*12*(1+'Model Assumptions'!$I$213)</f>
        <v>0</v>
      </c>
      <c r="AP139" s="214">
        <f>AP121*12*(1+'Model Assumptions'!$I$213)</f>
        <v>0</v>
      </c>
      <c r="AQ139" s="214">
        <f>AQ121*12*(1+'Model Assumptions'!$I$213)</f>
        <v>0</v>
      </c>
      <c r="AR139" s="214">
        <f>AR121*12*(1+'Model Assumptions'!$I$213)</f>
        <v>0</v>
      </c>
      <c r="AS139" s="214">
        <f>AS121*12*(1+'Model Assumptions'!$I$213)</f>
        <v>0</v>
      </c>
      <c r="AT139" s="214">
        <f>AT121*12*(1+'Model Assumptions'!$I$213)</f>
        <v>0</v>
      </c>
      <c r="AU139" s="214">
        <f>AU121*12*(1+'Model Assumptions'!$I$213)</f>
        <v>0</v>
      </c>
      <c r="AV139" s="214">
        <f>AV121*12*(1+'Model Assumptions'!$I$213)</f>
        <v>0</v>
      </c>
      <c r="AW139" s="214">
        <f>AW121*12*(1+'Model Assumptions'!$I$213)</f>
        <v>0</v>
      </c>
      <c r="AX139" s="214">
        <f>AX121*12*(1+'Model Assumptions'!$I$213)</f>
        <v>0</v>
      </c>
      <c r="AY139" s="214">
        <f>AY121*12*(1+'Model Assumptions'!$I$213)</f>
        <v>0</v>
      </c>
      <c r="AZ139" s="214">
        <f>AZ121*12*(1+'Model Assumptions'!$I$213)</f>
        <v>0</v>
      </c>
      <c r="BA139" s="214">
        <f>BA121*12*(1+'Model Assumptions'!$I$213)</f>
        <v>0</v>
      </c>
      <c r="BB139" s="214">
        <f>BB121*12*(1+'Model Assumptions'!$I$213)</f>
        <v>0</v>
      </c>
      <c r="BC139" s="214">
        <f>BC121*12*(1+'Model Assumptions'!$I$213)</f>
        <v>0</v>
      </c>
      <c r="BD139" s="214">
        <f>BD121*12*(1+'Model Assumptions'!$I$213)</f>
        <v>0</v>
      </c>
      <c r="BE139" s="214">
        <f>BE121*12*(1+'Model Assumptions'!$I$213)</f>
        <v>0</v>
      </c>
      <c r="BF139" s="214">
        <f>BF121*12*(1+'Model Assumptions'!$I$213)</f>
        <v>0</v>
      </c>
      <c r="BG139" s="214">
        <f>BG121*12*(1+'Model Assumptions'!$I$213)</f>
        <v>0</v>
      </c>
      <c r="BH139" s="214">
        <f>BH121*12*(1+'Model Assumptions'!$I$213)</f>
        <v>0</v>
      </c>
      <c r="BI139" s="214">
        <f>BI121*12*(1+'Model Assumptions'!$I$213)</f>
        <v>0</v>
      </c>
      <c r="BJ139" s="214">
        <f>BJ121*12*(1+'Model Assumptions'!$I$213)</f>
        <v>0</v>
      </c>
      <c r="BK139" s="214">
        <f>BK121*12*(1+'Model Assumptions'!$I$213)</f>
        <v>0</v>
      </c>
      <c r="BL139" s="214">
        <f>BL121*12*(1+'Model Assumptions'!$I$213)</f>
        <v>0</v>
      </c>
      <c r="BM139" s="214">
        <f>BM121*12*(1+'Model Assumptions'!$I$213)</f>
        <v>0</v>
      </c>
      <c r="BN139" s="214">
        <f>BN121*12*(1+'Model Assumptions'!$I$213)</f>
        <v>0</v>
      </c>
      <c r="BO139" s="214">
        <f>BO121*12*(1+'Model Assumptions'!$I$213)</f>
        <v>0</v>
      </c>
      <c r="BP139" s="214">
        <f>BP121*12*(1+'Model Assumptions'!$I$213)</f>
        <v>0</v>
      </c>
      <c r="BQ139" s="214">
        <f>BQ121*12*(1+'Model Assumptions'!$I$213)</f>
        <v>0</v>
      </c>
      <c r="BR139" s="214">
        <f>BR121*12*(1+'Model Assumptions'!$I$213)</f>
        <v>0</v>
      </c>
      <c r="BS139" s="214">
        <f>BS121*12*(1+'Model Assumptions'!$I$213)</f>
        <v>0</v>
      </c>
      <c r="BT139" s="214">
        <f>BT121*12*(1+'Model Assumptions'!$I$213)</f>
        <v>0</v>
      </c>
      <c r="BU139" s="214">
        <f>BU121*12*(1+'Model Assumptions'!$I$213)</f>
        <v>0</v>
      </c>
      <c r="BV139" s="214">
        <f>BV121*12*(1+'Model Assumptions'!$I$213)</f>
        <v>0</v>
      </c>
      <c r="BW139" s="214">
        <f>BW121*12*(1+'Model Assumptions'!$I$213)</f>
        <v>0</v>
      </c>
      <c r="BX139" s="214">
        <f>BX121*12*(1+'Model Assumptions'!$I$213)</f>
        <v>0</v>
      </c>
      <c r="BY139" s="214">
        <f>BY121*12*(1+'Model Assumptions'!$I$213)</f>
        <v>0</v>
      </c>
      <c r="BZ139" s="214">
        <f>BZ121*12*(1+'Model Assumptions'!$I$213)</f>
        <v>0</v>
      </c>
      <c r="CA139" s="214">
        <f>CA121*12*(1+'Model Assumptions'!$I$213)</f>
        <v>0</v>
      </c>
      <c r="CB139" s="214">
        <f>CB121*12*(1+'Model Assumptions'!$I$213)</f>
        <v>0</v>
      </c>
      <c r="CC139" s="214">
        <f>CC121*12*(1+'Model Assumptions'!$I$213)</f>
        <v>0</v>
      </c>
      <c r="CD139" s="214">
        <f>CD121*12*(1+'Model Assumptions'!$I$213)</f>
        <v>0</v>
      </c>
      <c r="CE139" s="214">
        <f>CE121*12*(1+'Model Assumptions'!$I$213)</f>
        <v>0</v>
      </c>
      <c r="CF139" s="214">
        <f>CF121*12*(1+'Model Assumptions'!$I$213)</f>
        <v>0</v>
      </c>
      <c r="CG139" s="214">
        <f>CG121*12*(1+'Model Assumptions'!$I$213)</f>
        <v>0</v>
      </c>
      <c r="CH139" s="214">
        <f>CH121*12*(1+'Model Assumptions'!$I$213)</f>
        <v>0</v>
      </c>
      <c r="CI139" s="214">
        <f>CI121*12*(1+'Model Assumptions'!$I$213)</f>
        <v>0</v>
      </c>
      <c r="CJ139" s="214">
        <f>CJ121*12*(1+'Model Assumptions'!$I$213)</f>
        <v>0</v>
      </c>
      <c r="CK139" s="214">
        <f>CK121*12*(1+'Model Assumptions'!$I$213)</f>
        <v>0</v>
      </c>
      <c r="CL139" s="214">
        <f>CL121*12*(1+'Model Assumptions'!$I$213)</f>
        <v>0</v>
      </c>
      <c r="CM139" s="214">
        <f>CM121*12*(1+'Model Assumptions'!$I$213)</f>
        <v>0</v>
      </c>
      <c r="CN139" s="214">
        <f>CN121*12*(1+'Model Assumptions'!$I$213)</f>
        <v>0</v>
      </c>
      <c r="CO139" s="214">
        <f>CO121*12*(1+'Model Assumptions'!$I$213)</f>
        <v>0</v>
      </c>
      <c r="CP139" s="214">
        <f>CP121*12*(1+'Model Assumptions'!$I$213)</f>
        <v>0</v>
      </c>
      <c r="CQ139" s="214">
        <f>CQ121*12*(1+'Model Assumptions'!$I$213)</f>
        <v>0</v>
      </c>
      <c r="CR139" s="214">
        <f>CR121*12*(1+'Model Assumptions'!$I$213)</f>
        <v>0</v>
      </c>
      <c r="CS139" s="214">
        <f>CS121*12*(1+'Model Assumptions'!$I$213)</f>
        <v>0</v>
      </c>
      <c r="CT139" s="214">
        <f>CT121*12*(1+'Model Assumptions'!$I$213)</f>
        <v>0</v>
      </c>
      <c r="CU139" s="214">
        <f>CU121*12*(1+'Model Assumptions'!$I$213)</f>
        <v>0</v>
      </c>
      <c r="CV139" s="214">
        <f>CV121*12*(1+'Model Assumptions'!$I$213)</f>
        <v>0</v>
      </c>
      <c r="CW139" s="214">
        <f>CW121*12*(1+'Model Assumptions'!$I$213)</f>
        <v>0</v>
      </c>
      <c r="CX139" s="214">
        <f>CX121*12*(1+'Model Assumptions'!$I$213)</f>
        <v>0</v>
      </c>
      <c r="CY139" s="214">
        <f>CY121*12*(1+'Model Assumptions'!$I$213)</f>
        <v>0</v>
      </c>
      <c r="CZ139" s="214">
        <f>CZ121*12*(1+'Model Assumptions'!$I$213)</f>
        <v>0</v>
      </c>
      <c r="DA139" s="214">
        <f>DA121*12*(1+'Model Assumptions'!$I$213)</f>
        <v>0</v>
      </c>
      <c r="DB139" s="214">
        <f>DB121*12*(1+'Model Assumptions'!$I$213)</f>
        <v>0</v>
      </c>
      <c r="DC139" s="214">
        <f>DC121*12*(1+'Model Assumptions'!$I$213)</f>
        <v>0</v>
      </c>
      <c r="DD139" s="214">
        <f>DD121*12*(1+'Model Assumptions'!$I$213)</f>
        <v>0</v>
      </c>
      <c r="DE139" s="214">
        <f>DE121*12*(1+'Model Assumptions'!$I$213)</f>
        <v>0</v>
      </c>
      <c r="DF139" s="214">
        <f>DF121*12*(1+'Model Assumptions'!$I$213)</f>
        <v>0</v>
      </c>
      <c r="DG139" s="214">
        <f>DG121*12*(1+'Model Assumptions'!$I$213)</f>
        <v>0</v>
      </c>
      <c r="DH139" s="214">
        <f>DH121*12*(1+'Model Assumptions'!$I$213)</f>
        <v>0</v>
      </c>
      <c r="DI139" s="214">
        <f>DI121*12*(1+'Model Assumptions'!$I$213)</f>
        <v>0</v>
      </c>
      <c r="DJ139" s="214">
        <f>DJ121*12*(1+'Model Assumptions'!$I$213)</f>
        <v>0</v>
      </c>
      <c r="DK139" s="214">
        <f>DK121*12*(1+'Model Assumptions'!$I$213)</f>
        <v>0</v>
      </c>
      <c r="DL139" s="214">
        <f>DL121*12*(1+'Model Assumptions'!$I$213)</f>
        <v>0</v>
      </c>
      <c r="DM139" s="214">
        <f>DM121*12*(1+'Model Assumptions'!$I$213)</f>
        <v>0</v>
      </c>
      <c r="DN139" s="214">
        <f>DN121*12*(1+'Model Assumptions'!$I$213)</f>
        <v>0</v>
      </c>
      <c r="DO139" s="214">
        <f>DO121*12*(1+'Model Assumptions'!$I$213)</f>
        <v>0</v>
      </c>
      <c r="DP139" s="214">
        <f>DP121*12*(1+'Model Assumptions'!$I$213)</f>
        <v>0</v>
      </c>
      <c r="DQ139" s="214">
        <f>DQ121*12*(1+'Model Assumptions'!$I$213)</f>
        <v>0</v>
      </c>
      <c r="DR139" s="214">
        <f>DR121*12*(1+'Model Assumptions'!$I$213)</f>
        <v>0</v>
      </c>
      <c r="DS139" s="214">
        <f>DS121*12*(1+'Model Assumptions'!$I$213)</f>
        <v>0</v>
      </c>
      <c r="DT139" s="214">
        <f>DT121*12*(1+'Model Assumptions'!$I$213)</f>
        <v>0</v>
      </c>
      <c r="DU139" s="214">
        <f>DU121*12*(1+'Model Assumptions'!$I$213)</f>
        <v>0</v>
      </c>
      <c r="DV139" s="214">
        <f>DV121*12*(1+'Model Assumptions'!$I$213)</f>
        <v>0</v>
      </c>
      <c r="DW139" s="214">
        <f>DW121*12*(1+'Model Assumptions'!$I$213)</f>
        <v>0</v>
      </c>
      <c r="DX139" s="214">
        <f>DX121*12*(1+'Model Assumptions'!$I$213)</f>
        <v>0</v>
      </c>
      <c r="DY139" s="214">
        <f>DY121*12*(1+'Model Assumptions'!$I$213)</f>
        <v>0</v>
      </c>
      <c r="DZ139" s="214">
        <f>DZ121*12*(1+'Model Assumptions'!$I$213)</f>
        <v>0</v>
      </c>
      <c r="EA139" s="214">
        <f>EA121*12*(1+'Model Assumptions'!$I$213)</f>
        <v>0</v>
      </c>
      <c r="EB139" s="214">
        <f>EB121*12*(1+'Model Assumptions'!$I$213)</f>
        <v>0</v>
      </c>
      <c r="EC139" s="214">
        <f>EC121*12*(1+'Model Assumptions'!$I$213)</f>
        <v>0</v>
      </c>
      <c r="ED139" s="214">
        <f>ED121*12*(1+'Model Assumptions'!$I$213)</f>
        <v>0</v>
      </c>
      <c r="EE139" s="214">
        <f>EE121*12*(1+'Model Assumptions'!$I$213)</f>
        <v>0</v>
      </c>
      <c r="EF139" s="214">
        <f>EF121*12*(1+'Model Assumptions'!$I$213)</f>
        <v>0</v>
      </c>
      <c r="EG139" s="214">
        <f>EG121*12*(1+'Model Assumptions'!$I$213)</f>
        <v>0</v>
      </c>
      <c r="EH139" s="214">
        <f>EH121*12*(1+'Model Assumptions'!$I$213)</f>
        <v>0</v>
      </c>
      <c r="EI139" s="214">
        <f>EI121*12*(1+'Model Assumptions'!$I$213)</f>
        <v>0</v>
      </c>
      <c r="EJ139" s="214">
        <f>EJ121*12*(1+'Model Assumptions'!$I$213)</f>
        <v>0</v>
      </c>
      <c r="EK139" s="214">
        <f>EK121*12*(1+'Model Assumptions'!$I$213)</f>
        <v>0</v>
      </c>
      <c r="EL139" s="214">
        <f>EL121*12*(1+'Model Assumptions'!$I$213)</f>
        <v>0</v>
      </c>
      <c r="EM139" s="214">
        <f>EM121*12*(1+'Model Assumptions'!$I$213)</f>
        <v>0</v>
      </c>
      <c r="EN139" s="214">
        <f>EN121*12*(1+'Model Assumptions'!$I$213)</f>
        <v>0</v>
      </c>
      <c r="EO139" s="214">
        <f>EO121*12*(1+'Model Assumptions'!$I$213)</f>
        <v>0</v>
      </c>
      <c r="EP139" s="214">
        <f>EP121*12*(1+'Model Assumptions'!$I$213)</f>
        <v>0</v>
      </c>
      <c r="EQ139" s="214">
        <f>EQ121*12*(1+'Model Assumptions'!$I$213)</f>
        <v>0</v>
      </c>
      <c r="ER139" s="214">
        <f>ER121*12*(1+'Model Assumptions'!$I$213)</f>
        <v>0</v>
      </c>
      <c r="ES139" s="214">
        <f>ES121*12*(1+'Model Assumptions'!$I$213)</f>
        <v>0</v>
      </c>
      <c r="ET139" s="214">
        <f>ET121*12*(1+'Model Assumptions'!$I$213)</f>
        <v>0</v>
      </c>
      <c r="EU139" s="214">
        <f>EU121*12*(1+'Model Assumptions'!$I$213)</f>
        <v>0</v>
      </c>
      <c r="EV139" s="214">
        <f>EV121*12*(1+'Model Assumptions'!$I$213)</f>
        <v>0</v>
      </c>
      <c r="EW139" s="214">
        <f>EW121*12*(1+'Model Assumptions'!$I$213)</f>
        <v>0</v>
      </c>
      <c r="EX139" s="214">
        <f>EX121*12*(1+'Model Assumptions'!$I$213)</f>
        <v>0</v>
      </c>
      <c r="EY139" s="214">
        <f>EY121*12*(1+'Model Assumptions'!$I$213)</f>
        <v>0</v>
      </c>
      <c r="EZ139" s="214">
        <f>EZ121*12*(1+'Model Assumptions'!$I$213)</f>
        <v>0</v>
      </c>
      <c r="FA139" s="214">
        <f>FA121*12*(1+'Model Assumptions'!$I$213)</f>
        <v>0</v>
      </c>
      <c r="FB139" s="214">
        <f>FB121*12*(1+'Model Assumptions'!$I$213)</f>
        <v>0</v>
      </c>
      <c r="FC139" s="214">
        <f>FC121*12*(1+'Model Assumptions'!$I$213)</f>
        <v>0</v>
      </c>
      <c r="FD139" s="214">
        <f>FD121*12*(1+'Model Assumptions'!$I$213)</f>
        <v>0</v>
      </c>
      <c r="FE139" s="214">
        <f>FE121*12*(1+'Model Assumptions'!$I$213)</f>
        <v>0</v>
      </c>
      <c r="FF139" s="214">
        <f>FF121*12*(1+'Model Assumptions'!$I$213)</f>
        <v>0</v>
      </c>
      <c r="FG139" s="214">
        <f>FG121*12*(1+'Model Assumptions'!$I$213)</f>
        <v>0</v>
      </c>
      <c r="FH139" s="214">
        <f>FH121*12*(1+'Model Assumptions'!$I$213)</f>
        <v>0</v>
      </c>
      <c r="FI139" s="214">
        <f>FI121*12*(1+'Model Assumptions'!$I$213)</f>
        <v>0</v>
      </c>
      <c r="FJ139" s="214">
        <f>FJ121*12*(1+'Model Assumptions'!$I$213)</f>
        <v>0</v>
      </c>
      <c r="FK139" s="214">
        <f>FK121*12*(1+'Model Assumptions'!$I$213)</f>
        <v>0</v>
      </c>
      <c r="FL139" s="214">
        <f>FL121*12*(1+'Model Assumptions'!$I$213)</f>
        <v>0</v>
      </c>
      <c r="FM139" s="214">
        <f>FM121*12*(1+'Model Assumptions'!$I$213)</f>
        <v>0</v>
      </c>
      <c r="FN139" s="214">
        <f>FN121*12*(1+'Model Assumptions'!$I$213)</f>
        <v>0</v>
      </c>
      <c r="FO139" s="214">
        <f>FO121*12*(1+'Model Assumptions'!$I$213)</f>
        <v>0</v>
      </c>
      <c r="FP139" s="214">
        <f>FP121*12*(1+'Model Assumptions'!$I$213)</f>
        <v>0</v>
      </c>
      <c r="FQ139" s="214">
        <f>FQ121*12*(1+'Model Assumptions'!$I$213)</f>
        <v>0</v>
      </c>
      <c r="FR139" s="214">
        <f>FR121*12*(1+'Model Assumptions'!$I$213)</f>
        <v>0</v>
      </c>
      <c r="FS139" s="214">
        <f>FS121*12*(1+'Model Assumptions'!$I$213)</f>
        <v>0</v>
      </c>
      <c r="FT139" s="214">
        <f>FT121*12*(1+'Model Assumptions'!$I$213)</f>
        <v>0</v>
      </c>
      <c r="FU139" s="214">
        <f>FU121*12*(1+'Model Assumptions'!$I$213)</f>
        <v>0</v>
      </c>
      <c r="FV139" s="214">
        <f>FV121*12*(1+'Model Assumptions'!$I$213)</f>
        <v>0</v>
      </c>
      <c r="FW139" s="214">
        <f>FW121*12*(1+'Model Assumptions'!$I$213)</f>
        <v>0</v>
      </c>
      <c r="FX139" s="214">
        <f>FX121*12*(1+'Model Assumptions'!$I$213)</f>
        <v>0</v>
      </c>
      <c r="FY139" s="214">
        <f>FY121*12*(1+'Model Assumptions'!$I$213)</f>
        <v>0</v>
      </c>
      <c r="FZ139" s="214">
        <f>FZ121*12*(1+'Model Assumptions'!$I$213)</f>
        <v>0</v>
      </c>
      <c r="GA139" s="214">
        <f>GA121*12*(1+'Model Assumptions'!$I$213)</f>
        <v>0</v>
      </c>
      <c r="GB139" s="214">
        <f>GB121*12*(1+'Model Assumptions'!$I$213)</f>
        <v>0</v>
      </c>
      <c r="GC139" s="214">
        <f>GC121*12*(1+'Model Assumptions'!$I$213)</f>
        <v>0</v>
      </c>
      <c r="GD139" s="214">
        <f>GD121*12*(1+'Model Assumptions'!$I$213)</f>
        <v>0</v>
      </c>
      <c r="GE139" s="214">
        <f>GE121*12*(1+'Model Assumptions'!$I$213)</f>
        <v>0</v>
      </c>
      <c r="GF139" s="214">
        <f>GF121*12*(1+'Model Assumptions'!$I$213)</f>
        <v>0</v>
      </c>
      <c r="GG139" s="214">
        <f>GG121*12*(1+'Model Assumptions'!$I$213)</f>
        <v>0</v>
      </c>
      <c r="GH139" s="214">
        <f>GH121*12*(1+'Model Assumptions'!$I$213)</f>
        <v>0</v>
      </c>
      <c r="GI139" s="214">
        <f>GI121*12*(1+'Model Assumptions'!$I$213)</f>
        <v>0</v>
      </c>
      <c r="GJ139" s="214">
        <f>GJ121*12*(1+'Model Assumptions'!$I$213)</f>
        <v>0</v>
      </c>
      <c r="GK139" s="214">
        <f>GK121*12*(1+'Model Assumptions'!$I$213)</f>
        <v>0</v>
      </c>
      <c r="GL139" s="214">
        <f>GL121*12*(1+'Model Assumptions'!$I$213)</f>
        <v>0</v>
      </c>
      <c r="GM139" s="214">
        <f>GM121*12*(1+'Model Assumptions'!$I$213)</f>
        <v>0</v>
      </c>
      <c r="GN139" s="214">
        <f>GN121*12*(1+'Model Assumptions'!$I$213)</f>
        <v>0</v>
      </c>
      <c r="GO139" s="214">
        <f>GO121*12*(1+'Model Assumptions'!$I$213)</f>
        <v>0</v>
      </c>
      <c r="GP139" s="214">
        <f>GP121*12*(1+'Model Assumptions'!$I$213)</f>
        <v>0</v>
      </c>
      <c r="GQ139" s="214">
        <f>GQ121*12*(1+'Model Assumptions'!$I$213)</f>
        <v>0</v>
      </c>
      <c r="GR139" s="214">
        <f>GR121*12*(1+'Model Assumptions'!$I$213)</f>
        <v>0</v>
      </c>
      <c r="GS139" s="214">
        <f>GS121*12*(1+'Model Assumptions'!$I$213)</f>
        <v>0</v>
      </c>
      <c r="GT139" s="214">
        <f>GT121*12*(1+'Model Assumptions'!$I$213)</f>
        <v>0</v>
      </c>
      <c r="GU139" s="214">
        <f>GU121*12*(1+'Model Assumptions'!$I$213)</f>
        <v>0</v>
      </c>
      <c r="GV139" s="214">
        <f>GV121*12*(1+'Model Assumptions'!$I$213)</f>
        <v>0</v>
      </c>
      <c r="GX139" s="230">
        <f t="shared" si="223"/>
        <v>138</v>
      </c>
      <c r="HB139" s="211" t="str">
        <f>EF$18&amp;EF$19&amp;EF$20</f>
        <v>VWAMAROK2.0 TDi CD Extra AC CM 2WD</v>
      </c>
      <c r="HF139" s="212" t="str">
        <f>EF$18&amp;EF$19&amp;EF$20&amp;"Term:"&amp; EF$43&amp;"  Mileage: "&amp;EF$44</f>
        <v>VWAMAROK2.0 TDi CD Extra AC CM 2WDTerm:60  Mileage: 40000</v>
      </c>
    </row>
    <row r="140" spans="1:214" ht="12" hidden="1" customHeight="1" x14ac:dyDescent="0.2">
      <c r="A140" s="230" t="s">
        <v>440</v>
      </c>
      <c r="B140" s="208" t="str">
        <f>B73&amp;"step1"</f>
        <v>MonthlyEstmHighwayFeeCoststep1</v>
      </c>
      <c r="D140" s="232" t="str">
        <f>D73</f>
        <v xml:space="preserve"> Monthly estimated Highway Fee cost </v>
      </c>
      <c r="E140" s="214">
        <f>E122*12*(1+'Model Assumptions'!$I$215)</f>
        <v>0</v>
      </c>
      <c r="F140" s="214">
        <f>F122*12*(1+'Model Assumptions'!$I$215)</f>
        <v>0</v>
      </c>
      <c r="G140" s="214">
        <f>G122*12*(1+'Model Assumptions'!$I$215)</f>
        <v>0</v>
      </c>
      <c r="H140" s="214">
        <f>H122*12*(1+'Model Assumptions'!$I$215)</f>
        <v>0</v>
      </c>
      <c r="I140" s="214">
        <f>I122*12*(1+'Model Assumptions'!$I$215)</f>
        <v>0</v>
      </c>
      <c r="J140" s="214">
        <f>J122*12*(1+'Model Assumptions'!$I$215)</f>
        <v>0</v>
      </c>
      <c r="K140" s="214">
        <f>K122*12*(1+'Model Assumptions'!$I$215)</f>
        <v>0</v>
      </c>
      <c r="L140" s="214">
        <f>L122*12*(1+'Model Assumptions'!$I$215)</f>
        <v>0</v>
      </c>
      <c r="M140" s="214">
        <f>M122*12*(1+'Model Assumptions'!$I$215)</f>
        <v>0</v>
      </c>
      <c r="N140" s="214">
        <f>N122*12*(1+'Model Assumptions'!$I$215)</f>
        <v>0</v>
      </c>
      <c r="O140" s="214">
        <f>O122*12*(1+'Model Assumptions'!$I$215)</f>
        <v>0</v>
      </c>
      <c r="P140" s="214">
        <f>P122*12*(1+'Model Assumptions'!$I$215)</f>
        <v>0</v>
      </c>
      <c r="Q140" s="214">
        <f>Q122*12*(1+'Model Assumptions'!$I$215)</f>
        <v>0</v>
      </c>
      <c r="R140" s="214">
        <f>R122*12*(1+'Model Assumptions'!$I$215)</f>
        <v>0</v>
      </c>
      <c r="S140" s="214">
        <f>S122*12*(1+'Model Assumptions'!$I$215)</f>
        <v>0</v>
      </c>
      <c r="T140" s="214">
        <f>T122*12*(1+'Model Assumptions'!$I$215)</f>
        <v>0</v>
      </c>
      <c r="U140" s="214">
        <f>U122*12*(1+'Model Assumptions'!$I$215)</f>
        <v>0</v>
      </c>
      <c r="V140" s="214">
        <f>V122*12*(1+'Model Assumptions'!$I$215)</f>
        <v>0</v>
      </c>
      <c r="W140" s="214">
        <f>W122*12*(1+'Model Assumptions'!$I$215)</f>
        <v>0</v>
      </c>
      <c r="X140" s="214">
        <f>X122*12*(1+'Model Assumptions'!$I$215)</f>
        <v>0</v>
      </c>
      <c r="Y140" s="214">
        <f>Y122*12*(1+'Model Assumptions'!$I$215)</f>
        <v>0</v>
      </c>
      <c r="Z140" s="214">
        <f>Z122*12*(1+'Model Assumptions'!$I$215)</f>
        <v>0</v>
      </c>
      <c r="AA140" s="214">
        <f>AA122*12*(1+'Model Assumptions'!$I$215)</f>
        <v>0</v>
      </c>
      <c r="AB140" s="214">
        <f>AB122*12*(1+'Model Assumptions'!$I$215)</f>
        <v>0</v>
      </c>
      <c r="AC140" s="214">
        <f>AC122*12*(1+'Model Assumptions'!$I$215)</f>
        <v>0</v>
      </c>
      <c r="AD140" s="214">
        <f>AD122*12*(1+'Model Assumptions'!$I$215)</f>
        <v>0</v>
      </c>
      <c r="AE140" s="214">
        <f>AE122*12*(1+'Model Assumptions'!$I$215)</f>
        <v>0</v>
      </c>
      <c r="AF140" s="214">
        <f>AF122*12*(1+'Model Assumptions'!$I$215)</f>
        <v>0</v>
      </c>
      <c r="AG140" s="214">
        <f>AG122*12*(1+'Model Assumptions'!$I$215)</f>
        <v>0</v>
      </c>
      <c r="AH140" s="214">
        <f>AH122*12*(1+'Model Assumptions'!$I$215)</f>
        <v>0</v>
      </c>
      <c r="AI140" s="214">
        <f>AI122*12*(1+'Model Assumptions'!$I$215)</f>
        <v>0</v>
      </c>
      <c r="AJ140" s="214">
        <f>AJ122*12*(1+'Model Assumptions'!$I$215)</f>
        <v>0</v>
      </c>
      <c r="AK140" s="214">
        <f>AK122*12*(1+'Model Assumptions'!$I$215)</f>
        <v>0</v>
      </c>
      <c r="AL140" s="214">
        <f>AL122*12*(1+'Model Assumptions'!$I$215)</f>
        <v>0</v>
      </c>
      <c r="AM140" s="214">
        <f>AM122*12*(1+'Model Assumptions'!$I$215)</f>
        <v>0</v>
      </c>
      <c r="AN140" s="214">
        <f>AN122*12*(1+'Model Assumptions'!$I$215)</f>
        <v>0</v>
      </c>
      <c r="AO140" s="214">
        <f>AO122*12*(1+'Model Assumptions'!$I$215)</f>
        <v>0</v>
      </c>
      <c r="AP140" s="214">
        <f>AP122*12*(1+'Model Assumptions'!$I$215)</f>
        <v>0</v>
      </c>
      <c r="AQ140" s="214">
        <f>AQ122*12*(1+'Model Assumptions'!$I$215)</f>
        <v>0</v>
      </c>
      <c r="AR140" s="214">
        <f>AR122*12*(1+'Model Assumptions'!$I$215)</f>
        <v>0</v>
      </c>
      <c r="AS140" s="214">
        <f>AS122*12*(1+'Model Assumptions'!$I$215)</f>
        <v>0</v>
      </c>
      <c r="AT140" s="214">
        <f>AT122*12*(1+'Model Assumptions'!$I$215)</f>
        <v>0</v>
      </c>
      <c r="AU140" s="214">
        <f>AU122*12*(1+'Model Assumptions'!$I$215)</f>
        <v>0</v>
      </c>
      <c r="AV140" s="214">
        <f>AV122*12*(1+'Model Assumptions'!$I$215)</f>
        <v>0</v>
      </c>
      <c r="AW140" s="214">
        <f>AW122*12*(1+'Model Assumptions'!$I$215)</f>
        <v>0</v>
      </c>
      <c r="AX140" s="214">
        <f>AX122*12*(1+'Model Assumptions'!$I$215)</f>
        <v>0</v>
      </c>
      <c r="AY140" s="214">
        <f>AY122*12*(1+'Model Assumptions'!$I$215)</f>
        <v>0</v>
      </c>
      <c r="AZ140" s="214">
        <f>AZ122*12*(1+'Model Assumptions'!$I$215)</f>
        <v>0</v>
      </c>
      <c r="BA140" s="214">
        <f>BA122*12*(1+'Model Assumptions'!$I$215)</f>
        <v>0</v>
      </c>
      <c r="BB140" s="214">
        <f>BB122*12*(1+'Model Assumptions'!$I$215)</f>
        <v>0</v>
      </c>
      <c r="BC140" s="214">
        <f>BC122*12*(1+'Model Assumptions'!$I$215)</f>
        <v>0</v>
      </c>
      <c r="BD140" s="214">
        <f>BD122*12*(1+'Model Assumptions'!$I$215)</f>
        <v>0</v>
      </c>
      <c r="BE140" s="214">
        <f>BE122*12*(1+'Model Assumptions'!$I$215)</f>
        <v>0</v>
      </c>
      <c r="BF140" s="214">
        <f>BF122*12*(1+'Model Assumptions'!$I$215)</f>
        <v>0</v>
      </c>
      <c r="BG140" s="214">
        <f>BG122*12*(1+'Model Assumptions'!$I$215)</f>
        <v>0</v>
      </c>
      <c r="BH140" s="214">
        <f>BH122*12*(1+'Model Assumptions'!$I$215)</f>
        <v>0</v>
      </c>
      <c r="BI140" s="214">
        <f>BI122*12*(1+'Model Assumptions'!$I$215)</f>
        <v>0</v>
      </c>
      <c r="BJ140" s="214">
        <f>BJ122*12*(1+'Model Assumptions'!$I$215)</f>
        <v>0</v>
      </c>
      <c r="BK140" s="214">
        <f>BK122*12*(1+'Model Assumptions'!$I$215)</f>
        <v>0</v>
      </c>
      <c r="BL140" s="214">
        <f>BL122*12*(1+'Model Assumptions'!$I$215)</f>
        <v>0</v>
      </c>
      <c r="BM140" s="214">
        <f>BM122*12*(1+'Model Assumptions'!$I$215)</f>
        <v>0</v>
      </c>
      <c r="BN140" s="214">
        <f>BN122*12*(1+'Model Assumptions'!$I$215)</f>
        <v>0</v>
      </c>
      <c r="BO140" s="214">
        <f>BO122*12*(1+'Model Assumptions'!$I$215)</f>
        <v>0</v>
      </c>
      <c r="BP140" s="214">
        <f>BP122*12*(1+'Model Assumptions'!$I$215)</f>
        <v>0</v>
      </c>
      <c r="BQ140" s="214">
        <f>BQ122*12*(1+'Model Assumptions'!$I$215)</f>
        <v>0</v>
      </c>
      <c r="BR140" s="214">
        <f>BR122*12*(1+'Model Assumptions'!$I$215)</f>
        <v>0</v>
      </c>
      <c r="BS140" s="214">
        <f>BS122*12*(1+'Model Assumptions'!$I$215)</f>
        <v>0</v>
      </c>
      <c r="BT140" s="214">
        <f>BT122*12*(1+'Model Assumptions'!$I$215)</f>
        <v>0</v>
      </c>
      <c r="BU140" s="214">
        <f>BU122*12*(1+'Model Assumptions'!$I$215)</f>
        <v>0</v>
      </c>
      <c r="BV140" s="214">
        <f>BV122*12*(1+'Model Assumptions'!$I$215)</f>
        <v>0</v>
      </c>
      <c r="BW140" s="214">
        <f>BW122*12*(1+'Model Assumptions'!$I$215)</f>
        <v>0</v>
      </c>
      <c r="BX140" s="214">
        <f>BX122*12*(1+'Model Assumptions'!$I$215)</f>
        <v>0</v>
      </c>
      <c r="BY140" s="214">
        <f>BY122*12*(1+'Model Assumptions'!$I$215)</f>
        <v>0</v>
      </c>
      <c r="BZ140" s="214">
        <f>BZ122*12*(1+'Model Assumptions'!$I$215)</f>
        <v>0</v>
      </c>
      <c r="CA140" s="214">
        <f>CA122*12*(1+'Model Assumptions'!$I$215)</f>
        <v>0</v>
      </c>
      <c r="CB140" s="214">
        <f>CB122*12*(1+'Model Assumptions'!$I$215)</f>
        <v>0</v>
      </c>
      <c r="CC140" s="214">
        <f>CC122*12*(1+'Model Assumptions'!$I$215)</f>
        <v>0</v>
      </c>
      <c r="CD140" s="214">
        <f>CD122*12*(1+'Model Assumptions'!$I$215)</f>
        <v>0</v>
      </c>
      <c r="CE140" s="214">
        <f>CE122*12*(1+'Model Assumptions'!$I$215)</f>
        <v>0</v>
      </c>
      <c r="CF140" s="214">
        <f>CF122*12*(1+'Model Assumptions'!$I$215)</f>
        <v>0</v>
      </c>
      <c r="CG140" s="214">
        <f>CG122*12*(1+'Model Assumptions'!$I$215)</f>
        <v>0</v>
      </c>
      <c r="CH140" s="214">
        <f>CH122*12*(1+'Model Assumptions'!$I$215)</f>
        <v>0</v>
      </c>
      <c r="CI140" s="214">
        <f>CI122*12*(1+'Model Assumptions'!$I$215)</f>
        <v>0</v>
      </c>
      <c r="CJ140" s="214">
        <f>CJ122*12*(1+'Model Assumptions'!$I$215)</f>
        <v>0</v>
      </c>
      <c r="CK140" s="214">
        <f>CK122*12*(1+'Model Assumptions'!$I$215)</f>
        <v>0</v>
      </c>
      <c r="CL140" s="214">
        <f>CL122*12*(1+'Model Assumptions'!$I$215)</f>
        <v>0</v>
      </c>
      <c r="CM140" s="214">
        <f>CM122*12*(1+'Model Assumptions'!$I$215)</f>
        <v>0</v>
      </c>
      <c r="CN140" s="214">
        <f>CN122*12*(1+'Model Assumptions'!$I$215)</f>
        <v>0</v>
      </c>
      <c r="CO140" s="214">
        <f>CO122*12*(1+'Model Assumptions'!$I$215)</f>
        <v>0</v>
      </c>
      <c r="CP140" s="214">
        <f>CP122*12*(1+'Model Assumptions'!$I$215)</f>
        <v>0</v>
      </c>
      <c r="CQ140" s="214">
        <f>CQ122*12*(1+'Model Assumptions'!$I$215)</f>
        <v>0</v>
      </c>
      <c r="CR140" s="214">
        <f>CR122*12*(1+'Model Assumptions'!$I$215)</f>
        <v>0</v>
      </c>
      <c r="CS140" s="214">
        <f>CS122*12*(1+'Model Assumptions'!$I$215)</f>
        <v>0</v>
      </c>
      <c r="CT140" s="214">
        <f>CT122*12*(1+'Model Assumptions'!$I$215)</f>
        <v>0</v>
      </c>
      <c r="CU140" s="214">
        <f>CU122*12*(1+'Model Assumptions'!$I$215)</f>
        <v>0</v>
      </c>
      <c r="CV140" s="214">
        <f>CV122*12*(1+'Model Assumptions'!$I$215)</f>
        <v>0</v>
      </c>
      <c r="CW140" s="214">
        <f>CW122*12*(1+'Model Assumptions'!$I$215)</f>
        <v>0</v>
      </c>
      <c r="CX140" s="214">
        <f>CX122*12*(1+'Model Assumptions'!$I$215)</f>
        <v>0</v>
      </c>
      <c r="CY140" s="214">
        <f>CY122*12*(1+'Model Assumptions'!$I$215)</f>
        <v>0</v>
      </c>
      <c r="CZ140" s="214">
        <f>CZ122*12*(1+'Model Assumptions'!$I$215)</f>
        <v>0</v>
      </c>
      <c r="DA140" s="214">
        <f>DA122*12*(1+'Model Assumptions'!$I$215)</f>
        <v>0</v>
      </c>
      <c r="DB140" s="214">
        <f>DB122*12*(1+'Model Assumptions'!$I$215)</f>
        <v>0</v>
      </c>
      <c r="DC140" s="214">
        <f>DC122*12*(1+'Model Assumptions'!$I$215)</f>
        <v>0</v>
      </c>
      <c r="DD140" s="214">
        <f>DD122*12*(1+'Model Assumptions'!$I$215)</f>
        <v>0</v>
      </c>
      <c r="DE140" s="214">
        <f>DE122*12*(1+'Model Assumptions'!$I$215)</f>
        <v>0</v>
      </c>
      <c r="DF140" s="214">
        <f>DF122*12*(1+'Model Assumptions'!$I$215)</f>
        <v>0</v>
      </c>
      <c r="DG140" s="214">
        <f>DG122*12*(1+'Model Assumptions'!$I$215)</f>
        <v>0</v>
      </c>
      <c r="DH140" s="214">
        <f>DH122*12*(1+'Model Assumptions'!$I$215)</f>
        <v>0</v>
      </c>
      <c r="DI140" s="214">
        <f>DI122*12*(1+'Model Assumptions'!$I$215)</f>
        <v>0</v>
      </c>
      <c r="DJ140" s="214">
        <f>DJ122*12*(1+'Model Assumptions'!$I$215)</f>
        <v>0</v>
      </c>
      <c r="DK140" s="214">
        <f>DK122*12*(1+'Model Assumptions'!$I$215)</f>
        <v>0</v>
      </c>
      <c r="DL140" s="214">
        <f>DL122*12*(1+'Model Assumptions'!$I$215)</f>
        <v>0</v>
      </c>
      <c r="DM140" s="214">
        <f>DM122*12*(1+'Model Assumptions'!$I$215)</f>
        <v>0</v>
      </c>
      <c r="DN140" s="214">
        <f>DN122*12*(1+'Model Assumptions'!$I$215)</f>
        <v>0</v>
      </c>
      <c r="DO140" s="214">
        <f>DO122*12*(1+'Model Assumptions'!$I$215)</f>
        <v>0</v>
      </c>
      <c r="DP140" s="214">
        <f>DP122*12*(1+'Model Assumptions'!$I$215)</f>
        <v>0</v>
      </c>
      <c r="DQ140" s="214">
        <f>DQ122*12*(1+'Model Assumptions'!$I$215)</f>
        <v>0</v>
      </c>
      <c r="DR140" s="214">
        <f>DR122*12*(1+'Model Assumptions'!$I$215)</f>
        <v>0</v>
      </c>
      <c r="DS140" s="214">
        <f>DS122*12*(1+'Model Assumptions'!$I$215)</f>
        <v>0</v>
      </c>
      <c r="DT140" s="214">
        <f>DT122*12*(1+'Model Assumptions'!$I$215)</f>
        <v>0</v>
      </c>
      <c r="DU140" s="214">
        <f>DU122*12*(1+'Model Assumptions'!$I$215)</f>
        <v>0</v>
      </c>
      <c r="DV140" s="214">
        <f>DV122*12*(1+'Model Assumptions'!$I$215)</f>
        <v>0</v>
      </c>
      <c r="DW140" s="214">
        <f>DW122*12*(1+'Model Assumptions'!$I$215)</f>
        <v>0</v>
      </c>
      <c r="DX140" s="214">
        <f>DX122*12*(1+'Model Assumptions'!$I$215)</f>
        <v>0</v>
      </c>
      <c r="DY140" s="214">
        <f>DY122*12*(1+'Model Assumptions'!$I$215)</f>
        <v>0</v>
      </c>
      <c r="DZ140" s="214">
        <f>DZ122*12*(1+'Model Assumptions'!$I$215)</f>
        <v>0</v>
      </c>
      <c r="EA140" s="214">
        <f>EA122*12*(1+'Model Assumptions'!$I$215)</f>
        <v>0</v>
      </c>
      <c r="EB140" s="214">
        <f>EB122*12*(1+'Model Assumptions'!$I$215)</f>
        <v>0</v>
      </c>
      <c r="EC140" s="214">
        <f>EC122*12*(1+'Model Assumptions'!$I$215)</f>
        <v>0</v>
      </c>
      <c r="ED140" s="214">
        <f>ED122*12*(1+'Model Assumptions'!$I$215)</f>
        <v>0</v>
      </c>
      <c r="EE140" s="214">
        <f>EE122*12*(1+'Model Assumptions'!$I$215)</f>
        <v>0</v>
      </c>
      <c r="EF140" s="214">
        <f>EF122*12*(1+'Model Assumptions'!$I$215)</f>
        <v>0</v>
      </c>
      <c r="EG140" s="214">
        <f>EG122*12*(1+'Model Assumptions'!$I$215)</f>
        <v>0</v>
      </c>
      <c r="EH140" s="214">
        <f>EH122*12*(1+'Model Assumptions'!$I$215)</f>
        <v>0</v>
      </c>
      <c r="EI140" s="214">
        <f>EI122*12*(1+'Model Assumptions'!$I$215)</f>
        <v>0</v>
      </c>
      <c r="EJ140" s="214">
        <f>EJ122*12*(1+'Model Assumptions'!$I$215)</f>
        <v>0</v>
      </c>
      <c r="EK140" s="214">
        <f>EK122*12*(1+'Model Assumptions'!$I$215)</f>
        <v>0</v>
      </c>
      <c r="EL140" s="214">
        <f>EL122*12*(1+'Model Assumptions'!$I$215)</f>
        <v>0</v>
      </c>
      <c r="EM140" s="214">
        <f>EM122*12*(1+'Model Assumptions'!$I$215)</f>
        <v>0</v>
      </c>
      <c r="EN140" s="214">
        <f>EN122*12*(1+'Model Assumptions'!$I$215)</f>
        <v>0</v>
      </c>
      <c r="EO140" s="214">
        <f>EO122*12*(1+'Model Assumptions'!$I$215)</f>
        <v>0</v>
      </c>
      <c r="EP140" s="214">
        <f>EP122*12*(1+'Model Assumptions'!$I$215)</f>
        <v>0</v>
      </c>
      <c r="EQ140" s="214">
        <f>EQ122*12*(1+'Model Assumptions'!$I$215)</f>
        <v>0</v>
      </c>
      <c r="ER140" s="214">
        <f>ER122*12*(1+'Model Assumptions'!$I$215)</f>
        <v>0</v>
      </c>
      <c r="ES140" s="214">
        <f>ES122*12*(1+'Model Assumptions'!$I$215)</f>
        <v>0</v>
      </c>
      <c r="ET140" s="214">
        <f>ET122*12*(1+'Model Assumptions'!$I$215)</f>
        <v>0</v>
      </c>
      <c r="EU140" s="214">
        <f>EU122*12*(1+'Model Assumptions'!$I$215)</f>
        <v>0</v>
      </c>
      <c r="EV140" s="214">
        <f>EV122*12*(1+'Model Assumptions'!$I$215)</f>
        <v>0</v>
      </c>
      <c r="EW140" s="214">
        <f>EW122*12*(1+'Model Assumptions'!$I$215)</f>
        <v>0</v>
      </c>
      <c r="EX140" s="214">
        <f>EX122*12*(1+'Model Assumptions'!$I$215)</f>
        <v>0</v>
      </c>
      <c r="EY140" s="214">
        <f>EY122*12*(1+'Model Assumptions'!$I$215)</f>
        <v>0</v>
      </c>
      <c r="EZ140" s="214">
        <f>EZ122*12*(1+'Model Assumptions'!$I$215)</f>
        <v>0</v>
      </c>
      <c r="FA140" s="214">
        <f>FA122*12*(1+'Model Assumptions'!$I$215)</f>
        <v>0</v>
      </c>
      <c r="FB140" s="214">
        <f>FB122*12*(1+'Model Assumptions'!$I$215)</f>
        <v>0</v>
      </c>
      <c r="FC140" s="214">
        <f>FC122*12*(1+'Model Assumptions'!$I$215)</f>
        <v>0</v>
      </c>
      <c r="FD140" s="214">
        <f>FD122*12*(1+'Model Assumptions'!$I$215)</f>
        <v>0</v>
      </c>
      <c r="FE140" s="214">
        <f>FE122*12*(1+'Model Assumptions'!$I$215)</f>
        <v>0</v>
      </c>
      <c r="FF140" s="214">
        <f>FF122*12*(1+'Model Assumptions'!$I$215)</f>
        <v>0</v>
      </c>
      <c r="FG140" s="214">
        <f>FG122*12*(1+'Model Assumptions'!$I$215)</f>
        <v>0</v>
      </c>
      <c r="FH140" s="214">
        <f>FH122*12*(1+'Model Assumptions'!$I$215)</f>
        <v>0</v>
      </c>
      <c r="FI140" s="214">
        <f>FI122*12*(1+'Model Assumptions'!$I$215)</f>
        <v>0</v>
      </c>
      <c r="FJ140" s="214">
        <f>FJ122*12*(1+'Model Assumptions'!$I$215)</f>
        <v>0</v>
      </c>
      <c r="FK140" s="214">
        <f>FK122*12*(1+'Model Assumptions'!$I$215)</f>
        <v>0</v>
      </c>
      <c r="FL140" s="214">
        <f>FL122*12*(1+'Model Assumptions'!$I$215)</f>
        <v>0</v>
      </c>
      <c r="FM140" s="214">
        <f>FM122*12*(1+'Model Assumptions'!$I$215)</f>
        <v>0</v>
      </c>
      <c r="FN140" s="214">
        <f>FN122*12*(1+'Model Assumptions'!$I$215)</f>
        <v>0</v>
      </c>
      <c r="FO140" s="214">
        <f>FO122*12*(1+'Model Assumptions'!$I$215)</f>
        <v>0</v>
      </c>
      <c r="FP140" s="214">
        <f>FP122*12*(1+'Model Assumptions'!$I$215)</f>
        <v>0</v>
      </c>
      <c r="FQ140" s="214">
        <f>FQ122*12*(1+'Model Assumptions'!$I$215)</f>
        <v>0</v>
      </c>
      <c r="FR140" s="214">
        <f>FR122*12*(1+'Model Assumptions'!$I$215)</f>
        <v>0</v>
      </c>
      <c r="FS140" s="214">
        <f>FS122*12*(1+'Model Assumptions'!$I$215)</f>
        <v>0</v>
      </c>
      <c r="FT140" s="214">
        <f>FT122*12*(1+'Model Assumptions'!$I$215)</f>
        <v>0</v>
      </c>
      <c r="FU140" s="214">
        <f>FU122*12*(1+'Model Assumptions'!$I$215)</f>
        <v>0</v>
      </c>
      <c r="FV140" s="214">
        <f>FV122*12*(1+'Model Assumptions'!$I$215)</f>
        <v>0</v>
      </c>
      <c r="FW140" s="214">
        <f>FW122*12*(1+'Model Assumptions'!$I$215)</f>
        <v>0</v>
      </c>
      <c r="FX140" s="214">
        <f>FX122*12*(1+'Model Assumptions'!$I$215)</f>
        <v>0</v>
      </c>
      <c r="FY140" s="214">
        <f>FY122*12*(1+'Model Assumptions'!$I$215)</f>
        <v>0</v>
      </c>
      <c r="FZ140" s="214">
        <f>FZ122*12*(1+'Model Assumptions'!$I$215)</f>
        <v>0</v>
      </c>
      <c r="GA140" s="214">
        <f>GA122*12*(1+'Model Assumptions'!$I$215)</f>
        <v>0</v>
      </c>
      <c r="GB140" s="214">
        <f>GB122*12*(1+'Model Assumptions'!$I$215)</f>
        <v>0</v>
      </c>
      <c r="GC140" s="214">
        <f>GC122*12*(1+'Model Assumptions'!$I$215)</f>
        <v>0</v>
      </c>
      <c r="GD140" s="214">
        <f>GD122*12*(1+'Model Assumptions'!$I$215)</f>
        <v>0</v>
      </c>
      <c r="GE140" s="214">
        <f>GE122*12*(1+'Model Assumptions'!$I$215)</f>
        <v>0</v>
      </c>
      <c r="GF140" s="214">
        <f>GF122*12*(1+'Model Assumptions'!$I$215)</f>
        <v>0</v>
      </c>
      <c r="GG140" s="214">
        <f>GG122*12*(1+'Model Assumptions'!$I$215)</f>
        <v>0</v>
      </c>
      <c r="GH140" s="214">
        <f>GH122*12*(1+'Model Assumptions'!$I$215)</f>
        <v>0</v>
      </c>
      <c r="GI140" s="214">
        <f>GI122*12*(1+'Model Assumptions'!$I$215)</f>
        <v>0</v>
      </c>
      <c r="GJ140" s="214">
        <f>GJ122*12*(1+'Model Assumptions'!$I$215)</f>
        <v>0</v>
      </c>
      <c r="GK140" s="214">
        <f>GK122*12*(1+'Model Assumptions'!$I$215)</f>
        <v>0</v>
      </c>
      <c r="GL140" s="214">
        <f>GL122*12*(1+'Model Assumptions'!$I$215)</f>
        <v>0</v>
      </c>
      <c r="GM140" s="214">
        <f>GM122*12*(1+'Model Assumptions'!$I$215)</f>
        <v>0</v>
      </c>
      <c r="GN140" s="214">
        <f>GN122*12*(1+'Model Assumptions'!$I$215)</f>
        <v>0</v>
      </c>
      <c r="GO140" s="214">
        <f>GO122*12*(1+'Model Assumptions'!$I$215)</f>
        <v>0</v>
      </c>
      <c r="GP140" s="214">
        <f>GP122*12*(1+'Model Assumptions'!$I$215)</f>
        <v>0</v>
      </c>
      <c r="GQ140" s="214">
        <f>GQ122*12*(1+'Model Assumptions'!$I$215)</f>
        <v>0</v>
      </c>
      <c r="GR140" s="214">
        <f>GR122*12*(1+'Model Assumptions'!$I$215)</f>
        <v>0</v>
      </c>
      <c r="GS140" s="214">
        <f>GS122*12*(1+'Model Assumptions'!$I$215)</f>
        <v>0</v>
      </c>
      <c r="GT140" s="214">
        <f>GT122*12*(1+'Model Assumptions'!$I$215)</f>
        <v>0</v>
      </c>
      <c r="GU140" s="214">
        <f>GU122*12*(1+'Model Assumptions'!$I$215)</f>
        <v>0</v>
      </c>
      <c r="GV140" s="214">
        <f>GV122*12*(1+'Model Assumptions'!$I$215)</f>
        <v>0</v>
      </c>
      <c r="GX140" s="230">
        <f t="shared" si="223"/>
        <v>139</v>
      </c>
      <c r="HB140" s="211" t="str">
        <f>EG$18&amp;EG$19&amp;EG$20</f>
        <v/>
      </c>
      <c r="HF140" s="212" t="str">
        <f>EG$18&amp;EG$19&amp;EG$20&amp;"Term:"&amp; EG$43&amp;"  Mileage: "&amp;EG$44</f>
        <v xml:space="preserve">Term:  Mileage: </v>
      </c>
    </row>
    <row r="141" spans="1:214" ht="12" hidden="1" customHeight="1" x14ac:dyDescent="0.2">
      <c r="A141" s="230" t="s">
        <v>440</v>
      </c>
      <c r="B141" s="208" t="str">
        <f>B74&amp;"step1"</f>
        <v>MonthlyEstmMinorFerryCoststep1</v>
      </c>
      <c r="D141" s="232" t="str">
        <f>D74</f>
        <v xml:space="preserve"> Monthly estimated Ferry cost </v>
      </c>
      <c r="E141" s="214">
        <f>E123*12*(1+'Model Assumptions'!$I$217)</f>
        <v>0</v>
      </c>
      <c r="F141" s="214">
        <f>F123*12*(1+'Model Assumptions'!$I$217)</f>
        <v>0</v>
      </c>
      <c r="G141" s="214">
        <f>G123*12*(1+'Model Assumptions'!$I$217)</f>
        <v>0</v>
      </c>
      <c r="H141" s="214">
        <f>H123*12*(1+'Model Assumptions'!$I$217)</f>
        <v>0</v>
      </c>
      <c r="I141" s="214">
        <f>I123*12*(1+'Model Assumptions'!$I$217)</f>
        <v>0</v>
      </c>
      <c r="J141" s="214">
        <f>J123*12*(1+'Model Assumptions'!$I$217)</f>
        <v>0</v>
      </c>
      <c r="K141" s="214">
        <f>K123*12*(1+'Model Assumptions'!$I$217)</f>
        <v>0</v>
      </c>
      <c r="L141" s="214">
        <f>L123*12*(1+'Model Assumptions'!$I$217)</f>
        <v>0</v>
      </c>
      <c r="M141" s="214">
        <f>M123*12*(1+'Model Assumptions'!$I$217)</f>
        <v>0</v>
      </c>
      <c r="N141" s="214">
        <f>N123*12*(1+'Model Assumptions'!$I$217)</f>
        <v>0</v>
      </c>
      <c r="O141" s="214">
        <f>O123*12*(1+'Model Assumptions'!$I$217)</f>
        <v>0</v>
      </c>
      <c r="P141" s="214">
        <f>P123*12*(1+'Model Assumptions'!$I$217)</f>
        <v>0</v>
      </c>
      <c r="Q141" s="214">
        <f>Q123*12*(1+'Model Assumptions'!$I$217)</f>
        <v>0</v>
      </c>
      <c r="R141" s="214">
        <f>R123*12*(1+'Model Assumptions'!$I$217)</f>
        <v>0</v>
      </c>
      <c r="S141" s="214">
        <f>S123*12*(1+'Model Assumptions'!$I$217)</f>
        <v>0</v>
      </c>
      <c r="T141" s="214">
        <f>T123*12*(1+'Model Assumptions'!$I$217)</f>
        <v>0</v>
      </c>
      <c r="U141" s="214">
        <f>U123*12*(1+'Model Assumptions'!$I$217)</f>
        <v>0</v>
      </c>
      <c r="V141" s="214">
        <f>V123*12*(1+'Model Assumptions'!$I$217)</f>
        <v>0</v>
      </c>
      <c r="W141" s="214">
        <f>W123*12*(1+'Model Assumptions'!$I$217)</f>
        <v>0</v>
      </c>
      <c r="X141" s="214">
        <f>X123*12*(1+'Model Assumptions'!$I$217)</f>
        <v>0</v>
      </c>
      <c r="Y141" s="214">
        <f>Y123*12*(1+'Model Assumptions'!$I$217)</f>
        <v>0</v>
      </c>
      <c r="Z141" s="214">
        <f>Z123*12*(1+'Model Assumptions'!$I$217)</f>
        <v>0</v>
      </c>
      <c r="AA141" s="214">
        <f>AA123*12*(1+'Model Assumptions'!$I$217)</f>
        <v>0</v>
      </c>
      <c r="AB141" s="214">
        <f>AB123*12*(1+'Model Assumptions'!$I$217)</f>
        <v>0</v>
      </c>
      <c r="AC141" s="214">
        <f>AC123*12*(1+'Model Assumptions'!$I$217)</f>
        <v>0</v>
      </c>
      <c r="AD141" s="214">
        <f>AD123*12*(1+'Model Assumptions'!$I$217)</f>
        <v>0</v>
      </c>
      <c r="AE141" s="214">
        <f>AE123*12*(1+'Model Assumptions'!$I$217)</f>
        <v>0</v>
      </c>
      <c r="AF141" s="214">
        <f>AF123*12*(1+'Model Assumptions'!$I$217)</f>
        <v>0</v>
      </c>
      <c r="AG141" s="214">
        <f>AG123*12*(1+'Model Assumptions'!$I$217)</f>
        <v>0</v>
      </c>
      <c r="AH141" s="214">
        <f>AH123*12*(1+'Model Assumptions'!$I$217)</f>
        <v>0</v>
      </c>
      <c r="AI141" s="214">
        <f>AI123*12*(1+'Model Assumptions'!$I$217)</f>
        <v>0</v>
      </c>
      <c r="AJ141" s="214">
        <f>AJ123*12*(1+'Model Assumptions'!$I$217)</f>
        <v>0</v>
      </c>
      <c r="AK141" s="214">
        <f>AK123*12*(1+'Model Assumptions'!$I$217)</f>
        <v>0</v>
      </c>
      <c r="AL141" s="214">
        <f>AL123*12*(1+'Model Assumptions'!$I$217)</f>
        <v>0</v>
      </c>
      <c r="AM141" s="214">
        <f>AM123*12*(1+'Model Assumptions'!$I$217)</f>
        <v>0</v>
      </c>
      <c r="AN141" s="214">
        <f>AN123*12*(1+'Model Assumptions'!$I$217)</f>
        <v>0</v>
      </c>
      <c r="AO141" s="214">
        <f>AO123*12*(1+'Model Assumptions'!$I$217)</f>
        <v>0</v>
      </c>
      <c r="AP141" s="214">
        <f>AP123*12*(1+'Model Assumptions'!$I$217)</f>
        <v>0</v>
      </c>
      <c r="AQ141" s="214">
        <f>AQ123*12*(1+'Model Assumptions'!$I$217)</f>
        <v>0</v>
      </c>
      <c r="AR141" s="214">
        <f>AR123*12*(1+'Model Assumptions'!$I$217)</f>
        <v>0</v>
      </c>
      <c r="AS141" s="214">
        <f>AS123*12*(1+'Model Assumptions'!$I$217)</f>
        <v>0</v>
      </c>
      <c r="AT141" s="214">
        <f>AT123*12*(1+'Model Assumptions'!$I$217)</f>
        <v>0</v>
      </c>
      <c r="AU141" s="214">
        <f>AU123*12*(1+'Model Assumptions'!$I$217)</f>
        <v>0</v>
      </c>
      <c r="AV141" s="214">
        <f>AV123*12*(1+'Model Assumptions'!$I$217)</f>
        <v>0</v>
      </c>
      <c r="AW141" s="214">
        <f>AW123*12*(1+'Model Assumptions'!$I$217)</f>
        <v>0</v>
      </c>
      <c r="AX141" s="214">
        <f>AX123*12*(1+'Model Assumptions'!$I$217)</f>
        <v>0</v>
      </c>
      <c r="AY141" s="214">
        <f>AY123*12*(1+'Model Assumptions'!$I$217)</f>
        <v>0</v>
      </c>
      <c r="AZ141" s="214">
        <f>AZ123*12*(1+'Model Assumptions'!$I$217)</f>
        <v>0</v>
      </c>
      <c r="BA141" s="214">
        <f>BA123*12*(1+'Model Assumptions'!$I$217)</f>
        <v>0</v>
      </c>
      <c r="BB141" s="214">
        <f>BB123*12*(1+'Model Assumptions'!$I$217)</f>
        <v>0</v>
      </c>
      <c r="BC141" s="214">
        <f>BC123*12*(1+'Model Assumptions'!$I$217)</f>
        <v>0</v>
      </c>
      <c r="BD141" s="214">
        <f>BD123*12*(1+'Model Assumptions'!$I$217)</f>
        <v>0</v>
      </c>
      <c r="BE141" s="214">
        <f>BE123*12*(1+'Model Assumptions'!$I$217)</f>
        <v>0</v>
      </c>
      <c r="BF141" s="214">
        <f>BF123*12*(1+'Model Assumptions'!$I$217)</f>
        <v>0</v>
      </c>
      <c r="BG141" s="214">
        <f>BG123*12*(1+'Model Assumptions'!$I$217)</f>
        <v>0</v>
      </c>
      <c r="BH141" s="214">
        <f>BH123*12*(1+'Model Assumptions'!$I$217)</f>
        <v>0</v>
      </c>
      <c r="BI141" s="214">
        <f>BI123*12*(1+'Model Assumptions'!$I$217)</f>
        <v>0</v>
      </c>
      <c r="BJ141" s="214">
        <f>BJ123*12*(1+'Model Assumptions'!$I$217)</f>
        <v>0</v>
      </c>
      <c r="BK141" s="214">
        <f>BK123*12*(1+'Model Assumptions'!$I$217)</f>
        <v>0</v>
      </c>
      <c r="BL141" s="214">
        <f>BL123*12*(1+'Model Assumptions'!$I$217)</f>
        <v>0</v>
      </c>
      <c r="BM141" s="214">
        <f>BM123*12*(1+'Model Assumptions'!$I$217)</f>
        <v>0</v>
      </c>
      <c r="BN141" s="214">
        <f>BN123*12*(1+'Model Assumptions'!$I$217)</f>
        <v>0</v>
      </c>
      <c r="BO141" s="214">
        <f>BO123*12*(1+'Model Assumptions'!$I$217)</f>
        <v>0</v>
      </c>
      <c r="BP141" s="214">
        <f>BP123*12*(1+'Model Assumptions'!$I$217)</f>
        <v>0</v>
      </c>
      <c r="BQ141" s="214">
        <f>BQ123*12*(1+'Model Assumptions'!$I$217)</f>
        <v>0</v>
      </c>
      <c r="BR141" s="214">
        <f>BR123*12*(1+'Model Assumptions'!$I$217)</f>
        <v>0</v>
      </c>
      <c r="BS141" s="214">
        <f>BS123*12*(1+'Model Assumptions'!$I$217)</f>
        <v>0</v>
      </c>
      <c r="BT141" s="214">
        <f>BT123*12*(1+'Model Assumptions'!$I$217)</f>
        <v>0</v>
      </c>
      <c r="BU141" s="214">
        <f>BU123*12*(1+'Model Assumptions'!$I$217)</f>
        <v>0</v>
      </c>
      <c r="BV141" s="214">
        <f>BV123*12*(1+'Model Assumptions'!$I$217)</f>
        <v>0</v>
      </c>
      <c r="BW141" s="214">
        <f>BW123*12*(1+'Model Assumptions'!$I$217)</f>
        <v>0</v>
      </c>
      <c r="BX141" s="214">
        <f>BX123*12*(1+'Model Assumptions'!$I$217)</f>
        <v>0</v>
      </c>
      <c r="BY141" s="214">
        <f>BY123*12*(1+'Model Assumptions'!$I$217)</f>
        <v>0</v>
      </c>
      <c r="BZ141" s="214">
        <f>BZ123*12*(1+'Model Assumptions'!$I$217)</f>
        <v>0</v>
      </c>
      <c r="CA141" s="214">
        <f>CA123*12*(1+'Model Assumptions'!$I$217)</f>
        <v>0</v>
      </c>
      <c r="CB141" s="214">
        <f>CB123*12*(1+'Model Assumptions'!$I$217)</f>
        <v>0</v>
      </c>
      <c r="CC141" s="214">
        <f>CC123*12*(1+'Model Assumptions'!$I$217)</f>
        <v>0</v>
      </c>
      <c r="CD141" s="214">
        <f>CD123*12*(1+'Model Assumptions'!$I$217)</f>
        <v>0</v>
      </c>
      <c r="CE141" s="214">
        <f>CE123*12*(1+'Model Assumptions'!$I$217)</f>
        <v>0</v>
      </c>
      <c r="CF141" s="214">
        <f>CF123*12*(1+'Model Assumptions'!$I$217)</f>
        <v>0</v>
      </c>
      <c r="CG141" s="214">
        <f>CG123*12*(1+'Model Assumptions'!$I$217)</f>
        <v>0</v>
      </c>
      <c r="CH141" s="214">
        <f>CH123*12*(1+'Model Assumptions'!$I$217)</f>
        <v>0</v>
      </c>
      <c r="CI141" s="214">
        <f>CI123*12*(1+'Model Assumptions'!$I$217)</f>
        <v>0</v>
      </c>
      <c r="CJ141" s="214">
        <f>CJ123*12*(1+'Model Assumptions'!$I$217)</f>
        <v>0</v>
      </c>
      <c r="CK141" s="214">
        <f>CK123*12*(1+'Model Assumptions'!$I$217)</f>
        <v>0</v>
      </c>
      <c r="CL141" s="214">
        <f>CL123*12*(1+'Model Assumptions'!$I$217)</f>
        <v>0</v>
      </c>
      <c r="CM141" s="214">
        <f>CM123*12*(1+'Model Assumptions'!$I$217)</f>
        <v>0</v>
      </c>
      <c r="CN141" s="214">
        <f>CN123*12*(1+'Model Assumptions'!$I$217)</f>
        <v>0</v>
      </c>
      <c r="CO141" s="214">
        <f>CO123*12*(1+'Model Assumptions'!$I$217)</f>
        <v>0</v>
      </c>
      <c r="CP141" s="214">
        <f>CP123*12*(1+'Model Assumptions'!$I$217)</f>
        <v>0</v>
      </c>
      <c r="CQ141" s="214">
        <f>CQ123*12*(1+'Model Assumptions'!$I$217)</f>
        <v>0</v>
      </c>
      <c r="CR141" s="214">
        <f>CR123*12*(1+'Model Assumptions'!$I$217)</f>
        <v>0</v>
      </c>
      <c r="CS141" s="214">
        <f>CS123*12*(1+'Model Assumptions'!$I$217)</f>
        <v>0</v>
      </c>
      <c r="CT141" s="214">
        <f>CT123*12*(1+'Model Assumptions'!$I$217)</f>
        <v>0</v>
      </c>
      <c r="CU141" s="214">
        <f>CU123*12*(1+'Model Assumptions'!$I$217)</f>
        <v>0</v>
      </c>
      <c r="CV141" s="214">
        <f>CV123*12*(1+'Model Assumptions'!$I$217)</f>
        <v>0</v>
      </c>
      <c r="CW141" s="214">
        <f>CW123*12*(1+'Model Assumptions'!$I$217)</f>
        <v>0</v>
      </c>
      <c r="CX141" s="214">
        <f>CX123*12*(1+'Model Assumptions'!$I$217)</f>
        <v>0</v>
      </c>
      <c r="CY141" s="214">
        <f>CY123*12*(1+'Model Assumptions'!$I$217)</f>
        <v>0</v>
      </c>
      <c r="CZ141" s="214">
        <f>CZ123*12*(1+'Model Assumptions'!$I$217)</f>
        <v>0</v>
      </c>
      <c r="DA141" s="214">
        <f>DA123*12*(1+'Model Assumptions'!$I$217)</f>
        <v>0</v>
      </c>
      <c r="DB141" s="214">
        <f>DB123*12*(1+'Model Assumptions'!$I$217)</f>
        <v>0</v>
      </c>
      <c r="DC141" s="214">
        <f>DC123*12*(1+'Model Assumptions'!$I$217)</f>
        <v>0</v>
      </c>
      <c r="DD141" s="214">
        <f>DD123*12*(1+'Model Assumptions'!$I$217)</f>
        <v>0</v>
      </c>
      <c r="DE141" s="214">
        <f>DE123*12*(1+'Model Assumptions'!$I$217)</f>
        <v>0</v>
      </c>
      <c r="DF141" s="214">
        <f>DF123*12*(1+'Model Assumptions'!$I$217)</f>
        <v>0</v>
      </c>
      <c r="DG141" s="214">
        <f>DG123*12*(1+'Model Assumptions'!$I$217)</f>
        <v>0</v>
      </c>
      <c r="DH141" s="214">
        <f>DH123*12*(1+'Model Assumptions'!$I$217)</f>
        <v>0</v>
      </c>
      <c r="DI141" s="214">
        <f>DI123*12*(1+'Model Assumptions'!$I$217)</f>
        <v>0</v>
      </c>
      <c r="DJ141" s="214">
        <f>DJ123*12*(1+'Model Assumptions'!$I$217)</f>
        <v>0</v>
      </c>
      <c r="DK141" s="214">
        <f>DK123*12*(1+'Model Assumptions'!$I$217)</f>
        <v>0</v>
      </c>
      <c r="DL141" s="214">
        <f>DL123*12*(1+'Model Assumptions'!$I$217)</f>
        <v>0</v>
      </c>
      <c r="DM141" s="214">
        <f>DM123*12*(1+'Model Assumptions'!$I$217)</f>
        <v>0</v>
      </c>
      <c r="DN141" s="214">
        <f>DN123*12*(1+'Model Assumptions'!$I$217)</f>
        <v>0</v>
      </c>
      <c r="DO141" s="214">
        <f>DO123*12*(1+'Model Assumptions'!$I$217)</f>
        <v>0</v>
      </c>
      <c r="DP141" s="214">
        <f>DP123*12*(1+'Model Assumptions'!$I$217)</f>
        <v>0</v>
      </c>
      <c r="DQ141" s="214">
        <f>DQ123*12*(1+'Model Assumptions'!$I$217)</f>
        <v>0</v>
      </c>
      <c r="DR141" s="214">
        <f>DR123*12*(1+'Model Assumptions'!$I$217)</f>
        <v>0</v>
      </c>
      <c r="DS141" s="214">
        <f>DS123*12*(1+'Model Assumptions'!$I$217)</f>
        <v>0</v>
      </c>
      <c r="DT141" s="214">
        <f>DT123*12*(1+'Model Assumptions'!$I$217)</f>
        <v>0</v>
      </c>
      <c r="DU141" s="214">
        <f>DU123*12*(1+'Model Assumptions'!$I$217)</f>
        <v>0</v>
      </c>
      <c r="DV141" s="214">
        <f>DV123*12*(1+'Model Assumptions'!$I$217)</f>
        <v>0</v>
      </c>
      <c r="DW141" s="214">
        <f>DW123*12*(1+'Model Assumptions'!$I$217)</f>
        <v>0</v>
      </c>
      <c r="DX141" s="214">
        <f>DX123*12*(1+'Model Assumptions'!$I$217)</f>
        <v>0</v>
      </c>
      <c r="DY141" s="214">
        <f>DY123*12*(1+'Model Assumptions'!$I$217)</f>
        <v>0</v>
      </c>
      <c r="DZ141" s="214">
        <f>DZ123*12*(1+'Model Assumptions'!$I$217)</f>
        <v>0</v>
      </c>
      <c r="EA141" s="214">
        <f>EA123*12*(1+'Model Assumptions'!$I$217)</f>
        <v>0</v>
      </c>
      <c r="EB141" s="214">
        <f>EB123*12*(1+'Model Assumptions'!$I$217)</f>
        <v>0</v>
      </c>
      <c r="EC141" s="214">
        <f>EC123*12*(1+'Model Assumptions'!$I$217)</f>
        <v>0</v>
      </c>
      <c r="ED141" s="214">
        <f>ED123*12*(1+'Model Assumptions'!$I$217)</f>
        <v>0</v>
      </c>
      <c r="EE141" s="214">
        <f>EE123*12*(1+'Model Assumptions'!$I$217)</f>
        <v>0</v>
      </c>
      <c r="EF141" s="214">
        <f>EF123*12*(1+'Model Assumptions'!$I$217)</f>
        <v>0</v>
      </c>
      <c r="EG141" s="214">
        <f>EG123*12*(1+'Model Assumptions'!$I$217)</f>
        <v>0</v>
      </c>
      <c r="EH141" s="214">
        <f>EH123*12*(1+'Model Assumptions'!$I$217)</f>
        <v>0</v>
      </c>
      <c r="EI141" s="214">
        <f>EI123*12*(1+'Model Assumptions'!$I$217)</f>
        <v>0</v>
      </c>
      <c r="EJ141" s="214">
        <f>EJ123*12*(1+'Model Assumptions'!$I$217)</f>
        <v>0</v>
      </c>
      <c r="EK141" s="214">
        <f>EK123*12*(1+'Model Assumptions'!$I$217)</f>
        <v>0</v>
      </c>
      <c r="EL141" s="214">
        <f>EL123*12*(1+'Model Assumptions'!$I$217)</f>
        <v>0</v>
      </c>
      <c r="EM141" s="214">
        <f>EM123*12*(1+'Model Assumptions'!$I$217)</f>
        <v>0</v>
      </c>
      <c r="EN141" s="214">
        <f>EN123*12*(1+'Model Assumptions'!$I$217)</f>
        <v>0</v>
      </c>
      <c r="EO141" s="214">
        <f>EO123*12*(1+'Model Assumptions'!$I$217)</f>
        <v>0</v>
      </c>
      <c r="EP141" s="214">
        <f>EP123*12*(1+'Model Assumptions'!$I$217)</f>
        <v>0</v>
      </c>
      <c r="EQ141" s="214">
        <f>EQ123*12*(1+'Model Assumptions'!$I$217)</f>
        <v>0</v>
      </c>
      <c r="ER141" s="214">
        <f>ER123*12*(1+'Model Assumptions'!$I$217)</f>
        <v>0</v>
      </c>
      <c r="ES141" s="214">
        <f>ES123*12*(1+'Model Assumptions'!$I$217)</f>
        <v>0</v>
      </c>
      <c r="ET141" s="214">
        <f>ET123*12*(1+'Model Assumptions'!$I$217)</f>
        <v>0</v>
      </c>
      <c r="EU141" s="214">
        <f>EU123*12*(1+'Model Assumptions'!$I$217)</f>
        <v>0</v>
      </c>
      <c r="EV141" s="214">
        <f>EV123*12*(1+'Model Assumptions'!$I$217)</f>
        <v>0</v>
      </c>
      <c r="EW141" s="214">
        <f>EW123*12*(1+'Model Assumptions'!$I$217)</f>
        <v>0</v>
      </c>
      <c r="EX141" s="214">
        <f>EX123*12*(1+'Model Assumptions'!$I$217)</f>
        <v>0</v>
      </c>
      <c r="EY141" s="214">
        <f>EY123*12*(1+'Model Assumptions'!$I$217)</f>
        <v>0</v>
      </c>
      <c r="EZ141" s="214">
        <f>EZ123*12*(1+'Model Assumptions'!$I$217)</f>
        <v>0</v>
      </c>
      <c r="FA141" s="214">
        <f>FA123*12*(1+'Model Assumptions'!$I$217)</f>
        <v>0</v>
      </c>
      <c r="FB141" s="214">
        <f>FB123*12*(1+'Model Assumptions'!$I$217)</f>
        <v>0</v>
      </c>
      <c r="FC141" s="214">
        <f>FC123*12*(1+'Model Assumptions'!$I$217)</f>
        <v>0</v>
      </c>
      <c r="FD141" s="214">
        <f>FD123*12*(1+'Model Assumptions'!$I$217)</f>
        <v>0</v>
      </c>
      <c r="FE141" s="214">
        <f>FE123*12*(1+'Model Assumptions'!$I$217)</f>
        <v>0</v>
      </c>
      <c r="FF141" s="214">
        <f>FF123*12*(1+'Model Assumptions'!$I$217)</f>
        <v>0</v>
      </c>
      <c r="FG141" s="214">
        <f>FG123*12*(1+'Model Assumptions'!$I$217)</f>
        <v>0</v>
      </c>
      <c r="FH141" s="214">
        <f>FH123*12*(1+'Model Assumptions'!$I$217)</f>
        <v>0</v>
      </c>
      <c r="FI141" s="214">
        <f>FI123*12*(1+'Model Assumptions'!$I$217)</f>
        <v>0</v>
      </c>
      <c r="FJ141" s="214">
        <f>FJ123*12*(1+'Model Assumptions'!$I$217)</f>
        <v>0</v>
      </c>
      <c r="FK141" s="214">
        <f>FK123*12*(1+'Model Assumptions'!$I$217)</f>
        <v>0</v>
      </c>
      <c r="FL141" s="214">
        <f>FL123*12*(1+'Model Assumptions'!$I$217)</f>
        <v>0</v>
      </c>
      <c r="FM141" s="214">
        <f>FM123*12*(1+'Model Assumptions'!$I$217)</f>
        <v>0</v>
      </c>
      <c r="FN141" s="214">
        <f>FN123*12*(1+'Model Assumptions'!$I$217)</f>
        <v>0</v>
      </c>
      <c r="FO141" s="214">
        <f>FO123*12*(1+'Model Assumptions'!$I$217)</f>
        <v>0</v>
      </c>
      <c r="FP141" s="214">
        <f>FP123*12*(1+'Model Assumptions'!$I$217)</f>
        <v>0</v>
      </c>
      <c r="FQ141" s="214">
        <f>FQ123*12*(1+'Model Assumptions'!$I$217)</f>
        <v>0</v>
      </c>
      <c r="FR141" s="214">
        <f>FR123*12*(1+'Model Assumptions'!$I$217)</f>
        <v>0</v>
      </c>
      <c r="FS141" s="214">
        <f>FS123*12*(1+'Model Assumptions'!$I$217)</f>
        <v>0</v>
      </c>
      <c r="FT141" s="214">
        <f>FT123*12*(1+'Model Assumptions'!$I$217)</f>
        <v>0</v>
      </c>
      <c r="FU141" s="214">
        <f>FU123*12*(1+'Model Assumptions'!$I$217)</f>
        <v>0</v>
      </c>
      <c r="FV141" s="214">
        <f>FV123*12*(1+'Model Assumptions'!$I$217)</f>
        <v>0</v>
      </c>
      <c r="FW141" s="214">
        <f>FW123*12*(1+'Model Assumptions'!$I$217)</f>
        <v>0</v>
      </c>
      <c r="FX141" s="214">
        <f>FX123*12*(1+'Model Assumptions'!$I$217)</f>
        <v>0</v>
      </c>
      <c r="FY141" s="214">
        <f>FY123*12*(1+'Model Assumptions'!$I$217)</f>
        <v>0</v>
      </c>
      <c r="FZ141" s="214">
        <f>FZ123*12*(1+'Model Assumptions'!$I$217)</f>
        <v>0</v>
      </c>
      <c r="GA141" s="214">
        <f>GA123*12*(1+'Model Assumptions'!$I$217)</f>
        <v>0</v>
      </c>
      <c r="GB141" s="214">
        <f>GB123*12*(1+'Model Assumptions'!$I$217)</f>
        <v>0</v>
      </c>
      <c r="GC141" s="214">
        <f>GC123*12*(1+'Model Assumptions'!$I$217)</f>
        <v>0</v>
      </c>
      <c r="GD141" s="214">
        <f>GD123*12*(1+'Model Assumptions'!$I$217)</f>
        <v>0</v>
      </c>
      <c r="GE141" s="214">
        <f>GE123*12*(1+'Model Assumptions'!$I$217)</f>
        <v>0</v>
      </c>
      <c r="GF141" s="214">
        <f>GF123*12*(1+'Model Assumptions'!$I$217)</f>
        <v>0</v>
      </c>
      <c r="GG141" s="214">
        <f>GG123*12*(1+'Model Assumptions'!$I$217)</f>
        <v>0</v>
      </c>
      <c r="GH141" s="214">
        <f>GH123*12*(1+'Model Assumptions'!$I$217)</f>
        <v>0</v>
      </c>
      <c r="GI141" s="214">
        <f>GI123*12*(1+'Model Assumptions'!$I$217)</f>
        <v>0</v>
      </c>
      <c r="GJ141" s="214">
        <f>GJ123*12*(1+'Model Assumptions'!$I$217)</f>
        <v>0</v>
      </c>
      <c r="GK141" s="214">
        <f>GK123*12*(1+'Model Assumptions'!$I$217)</f>
        <v>0</v>
      </c>
      <c r="GL141" s="214">
        <f>GL123*12*(1+'Model Assumptions'!$I$217)</f>
        <v>0</v>
      </c>
      <c r="GM141" s="214">
        <f>GM123*12*(1+'Model Assumptions'!$I$217)</f>
        <v>0</v>
      </c>
      <c r="GN141" s="214">
        <f>GN123*12*(1+'Model Assumptions'!$I$217)</f>
        <v>0</v>
      </c>
      <c r="GO141" s="214">
        <f>GO123*12*(1+'Model Assumptions'!$I$217)</f>
        <v>0</v>
      </c>
      <c r="GP141" s="214">
        <f>GP123*12*(1+'Model Assumptions'!$I$217)</f>
        <v>0</v>
      </c>
      <c r="GQ141" s="214">
        <f>GQ123*12*(1+'Model Assumptions'!$I$217)</f>
        <v>0</v>
      </c>
      <c r="GR141" s="214">
        <f>GR123*12*(1+'Model Assumptions'!$I$217)</f>
        <v>0</v>
      </c>
      <c r="GS141" s="214">
        <f>GS123*12*(1+'Model Assumptions'!$I$217)</f>
        <v>0</v>
      </c>
      <c r="GT141" s="214">
        <f>GT123*12*(1+'Model Assumptions'!$I$217)</f>
        <v>0</v>
      </c>
      <c r="GU141" s="214">
        <f>GU123*12*(1+'Model Assumptions'!$I$217)</f>
        <v>0</v>
      </c>
      <c r="GV141" s="214">
        <f>GV123*12*(1+'Model Assumptions'!$I$217)</f>
        <v>0</v>
      </c>
      <c r="GX141" s="230">
        <f t="shared" si="223"/>
        <v>140</v>
      </c>
      <c r="HB141" s="211" t="str">
        <f>EH$18&amp;EH$19&amp;EH$20</f>
        <v/>
      </c>
      <c r="HF141" s="212" t="str">
        <f>EH$18&amp;EH$19&amp;EH$20&amp;"Term:"&amp; EH$43&amp;"  Mileage: "&amp;EH$44</f>
        <v xml:space="preserve">Term:  Mileage: </v>
      </c>
    </row>
    <row r="142" spans="1:214" ht="12" hidden="1" customHeight="1" x14ac:dyDescent="0.2">
      <c r="A142" s="230" t="s">
        <v>440</v>
      </c>
      <c r="B142" s="208" t="str">
        <f>B75&amp;"step1"</f>
        <v>MonthlyEstmMinorRepairsCoststep1</v>
      </c>
      <c r="D142" s="232" t="str">
        <f>D75</f>
        <v xml:space="preserve"> Monthly estimated Minor Repairs cost </v>
      </c>
      <c r="E142" s="214">
        <f>E124*12*(1+'Model Assumptions'!$I$219)</f>
        <v>0</v>
      </c>
      <c r="F142" s="214">
        <f>F124*12*(1+'Model Assumptions'!$I$219)</f>
        <v>0</v>
      </c>
      <c r="G142" s="214">
        <f>G124*12*(1+'Model Assumptions'!$I$219)</f>
        <v>0</v>
      </c>
      <c r="H142" s="214">
        <f>H124*12*(1+'Model Assumptions'!$I$219)</f>
        <v>0</v>
      </c>
      <c r="I142" s="214">
        <f>I124*12*(1+'Model Assumptions'!$I$219)</f>
        <v>0</v>
      </c>
      <c r="J142" s="214">
        <f>J124*12*(1+'Model Assumptions'!$I$219)</f>
        <v>0</v>
      </c>
      <c r="K142" s="214">
        <f>K124*12*(1+'Model Assumptions'!$I$219)</f>
        <v>0</v>
      </c>
      <c r="L142" s="214">
        <f>L124*12*(1+'Model Assumptions'!$I$219)</f>
        <v>0</v>
      </c>
      <c r="M142" s="214">
        <f>M124*12*(1+'Model Assumptions'!$I$219)</f>
        <v>0</v>
      </c>
      <c r="N142" s="214">
        <f>N124*12*(1+'Model Assumptions'!$I$219)</f>
        <v>0</v>
      </c>
      <c r="O142" s="214">
        <f>O124*12*(1+'Model Assumptions'!$I$219)</f>
        <v>0</v>
      </c>
      <c r="P142" s="214">
        <f>P124*12*(1+'Model Assumptions'!$I$219)</f>
        <v>0</v>
      </c>
      <c r="Q142" s="214">
        <f>Q124*12*(1+'Model Assumptions'!$I$219)</f>
        <v>0</v>
      </c>
      <c r="R142" s="214">
        <f>R124*12*(1+'Model Assumptions'!$I$219)</f>
        <v>0</v>
      </c>
      <c r="S142" s="214">
        <f>S124*12*(1+'Model Assumptions'!$I$219)</f>
        <v>0</v>
      </c>
      <c r="T142" s="214">
        <f>T124*12*(1+'Model Assumptions'!$I$219)</f>
        <v>0</v>
      </c>
      <c r="U142" s="214">
        <f>U124*12*(1+'Model Assumptions'!$I$219)</f>
        <v>0</v>
      </c>
      <c r="V142" s="214">
        <f>V124*12*(1+'Model Assumptions'!$I$219)</f>
        <v>0</v>
      </c>
      <c r="W142" s="214">
        <f>W124*12*(1+'Model Assumptions'!$I$219)</f>
        <v>0</v>
      </c>
      <c r="X142" s="214">
        <f>X124*12*(1+'Model Assumptions'!$I$219)</f>
        <v>0</v>
      </c>
      <c r="Y142" s="214">
        <f>Y124*12*(1+'Model Assumptions'!$I$219)</f>
        <v>0</v>
      </c>
      <c r="Z142" s="214">
        <f>Z124*12*(1+'Model Assumptions'!$I$219)</f>
        <v>0</v>
      </c>
      <c r="AA142" s="214">
        <f>AA124*12*(1+'Model Assumptions'!$I$219)</f>
        <v>0</v>
      </c>
      <c r="AB142" s="214">
        <f>AB124*12*(1+'Model Assumptions'!$I$219)</f>
        <v>0</v>
      </c>
      <c r="AC142" s="214">
        <f>AC124*12*(1+'Model Assumptions'!$I$219)</f>
        <v>0</v>
      </c>
      <c r="AD142" s="214">
        <f>AD124*12*(1+'Model Assumptions'!$I$219)</f>
        <v>0</v>
      </c>
      <c r="AE142" s="214">
        <f>AE124*12*(1+'Model Assumptions'!$I$219)</f>
        <v>0</v>
      </c>
      <c r="AF142" s="214">
        <f>AF124*12*(1+'Model Assumptions'!$I$219)</f>
        <v>0</v>
      </c>
      <c r="AG142" s="214">
        <f>AG124*12*(1+'Model Assumptions'!$I$219)</f>
        <v>0</v>
      </c>
      <c r="AH142" s="214">
        <f>AH124*12*(1+'Model Assumptions'!$I$219)</f>
        <v>0</v>
      </c>
      <c r="AI142" s="214">
        <f>AI124*12*(1+'Model Assumptions'!$I$219)</f>
        <v>0</v>
      </c>
      <c r="AJ142" s="214">
        <f>AJ124*12*(1+'Model Assumptions'!$I$219)</f>
        <v>0</v>
      </c>
      <c r="AK142" s="214">
        <f>AK124*12*(1+'Model Assumptions'!$I$219)</f>
        <v>0</v>
      </c>
      <c r="AL142" s="214">
        <f>AL124*12*(1+'Model Assumptions'!$I$219)</f>
        <v>0</v>
      </c>
      <c r="AM142" s="214">
        <f>AM124*12*(1+'Model Assumptions'!$I$219)</f>
        <v>0</v>
      </c>
      <c r="AN142" s="214">
        <f>AN124*12*(1+'Model Assumptions'!$I$219)</f>
        <v>0</v>
      </c>
      <c r="AO142" s="214">
        <f>AO124*12*(1+'Model Assumptions'!$I$219)</f>
        <v>0</v>
      </c>
      <c r="AP142" s="214">
        <f>AP124*12*(1+'Model Assumptions'!$I$219)</f>
        <v>0</v>
      </c>
      <c r="AQ142" s="214">
        <f>AQ124*12*(1+'Model Assumptions'!$I$219)</f>
        <v>0</v>
      </c>
      <c r="AR142" s="214">
        <f>AR124*12*(1+'Model Assumptions'!$I$219)</f>
        <v>0</v>
      </c>
      <c r="AS142" s="214">
        <f>AS124*12*(1+'Model Assumptions'!$I$219)</f>
        <v>0</v>
      </c>
      <c r="AT142" s="214">
        <f>AT124*12*(1+'Model Assumptions'!$I$219)</f>
        <v>0</v>
      </c>
      <c r="AU142" s="214">
        <f>AU124*12*(1+'Model Assumptions'!$I$219)</f>
        <v>0</v>
      </c>
      <c r="AV142" s="214">
        <f>AV124*12*(1+'Model Assumptions'!$I$219)</f>
        <v>0</v>
      </c>
      <c r="AW142" s="214">
        <f>AW124*12*(1+'Model Assumptions'!$I$219)</f>
        <v>0</v>
      </c>
      <c r="AX142" s="214">
        <f>AX124*12*(1+'Model Assumptions'!$I$219)</f>
        <v>0</v>
      </c>
      <c r="AY142" s="214">
        <f>AY124*12*(1+'Model Assumptions'!$I$219)</f>
        <v>0</v>
      </c>
      <c r="AZ142" s="214">
        <f>AZ124*12*(1+'Model Assumptions'!$I$219)</f>
        <v>0</v>
      </c>
      <c r="BA142" s="214">
        <f>BA124*12*(1+'Model Assumptions'!$I$219)</f>
        <v>0</v>
      </c>
      <c r="BB142" s="214">
        <f>BB124*12*(1+'Model Assumptions'!$I$219)</f>
        <v>0</v>
      </c>
      <c r="BC142" s="214">
        <f>BC124*12*(1+'Model Assumptions'!$I$219)</f>
        <v>0</v>
      </c>
      <c r="BD142" s="214">
        <f>BD124*12*(1+'Model Assumptions'!$I$219)</f>
        <v>0</v>
      </c>
      <c r="BE142" s="214">
        <f>BE124*12*(1+'Model Assumptions'!$I$219)</f>
        <v>0</v>
      </c>
      <c r="BF142" s="214">
        <f>BF124*12*(1+'Model Assumptions'!$I$219)</f>
        <v>0</v>
      </c>
      <c r="BG142" s="214">
        <f>BG124*12*(1+'Model Assumptions'!$I$219)</f>
        <v>0</v>
      </c>
      <c r="BH142" s="214">
        <f>BH124*12*(1+'Model Assumptions'!$I$219)</f>
        <v>0</v>
      </c>
      <c r="BI142" s="214">
        <f>BI124*12*(1+'Model Assumptions'!$I$219)</f>
        <v>0</v>
      </c>
      <c r="BJ142" s="214">
        <f>BJ124*12*(1+'Model Assumptions'!$I$219)</f>
        <v>0</v>
      </c>
      <c r="BK142" s="214">
        <f>BK124*12*(1+'Model Assumptions'!$I$219)</f>
        <v>0</v>
      </c>
      <c r="BL142" s="214">
        <f>BL124*12*(1+'Model Assumptions'!$I$219)</f>
        <v>0</v>
      </c>
      <c r="BM142" s="214">
        <f>BM124*12*(1+'Model Assumptions'!$I$219)</f>
        <v>0</v>
      </c>
      <c r="BN142" s="214">
        <f>BN124*12*(1+'Model Assumptions'!$I$219)</f>
        <v>0</v>
      </c>
      <c r="BO142" s="214">
        <f>BO124*12*(1+'Model Assumptions'!$I$219)</f>
        <v>0</v>
      </c>
      <c r="BP142" s="214">
        <f>BP124*12*(1+'Model Assumptions'!$I$219)</f>
        <v>0</v>
      </c>
      <c r="BQ142" s="214">
        <f>BQ124*12*(1+'Model Assumptions'!$I$219)</f>
        <v>0</v>
      </c>
      <c r="BR142" s="214">
        <f>BR124*12*(1+'Model Assumptions'!$I$219)</f>
        <v>0</v>
      </c>
      <c r="BS142" s="214">
        <f>BS124*12*(1+'Model Assumptions'!$I$219)</f>
        <v>0</v>
      </c>
      <c r="BT142" s="214">
        <f>BT124*12*(1+'Model Assumptions'!$I$219)</f>
        <v>0</v>
      </c>
      <c r="BU142" s="214">
        <f>BU124*12*(1+'Model Assumptions'!$I$219)</f>
        <v>0</v>
      </c>
      <c r="BV142" s="214">
        <f>BV124*12*(1+'Model Assumptions'!$I$219)</f>
        <v>0</v>
      </c>
      <c r="BW142" s="214">
        <f>BW124*12*(1+'Model Assumptions'!$I$219)</f>
        <v>0</v>
      </c>
      <c r="BX142" s="214">
        <f>BX124*12*(1+'Model Assumptions'!$I$219)</f>
        <v>0</v>
      </c>
      <c r="BY142" s="214">
        <f>BY124*12*(1+'Model Assumptions'!$I$219)</f>
        <v>0</v>
      </c>
      <c r="BZ142" s="214">
        <f>BZ124*12*(1+'Model Assumptions'!$I$219)</f>
        <v>0</v>
      </c>
      <c r="CA142" s="214">
        <f>CA124*12*(1+'Model Assumptions'!$I$219)</f>
        <v>0</v>
      </c>
      <c r="CB142" s="214">
        <f>CB124*12*(1+'Model Assumptions'!$I$219)</f>
        <v>0</v>
      </c>
      <c r="CC142" s="214">
        <f>CC124*12*(1+'Model Assumptions'!$I$219)</f>
        <v>0</v>
      </c>
      <c r="CD142" s="214">
        <f>CD124*12*(1+'Model Assumptions'!$I$219)</f>
        <v>0</v>
      </c>
      <c r="CE142" s="214">
        <f>CE124*12*(1+'Model Assumptions'!$I$219)</f>
        <v>0</v>
      </c>
      <c r="CF142" s="214">
        <f>CF124*12*(1+'Model Assumptions'!$I$219)</f>
        <v>0</v>
      </c>
      <c r="CG142" s="214">
        <f>CG124*12*(1+'Model Assumptions'!$I$219)</f>
        <v>0</v>
      </c>
      <c r="CH142" s="214">
        <f>CH124*12*(1+'Model Assumptions'!$I$219)</f>
        <v>0</v>
      </c>
      <c r="CI142" s="214">
        <f>CI124*12*(1+'Model Assumptions'!$I$219)</f>
        <v>0</v>
      </c>
      <c r="CJ142" s="214">
        <f>CJ124*12*(1+'Model Assumptions'!$I$219)</f>
        <v>0</v>
      </c>
      <c r="CK142" s="214">
        <f>CK124*12*(1+'Model Assumptions'!$I$219)</f>
        <v>0</v>
      </c>
      <c r="CL142" s="214">
        <f>CL124*12*(1+'Model Assumptions'!$I$219)</f>
        <v>0</v>
      </c>
      <c r="CM142" s="214">
        <f>CM124*12*(1+'Model Assumptions'!$I$219)</f>
        <v>0</v>
      </c>
      <c r="CN142" s="214">
        <f>CN124*12*(1+'Model Assumptions'!$I$219)</f>
        <v>0</v>
      </c>
      <c r="CO142" s="214">
        <f>CO124*12*(1+'Model Assumptions'!$I$219)</f>
        <v>0</v>
      </c>
      <c r="CP142" s="214">
        <f>CP124*12*(1+'Model Assumptions'!$I$219)</f>
        <v>0</v>
      </c>
      <c r="CQ142" s="214">
        <f>CQ124*12*(1+'Model Assumptions'!$I$219)</f>
        <v>0</v>
      </c>
      <c r="CR142" s="214">
        <f>CR124*12*(1+'Model Assumptions'!$I$219)</f>
        <v>0</v>
      </c>
      <c r="CS142" s="214">
        <f>CS124*12*(1+'Model Assumptions'!$I$219)</f>
        <v>0</v>
      </c>
      <c r="CT142" s="214">
        <f>CT124*12*(1+'Model Assumptions'!$I$219)</f>
        <v>0</v>
      </c>
      <c r="CU142" s="214">
        <f>CU124*12*(1+'Model Assumptions'!$I$219)</f>
        <v>0</v>
      </c>
      <c r="CV142" s="214">
        <f>CV124*12*(1+'Model Assumptions'!$I$219)</f>
        <v>0</v>
      </c>
      <c r="CW142" s="214">
        <f>CW124*12*(1+'Model Assumptions'!$I$219)</f>
        <v>0</v>
      </c>
      <c r="CX142" s="214">
        <f>CX124*12*(1+'Model Assumptions'!$I$219)</f>
        <v>0</v>
      </c>
      <c r="CY142" s="214">
        <f>CY124*12*(1+'Model Assumptions'!$I$219)</f>
        <v>0</v>
      </c>
      <c r="CZ142" s="214">
        <f>CZ124*12*(1+'Model Assumptions'!$I$219)</f>
        <v>0</v>
      </c>
      <c r="DA142" s="214">
        <f>DA124*12*(1+'Model Assumptions'!$I$219)</f>
        <v>0</v>
      </c>
      <c r="DB142" s="214">
        <f>DB124*12*(1+'Model Assumptions'!$I$219)</f>
        <v>0</v>
      </c>
      <c r="DC142" s="214">
        <f>DC124*12*(1+'Model Assumptions'!$I$219)</f>
        <v>0</v>
      </c>
      <c r="DD142" s="214">
        <f>DD124*12*(1+'Model Assumptions'!$I$219)</f>
        <v>0</v>
      </c>
      <c r="DE142" s="214">
        <f>DE124*12*(1+'Model Assumptions'!$I$219)</f>
        <v>0</v>
      </c>
      <c r="DF142" s="214">
        <f>DF124*12*(1+'Model Assumptions'!$I$219)</f>
        <v>0</v>
      </c>
      <c r="DG142" s="214">
        <f>DG124*12*(1+'Model Assumptions'!$I$219)</f>
        <v>0</v>
      </c>
      <c r="DH142" s="214">
        <f>DH124*12*(1+'Model Assumptions'!$I$219)</f>
        <v>0</v>
      </c>
      <c r="DI142" s="214">
        <f>DI124*12*(1+'Model Assumptions'!$I$219)</f>
        <v>0</v>
      </c>
      <c r="DJ142" s="214">
        <f>DJ124*12*(1+'Model Assumptions'!$I$219)</f>
        <v>0</v>
      </c>
      <c r="DK142" s="214">
        <f>DK124*12*(1+'Model Assumptions'!$I$219)</f>
        <v>0</v>
      </c>
      <c r="DL142" s="214">
        <f>DL124*12*(1+'Model Assumptions'!$I$219)</f>
        <v>0</v>
      </c>
      <c r="DM142" s="214">
        <f>DM124*12*(1+'Model Assumptions'!$I$219)</f>
        <v>0</v>
      </c>
      <c r="DN142" s="214">
        <f>DN124*12*(1+'Model Assumptions'!$I$219)</f>
        <v>0</v>
      </c>
      <c r="DO142" s="214">
        <f>DO124*12*(1+'Model Assumptions'!$I$219)</f>
        <v>0</v>
      </c>
      <c r="DP142" s="214">
        <f>DP124*12*(1+'Model Assumptions'!$I$219)</f>
        <v>0</v>
      </c>
      <c r="DQ142" s="214">
        <f>DQ124*12*(1+'Model Assumptions'!$I$219)</f>
        <v>0</v>
      </c>
      <c r="DR142" s="214">
        <f>DR124*12*(1+'Model Assumptions'!$I$219)</f>
        <v>0</v>
      </c>
      <c r="DS142" s="214">
        <f>DS124*12*(1+'Model Assumptions'!$I$219)</f>
        <v>0</v>
      </c>
      <c r="DT142" s="214">
        <f>DT124*12*(1+'Model Assumptions'!$I$219)</f>
        <v>0</v>
      </c>
      <c r="DU142" s="214">
        <f>DU124*12*(1+'Model Assumptions'!$I$219)</f>
        <v>0</v>
      </c>
      <c r="DV142" s="214">
        <f>DV124*12*(1+'Model Assumptions'!$I$219)</f>
        <v>0</v>
      </c>
      <c r="DW142" s="214">
        <f>DW124*12*(1+'Model Assumptions'!$I$219)</f>
        <v>0</v>
      </c>
      <c r="DX142" s="214">
        <f>DX124*12*(1+'Model Assumptions'!$I$219)</f>
        <v>0</v>
      </c>
      <c r="DY142" s="214">
        <f>DY124*12*(1+'Model Assumptions'!$I$219)</f>
        <v>0</v>
      </c>
      <c r="DZ142" s="214">
        <f>DZ124*12*(1+'Model Assumptions'!$I$219)</f>
        <v>0</v>
      </c>
      <c r="EA142" s="214">
        <f>EA124*12*(1+'Model Assumptions'!$I$219)</f>
        <v>0</v>
      </c>
      <c r="EB142" s="214">
        <f>EB124*12*(1+'Model Assumptions'!$I$219)</f>
        <v>0</v>
      </c>
      <c r="EC142" s="214">
        <f>EC124*12*(1+'Model Assumptions'!$I$219)</f>
        <v>0</v>
      </c>
      <c r="ED142" s="214">
        <f>ED124*12*(1+'Model Assumptions'!$I$219)</f>
        <v>0</v>
      </c>
      <c r="EE142" s="214">
        <f>EE124*12*(1+'Model Assumptions'!$I$219)</f>
        <v>0</v>
      </c>
      <c r="EF142" s="214">
        <f>EF124*12*(1+'Model Assumptions'!$I$219)</f>
        <v>0</v>
      </c>
      <c r="EG142" s="214">
        <f>EG124*12*(1+'Model Assumptions'!$I$219)</f>
        <v>0</v>
      </c>
      <c r="EH142" s="214">
        <f>EH124*12*(1+'Model Assumptions'!$I$219)</f>
        <v>0</v>
      </c>
      <c r="EI142" s="214">
        <f>EI124*12*(1+'Model Assumptions'!$I$219)</f>
        <v>0</v>
      </c>
      <c r="EJ142" s="214">
        <f>EJ124*12*(1+'Model Assumptions'!$I$219)</f>
        <v>0</v>
      </c>
      <c r="EK142" s="214">
        <f>EK124*12*(1+'Model Assumptions'!$I$219)</f>
        <v>0</v>
      </c>
      <c r="EL142" s="214">
        <f>EL124*12*(1+'Model Assumptions'!$I$219)</f>
        <v>0</v>
      </c>
      <c r="EM142" s="214">
        <f>EM124*12*(1+'Model Assumptions'!$I$219)</f>
        <v>0</v>
      </c>
      <c r="EN142" s="214">
        <f>EN124*12*(1+'Model Assumptions'!$I$219)</f>
        <v>0</v>
      </c>
      <c r="EO142" s="214">
        <f>EO124*12*(1+'Model Assumptions'!$I$219)</f>
        <v>0</v>
      </c>
      <c r="EP142" s="214">
        <f>EP124*12*(1+'Model Assumptions'!$I$219)</f>
        <v>0</v>
      </c>
      <c r="EQ142" s="214">
        <f>EQ124*12*(1+'Model Assumptions'!$I$219)</f>
        <v>0</v>
      </c>
      <c r="ER142" s="214">
        <f>ER124*12*(1+'Model Assumptions'!$I$219)</f>
        <v>0</v>
      </c>
      <c r="ES142" s="214">
        <f>ES124*12*(1+'Model Assumptions'!$I$219)</f>
        <v>0</v>
      </c>
      <c r="ET142" s="214">
        <f>ET124*12*(1+'Model Assumptions'!$I$219)</f>
        <v>0</v>
      </c>
      <c r="EU142" s="214">
        <f>EU124*12*(1+'Model Assumptions'!$I$219)</f>
        <v>0</v>
      </c>
      <c r="EV142" s="214">
        <f>EV124*12*(1+'Model Assumptions'!$I$219)</f>
        <v>0</v>
      </c>
      <c r="EW142" s="214">
        <f>EW124*12*(1+'Model Assumptions'!$I$219)</f>
        <v>0</v>
      </c>
      <c r="EX142" s="214">
        <f>EX124*12*(1+'Model Assumptions'!$I$219)</f>
        <v>0</v>
      </c>
      <c r="EY142" s="214">
        <f>EY124*12*(1+'Model Assumptions'!$I$219)</f>
        <v>0</v>
      </c>
      <c r="EZ142" s="214">
        <f>EZ124*12*(1+'Model Assumptions'!$I$219)</f>
        <v>0</v>
      </c>
      <c r="FA142" s="214">
        <f>FA124*12*(1+'Model Assumptions'!$I$219)</f>
        <v>0</v>
      </c>
      <c r="FB142" s="214">
        <f>FB124*12*(1+'Model Assumptions'!$I$219)</f>
        <v>0</v>
      </c>
      <c r="FC142" s="214">
        <f>FC124*12*(1+'Model Assumptions'!$I$219)</f>
        <v>0</v>
      </c>
      <c r="FD142" s="214">
        <f>FD124*12*(1+'Model Assumptions'!$I$219)</f>
        <v>0</v>
      </c>
      <c r="FE142" s="214">
        <f>FE124*12*(1+'Model Assumptions'!$I$219)</f>
        <v>0</v>
      </c>
      <c r="FF142" s="214">
        <f>FF124*12*(1+'Model Assumptions'!$I$219)</f>
        <v>0</v>
      </c>
      <c r="FG142" s="214">
        <f>FG124*12*(1+'Model Assumptions'!$I$219)</f>
        <v>0</v>
      </c>
      <c r="FH142" s="214">
        <f>FH124*12*(1+'Model Assumptions'!$I$219)</f>
        <v>0</v>
      </c>
      <c r="FI142" s="214">
        <f>FI124*12*(1+'Model Assumptions'!$I$219)</f>
        <v>0</v>
      </c>
      <c r="FJ142" s="214">
        <f>FJ124*12*(1+'Model Assumptions'!$I$219)</f>
        <v>0</v>
      </c>
      <c r="FK142" s="214">
        <f>FK124*12*(1+'Model Assumptions'!$I$219)</f>
        <v>0</v>
      </c>
      <c r="FL142" s="214">
        <f>FL124*12*(1+'Model Assumptions'!$I$219)</f>
        <v>0</v>
      </c>
      <c r="FM142" s="214">
        <f>FM124*12*(1+'Model Assumptions'!$I$219)</f>
        <v>0</v>
      </c>
      <c r="FN142" s="214">
        <f>FN124*12*(1+'Model Assumptions'!$I$219)</f>
        <v>0</v>
      </c>
      <c r="FO142" s="214">
        <f>FO124*12*(1+'Model Assumptions'!$I$219)</f>
        <v>0</v>
      </c>
      <c r="FP142" s="214">
        <f>FP124*12*(1+'Model Assumptions'!$I$219)</f>
        <v>0</v>
      </c>
      <c r="FQ142" s="214">
        <f>FQ124*12*(1+'Model Assumptions'!$I$219)</f>
        <v>0</v>
      </c>
      <c r="FR142" s="214">
        <f>FR124*12*(1+'Model Assumptions'!$I$219)</f>
        <v>0</v>
      </c>
      <c r="FS142" s="214">
        <f>FS124*12*(1+'Model Assumptions'!$I$219)</f>
        <v>0</v>
      </c>
      <c r="FT142" s="214">
        <f>FT124*12*(1+'Model Assumptions'!$I$219)</f>
        <v>0</v>
      </c>
      <c r="FU142" s="214">
        <f>FU124*12*(1+'Model Assumptions'!$I$219)</f>
        <v>0</v>
      </c>
      <c r="FV142" s="214">
        <f>FV124*12*(1+'Model Assumptions'!$I$219)</f>
        <v>0</v>
      </c>
      <c r="FW142" s="214">
        <f>FW124*12*(1+'Model Assumptions'!$I$219)</f>
        <v>0</v>
      </c>
      <c r="FX142" s="214">
        <f>FX124*12*(1+'Model Assumptions'!$I$219)</f>
        <v>0</v>
      </c>
      <c r="FY142" s="214">
        <f>FY124*12*(1+'Model Assumptions'!$I$219)</f>
        <v>0</v>
      </c>
      <c r="FZ142" s="214">
        <f>FZ124*12*(1+'Model Assumptions'!$I$219)</f>
        <v>0</v>
      </c>
      <c r="GA142" s="214">
        <f>GA124*12*(1+'Model Assumptions'!$I$219)</f>
        <v>0</v>
      </c>
      <c r="GB142" s="214">
        <f>GB124*12*(1+'Model Assumptions'!$I$219)</f>
        <v>0</v>
      </c>
      <c r="GC142" s="214">
        <f>GC124*12*(1+'Model Assumptions'!$I$219)</f>
        <v>0</v>
      </c>
      <c r="GD142" s="214">
        <f>GD124*12*(1+'Model Assumptions'!$I$219)</f>
        <v>0</v>
      </c>
      <c r="GE142" s="214">
        <f>GE124*12*(1+'Model Assumptions'!$I$219)</f>
        <v>0</v>
      </c>
      <c r="GF142" s="214">
        <f>GF124*12*(1+'Model Assumptions'!$I$219)</f>
        <v>0</v>
      </c>
      <c r="GG142" s="214">
        <f>GG124*12*(1+'Model Assumptions'!$I$219)</f>
        <v>0</v>
      </c>
      <c r="GH142" s="214">
        <f>GH124*12*(1+'Model Assumptions'!$I$219)</f>
        <v>0</v>
      </c>
      <c r="GI142" s="214">
        <f>GI124*12*(1+'Model Assumptions'!$I$219)</f>
        <v>0</v>
      </c>
      <c r="GJ142" s="214">
        <f>GJ124*12*(1+'Model Assumptions'!$I$219)</f>
        <v>0</v>
      </c>
      <c r="GK142" s="214">
        <f>GK124*12*(1+'Model Assumptions'!$I$219)</f>
        <v>0</v>
      </c>
      <c r="GL142" s="214">
        <f>GL124*12*(1+'Model Assumptions'!$I$219)</f>
        <v>0</v>
      </c>
      <c r="GM142" s="214">
        <f>GM124*12*(1+'Model Assumptions'!$I$219)</f>
        <v>0</v>
      </c>
      <c r="GN142" s="214">
        <f>GN124*12*(1+'Model Assumptions'!$I$219)</f>
        <v>0</v>
      </c>
      <c r="GO142" s="214">
        <f>GO124*12*(1+'Model Assumptions'!$I$219)</f>
        <v>0</v>
      </c>
      <c r="GP142" s="214">
        <f>GP124*12*(1+'Model Assumptions'!$I$219)</f>
        <v>0</v>
      </c>
      <c r="GQ142" s="214">
        <f>GQ124*12*(1+'Model Assumptions'!$I$219)</f>
        <v>0</v>
      </c>
      <c r="GR142" s="214">
        <f>GR124*12*(1+'Model Assumptions'!$I$219)</f>
        <v>0</v>
      </c>
      <c r="GS142" s="214">
        <f>GS124*12*(1+'Model Assumptions'!$I$219)</f>
        <v>0</v>
      </c>
      <c r="GT142" s="214">
        <f>GT124*12*(1+'Model Assumptions'!$I$219)</f>
        <v>0</v>
      </c>
      <c r="GU142" s="214">
        <f>GU124*12*(1+'Model Assumptions'!$I$219)</f>
        <v>0</v>
      </c>
      <c r="GV142" s="214">
        <f>GV124*12*(1+'Model Assumptions'!$I$219)</f>
        <v>0</v>
      </c>
      <c r="GX142" s="230">
        <f t="shared" si="223"/>
        <v>141</v>
      </c>
      <c r="HB142" s="211" t="str">
        <f>EI$18&amp;EI$19&amp;EI$20</f>
        <v/>
      </c>
      <c r="HF142" s="212" t="str">
        <f>EI$18&amp;EI$19&amp;EI$20&amp;"Term:"&amp; EI$43&amp;"  Mileage: "&amp;EI$44</f>
        <v xml:space="preserve">Term:  Mileage: </v>
      </c>
    </row>
    <row r="143" spans="1:214" ht="12" hidden="1" customHeight="1" x14ac:dyDescent="0.2">
      <c r="A143" s="230" t="s">
        <v>440</v>
      </c>
      <c r="B143" s="208" t="str">
        <f t="shared" si="128"/>
        <v>x</v>
      </c>
      <c r="D143" s="223" t="str">
        <f>'Running Costs'!C104</f>
        <v>Step 2: calculate the monthly financing costs &amp; incomes</v>
      </c>
      <c r="GX143" s="230">
        <f t="shared" si="223"/>
        <v>142</v>
      </c>
      <c r="HB143" s="211" t="str">
        <f>EJ$18&amp;EJ$19&amp;EJ$20</f>
        <v/>
      </c>
      <c r="HF143" s="212" t="str">
        <f>EJ$18&amp;EJ$19&amp;EJ$20&amp;"Term:"&amp; EJ$43&amp;"  Mileage: "&amp;EJ$44</f>
        <v xml:space="preserve">Term:  Mileage: </v>
      </c>
    </row>
    <row r="144" spans="1:214" ht="12" hidden="1" customHeight="1" x14ac:dyDescent="0.2">
      <c r="A144" s="230" t="s">
        <v>440</v>
      </c>
      <c r="B144" s="208" t="str">
        <f t="shared" ref="B144:B150" si="234">B55&amp;"step2"</f>
        <v>Radiotaxstep2</v>
      </c>
      <c r="D144" s="232" t="str">
        <f t="shared" ref="D144:D156" si="235">D125</f>
        <v xml:space="preserve"> Radiotax </v>
      </c>
      <c r="E144" s="214">
        <f>IPMT('Model Assumptions'!$I$36,1,1,E125,0,0)</f>
        <v>0</v>
      </c>
      <c r="F144" s="214">
        <f>IPMT('Model Assumptions'!$I$36,1,1,F125,0,0)</f>
        <v>0</v>
      </c>
      <c r="G144" s="214">
        <f>IPMT('Model Assumptions'!$I$36,1,1,G125,0,0)</f>
        <v>0</v>
      </c>
      <c r="H144" s="214">
        <f>IPMT('Model Assumptions'!$I$36,1,1,H125,0,0)</f>
        <v>0</v>
      </c>
      <c r="I144" s="214">
        <f>IPMT('Model Assumptions'!$I$36,1,1,I125,0,0)</f>
        <v>0</v>
      </c>
      <c r="J144" s="214">
        <f>IPMT('Model Assumptions'!$I$36,1,1,J125,0,0)</f>
        <v>0</v>
      </c>
      <c r="K144" s="214">
        <f>IPMT('Model Assumptions'!$I$36,1,1,K125,0,0)</f>
        <v>0</v>
      </c>
      <c r="L144" s="214">
        <f>IPMT('Model Assumptions'!$I$36,1,1,L125,0,0)</f>
        <v>0</v>
      </c>
      <c r="M144" s="214">
        <f>IPMT('Model Assumptions'!$I$36,1,1,M125,0,0)</f>
        <v>0</v>
      </c>
      <c r="N144" s="214">
        <f>IPMT('Model Assumptions'!$I$36,1,1,N125,0,0)</f>
        <v>0</v>
      </c>
      <c r="O144" s="214">
        <f>IPMT('Model Assumptions'!$I$36,1,1,O125,0,0)</f>
        <v>0</v>
      </c>
      <c r="P144" s="214">
        <f>IPMT('Model Assumptions'!$I$36,1,1,P125,0,0)</f>
        <v>0</v>
      </c>
      <c r="Q144" s="214">
        <f>IPMT('Model Assumptions'!$I$36,1,1,Q125,0,0)</f>
        <v>0</v>
      </c>
      <c r="R144" s="214">
        <f>IPMT('Model Assumptions'!$I$36,1,1,R125,0,0)</f>
        <v>0</v>
      </c>
      <c r="S144" s="214">
        <f>IPMT('Model Assumptions'!$I$36,1,1,S125,0,0)</f>
        <v>0</v>
      </c>
      <c r="T144" s="214">
        <f>IPMT('Model Assumptions'!$I$36,1,1,T125,0,0)</f>
        <v>0</v>
      </c>
      <c r="U144" s="214">
        <f>IPMT('Model Assumptions'!$I$36,1,1,U125,0,0)</f>
        <v>0</v>
      </c>
      <c r="V144" s="214">
        <f>IPMT('Model Assumptions'!$I$36,1,1,V125,0,0)</f>
        <v>0</v>
      </c>
      <c r="W144" s="214">
        <f>IPMT('Model Assumptions'!$I$36,1,1,W125,0,0)</f>
        <v>0</v>
      </c>
      <c r="X144" s="214">
        <f>IPMT('Model Assumptions'!$I$36,1,1,X125,0,0)</f>
        <v>0</v>
      </c>
      <c r="Y144" s="214">
        <f>IPMT('Model Assumptions'!$I$36,1,1,Y125,0,0)</f>
        <v>0</v>
      </c>
      <c r="Z144" s="214">
        <f>IPMT('Model Assumptions'!$I$36,1,1,Z125,0,0)</f>
        <v>0</v>
      </c>
      <c r="AA144" s="214">
        <f>IPMT('Model Assumptions'!$I$36,1,1,AA125,0,0)</f>
        <v>0</v>
      </c>
      <c r="AB144" s="214">
        <f>IPMT('Model Assumptions'!$I$36,1,1,AB125,0,0)</f>
        <v>0</v>
      </c>
      <c r="AC144" s="214">
        <f>IPMT('Model Assumptions'!$I$36,1,1,AC125,0,0)</f>
        <v>0</v>
      </c>
      <c r="AD144" s="214">
        <f>IPMT('Model Assumptions'!$I$36,1,1,AD125,0,0)</f>
        <v>0</v>
      </c>
      <c r="AE144" s="214">
        <f>IPMT('Model Assumptions'!$I$36,1,1,AE125,0,0)</f>
        <v>0</v>
      </c>
      <c r="AF144" s="214">
        <f>IPMT('Model Assumptions'!$I$36,1,1,AF125,0,0)</f>
        <v>0</v>
      </c>
      <c r="AG144" s="214">
        <f>IPMT('Model Assumptions'!$I$36,1,1,AG125,0,0)</f>
        <v>0</v>
      </c>
      <c r="AH144" s="214">
        <f>IPMT('Model Assumptions'!$I$36,1,1,AH125,0,0)</f>
        <v>0</v>
      </c>
      <c r="AI144" s="214">
        <f>IPMT('Model Assumptions'!$I$36,1,1,AI125,0,0)</f>
        <v>0</v>
      </c>
      <c r="AJ144" s="214">
        <f>IPMT('Model Assumptions'!$I$36,1,1,AJ125,0,0)</f>
        <v>0</v>
      </c>
      <c r="AK144" s="214">
        <f>IPMT('Model Assumptions'!$I$36,1,1,AK125,0,0)</f>
        <v>0</v>
      </c>
      <c r="AL144" s="214">
        <f>IPMT('Model Assumptions'!$I$36,1,1,AL125,0,0)</f>
        <v>0</v>
      </c>
      <c r="AM144" s="214">
        <f>IPMT('Model Assumptions'!$I$36,1,1,AM125,0,0)</f>
        <v>0</v>
      </c>
      <c r="AN144" s="214">
        <f>IPMT('Model Assumptions'!$I$36,1,1,AN125,0,0)</f>
        <v>0</v>
      </c>
      <c r="AO144" s="214">
        <f>IPMT('Model Assumptions'!$I$36,1,1,AO125,0,0)</f>
        <v>0</v>
      </c>
      <c r="AP144" s="214">
        <f>IPMT('Model Assumptions'!$I$36,1,1,AP125,0,0)</f>
        <v>0</v>
      </c>
      <c r="AQ144" s="214">
        <f>IPMT('Model Assumptions'!$I$36,1,1,AQ125,0,0)</f>
        <v>0</v>
      </c>
      <c r="AR144" s="214">
        <f>IPMT('Model Assumptions'!$I$36,1,1,AR125,0,0)</f>
        <v>0</v>
      </c>
      <c r="AS144" s="214">
        <f>IPMT('Model Assumptions'!$I$36,1,1,AS125,0,0)</f>
        <v>0</v>
      </c>
      <c r="AT144" s="214">
        <f>IPMT('Model Assumptions'!$I$36,1,1,AT125,0,0)</f>
        <v>0</v>
      </c>
      <c r="AU144" s="214">
        <f>IPMT('Model Assumptions'!$I$36,1,1,AU125,0,0)</f>
        <v>0</v>
      </c>
      <c r="AV144" s="214">
        <f>IPMT('Model Assumptions'!$I$36,1,1,AV125,0,0)</f>
        <v>0</v>
      </c>
      <c r="AW144" s="214">
        <f>IPMT('Model Assumptions'!$I$36,1,1,AW125,0,0)</f>
        <v>0</v>
      </c>
      <c r="AX144" s="214">
        <f>IPMT('Model Assumptions'!$I$36,1,1,AX125,0,0)</f>
        <v>0</v>
      </c>
      <c r="AY144" s="214">
        <f>IPMT('Model Assumptions'!$I$36,1,1,AY125,0,0)</f>
        <v>0</v>
      </c>
      <c r="AZ144" s="214">
        <f>IPMT('Model Assumptions'!$I$36,1,1,AZ125,0,0)</f>
        <v>0</v>
      </c>
      <c r="BA144" s="214">
        <f>IPMT('Model Assumptions'!$I$36,1,1,BA125,0,0)</f>
        <v>0</v>
      </c>
      <c r="BB144" s="214">
        <f>IPMT('Model Assumptions'!$I$36,1,1,BB125,0,0)</f>
        <v>0</v>
      </c>
      <c r="BC144" s="214">
        <f>IPMT('Model Assumptions'!$I$36,1,1,BC125,0,0)</f>
        <v>0</v>
      </c>
      <c r="BD144" s="214">
        <f>IPMT('Model Assumptions'!$I$36,1,1,BD125,0,0)</f>
        <v>0</v>
      </c>
      <c r="BE144" s="214">
        <f>IPMT('Model Assumptions'!$I$36,1,1,BE125,0,0)</f>
        <v>0</v>
      </c>
      <c r="BF144" s="214">
        <f>IPMT('Model Assumptions'!$I$36,1,1,BF125,0,0)</f>
        <v>0</v>
      </c>
      <c r="BG144" s="214">
        <f>IPMT('Model Assumptions'!$I$36,1,1,BG125,0,0)</f>
        <v>0</v>
      </c>
      <c r="BH144" s="214">
        <f>IPMT('Model Assumptions'!$I$36,1,1,BH125,0,0)</f>
        <v>0</v>
      </c>
      <c r="BI144" s="214">
        <f>IPMT('Model Assumptions'!$I$36,1,1,BI125,0,0)</f>
        <v>0</v>
      </c>
      <c r="BJ144" s="214">
        <f>IPMT('Model Assumptions'!$I$36,1,1,BJ125,0,0)</f>
        <v>0</v>
      </c>
      <c r="BK144" s="214">
        <f>IPMT('Model Assumptions'!$I$36,1,1,BK125,0,0)</f>
        <v>0</v>
      </c>
      <c r="BL144" s="214">
        <f>IPMT('Model Assumptions'!$I$36,1,1,BL125,0,0)</f>
        <v>0</v>
      </c>
      <c r="BM144" s="214">
        <f>IPMT('Model Assumptions'!$I$36,1,1,BM125,0,0)</f>
        <v>0</v>
      </c>
      <c r="BN144" s="214">
        <f>IPMT('Model Assumptions'!$I$36,1,1,BN125,0,0)</f>
        <v>0</v>
      </c>
      <c r="BO144" s="214">
        <f>IPMT('Model Assumptions'!$I$36,1,1,BO125,0,0)</f>
        <v>0</v>
      </c>
      <c r="BP144" s="214">
        <f>IPMT('Model Assumptions'!$I$36,1,1,BP125,0,0)</f>
        <v>0</v>
      </c>
      <c r="BQ144" s="214">
        <f>IPMT('Model Assumptions'!$I$36,1,1,BQ125,0,0)</f>
        <v>0</v>
      </c>
      <c r="BR144" s="214">
        <f>IPMT('Model Assumptions'!$I$36,1,1,BR125,0,0)</f>
        <v>0</v>
      </c>
      <c r="BS144" s="214">
        <f>IPMT('Model Assumptions'!$I$36,1,1,BS125,0,0)</f>
        <v>0</v>
      </c>
      <c r="BT144" s="214">
        <f>IPMT('Model Assumptions'!$I$36,1,1,BT125,0,0)</f>
        <v>0</v>
      </c>
      <c r="BU144" s="214">
        <f>IPMT('Model Assumptions'!$I$36,1,1,BU125,0,0)</f>
        <v>0</v>
      </c>
      <c r="BV144" s="214">
        <f>IPMT('Model Assumptions'!$I$36,1,1,BV125,0,0)</f>
        <v>0</v>
      </c>
      <c r="BW144" s="214">
        <f>IPMT('Model Assumptions'!$I$36,1,1,BW125,0,0)</f>
        <v>0</v>
      </c>
      <c r="BX144" s="214">
        <f>IPMT('Model Assumptions'!$I$36,1,1,BX125,0,0)</f>
        <v>0</v>
      </c>
      <c r="BY144" s="214">
        <f>IPMT('Model Assumptions'!$I$36,1,1,BY125,0,0)</f>
        <v>0</v>
      </c>
      <c r="BZ144" s="214">
        <f>IPMT('Model Assumptions'!$I$36,1,1,BZ125,0,0)</f>
        <v>0</v>
      </c>
      <c r="CA144" s="214">
        <f>IPMT('Model Assumptions'!$I$36,1,1,CA125,0,0)</f>
        <v>0</v>
      </c>
      <c r="CB144" s="214">
        <f>IPMT('Model Assumptions'!$I$36,1,1,CB125,0,0)</f>
        <v>0</v>
      </c>
      <c r="CC144" s="214">
        <f>IPMT('Model Assumptions'!$I$36,1,1,CC125,0,0)</f>
        <v>0</v>
      </c>
      <c r="CD144" s="214">
        <f>IPMT('Model Assumptions'!$I$36,1,1,CD125,0,0)</f>
        <v>0</v>
      </c>
      <c r="CE144" s="214">
        <f>IPMT('Model Assumptions'!$I$36,1,1,CE125,0,0)</f>
        <v>0</v>
      </c>
      <c r="CF144" s="214">
        <f>IPMT('Model Assumptions'!$I$36,1,1,CF125,0,0)</f>
        <v>0</v>
      </c>
      <c r="CG144" s="214">
        <f>IPMT('Model Assumptions'!$I$36,1,1,CG125,0,0)</f>
        <v>0</v>
      </c>
      <c r="CH144" s="214">
        <f>IPMT('Model Assumptions'!$I$36,1,1,CH125,0,0)</f>
        <v>0</v>
      </c>
      <c r="CI144" s="214">
        <f>IPMT('Model Assumptions'!$I$36,1,1,CI125,0,0)</f>
        <v>0</v>
      </c>
      <c r="CJ144" s="214">
        <f>IPMT('Model Assumptions'!$I$36,1,1,CJ125,0,0)</f>
        <v>0</v>
      </c>
      <c r="CK144" s="214">
        <f>IPMT('Model Assumptions'!$I$36,1,1,CK125,0,0)</f>
        <v>0</v>
      </c>
      <c r="CL144" s="214">
        <f>IPMT('Model Assumptions'!$I$36,1,1,CL125,0,0)</f>
        <v>0</v>
      </c>
      <c r="CM144" s="214">
        <f>IPMT('Model Assumptions'!$I$36,1,1,CM125,0,0)</f>
        <v>0</v>
      </c>
      <c r="CN144" s="214">
        <f>IPMT('Model Assumptions'!$I$36,1,1,CN125,0,0)</f>
        <v>0</v>
      </c>
      <c r="CO144" s="214">
        <f>IPMT('Model Assumptions'!$I$36,1,1,CO125,0,0)</f>
        <v>0</v>
      </c>
      <c r="CP144" s="214">
        <f>IPMT('Model Assumptions'!$I$36,1,1,CP125,0,0)</f>
        <v>0</v>
      </c>
      <c r="CQ144" s="214">
        <f>IPMT('Model Assumptions'!$I$36,1,1,CQ125,0,0)</f>
        <v>0</v>
      </c>
      <c r="CR144" s="214">
        <f>IPMT('Model Assumptions'!$I$36,1,1,CR125,0,0)</f>
        <v>0</v>
      </c>
      <c r="CS144" s="214">
        <f>IPMT('Model Assumptions'!$I$36,1,1,CS125,0,0)</f>
        <v>0</v>
      </c>
      <c r="CT144" s="214">
        <f>IPMT('Model Assumptions'!$I$36,1,1,CT125,0,0)</f>
        <v>0</v>
      </c>
      <c r="CU144" s="214">
        <f>IPMT('Model Assumptions'!$I$36,1,1,CU125,0,0)</f>
        <v>0</v>
      </c>
      <c r="CV144" s="214">
        <f>IPMT('Model Assumptions'!$I$36,1,1,CV125,0,0)</f>
        <v>0</v>
      </c>
      <c r="CW144" s="214">
        <f>IPMT('Model Assumptions'!$I$36,1,1,CW125,0,0)</f>
        <v>0</v>
      </c>
      <c r="CX144" s="214">
        <f>IPMT('Model Assumptions'!$I$36,1,1,CX125,0,0)</f>
        <v>0</v>
      </c>
      <c r="CY144" s="214">
        <f>IPMT('Model Assumptions'!$I$36,1,1,CY125,0,0)</f>
        <v>0</v>
      </c>
      <c r="CZ144" s="214">
        <f>IPMT('Model Assumptions'!$I$36,1,1,CZ125,0,0)</f>
        <v>0</v>
      </c>
      <c r="DA144" s="214">
        <f>IPMT('Model Assumptions'!$I$36,1,1,DA125,0,0)</f>
        <v>0</v>
      </c>
      <c r="DB144" s="214">
        <f>IPMT('Model Assumptions'!$I$36,1,1,DB125,0,0)</f>
        <v>0</v>
      </c>
      <c r="DC144" s="214">
        <f>IPMT('Model Assumptions'!$I$36,1,1,DC125,0,0)</f>
        <v>0</v>
      </c>
      <c r="DD144" s="214">
        <f>IPMT('Model Assumptions'!$I$36,1,1,DD125,0,0)</f>
        <v>0</v>
      </c>
      <c r="DE144" s="214">
        <f>IPMT('Model Assumptions'!$I$36,1,1,DE125,0,0)</f>
        <v>0</v>
      </c>
      <c r="DF144" s="214">
        <f>IPMT('Model Assumptions'!$I$36,1,1,DF125,0,0)</f>
        <v>0</v>
      </c>
      <c r="DG144" s="214">
        <f>IPMT('Model Assumptions'!$I$36,1,1,DG125,0,0)</f>
        <v>0</v>
      </c>
      <c r="DH144" s="214">
        <f>IPMT('Model Assumptions'!$I$36,1,1,DH125,0,0)</f>
        <v>0</v>
      </c>
      <c r="DI144" s="214">
        <f>IPMT('Model Assumptions'!$I$36,1,1,DI125,0,0)</f>
        <v>0</v>
      </c>
      <c r="DJ144" s="214">
        <f>IPMT('Model Assumptions'!$I$36,1,1,DJ125,0,0)</f>
        <v>0</v>
      </c>
      <c r="DK144" s="214">
        <f>IPMT('Model Assumptions'!$I$36,1,1,DK125,0,0)</f>
        <v>0</v>
      </c>
      <c r="DL144" s="214">
        <f>IPMT('Model Assumptions'!$I$36,1,1,DL125,0,0)</f>
        <v>0</v>
      </c>
      <c r="DM144" s="214">
        <f>IPMT('Model Assumptions'!$I$36,1,1,DM125,0,0)</f>
        <v>0</v>
      </c>
      <c r="DN144" s="214">
        <f>IPMT('Model Assumptions'!$I$36,1,1,DN125,0,0)</f>
        <v>0</v>
      </c>
      <c r="DO144" s="214">
        <f>IPMT('Model Assumptions'!$I$36,1,1,DO125,0,0)</f>
        <v>0</v>
      </c>
      <c r="DP144" s="214">
        <f>IPMT('Model Assumptions'!$I$36,1,1,DP125,0,0)</f>
        <v>0</v>
      </c>
      <c r="DQ144" s="214">
        <f>IPMT('Model Assumptions'!$I$36,1,1,DQ125,0,0)</f>
        <v>0</v>
      </c>
      <c r="DR144" s="214">
        <f>IPMT('Model Assumptions'!$I$36,1,1,DR125,0,0)</f>
        <v>0</v>
      </c>
      <c r="DS144" s="214">
        <f>IPMT('Model Assumptions'!$I$36,1,1,DS125,0,0)</f>
        <v>0</v>
      </c>
      <c r="DT144" s="214">
        <f>IPMT('Model Assumptions'!$I$36,1,1,DT125,0,0)</f>
        <v>0</v>
      </c>
      <c r="DU144" s="214">
        <f>IPMT('Model Assumptions'!$I$36,1,1,DU125,0,0)</f>
        <v>0</v>
      </c>
      <c r="DV144" s="214">
        <f>IPMT('Model Assumptions'!$I$36,1,1,DV125,0,0)</f>
        <v>0</v>
      </c>
      <c r="DW144" s="214">
        <f>IPMT('Model Assumptions'!$I$36,1,1,DW125,0,0)</f>
        <v>0</v>
      </c>
      <c r="DX144" s="214">
        <f>IPMT('Model Assumptions'!$I$36,1,1,DX125,0,0)</f>
        <v>0</v>
      </c>
      <c r="DY144" s="214">
        <f>IPMT('Model Assumptions'!$I$36,1,1,DY125,0,0)</f>
        <v>0</v>
      </c>
      <c r="DZ144" s="214">
        <f>IPMT('Model Assumptions'!$I$36,1,1,DZ125,0,0)</f>
        <v>0</v>
      </c>
      <c r="EA144" s="214">
        <f>IPMT('Model Assumptions'!$I$36,1,1,EA125,0,0)</f>
        <v>0</v>
      </c>
      <c r="EB144" s="214">
        <f>IPMT('Model Assumptions'!$I$36,1,1,EB125,0,0)</f>
        <v>0</v>
      </c>
      <c r="EC144" s="214">
        <f>IPMT('Model Assumptions'!$I$36,1,1,EC125,0,0)</f>
        <v>0</v>
      </c>
      <c r="ED144" s="214">
        <f>IPMT('Model Assumptions'!$I$36,1,1,ED125,0,0)</f>
        <v>0</v>
      </c>
      <c r="EE144" s="214">
        <f>IPMT('Model Assumptions'!$I$36,1,1,EE125,0,0)</f>
        <v>0</v>
      </c>
      <c r="EF144" s="214">
        <f>IPMT('Model Assumptions'!$I$36,1,1,EF125,0,0)</f>
        <v>0</v>
      </c>
      <c r="EG144" s="214">
        <f>IPMT('Model Assumptions'!$I$36,1,1,EG125,0,0)</f>
        <v>0</v>
      </c>
      <c r="EH144" s="214">
        <f>IPMT('Model Assumptions'!$I$36,1,1,EH125,0,0)</f>
        <v>0</v>
      </c>
      <c r="EI144" s="214">
        <f>IPMT('Model Assumptions'!$I$36,1,1,EI125,0,0)</f>
        <v>0</v>
      </c>
      <c r="EJ144" s="214">
        <f>IPMT('Model Assumptions'!$I$36,1,1,EJ125,0,0)</f>
        <v>0</v>
      </c>
      <c r="EK144" s="214">
        <f>IPMT('Model Assumptions'!$I$36,1,1,EK125,0,0)</f>
        <v>0</v>
      </c>
      <c r="EL144" s="214">
        <f>IPMT('Model Assumptions'!$I$36,1,1,EL125,0,0)</f>
        <v>0</v>
      </c>
      <c r="EM144" s="214">
        <f>IPMT('Model Assumptions'!$I$36,1,1,EM125,0,0)</f>
        <v>0</v>
      </c>
      <c r="EN144" s="214">
        <f>IPMT('Model Assumptions'!$I$36,1,1,EN125,0,0)</f>
        <v>0</v>
      </c>
      <c r="EO144" s="214">
        <f>IPMT('Model Assumptions'!$I$36,1,1,EO125,0,0)</f>
        <v>0</v>
      </c>
      <c r="EP144" s="214">
        <f>IPMT('Model Assumptions'!$I$36,1,1,EP125,0,0)</f>
        <v>0</v>
      </c>
      <c r="EQ144" s="214">
        <f>IPMT('Model Assumptions'!$I$36,1,1,EQ125,0,0)</f>
        <v>0</v>
      </c>
      <c r="ER144" s="214">
        <f>IPMT('Model Assumptions'!$I$36,1,1,ER125,0,0)</f>
        <v>0</v>
      </c>
      <c r="ES144" s="214">
        <f>IPMT('Model Assumptions'!$I$36,1,1,ES125,0,0)</f>
        <v>0</v>
      </c>
      <c r="ET144" s="214">
        <f>IPMT('Model Assumptions'!$I$36,1,1,ET125,0,0)</f>
        <v>0</v>
      </c>
      <c r="EU144" s="214">
        <f>IPMT('Model Assumptions'!$I$36,1,1,EU125,0,0)</f>
        <v>0</v>
      </c>
      <c r="EV144" s="214">
        <f>IPMT('Model Assumptions'!$I$36,1,1,EV125,0,0)</f>
        <v>0</v>
      </c>
      <c r="EW144" s="214">
        <f>IPMT('Model Assumptions'!$I$36,1,1,EW125,0,0)</f>
        <v>0</v>
      </c>
      <c r="EX144" s="214">
        <f>IPMT('Model Assumptions'!$I$36,1,1,EX125,0,0)</f>
        <v>0</v>
      </c>
      <c r="EY144" s="214">
        <f>IPMT('Model Assumptions'!$I$36,1,1,EY125,0,0)</f>
        <v>0</v>
      </c>
      <c r="EZ144" s="214">
        <f>IPMT('Model Assumptions'!$I$36,1,1,EZ125,0,0)</f>
        <v>0</v>
      </c>
      <c r="FA144" s="214">
        <f>IPMT('Model Assumptions'!$I$36,1,1,FA125,0,0)</f>
        <v>0</v>
      </c>
      <c r="FB144" s="214">
        <f>IPMT('Model Assumptions'!$I$36,1,1,FB125,0,0)</f>
        <v>0</v>
      </c>
      <c r="FC144" s="214">
        <f>IPMT('Model Assumptions'!$I$36,1,1,FC125,0,0)</f>
        <v>0</v>
      </c>
      <c r="FD144" s="214">
        <f>IPMT('Model Assumptions'!$I$36,1,1,FD125,0,0)</f>
        <v>0</v>
      </c>
      <c r="FE144" s="214">
        <f>IPMT('Model Assumptions'!$I$36,1,1,FE125,0,0)</f>
        <v>0</v>
      </c>
      <c r="FF144" s="214">
        <f>IPMT('Model Assumptions'!$I$36,1,1,FF125,0,0)</f>
        <v>0</v>
      </c>
      <c r="FG144" s="214">
        <f>IPMT('Model Assumptions'!$I$36,1,1,FG125,0,0)</f>
        <v>0</v>
      </c>
      <c r="FH144" s="214">
        <f>IPMT('Model Assumptions'!$I$36,1,1,FH125,0,0)</f>
        <v>0</v>
      </c>
      <c r="FI144" s="214">
        <f>IPMT('Model Assumptions'!$I$36,1,1,FI125,0,0)</f>
        <v>0</v>
      </c>
      <c r="FJ144" s="214">
        <f>IPMT('Model Assumptions'!$I$36,1,1,FJ125,0,0)</f>
        <v>0</v>
      </c>
      <c r="FK144" s="214">
        <f>IPMT('Model Assumptions'!$I$36,1,1,FK125,0,0)</f>
        <v>0</v>
      </c>
      <c r="FL144" s="214">
        <f>IPMT('Model Assumptions'!$I$36,1,1,FL125,0,0)</f>
        <v>0</v>
      </c>
      <c r="FM144" s="214">
        <f>IPMT('Model Assumptions'!$I$36,1,1,FM125,0,0)</f>
        <v>0</v>
      </c>
      <c r="FN144" s="214">
        <f>IPMT('Model Assumptions'!$I$36,1,1,FN125,0,0)</f>
        <v>0</v>
      </c>
      <c r="FO144" s="214">
        <f>IPMT('Model Assumptions'!$I$36,1,1,FO125,0,0)</f>
        <v>0</v>
      </c>
      <c r="FP144" s="214">
        <f>IPMT('Model Assumptions'!$I$36,1,1,FP125,0,0)</f>
        <v>0</v>
      </c>
      <c r="FQ144" s="214">
        <f>IPMT('Model Assumptions'!$I$36,1,1,FQ125,0,0)</f>
        <v>0</v>
      </c>
      <c r="FR144" s="214">
        <f>IPMT('Model Assumptions'!$I$36,1,1,FR125,0,0)</f>
        <v>0</v>
      </c>
      <c r="FS144" s="214">
        <f>IPMT('Model Assumptions'!$I$36,1,1,FS125,0,0)</f>
        <v>0</v>
      </c>
      <c r="FT144" s="214">
        <f>IPMT('Model Assumptions'!$I$36,1,1,FT125,0,0)</f>
        <v>0</v>
      </c>
      <c r="FU144" s="214">
        <f>IPMT('Model Assumptions'!$I$36,1,1,FU125,0,0)</f>
        <v>0</v>
      </c>
      <c r="FV144" s="214">
        <f>IPMT('Model Assumptions'!$I$36,1,1,FV125,0,0)</f>
        <v>0</v>
      </c>
      <c r="FW144" s="214">
        <f>IPMT('Model Assumptions'!$I$36,1,1,FW125,0,0)</f>
        <v>0</v>
      </c>
      <c r="FX144" s="214">
        <f>IPMT('Model Assumptions'!$I$36,1,1,FX125,0,0)</f>
        <v>0</v>
      </c>
      <c r="FY144" s="214">
        <f>IPMT('Model Assumptions'!$I$36,1,1,FY125,0,0)</f>
        <v>0</v>
      </c>
      <c r="FZ144" s="214">
        <f>IPMT('Model Assumptions'!$I$36,1,1,FZ125,0,0)</f>
        <v>0</v>
      </c>
      <c r="GA144" s="214">
        <f>IPMT('Model Assumptions'!$I$36,1,1,GA125,0,0)</f>
        <v>0</v>
      </c>
      <c r="GB144" s="214">
        <f>IPMT('Model Assumptions'!$I$36,1,1,GB125,0,0)</f>
        <v>0</v>
      </c>
      <c r="GC144" s="214">
        <f>IPMT('Model Assumptions'!$I$36,1,1,GC125,0,0)</f>
        <v>0</v>
      </c>
      <c r="GD144" s="214">
        <f>IPMT('Model Assumptions'!$I$36,1,1,GD125,0,0)</f>
        <v>0</v>
      </c>
      <c r="GE144" s="214">
        <f>IPMT('Model Assumptions'!$I$36,1,1,GE125,0,0)</f>
        <v>0</v>
      </c>
      <c r="GF144" s="214">
        <f>IPMT('Model Assumptions'!$I$36,1,1,GF125,0,0)</f>
        <v>0</v>
      </c>
      <c r="GG144" s="214">
        <f>IPMT('Model Assumptions'!$I$36,1,1,GG125,0,0)</f>
        <v>0</v>
      </c>
      <c r="GH144" s="214">
        <f>IPMT('Model Assumptions'!$I$36,1,1,GH125,0,0)</f>
        <v>0</v>
      </c>
      <c r="GI144" s="214">
        <f>IPMT('Model Assumptions'!$I$36,1,1,GI125,0,0)</f>
        <v>0</v>
      </c>
      <c r="GJ144" s="214">
        <f>IPMT('Model Assumptions'!$I$36,1,1,GJ125,0,0)</f>
        <v>0</v>
      </c>
      <c r="GK144" s="214">
        <f>IPMT('Model Assumptions'!$I$36,1,1,GK125,0,0)</f>
        <v>0</v>
      </c>
      <c r="GL144" s="214">
        <f>IPMT('Model Assumptions'!$I$36,1,1,GL125,0,0)</f>
        <v>0</v>
      </c>
      <c r="GM144" s="214">
        <f>IPMT('Model Assumptions'!$I$36,1,1,GM125,0,0)</f>
        <v>0</v>
      </c>
      <c r="GN144" s="214">
        <f>IPMT('Model Assumptions'!$I$36,1,1,GN125,0,0)</f>
        <v>0</v>
      </c>
      <c r="GO144" s="214">
        <f>IPMT('Model Assumptions'!$I$36,1,1,GO125,0,0)</f>
        <v>0</v>
      </c>
      <c r="GP144" s="214">
        <f>IPMT('Model Assumptions'!$I$36,1,1,GP125,0,0)</f>
        <v>0</v>
      </c>
      <c r="GQ144" s="214">
        <f>IPMT('Model Assumptions'!$I$36,1,1,GQ125,0,0)</f>
        <v>0</v>
      </c>
      <c r="GR144" s="214">
        <f>IPMT('Model Assumptions'!$I$36,1,1,GR125,0,0)</f>
        <v>0</v>
      </c>
      <c r="GS144" s="214">
        <f>IPMT('Model Assumptions'!$I$36,1,1,GS125,0,0)</f>
        <v>0</v>
      </c>
      <c r="GT144" s="214">
        <f>IPMT('Model Assumptions'!$I$36,1,1,GT125,0,0)</f>
        <v>0</v>
      </c>
      <c r="GU144" s="214">
        <f>IPMT('Model Assumptions'!$I$36,1,1,GU125,0,0)</f>
        <v>0</v>
      </c>
      <c r="GV144" s="214">
        <f>IPMT('Model Assumptions'!$I$36,1,1,GV125,0,0)</f>
        <v>0</v>
      </c>
      <c r="GX144" s="230">
        <f t="shared" si="223"/>
        <v>143</v>
      </c>
      <c r="HB144" s="211" t="str">
        <f>EK$18&amp;EK$19&amp;EK$20</f>
        <v/>
      </c>
      <c r="HF144" s="212" t="str">
        <f>EK$18&amp;EK$19&amp;EK$20&amp;"Term:"&amp; EK$43&amp;"  Mileage: "&amp;EK$44</f>
        <v xml:space="preserve">Term:  Mileage: </v>
      </c>
    </row>
    <row r="145" spans="1:214" ht="12" hidden="1" customHeight="1" x14ac:dyDescent="0.2">
      <c r="A145" s="230" t="s">
        <v>440</v>
      </c>
      <c r="B145" s="208" t="str">
        <f t="shared" si="234"/>
        <v>Roadtaxstep2</v>
      </c>
      <c r="D145" s="232" t="str">
        <f t="shared" si="235"/>
        <v xml:space="preserve"> Road tax </v>
      </c>
      <c r="E145" s="214">
        <f>IPMT('Model Assumptions'!$I$36,1,1,-E126,0,0)</f>
        <v>6.516</v>
      </c>
      <c r="F145" s="214">
        <f>IPMT('Model Assumptions'!$I$36,1,1,-F126,0,0)</f>
        <v>6.516</v>
      </c>
      <c r="G145" s="214">
        <f>IPMT('Model Assumptions'!$I$36,1,1,-G126,0,0)</f>
        <v>6.516</v>
      </c>
      <c r="H145" s="214">
        <f>IPMT('Model Assumptions'!$I$36,1,1,-H126,0,0)</f>
        <v>6.6167999999999996</v>
      </c>
      <c r="I145" s="214">
        <f>IPMT('Model Assumptions'!$I$36,1,1,-I126,0,0)</f>
        <v>6.6167999999999996</v>
      </c>
      <c r="J145" s="214">
        <f>IPMT('Model Assumptions'!$I$36,1,1,-J126,0,0)</f>
        <v>6.6167999999999996</v>
      </c>
      <c r="K145" s="214">
        <f>IPMT('Model Assumptions'!$I$36,1,1,-K126,0,0)</f>
        <v>8.8775999999999993</v>
      </c>
      <c r="L145" s="214">
        <f>IPMT('Model Assumptions'!$I$36,1,1,-L126,0,0)</f>
        <v>8.8775999999999993</v>
      </c>
      <c r="M145" s="214">
        <f>IPMT('Model Assumptions'!$I$36,1,1,-M126,0,0)</f>
        <v>8.8775999999999993</v>
      </c>
      <c r="N145" s="214">
        <f>IPMT('Model Assumptions'!$I$36,1,1,-N126,0,0)</f>
        <v>9.0144000000000002</v>
      </c>
      <c r="O145" s="214">
        <f>IPMT('Model Assumptions'!$I$36,1,1,-O126,0,0)</f>
        <v>9.0144000000000002</v>
      </c>
      <c r="P145" s="214">
        <f>IPMT('Model Assumptions'!$I$36,1,1,-P126,0,0)</f>
        <v>9.0144000000000002</v>
      </c>
      <c r="Q145" s="214">
        <f>IPMT('Model Assumptions'!$I$36,1,1,-Q126,0,0)</f>
        <v>6.516</v>
      </c>
      <c r="R145" s="214">
        <f>IPMT('Model Assumptions'!$I$36,1,1,-R126,0,0)</f>
        <v>6.516</v>
      </c>
      <c r="S145" s="214">
        <f>IPMT('Model Assumptions'!$I$36,1,1,-S126,0,0)</f>
        <v>6.516</v>
      </c>
      <c r="T145" s="214">
        <f>IPMT('Model Assumptions'!$I$36,1,1,-T126,0,0)</f>
        <v>6.6167999999999996</v>
      </c>
      <c r="U145" s="214">
        <f>IPMT('Model Assumptions'!$I$36,1,1,-U126,0,0)</f>
        <v>6.6167999999999996</v>
      </c>
      <c r="V145" s="214">
        <f>IPMT('Model Assumptions'!$I$36,1,1,-V126,0,0)</f>
        <v>6.6167999999999996</v>
      </c>
      <c r="W145" s="214">
        <f>IPMT('Model Assumptions'!$I$36,1,1,-W126,0,0)</f>
        <v>8.8775999999999993</v>
      </c>
      <c r="X145" s="214">
        <f>IPMT('Model Assumptions'!$I$36,1,1,-X126,0,0)</f>
        <v>8.8775999999999993</v>
      </c>
      <c r="Y145" s="214">
        <f>IPMT('Model Assumptions'!$I$36,1,1,-Y126,0,0)</f>
        <v>8.8775999999999993</v>
      </c>
      <c r="Z145" s="214">
        <f>IPMT('Model Assumptions'!$I$36,1,1,-Z126,0,0)</f>
        <v>9.0144000000000002</v>
      </c>
      <c r="AA145" s="214">
        <f>IPMT('Model Assumptions'!$I$36,1,1,-AA126,0,0)</f>
        <v>9.0144000000000002</v>
      </c>
      <c r="AB145" s="214">
        <f>IPMT('Model Assumptions'!$I$36,1,1,-AB126,0,0)</f>
        <v>9.0144000000000002</v>
      </c>
      <c r="AC145" s="214">
        <f>IPMT('Model Assumptions'!$I$36,1,1,-AC126,0,0)</f>
        <v>8.8775999999999993</v>
      </c>
      <c r="AD145" s="214">
        <f>IPMT('Model Assumptions'!$I$36,1,1,-AD126,0,0)</f>
        <v>8.8775999999999993</v>
      </c>
      <c r="AE145" s="214">
        <f>IPMT('Model Assumptions'!$I$36,1,1,-AE126,0,0)</f>
        <v>8.8775999999999993</v>
      </c>
      <c r="AF145" s="214">
        <f>IPMT('Model Assumptions'!$I$36,1,1,-AF126,0,0)</f>
        <v>9.0144000000000002</v>
      </c>
      <c r="AG145" s="214">
        <f>IPMT('Model Assumptions'!$I$36,1,1,-AG126,0,0)</f>
        <v>9.0144000000000002</v>
      </c>
      <c r="AH145" s="214">
        <f>IPMT('Model Assumptions'!$I$36,1,1,-AH126,0,0)</f>
        <v>9.0144000000000002</v>
      </c>
      <c r="AI145" s="214">
        <f>IPMT('Model Assumptions'!$I$36,1,1,-AI126,0,0)</f>
        <v>8.8775999999999993</v>
      </c>
      <c r="AJ145" s="214">
        <f>IPMT('Model Assumptions'!$I$36,1,1,-AJ126,0,0)</f>
        <v>8.8775999999999993</v>
      </c>
      <c r="AK145" s="214">
        <f>IPMT('Model Assumptions'!$I$36,1,1,-AK126,0,0)</f>
        <v>8.8775999999999993</v>
      </c>
      <c r="AL145" s="214">
        <f>IPMT('Model Assumptions'!$I$36,1,1,-AL126,0,0)</f>
        <v>9.0144000000000002</v>
      </c>
      <c r="AM145" s="214">
        <f>IPMT('Model Assumptions'!$I$36,1,1,-AM126,0,0)</f>
        <v>9.0144000000000002</v>
      </c>
      <c r="AN145" s="214">
        <f>IPMT('Model Assumptions'!$I$36,1,1,-AN126,0,0)</f>
        <v>9.0144000000000002</v>
      </c>
      <c r="AO145" s="214">
        <f>IPMT('Model Assumptions'!$I$36,1,1,-AO126,0,0)</f>
        <v>8.8775999999999993</v>
      </c>
      <c r="AP145" s="214">
        <f>IPMT('Model Assumptions'!$I$36,1,1,-AP126,0,0)</f>
        <v>8.8775999999999993</v>
      </c>
      <c r="AQ145" s="214">
        <f>IPMT('Model Assumptions'!$I$36,1,1,-AQ126,0,0)</f>
        <v>8.8775999999999993</v>
      </c>
      <c r="AR145" s="214">
        <f>IPMT('Model Assumptions'!$I$36,1,1,-AR126,0,0)</f>
        <v>9.0144000000000002</v>
      </c>
      <c r="AS145" s="214">
        <f>IPMT('Model Assumptions'!$I$36,1,1,-AS126,0,0)</f>
        <v>9.0144000000000002</v>
      </c>
      <c r="AT145" s="214">
        <f>IPMT('Model Assumptions'!$I$36,1,1,-AT126,0,0)</f>
        <v>9.0144000000000002</v>
      </c>
      <c r="AU145" s="214">
        <f>IPMT('Model Assumptions'!$I$36,1,1,-AU126,0,0)</f>
        <v>8.8775999999999993</v>
      </c>
      <c r="AV145" s="214">
        <f>IPMT('Model Assumptions'!$I$36,1,1,-AV126,0,0)</f>
        <v>8.8775999999999993</v>
      </c>
      <c r="AW145" s="214">
        <f>IPMT('Model Assumptions'!$I$36,1,1,-AW126,0,0)</f>
        <v>8.8775999999999993</v>
      </c>
      <c r="AX145" s="214">
        <f>IPMT('Model Assumptions'!$I$36,1,1,-AX126,0,0)</f>
        <v>9.0144000000000002</v>
      </c>
      <c r="AY145" s="214">
        <f>IPMT('Model Assumptions'!$I$36,1,1,-AY126,0,0)</f>
        <v>9.0144000000000002</v>
      </c>
      <c r="AZ145" s="214">
        <f>IPMT('Model Assumptions'!$I$36,1,1,-AZ126,0,0)</f>
        <v>9.0144000000000002</v>
      </c>
      <c r="BA145" s="214">
        <f>IPMT('Model Assumptions'!$I$36,1,1,-BA126,0,0)</f>
        <v>8.8775999999999993</v>
      </c>
      <c r="BB145" s="214">
        <f>IPMT('Model Assumptions'!$I$36,1,1,-BB126,0,0)</f>
        <v>8.8775999999999993</v>
      </c>
      <c r="BC145" s="214">
        <f>IPMT('Model Assumptions'!$I$36,1,1,-BC126,0,0)</f>
        <v>8.8775999999999993</v>
      </c>
      <c r="BD145" s="214">
        <f>IPMT('Model Assumptions'!$I$36,1,1,-BD126,0,0)</f>
        <v>9.0144000000000002</v>
      </c>
      <c r="BE145" s="214">
        <f>IPMT('Model Assumptions'!$I$36,1,1,-BE126,0,0)</f>
        <v>9.0144000000000002</v>
      </c>
      <c r="BF145" s="214">
        <f>IPMT('Model Assumptions'!$I$36,1,1,-BF126,0,0)</f>
        <v>9.0144000000000002</v>
      </c>
      <c r="BG145" s="214">
        <f>IPMT('Model Assumptions'!$I$36,1,1,-BG126,0,0)</f>
        <v>8.8775999999999993</v>
      </c>
      <c r="BH145" s="214">
        <f>IPMT('Model Assumptions'!$I$36,1,1,-BH126,0,0)</f>
        <v>8.8775999999999993</v>
      </c>
      <c r="BI145" s="214">
        <f>IPMT('Model Assumptions'!$I$36,1,1,-BI126,0,0)</f>
        <v>8.8775999999999993</v>
      </c>
      <c r="BJ145" s="214">
        <f>IPMT('Model Assumptions'!$I$36,1,1,-BJ126,0,0)</f>
        <v>9.0144000000000002</v>
      </c>
      <c r="BK145" s="214">
        <f>IPMT('Model Assumptions'!$I$36,1,1,-BK126,0,0)</f>
        <v>9.0144000000000002</v>
      </c>
      <c r="BL145" s="214">
        <f>IPMT('Model Assumptions'!$I$36,1,1,-BL126,0,0)</f>
        <v>9.0144000000000002</v>
      </c>
      <c r="BM145" s="214">
        <f>IPMT('Model Assumptions'!$I$36,1,1,-BM126,0,0)</f>
        <v>13.579199999999998</v>
      </c>
      <c r="BN145" s="214">
        <f>IPMT('Model Assumptions'!$I$36,1,1,-BN126,0,0)</f>
        <v>13.579199999999998</v>
      </c>
      <c r="BO145" s="214">
        <f>IPMT('Model Assumptions'!$I$36,1,1,-BO126,0,0)</f>
        <v>13.579199999999998</v>
      </c>
      <c r="BP145" s="214">
        <f>IPMT('Model Assumptions'!$I$36,1,1,-BP126,0,0)</f>
        <v>13.780799999999999</v>
      </c>
      <c r="BQ145" s="214">
        <f>IPMT('Model Assumptions'!$I$36,1,1,-BQ126,0,0)</f>
        <v>13.780799999999999</v>
      </c>
      <c r="BR145" s="214">
        <f>IPMT('Model Assumptions'!$I$36,1,1,-BR126,0,0)</f>
        <v>13.780799999999999</v>
      </c>
      <c r="BS145" s="214">
        <f>IPMT('Model Assumptions'!$I$36,1,1,-BS126,0,0)</f>
        <v>13.579199999999998</v>
      </c>
      <c r="BT145" s="214">
        <f>IPMT('Model Assumptions'!$I$36,1,1,-BT126,0,0)</f>
        <v>13.579199999999998</v>
      </c>
      <c r="BU145" s="214">
        <f>IPMT('Model Assumptions'!$I$36,1,1,-BU126,0,0)</f>
        <v>13.579199999999998</v>
      </c>
      <c r="BV145" s="214">
        <f>IPMT('Model Assumptions'!$I$36,1,1,-BV126,0,0)</f>
        <v>13.780799999999999</v>
      </c>
      <c r="BW145" s="214">
        <f>IPMT('Model Assumptions'!$I$36,1,1,-BW126,0,0)</f>
        <v>13.780799999999999</v>
      </c>
      <c r="BX145" s="214">
        <f>IPMT('Model Assumptions'!$I$36,1,1,-BX126,0,0)</f>
        <v>13.780799999999999</v>
      </c>
      <c r="BY145" s="214">
        <f>IPMT('Model Assumptions'!$I$36,1,1,-BY126,0,0)</f>
        <v>15.652799999999999</v>
      </c>
      <c r="BZ145" s="214">
        <f>IPMT('Model Assumptions'!$I$36,1,1,-BZ126,0,0)</f>
        <v>15.652799999999999</v>
      </c>
      <c r="CA145" s="214">
        <f>IPMT('Model Assumptions'!$I$36,1,1,-CA126,0,0)</f>
        <v>15.652799999999999</v>
      </c>
      <c r="CB145" s="214">
        <f>IPMT('Model Assumptions'!$I$36,1,1,-CB126,0,0)</f>
        <v>15.890400000000001</v>
      </c>
      <c r="CC145" s="214">
        <f>IPMT('Model Assumptions'!$I$36,1,1,-CC126,0,0)</f>
        <v>15.890400000000001</v>
      </c>
      <c r="CD145" s="214">
        <f>IPMT('Model Assumptions'!$I$36,1,1,-CD126,0,0)</f>
        <v>15.890400000000001</v>
      </c>
      <c r="CE145" s="214">
        <f>IPMT('Model Assumptions'!$I$36,1,1,-CE126,0,0)</f>
        <v>15.652799999999999</v>
      </c>
      <c r="CF145" s="214">
        <f>IPMT('Model Assumptions'!$I$36,1,1,-CF126,0,0)</f>
        <v>15.652799999999999</v>
      </c>
      <c r="CG145" s="214">
        <f>IPMT('Model Assumptions'!$I$36,1,1,-CG126,0,0)</f>
        <v>15.652799999999999</v>
      </c>
      <c r="CH145" s="214">
        <f>IPMT('Model Assumptions'!$I$36,1,1,-CH126,0,0)</f>
        <v>15.890400000000001</v>
      </c>
      <c r="CI145" s="214">
        <f>IPMT('Model Assumptions'!$I$36,1,1,-CI126,0,0)</f>
        <v>15.890400000000001</v>
      </c>
      <c r="CJ145" s="214">
        <f>IPMT('Model Assumptions'!$I$36,1,1,-CJ126,0,0)</f>
        <v>15.890400000000001</v>
      </c>
      <c r="CK145" s="214">
        <f>IPMT('Model Assumptions'!$I$36,1,1,-CK126,0,0)</f>
        <v>13.579199999999998</v>
      </c>
      <c r="CL145" s="214">
        <f>IPMT('Model Assumptions'!$I$36,1,1,-CL126,0,0)</f>
        <v>13.579199999999998</v>
      </c>
      <c r="CM145" s="214">
        <f>IPMT('Model Assumptions'!$I$36,1,1,-CM126,0,0)</f>
        <v>13.579199999999998</v>
      </c>
      <c r="CN145" s="214">
        <f>IPMT('Model Assumptions'!$I$36,1,1,-CN126,0,0)</f>
        <v>13.780799999999999</v>
      </c>
      <c r="CO145" s="214">
        <f>IPMT('Model Assumptions'!$I$36,1,1,-CO126,0,0)</f>
        <v>13.780799999999999</v>
      </c>
      <c r="CP145" s="214">
        <f>IPMT('Model Assumptions'!$I$36,1,1,-CP126,0,0)</f>
        <v>13.780799999999999</v>
      </c>
      <c r="CQ145" s="214">
        <f>IPMT('Model Assumptions'!$I$36,1,1,-CQ126,0,0)</f>
        <v>15.652799999999999</v>
      </c>
      <c r="CR145" s="214">
        <f>IPMT('Model Assumptions'!$I$36,1,1,-CR126,0,0)</f>
        <v>15.652799999999999</v>
      </c>
      <c r="CS145" s="214">
        <f>IPMT('Model Assumptions'!$I$36,1,1,-CS126,0,0)</f>
        <v>15.652799999999999</v>
      </c>
      <c r="CT145" s="214">
        <f>IPMT('Model Assumptions'!$I$36,1,1,-CT126,0,0)</f>
        <v>15.890400000000001</v>
      </c>
      <c r="CU145" s="214">
        <f>IPMT('Model Assumptions'!$I$36,1,1,-CU126,0,0)</f>
        <v>15.890400000000001</v>
      </c>
      <c r="CV145" s="214">
        <f>IPMT('Model Assumptions'!$I$36,1,1,-CV126,0,0)</f>
        <v>15.890400000000001</v>
      </c>
      <c r="CW145" s="214">
        <f>IPMT('Model Assumptions'!$I$36,1,1,-CW126,0,0)</f>
        <v>13.579199999999998</v>
      </c>
      <c r="CX145" s="214">
        <f>IPMT('Model Assumptions'!$I$36,1,1,-CX126,0,0)</f>
        <v>13.579199999999998</v>
      </c>
      <c r="CY145" s="214">
        <f>IPMT('Model Assumptions'!$I$36,1,1,-CY126,0,0)</f>
        <v>13.579199999999998</v>
      </c>
      <c r="CZ145" s="214">
        <f>IPMT('Model Assumptions'!$I$36,1,1,-CZ126,0,0)</f>
        <v>13.780799999999999</v>
      </c>
      <c r="DA145" s="214">
        <f>IPMT('Model Assumptions'!$I$36,1,1,-DA126,0,0)</f>
        <v>13.780799999999999</v>
      </c>
      <c r="DB145" s="214">
        <f>IPMT('Model Assumptions'!$I$36,1,1,-DB126,0,0)</f>
        <v>13.780799999999999</v>
      </c>
      <c r="DC145" s="214">
        <f>IPMT('Model Assumptions'!$I$36,1,1,-DC126,0,0)</f>
        <v>2.0088000000000004</v>
      </c>
      <c r="DD145" s="214">
        <f>IPMT('Model Assumptions'!$I$36,1,1,-DD126,0,0)</f>
        <v>2.0088000000000004</v>
      </c>
      <c r="DE145" s="214">
        <f>IPMT('Model Assumptions'!$I$36,1,1,-DE126,0,0)</f>
        <v>2.0088000000000004</v>
      </c>
      <c r="DF145" s="214">
        <f>IPMT('Model Assumptions'!$I$36,1,1,-DF126,0,0)</f>
        <v>2.0375999999999999</v>
      </c>
      <c r="DG145" s="214">
        <f>IPMT('Model Assumptions'!$I$36,1,1,-DG126,0,0)</f>
        <v>2.0375999999999999</v>
      </c>
      <c r="DH145" s="214">
        <f>IPMT('Model Assumptions'!$I$36,1,1,-DH126,0,0)</f>
        <v>2.0375999999999999</v>
      </c>
      <c r="DI145" s="214">
        <f>IPMT('Model Assumptions'!$I$36,1,1,-DI126,0,0)</f>
        <v>2.0088000000000004</v>
      </c>
      <c r="DJ145" s="214">
        <f>IPMT('Model Assumptions'!$I$36,1,1,-DJ126,0,0)</f>
        <v>2.0088000000000004</v>
      </c>
      <c r="DK145" s="214">
        <f>IPMT('Model Assumptions'!$I$36,1,1,-DK126,0,0)</f>
        <v>2.0088000000000004</v>
      </c>
      <c r="DL145" s="214">
        <f>IPMT('Model Assumptions'!$I$36,1,1,-DL126,0,0)</f>
        <v>2.0375999999999999</v>
      </c>
      <c r="DM145" s="214">
        <f>IPMT('Model Assumptions'!$I$36,1,1,-DM126,0,0)</f>
        <v>2.0375999999999999</v>
      </c>
      <c r="DN145" s="214">
        <f>IPMT('Model Assumptions'!$I$36,1,1,-DN126,0,0)</f>
        <v>2.0375999999999999</v>
      </c>
      <c r="DO145" s="214">
        <f>IPMT('Model Assumptions'!$I$36,1,1,-DO126,0,0)</f>
        <v>2.0088000000000004</v>
      </c>
      <c r="DP145" s="214">
        <f>IPMT('Model Assumptions'!$I$36,1,1,-DP126,0,0)</f>
        <v>2.0088000000000004</v>
      </c>
      <c r="DQ145" s="214">
        <f>IPMT('Model Assumptions'!$I$36,1,1,-DQ126,0,0)</f>
        <v>2.0088000000000004</v>
      </c>
      <c r="DR145" s="214">
        <f>IPMT('Model Assumptions'!$I$36,1,1,-DR126,0,0)</f>
        <v>2.0375999999999999</v>
      </c>
      <c r="DS145" s="214">
        <f>IPMT('Model Assumptions'!$I$36,1,1,-DS126,0,0)</f>
        <v>2.0375999999999999</v>
      </c>
      <c r="DT145" s="214">
        <f>IPMT('Model Assumptions'!$I$36,1,1,-DT126,0,0)</f>
        <v>2.0375999999999999</v>
      </c>
      <c r="DU145" s="214">
        <f>IPMT('Model Assumptions'!$I$36,1,1,-DU126,0,0)</f>
        <v>3.2616000000000001</v>
      </c>
      <c r="DV145" s="214">
        <f>IPMT('Model Assumptions'!$I$36,1,1,-DV126,0,0)</f>
        <v>3.2616000000000001</v>
      </c>
      <c r="DW145" s="214">
        <f>IPMT('Model Assumptions'!$I$36,1,1,-DW126,0,0)</f>
        <v>3.2616000000000001</v>
      </c>
      <c r="DX145" s="214">
        <f>IPMT('Model Assumptions'!$I$36,1,1,-DX126,0,0)</f>
        <v>3.3119999999999998</v>
      </c>
      <c r="DY145" s="214">
        <f>IPMT('Model Assumptions'!$I$36,1,1,-DY126,0,0)</f>
        <v>3.3119999999999998</v>
      </c>
      <c r="DZ145" s="214">
        <f>IPMT('Model Assumptions'!$I$36,1,1,-DZ126,0,0)</f>
        <v>3.3119999999999998</v>
      </c>
      <c r="EA145" s="214">
        <f>IPMT('Model Assumptions'!$I$36,1,1,-EA126,0,0)</f>
        <v>3.2616000000000001</v>
      </c>
      <c r="EB145" s="214">
        <f>IPMT('Model Assumptions'!$I$36,1,1,-EB126,0,0)</f>
        <v>3.2616000000000001</v>
      </c>
      <c r="EC145" s="214">
        <f>IPMT('Model Assumptions'!$I$36,1,1,-EC126,0,0)</f>
        <v>3.2616000000000001</v>
      </c>
      <c r="ED145" s="214">
        <f>IPMT('Model Assumptions'!$I$36,1,1,-ED126,0,0)</f>
        <v>3.3119999999999998</v>
      </c>
      <c r="EE145" s="214">
        <f>IPMT('Model Assumptions'!$I$36,1,1,-EE126,0,0)</f>
        <v>3.3119999999999998</v>
      </c>
      <c r="EF145" s="214">
        <f>IPMT('Model Assumptions'!$I$36,1,1,-EF126,0,0)</f>
        <v>3.3119999999999998</v>
      </c>
      <c r="EG145" s="214">
        <f>IPMT('Model Assumptions'!$I$36,1,1,-EG126,0,0)</f>
        <v>0</v>
      </c>
      <c r="EH145" s="214">
        <f>IPMT('Model Assumptions'!$I$36,1,1,-EH126,0,0)</f>
        <v>0</v>
      </c>
      <c r="EI145" s="214">
        <f>IPMT('Model Assumptions'!$I$36,1,1,-EI126,0,0)</f>
        <v>0</v>
      </c>
      <c r="EJ145" s="214">
        <f>IPMT('Model Assumptions'!$I$36,1,1,-EJ126,0,0)</f>
        <v>0</v>
      </c>
      <c r="EK145" s="214">
        <f>IPMT('Model Assumptions'!$I$36,1,1,-EK126,0,0)</f>
        <v>0</v>
      </c>
      <c r="EL145" s="214">
        <f>IPMT('Model Assumptions'!$I$36,1,1,-EL126,0,0)</f>
        <v>0</v>
      </c>
      <c r="EM145" s="214">
        <f>IPMT('Model Assumptions'!$I$36,1,1,-EM126,0,0)</f>
        <v>0</v>
      </c>
      <c r="EN145" s="214">
        <f>IPMT('Model Assumptions'!$I$36,1,1,-EN126,0,0)</f>
        <v>0</v>
      </c>
      <c r="EO145" s="214">
        <f>IPMT('Model Assumptions'!$I$36,1,1,-EO126,0,0)</f>
        <v>0</v>
      </c>
      <c r="EP145" s="214">
        <f>IPMT('Model Assumptions'!$I$36,1,1,-EP126,0,0)</f>
        <v>0</v>
      </c>
      <c r="EQ145" s="214">
        <f>IPMT('Model Assumptions'!$I$36,1,1,-EQ126,0,0)</f>
        <v>0</v>
      </c>
      <c r="ER145" s="214">
        <f>IPMT('Model Assumptions'!$I$36,1,1,-ER126,0,0)</f>
        <v>0</v>
      </c>
      <c r="ES145" s="214">
        <f>IPMT('Model Assumptions'!$I$36,1,1,-ES126,0,0)</f>
        <v>0</v>
      </c>
      <c r="ET145" s="214">
        <f>IPMT('Model Assumptions'!$I$36,1,1,-ET126,0,0)</f>
        <v>0</v>
      </c>
      <c r="EU145" s="214">
        <f>IPMT('Model Assumptions'!$I$36,1,1,-EU126,0,0)</f>
        <v>0</v>
      </c>
      <c r="EV145" s="214">
        <f>IPMT('Model Assumptions'!$I$36,1,1,-EV126,0,0)</f>
        <v>0</v>
      </c>
      <c r="EW145" s="214">
        <f>IPMT('Model Assumptions'!$I$36,1,1,-EW126,0,0)</f>
        <v>0</v>
      </c>
      <c r="EX145" s="214">
        <f>IPMT('Model Assumptions'!$I$36,1,1,-EX126,0,0)</f>
        <v>0</v>
      </c>
      <c r="EY145" s="214">
        <f>IPMT('Model Assumptions'!$I$36,1,1,-EY126,0,0)</f>
        <v>0</v>
      </c>
      <c r="EZ145" s="214">
        <f>IPMT('Model Assumptions'!$I$36,1,1,-EZ126,0,0)</f>
        <v>0</v>
      </c>
      <c r="FA145" s="214">
        <f>IPMT('Model Assumptions'!$I$36,1,1,-FA126,0,0)</f>
        <v>0</v>
      </c>
      <c r="FB145" s="214">
        <f>IPMT('Model Assumptions'!$I$36,1,1,-FB126,0,0)</f>
        <v>0</v>
      </c>
      <c r="FC145" s="214">
        <f>IPMT('Model Assumptions'!$I$36,1,1,-FC126,0,0)</f>
        <v>0</v>
      </c>
      <c r="FD145" s="214">
        <f>IPMT('Model Assumptions'!$I$36,1,1,-FD126,0,0)</f>
        <v>0</v>
      </c>
      <c r="FE145" s="214">
        <f>IPMT('Model Assumptions'!$I$36,1,1,-FE126,0,0)</f>
        <v>0</v>
      </c>
      <c r="FF145" s="214">
        <f>IPMT('Model Assumptions'!$I$36,1,1,-FF126,0,0)</f>
        <v>0</v>
      </c>
      <c r="FG145" s="214">
        <f>IPMT('Model Assumptions'!$I$36,1,1,-FG126,0,0)</f>
        <v>0</v>
      </c>
      <c r="FH145" s="214">
        <f>IPMT('Model Assumptions'!$I$36,1,1,-FH126,0,0)</f>
        <v>0</v>
      </c>
      <c r="FI145" s="214">
        <f>IPMT('Model Assumptions'!$I$36,1,1,-FI126,0,0)</f>
        <v>0</v>
      </c>
      <c r="FJ145" s="214">
        <f>IPMT('Model Assumptions'!$I$36,1,1,-FJ126,0,0)</f>
        <v>0</v>
      </c>
      <c r="FK145" s="214">
        <f>IPMT('Model Assumptions'!$I$36,1,1,-FK126,0,0)</f>
        <v>0</v>
      </c>
      <c r="FL145" s="214">
        <f>IPMT('Model Assumptions'!$I$36,1,1,-FL126,0,0)</f>
        <v>0</v>
      </c>
      <c r="FM145" s="214">
        <f>IPMT('Model Assumptions'!$I$36,1,1,-FM126,0,0)</f>
        <v>0</v>
      </c>
      <c r="FN145" s="214">
        <f>IPMT('Model Assumptions'!$I$36,1,1,-FN126,0,0)</f>
        <v>0</v>
      </c>
      <c r="FO145" s="214">
        <f>IPMT('Model Assumptions'!$I$36,1,1,-FO126,0,0)</f>
        <v>0</v>
      </c>
      <c r="FP145" s="214">
        <f>IPMT('Model Assumptions'!$I$36,1,1,-FP126,0,0)</f>
        <v>0</v>
      </c>
      <c r="FQ145" s="214">
        <f>IPMT('Model Assumptions'!$I$36,1,1,-FQ126,0,0)</f>
        <v>0</v>
      </c>
      <c r="FR145" s="214">
        <f>IPMT('Model Assumptions'!$I$36,1,1,-FR126,0,0)</f>
        <v>0</v>
      </c>
      <c r="FS145" s="214">
        <f>IPMT('Model Assumptions'!$I$36,1,1,-FS126,0,0)</f>
        <v>0</v>
      </c>
      <c r="FT145" s="214">
        <f>IPMT('Model Assumptions'!$I$36,1,1,-FT126,0,0)</f>
        <v>0</v>
      </c>
      <c r="FU145" s="214">
        <f>IPMT('Model Assumptions'!$I$36,1,1,-FU126,0,0)</f>
        <v>0</v>
      </c>
      <c r="FV145" s="214">
        <f>IPMT('Model Assumptions'!$I$36,1,1,-FV126,0,0)</f>
        <v>0</v>
      </c>
      <c r="FW145" s="214">
        <f>IPMT('Model Assumptions'!$I$36,1,1,-FW126,0,0)</f>
        <v>0</v>
      </c>
      <c r="FX145" s="214">
        <f>IPMT('Model Assumptions'!$I$36,1,1,-FX126,0,0)</f>
        <v>0</v>
      </c>
      <c r="FY145" s="214">
        <f>IPMT('Model Assumptions'!$I$36,1,1,-FY126,0,0)</f>
        <v>0</v>
      </c>
      <c r="FZ145" s="214">
        <f>IPMT('Model Assumptions'!$I$36,1,1,-FZ126,0,0)</f>
        <v>0</v>
      </c>
      <c r="GA145" s="214">
        <f>IPMT('Model Assumptions'!$I$36,1,1,-GA126,0,0)</f>
        <v>0</v>
      </c>
      <c r="GB145" s="214">
        <f>IPMT('Model Assumptions'!$I$36,1,1,-GB126,0,0)</f>
        <v>0</v>
      </c>
      <c r="GC145" s="214">
        <f>IPMT('Model Assumptions'!$I$36,1,1,-GC126,0,0)</f>
        <v>0</v>
      </c>
      <c r="GD145" s="214">
        <f>IPMT('Model Assumptions'!$I$36,1,1,-GD126,0,0)</f>
        <v>0</v>
      </c>
      <c r="GE145" s="214">
        <f>IPMT('Model Assumptions'!$I$36,1,1,-GE126,0,0)</f>
        <v>0</v>
      </c>
      <c r="GF145" s="214">
        <f>IPMT('Model Assumptions'!$I$36,1,1,-GF126,0,0)</f>
        <v>0</v>
      </c>
      <c r="GG145" s="214">
        <f>IPMT('Model Assumptions'!$I$36,1,1,-GG126,0,0)</f>
        <v>0</v>
      </c>
      <c r="GH145" s="214">
        <f>IPMT('Model Assumptions'!$I$36,1,1,-GH126,0,0)</f>
        <v>0</v>
      </c>
      <c r="GI145" s="214">
        <f>IPMT('Model Assumptions'!$I$36,1,1,-GI126,0,0)</f>
        <v>0</v>
      </c>
      <c r="GJ145" s="214">
        <f>IPMT('Model Assumptions'!$I$36,1,1,-GJ126,0,0)</f>
        <v>0</v>
      </c>
      <c r="GK145" s="214">
        <f>IPMT('Model Assumptions'!$I$36,1,1,-GK126,0,0)</f>
        <v>0</v>
      </c>
      <c r="GL145" s="214">
        <f>IPMT('Model Assumptions'!$I$36,1,1,-GL126,0,0)</f>
        <v>0</v>
      </c>
      <c r="GM145" s="214">
        <f>IPMT('Model Assumptions'!$I$36,1,1,-GM126,0,0)</f>
        <v>0</v>
      </c>
      <c r="GN145" s="214">
        <f>IPMT('Model Assumptions'!$I$36,1,1,-GN126,0,0)</f>
        <v>0</v>
      </c>
      <c r="GO145" s="214">
        <f>IPMT('Model Assumptions'!$I$36,1,1,-GO126,0,0)</f>
        <v>0</v>
      </c>
      <c r="GP145" s="214">
        <f>IPMT('Model Assumptions'!$I$36,1,1,-GP126,0,0)</f>
        <v>0</v>
      </c>
      <c r="GQ145" s="214">
        <f>IPMT('Model Assumptions'!$I$36,1,1,-GQ126,0,0)</f>
        <v>0</v>
      </c>
      <c r="GR145" s="214">
        <f>IPMT('Model Assumptions'!$I$36,1,1,-GR126,0,0)</f>
        <v>0</v>
      </c>
      <c r="GS145" s="214">
        <f>IPMT('Model Assumptions'!$I$36,1,1,-GS126,0,0)</f>
        <v>0</v>
      </c>
      <c r="GT145" s="214">
        <f>IPMT('Model Assumptions'!$I$36,1,1,-GT126,0,0)</f>
        <v>0</v>
      </c>
      <c r="GU145" s="214">
        <f>IPMT('Model Assumptions'!$I$36,1,1,-GU126,0,0)</f>
        <v>0</v>
      </c>
      <c r="GV145" s="214">
        <f>IPMT('Model Assumptions'!$I$36,1,1,-GV126,0,0)</f>
        <v>0</v>
      </c>
      <c r="GX145" s="230">
        <f t="shared" si="223"/>
        <v>144</v>
      </c>
      <c r="HB145" s="211" t="str">
        <f>EL$18&amp;EL$19&amp;EL$20</f>
        <v/>
      </c>
      <c r="HF145" s="212" t="str">
        <f>EL$18&amp;EL$19&amp;EL$20&amp;"Term:"&amp; EL$43&amp;"  Mileage: "&amp;EL$44</f>
        <v xml:space="preserve">Term:  Mileage: </v>
      </c>
    </row>
    <row r="146" spans="1:214" ht="12" hidden="1" customHeight="1" x14ac:dyDescent="0.2">
      <c r="A146" s="230" t="s">
        <v>440</v>
      </c>
      <c r="B146" s="208" t="str">
        <f t="shared" si="234"/>
        <v>InsuranceThirdpartystep2</v>
      </c>
      <c r="D146" s="232" t="str">
        <f t="shared" si="235"/>
        <v xml:space="preserve"> Insurance (third party) </v>
      </c>
      <c r="E146" s="214">
        <f>IPMT('Model Assumptions'!$I$36,1,1,-E127,0,0)</f>
        <v>14.443199999999999</v>
      </c>
      <c r="F146" s="214">
        <f>IPMT('Model Assumptions'!$I$36,1,1,-F127,0,0)</f>
        <v>14.443199999999999</v>
      </c>
      <c r="G146" s="214">
        <f>IPMT('Model Assumptions'!$I$36,1,1,-G127,0,0)</f>
        <v>14.443199999999999</v>
      </c>
      <c r="H146" s="214">
        <f>IPMT('Model Assumptions'!$I$36,1,1,-H127,0,0)</f>
        <v>14.443199999999999</v>
      </c>
      <c r="I146" s="214">
        <f>IPMT('Model Assumptions'!$I$36,1,1,-I127,0,0)</f>
        <v>14.443199999999999</v>
      </c>
      <c r="J146" s="214">
        <f>IPMT('Model Assumptions'!$I$36,1,1,-J127,0,0)</f>
        <v>14.443199999999999</v>
      </c>
      <c r="K146" s="214">
        <f>IPMT('Model Assumptions'!$I$36,1,1,-K127,0,0)</f>
        <v>14.443199999999999</v>
      </c>
      <c r="L146" s="214">
        <f>IPMT('Model Assumptions'!$I$36,1,1,-L127,0,0)</f>
        <v>14.443199999999999</v>
      </c>
      <c r="M146" s="214">
        <f>IPMT('Model Assumptions'!$I$36,1,1,-M127,0,0)</f>
        <v>14.443199999999999</v>
      </c>
      <c r="N146" s="214">
        <f>IPMT('Model Assumptions'!$I$36,1,1,-N127,0,0)</f>
        <v>14.443199999999999</v>
      </c>
      <c r="O146" s="214">
        <f>IPMT('Model Assumptions'!$I$36,1,1,-O127,0,0)</f>
        <v>14.443199999999999</v>
      </c>
      <c r="P146" s="214">
        <f>IPMT('Model Assumptions'!$I$36,1,1,-P127,0,0)</f>
        <v>14.443199999999999</v>
      </c>
      <c r="Q146" s="214">
        <f>IPMT('Model Assumptions'!$I$36,1,1,-Q127,0,0)</f>
        <v>14.443199999999999</v>
      </c>
      <c r="R146" s="214">
        <f>IPMT('Model Assumptions'!$I$36,1,1,-R127,0,0)</f>
        <v>14.443199999999999</v>
      </c>
      <c r="S146" s="214">
        <f>IPMT('Model Assumptions'!$I$36,1,1,-S127,0,0)</f>
        <v>14.443199999999999</v>
      </c>
      <c r="T146" s="214">
        <f>IPMT('Model Assumptions'!$I$36,1,1,-T127,0,0)</f>
        <v>14.443199999999999</v>
      </c>
      <c r="U146" s="214">
        <f>IPMT('Model Assumptions'!$I$36,1,1,-U127,0,0)</f>
        <v>14.443199999999999</v>
      </c>
      <c r="V146" s="214">
        <f>IPMT('Model Assumptions'!$I$36,1,1,-V127,0,0)</f>
        <v>14.443199999999999</v>
      </c>
      <c r="W146" s="214">
        <f>IPMT('Model Assumptions'!$I$36,1,1,-W127,0,0)</f>
        <v>14.443199999999999</v>
      </c>
      <c r="X146" s="214">
        <f>IPMT('Model Assumptions'!$I$36,1,1,-X127,0,0)</f>
        <v>14.443199999999999</v>
      </c>
      <c r="Y146" s="214">
        <f>IPMT('Model Assumptions'!$I$36,1,1,-Y127,0,0)</f>
        <v>14.443199999999999</v>
      </c>
      <c r="Z146" s="214">
        <f>IPMT('Model Assumptions'!$I$36,1,1,-Z127,0,0)</f>
        <v>14.443199999999999</v>
      </c>
      <c r="AA146" s="214">
        <f>IPMT('Model Assumptions'!$I$36,1,1,-AA127,0,0)</f>
        <v>14.443199999999999</v>
      </c>
      <c r="AB146" s="214">
        <f>IPMT('Model Assumptions'!$I$36,1,1,-AB127,0,0)</f>
        <v>14.443199999999999</v>
      </c>
      <c r="AC146" s="214">
        <f>IPMT('Model Assumptions'!$I$36,1,1,-AC127,0,0)</f>
        <v>14.443199999999999</v>
      </c>
      <c r="AD146" s="214">
        <f>IPMT('Model Assumptions'!$I$36,1,1,-AD127,0,0)</f>
        <v>14.443199999999999</v>
      </c>
      <c r="AE146" s="214">
        <f>IPMT('Model Assumptions'!$I$36,1,1,-AE127,0,0)</f>
        <v>14.443199999999999</v>
      </c>
      <c r="AF146" s="214">
        <f>IPMT('Model Assumptions'!$I$36,1,1,-AF127,0,0)</f>
        <v>14.443199999999999</v>
      </c>
      <c r="AG146" s="214">
        <f>IPMT('Model Assumptions'!$I$36,1,1,-AG127,0,0)</f>
        <v>14.443199999999999</v>
      </c>
      <c r="AH146" s="214">
        <f>IPMT('Model Assumptions'!$I$36,1,1,-AH127,0,0)</f>
        <v>14.443199999999999</v>
      </c>
      <c r="AI146" s="214">
        <f>IPMT('Model Assumptions'!$I$36,1,1,-AI127,0,0)</f>
        <v>14.443199999999999</v>
      </c>
      <c r="AJ146" s="214">
        <f>IPMT('Model Assumptions'!$I$36,1,1,-AJ127,0,0)</f>
        <v>14.443199999999999</v>
      </c>
      <c r="AK146" s="214">
        <f>IPMT('Model Assumptions'!$I$36,1,1,-AK127,0,0)</f>
        <v>14.443199999999999</v>
      </c>
      <c r="AL146" s="214">
        <f>IPMT('Model Assumptions'!$I$36,1,1,-AL127,0,0)</f>
        <v>14.443199999999999</v>
      </c>
      <c r="AM146" s="214">
        <f>IPMT('Model Assumptions'!$I$36,1,1,-AM127,0,0)</f>
        <v>14.443199999999999</v>
      </c>
      <c r="AN146" s="214">
        <f>IPMT('Model Assumptions'!$I$36,1,1,-AN127,0,0)</f>
        <v>14.443199999999999</v>
      </c>
      <c r="AO146" s="214">
        <f>IPMT('Model Assumptions'!$I$36,1,1,-AO127,0,0)</f>
        <v>14.443199999999999</v>
      </c>
      <c r="AP146" s="214">
        <f>IPMT('Model Assumptions'!$I$36,1,1,-AP127,0,0)</f>
        <v>14.443199999999999</v>
      </c>
      <c r="AQ146" s="214">
        <f>IPMT('Model Assumptions'!$I$36,1,1,-AQ127,0,0)</f>
        <v>14.443199999999999</v>
      </c>
      <c r="AR146" s="214">
        <f>IPMT('Model Assumptions'!$I$36,1,1,-AR127,0,0)</f>
        <v>14.443199999999999</v>
      </c>
      <c r="AS146" s="214">
        <f>IPMT('Model Assumptions'!$I$36,1,1,-AS127,0,0)</f>
        <v>14.443199999999999</v>
      </c>
      <c r="AT146" s="214">
        <f>IPMT('Model Assumptions'!$I$36,1,1,-AT127,0,0)</f>
        <v>14.443199999999999</v>
      </c>
      <c r="AU146" s="214">
        <f>IPMT('Model Assumptions'!$I$36,1,1,-AU127,0,0)</f>
        <v>12.996</v>
      </c>
      <c r="AV146" s="214">
        <f>IPMT('Model Assumptions'!$I$36,1,1,-AV127,0,0)</f>
        <v>12.996</v>
      </c>
      <c r="AW146" s="214">
        <f>IPMT('Model Assumptions'!$I$36,1,1,-AW127,0,0)</f>
        <v>12.996</v>
      </c>
      <c r="AX146" s="214">
        <f>IPMT('Model Assumptions'!$I$36,1,1,-AX127,0,0)</f>
        <v>12.996</v>
      </c>
      <c r="AY146" s="214">
        <f>IPMT('Model Assumptions'!$I$36,1,1,-AY127,0,0)</f>
        <v>12.996</v>
      </c>
      <c r="AZ146" s="214">
        <f>IPMT('Model Assumptions'!$I$36,1,1,-AZ127,0,0)</f>
        <v>12.996</v>
      </c>
      <c r="BA146" s="214">
        <f>IPMT('Model Assumptions'!$I$36,1,1,-BA127,0,0)</f>
        <v>12.276000000000002</v>
      </c>
      <c r="BB146" s="214">
        <f>IPMT('Model Assumptions'!$I$36,1,1,-BB127,0,0)</f>
        <v>12.276000000000002</v>
      </c>
      <c r="BC146" s="214">
        <f>IPMT('Model Assumptions'!$I$36,1,1,-BC127,0,0)</f>
        <v>12.276000000000002</v>
      </c>
      <c r="BD146" s="214">
        <f>IPMT('Model Assumptions'!$I$36,1,1,-BD127,0,0)</f>
        <v>12.276000000000002</v>
      </c>
      <c r="BE146" s="214">
        <f>IPMT('Model Assumptions'!$I$36,1,1,-BE127,0,0)</f>
        <v>12.276000000000002</v>
      </c>
      <c r="BF146" s="214">
        <f>IPMT('Model Assumptions'!$I$36,1,1,-BF127,0,0)</f>
        <v>12.276000000000002</v>
      </c>
      <c r="BG146" s="214">
        <f>IPMT('Model Assumptions'!$I$36,1,1,-BG127,0,0)</f>
        <v>12.276000000000002</v>
      </c>
      <c r="BH146" s="214">
        <f>IPMT('Model Assumptions'!$I$36,1,1,-BH127,0,0)</f>
        <v>12.276000000000002</v>
      </c>
      <c r="BI146" s="214">
        <f>IPMT('Model Assumptions'!$I$36,1,1,-BI127,0,0)</f>
        <v>12.276000000000002</v>
      </c>
      <c r="BJ146" s="214">
        <f>IPMT('Model Assumptions'!$I$36,1,1,-BJ127,0,0)</f>
        <v>12.276000000000002</v>
      </c>
      <c r="BK146" s="214">
        <f>IPMT('Model Assumptions'!$I$36,1,1,-BK127,0,0)</f>
        <v>12.276000000000002</v>
      </c>
      <c r="BL146" s="214">
        <f>IPMT('Model Assumptions'!$I$36,1,1,-BL127,0,0)</f>
        <v>12.276000000000002</v>
      </c>
      <c r="BM146" s="214">
        <f>IPMT('Model Assumptions'!$I$36,1,1,-BM127,0,0)</f>
        <v>12.276000000000002</v>
      </c>
      <c r="BN146" s="214">
        <f>IPMT('Model Assumptions'!$I$36,1,1,-BN127,0,0)</f>
        <v>12.276000000000002</v>
      </c>
      <c r="BO146" s="214">
        <f>IPMT('Model Assumptions'!$I$36,1,1,-BO127,0,0)</f>
        <v>12.276000000000002</v>
      </c>
      <c r="BP146" s="214">
        <f>IPMT('Model Assumptions'!$I$36,1,1,-BP127,0,0)</f>
        <v>12.276000000000002</v>
      </c>
      <c r="BQ146" s="214">
        <f>IPMT('Model Assumptions'!$I$36,1,1,-BQ127,0,0)</f>
        <v>12.276000000000002</v>
      </c>
      <c r="BR146" s="214">
        <f>IPMT('Model Assumptions'!$I$36,1,1,-BR127,0,0)</f>
        <v>12.276000000000002</v>
      </c>
      <c r="BS146" s="214">
        <f>IPMT('Model Assumptions'!$I$36,1,1,-BS127,0,0)</f>
        <v>12.996</v>
      </c>
      <c r="BT146" s="214">
        <f>IPMT('Model Assumptions'!$I$36,1,1,-BT127,0,0)</f>
        <v>12.996</v>
      </c>
      <c r="BU146" s="214">
        <f>IPMT('Model Assumptions'!$I$36,1,1,-BU127,0,0)</f>
        <v>12.996</v>
      </c>
      <c r="BV146" s="214">
        <f>IPMT('Model Assumptions'!$I$36,1,1,-BV127,0,0)</f>
        <v>12.996</v>
      </c>
      <c r="BW146" s="214">
        <f>IPMT('Model Assumptions'!$I$36,1,1,-BW127,0,0)</f>
        <v>12.996</v>
      </c>
      <c r="BX146" s="214">
        <f>IPMT('Model Assumptions'!$I$36,1,1,-BX127,0,0)</f>
        <v>12.996</v>
      </c>
      <c r="BY146" s="214">
        <f>IPMT('Model Assumptions'!$I$36,1,1,-BY127,0,0)</f>
        <v>11.556000000000001</v>
      </c>
      <c r="BZ146" s="214">
        <f>IPMT('Model Assumptions'!$I$36,1,1,-BZ127,0,0)</f>
        <v>11.556000000000001</v>
      </c>
      <c r="CA146" s="214">
        <f>IPMT('Model Assumptions'!$I$36,1,1,-CA127,0,0)</f>
        <v>11.556000000000001</v>
      </c>
      <c r="CB146" s="214">
        <f>IPMT('Model Assumptions'!$I$36,1,1,-CB127,0,0)</f>
        <v>11.556000000000001</v>
      </c>
      <c r="CC146" s="214">
        <f>IPMT('Model Assumptions'!$I$36,1,1,-CC127,0,0)</f>
        <v>11.556000000000001</v>
      </c>
      <c r="CD146" s="214">
        <f>IPMT('Model Assumptions'!$I$36,1,1,-CD127,0,0)</f>
        <v>11.556000000000001</v>
      </c>
      <c r="CE146" s="214">
        <f>IPMT('Model Assumptions'!$I$36,1,1,-CE127,0,0)</f>
        <v>10.108799999999999</v>
      </c>
      <c r="CF146" s="214">
        <f>IPMT('Model Assumptions'!$I$36,1,1,-CF127,0,0)</f>
        <v>10.108799999999999</v>
      </c>
      <c r="CG146" s="214">
        <f>IPMT('Model Assumptions'!$I$36,1,1,-CG127,0,0)</f>
        <v>10.108799999999999</v>
      </c>
      <c r="CH146" s="214">
        <f>IPMT('Model Assumptions'!$I$36,1,1,-CH127,0,0)</f>
        <v>10.108799999999999</v>
      </c>
      <c r="CI146" s="214">
        <f>IPMT('Model Assumptions'!$I$36,1,1,-CI127,0,0)</f>
        <v>10.108799999999999</v>
      </c>
      <c r="CJ146" s="214">
        <f>IPMT('Model Assumptions'!$I$36,1,1,-CJ127,0,0)</f>
        <v>10.108799999999999</v>
      </c>
      <c r="CK146" s="214">
        <f>IPMT('Model Assumptions'!$I$36,1,1,-CK127,0,0)</f>
        <v>10.108799999999999</v>
      </c>
      <c r="CL146" s="214">
        <f>IPMT('Model Assumptions'!$I$36,1,1,-CL127,0,0)</f>
        <v>10.108799999999999</v>
      </c>
      <c r="CM146" s="214">
        <f>IPMT('Model Assumptions'!$I$36,1,1,-CM127,0,0)</f>
        <v>10.108799999999999</v>
      </c>
      <c r="CN146" s="214">
        <f>IPMT('Model Assumptions'!$I$36,1,1,-CN127,0,0)</f>
        <v>10.108799999999999</v>
      </c>
      <c r="CO146" s="214">
        <f>IPMT('Model Assumptions'!$I$36,1,1,-CO127,0,0)</f>
        <v>10.108799999999999</v>
      </c>
      <c r="CP146" s="214">
        <f>IPMT('Model Assumptions'!$I$36,1,1,-CP127,0,0)</f>
        <v>10.108799999999999</v>
      </c>
      <c r="CQ146" s="214">
        <f>IPMT('Model Assumptions'!$I$36,1,1,-CQ127,0,0)</f>
        <v>10.108799999999999</v>
      </c>
      <c r="CR146" s="214">
        <f>IPMT('Model Assumptions'!$I$36,1,1,-CR127,0,0)</f>
        <v>10.108799999999999</v>
      </c>
      <c r="CS146" s="214">
        <f>IPMT('Model Assumptions'!$I$36,1,1,-CS127,0,0)</f>
        <v>10.108799999999999</v>
      </c>
      <c r="CT146" s="214">
        <f>IPMT('Model Assumptions'!$I$36,1,1,-CT127,0,0)</f>
        <v>10.108799999999999</v>
      </c>
      <c r="CU146" s="214">
        <f>IPMT('Model Assumptions'!$I$36,1,1,-CU127,0,0)</f>
        <v>10.108799999999999</v>
      </c>
      <c r="CV146" s="214">
        <f>IPMT('Model Assumptions'!$I$36,1,1,-CV127,0,0)</f>
        <v>10.108799999999999</v>
      </c>
      <c r="CW146" s="214">
        <f>IPMT('Model Assumptions'!$I$36,1,1,-CW127,0,0)</f>
        <v>10.108799999999999</v>
      </c>
      <c r="CX146" s="214">
        <f>IPMT('Model Assumptions'!$I$36,1,1,-CX127,0,0)</f>
        <v>10.108799999999999</v>
      </c>
      <c r="CY146" s="214">
        <f>IPMT('Model Assumptions'!$I$36,1,1,-CY127,0,0)</f>
        <v>10.108799999999999</v>
      </c>
      <c r="CZ146" s="214">
        <f>IPMT('Model Assumptions'!$I$36,1,1,-CZ127,0,0)</f>
        <v>10.108799999999999</v>
      </c>
      <c r="DA146" s="214">
        <f>IPMT('Model Assumptions'!$I$36,1,1,-DA127,0,0)</f>
        <v>10.108799999999999</v>
      </c>
      <c r="DB146" s="214">
        <f>IPMT('Model Assumptions'!$I$36,1,1,-DB127,0,0)</f>
        <v>10.108799999999999</v>
      </c>
      <c r="DC146" s="214">
        <f>IPMT('Model Assumptions'!$I$36,1,1,-DC127,0,0)</f>
        <v>14.443199999999999</v>
      </c>
      <c r="DD146" s="214">
        <f>IPMT('Model Assumptions'!$I$36,1,1,-DD127,0,0)</f>
        <v>14.443199999999999</v>
      </c>
      <c r="DE146" s="214">
        <f>IPMT('Model Assumptions'!$I$36,1,1,-DE127,0,0)</f>
        <v>14.443199999999999</v>
      </c>
      <c r="DF146" s="214">
        <f>IPMT('Model Assumptions'!$I$36,1,1,-DF127,0,0)</f>
        <v>14.443199999999999</v>
      </c>
      <c r="DG146" s="214">
        <f>IPMT('Model Assumptions'!$I$36,1,1,-DG127,0,0)</f>
        <v>14.443199999999999</v>
      </c>
      <c r="DH146" s="214">
        <f>IPMT('Model Assumptions'!$I$36,1,1,-DH127,0,0)</f>
        <v>14.443199999999999</v>
      </c>
      <c r="DI146" s="214">
        <f>IPMT('Model Assumptions'!$I$36,1,1,-DI127,0,0)</f>
        <v>19.461600000000001</v>
      </c>
      <c r="DJ146" s="214">
        <f>IPMT('Model Assumptions'!$I$36,1,1,-DJ127,0,0)</f>
        <v>19.461600000000001</v>
      </c>
      <c r="DK146" s="214">
        <f>IPMT('Model Assumptions'!$I$36,1,1,-DK127,0,0)</f>
        <v>19.461600000000001</v>
      </c>
      <c r="DL146" s="214">
        <f>IPMT('Model Assumptions'!$I$36,1,1,-DL127,0,0)</f>
        <v>19.461600000000001</v>
      </c>
      <c r="DM146" s="214">
        <f>IPMT('Model Assumptions'!$I$36,1,1,-DM127,0,0)</f>
        <v>19.461600000000001</v>
      </c>
      <c r="DN146" s="214">
        <f>IPMT('Model Assumptions'!$I$36,1,1,-DN127,0,0)</f>
        <v>19.461600000000001</v>
      </c>
      <c r="DO146" s="214">
        <f>IPMT('Model Assumptions'!$I$36,1,1,-DO127,0,0)</f>
        <v>19.461600000000001</v>
      </c>
      <c r="DP146" s="214">
        <f>IPMT('Model Assumptions'!$I$36,1,1,-DP127,0,0)</f>
        <v>19.461600000000001</v>
      </c>
      <c r="DQ146" s="214">
        <f>IPMT('Model Assumptions'!$I$36,1,1,-DQ127,0,0)</f>
        <v>19.461600000000001</v>
      </c>
      <c r="DR146" s="214">
        <f>IPMT('Model Assumptions'!$I$36,1,1,-DR127,0,0)</f>
        <v>19.461600000000001</v>
      </c>
      <c r="DS146" s="214">
        <f>IPMT('Model Assumptions'!$I$36,1,1,-DS127,0,0)</f>
        <v>19.461600000000001</v>
      </c>
      <c r="DT146" s="214">
        <f>IPMT('Model Assumptions'!$I$36,1,1,-DT127,0,0)</f>
        <v>19.461600000000001</v>
      </c>
      <c r="DU146" s="214">
        <f>IPMT('Model Assumptions'!$I$36,1,1,-DU127,0,0)</f>
        <v>24.184800000000003</v>
      </c>
      <c r="DV146" s="214">
        <f>IPMT('Model Assumptions'!$I$36,1,1,-DV127,0,0)</f>
        <v>24.184800000000003</v>
      </c>
      <c r="DW146" s="214">
        <f>IPMT('Model Assumptions'!$I$36,1,1,-DW127,0,0)</f>
        <v>24.184800000000003</v>
      </c>
      <c r="DX146" s="214">
        <f>IPMT('Model Assumptions'!$I$36,1,1,-DX127,0,0)</f>
        <v>24.184800000000003</v>
      </c>
      <c r="DY146" s="214">
        <f>IPMT('Model Assumptions'!$I$36,1,1,-DY127,0,0)</f>
        <v>24.184800000000003</v>
      </c>
      <c r="DZ146" s="214">
        <f>IPMT('Model Assumptions'!$I$36,1,1,-DZ127,0,0)</f>
        <v>24.184800000000003</v>
      </c>
      <c r="EA146" s="214">
        <f>IPMT('Model Assumptions'!$I$36,1,1,-EA127,0,0)</f>
        <v>24.184800000000003</v>
      </c>
      <c r="EB146" s="214">
        <f>IPMT('Model Assumptions'!$I$36,1,1,-EB127,0,0)</f>
        <v>24.184800000000003</v>
      </c>
      <c r="EC146" s="214">
        <f>IPMT('Model Assumptions'!$I$36,1,1,-EC127,0,0)</f>
        <v>24.184800000000003</v>
      </c>
      <c r="ED146" s="214">
        <f>IPMT('Model Assumptions'!$I$36,1,1,-ED127,0,0)</f>
        <v>24.184800000000003</v>
      </c>
      <c r="EE146" s="214">
        <f>IPMT('Model Assumptions'!$I$36,1,1,-EE127,0,0)</f>
        <v>24.184800000000003</v>
      </c>
      <c r="EF146" s="214">
        <f>IPMT('Model Assumptions'!$I$36,1,1,-EF127,0,0)</f>
        <v>24.184800000000003</v>
      </c>
      <c r="EG146" s="214">
        <f>IPMT('Model Assumptions'!$I$36,1,1,-EG127,0,0)</f>
        <v>0</v>
      </c>
      <c r="EH146" s="214">
        <f>IPMT('Model Assumptions'!$I$36,1,1,-EH127,0,0)</f>
        <v>0</v>
      </c>
      <c r="EI146" s="214">
        <f>IPMT('Model Assumptions'!$I$36,1,1,-EI127,0,0)</f>
        <v>0</v>
      </c>
      <c r="EJ146" s="214">
        <f>IPMT('Model Assumptions'!$I$36,1,1,-EJ127,0,0)</f>
        <v>0</v>
      </c>
      <c r="EK146" s="214">
        <f>IPMT('Model Assumptions'!$I$36,1,1,-EK127,0,0)</f>
        <v>0</v>
      </c>
      <c r="EL146" s="214">
        <f>IPMT('Model Assumptions'!$I$36,1,1,-EL127,0,0)</f>
        <v>0</v>
      </c>
      <c r="EM146" s="214">
        <f>IPMT('Model Assumptions'!$I$36,1,1,-EM127,0,0)</f>
        <v>0</v>
      </c>
      <c r="EN146" s="214">
        <f>IPMT('Model Assumptions'!$I$36,1,1,-EN127,0,0)</f>
        <v>0</v>
      </c>
      <c r="EO146" s="214">
        <f>IPMT('Model Assumptions'!$I$36,1,1,-EO127,0,0)</f>
        <v>0</v>
      </c>
      <c r="EP146" s="214">
        <f>IPMT('Model Assumptions'!$I$36,1,1,-EP127,0,0)</f>
        <v>0</v>
      </c>
      <c r="EQ146" s="214">
        <f>IPMT('Model Assumptions'!$I$36,1,1,-EQ127,0,0)</f>
        <v>0</v>
      </c>
      <c r="ER146" s="214">
        <f>IPMT('Model Assumptions'!$I$36,1,1,-ER127,0,0)</f>
        <v>0</v>
      </c>
      <c r="ES146" s="214">
        <f>IPMT('Model Assumptions'!$I$36,1,1,-ES127,0,0)</f>
        <v>0</v>
      </c>
      <c r="ET146" s="214">
        <f>IPMT('Model Assumptions'!$I$36,1,1,-ET127,0,0)</f>
        <v>0</v>
      </c>
      <c r="EU146" s="214">
        <f>IPMT('Model Assumptions'!$I$36,1,1,-EU127,0,0)</f>
        <v>0</v>
      </c>
      <c r="EV146" s="214">
        <f>IPMT('Model Assumptions'!$I$36,1,1,-EV127,0,0)</f>
        <v>0</v>
      </c>
      <c r="EW146" s="214">
        <f>IPMT('Model Assumptions'!$I$36,1,1,-EW127,0,0)</f>
        <v>0</v>
      </c>
      <c r="EX146" s="214">
        <f>IPMT('Model Assumptions'!$I$36,1,1,-EX127,0,0)</f>
        <v>0</v>
      </c>
      <c r="EY146" s="214">
        <f>IPMT('Model Assumptions'!$I$36,1,1,-EY127,0,0)</f>
        <v>0</v>
      </c>
      <c r="EZ146" s="214">
        <f>IPMT('Model Assumptions'!$I$36,1,1,-EZ127,0,0)</f>
        <v>0</v>
      </c>
      <c r="FA146" s="214">
        <f>IPMT('Model Assumptions'!$I$36,1,1,-FA127,0,0)</f>
        <v>0</v>
      </c>
      <c r="FB146" s="214">
        <f>IPMT('Model Assumptions'!$I$36,1,1,-FB127,0,0)</f>
        <v>0</v>
      </c>
      <c r="FC146" s="214">
        <f>IPMT('Model Assumptions'!$I$36,1,1,-FC127,0,0)</f>
        <v>0</v>
      </c>
      <c r="FD146" s="214">
        <f>IPMT('Model Assumptions'!$I$36,1,1,-FD127,0,0)</f>
        <v>0</v>
      </c>
      <c r="FE146" s="214">
        <f>IPMT('Model Assumptions'!$I$36,1,1,-FE127,0,0)</f>
        <v>0</v>
      </c>
      <c r="FF146" s="214">
        <f>IPMT('Model Assumptions'!$I$36,1,1,-FF127,0,0)</f>
        <v>0</v>
      </c>
      <c r="FG146" s="214">
        <f>IPMT('Model Assumptions'!$I$36,1,1,-FG127,0,0)</f>
        <v>0</v>
      </c>
      <c r="FH146" s="214">
        <f>IPMT('Model Assumptions'!$I$36,1,1,-FH127,0,0)</f>
        <v>0</v>
      </c>
      <c r="FI146" s="214">
        <f>IPMT('Model Assumptions'!$I$36,1,1,-FI127,0,0)</f>
        <v>0</v>
      </c>
      <c r="FJ146" s="214">
        <f>IPMT('Model Assumptions'!$I$36,1,1,-FJ127,0,0)</f>
        <v>0</v>
      </c>
      <c r="FK146" s="214">
        <f>IPMT('Model Assumptions'!$I$36,1,1,-FK127,0,0)</f>
        <v>0</v>
      </c>
      <c r="FL146" s="214">
        <f>IPMT('Model Assumptions'!$I$36,1,1,-FL127,0,0)</f>
        <v>0</v>
      </c>
      <c r="FM146" s="214">
        <f>IPMT('Model Assumptions'!$I$36,1,1,-FM127,0,0)</f>
        <v>0</v>
      </c>
      <c r="FN146" s="214">
        <f>IPMT('Model Assumptions'!$I$36,1,1,-FN127,0,0)</f>
        <v>0</v>
      </c>
      <c r="FO146" s="214">
        <f>IPMT('Model Assumptions'!$I$36,1,1,-FO127,0,0)</f>
        <v>0</v>
      </c>
      <c r="FP146" s="214">
        <f>IPMT('Model Assumptions'!$I$36,1,1,-FP127,0,0)</f>
        <v>0</v>
      </c>
      <c r="FQ146" s="214">
        <f>IPMT('Model Assumptions'!$I$36,1,1,-FQ127,0,0)</f>
        <v>0</v>
      </c>
      <c r="FR146" s="214">
        <f>IPMT('Model Assumptions'!$I$36,1,1,-FR127,0,0)</f>
        <v>0</v>
      </c>
      <c r="FS146" s="214">
        <f>IPMT('Model Assumptions'!$I$36,1,1,-FS127,0,0)</f>
        <v>0</v>
      </c>
      <c r="FT146" s="214">
        <f>IPMT('Model Assumptions'!$I$36,1,1,-FT127,0,0)</f>
        <v>0</v>
      </c>
      <c r="FU146" s="214">
        <f>IPMT('Model Assumptions'!$I$36,1,1,-FU127,0,0)</f>
        <v>0</v>
      </c>
      <c r="FV146" s="214">
        <f>IPMT('Model Assumptions'!$I$36,1,1,-FV127,0,0)</f>
        <v>0</v>
      </c>
      <c r="FW146" s="214">
        <f>IPMT('Model Assumptions'!$I$36,1,1,-FW127,0,0)</f>
        <v>0</v>
      </c>
      <c r="FX146" s="214">
        <f>IPMT('Model Assumptions'!$I$36,1,1,-FX127,0,0)</f>
        <v>0</v>
      </c>
      <c r="FY146" s="214">
        <f>IPMT('Model Assumptions'!$I$36,1,1,-FY127,0,0)</f>
        <v>0</v>
      </c>
      <c r="FZ146" s="214">
        <f>IPMT('Model Assumptions'!$I$36,1,1,-FZ127,0,0)</f>
        <v>0</v>
      </c>
      <c r="GA146" s="214">
        <f>IPMT('Model Assumptions'!$I$36,1,1,-GA127,0,0)</f>
        <v>0</v>
      </c>
      <c r="GB146" s="214">
        <f>IPMT('Model Assumptions'!$I$36,1,1,-GB127,0,0)</f>
        <v>0</v>
      </c>
      <c r="GC146" s="214">
        <f>IPMT('Model Assumptions'!$I$36,1,1,-GC127,0,0)</f>
        <v>0</v>
      </c>
      <c r="GD146" s="214">
        <f>IPMT('Model Assumptions'!$I$36,1,1,-GD127,0,0)</f>
        <v>0</v>
      </c>
      <c r="GE146" s="214">
        <f>IPMT('Model Assumptions'!$I$36,1,1,-GE127,0,0)</f>
        <v>0</v>
      </c>
      <c r="GF146" s="214">
        <f>IPMT('Model Assumptions'!$I$36,1,1,-GF127,0,0)</f>
        <v>0</v>
      </c>
      <c r="GG146" s="214">
        <f>IPMT('Model Assumptions'!$I$36,1,1,-GG127,0,0)</f>
        <v>0</v>
      </c>
      <c r="GH146" s="214">
        <f>IPMT('Model Assumptions'!$I$36,1,1,-GH127,0,0)</f>
        <v>0</v>
      </c>
      <c r="GI146" s="214">
        <f>IPMT('Model Assumptions'!$I$36,1,1,-GI127,0,0)</f>
        <v>0</v>
      </c>
      <c r="GJ146" s="214">
        <f>IPMT('Model Assumptions'!$I$36,1,1,-GJ127,0,0)</f>
        <v>0</v>
      </c>
      <c r="GK146" s="214">
        <f>IPMT('Model Assumptions'!$I$36,1,1,-GK127,0,0)</f>
        <v>0</v>
      </c>
      <c r="GL146" s="214">
        <f>IPMT('Model Assumptions'!$I$36,1,1,-GL127,0,0)</f>
        <v>0</v>
      </c>
      <c r="GM146" s="214">
        <f>IPMT('Model Assumptions'!$I$36,1,1,-GM127,0,0)</f>
        <v>0</v>
      </c>
      <c r="GN146" s="214">
        <f>IPMT('Model Assumptions'!$I$36,1,1,-GN127,0,0)</f>
        <v>0</v>
      </c>
      <c r="GO146" s="214">
        <f>IPMT('Model Assumptions'!$I$36,1,1,-GO127,0,0)</f>
        <v>0</v>
      </c>
      <c r="GP146" s="214">
        <f>IPMT('Model Assumptions'!$I$36,1,1,-GP127,0,0)</f>
        <v>0</v>
      </c>
      <c r="GQ146" s="214">
        <f>IPMT('Model Assumptions'!$I$36,1,1,-GQ127,0,0)</f>
        <v>0</v>
      </c>
      <c r="GR146" s="214">
        <f>IPMT('Model Assumptions'!$I$36,1,1,-GR127,0,0)</f>
        <v>0</v>
      </c>
      <c r="GS146" s="214">
        <f>IPMT('Model Assumptions'!$I$36,1,1,-GS127,0,0)</f>
        <v>0</v>
      </c>
      <c r="GT146" s="214">
        <f>IPMT('Model Assumptions'!$I$36,1,1,-GT127,0,0)</f>
        <v>0</v>
      </c>
      <c r="GU146" s="214">
        <f>IPMT('Model Assumptions'!$I$36,1,1,-GU127,0,0)</f>
        <v>0</v>
      </c>
      <c r="GV146" s="214">
        <f>IPMT('Model Assumptions'!$I$36,1,1,-GV127,0,0)</f>
        <v>0</v>
      </c>
      <c r="GX146" s="230">
        <f t="shared" si="223"/>
        <v>145</v>
      </c>
      <c r="HB146" s="211" t="str">
        <f>EM$18&amp;EM$19&amp;EM$20</f>
        <v/>
      </c>
      <c r="HF146" s="212" t="str">
        <f>EM$18&amp;EM$19&amp;EM$20&amp;"Term:"&amp; EM$43&amp;"  Mileage: "&amp;EM$44</f>
        <v xml:space="preserve">Term:  Mileage: </v>
      </c>
    </row>
    <row r="147" spans="1:214" ht="12" hidden="1" customHeight="1" x14ac:dyDescent="0.2">
      <c r="A147" s="230" t="s">
        <v>440</v>
      </c>
      <c r="B147" s="208" t="str">
        <f t="shared" si="234"/>
        <v>InsuranceComprehensivestep2</v>
      </c>
      <c r="D147" s="232" t="str">
        <f t="shared" si="235"/>
        <v xml:space="preserve"> Insurance (comprehensive) </v>
      </c>
      <c r="E147" s="214">
        <f>IPMT('Model Assumptions'!$I$36,1,1,-E128,0,0)</f>
        <v>16.6968</v>
      </c>
      <c r="F147" s="214">
        <f>IPMT('Model Assumptions'!$I$36,1,1,-F128,0,0)</f>
        <v>16.6968</v>
      </c>
      <c r="G147" s="214">
        <f>IPMT('Model Assumptions'!$I$36,1,1,-G128,0,0)</f>
        <v>16.6968</v>
      </c>
      <c r="H147" s="214">
        <f>IPMT('Model Assumptions'!$I$36,1,1,-H128,0,0)</f>
        <v>16.6968</v>
      </c>
      <c r="I147" s="214">
        <f>IPMT('Model Assumptions'!$I$36,1,1,-I128,0,0)</f>
        <v>16.6968</v>
      </c>
      <c r="J147" s="214">
        <f>IPMT('Model Assumptions'!$I$36,1,1,-J128,0,0)</f>
        <v>16.6968</v>
      </c>
      <c r="K147" s="214">
        <f>IPMT('Model Assumptions'!$I$36,1,1,-K128,0,0)</f>
        <v>20.152799999999999</v>
      </c>
      <c r="L147" s="214">
        <f>IPMT('Model Assumptions'!$I$36,1,1,-L128,0,0)</f>
        <v>20.152799999999999</v>
      </c>
      <c r="M147" s="214">
        <f>IPMT('Model Assumptions'!$I$36,1,1,-M128,0,0)</f>
        <v>20.152799999999999</v>
      </c>
      <c r="N147" s="214">
        <f>IPMT('Model Assumptions'!$I$36,1,1,-N128,0,0)</f>
        <v>20.152799999999999</v>
      </c>
      <c r="O147" s="214">
        <f>IPMT('Model Assumptions'!$I$36,1,1,-O128,0,0)</f>
        <v>20.152799999999999</v>
      </c>
      <c r="P147" s="214">
        <f>IPMT('Model Assumptions'!$I$36,1,1,-P128,0,0)</f>
        <v>20.152799999999999</v>
      </c>
      <c r="Q147" s="214">
        <f>IPMT('Model Assumptions'!$I$36,1,1,-Q128,0,0)</f>
        <v>18.129599999999996</v>
      </c>
      <c r="R147" s="214">
        <f>IPMT('Model Assumptions'!$I$36,1,1,-R128,0,0)</f>
        <v>18.129599999999996</v>
      </c>
      <c r="S147" s="214">
        <f>IPMT('Model Assumptions'!$I$36,1,1,-S128,0,0)</f>
        <v>18.129599999999996</v>
      </c>
      <c r="T147" s="214">
        <f>IPMT('Model Assumptions'!$I$36,1,1,-T128,0,0)</f>
        <v>18.129599999999996</v>
      </c>
      <c r="U147" s="214">
        <f>IPMT('Model Assumptions'!$I$36,1,1,-U128,0,0)</f>
        <v>18.129599999999996</v>
      </c>
      <c r="V147" s="214">
        <f>IPMT('Model Assumptions'!$I$36,1,1,-V128,0,0)</f>
        <v>18.129599999999996</v>
      </c>
      <c r="W147" s="214">
        <f>IPMT('Model Assumptions'!$I$36,1,1,-W128,0,0)</f>
        <v>25.855199999999996</v>
      </c>
      <c r="X147" s="214">
        <f>IPMT('Model Assumptions'!$I$36,1,1,-X128,0,0)</f>
        <v>25.855199999999996</v>
      </c>
      <c r="Y147" s="214">
        <f>IPMT('Model Assumptions'!$I$36,1,1,-Y128,0,0)</f>
        <v>25.855199999999996</v>
      </c>
      <c r="Z147" s="214">
        <f>IPMT('Model Assumptions'!$I$36,1,1,-Z128,0,0)</f>
        <v>25.855199999999996</v>
      </c>
      <c r="AA147" s="214">
        <f>IPMT('Model Assumptions'!$I$36,1,1,-AA128,0,0)</f>
        <v>25.855199999999996</v>
      </c>
      <c r="AB147" s="214">
        <f>IPMT('Model Assumptions'!$I$36,1,1,-AB128,0,0)</f>
        <v>25.855199999999996</v>
      </c>
      <c r="AC147" s="214">
        <f>IPMT('Model Assumptions'!$I$36,1,1,-AC128,0,0)</f>
        <v>25.545599999999997</v>
      </c>
      <c r="AD147" s="214">
        <f>IPMT('Model Assumptions'!$I$36,1,1,-AD128,0,0)</f>
        <v>25.545599999999997</v>
      </c>
      <c r="AE147" s="214">
        <f>IPMT('Model Assumptions'!$I$36,1,1,-AE128,0,0)</f>
        <v>25.545599999999997</v>
      </c>
      <c r="AF147" s="214">
        <f>IPMT('Model Assumptions'!$I$36,1,1,-AF128,0,0)</f>
        <v>25.545599999999997</v>
      </c>
      <c r="AG147" s="214">
        <f>IPMT('Model Assumptions'!$I$36,1,1,-AG128,0,0)</f>
        <v>25.545599999999997</v>
      </c>
      <c r="AH147" s="214">
        <f>IPMT('Model Assumptions'!$I$36,1,1,-AH128,0,0)</f>
        <v>25.545599999999997</v>
      </c>
      <c r="AI147" s="214">
        <f>IPMT('Model Assumptions'!$I$36,1,1,-AI128,0,0)</f>
        <v>30.729599999999998</v>
      </c>
      <c r="AJ147" s="214">
        <f>IPMT('Model Assumptions'!$I$36,1,1,-AJ128,0,0)</f>
        <v>30.729599999999998</v>
      </c>
      <c r="AK147" s="214">
        <f>IPMT('Model Assumptions'!$I$36,1,1,-AK128,0,0)</f>
        <v>30.729599999999998</v>
      </c>
      <c r="AL147" s="214">
        <f>IPMT('Model Assumptions'!$I$36,1,1,-AL128,0,0)</f>
        <v>30.729599999999998</v>
      </c>
      <c r="AM147" s="214">
        <f>IPMT('Model Assumptions'!$I$36,1,1,-AM128,0,0)</f>
        <v>30.729599999999998</v>
      </c>
      <c r="AN147" s="214">
        <f>IPMT('Model Assumptions'!$I$36,1,1,-AN128,0,0)</f>
        <v>30.729599999999998</v>
      </c>
      <c r="AO147" s="214">
        <f>IPMT('Model Assumptions'!$I$36,1,1,-AO128,0,0)</f>
        <v>27.72</v>
      </c>
      <c r="AP147" s="214">
        <f>IPMT('Model Assumptions'!$I$36,1,1,-AP128,0,0)</f>
        <v>27.72</v>
      </c>
      <c r="AQ147" s="214">
        <f>IPMT('Model Assumptions'!$I$36,1,1,-AQ128,0,0)</f>
        <v>27.72</v>
      </c>
      <c r="AR147" s="214">
        <f>IPMT('Model Assumptions'!$I$36,1,1,-AR128,0,0)</f>
        <v>27.72</v>
      </c>
      <c r="AS147" s="214">
        <f>IPMT('Model Assumptions'!$I$36,1,1,-AS128,0,0)</f>
        <v>27.72</v>
      </c>
      <c r="AT147" s="214">
        <f>IPMT('Model Assumptions'!$I$36,1,1,-AT128,0,0)</f>
        <v>27.72</v>
      </c>
      <c r="AU147" s="214">
        <f>IPMT('Model Assumptions'!$I$36,1,1,-AU128,0,0)</f>
        <v>29.037599999999998</v>
      </c>
      <c r="AV147" s="214">
        <f>IPMT('Model Assumptions'!$I$36,1,1,-AV128,0,0)</f>
        <v>29.037599999999998</v>
      </c>
      <c r="AW147" s="214">
        <f>IPMT('Model Assumptions'!$I$36,1,1,-AW128,0,0)</f>
        <v>29.037599999999998</v>
      </c>
      <c r="AX147" s="214">
        <f>IPMT('Model Assumptions'!$I$36,1,1,-AX128,0,0)</f>
        <v>29.037599999999998</v>
      </c>
      <c r="AY147" s="214">
        <f>IPMT('Model Assumptions'!$I$36,1,1,-AY128,0,0)</f>
        <v>29.037599999999998</v>
      </c>
      <c r="AZ147" s="214">
        <f>IPMT('Model Assumptions'!$I$36,1,1,-AZ128,0,0)</f>
        <v>29.037599999999998</v>
      </c>
      <c r="BA147" s="214">
        <f>IPMT('Model Assumptions'!$I$36,1,1,-BA128,0,0)</f>
        <v>26.042400000000001</v>
      </c>
      <c r="BB147" s="214">
        <f>IPMT('Model Assumptions'!$I$36,1,1,-BB128,0,0)</f>
        <v>26.042400000000001</v>
      </c>
      <c r="BC147" s="214">
        <f>IPMT('Model Assumptions'!$I$36,1,1,-BC128,0,0)</f>
        <v>26.042400000000001</v>
      </c>
      <c r="BD147" s="214">
        <f>IPMT('Model Assumptions'!$I$36,1,1,-BD128,0,0)</f>
        <v>26.042400000000001</v>
      </c>
      <c r="BE147" s="214">
        <f>IPMT('Model Assumptions'!$I$36,1,1,-BE128,0,0)</f>
        <v>26.042400000000001</v>
      </c>
      <c r="BF147" s="214">
        <f>IPMT('Model Assumptions'!$I$36,1,1,-BF128,0,0)</f>
        <v>26.042400000000001</v>
      </c>
      <c r="BG147" s="214">
        <f>IPMT('Model Assumptions'!$I$36,1,1,-BG128,0,0)</f>
        <v>30.7944</v>
      </c>
      <c r="BH147" s="214">
        <f>IPMT('Model Assumptions'!$I$36,1,1,-BH128,0,0)</f>
        <v>30.7944</v>
      </c>
      <c r="BI147" s="214">
        <f>IPMT('Model Assumptions'!$I$36,1,1,-BI128,0,0)</f>
        <v>30.7944</v>
      </c>
      <c r="BJ147" s="214">
        <f>IPMT('Model Assumptions'!$I$36,1,1,-BJ128,0,0)</f>
        <v>30.7944</v>
      </c>
      <c r="BK147" s="214">
        <f>IPMT('Model Assumptions'!$I$36,1,1,-BK128,0,0)</f>
        <v>30.7944</v>
      </c>
      <c r="BL147" s="214">
        <f>IPMT('Model Assumptions'!$I$36,1,1,-BL128,0,0)</f>
        <v>30.7944</v>
      </c>
      <c r="BM147" s="214">
        <f>IPMT('Model Assumptions'!$I$36,1,1,-BM128,0,0)</f>
        <v>34.884000000000007</v>
      </c>
      <c r="BN147" s="214">
        <f>IPMT('Model Assumptions'!$I$36,1,1,-BN128,0,0)</f>
        <v>34.884000000000007</v>
      </c>
      <c r="BO147" s="214">
        <f>IPMT('Model Assumptions'!$I$36,1,1,-BO128,0,0)</f>
        <v>34.884000000000007</v>
      </c>
      <c r="BP147" s="214">
        <f>IPMT('Model Assumptions'!$I$36,1,1,-BP128,0,0)</f>
        <v>34.884000000000007</v>
      </c>
      <c r="BQ147" s="214">
        <f>IPMT('Model Assumptions'!$I$36,1,1,-BQ128,0,0)</f>
        <v>34.884000000000007</v>
      </c>
      <c r="BR147" s="214">
        <f>IPMT('Model Assumptions'!$I$36,1,1,-BR128,0,0)</f>
        <v>34.884000000000007</v>
      </c>
      <c r="BS147" s="214">
        <f>IPMT('Model Assumptions'!$I$36,1,1,-BS128,0,0)</f>
        <v>30.239999999999995</v>
      </c>
      <c r="BT147" s="214">
        <f>IPMT('Model Assumptions'!$I$36,1,1,-BT128,0,0)</f>
        <v>30.239999999999995</v>
      </c>
      <c r="BU147" s="214">
        <f>IPMT('Model Assumptions'!$I$36,1,1,-BU128,0,0)</f>
        <v>30.239999999999995</v>
      </c>
      <c r="BV147" s="214">
        <f>IPMT('Model Assumptions'!$I$36,1,1,-BV128,0,0)</f>
        <v>30.239999999999995</v>
      </c>
      <c r="BW147" s="214">
        <f>IPMT('Model Assumptions'!$I$36,1,1,-BW128,0,0)</f>
        <v>30.239999999999995</v>
      </c>
      <c r="BX147" s="214">
        <f>IPMT('Model Assumptions'!$I$36,1,1,-BX128,0,0)</f>
        <v>30.239999999999995</v>
      </c>
      <c r="BY147" s="214">
        <f>IPMT('Model Assumptions'!$I$36,1,1,-BY128,0,0)</f>
        <v>32.544000000000004</v>
      </c>
      <c r="BZ147" s="214">
        <f>IPMT('Model Assumptions'!$I$36,1,1,-BZ128,0,0)</f>
        <v>32.544000000000004</v>
      </c>
      <c r="CA147" s="214">
        <f>IPMT('Model Assumptions'!$I$36,1,1,-CA128,0,0)</f>
        <v>32.544000000000004</v>
      </c>
      <c r="CB147" s="214">
        <f>IPMT('Model Assumptions'!$I$36,1,1,-CB128,0,0)</f>
        <v>32.544000000000004</v>
      </c>
      <c r="CC147" s="214">
        <f>IPMT('Model Assumptions'!$I$36,1,1,-CC128,0,0)</f>
        <v>32.544000000000004</v>
      </c>
      <c r="CD147" s="214">
        <f>IPMT('Model Assumptions'!$I$36,1,1,-CD128,0,0)</f>
        <v>32.544000000000004</v>
      </c>
      <c r="CE147" s="214">
        <f>IPMT('Model Assumptions'!$I$36,1,1,-CE128,0,0)</f>
        <v>32.630400000000002</v>
      </c>
      <c r="CF147" s="214">
        <f>IPMT('Model Assumptions'!$I$36,1,1,-CF128,0,0)</f>
        <v>32.630400000000002</v>
      </c>
      <c r="CG147" s="214">
        <f>IPMT('Model Assumptions'!$I$36,1,1,-CG128,0,0)</f>
        <v>32.630400000000002</v>
      </c>
      <c r="CH147" s="214">
        <f>IPMT('Model Assumptions'!$I$36,1,1,-CH128,0,0)</f>
        <v>32.630400000000002</v>
      </c>
      <c r="CI147" s="214">
        <f>IPMT('Model Assumptions'!$I$36,1,1,-CI128,0,0)</f>
        <v>32.630400000000002</v>
      </c>
      <c r="CJ147" s="214">
        <f>IPMT('Model Assumptions'!$I$36,1,1,-CJ128,0,0)</f>
        <v>32.630400000000002</v>
      </c>
      <c r="CK147" s="214">
        <f>IPMT('Model Assumptions'!$I$36,1,1,-CK128,0,0)</f>
        <v>35.424000000000007</v>
      </c>
      <c r="CL147" s="214">
        <f>IPMT('Model Assumptions'!$I$36,1,1,-CL128,0,0)</f>
        <v>35.424000000000007</v>
      </c>
      <c r="CM147" s="214">
        <f>IPMT('Model Assumptions'!$I$36,1,1,-CM128,0,0)</f>
        <v>35.424000000000007</v>
      </c>
      <c r="CN147" s="214">
        <f>IPMT('Model Assumptions'!$I$36,1,1,-CN128,0,0)</f>
        <v>35.424000000000007</v>
      </c>
      <c r="CO147" s="214">
        <f>IPMT('Model Assumptions'!$I$36,1,1,-CO128,0,0)</f>
        <v>35.424000000000007</v>
      </c>
      <c r="CP147" s="214">
        <f>IPMT('Model Assumptions'!$I$36,1,1,-CP128,0,0)</f>
        <v>35.424000000000007</v>
      </c>
      <c r="CQ147" s="214">
        <f>IPMT('Model Assumptions'!$I$36,1,1,-CQ128,0,0)</f>
        <v>38.577600000000004</v>
      </c>
      <c r="CR147" s="214">
        <f>IPMT('Model Assumptions'!$I$36,1,1,-CR128,0,0)</f>
        <v>38.577600000000004</v>
      </c>
      <c r="CS147" s="214">
        <f>IPMT('Model Assumptions'!$I$36,1,1,-CS128,0,0)</f>
        <v>38.577600000000004</v>
      </c>
      <c r="CT147" s="214">
        <f>IPMT('Model Assumptions'!$I$36,1,1,-CT128,0,0)</f>
        <v>38.577600000000004</v>
      </c>
      <c r="CU147" s="214">
        <f>IPMT('Model Assumptions'!$I$36,1,1,-CU128,0,0)</f>
        <v>38.577600000000004</v>
      </c>
      <c r="CV147" s="214">
        <f>IPMT('Model Assumptions'!$I$36,1,1,-CV128,0,0)</f>
        <v>38.577600000000004</v>
      </c>
      <c r="CW147" s="214">
        <f>IPMT('Model Assumptions'!$I$36,1,1,-CW128,0,0)</f>
        <v>40.715999999999994</v>
      </c>
      <c r="CX147" s="214">
        <f>IPMT('Model Assumptions'!$I$36,1,1,-CX128,0,0)</f>
        <v>40.715999999999994</v>
      </c>
      <c r="CY147" s="214">
        <f>IPMT('Model Assumptions'!$I$36,1,1,-CY128,0,0)</f>
        <v>40.715999999999994</v>
      </c>
      <c r="CZ147" s="214">
        <f>IPMT('Model Assumptions'!$I$36,1,1,-CZ128,0,0)</f>
        <v>40.715999999999994</v>
      </c>
      <c r="DA147" s="214">
        <f>IPMT('Model Assumptions'!$I$36,1,1,-DA128,0,0)</f>
        <v>40.715999999999994</v>
      </c>
      <c r="DB147" s="214">
        <f>IPMT('Model Assumptions'!$I$36,1,1,-DB128,0,0)</f>
        <v>40.715999999999994</v>
      </c>
      <c r="DC147" s="214">
        <f>IPMT('Model Assumptions'!$I$36,1,1,-DC128,0,0)</f>
        <v>18.309599999999996</v>
      </c>
      <c r="DD147" s="214">
        <f>IPMT('Model Assumptions'!$I$36,1,1,-DD128,0,0)</f>
        <v>18.309599999999996</v>
      </c>
      <c r="DE147" s="214">
        <f>IPMT('Model Assumptions'!$I$36,1,1,-DE128,0,0)</f>
        <v>18.309599999999996</v>
      </c>
      <c r="DF147" s="214">
        <f>IPMT('Model Assumptions'!$I$36,1,1,-DF128,0,0)</f>
        <v>18.309599999999996</v>
      </c>
      <c r="DG147" s="214">
        <f>IPMT('Model Assumptions'!$I$36,1,1,-DG128,0,0)</f>
        <v>18.309599999999996</v>
      </c>
      <c r="DH147" s="214">
        <f>IPMT('Model Assumptions'!$I$36,1,1,-DH128,0,0)</f>
        <v>18.309599999999996</v>
      </c>
      <c r="DI147" s="214">
        <f>IPMT('Model Assumptions'!$I$36,1,1,-DI128,0,0)</f>
        <v>13.2552</v>
      </c>
      <c r="DJ147" s="214">
        <f>IPMT('Model Assumptions'!$I$36,1,1,-DJ128,0,0)</f>
        <v>13.2552</v>
      </c>
      <c r="DK147" s="214">
        <f>IPMT('Model Assumptions'!$I$36,1,1,-DK128,0,0)</f>
        <v>13.2552</v>
      </c>
      <c r="DL147" s="214">
        <f>IPMT('Model Assumptions'!$I$36,1,1,-DL128,0,0)</f>
        <v>13.2552</v>
      </c>
      <c r="DM147" s="214">
        <f>IPMT('Model Assumptions'!$I$36,1,1,-DM128,0,0)</f>
        <v>13.2552</v>
      </c>
      <c r="DN147" s="214">
        <f>IPMT('Model Assumptions'!$I$36,1,1,-DN128,0,0)</f>
        <v>13.2552</v>
      </c>
      <c r="DO147" s="214">
        <f>IPMT('Model Assumptions'!$I$36,1,1,-DO128,0,0)</f>
        <v>15.292799999999998</v>
      </c>
      <c r="DP147" s="214">
        <f>IPMT('Model Assumptions'!$I$36,1,1,-DP128,0,0)</f>
        <v>15.292799999999998</v>
      </c>
      <c r="DQ147" s="214">
        <f>IPMT('Model Assumptions'!$I$36,1,1,-DQ128,0,0)</f>
        <v>15.292799999999998</v>
      </c>
      <c r="DR147" s="214">
        <f>IPMT('Model Assumptions'!$I$36,1,1,-DR128,0,0)</f>
        <v>15.292799999999998</v>
      </c>
      <c r="DS147" s="214">
        <f>IPMT('Model Assumptions'!$I$36,1,1,-DS128,0,0)</f>
        <v>15.292799999999998</v>
      </c>
      <c r="DT147" s="214">
        <f>IPMT('Model Assumptions'!$I$36,1,1,-DT128,0,0)</f>
        <v>15.292799999999998</v>
      </c>
      <c r="DU147" s="214">
        <f>IPMT('Model Assumptions'!$I$36,1,1,-DU128,0,0)</f>
        <v>22.881599999999999</v>
      </c>
      <c r="DV147" s="214">
        <f>IPMT('Model Assumptions'!$I$36,1,1,-DV128,0,0)</f>
        <v>22.881599999999999</v>
      </c>
      <c r="DW147" s="214">
        <f>IPMT('Model Assumptions'!$I$36,1,1,-DW128,0,0)</f>
        <v>22.881599999999999</v>
      </c>
      <c r="DX147" s="214">
        <f>IPMT('Model Assumptions'!$I$36,1,1,-DX128,0,0)</f>
        <v>22.881599999999999</v>
      </c>
      <c r="DY147" s="214">
        <f>IPMT('Model Assumptions'!$I$36,1,1,-DY128,0,0)</f>
        <v>22.881599999999999</v>
      </c>
      <c r="DZ147" s="214">
        <f>IPMT('Model Assumptions'!$I$36,1,1,-DZ128,0,0)</f>
        <v>22.881599999999999</v>
      </c>
      <c r="EA147" s="214">
        <f>IPMT('Model Assumptions'!$I$36,1,1,-EA128,0,0)</f>
        <v>23.630400000000002</v>
      </c>
      <c r="EB147" s="214">
        <f>IPMT('Model Assumptions'!$I$36,1,1,-EB128,0,0)</f>
        <v>23.630400000000002</v>
      </c>
      <c r="EC147" s="214">
        <f>IPMT('Model Assumptions'!$I$36,1,1,-EC128,0,0)</f>
        <v>23.630400000000002</v>
      </c>
      <c r="ED147" s="214">
        <f>IPMT('Model Assumptions'!$I$36,1,1,-ED128,0,0)</f>
        <v>23.630400000000002</v>
      </c>
      <c r="EE147" s="214">
        <f>IPMT('Model Assumptions'!$I$36,1,1,-EE128,0,0)</f>
        <v>23.630400000000002</v>
      </c>
      <c r="EF147" s="214">
        <f>IPMT('Model Assumptions'!$I$36,1,1,-EF128,0,0)</f>
        <v>23.630400000000002</v>
      </c>
      <c r="EG147" s="214">
        <f>IPMT('Model Assumptions'!$I$36,1,1,-EG128,0,0)</f>
        <v>0</v>
      </c>
      <c r="EH147" s="214">
        <f>IPMT('Model Assumptions'!$I$36,1,1,-EH128,0,0)</f>
        <v>0</v>
      </c>
      <c r="EI147" s="214">
        <f>IPMT('Model Assumptions'!$I$36,1,1,-EI128,0,0)</f>
        <v>0</v>
      </c>
      <c r="EJ147" s="214">
        <f>IPMT('Model Assumptions'!$I$36,1,1,-EJ128,0,0)</f>
        <v>0</v>
      </c>
      <c r="EK147" s="214">
        <f>IPMT('Model Assumptions'!$I$36,1,1,-EK128,0,0)</f>
        <v>0</v>
      </c>
      <c r="EL147" s="214">
        <f>IPMT('Model Assumptions'!$I$36,1,1,-EL128,0,0)</f>
        <v>0</v>
      </c>
      <c r="EM147" s="214">
        <f>IPMT('Model Assumptions'!$I$36,1,1,-EM128,0,0)</f>
        <v>0</v>
      </c>
      <c r="EN147" s="214">
        <f>IPMT('Model Assumptions'!$I$36,1,1,-EN128,0,0)</f>
        <v>0</v>
      </c>
      <c r="EO147" s="214">
        <f>IPMT('Model Assumptions'!$I$36,1,1,-EO128,0,0)</f>
        <v>0</v>
      </c>
      <c r="EP147" s="214">
        <f>IPMT('Model Assumptions'!$I$36,1,1,-EP128,0,0)</f>
        <v>0</v>
      </c>
      <c r="EQ147" s="214">
        <f>IPMT('Model Assumptions'!$I$36,1,1,-EQ128,0,0)</f>
        <v>0</v>
      </c>
      <c r="ER147" s="214">
        <f>IPMT('Model Assumptions'!$I$36,1,1,-ER128,0,0)</f>
        <v>0</v>
      </c>
      <c r="ES147" s="214">
        <f>IPMT('Model Assumptions'!$I$36,1,1,-ES128,0,0)</f>
        <v>0</v>
      </c>
      <c r="ET147" s="214">
        <f>IPMT('Model Assumptions'!$I$36,1,1,-ET128,0,0)</f>
        <v>0</v>
      </c>
      <c r="EU147" s="214">
        <f>IPMT('Model Assumptions'!$I$36,1,1,-EU128,0,0)</f>
        <v>0</v>
      </c>
      <c r="EV147" s="214">
        <f>IPMT('Model Assumptions'!$I$36,1,1,-EV128,0,0)</f>
        <v>0</v>
      </c>
      <c r="EW147" s="214">
        <f>IPMT('Model Assumptions'!$I$36,1,1,-EW128,0,0)</f>
        <v>0</v>
      </c>
      <c r="EX147" s="214">
        <f>IPMT('Model Assumptions'!$I$36,1,1,-EX128,0,0)</f>
        <v>0</v>
      </c>
      <c r="EY147" s="214">
        <f>IPMT('Model Assumptions'!$I$36,1,1,-EY128,0,0)</f>
        <v>0</v>
      </c>
      <c r="EZ147" s="214">
        <f>IPMT('Model Assumptions'!$I$36,1,1,-EZ128,0,0)</f>
        <v>0</v>
      </c>
      <c r="FA147" s="214">
        <f>IPMT('Model Assumptions'!$I$36,1,1,-FA128,0,0)</f>
        <v>0</v>
      </c>
      <c r="FB147" s="214">
        <f>IPMT('Model Assumptions'!$I$36,1,1,-FB128,0,0)</f>
        <v>0</v>
      </c>
      <c r="FC147" s="214">
        <f>IPMT('Model Assumptions'!$I$36,1,1,-FC128,0,0)</f>
        <v>0</v>
      </c>
      <c r="FD147" s="214">
        <f>IPMT('Model Assumptions'!$I$36,1,1,-FD128,0,0)</f>
        <v>0</v>
      </c>
      <c r="FE147" s="214">
        <f>IPMT('Model Assumptions'!$I$36,1,1,-FE128,0,0)</f>
        <v>0</v>
      </c>
      <c r="FF147" s="214">
        <f>IPMT('Model Assumptions'!$I$36,1,1,-FF128,0,0)</f>
        <v>0</v>
      </c>
      <c r="FG147" s="214">
        <f>IPMT('Model Assumptions'!$I$36,1,1,-FG128,0,0)</f>
        <v>0</v>
      </c>
      <c r="FH147" s="214">
        <f>IPMT('Model Assumptions'!$I$36,1,1,-FH128,0,0)</f>
        <v>0</v>
      </c>
      <c r="FI147" s="214">
        <f>IPMT('Model Assumptions'!$I$36,1,1,-FI128,0,0)</f>
        <v>0</v>
      </c>
      <c r="FJ147" s="214">
        <f>IPMT('Model Assumptions'!$I$36,1,1,-FJ128,0,0)</f>
        <v>0</v>
      </c>
      <c r="FK147" s="214">
        <f>IPMT('Model Assumptions'!$I$36,1,1,-FK128,0,0)</f>
        <v>0</v>
      </c>
      <c r="FL147" s="214">
        <f>IPMT('Model Assumptions'!$I$36,1,1,-FL128,0,0)</f>
        <v>0</v>
      </c>
      <c r="FM147" s="214">
        <f>IPMT('Model Assumptions'!$I$36,1,1,-FM128,0,0)</f>
        <v>0</v>
      </c>
      <c r="FN147" s="214">
        <f>IPMT('Model Assumptions'!$I$36,1,1,-FN128,0,0)</f>
        <v>0</v>
      </c>
      <c r="FO147" s="214">
        <f>IPMT('Model Assumptions'!$I$36,1,1,-FO128,0,0)</f>
        <v>0</v>
      </c>
      <c r="FP147" s="214">
        <f>IPMT('Model Assumptions'!$I$36,1,1,-FP128,0,0)</f>
        <v>0</v>
      </c>
      <c r="FQ147" s="214">
        <f>IPMT('Model Assumptions'!$I$36,1,1,-FQ128,0,0)</f>
        <v>0</v>
      </c>
      <c r="FR147" s="214">
        <f>IPMT('Model Assumptions'!$I$36,1,1,-FR128,0,0)</f>
        <v>0</v>
      </c>
      <c r="FS147" s="214">
        <f>IPMT('Model Assumptions'!$I$36,1,1,-FS128,0,0)</f>
        <v>0</v>
      </c>
      <c r="FT147" s="214">
        <f>IPMT('Model Assumptions'!$I$36,1,1,-FT128,0,0)</f>
        <v>0</v>
      </c>
      <c r="FU147" s="214">
        <f>IPMT('Model Assumptions'!$I$36,1,1,-FU128,0,0)</f>
        <v>0</v>
      </c>
      <c r="FV147" s="214">
        <f>IPMT('Model Assumptions'!$I$36,1,1,-FV128,0,0)</f>
        <v>0</v>
      </c>
      <c r="FW147" s="214">
        <f>IPMT('Model Assumptions'!$I$36,1,1,-FW128,0,0)</f>
        <v>0</v>
      </c>
      <c r="FX147" s="214">
        <f>IPMT('Model Assumptions'!$I$36,1,1,-FX128,0,0)</f>
        <v>0</v>
      </c>
      <c r="FY147" s="214">
        <f>IPMT('Model Assumptions'!$I$36,1,1,-FY128,0,0)</f>
        <v>0</v>
      </c>
      <c r="FZ147" s="214">
        <f>IPMT('Model Assumptions'!$I$36,1,1,-FZ128,0,0)</f>
        <v>0</v>
      </c>
      <c r="GA147" s="214">
        <f>IPMT('Model Assumptions'!$I$36,1,1,-GA128,0,0)</f>
        <v>0</v>
      </c>
      <c r="GB147" s="214">
        <f>IPMT('Model Assumptions'!$I$36,1,1,-GB128,0,0)</f>
        <v>0</v>
      </c>
      <c r="GC147" s="214">
        <f>IPMT('Model Assumptions'!$I$36,1,1,-GC128,0,0)</f>
        <v>0</v>
      </c>
      <c r="GD147" s="214">
        <f>IPMT('Model Assumptions'!$I$36,1,1,-GD128,0,0)</f>
        <v>0</v>
      </c>
      <c r="GE147" s="214">
        <f>IPMT('Model Assumptions'!$I$36,1,1,-GE128,0,0)</f>
        <v>0</v>
      </c>
      <c r="GF147" s="214">
        <f>IPMT('Model Assumptions'!$I$36,1,1,-GF128,0,0)</f>
        <v>0</v>
      </c>
      <c r="GG147" s="214">
        <f>IPMT('Model Assumptions'!$I$36,1,1,-GG128,0,0)</f>
        <v>0</v>
      </c>
      <c r="GH147" s="214">
        <f>IPMT('Model Assumptions'!$I$36,1,1,-GH128,0,0)</f>
        <v>0</v>
      </c>
      <c r="GI147" s="214">
        <f>IPMT('Model Assumptions'!$I$36,1,1,-GI128,0,0)</f>
        <v>0</v>
      </c>
      <c r="GJ147" s="214">
        <f>IPMT('Model Assumptions'!$I$36,1,1,-GJ128,0,0)</f>
        <v>0</v>
      </c>
      <c r="GK147" s="214">
        <f>IPMT('Model Assumptions'!$I$36,1,1,-GK128,0,0)</f>
        <v>0</v>
      </c>
      <c r="GL147" s="214">
        <f>IPMT('Model Assumptions'!$I$36,1,1,-GL128,0,0)</f>
        <v>0</v>
      </c>
      <c r="GM147" s="214">
        <f>IPMT('Model Assumptions'!$I$36,1,1,-GM128,0,0)</f>
        <v>0</v>
      </c>
      <c r="GN147" s="214">
        <f>IPMT('Model Assumptions'!$I$36,1,1,-GN128,0,0)</f>
        <v>0</v>
      </c>
      <c r="GO147" s="214">
        <f>IPMT('Model Assumptions'!$I$36,1,1,-GO128,0,0)</f>
        <v>0</v>
      </c>
      <c r="GP147" s="214">
        <f>IPMT('Model Assumptions'!$I$36,1,1,-GP128,0,0)</f>
        <v>0</v>
      </c>
      <c r="GQ147" s="214">
        <f>IPMT('Model Assumptions'!$I$36,1,1,-GQ128,0,0)</f>
        <v>0</v>
      </c>
      <c r="GR147" s="214">
        <f>IPMT('Model Assumptions'!$I$36,1,1,-GR128,0,0)</f>
        <v>0</v>
      </c>
      <c r="GS147" s="214">
        <f>IPMT('Model Assumptions'!$I$36,1,1,-GS128,0,0)</f>
        <v>0</v>
      </c>
      <c r="GT147" s="214">
        <f>IPMT('Model Assumptions'!$I$36,1,1,-GT128,0,0)</f>
        <v>0</v>
      </c>
      <c r="GU147" s="214">
        <f>IPMT('Model Assumptions'!$I$36,1,1,-GU128,0,0)</f>
        <v>0</v>
      </c>
      <c r="GV147" s="214">
        <f>IPMT('Model Assumptions'!$I$36,1,1,-GV128,0,0)</f>
        <v>0</v>
      </c>
      <c r="GX147" s="230">
        <f t="shared" si="223"/>
        <v>146</v>
      </c>
      <c r="HB147" s="211" t="str">
        <f>EN$18&amp;EN$19&amp;EN$20</f>
        <v/>
      </c>
      <c r="HF147" s="212" t="str">
        <f>EN$18&amp;EN$19&amp;EN$20&amp;"Term:"&amp; EN$43&amp;"  Mileage: "&amp;EN$44</f>
        <v xml:space="preserve">Term:  Mileage: </v>
      </c>
    </row>
    <row r="148" spans="1:214" ht="12" hidden="1" customHeight="1" x14ac:dyDescent="0.2">
      <c r="A148" s="230" t="s">
        <v>440</v>
      </c>
      <c r="B148" s="208" t="str">
        <f t="shared" si="234"/>
        <v>InsurancePassengersstep2</v>
      </c>
      <c r="D148" s="232" t="str">
        <f t="shared" si="235"/>
        <v xml:space="preserve"> Insurance (passengers) </v>
      </c>
      <c r="E148" s="214">
        <f>IPMT('Model Assumptions'!$I$36,1,1,-E129,0,0)</f>
        <v>1.9728000000000001</v>
      </c>
      <c r="F148" s="214">
        <f>IPMT('Model Assumptions'!$I$36,1,1,-F129,0,0)</f>
        <v>1.9728000000000001</v>
      </c>
      <c r="G148" s="214">
        <f>IPMT('Model Assumptions'!$I$36,1,1,-G129,0,0)</f>
        <v>1.9728000000000001</v>
      </c>
      <c r="H148" s="214">
        <f>IPMT('Model Assumptions'!$I$36,1,1,-H129,0,0)</f>
        <v>1.9728000000000001</v>
      </c>
      <c r="I148" s="214">
        <f>IPMT('Model Assumptions'!$I$36,1,1,-I129,0,0)</f>
        <v>1.9728000000000001</v>
      </c>
      <c r="J148" s="214">
        <f>IPMT('Model Assumptions'!$I$36,1,1,-J129,0,0)</f>
        <v>1.9728000000000001</v>
      </c>
      <c r="K148" s="214">
        <f>IPMT('Model Assumptions'!$I$36,1,1,-K129,0,0)</f>
        <v>1.9728000000000001</v>
      </c>
      <c r="L148" s="214">
        <f>IPMT('Model Assumptions'!$I$36,1,1,-L129,0,0)</f>
        <v>1.9728000000000001</v>
      </c>
      <c r="M148" s="214">
        <f>IPMT('Model Assumptions'!$I$36,1,1,-M129,0,0)</f>
        <v>1.9728000000000001</v>
      </c>
      <c r="N148" s="214">
        <f>IPMT('Model Assumptions'!$I$36,1,1,-N129,0,0)</f>
        <v>1.9728000000000001</v>
      </c>
      <c r="O148" s="214">
        <f>IPMT('Model Assumptions'!$I$36,1,1,-O129,0,0)</f>
        <v>1.9728000000000001</v>
      </c>
      <c r="P148" s="214">
        <f>IPMT('Model Assumptions'!$I$36,1,1,-P129,0,0)</f>
        <v>1.9728000000000001</v>
      </c>
      <c r="Q148" s="214">
        <f>IPMT('Model Assumptions'!$I$36,1,1,-Q129,0,0)</f>
        <v>1.9728000000000001</v>
      </c>
      <c r="R148" s="214">
        <f>IPMT('Model Assumptions'!$I$36,1,1,-R129,0,0)</f>
        <v>1.9728000000000001</v>
      </c>
      <c r="S148" s="214">
        <f>IPMT('Model Assumptions'!$I$36,1,1,-S129,0,0)</f>
        <v>1.9728000000000001</v>
      </c>
      <c r="T148" s="214">
        <f>IPMT('Model Assumptions'!$I$36,1,1,-T129,0,0)</f>
        <v>1.9728000000000001</v>
      </c>
      <c r="U148" s="214">
        <f>IPMT('Model Assumptions'!$I$36,1,1,-U129,0,0)</f>
        <v>1.9728000000000001</v>
      </c>
      <c r="V148" s="214">
        <f>IPMT('Model Assumptions'!$I$36,1,1,-V129,0,0)</f>
        <v>1.9728000000000001</v>
      </c>
      <c r="W148" s="214">
        <f>IPMT('Model Assumptions'!$I$36,1,1,-W129,0,0)</f>
        <v>1.9728000000000001</v>
      </c>
      <c r="X148" s="214">
        <f>IPMT('Model Assumptions'!$I$36,1,1,-X129,0,0)</f>
        <v>1.9728000000000001</v>
      </c>
      <c r="Y148" s="214">
        <f>IPMT('Model Assumptions'!$I$36,1,1,-Y129,0,0)</f>
        <v>1.9728000000000001</v>
      </c>
      <c r="Z148" s="214">
        <f>IPMT('Model Assumptions'!$I$36,1,1,-Z129,0,0)</f>
        <v>1.9728000000000001</v>
      </c>
      <c r="AA148" s="214">
        <f>IPMT('Model Assumptions'!$I$36,1,1,-AA129,0,0)</f>
        <v>1.9728000000000001</v>
      </c>
      <c r="AB148" s="214">
        <f>IPMT('Model Assumptions'!$I$36,1,1,-AB129,0,0)</f>
        <v>1.9728000000000001</v>
      </c>
      <c r="AC148" s="214">
        <f>IPMT('Model Assumptions'!$I$36,1,1,-AC129,0,0)</f>
        <v>1.9728000000000001</v>
      </c>
      <c r="AD148" s="214">
        <f>IPMT('Model Assumptions'!$I$36,1,1,-AD129,0,0)</f>
        <v>1.9728000000000001</v>
      </c>
      <c r="AE148" s="214">
        <f>IPMT('Model Assumptions'!$I$36,1,1,-AE129,0,0)</f>
        <v>1.9728000000000001</v>
      </c>
      <c r="AF148" s="214">
        <f>IPMT('Model Assumptions'!$I$36,1,1,-AF129,0,0)</f>
        <v>1.9728000000000001</v>
      </c>
      <c r="AG148" s="214">
        <f>IPMT('Model Assumptions'!$I$36,1,1,-AG129,0,0)</f>
        <v>1.9728000000000001</v>
      </c>
      <c r="AH148" s="214">
        <f>IPMT('Model Assumptions'!$I$36,1,1,-AH129,0,0)</f>
        <v>1.9728000000000001</v>
      </c>
      <c r="AI148" s="214">
        <f>IPMT('Model Assumptions'!$I$36,1,1,-AI129,0,0)</f>
        <v>1.9728000000000001</v>
      </c>
      <c r="AJ148" s="214">
        <f>IPMT('Model Assumptions'!$I$36,1,1,-AJ129,0,0)</f>
        <v>1.9728000000000001</v>
      </c>
      <c r="AK148" s="214">
        <f>IPMT('Model Assumptions'!$I$36,1,1,-AK129,0,0)</f>
        <v>1.9728000000000001</v>
      </c>
      <c r="AL148" s="214">
        <f>IPMT('Model Assumptions'!$I$36,1,1,-AL129,0,0)</f>
        <v>1.9728000000000001</v>
      </c>
      <c r="AM148" s="214">
        <f>IPMT('Model Assumptions'!$I$36,1,1,-AM129,0,0)</f>
        <v>1.9728000000000001</v>
      </c>
      <c r="AN148" s="214">
        <f>IPMT('Model Assumptions'!$I$36,1,1,-AN129,0,0)</f>
        <v>1.9728000000000001</v>
      </c>
      <c r="AO148" s="214">
        <f>IPMT('Model Assumptions'!$I$36,1,1,-AO129,0,0)</f>
        <v>1.9728000000000001</v>
      </c>
      <c r="AP148" s="214">
        <f>IPMT('Model Assumptions'!$I$36,1,1,-AP129,0,0)</f>
        <v>1.9728000000000001</v>
      </c>
      <c r="AQ148" s="214">
        <f>IPMT('Model Assumptions'!$I$36,1,1,-AQ129,0,0)</f>
        <v>1.9728000000000001</v>
      </c>
      <c r="AR148" s="214">
        <f>IPMT('Model Assumptions'!$I$36,1,1,-AR129,0,0)</f>
        <v>1.9728000000000001</v>
      </c>
      <c r="AS148" s="214">
        <f>IPMT('Model Assumptions'!$I$36,1,1,-AS129,0,0)</f>
        <v>1.9728000000000001</v>
      </c>
      <c r="AT148" s="214">
        <f>IPMT('Model Assumptions'!$I$36,1,1,-AT129,0,0)</f>
        <v>1.9728000000000001</v>
      </c>
      <c r="AU148" s="214">
        <f>IPMT('Model Assumptions'!$I$36,1,1,-AU129,0,0)</f>
        <v>1.9728000000000001</v>
      </c>
      <c r="AV148" s="214">
        <f>IPMT('Model Assumptions'!$I$36,1,1,-AV129,0,0)</f>
        <v>1.9728000000000001</v>
      </c>
      <c r="AW148" s="214">
        <f>IPMT('Model Assumptions'!$I$36,1,1,-AW129,0,0)</f>
        <v>1.9728000000000001</v>
      </c>
      <c r="AX148" s="214">
        <f>IPMT('Model Assumptions'!$I$36,1,1,-AX129,0,0)</f>
        <v>1.9728000000000001</v>
      </c>
      <c r="AY148" s="214">
        <f>IPMT('Model Assumptions'!$I$36,1,1,-AY129,0,0)</f>
        <v>1.9728000000000001</v>
      </c>
      <c r="AZ148" s="214">
        <f>IPMT('Model Assumptions'!$I$36,1,1,-AZ129,0,0)</f>
        <v>1.9728000000000001</v>
      </c>
      <c r="BA148" s="214">
        <f>IPMT('Model Assumptions'!$I$36,1,1,-BA129,0,0)</f>
        <v>1.9728000000000001</v>
      </c>
      <c r="BB148" s="214">
        <f>IPMT('Model Assumptions'!$I$36,1,1,-BB129,0,0)</f>
        <v>1.9728000000000001</v>
      </c>
      <c r="BC148" s="214">
        <f>IPMT('Model Assumptions'!$I$36,1,1,-BC129,0,0)</f>
        <v>1.9728000000000001</v>
      </c>
      <c r="BD148" s="214">
        <f>IPMT('Model Assumptions'!$I$36,1,1,-BD129,0,0)</f>
        <v>1.9728000000000001</v>
      </c>
      <c r="BE148" s="214">
        <f>IPMT('Model Assumptions'!$I$36,1,1,-BE129,0,0)</f>
        <v>1.9728000000000001</v>
      </c>
      <c r="BF148" s="214">
        <f>IPMT('Model Assumptions'!$I$36,1,1,-BF129,0,0)</f>
        <v>1.9728000000000001</v>
      </c>
      <c r="BG148" s="214">
        <f>IPMT('Model Assumptions'!$I$36,1,1,-BG129,0,0)</f>
        <v>1.9728000000000001</v>
      </c>
      <c r="BH148" s="214">
        <f>IPMT('Model Assumptions'!$I$36,1,1,-BH129,0,0)</f>
        <v>1.9728000000000001</v>
      </c>
      <c r="BI148" s="214">
        <f>IPMT('Model Assumptions'!$I$36,1,1,-BI129,0,0)</f>
        <v>1.9728000000000001</v>
      </c>
      <c r="BJ148" s="214">
        <f>IPMT('Model Assumptions'!$I$36,1,1,-BJ129,0,0)</f>
        <v>1.9728000000000001</v>
      </c>
      <c r="BK148" s="214">
        <f>IPMT('Model Assumptions'!$I$36,1,1,-BK129,0,0)</f>
        <v>1.9728000000000001</v>
      </c>
      <c r="BL148" s="214">
        <f>IPMT('Model Assumptions'!$I$36,1,1,-BL129,0,0)</f>
        <v>1.9728000000000001</v>
      </c>
      <c r="BM148" s="214">
        <f>IPMT('Model Assumptions'!$I$36,1,1,-BM129,0,0)</f>
        <v>1.9728000000000001</v>
      </c>
      <c r="BN148" s="214">
        <f>IPMT('Model Assumptions'!$I$36,1,1,-BN129,0,0)</f>
        <v>1.9728000000000001</v>
      </c>
      <c r="BO148" s="214">
        <f>IPMT('Model Assumptions'!$I$36,1,1,-BO129,0,0)</f>
        <v>1.9728000000000001</v>
      </c>
      <c r="BP148" s="214">
        <f>IPMT('Model Assumptions'!$I$36,1,1,-BP129,0,0)</f>
        <v>1.9728000000000001</v>
      </c>
      <c r="BQ148" s="214">
        <f>IPMT('Model Assumptions'!$I$36,1,1,-BQ129,0,0)</f>
        <v>1.9728000000000001</v>
      </c>
      <c r="BR148" s="214">
        <f>IPMT('Model Assumptions'!$I$36,1,1,-BR129,0,0)</f>
        <v>1.9728000000000001</v>
      </c>
      <c r="BS148" s="214">
        <f>IPMT('Model Assumptions'!$I$36,1,1,-BS129,0,0)</f>
        <v>1.9728000000000001</v>
      </c>
      <c r="BT148" s="214">
        <f>IPMT('Model Assumptions'!$I$36,1,1,-BT129,0,0)</f>
        <v>1.9728000000000001</v>
      </c>
      <c r="BU148" s="214">
        <f>IPMT('Model Assumptions'!$I$36,1,1,-BU129,0,0)</f>
        <v>1.9728000000000001</v>
      </c>
      <c r="BV148" s="214">
        <f>IPMT('Model Assumptions'!$I$36,1,1,-BV129,0,0)</f>
        <v>1.9728000000000001</v>
      </c>
      <c r="BW148" s="214">
        <f>IPMT('Model Assumptions'!$I$36,1,1,-BW129,0,0)</f>
        <v>1.9728000000000001</v>
      </c>
      <c r="BX148" s="214">
        <f>IPMT('Model Assumptions'!$I$36,1,1,-BX129,0,0)</f>
        <v>1.9728000000000001</v>
      </c>
      <c r="BY148" s="214">
        <f>IPMT('Model Assumptions'!$I$36,1,1,-BY129,0,0)</f>
        <v>2.8655999999999997</v>
      </c>
      <c r="BZ148" s="214">
        <f>IPMT('Model Assumptions'!$I$36,1,1,-BZ129,0,0)</f>
        <v>2.8655999999999997</v>
      </c>
      <c r="CA148" s="214">
        <f>IPMT('Model Assumptions'!$I$36,1,1,-CA129,0,0)</f>
        <v>2.8655999999999997</v>
      </c>
      <c r="CB148" s="214">
        <f>IPMT('Model Assumptions'!$I$36,1,1,-CB129,0,0)</f>
        <v>2.8655999999999997</v>
      </c>
      <c r="CC148" s="214">
        <f>IPMT('Model Assumptions'!$I$36,1,1,-CC129,0,0)</f>
        <v>2.8655999999999997</v>
      </c>
      <c r="CD148" s="214">
        <f>IPMT('Model Assumptions'!$I$36,1,1,-CD129,0,0)</f>
        <v>2.8655999999999997</v>
      </c>
      <c r="CE148" s="214">
        <f>IPMT('Model Assumptions'!$I$36,1,1,-CE129,0,0)</f>
        <v>1.9728000000000001</v>
      </c>
      <c r="CF148" s="214">
        <f>IPMT('Model Assumptions'!$I$36,1,1,-CF129,0,0)</f>
        <v>1.9728000000000001</v>
      </c>
      <c r="CG148" s="214">
        <f>IPMT('Model Assumptions'!$I$36,1,1,-CG129,0,0)</f>
        <v>1.9728000000000001</v>
      </c>
      <c r="CH148" s="214">
        <f>IPMT('Model Assumptions'!$I$36,1,1,-CH129,0,0)</f>
        <v>1.9728000000000001</v>
      </c>
      <c r="CI148" s="214">
        <f>IPMT('Model Assumptions'!$I$36,1,1,-CI129,0,0)</f>
        <v>1.9728000000000001</v>
      </c>
      <c r="CJ148" s="214">
        <f>IPMT('Model Assumptions'!$I$36,1,1,-CJ129,0,0)</f>
        <v>1.9728000000000001</v>
      </c>
      <c r="CK148" s="214">
        <f>IPMT('Model Assumptions'!$I$36,1,1,-CK129,0,0)</f>
        <v>1.9728000000000001</v>
      </c>
      <c r="CL148" s="214">
        <f>IPMT('Model Assumptions'!$I$36,1,1,-CL129,0,0)</f>
        <v>1.9728000000000001</v>
      </c>
      <c r="CM148" s="214">
        <f>IPMT('Model Assumptions'!$I$36,1,1,-CM129,0,0)</f>
        <v>1.9728000000000001</v>
      </c>
      <c r="CN148" s="214">
        <f>IPMT('Model Assumptions'!$I$36,1,1,-CN129,0,0)</f>
        <v>1.9728000000000001</v>
      </c>
      <c r="CO148" s="214">
        <f>IPMT('Model Assumptions'!$I$36,1,1,-CO129,0,0)</f>
        <v>1.9728000000000001</v>
      </c>
      <c r="CP148" s="214">
        <f>IPMT('Model Assumptions'!$I$36,1,1,-CP129,0,0)</f>
        <v>1.9728000000000001</v>
      </c>
      <c r="CQ148" s="214">
        <f>IPMT('Model Assumptions'!$I$36,1,1,-CQ129,0,0)</f>
        <v>1.9728000000000001</v>
      </c>
      <c r="CR148" s="214">
        <f>IPMT('Model Assumptions'!$I$36,1,1,-CR129,0,0)</f>
        <v>1.9728000000000001</v>
      </c>
      <c r="CS148" s="214">
        <f>IPMT('Model Assumptions'!$I$36,1,1,-CS129,0,0)</f>
        <v>1.9728000000000001</v>
      </c>
      <c r="CT148" s="214">
        <f>IPMT('Model Assumptions'!$I$36,1,1,-CT129,0,0)</f>
        <v>1.9728000000000001</v>
      </c>
      <c r="CU148" s="214">
        <f>IPMT('Model Assumptions'!$I$36,1,1,-CU129,0,0)</f>
        <v>1.9728000000000001</v>
      </c>
      <c r="CV148" s="214">
        <f>IPMT('Model Assumptions'!$I$36,1,1,-CV129,0,0)</f>
        <v>1.9728000000000001</v>
      </c>
      <c r="CW148" s="214">
        <f>IPMT('Model Assumptions'!$I$36,1,1,-CW129,0,0)</f>
        <v>1.9728000000000001</v>
      </c>
      <c r="CX148" s="214">
        <f>IPMT('Model Assumptions'!$I$36,1,1,-CX129,0,0)</f>
        <v>1.9728000000000001</v>
      </c>
      <c r="CY148" s="214">
        <f>IPMT('Model Assumptions'!$I$36,1,1,-CY129,0,0)</f>
        <v>1.9728000000000001</v>
      </c>
      <c r="CZ148" s="214">
        <f>IPMT('Model Assumptions'!$I$36,1,1,-CZ129,0,0)</f>
        <v>1.9728000000000001</v>
      </c>
      <c r="DA148" s="214">
        <f>IPMT('Model Assumptions'!$I$36,1,1,-DA129,0,0)</f>
        <v>1.9728000000000001</v>
      </c>
      <c r="DB148" s="214">
        <f>IPMT('Model Assumptions'!$I$36,1,1,-DB129,0,0)</f>
        <v>1.9728000000000001</v>
      </c>
      <c r="DC148" s="214">
        <f>IPMT('Model Assumptions'!$I$36,1,1,-DC129,0,0)</f>
        <v>1.9728000000000001</v>
      </c>
      <c r="DD148" s="214">
        <f>IPMT('Model Assumptions'!$I$36,1,1,-DD129,0,0)</f>
        <v>1.9728000000000001</v>
      </c>
      <c r="DE148" s="214">
        <f>IPMT('Model Assumptions'!$I$36,1,1,-DE129,0,0)</f>
        <v>1.9728000000000001</v>
      </c>
      <c r="DF148" s="214">
        <f>IPMT('Model Assumptions'!$I$36,1,1,-DF129,0,0)</f>
        <v>1.9728000000000001</v>
      </c>
      <c r="DG148" s="214">
        <f>IPMT('Model Assumptions'!$I$36,1,1,-DG129,0,0)</f>
        <v>1.9728000000000001</v>
      </c>
      <c r="DH148" s="214">
        <f>IPMT('Model Assumptions'!$I$36,1,1,-DH129,0,0)</f>
        <v>1.9728000000000001</v>
      </c>
      <c r="DI148" s="214">
        <f>IPMT('Model Assumptions'!$I$36,1,1,-DI129,0,0)</f>
        <v>1.9728000000000001</v>
      </c>
      <c r="DJ148" s="214">
        <f>IPMT('Model Assumptions'!$I$36,1,1,-DJ129,0,0)</f>
        <v>1.9728000000000001</v>
      </c>
      <c r="DK148" s="214">
        <f>IPMT('Model Assumptions'!$I$36,1,1,-DK129,0,0)</f>
        <v>1.9728000000000001</v>
      </c>
      <c r="DL148" s="214">
        <f>IPMT('Model Assumptions'!$I$36,1,1,-DL129,0,0)</f>
        <v>1.9728000000000001</v>
      </c>
      <c r="DM148" s="214">
        <f>IPMT('Model Assumptions'!$I$36,1,1,-DM129,0,0)</f>
        <v>1.9728000000000001</v>
      </c>
      <c r="DN148" s="214">
        <f>IPMT('Model Assumptions'!$I$36,1,1,-DN129,0,0)</f>
        <v>1.9728000000000001</v>
      </c>
      <c r="DO148" s="214">
        <f>IPMT('Model Assumptions'!$I$36,1,1,-DO129,0,0)</f>
        <v>1.9728000000000001</v>
      </c>
      <c r="DP148" s="214">
        <f>IPMT('Model Assumptions'!$I$36,1,1,-DP129,0,0)</f>
        <v>1.9728000000000001</v>
      </c>
      <c r="DQ148" s="214">
        <f>IPMT('Model Assumptions'!$I$36,1,1,-DQ129,0,0)</f>
        <v>1.9728000000000001</v>
      </c>
      <c r="DR148" s="214">
        <f>IPMT('Model Assumptions'!$I$36,1,1,-DR129,0,0)</f>
        <v>1.9728000000000001</v>
      </c>
      <c r="DS148" s="214">
        <f>IPMT('Model Assumptions'!$I$36,1,1,-DS129,0,0)</f>
        <v>1.9728000000000001</v>
      </c>
      <c r="DT148" s="214">
        <f>IPMT('Model Assumptions'!$I$36,1,1,-DT129,0,0)</f>
        <v>1.9728000000000001</v>
      </c>
      <c r="DU148" s="214">
        <f>IPMT('Model Assumptions'!$I$36,1,1,-DU129,0,0)</f>
        <v>1.9728000000000001</v>
      </c>
      <c r="DV148" s="214">
        <f>IPMT('Model Assumptions'!$I$36,1,1,-DV129,0,0)</f>
        <v>1.9728000000000001</v>
      </c>
      <c r="DW148" s="214">
        <f>IPMT('Model Assumptions'!$I$36,1,1,-DW129,0,0)</f>
        <v>1.9728000000000001</v>
      </c>
      <c r="DX148" s="214">
        <f>IPMT('Model Assumptions'!$I$36,1,1,-DX129,0,0)</f>
        <v>1.9728000000000001</v>
      </c>
      <c r="DY148" s="214">
        <f>IPMT('Model Assumptions'!$I$36,1,1,-DY129,0,0)</f>
        <v>1.9728000000000001</v>
      </c>
      <c r="DZ148" s="214">
        <f>IPMT('Model Assumptions'!$I$36,1,1,-DZ129,0,0)</f>
        <v>1.9728000000000001</v>
      </c>
      <c r="EA148" s="214">
        <f>IPMT('Model Assumptions'!$I$36,1,1,-EA129,0,0)</f>
        <v>1.9728000000000001</v>
      </c>
      <c r="EB148" s="214">
        <f>IPMT('Model Assumptions'!$I$36,1,1,-EB129,0,0)</f>
        <v>1.9728000000000001</v>
      </c>
      <c r="EC148" s="214">
        <f>IPMT('Model Assumptions'!$I$36,1,1,-EC129,0,0)</f>
        <v>1.9728000000000001</v>
      </c>
      <c r="ED148" s="214">
        <f>IPMT('Model Assumptions'!$I$36,1,1,-ED129,0,0)</f>
        <v>1.9728000000000001</v>
      </c>
      <c r="EE148" s="214">
        <f>IPMT('Model Assumptions'!$I$36,1,1,-EE129,0,0)</f>
        <v>1.9728000000000001</v>
      </c>
      <c r="EF148" s="214">
        <f>IPMT('Model Assumptions'!$I$36,1,1,-EF129,0,0)</f>
        <v>1.9728000000000001</v>
      </c>
      <c r="EG148" s="214">
        <f>IPMT('Model Assumptions'!$I$36,1,1,-EG129,0,0)</f>
        <v>0</v>
      </c>
      <c r="EH148" s="214">
        <f>IPMT('Model Assumptions'!$I$36,1,1,-EH129,0,0)</f>
        <v>0</v>
      </c>
      <c r="EI148" s="214">
        <f>IPMT('Model Assumptions'!$I$36,1,1,-EI129,0,0)</f>
        <v>0</v>
      </c>
      <c r="EJ148" s="214">
        <f>IPMT('Model Assumptions'!$I$36,1,1,-EJ129,0,0)</f>
        <v>0</v>
      </c>
      <c r="EK148" s="214">
        <f>IPMT('Model Assumptions'!$I$36,1,1,-EK129,0,0)</f>
        <v>0</v>
      </c>
      <c r="EL148" s="214">
        <f>IPMT('Model Assumptions'!$I$36,1,1,-EL129,0,0)</f>
        <v>0</v>
      </c>
      <c r="EM148" s="214">
        <f>IPMT('Model Assumptions'!$I$36,1,1,-EM129,0,0)</f>
        <v>0</v>
      </c>
      <c r="EN148" s="214">
        <f>IPMT('Model Assumptions'!$I$36,1,1,-EN129,0,0)</f>
        <v>0</v>
      </c>
      <c r="EO148" s="214">
        <f>IPMT('Model Assumptions'!$I$36,1,1,-EO129,0,0)</f>
        <v>0</v>
      </c>
      <c r="EP148" s="214">
        <f>IPMT('Model Assumptions'!$I$36,1,1,-EP129,0,0)</f>
        <v>0</v>
      </c>
      <c r="EQ148" s="214">
        <f>IPMT('Model Assumptions'!$I$36,1,1,-EQ129,0,0)</f>
        <v>0</v>
      </c>
      <c r="ER148" s="214">
        <f>IPMT('Model Assumptions'!$I$36,1,1,-ER129,0,0)</f>
        <v>0</v>
      </c>
      <c r="ES148" s="214">
        <f>IPMT('Model Assumptions'!$I$36,1,1,-ES129,0,0)</f>
        <v>0</v>
      </c>
      <c r="ET148" s="214">
        <f>IPMT('Model Assumptions'!$I$36,1,1,-ET129,0,0)</f>
        <v>0</v>
      </c>
      <c r="EU148" s="214">
        <f>IPMT('Model Assumptions'!$I$36,1,1,-EU129,0,0)</f>
        <v>0</v>
      </c>
      <c r="EV148" s="214">
        <f>IPMT('Model Assumptions'!$I$36,1,1,-EV129,0,0)</f>
        <v>0</v>
      </c>
      <c r="EW148" s="214">
        <f>IPMT('Model Assumptions'!$I$36,1,1,-EW129,0,0)</f>
        <v>0</v>
      </c>
      <c r="EX148" s="214">
        <f>IPMT('Model Assumptions'!$I$36,1,1,-EX129,0,0)</f>
        <v>0</v>
      </c>
      <c r="EY148" s="214">
        <f>IPMT('Model Assumptions'!$I$36,1,1,-EY129,0,0)</f>
        <v>0</v>
      </c>
      <c r="EZ148" s="214">
        <f>IPMT('Model Assumptions'!$I$36,1,1,-EZ129,0,0)</f>
        <v>0</v>
      </c>
      <c r="FA148" s="214">
        <f>IPMT('Model Assumptions'!$I$36,1,1,-FA129,0,0)</f>
        <v>0</v>
      </c>
      <c r="FB148" s="214">
        <f>IPMT('Model Assumptions'!$I$36,1,1,-FB129,0,0)</f>
        <v>0</v>
      </c>
      <c r="FC148" s="214">
        <f>IPMT('Model Assumptions'!$I$36,1,1,-FC129,0,0)</f>
        <v>0</v>
      </c>
      <c r="FD148" s="214">
        <f>IPMT('Model Assumptions'!$I$36,1,1,-FD129,0,0)</f>
        <v>0</v>
      </c>
      <c r="FE148" s="214">
        <f>IPMT('Model Assumptions'!$I$36,1,1,-FE129,0,0)</f>
        <v>0</v>
      </c>
      <c r="FF148" s="214">
        <f>IPMT('Model Assumptions'!$I$36,1,1,-FF129,0,0)</f>
        <v>0</v>
      </c>
      <c r="FG148" s="214">
        <f>IPMT('Model Assumptions'!$I$36,1,1,-FG129,0,0)</f>
        <v>0</v>
      </c>
      <c r="FH148" s="214">
        <f>IPMT('Model Assumptions'!$I$36,1,1,-FH129,0,0)</f>
        <v>0</v>
      </c>
      <c r="FI148" s="214">
        <f>IPMT('Model Assumptions'!$I$36,1,1,-FI129,0,0)</f>
        <v>0</v>
      </c>
      <c r="FJ148" s="214">
        <f>IPMT('Model Assumptions'!$I$36,1,1,-FJ129,0,0)</f>
        <v>0</v>
      </c>
      <c r="FK148" s="214">
        <f>IPMT('Model Assumptions'!$I$36,1,1,-FK129,0,0)</f>
        <v>0</v>
      </c>
      <c r="FL148" s="214">
        <f>IPMT('Model Assumptions'!$I$36,1,1,-FL129,0,0)</f>
        <v>0</v>
      </c>
      <c r="FM148" s="214">
        <f>IPMT('Model Assumptions'!$I$36,1,1,-FM129,0,0)</f>
        <v>0</v>
      </c>
      <c r="FN148" s="214">
        <f>IPMT('Model Assumptions'!$I$36,1,1,-FN129,0,0)</f>
        <v>0</v>
      </c>
      <c r="FO148" s="214">
        <f>IPMT('Model Assumptions'!$I$36,1,1,-FO129,0,0)</f>
        <v>0</v>
      </c>
      <c r="FP148" s="214">
        <f>IPMT('Model Assumptions'!$I$36,1,1,-FP129,0,0)</f>
        <v>0</v>
      </c>
      <c r="FQ148" s="214">
        <f>IPMT('Model Assumptions'!$I$36,1,1,-FQ129,0,0)</f>
        <v>0</v>
      </c>
      <c r="FR148" s="214">
        <f>IPMT('Model Assumptions'!$I$36,1,1,-FR129,0,0)</f>
        <v>0</v>
      </c>
      <c r="FS148" s="214">
        <f>IPMT('Model Assumptions'!$I$36,1,1,-FS129,0,0)</f>
        <v>0</v>
      </c>
      <c r="FT148" s="214">
        <f>IPMT('Model Assumptions'!$I$36,1,1,-FT129,0,0)</f>
        <v>0</v>
      </c>
      <c r="FU148" s="214">
        <f>IPMT('Model Assumptions'!$I$36,1,1,-FU129,0,0)</f>
        <v>0</v>
      </c>
      <c r="FV148" s="214">
        <f>IPMT('Model Assumptions'!$I$36,1,1,-FV129,0,0)</f>
        <v>0</v>
      </c>
      <c r="FW148" s="214">
        <f>IPMT('Model Assumptions'!$I$36,1,1,-FW129,0,0)</f>
        <v>0</v>
      </c>
      <c r="FX148" s="214">
        <f>IPMT('Model Assumptions'!$I$36,1,1,-FX129,0,0)</f>
        <v>0</v>
      </c>
      <c r="FY148" s="214">
        <f>IPMT('Model Assumptions'!$I$36,1,1,-FY129,0,0)</f>
        <v>0</v>
      </c>
      <c r="FZ148" s="214">
        <f>IPMT('Model Assumptions'!$I$36,1,1,-FZ129,0,0)</f>
        <v>0</v>
      </c>
      <c r="GA148" s="214">
        <f>IPMT('Model Assumptions'!$I$36,1,1,-GA129,0,0)</f>
        <v>0</v>
      </c>
      <c r="GB148" s="214">
        <f>IPMT('Model Assumptions'!$I$36,1,1,-GB129,0,0)</f>
        <v>0</v>
      </c>
      <c r="GC148" s="214">
        <f>IPMT('Model Assumptions'!$I$36,1,1,-GC129,0,0)</f>
        <v>0</v>
      </c>
      <c r="GD148" s="214">
        <f>IPMT('Model Assumptions'!$I$36,1,1,-GD129,0,0)</f>
        <v>0</v>
      </c>
      <c r="GE148" s="214">
        <f>IPMT('Model Assumptions'!$I$36,1,1,-GE129,0,0)</f>
        <v>0</v>
      </c>
      <c r="GF148" s="214">
        <f>IPMT('Model Assumptions'!$I$36,1,1,-GF129,0,0)</f>
        <v>0</v>
      </c>
      <c r="GG148" s="214">
        <f>IPMT('Model Assumptions'!$I$36,1,1,-GG129,0,0)</f>
        <v>0</v>
      </c>
      <c r="GH148" s="214">
        <f>IPMT('Model Assumptions'!$I$36,1,1,-GH129,0,0)</f>
        <v>0</v>
      </c>
      <c r="GI148" s="214">
        <f>IPMT('Model Assumptions'!$I$36,1,1,-GI129,0,0)</f>
        <v>0</v>
      </c>
      <c r="GJ148" s="214">
        <f>IPMT('Model Assumptions'!$I$36,1,1,-GJ129,0,0)</f>
        <v>0</v>
      </c>
      <c r="GK148" s="214">
        <f>IPMT('Model Assumptions'!$I$36,1,1,-GK129,0,0)</f>
        <v>0</v>
      </c>
      <c r="GL148" s="214">
        <f>IPMT('Model Assumptions'!$I$36,1,1,-GL129,0,0)</f>
        <v>0</v>
      </c>
      <c r="GM148" s="214">
        <f>IPMT('Model Assumptions'!$I$36,1,1,-GM129,0,0)</f>
        <v>0</v>
      </c>
      <c r="GN148" s="214">
        <f>IPMT('Model Assumptions'!$I$36,1,1,-GN129,0,0)</f>
        <v>0</v>
      </c>
      <c r="GO148" s="214">
        <f>IPMT('Model Assumptions'!$I$36,1,1,-GO129,0,0)</f>
        <v>0</v>
      </c>
      <c r="GP148" s="214">
        <f>IPMT('Model Assumptions'!$I$36,1,1,-GP129,0,0)</f>
        <v>0</v>
      </c>
      <c r="GQ148" s="214">
        <f>IPMT('Model Assumptions'!$I$36,1,1,-GQ129,0,0)</f>
        <v>0</v>
      </c>
      <c r="GR148" s="214">
        <f>IPMT('Model Assumptions'!$I$36,1,1,-GR129,0,0)</f>
        <v>0</v>
      </c>
      <c r="GS148" s="214">
        <f>IPMT('Model Assumptions'!$I$36,1,1,-GS129,0,0)</f>
        <v>0</v>
      </c>
      <c r="GT148" s="214">
        <f>IPMT('Model Assumptions'!$I$36,1,1,-GT129,0,0)</f>
        <v>0</v>
      </c>
      <c r="GU148" s="214">
        <f>IPMT('Model Assumptions'!$I$36,1,1,-GU129,0,0)</f>
        <v>0</v>
      </c>
      <c r="GV148" s="214">
        <f>IPMT('Model Assumptions'!$I$36,1,1,-GV129,0,0)</f>
        <v>0</v>
      </c>
      <c r="GX148" s="230">
        <f t="shared" si="223"/>
        <v>147</v>
      </c>
      <c r="HB148" s="211" t="str">
        <f>EO$18&amp;EO$19&amp;EO$20</f>
        <v/>
      </c>
      <c r="HF148" s="212" t="str">
        <f>EO$18&amp;EO$19&amp;EO$20&amp;"Term:"&amp; EO$43&amp;"  Mileage: "&amp;EO$44</f>
        <v xml:space="preserve">Term:  Mileage: </v>
      </c>
    </row>
    <row r="149" spans="1:214" ht="12" hidden="1" customHeight="1" x14ac:dyDescent="0.2">
      <c r="A149" s="230" t="s">
        <v>440</v>
      </c>
      <c r="B149" s="208" t="str">
        <f t="shared" si="234"/>
        <v>InsuranceLegalAssistancestep2</v>
      </c>
      <c r="D149" s="232" t="str">
        <f t="shared" si="235"/>
        <v xml:space="preserve"> Insurance (legal assistance) </v>
      </c>
      <c r="E149" s="214">
        <f>IPMT('Model Assumptions'!$I$36,1,1,-E130,0,0)</f>
        <v>1.9152</v>
      </c>
      <c r="F149" s="214">
        <f>IPMT('Model Assumptions'!$I$36,1,1,-F130,0,0)</f>
        <v>1.9152</v>
      </c>
      <c r="G149" s="214">
        <f>IPMT('Model Assumptions'!$I$36,1,1,-G130,0,0)</f>
        <v>1.9152</v>
      </c>
      <c r="H149" s="214">
        <f>IPMT('Model Assumptions'!$I$36,1,1,-H130,0,0)</f>
        <v>1.9152</v>
      </c>
      <c r="I149" s="214">
        <f>IPMT('Model Assumptions'!$I$36,1,1,-I130,0,0)</f>
        <v>1.9152</v>
      </c>
      <c r="J149" s="214">
        <f>IPMT('Model Assumptions'!$I$36,1,1,-J130,0,0)</f>
        <v>1.9152</v>
      </c>
      <c r="K149" s="214">
        <f>IPMT('Model Assumptions'!$I$36,1,1,-K130,0,0)</f>
        <v>2.3111999999999995</v>
      </c>
      <c r="L149" s="214">
        <f>IPMT('Model Assumptions'!$I$36,1,1,-L130,0,0)</f>
        <v>2.3111999999999995</v>
      </c>
      <c r="M149" s="214">
        <f>IPMT('Model Assumptions'!$I$36,1,1,-M130,0,0)</f>
        <v>2.3111999999999995</v>
      </c>
      <c r="N149" s="214">
        <f>IPMT('Model Assumptions'!$I$36,1,1,-N130,0,0)</f>
        <v>2.3111999999999995</v>
      </c>
      <c r="O149" s="214">
        <f>IPMT('Model Assumptions'!$I$36,1,1,-O130,0,0)</f>
        <v>2.3111999999999995</v>
      </c>
      <c r="P149" s="214">
        <f>IPMT('Model Assumptions'!$I$36,1,1,-P130,0,0)</f>
        <v>2.3111999999999995</v>
      </c>
      <c r="Q149" s="214">
        <f>IPMT('Model Assumptions'!$I$36,1,1,-Q130,0,0)</f>
        <v>2.0808</v>
      </c>
      <c r="R149" s="214">
        <f>IPMT('Model Assumptions'!$I$36,1,1,-R130,0,0)</f>
        <v>2.0808</v>
      </c>
      <c r="S149" s="214">
        <f>IPMT('Model Assumptions'!$I$36,1,1,-S130,0,0)</f>
        <v>2.0808</v>
      </c>
      <c r="T149" s="214">
        <f>IPMT('Model Assumptions'!$I$36,1,1,-T130,0,0)</f>
        <v>2.0808</v>
      </c>
      <c r="U149" s="214">
        <f>IPMT('Model Assumptions'!$I$36,1,1,-U130,0,0)</f>
        <v>2.0808</v>
      </c>
      <c r="V149" s="214">
        <f>IPMT('Model Assumptions'!$I$36,1,1,-V130,0,0)</f>
        <v>2.0808</v>
      </c>
      <c r="W149" s="214">
        <f>IPMT('Model Assumptions'!$I$36,1,1,-W130,0,0)</f>
        <v>2.9663999999999997</v>
      </c>
      <c r="X149" s="214">
        <f>IPMT('Model Assumptions'!$I$36,1,1,-X130,0,0)</f>
        <v>2.9663999999999997</v>
      </c>
      <c r="Y149" s="214">
        <f>IPMT('Model Assumptions'!$I$36,1,1,-Y130,0,0)</f>
        <v>2.9663999999999997</v>
      </c>
      <c r="Z149" s="214">
        <f>IPMT('Model Assumptions'!$I$36,1,1,-Z130,0,0)</f>
        <v>2.9663999999999997</v>
      </c>
      <c r="AA149" s="214">
        <f>IPMT('Model Assumptions'!$I$36,1,1,-AA130,0,0)</f>
        <v>2.9663999999999997</v>
      </c>
      <c r="AB149" s="214">
        <f>IPMT('Model Assumptions'!$I$36,1,1,-AB130,0,0)</f>
        <v>2.9663999999999997</v>
      </c>
      <c r="AC149" s="214">
        <f>IPMT('Model Assumptions'!$I$36,1,1,-AC130,0,0)</f>
        <v>2.9304000000000001</v>
      </c>
      <c r="AD149" s="214">
        <f>IPMT('Model Assumptions'!$I$36,1,1,-AD130,0,0)</f>
        <v>2.9304000000000001</v>
      </c>
      <c r="AE149" s="214">
        <f>IPMT('Model Assumptions'!$I$36,1,1,-AE130,0,0)</f>
        <v>2.9304000000000001</v>
      </c>
      <c r="AF149" s="214">
        <f>IPMT('Model Assumptions'!$I$36,1,1,-AF130,0,0)</f>
        <v>2.9304000000000001</v>
      </c>
      <c r="AG149" s="214">
        <f>IPMT('Model Assumptions'!$I$36,1,1,-AG130,0,0)</f>
        <v>2.9304000000000001</v>
      </c>
      <c r="AH149" s="214">
        <f>IPMT('Model Assumptions'!$I$36,1,1,-AH130,0,0)</f>
        <v>2.9304000000000001</v>
      </c>
      <c r="AI149" s="214">
        <f>IPMT('Model Assumptions'!$I$36,1,1,-AI130,0,0)</f>
        <v>3.5207999999999999</v>
      </c>
      <c r="AJ149" s="214">
        <f>IPMT('Model Assumptions'!$I$36,1,1,-AJ130,0,0)</f>
        <v>3.5207999999999999</v>
      </c>
      <c r="AK149" s="214">
        <f>IPMT('Model Assumptions'!$I$36,1,1,-AK130,0,0)</f>
        <v>3.5207999999999999</v>
      </c>
      <c r="AL149" s="214">
        <f>IPMT('Model Assumptions'!$I$36,1,1,-AL130,0,0)</f>
        <v>3.5207999999999999</v>
      </c>
      <c r="AM149" s="214">
        <f>IPMT('Model Assumptions'!$I$36,1,1,-AM130,0,0)</f>
        <v>3.5207999999999999</v>
      </c>
      <c r="AN149" s="214">
        <f>IPMT('Model Assumptions'!$I$36,1,1,-AN130,0,0)</f>
        <v>3.5207999999999999</v>
      </c>
      <c r="AO149" s="214">
        <f>IPMT('Model Assumptions'!$I$36,1,1,-AO130,0,0)</f>
        <v>3.1751999999999998</v>
      </c>
      <c r="AP149" s="214">
        <f>IPMT('Model Assumptions'!$I$36,1,1,-AP130,0,0)</f>
        <v>3.1751999999999998</v>
      </c>
      <c r="AQ149" s="214">
        <f>IPMT('Model Assumptions'!$I$36,1,1,-AQ130,0,0)</f>
        <v>3.1751999999999998</v>
      </c>
      <c r="AR149" s="214">
        <f>IPMT('Model Assumptions'!$I$36,1,1,-AR130,0,0)</f>
        <v>3.1751999999999998</v>
      </c>
      <c r="AS149" s="214">
        <f>IPMT('Model Assumptions'!$I$36,1,1,-AS130,0,0)</f>
        <v>3.1751999999999998</v>
      </c>
      <c r="AT149" s="214">
        <f>IPMT('Model Assumptions'!$I$36,1,1,-AT130,0,0)</f>
        <v>3.1751999999999998</v>
      </c>
      <c r="AU149" s="214">
        <f>IPMT('Model Assumptions'!$I$36,1,1,-AU130,0,0)</f>
        <v>3.7007999999999996</v>
      </c>
      <c r="AV149" s="214">
        <f>IPMT('Model Assumptions'!$I$36,1,1,-AV130,0,0)</f>
        <v>3.7007999999999996</v>
      </c>
      <c r="AW149" s="214">
        <f>IPMT('Model Assumptions'!$I$36,1,1,-AW130,0,0)</f>
        <v>3.7007999999999996</v>
      </c>
      <c r="AX149" s="214">
        <f>IPMT('Model Assumptions'!$I$36,1,1,-AX130,0,0)</f>
        <v>3.7007999999999996</v>
      </c>
      <c r="AY149" s="214">
        <f>IPMT('Model Assumptions'!$I$36,1,1,-AY130,0,0)</f>
        <v>3.7007999999999996</v>
      </c>
      <c r="AZ149" s="214">
        <f>IPMT('Model Assumptions'!$I$36,1,1,-AZ130,0,0)</f>
        <v>3.7007999999999996</v>
      </c>
      <c r="BA149" s="214">
        <f>IPMT('Model Assumptions'!$I$36,1,1,-BA130,0,0)</f>
        <v>3.5135999999999998</v>
      </c>
      <c r="BB149" s="214">
        <f>IPMT('Model Assumptions'!$I$36,1,1,-BB130,0,0)</f>
        <v>3.5135999999999998</v>
      </c>
      <c r="BC149" s="214">
        <f>IPMT('Model Assumptions'!$I$36,1,1,-BC130,0,0)</f>
        <v>3.5135999999999998</v>
      </c>
      <c r="BD149" s="214">
        <f>IPMT('Model Assumptions'!$I$36,1,1,-BD130,0,0)</f>
        <v>3.5135999999999998</v>
      </c>
      <c r="BE149" s="214">
        <f>IPMT('Model Assumptions'!$I$36,1,1,-BE130,0,0)</f>
        <v>3.5135999999999998</v>
      </c>
      <c r="BF149" s="214">
        <f>IPMT('Model Assumptions'!$I$36,1,1,-BF130,0,0)</f>
        <v>3.5135999999999998</v>
      </c>
      <c r="BG149" s="214">
        <f>IPMT('Model Assumptions'!$I$36,1,1,-BG130,0,0)</f>
        <v>4.1543999999999999</v>
      </c>
      <c r="BH149" s="214">
        <f>IPMT('Model Assumptions'!$I$36,1,1,-BH130,0,0)</f>
        <v>4.1543999999999999</v>
      </c>
      <c r="BI149" s="214">
        <f>IPMT('Model Assumptions'!$I$36,1,1,-BI130,0,0)</f>
        <v>4.1543999999999999</v>
      </c>
      <c r="BJ149" s="214">
        <f>IPMT('Model Assumptions'!$I$36,1,1,-BJ130,0,0)</f>
        <v>4.1543999999999999</v>
      </c>
      <c r="BK149" s="214">
        <f>IPMT('Model Assumptions'!$I$36,1,1,-BK130,0,0)</f>
        <v>4.1543999999999999</v>
      </c>
      <c r="BL149" s="214">
        <f>IPMT('Model Assumptions'!$I$36,1,1,-BL130,0,0)</f>
        <v>4.1543999999999999</v>
      </c>
      <c r="BM149" s="214">
        <f>IPMT('Model Assumptions'!$I$36,1,1,-BM130,0,0)</f>
        <v>4.7016</v>
      </c>
      <c r="BN149" s="214">
        <f>IPMT('Model Assumptions'!$I$36,1,1,-BN130,0,0)</f>
        <v>4.7016</v>
      </c>
      <c r="BO149" s="214">
        <f>IPMT('Model Assumptions'!$I$36,1,1,-BO130,0,0)</f>
        <v>4.7016</v>
      </c>
      <c r="BP149" s="214">
        <f>IPMT('Model Assumptions'!$I$36,1,1,-BP130,0,0)</f>
        <v>4.7016</v>
      </c>
      <c r="BQ149" s="214">
        <f>IPMT('Model Assumptions'!$I$36,1,1,-BQ130,0,0)</f>
        <v>4.7016</v>
      </c>
      <c r="BR149" s="214">
        <f>IPMT('Model Assumptions'!$I$36,1,1,-BR130,0,0)</f>
        <v>4.7016</v>
      </c>
      <c r="BS149" s="214">
        <f>IPMT('Model Assumptions'!$I$36,1,1,-BS130,0,0)</f>
        <v>3.851999999999999</v>
      </c>
      <c r="BT149" s="214">
        <f>IPMT('Model Assumptions'!$I$36,1,1,-BT130,0,0)</f>
        <v>3.851999999999999</v>
      </c>
      <c r="BU149" s="214">
        <f>IPMT('Model Assumptions'!$I$36,1,1,-BU130,0,0)</f>
        <v>3.851999999999999</v>
      </c>
      <c r="BV149" s="214">
        <f>IPMT('Model Assumptions'!$I$36,1,1,-BV130,0,0)</f>
        <v>3.851999999999999</v>
      </c>
      <c r="BW149" s="214">
        <f>IPMT('Model Assumptions'!$I$36,1,1,-BW130,0,0)</f>
        <v>3.851999999999999</v>
      </c>
      <c r="BX149" s="214">
        <f>IPMT('Model Assumptions'!$I$36,1,1,-BX130,0,0)</f>
        <v>3.851999999999999</v>
      </c>
      <c r="BY149" s="214">
        <f>IPMT('Model Assumptions'!$I$36,1,1,-BY130,0,0)</f>
        <v>4.6656000000000004</v>
      </c>
      <c r="BZ149" s="214">
        <f>IPMT('Model Assumptions'!$I$36,1,1,-BZ130,0,0)</f>
        <v>4.6656000000000004</v>
      </c>
      <c r="CA149" s="214">
        <f>IPMT('Model Assumptions'!$I$36,1,1,-CA130,0,0)</f>
        <v>4.6656000000000004</v>
      </c>
      <c r="CB149" s="214">
        <f>IPMT('Model Assumptions'!$I$36,1,1,-CB130,0,0)</f>
        <v>4.6656000000000004</v>
      </c>
      <c r="CC149" s="214">
        <f>IPMT('Model Assumptions'!$I$36,1,1,-CC130,0,0)</f>
        <v>4.6656000000000004</v>
      </c>
      <c r="CD149" s="214">
        <f>IPMT('Model Assumptions'!$I$36,1,1,-CD130,0,0)</f>
        <v>4.6656000000000004</v>
      </c>
      <c r="CE149" s="214">
        <f>IPMT('Model Assumptions'!$I$36,1,1,-CE130,0,0)</f>
        <v>5.3423999999999996</v>
      </c>
      <c r="CF149" s="214">
        <f>IPMT('Model Assumptions'!$I$36,1,1,-CF130,0,0)</f>
        <v>5.3423999999999996</v>
      </c>
      <c r="CG149" s="214">
        <f>IPMT('Model Assumptions'!$I$36,1,1,-CG130,0,0)</f>
        <v>5.3423999999999996</v>
      </c>
      <c r="CH149" s="214">
        <f>IPMT('Model Assumptions'!$I$36,1,1,-CH130,0,0)</f>
        <v>5.3423999999999996</v>
      </c>
      <c r="CI149" s="214">
        <f>IPMT('Model Assumptions'!$I$36,1,1,-CI130,0,0)</f>
        <v>5.3423999999999996</v>
      </c>
      <c r="CJ149" s="214">
        <f>IPMT('Model Assumptions'!$I$36,1,1,-CJ130,0,0)</f>
        <v>5.3423999999999996</v>
      </c>
      <c r="CK149" s="214">
        <f>IPMT('Model Assumptions'!$I$36,1,1,-CK130,0,0)</f>
        <v>5.7960000000000003</v>
      </c>
      <c r="CL149" s="214">
        <f>IPMT('Model Assumptions'!$I$36,1,1,-CL130,0,0)</f>
        <v>5.7960000000000003</v>
      </c>
      <c r="CM149" s="214">
        <f>IPMT('Model Assumptions'!$I$36,1,1,-CM130,0,0)</f>
        <v>5.7960000000000003</v>
      </c>
      <c r="CN149" s="214">
        <f>IPMT('Model Assumptions'!$I$36,1,1,-CN130,0,0)</f>
        <v>5.7960000000000003</v>
      </c>
      <c r="CO149" s="214">
        <f>IPMT('Model Assumptions'!$I$36,1,1,-CO130,0,0)</f>
        <v>5.7960000000000003</v>
      </c>
      <c r="CP149" s="214">
        <f>IPMT('Model Assumptions'!$I$36,1,1,-CP130,0,0)</f>
        <v>5.7960000000000003</v>
      </c>
      <c r="CQ149" s="214">
        <f>IPMT('Model Assumptions'!$I$36,1,1,-CQ130,0,0)</f>
        <v>6.3143999999999991</v>
      </c>
      <c r="CR149" s="214">
        <f>IPMT('Model Assumptions'!$I$36,1,1,-CR130,0,0)</f>
        <v>6.3143999999999991</v>
      </c>
      <c r="CS149" s="214">
        <f>IPMT('Model Assumptions'!$I$36,1,1,-CS130,0,0)</f>
        <v>6.3143999999999991</v>
      </c>
      <c r="CT149" s="214">
        <f>IPMT('Model Assumptions'!$I$36,1,1,-CT130,0,0)</f>
        <v>6.3143999999999991</v>
      </c>
      <c r="CU149" s="214">
        <f>IPMT('Model Assumptions'!$I$36,1,1,-CU130,0,0)</f>
        <v>6.3143999999999991</v>
      </c>
      <c r="CV149" s="214">
        <f>IPMT('Model Assumptions'!$I$36,1,1,-CV130,0,0)</f>
        <v>6.3143999999999991</v>
      </c>
      <c r="CW149" s="214">
        <f>IPMT('Model Assumptions'!$I$36,1,1,-CW130,0,0)</f>
        <v>6.6672000000000002</v>
      </c>
      <c r="CX149" s="214">
        <f>IPMT('Model Assumptions'!$I$36,1,1,-CX130,0,0)</f>
        <v>6.6672000000000002</v>
      </c>
      <c r="CY149" s="214">
        <f>IPMT('Model Assumptions'!$I$36,1,1,-CY130,0,0)</f>
        <v>6.6672000000000002</v>
      </c>
      <c r="CZ149" s="214">
        <f>IPMT('Model Assumptions'!$I$36,1,1,-CZ130,0,0)</f>
        <v>6.6672000000000002</v>
      </c>
      <c r="DA149" s="214">
        <f>IPMT('Model Assumptions'!$I$36,1,1,-DA130,0,0)</f>
        <v>6.6672000000000002</v>
      </c>
      <c r="DB149" s="214">
        <f>IPMT('Model Assumptions'!$I$36,1,1,-DB130,0,0)</f>
        <v>6.6672000000000002</v>
      </c>
      <c r="DC149" s="214">
        <f>IPMT('Model Assumptions'!$I$36,1,1,-DC130,0,0)</f>
        <v>1.9223999999999999</v>
      </c>
      <c r="DD149" s="214">
        <f>IPMT('Model Assumptions'!$I$36,1,1,-DD130,0,0)</f>
        <v>1.9223999999999999</v>
      </c>
      <c r="DE149" s="214">
        <f>IPMT('Model Assumptions'!$I$36,1,1,-DE130,0,0)</f>
        <v>1.9223999999999999</v>
      </c>
      <c r="DF149" s="214">
        <f>IPMT('Model Assumptions'!$I$36,1,1,-DF130,0,0)</f>
        <v>1.9223999999999999</v>
      </c>
      <c r="DG149" s="214">
        <f>IPMT('Model Assumptions'!$I$36,1,1,-DG130,0,0)</f>
        <v>1.9223999999999999</v>
      </c>
      <c r="DH149" s="214">
        <f>IPMT('Model Assumptions'!$I$36,1,1,-DH130,0,0)</f>
        <v>1.9223999999999999</v>
      </c>
      <c r="DI149" s="214">
        <f>IPMT('Model Assumptions'!$I$36,1,1,-DI130,0,0)</f>
        <v>1.5264</v>
      </c>
      <c r="DJ149" s="214">
        <f>IPMT('Model Assumptions'!$I$36,1,1,-DJ130,0,0)</f>
        <v>1.5264</v>
      </c>
      <c r="DK149" s="214">
        <f>IPMT('Model Assumptions'!$I$36,1,1,-DK130,0,0)</f>
        <v>1.5264</v>
      </c>
      <c r="DL149" s="214">
        <f>IPMT('Model Assumptions'!$I$36,1,1,-DL130,0,0)</f>
        <v>1.5264</v>
      </c>
      <c r="DM149" s="214">
        <f>IPMT('Model Assumptions'!$I$36,1,1,-DM130,0,0)</f>
        <v>1.5264</v>
      </c>
      <c r="DN149" s="214">
        <f>IPMT('Model Assumptions'!$I$36,1,1,-DN130,0,0)</f>
        <v>1.5264</v>
      </c>
      <c r="DO149" s="214">
        <f>IPMT('Model Assumptions'!$I$36,1,1,-DO130,0,0)</f>
        <v>1.7567999999999999</v>
      </c>
      <c r="DP149" s="214">
        <f>IPMT('Model Assumptions'!$I$36,1,1,-DP130,0,0)</f>
        <v>1.7567999999999999</v>
      </c>
      <c r="DQ149" s="214">
        <f>IPMT('Model Assumptions'!$I$36,1,1,-DQ130,0,0)</f>
        <v>1.7567999999999999</v>
      </c>
      <c r="DR149" s="214">
        <f>IPMT('Model Assumptions'!$I$36,1,1,-DR130,0,0)</f>
        <v>1.7567999999999999</v>
      </c>
      <c r="DS149" s="214">
        <f>IPMT('Model Assumptions'!$I$36,1,1,-DS130,0,0)</f>
        <v>1.7567999999999999</v>
      </c>
      <c r="DT149" s="214">
        <f>IPMT('Model Assumptions'!$I$36,1,1,-DT130,0,0)</f>
        <v>1.7567999999999999</v>
      </c>
      <c r="DU149" s="214">
        <f>IPMT('Model Assumptions'!$I$36,1,1,-DU130,0,0)</f>
        <v>2.8367999999999998</v>
      </c>
      <c r="DV149" s="214">
        <f>IPMT('Model Assumptions'!$I$36,1,1,-DV130,0,0)</f>
        <v>2.8367999999999998</v>
      </c>
      <c r="DW149" s="214">
        <f>IPMT('Model Assumptions'!$I$36,1,1,-DW130,0,0)</f>
        <v>2.8367999999999998</v>
      </c>
      <c r="DX149" s="214">
        <f>IPMT('Model Assumptions'!$I$36,1,1,-DX130,0,0)</f>
        <v>2.8367999999999998</v>
      </c>
      <c r="DY149" s="214">
        <f>IPMT('Model Assumptions'!$I$36,1,1,-DY130,0,0)</f>
        <v>2.8367999999999998</v>
      </c>
      <c r="DZ149" s="214">
        <f>IPMT('Model Assumptions'!$I$36,1,1,-DZ130,0,0)</f>
        <v>2.8367999999999998</v>
      </c>
      <c r="EA149" s="214">
        <f>IPMT('Model Assumptions'!$I$36,1,1,-EA130,0,0)</f>
        <v>2.9304000000000001</v>
      </c>
      <c r="EB149" s="214">
        <f>IPMT('Model Assumptions'!$I$36,1,1,-EB130,0,0)</f>
        <v>2.9304000000000001</v>
      </c>
      <c r="EC149" s="214">
        <f>IPMT('Model Assumptions'!$I$36,1,1,-EC130,0,0)</f>
        <v>2.9304000000000001</v>
      </c>
      <c r="ED149" s="214">
        <f>IPMT('Model Assumptions'!$I$36,1,1,-ED130,0,0)</f>
        <v>2.9304000000000001</v>
      </c>
      <c r="EE149" s="214">
        <f>IPMT('Model Assumptions'!$I$36,1,1,-EE130,0,0)</f>
        <v>2.9304000000000001</v>
      </c>
      <c r="EF149" s="214">
        <f>IPMT('Model Assumptions'!$I$36,1,1,-EF130,0,0)</f>
        <v>2.9304000000000001</v>
      </c>
      <c r="EG149" s="214">
        <f>IPMT('Model Assumptions'!$I$36,1,1,-EG130,0,0)</f>
        <v>0</v>
      </c>
      <c r="EH149" s="214">
        <f>IPMT('Model Assumptions'!$I$36,1,1,-EH130,0,0)</f>
        <v>0</v>
      </c>
      <c r="EI149" s="214">
        <f>IPMT('Model Assumptions'!$I$36,1,1,-EI130,0,0)</f>
        <v>0</v>
      </c>
      <c r="EJ149" s="214">
        <f>IPMT('Model Assumptions'!$I$36,1,1,-EJ130,0,0)</f>
        <v>0</v>
      </c>
      <c r="EK149" s="214">
        <f>IPMT('Model Assumptions'!$I$36,1,1,-EK130,0,0)</f>
        <v>0</v>
      </c>
      <c r="EL149" s="214">
        <f>IPMT('Model Assumptions'!$I$36,1,1,-EL130,0,0)</f>
        <v>0</v>
      </c>
      <c r="EM149" s="214">
        <f>IPMT('Model Assumptions'!$I$36,1,1,-EM130,0,0)</f>
        <v>0</v>
      </c>
      <c r="EN149" s="214">
        <f>IPMT('Model Assumptions'!$I$36,1,1,-EN130,0,0)</f>
        <v>0</v>
      </c>
      <c r="EO149" s="214">
        <f>IPMT('Model Assumptions'!$I$36,1,1,-EO130,0,0)</f>
        <v>0</v>
      </c>
      <c r="EP149" s="214">
        <f>IPMT('Model Assumptions'!$I$36,1,1,-EP130,0,0)</f>
        <v>0</v>
      </c>
      <c r="EQ149" s="214">
        <f>IPMT('Model Assumptions'!$I$36,1,1,-EQ130,0,0)</f>
        <v>0</v>
      </c>
      <c r="ER149" s="214">
        <f>IPMT('Model Assumptions'!$I$36,1,1,-ER130,0,0)</f>
        <v>0</v>
      </c>
      <c r="ES149" s="214">
        <f>IPMT('Model Assumptions'!$I$36,1,1,-ES130,0,0)</f>
        <v>0</v>
      </c>
      <c r="ET149" s="214">
        <f>IPMT('Model Assumptions'!$I$36,1,1,-ET130,0,0)</f>
        <v>0</v>
      </c>
      <c r="EU149" s="214">
        <f>IPMT('Model Assumptions'!$I$36,1,1,-EU130,0,0)</f>
        <v>0</v>
      </c>
      <c r="EV149" s="214">
        <f>IPMT('Model Assumptions'!$I$36,1,1,-EV130,0,0)</f>
        <v>0</v>
      </c>
      <c r="EW149" s="214">
        <f>IPMT('Model Assumptions'!$I$36,1,1,-EW130,0,0)</f>
        <v>0</v>
      </c>
      <c r="EX149" s="214">
        <f>IPMT('Model Assumptions'!$I$36,1,1,-EX130,0,0)</f>
        <v>0</v>
      </c>
      <c r="EY149" s="214">
        <f>IPMT('Model Assumptions'!$I$36,1,1,-EY130,0,0)</f>
        <v>0</v>
      </c>
      <c r="EZ149" s="214">
        <f>IPMT('Model Assumptions'!$I$36,1,1,-EZ130,0,0)</f>
        <v>0</v>
      </c>
      <c r="FA149" s="214">
        <f>IPMT('Model Assumptions'!$I$36,1,1,-FA130,0,0)</f>
        <v>0</v>
      </c>
      <c r="FB149" s="214">
        <f>IPMT('Model Assumptions'!$I$36,1,1,-FB130,0,0)</f>
        <v>0</v>
      </c>
      <c r="FC149" s="214">
        <f>IPMT('Model Assumptions'!$I$36,1,1,-FC130,0,0)</f>
        <v>0</v>
      </c>
      <c r="FD149" s="214">
        <f>IPMT('Model Assumptions'!$I$36,1,1,-FD130,0,0)</f>
        <v>0</v>
      </c>
      <c r="FE149" s="214">
        <f>IPMT('Model Assumptions'!$I$36,1,1,-FE130,0,0)</f>
        <v>0</v>
      </c>
      <c r="FF149" s="214">
        <f>IPMT('Model Assumptions'!$I$36,1,1,-FF130,0,0)</f>
        <v>0</v>
      </c>
      <c r="FG149" s="214">
        <f>IPMT('Model Assumptions'!$I$36,1,1,-FG130,0,0)</f>
        <v>0</v>
      </c>
      <c r="FH149" s="214">
        <f>IPMT('Model Assumptions'!$I$36,1,1,-FH130,0,0)</f>
        <v>0</v>
      </c>
      <c r="FI149" s="214">
        <f>IPMT('Model Assumptions'!$I$36,1,1,-FI130,0,0)</f>
        <v>0</v>
      </c>
      <c r="FJ149" s="214">
        <f>IPMT('Model Assumptions'!$I$36,1,1,-FJ130,0,0)</f>
        <v>0</v>
      </c>
      <c r="FK149" s="214">
        <f>IPMT('Model Assumptions'!$I$36,1,1,-FK130,0,0)</f>
        <v>0</v>
      </c>
      <c r="FL149" s="214">
        <f>IPMT('Model Assumptions'!$I$36,1,1,-FL130,0,0)</f>
        <v>0</v>
      </c>
      <c r="FM149" s="214">
        <f>IPMT('Model Assumptions'!$I$36,1,1,-FM130,0,0)</f>
        <v>0</v>
      </c>
      <c r="FN149" s="214">
        <f>IPMT('Model Assumptions'!$I$36,1,1,-FN130,0,0)</f>
        <v>0</v>
      </c>
      <c r="FO149" s="214">
        <f>IPMT('Model Assumptions'!$I$36,1,1,-FO130,0,0)</f>
        <v>0</v>
      </c>
      <c r="FP149" s="214">
        <f>IPMT('Model Assumptions'!$I$36,1,1,-FP130,0,0)</f>
        <v>0</v>
      </c>
      <c r="FQ149" s="214">
        <f>IPMT('Model Assumptions'!$I$36,1,1,-FQ130,0,0)</f>
        <v>0</v>
      </c>
      <c r="FR149" s="214">
        <f>IPMT('Model Assumptions'!$I$36,1,1,-FR130,0,0)</f>
        <v>0</v>
      </c>
      <c r="FS149" s="214">
        <f>IPMT('Model Assumptions'!$I$36,1,1,-FS130,0,0)</f>
        <v>0</v>
      </c>
      <c r="FT149" s="214">
        <f>IPMT('Model Assumptions'!$I$36,1,1,-FT130,0,0)</f>
        <v>0</v>
      </c>
      <c r="FU149" s="214">
        <f>IPMT('Model Assumptions'!$I$36,1,1,-FU130,0,0)</f>
        <v>0</v>
      </c>
      <c r="FV149" s="214">
        <f>IPMT('Model Assumptions'!$I$36,1,1,-FV130,0,0)</f>
        <v>0</v>
      </c>
      <c r="FW149" s="214">
        <f>IPMT('Model Assumptions'!$I$36,1,1,-FW130,0,0)</f>
        <v>0</v>
      </c>
      <c r="FX149" s="214">
        <f>IPMT('Model Assumptions'!$I$36,1,1,-FX130,0,0)</f>
        <v>0</v>
      </c>
      <c r="FY149" s="214">
        <f>IPMT('Model Assumptions'!$I$36,1,1,-FY130,0,0)</f>
        <v>0</v>
      </c>
      <c r="FZ149" s="214">
        <f>IPMT('Model Assumptions'!$I$36,1,1,-FZ130,0,0)</f>
        <v>0</v>
      </c>
      <c r="GA149" s="214">
        <f>IPMT('Model Assumptions'!$I$36,1,1,-GA130,0,0)</f>
        <v>0</v>
      </c>
      <c r="GB149" s="214">
        <f>IPMT('Model Assumptions'!$I$36,1,1,-GB130,0,0)</f>
        <v>0</v>
      </c>
      <c r="GC149" s="214">
        <f>IPMT('Model Assumptions'!$I$36,1,1,-GC130,0,0)</f>
        <v>0</v>
      </c>
      <c r="GD149" s="214">
        <f>IPMT('Model Assumptions'!$I$36,1,1,-GD130,0,0)</f>
        <v>0</v>
      </c>
      <c r="GE149" s="214">
        <f>IPMT('Model Assumptions'!$I$36,1,1,-GE130,0,0)</f>
        <v>0</v>
      </c>
      <c r="GF149" s="214">
        <f>IPMT('Model Assumptions'!$I$36,1,1,-GF130,0,0)</f>
        <v>0</v>
      </c>
      <c r="GG149" s="214">
        <f>IPMT('Model Assumptions'!$I$36,1,1,-GG130,0,0)</f>
        <v>0</v>
      </c>
      <c r="GH149" s="214">
        <f>IPMT('Model Assumptions'!$I$36,1,1,-GH130,0,0)</f>
        <v>0</v>
      </c>
      <c r="GI149" s="214">
        <f>IPMT('Model Assumptions'!$I$36,1,1,-GI130,0,0)</f>
        <v>0</v>
      </c>
      <c r="GJ149" s="214">
        <f>IPMT('Model Assumptions'!$I$36,1,1,-GJ130,0,0)</f>
        <v>0</v>
      </c>
      <c r="GK149" s="214">
        <f>IPMT('Model Assumptions'!$I$36,1,1,-GK130,0,0)</f>
        <v>0</v>
      </c>
      <c r="GL149" s="214">
        <f>IPMT('Model Assumptions'!$I$36,1,1,-GL130,0,0)</f>
        <v>0</v>
      </c>
      <c r="GM149" s="214">
        <f>IPMT('Model Assumptions'!$I$36,1,1,-GM130,0,0)</f>
        <v>0</v>
      </c>
      <c r="GN149" s="214">
        <f>IPMT('Model Assumptions'!$I$36,1,1,-GN130,0,0)</f>
        <v>0</v>
      </c>
      <c r="GO149" s="214">
        <f>IPMT('Model Assumptions'!$I$36,1,1,-GO130,0,0)</f>
        <v>0</v>
      </c>
      <c r="GP149" s="214">
        <f>IPMT('Model Assumptions'!$I$36,1,1,-GP130,0,0)</f>
        <v>0</v>
      </c>
      <c r="GQ149" s="214">
        <f>IPMT('Model Assumptions'!$I$36,1,1,-GQ130,0,0)</f>
        <v>0</v>
      </c>
      <c r="GR149" s="214">
        <f>IPMT('Model Assumptions'!$I$36,1,1,-GR130,0,0)</f>
        <v>0</v>
      </c>
      <c r="GS149" s="214">
        <f>IPMT('Model Assumptions'!$I$36,1,1,-GS130,0,0)</f>
        <v>0</v>
      </c>
      <c r="GT149" s="214">
        <f>IPMT('Model Assumptions'!$I$36,1,1,-GT130,0,0)</f>
        <v>0</v>
      </c>
      <c r="GU149" s="214">
        <f>IPMT('Model Assumptions'!$I$36,1,1,-GU130,0,0)</f>
        <v>0</v>
      </c>
      <c r="GV149" s="214">
        <f>IPMT('Model Assumptions'!$I$36,1,1,-GV130,0,0)</f>
        <v>0</v>
      </c>
      <c r="GX149" s="230">
        <f t="shared" si="223"/>
        <v>148</v>
      </c>
      <c r="HB149" s="211" t="str">
        <f>EP$18&amp;EP$19&amp;EP$20</f>
        <v/>
      </c>
      <c r="HF149" s="212" t="str">
        <f>EP$18&amp;EP$19&amp;EP$20&amp;"Term:"&amp; EP$43&amp;"  Mileage: "&amp;EP$44</f>
        <v xml:space="preserve">Term:  Mileage: </v>
      </c>
    </row>
    <row r="150" spans="1:214" ht="12" hidden="1" customHeight="1" x14ac:dyDescent="0.2">
      <c r="A150" s="230" t="s">
        <v>440</v>
      </c>
      <c r="B150" s="208" t="str">
        <f t="shared" si="234"/>
        <v>ClaimsManagementstep2</v>
      </c>
      <c r="D150" s="232" t="str">
        <f t="shared" si="235"/>
        <v xml:space="preserve"> Claims Management </v>
      </c>
      <c r="E150" s="214">
        <f>IPMT('Model Assumptions'!$I$36,1,1,-E131,0,0)</f>
        <v>0</v>
      </c>
      <c r="F150" s="214">
        <f>IPMT('Model Assumptions'!$I$36,1,1,-F131,0,0)</f>
        <v>0</v>
      </c>
      <c r="G150" s="214">
        <f>IPMT('Model Assumptions'!$I$36,1,1,-G131,0,0)</f>
        <v>0</v>
      </c>
      <c r="H150" s="214">
        <f>IPMT('Model Assumptions'!$I$36,1,1,-H131,0,0)</f>
        <v>0</v>
      </c>
      <c r="I150" s="214">
        <f>IPMT('Model Assumptions'!$I$36,1,1,-I131,0,0)</f>
        <v>0</v>
      </c>
      <c r="J150" s="214">
        <f>IPMT('Model Assumptions'!$I$36,1,1,-J131,0,0)</f>
        <v>0</v>
      </c>
      <c r="K150" s="214">
        <f>IPMT('Model Assumptions'!$I$36,1,1,-K131,0,0)</f>
        <v>0</v>
      </c>
      <c r="L150" s="214">
        <f>IPMT('Model Assumptions'!$I$36,1,1,-L131,0,0)</f>
        <v>0</v>
      </c>
      <c r="M150" s="214">
        <f>IPMT('Model Assumptions'!$I$36,1,1,-M131,0,0)</f>
        <v>0</v>
      </c>
      <c r="N150" s="214">
        <f>IPMT('Model Assumptions'!$I$36,1,1,-N131,0,0)</f>
        <v>0</v>
      </c>
      <c r="O150" s="214">
        <f>IPMT('Model Assumptions'!$I$36,1,1,-O131,0,0)</f>
        <v>0</v>
      </c>
      <c r="P150" s="214">
        <f>IPMT('Model Assumptions'!$I$36,1,1,-P131,0,0)</f>
        <v>0</v>
      </c>
      <c r="Q150" s="214">
        <f>IPMT('Model Assumptions'!$I$36,1,1,-Q131,0,0)</f>
        <v>0</v>
      </c>
      <c r="R150" s="214">
        <f>IPMT('Model Assumptions'!$I$36,1,1,-R131,0,0)</f>
        <v>0</v>
      </c>
      <c r="S150" s="214">
        <f>IPMT('Model Assumptions'!$I$36,1,1,-S131,0,0)</f>
        <v>0</v>
      </c>
      <c r="T150" s="214">
        <f>IPMT('Model Assumptions'!$I$36,1,1,-T131,0,0)</f>
        <v>0</v>
      </c>
      <c r="U150" s="214">
        <f>IPMT('Model Assumptions'!$I$36,1,1,-U131,0,0)</f>
        <v>0</v>
      </c>
      <c r="V150" s="214">
        <f>IPMT('Model Assumptions'!$I$36,1,1,-V131,0,0)</f>
        <v>0</v>
      </c>
      <c r="W150" s="214">
        <f>IPMT('Model Assumptions'!$I$36,1,1,-W131,0,0)</f>
        <v>0</v>
      </c>
      <c r="X150" s="214">
        <f>IPMT('Model Assumptions'!$I$36,1,1,-X131,0,0)</f>
        <v>0</v>
      </c>
      <c r="Y150" s="214">
        <f>IPMT('Model Assumptions'!$I$36,1,1,-Y131,0,0)</f>
        <v>0</v>
      </c>
      <c r="Z150" s="214">
        <f>IPMT('Model Assumptions'!$I$36,1,1,-Z131,0,0)</f>
        <v>0</v>
      </c>
      <c r="AA150" s="214">
        <f>IPMT('Model Assumptions'!$I$36,1,1,-AA131,0,0)</f>
        <v>0</v>
      </c>
      <c r="AB150" s="214">
        <f>IPMT('Model Assumptions'!$I$36,1,1,-AB131,0,0)</f>
        <v>0</v>
      </c>
      <c r="AC150" s="214">
        <f>IPMT('Model Assumptions'!$I$36,1,1,-AC131,0,0)</f>
        <v>0</v>
      </c>
      <c r="AD150" s="214">
        <f>IPMT('Model Assumptions'!$I$36,1,1,-AD131,0,0)</f>
        <v>0</v>
      </c>
      <c r="AE150" s="214">
        <f>IPMT('Model Assumptions'!$I$36,1,1,-AE131,0,0)</f>
        <v>0</v>
      </c>
      <c r="AF150" s="214">
        <f>IPMT('Model Assumptions'!$I$36,1,1,-AF131,0,0)</f>
        <v>0</v>
      </c>
      <c r="AG150" s="214">
        <f>IPMT('Model Assumptions'!$I$36,1,1,-AG131,0,0)</f>
        <v>0</v>
      </c>
      <c r="AH150" s="214">
        <f>IPMT('Model Assumptions'!$I$36,1,1,-AH131,0,0)</f>
        <v>0</v>
      </c>
      <c r="AI150" s="214">
        <f>IPMT('Model Assumptions'!$I$36,1,1,-AI131,0,0)</f>
        <v>0</v>
      </c>
      <c r="AJ150" s="214">
        <f>IPMT('Model Assumptions'!$I$36,1,1,-AJ131,0,0)</f>
        <v>0</v>
      </c>
      <c r="AK150" s="214">
        <f>IPMT('Model Assumptions'!$I$36,1,1,-AK131,0,0)</f>
        <v>0</v>
      </c>
      <c r="AL150" s="214">
        <f>IPMT('Model Assumptions'!$I$36,1,1,-AL131,0,0)</f>
        <v>0</v>
      </c>
      <c r="AM150" s="214">
        <f>IPMT('Model Assumptions'!$I$36,1,1,-AM131,0,0)</f>
        <v>0</v>
      </c>
      <c r="AN150" s="214">
        <f>IPMT('Model Assumptions'!$I$36,1,1,-AN131,0,0)</f>
        <v>0</v>
      </c>
      <c r="AO150" s="214">
        <f>IPMT('Model Assumptions'!$I$36,1,1,-AO131,0,0)</f>
        <v>0</v>
      </c>
      <c r="AP150" s="214">
        <f>IPMT('Model Assumptions'!$I$36,1,1,-AP131,0,0)</f>
        <v>0</v>
      </c>
      <c r="AQ150" s="214">
        <f>IPMT('Model Assumptions'!$I$36,1,1,-AQ131,0,0)</f>
        <v>0</v>
      </c>
      <c r="AR150" s="214">
        <f>IPMT('Model Assumptions'!$I$36,1,1,-AR131,0,0)</f>
        <v>0</v>
      </c>
      <c r="AS150" s="214">
        <f>IPMT('Model Assumptions'!$I$36,1,1,-AS131,0,0)</f>
        <v>0</v>
      </c>
      <c r="AT150" s="214">
        <f>IPMT('Model Assumptions'!$I$36,1,1,-AT131,0,0)</f>
        <v>0</v>
      </c>
      <c r="AU150" s="214">
        <f>IPMT('Model Assumptions'!$I$36,1,1,-AU131,0,0)</f>
        <v>0</v>
      </c>
      <c r="AV150" s="214">
        <f>IPMT('Model Assumptions'!$I$36,1,1,-AV131,0,0)</f>
        <v>0</v>
      </c>
      <c r="AW150" s="214">
        <f>IPMT('Model Assumptions'!$I$36,1,1,-AW131,0,0)</f>
        <v>0</v>
      </c>
      <c r="AX150" s="214">
        <f>IPMT('Model Assumptions'!$I$36,1,1,-AX131,0,0)</f>
        <v>0</v>
      </c>
      <c r="AY150" s="214">
        <f>IPMT('Model Assumptions'!$I$36,1,1,-AY131,0,0)</f>
        <v>0</v>
      </c>
      <c r="AZ150" s="214">
        <f>IPMT('Model Assumptions'!$I$36,1,1,-AZ131,0,0)</f>
        <v>0</v>
      </c>
      <c r="BA150" s="214">
        <f>IPMT('Model Assumptions'!$I$36,1,1,-BA131,0,0)</f>
        <v>0</v>
      </c>
      <c r="BB150" s="214">
        <f>IPMT('Model Assumptions'!$I$36,1,1,-BB131,0,0)</f>
        <v>0</v>
      </c>
      <c r="BC150" s="214">
        <f>IPMT('Model Assumptions'!$I$36,1,1,-BC131,0,0)</f>
        <v>0</v>
      </c>
      <c r="BD150" s="214">
        <f>IPMT('Model Assumptions'!$I$36,1,1,-BD131,0,0)</f>
        <v>0</v>
      </c>
      <c r="BE150" s="214">
        <f>IPMT('Model Assumptions'!$I$36,1,1,-BE131,0,0)</f>
        <v>0</v>
      </c>
      <c r="BF150" s="214">
        <f>IPMT('Model Assumptions'!$I$36,1,1,-BF131,0,0)</f>
        <v>0</v>
      </c>
      <c r="BG150" s="214">
        <f>IPMT('Model Assumptions'!$I$36,1,1,-BG131,0,0)</f>
        <v>0</v>
      </c>
      <c r="BH150" s="214">
        <f>IPMT('Model Assumptions'!$I$36,1,1,-BH131,0,0)</f>
        <v>0</v>
      </c>
      <c r="BI150" s="214">
        <f>IPMT('Model Assumptions'!$I$36,1,1,-BI131,0,0)</f>
        <v>0</v>
      </c>
      <c r="BJ150" s="214">
        <f>IPMT('Model Assumptions'!$I$36,1,1,-BJ131,0,0)</f>
        <v>0</v>
      </c>
      <c r="BK150" s="214">
        <f>IPMT('Model Assumptions'!$I$36,1,1,-BK131,0,0)</f>
        <v>0</v>
      </c>
      <c r="BL150" s="214">
        <f>IPMT('Model Assumptions'!$I$36,1,1,-BL131,0,0)</f>
        <v>0</v>
      </c>
      <c r="BM150" s="214">
        <f>IPMT('Model Assumptions'!$I$36,1,1,-BM131,0,0)</f>
        <v>0</v>
      </c>
      <c r="BN150" s="214">
        <f>IPMT('Model Assumptions'!$I$36,1,1,-BN131,0,0)</f>
        <v>0</v>
      </c>
      <c r="BO150" s="214">
        <f>IPMT('Model Assumptions'!$I$36,1,1,-BO131,0,0)</f>
        <v>0</v>
      </c>
      <c r="BP150" s="214">
        <f>IPMT('Model Assumptions'!$I$36,1,1,-BP131,0,0)</f>
        <v>0</v>
      </c>
      <c r="BQ150" s="214">
        <f>IPMT('Model Assumptions'!$I$36,1,1,-BQ131,0,0)</f>
        <v>0</v>
      </c>
      <c r="BR150" s="214">
        <f>IPMT('Model Assumptions'!$I$36,1,1,-BR131,0,0)</f>
        <v>0</v>
      </c>
      <c r="BS150" s="214">
        <f>IPMT('Model Assumptions'!$I$36,1,1,-BS131,0,0)</f>
        <v>0</v>
      </c>
      <c r="BT150" s="214">
        <f>IPMT('Model Assumptions'!$I$36,1,1,-BT131,0,0)</f>
        <v>0</v>
      </c>
      <c r="BU150" s="214">
        <f>IPMT('Model Assumptions'!$I$36,1,1,-BU131,0,0)</f>
        <v>0</v>
      </c>
      <c r="BV150" s="214">
        <f>IPMT('Model Assumptions'!$I$36,1,1,-BV131,0,0)</f>
        <v>0</v>
      </c>
      <c r="BW150" s="214">
        <f>IPMT('Model Assumptions'!$I$36,1,1,-BW131,0,0)</f>
        <v>0</v>
      </c>
      <c r="BX150" s="214">
        <f>IPMT('Model Assumptions'!$I$36,1,1,-BX131,0,0)</f>
        <v>0</v>
      </c>
      <c r="BY150" s="214">
        <f>IPMT('Model Assumptions'!$I$36,1,1,-BY131,0,0)</f>
        <v>0</v>
      </c>
      <c r="BZ150" s="214">
        <f>IPMT('Model Assumptions'!$I$36,1,1,-BZ131,0,0)</f>
        <v>0</v>
      </c>
      <c r="CA150" s="214">
        <f>IPMT('Model Assumptions'!$I$36,1,1,-CA131,0,0)</f>
        <v>0</v>
      </c>
      <c r="CB150" s="214">
        <f>IPMT('Model Assumptions'!$I$36,1,1,-CB131,0,0)</f>
        <v>0</v>
      </c>
      <c r="CC150" s="214">
        <f>IPMT('Model Assumptions'!$I$36,1,1,-CC131,0,0)</f>
        <v>0</v>
      </c>
      <c r="CD150" s="214">
        <f>IPMT('Model Assumptions'!$I$36,1,1,-CD131,0,0)</f>
        <v>0</v>
      </c>
      <c r="CE150" s="214">
        <f>IPMT('Model Assumptions'!$I$36,1,1,-CE131,0,0)</f>
        <v>0</v>
      </c>
      <c r="CF150" s="214">
        <f>IPMT('Model Assumptions'!$I$36,1,1,-CF131,0,0)</f>
        <v>0</v>
      </c>
      <c r="CG150" s="214">
        <f>IPMT('Model Assumptions'!$I$36,1,1,-CG131,0,0)</f>
        <v>0</v>
      </c>
      <c r="CH150" s="214">
        <f>IPMT('Model Assumptions'!$I$36,1,1,-CH131,0,0)</f>
        <v>0</v>
      </c>
      <c r="CI150" s="214">
        <f>IPMT('Model Assumptions'!$I$36,1,1,-CI131,0,0)</f>
        <v>0</v>
      </c>
      <c r="CJ150" s="214">
        <f>IPMT('Model Assumptions'!$I$36,1,1,-CJ131,0,0)</f>
        <v>0</v>
      </c>
      <c r="CK150" s="214">
        <f>IPMT('Model Assumptions'!$I$36,1,1,-CK131,0,0)</f>
        <v>0</v>
      </c>
      <c r="CL150" s="214">
        <f>IPMT('Model Assumptions'!$I$36,1,1,-CL131,0,0)</f>
        <v>0</v>
      </c>
      <c r="CM150" s="214">
        <f>IPMT('Model Assumptions'!$I$36,1,1,-CM131,0,0)</f>
        <v>0</v>
      </c>
      <c r="CN150" s="214">
        <f>IPMT('Model Assumptions'!$I$36,1,1,-CN131,0,0)</f>
        <v>0</v>
      </c>
      <c r="CO150" s="214">
        <f>IPMT('Model Assumptions'!$I$36,1,1,-CO131,0,0)</f>
        <v>0</v>
      </c>
      <c r="CP150" s="214">
        <f>IPMT('Model Assumptions'!$I$36,1,1,-CP131,0,0)</f>
        <v>0</v>
      </c>
      <c r="CQ150" s="214">
        <f>IPMT('Model Assumptions'!$I$36,1,1,-CQ131,0,0)</f>
        <v>0</v>
      </c>
      <c r="CR150" s="214">
        <f>IPMT('Model Assumptions'!$I$36,1,1,-CR131,0,0)</f>
        <v>0</v>
      </c>
      <c r="CS150" s="214">
        <f>IPMT('Model Assumptions'!$I$36,1,1,-CS131,0,0)</f>
        <v>0</v>
      </c>
      <c r="CT150" s="214">
        <f>IPMT('Model Assumptions'!$I$36,1,1,-CT131,0,0)</f>
        <v>0</v>
      </c>
      <c r="CU150" s="214">
        <f>IPMT('Model Assumptions'!$I$36,1,1,-CU131,0,0)</f>
        <v>0</v>
      </c>
      <c r="CV150" s="214">
        <f>IPMT('Model Assumptions'!$I$36,1,1,-CV131,0,0)</f>
        <v>0</v>
      </c>
      <c r="CW150" s="214">
        <f>IPMT('Model Assumptions'!$I$36,1,1,-CW131,0,0)</f>
        <v>0</v>
      </c>
      <c r="CX150" s="214">
        <f>IPMT('Model Assumptions'!$I$36,1,1,-CX131,0,0)</f>
        <v>0</v>
      </c>
      <c r="CY150" s="214">
        <f>IPMT('Model Assumptions'!$I$36,1,1,-CY131,0,0)</f>
        <v>0</v>
      </c>
      <c r="CZ150" s="214">
        <f>IPMT('Model Assumptions'!$I$36,1,1,-CZ131,0,0)</f>
        <v>0</v>
      </c>
      <c r="DA150" s="214">
        <f>IPMT('Model Assumptions'!$I$36,1,1,-DA131,0,0)</f>
        <v>0</v>
      </c>
      <c r="DB150" s="214">
        <f>IPMT('Model Assumptions'!$I$36,1,1,-DB131,0,0)</f>
        <v>0</v>
      </c>
      <c r="DC150" s="214">
        <f>IPMT('Model Assumptions'!$I$36,1,1,-DC131,0,0)</f>
        <v>0</v>
      </c>
      <c r="DD150" s="214">
        <f>IPMT('Model Assumptions'!$I$36,1,1,-DD131,0,0)</f>
        <v>0</v>
      </c>
      <c r="DE150" s="214">
        <f>IPMT('Model Assumptions'!$I$36,1,1,-DE131,0,0)</f>
        <v>0</v>
      </c>
      <c r="DF150" s="214">
        <f>IPMT('Model Assumptions'!$I$36,1,1,-DF131,0,0)</f>
        <v>0</v>
      </c>
      <c r="DG150" s="214">
        <f>IPMT('Model Assumptions'!$I$36,1,1,-DG131,0,0)</f>
        <v>0</v>
      </c>
      <c r="DH150" s="214">
        <f>IPMT('Model Assumptions'!$I$36,1,1,-DH131,0,0)</f>
        <v>0</v>
      </c>
      <c r="DI150" s="214">
        <f>IPMT('Model Assumptions'!$I$36,1,1,-DI131,0,0)</f>
        <v>0</v>
      </c>
      <c r="DJ150" s="214">
        <f>IPMT('Model Assumptions'!$I$36,1,1,-DJ131,0,0)</f>
        <v>0</v>
      </c>
      <c r="DK150" s="214">
        <f>IPMT('Model Assumptions'!$I$36,1,1,-DK131,0,0)</f>
        <v>0</v>
      </c>
      <c r="DL150" s="214">
        <f>IPMT('Model Assumptions'!$I$36,1,1,-DL131,0,0)</f>
        <v>0</v>
      </c>
      <c r="DM150" s="214">
        <f>IPMT('Model Assumptions'!$I$36,1,1,-DM131,0,0)</f>
        <v>0</v>
      </c>
      <c r="DN150" s="214">
        <f>IPMT('Model Assumptions'!$I$36,1,1,-DN131,0,0)</f>
        <v>0</v>
      </c>
      <c r="DO150" s="214">
        <f>IPMT('Model Assumptions'!$I$36,1,1,-DO131,0,0)</f>
        <v>0</v>
      </c>
      <c r="DP150" s="214">
        <f>IPMT('Model Assumptions'!$I$36,1,1,-DP131,0,0)</f>
        <v>0</v>
      </c>
      <c r="DQ150" s="214">
        <f>IPMT('Model Assumptions'!$I$36,1,1,-DQ131,0,0)</f>
        <v>0</v>
      </c>
      <c r="DR150" s="214">
        <f>IPMT('Model Assumptions'!$I$36,1,1,-DR131,0,0)</f>
        <v>0</v>
      </c>
      <c r="DS150" s="214">
        <f>IPMT('Model Assumptions'!$I$36,1,1,-DS131,0,0)</f>
        <v>0</v>
      </c>
      <c r="DT150" s="214">
        <f>IPMT('Model Assumptions'!$I$36,1,1,-DT131,0,0)</f>
        <v>0</v>
      </c>
      <c r="DU150" s="214">
        <f>IPMT('Model Assumptions'!$I$36,1,1,-DU131,0,0)</f>
        <v>0</v>
      </c>
      <c r="DV150" s="214">
        <f>IPMT('Model Assumptions'!$I$36,1,1,-DV131,0,0)</f>
        <v>0</v>
      </c>
      <c r="DW150" s="214">
        <f>IPMT('Model Assumptions'!$I$36,1,1,-DW131,0,0)</f>
        <v>0</v>
      </c>
      <c r="DX150" s="214">
        <f>IPMT('Model Assumptions'!$I$36,1,1,-DX131,0,0)</f>
        <v>0</v>
      </c>
      <c r="DY150" s="214">
        <f>IPMT('Model Assumptions'!$I$36,1,1,-DY131,0,0)</f>
        <v>0</v>
      </c>
      <c r="DZ150" s="214">
        <f>IPMT('Model Assumptions'!$I$36,1,1,-DZ131,0,0)</f>
        <v>0</v>
      </c>
      <c r="EA150" s="214">
        <f>IPMT('Model Assumptions'!$I$36,1,1,-EA131,0,0)</f>
        <v>0</v>
      </c>
      <c r="EB150" s="214">
        <f>IPMT('Model Assumptions'!$I$36,1,1,-EB131,0,0)</f>
        <v>0</v>
      </c>
      <c r="EC150" s="214">
        <f>IPMT('Model Assumptions'!$I$36,1,1,-EC131,0,0)</f>
        <v>0</v>
      </c>
      <c r="ED150" s="214">
        <f>IPMT('Model Assumptions'!$I$36,1,1,-ED131,0,0)</f>
        <v>0</v>
      </c>
      <c r="EE150" s="214">
        <f>IPMT('Model Assumptions'!$I$36,1,1,-EE131,0,0)</f>
        <v>0</v>
      </c>
      <c r="EF150" s="214">
        <f>IPMT('Model Assumptions'!$I$36,1,1,-EF131,0,0)</f>
        <v>0</v>
      </c>
      <c r="EG150" s="214">
        <f>IPMT('Model Assumptions'!$I$36,1,1,-EG131,0,0)</f>
        <v>0</v>
      </c>
      <c r="EH150" s="214">
        <f>IPMT('Model Assumptions'!$I$36,1,1,-EH131,0,0)</f>
        <v>0</v>
      </c>
      <c r="EI150" s="214">
        <f>IPMT('Model Assumptions'!$I$36,1,1,-EI131,0,0)</f>
        <v>0</v>
      </c>
      <c r="EJ150" s="214">
        <f>IPMT('Model Assumptions'!$I$36,1,1,-EJ131,0,0)</f>
        <v>0</v>
      </c>
      <c r="EK150" s="214">
        <f>IPMT('Model Assumptions'!$I$36,1,1,-EK131,0,0)</f>
        <v>0</v>
      </c>
      <c r="EL150" s="214">
        <f>IPMT('Model Assumptions'!$I$36,1,1,-EL131,0,0)</f>
        <v>0</v>
      </c>
      <c r="EM150" s="214">
        <f>IPMT('Model Assumptions'!$I$36,1,1,-EM131,0,0)</f>
        <v>0</v>
      </c>
      <c r="EN150" s="214">
        <f>IPMT('Model Assumptions'!$I$36,1,1,-EN131,0,0)</f>
        <v>0</v>
      </c>
      <c r="EO150" s="214">
        <f>IPMT('Model Assumptions'!$I$36,1,1,-EO131,0,0)</f>
        <v>0</v>
      </c>
      <c r="EP150" s="214">
        <f>IPMT('Model Assumptions'!$I$36,1,1,-EP131,0,0)</f>
        <v>0</v>
      </c>
      <c r="EQ150" s="214">
        <f>IPMT('Model Assumptions'!$I$36,1,1,-EQ131,0,0)</f>
        <v>0</v>
      </c>
      <c r="ER150" s="214">
        <f>IPMT('Model Assumptions'!$I$36,1,1,-ER131,0,0)</f>
        <v>0</v>
      </c>
      <c r="ES150" s="214">
        <f>IPMT('Model Assumptions'!$I$36,1,1,-ES131,0,0)</f>
        <v>0</v>
      </c>
      <c r="ET150" s="214">
        <f>IPMT('Model Assumptions'!$I$36,1,1,-ET131,0,0)</f>
        <v>0</v>
      </c>
      <c r="EU150" s="214">
        <f>IPMT('Model Assumptions'!$I$36,1,1,-EU131,0,0)</f>
        <v>0</v>
      </c>
      <c r="EV150" s="214">
        <f>IPMT('Model Assumptions'!$I$36,1,1,-EV131,0,0)</f>
        <v>0</v>
      </c>
      <c r="EW150" s="214">
        <f>IPMT('Model Assumptions'!$I$36,1,1,-EW131,0,0)</f>
        <v>0</v>
      </c>
      <c r="EX150" s="214">
        <f>IPMT('Model Assumptions'!$I$36,1,1,-EX131,0,0)</f>
        <v>0</v>
      </c>
      <c r="EY150" s="214">
        <f>IPMT('Model Assumptions'!$I$36,1,1,-EY131,0,0)</f>
        <v>0</v>
      </c>
      <c r="EZ150" s="214">
        <f>IPMT('Model Assumptions'!$I$36,1,1,-EZ131,0,0)</f>
        <v>0</v>
      </c>
      <c r="FA150" s="214">
        <f>IPMT('Model Assumptions'!$I$36,1,1,-FA131,0,0)</f>
        <v>0</v>
      </c>
      <c r="FB150" s="214">
        <f>IPMT('Model Assumptions'!$I$36,1,1,-FB131,0,0)</f>
        <v>0</v>
      </c>
      <c r="FC150" s="214">
        <f>IPMT('Model Assumptions'!$I$36,1,1,-FC131,0,0)</f>
        <v>0</v>
      </c>
      <c r="FD150" s="214">
        <f>IPMT('Model Assumptions'!$I$36,1,1,-FD131,0,0)</f>
        <v>0</v>
      </c>
      <c r="FE150" s="214">
        <f>IPMT('Model Assumptions'!$I$36,1,1,-FE131,0,0)</f>
        <v>0</v>
      </c>
      <c r="FF150" s="214">
        <f>IPMT('Model Assumptions'!$I$36,1,1,-FF131,0,0)</f>
        <v>0</v>
      </c>
      <c r="FG150" s="214">
        <f>IPMT('Model Assumptions'!$I$36,1,1,-FG131,0,0)</f>
        <v>0</v>
      </c>
      <c r="FH150" s="214">
        <f>IPMT('Model Assumptions'!$I$36,1,1,-FH131,0,0)</f>
        <v>0</v>
      </c>
      <c r="FI150" s="214">
        <f>IPMT('Model Assumptions'!$I$36,1,1,-FI131,0,0)</f>
        <v>0</v>
      </c>
      <c r="FJ150" s="214">
        <f>IPMT('Model Assumptions'!$I$36,1,1,-FJ131,0,0)</f>
        <v>0</v>
      </c>
      <c r="FK150" s="214">
        <f>IPMT('Model Assumptions'!$I$36,1,1,-FK131,0,0)</f>
        <v>0</v>
      </c>
      <c r="FL150" s="214">
        <f>IPMT('Model Assumptions'!$I$36,1,1,-FL131,0,0)</f>
        <v>0</v>
      </c>
      <c r="FM150" s="214">
        <f>IPMT('Model Assumptions'!$I$36,1,1,-FM131,0,0)</f>
        <v>0</v>
      </c>
      <c r="FN150" s="214">
        <f>IPMT('Model Assumptions'!$I$36,1,1,-FN131,0,0)</f>
        <v>0</v>
      </c>
      <c r="FO150" s="214">
        <f>IPMT('Model Assumptions'!$I$36,1,1,-FO131,0,0)</f>
        <v>0</v>
      </c>
      <c r="FP150" s="214">
        <f>IPMT('Model Assumptions'!$I$36,1,1,-FP131,0,0)</f>
        <v>0</v>
      </c>
      <c r="FQ150" s="214">
        <f>IPMT('Model Assumptions'!$I$36,1,1,-FQ131,0,0)</f>
        <v>0</v>
      </c>
      <c r="FR150" s="214">
        <f>IPMT('Model Assumptions'!$I$36,1,1,-FR131,0,0)</f>
        <v>0</v>
      </c>
      <c r="FS150" s="214">
        <f>IPMT('Model Assumptions'!$I$36,1,1,-FS131,0,0)</f>
        <v>0</v>
      </c>
      <c r="FT150" s="214">
        <f>IPMT('Model Assumptions'!$I$36,1,1,-FT131,0,0)</f>
        <v>0</v>
      </c>
      <c r="FU150" s="214">
        <f>IPMT('Model Assumptions'!$I$36,1,1,-FU131,0,0)</f>
        <v>0</v>
      </c>
      <c r="FV150" s="214">
        <f>IPMT('Model Assumptions'!$I$36,1,1,-FV131,0,0)</f>
        <v>0</v>
      </c>
      <c r="FW150" s="214">
        <f>IPMT('Model Assumptions'!$I$36,1,1,-FW131,0,0)</f>
        <v>0</v>
      </c>
      <c r="FX150" s="214">
        <f>IPMT('Model Assumptions'!$I$36,1,1,-FX131,0,0)</f>
        <v>0</v>
      </c>
      <c r="FY150" s="214">
        <f>IPMT('Model Assumptions'!$I$36,1,1,-FY131,0,0)</f>
        <v>0</v>
      </c>
      <c r="FZ150" s="214">
        <f>IPMT('Model Assumptions'!$I$36,1,1,-FZ131,0,0)</f>
        <v>0</v>
      </c>
      <c r="GA150" s="214">
        <f>IPMT('Model Assumptions'!$I$36,1,1,-GA131,0,0)</f>
        <v>0</v>
      </c>
      <c r="GB150" s="214">
        <f>IPMT('Model Assumptions'!$I$36,1,1,-GB131,0,0)</f>
        <v>0</v>
      </c>
      <c r="GC150" s="214">
        <f>IPMT('Model Assumptions'!$I$36,1,1,-GC131,0,0)</f>
        <v>0</v>
      </c>
      <c r="GD150" s="214">
        <f>IPMT('Model Assumptions'!$I$36,1,1,-GD131,0,0)</f>
        <v>0</v>
      </c>
      <c r="GE150" s="214">
        <f>IPMT('Model Assumptions'!$I$36,1,1,-GE131,0,0)</f>
        <v>0</v>
      </c>
      <c r="GF150" s="214">
        <f>IPMT('Model Assumptions'!$I$36,1,1,-GF131,0,0)</f>
        <v>0</v>
      </c>
      <c r="GG150" s="214">
        <f>IPMT('Model Assumptions'!$I$36,1,1,-GG131,0,0)</f>
        <v>0</v>
      </c>
      <c r="GH150" s="214">
        <f>IPMT('Model Assumptions'!$I$36,1,1,-GH131,0,0)</f>
        <v>0</v>
      </c>
      <c r="GI150" s="214">
        <f>IPMT('Model Assumptions'!$I$36,1,1,-GI131,0,0)</f>
        <v>0</v>
      </c>
      <c r="GJ150" s="214">
        <f>IPMT('Model Assumptions'!$I$36,1,1,-GJ131,0,0)</f>
        <v>0</v>
      </c>
      <c r="GK150" s="214">
        <f>IPMT('Model Assumptions'!$I$36,1,1,-GK131,0,0)</f>
        <v>0</v>
      </c>
      <c r="GL150" s="214">
        <f>IPMT('Model Assumptions'!$I$36,1,1,-GL131,0,0)</f>
        <v>0</v>
      </c>
      <c r="GM150" s="214">
        <f>IPMT('Model Assumptions'!$I$36,1,1,-GM131,0,0)</f>
        <v>0</v>
      </c>
      <c r="GN150" s="214">
        <f>IPMT('Model Assumptions'!$I$36,1,1,-GN131,0,0)</f>
        <v>0</v>
      </c>
      <c r="GO150" s="214">
        <f>IPMT('Model Assumptions'!$I$36,1,1,-GO131,0,0)</f>
        <v>0</v>
      </c>
      <c r="GP150" s="214">
        <f>IPMT('Model Assumptions'!$I$36,1,1,-GP131,0,0)</f>
        <v>0</v>
      </c>
      <c r="GQ150" s="214">
        <f>IPMT('Model Assumptions'!$I$36,1,1,-GQ131,0,0)</f>
        <v>0</v>
      </c>
      <c r="GR150" s="214">
        <f>IPMT('Model Assumptions'!$I$36,1,1,-GR131,0,0)</f>
        <v>0</v>
      </c>
      <c r="GS150" s="214">
        <f>IPMT('Model Assumptions'!$I$36,1,1,-GS131,0,0)</f>
        <v>0</v>
      </c>
      <c r="GT150" s="214">
        <f>IPMT('Model Assumptions'!$I$36,1,1,-GT131,0,0)</f>
        <v>0</v>
      </c>
      <c r="GU150" s="214">
        <f>IPMT('Model Assumptions'!$I$36,1,1,-GU131,0,0)</f>
        <v>0</v>
      </c>
      <c r="GV150" s="214">
        <f>IPMT('Model Assumptions'!$I$36,1,1,-GV131,0,0)</f>
        <v>0</v>
      </c>
      <c r="GX150" s="230">
        <f t="shared" si="223"/>
        <v>149</v>
      </c>
      <c r="HB150" s="211" t="str">
        <f>EQ$18&amp;EQ$19&amp;EQ$20</f>
        <v/>
      </c>
      <c r="HF150" s="212" t="str">
        <f>EQ$18&amp;EQ$19&amp;EQ$20&amp;"Term:"&amp; EQ$43&amp;"  Mileage: "&amp;EQ$44</f>
        <v xml:space="preserve">Term:  Mileage: </v>
      </c>
    </row>
    <row r="151" spans="1:214" ht="12" hidden="1" customHeight="1" x14ac:dyDescent="0.2">
      <c r="A151" s="230" t="s">
        <v>440</v>
      </c>
      <c r="B151" s="208" t="str">
        <f>B63&amp;"step2"</f>
        <v>RoadAssistancestep2</v>
      </c>
      <c r="D151" s="232" t="str">
        <f t="shared" si="235"/>
        <v xml:space="preserve"> Road assistance </v>
      </c>
      <c r="E151" s="214">
        <f>IPMT('Model Assumptions'!$I$36,1,1,-E132,0,0)</f>
        <v>2.2751999999999999</v>
      </c>
      <c r="F151" s="214">
        <f>IPMT('Model Assumptions'!$I$36,1,1,-F132,0,0)</f>
        <v>2.2751999999999999</v>
      </c>
      <c r="G151" s="214">
        <f>IPMT('Model Assumptions'!$I$36,1,1,-G132,0,0)</f>
        <v>2.2751999999999999</v>
      </c>
      <c r="H151" s="214">
        <f>IPMT('Model Assumptions'!$I$36,1,1,-H132,0,0)</f>
        <v>2.2751999999999999</v>
      </c>
      <c r="I151" s="214">
        <f>IPMT('Model Assumptions'!$I$36,1,1,-I132,0,0)</f>
        <v>2.2751999999999999</v>
      </c>
      <c r="J151" s="214">
        <f>IPMT('Model Assumptions'!$I$36,1,1,-J132,0,0)</f>
        <v>2.2751999999999999</v>
      </c>
      <c r="K151" s="214">
        <f>IPMT('Model Assumptions'!$I$36,1,1,-K132,0,0)</f>
        <v>2.2751999999999999</v>
      </c>
      <c r="L151" s="214">
        <f>IPMT('Model Assumptions'!$I$36,1,1,-L132,0,0)</f>
        <v>2.2751999999999999</v>
      </c>
      <c r="M151" s="214">
        <f>IPMT('Model Assumptions'!$I$36,1,1,-M132,0,0)</f>
        <v>2.2751999999999999</v>
      </c>
      <c r="N151" s="214">
        <f>IPMT('Model Assumptions'!$I$36,1,1,-N132,0,0)</f>
        <v>2.2751999999999999</v>
      </c>
      <c r="O151" s="214">
        <f>IPMT('Model Assumptions'!$I$36,1,1,-O132,0,0)</f>
        <v>2.2751999999999999</v>
      </c>
      <c r="P151" s="214">
        <f>IPMT('Model Assumptions'!$I$36,1,1,-P132,0,0)</f>
        <v>2.2751999999999999</v>
      </c>
      <c r="Q151" s="214">
        <f>IPMT('Model Assumptions'!$I$36,1,1,-Q132,0,0)</f>
        <v>2.2751999999999999</v>
      </c>
      <c r="R151" s="214">
        <f>IPMT('Model Assumptions'!$I$36,1,1,-R132,0,0)</f>
        <v>2.2751999999999999</v>
      </c>
      <c r="S151" s="214">
        <f>IPMT('Model Assumptions'!$I$36,1,1,-S132,0,0)</f>
        <v>2.2751999999999999</v>
      </c>
      <c r="T151" s="214">
        <f>IPMT('Model Assumptions'!$I$36,1,1,-T132,0,0)</f>
        <v>2.2751999999999999</v>
      </c>
      <c r="U151" s="214">
        <f>IPMT('Model Assumptions'!$I$36,1,1,-U132,0,0)</f>
        <v>2.2751999999999999</v>
      </c>
      <c r="V151" s="214">
        <f>IPMT('Model Assumptions'!$I$36,1,1,-V132,0,0)</f>
        <v>2.2751999999999999</v>
      </c>
      <c r="W151" s="214">
        <f>IPMT('Model Assumptions'!$I$36,1,1,-W132,0,0)</f>
        <v>2.2751999999999999</v>
      </c>
      <c r="X151" s="214">
        <f>IPMT('Model Assumptions'!$I$36,1,1,-X132,0,0)</f>
        <v>2.2751999999999999</v>
      </c>
      <c r="Y151" s="214">
        <f>IPMT('Model Assumptions'!$I$36,1,1,-Y132,0,0)</f>
        <v>2.2751999999999999</v>
      </c>
      <c r="Z151" s="214">
        <f>IPMT('Model Assumptions'!$I$36,1,1,-Z132,0,0)</f>
        <v>2.2751999999999999</v>
      </c>
      <c r="AA151" s="214">
        <f>IPMT('Model Assumptions'!$I$36,1,1,-AA132,0,0)</f>
        <v>2.2751999999999999</v>
      </c>
      <c r="AB151" s="214">
        <f>IPMT('Model Assumptions'!$I$36,1,1,-AB132,0,0)</f>
        <v>2.2751999999999999</v>
      </c>
      <c r="AC151" s="214">
        <f>IPMT('Model Assumptions'!$I$36,1,1,-AC132,0,0)</f>
        <v>2.2751999999999999</v>
      </c>
      <c r="AD151" s="214">
        <f>IPMT('Model Assumptions'!$I$36,1,1,-AD132,0,0)</f>
        <v>2.2751999999999999</v>
      </c>
      <c r="AE151" s="214">
        <f>IPMT('Model Assumptions'!$I$36,1,1,-AE132,0,0)</f>
        <v>2.2751999999999999</v>
      </c>
      <c r="AF151" s="214">
        <f>IPMT('Model Assumptions'!$I$36,1,1,-AF132,0,0)</f>
        <v>2.2751999999999999</v>
      </c>
      <c r="AG151" s="214">
        <f>IPMT('Model Assumptions'!$I$36,1,1,-AG132,0,0)</f>
        <v>2.2751999999999999</v>
      </c>
      <c r="AH151" s="214">
        <f>IPMT('Model Assumptions'!$I$36,1,1,-AH132,0,0)</f>
        <v>2.2751999999999999</v>
      </c>
      <c r="AI151" s="214">
        <f>IPMT('Model Assumptions'!$I$36,1,1,-AI132,0,0)</f>
        <v>2.2751999999999999</v>
      </c>
      <c r="AJ151" s="214">
        <f>IPMT('Model Assumptions'!$I$36,1,1,-AJ132,0,0)</f>
        <v>2.2751999999999999</v>
      </c>
      <c r="AK151" s="214">
        <f>IPMT('Model Assumptions'!$I$36,1,1,-AK132,0,0)</f>
        <v>2.2751999999999999</v>
      </c>
      <c r="AL151" s="214">
        <f>IPMT('Model Assumptions'!$I$36,1,1,-AL132,0,0)</f>
        <v>2.2751999999999999</v>
      </c>
      <c r="AM151" s="214">
        <f>IPMT('Model Assumptions'!$I$36,1,1,-AM132,0,0)</f>
        <v>2.2751999999999999</v>
      </c>
      <c r="AN151" s="214">
        <f>IPMT('Model Assumptions'!$I$36,1,1,-AN132,0,0)</f>
        <v>2.2751999999999999</v>
      </c>
      <c r="AO151" s="214">
        <f>IPMT('Model Assumptions'!$I$36,1,1,-AO132,0,0)</f>
        <v>2.2751999999999999</v>
      </c>
      <c r="AP151" s="214">
        <f>IPMT('Model Assumptions'!$I$36,1,1,-AP132,0,0)</f>
        <v>2.2751999999999999</v>
      </c>
      <c r="AQ151" s="214">
        <f>IPMT('Model Assumptions'!$I$36,1,1,-AQ132,0,0)</f>
        <v>2.2751999999999999</v>
      </c>
      <c r="AR151" s="214">
        <f>IPMT('Model Assumptions'!$I$36,1,1,-AR132,0,0)</f>
        <v>2.2751999999999999</v>
      </c>
      <c r="AS151" s="214">
        <f>IPMT('Model Assumptions'!$I$36,1,1,-AS132,0,0)</f>
        <v>2.2751999999999999</v>
      </c>
      <c r="AT151" s="214">
        <f>IPMT('Model Assumptions'!$I$36,1,1,-AT132,0,0)</f>
        <v>2.2751999999999999</v>
      </c>
      <c r="AU151" s="214">
        <f>IPMT('Model Assumptions'!$I$36,1,1,-AU132,0,0)</f>
        <v>2.2751999999999999</v>
      </c>
      <c r="AV151" s="214">
        <f>IPMT('Model Assumptions'!$I$36,1,1,-AV132,0,0)</f>
        <v>2.2751999999999999</v>
      </c>
      <c r="AW151" s="214">
        <f>IPMT('Model Assumptions'!$I$36,1,1,-AW132,0,0)</f>
        <v>2.2751999999999999</v>
      </c>
      <c r="AX151" s="214">
        <f>IPMT('Model Assumptions'!$I$36,1,1,-AX132,0,0)</f>
        <v>2.2751999999999999</v>
      </c>
      <c r="AY151" s="214">
        <f>IPMT('Model Assumptions'!$I$36,1,1,-AY132,0,0)</f>
        <v>2.2751999999999999</v>
      </c>
      <c r="AZ151" s="214">
        <f>IPMT('Model Assumptions'!$I$36,1,1,-AZ132,0,0)</f>
        <v>2.2751999999999999</v>
      </c>
      <c r="BA151" s="214">
        <f>IPMT('Model Assumptions'!$I$36,1,1,-BA132,0,0)</f>
        <v>2.2751999999999999</v>
      </c>
      <c r="BB151" s="214">
        <f>IPMT('Model Assumptions'!$I$36,1,1,-BB132,0,0)</f>
        <v>2.2751999999999999</v>
      </c>
      <c r="BC151" s="214">
        <f>IPMT('Model Assumptions'!$I$36,1,1,-BC132,0,0)</f>
        <v>2.2751999999999999</v>
      </c>
      <c r="BD151" s="214">
        <f>IPMT('Model Assumptions'!$I$36,1,1,-BD132,0,0)</f>
        <v>2.2751999999999999</v>
      </c>
      <c r="BE151" s="214">
        <f>IPMT('Model Assumptions'!$I$36,1,1,-BE132,0,0)</f>
        <v>2.2751999999999999</v>
      </c>
      <c r="BF151" s="214">
        <f>IPMT('Model Assumptions'!$I$36,1,1,-BF132,0,0)</f>
        <v>2.2751999999999999</v>
      </c>
      <c r="BG151" s="214">
        <f>IPMT('Model Assumptions'!$I$36,1,1,-BG132,0,0)</f>
        <v>2.2751999999999999</v>
      </c>
      <c r="BH151" s="214">
        <f>IPMT('Model Assumptions'!$I$36,1,1,-BH132,0,0)</f>
        <v>2.2751999999999999</v>
      </c>
      <c r="BI151" s="214">
        <f>IPMT('Model Assumptions'!$I$36,1,1,-BI132,0,0)</f>
        <v>2.2751999999999999</v>
      </c>
      <c r="BJ151" s="214">
        <f>IPMT('Model Assumptions'!$I$36,1,1,-BJ132,0,0)</f>
        <v>2.2751999999999999</v>
      </c>
      <c r="BK151" s="214">
        <f>IPMT('Model Assumptions'!$I$36,1,1,-BK132,0,0)</f>
        <v>2.2751999999999999</v>
      </c>
      <c r="BL151" s="214">
        <f>IPMT('Model Assumptions'!$I$36,1,1,-BL132,0,0)</f>
        <v>2.2751999999999999</v>
      </c>
      <c r="BM151" s="214">
        <f>IPMT('Model Assumptions'!$I$36,1,1,-BM132,0,0)</f>
        <v>2.2751999999999999</v>
      </c>
      <c r="BN151" s="214">
        <f>IPMT('Model Assumptions'!$I$36,1,1,-BN132,0,0)</f>
        <v>2.2751999999999999</v>
      </c>
      <c r="BO151" s="214">
        <f>IPMT('Model Assumptions'!$I$36,1,1,-BO132,0,0)</f>
        <v>2.2751999999999999</v>
      </c>
      <c r="BP151" s="214">
        <f>IPMT('Model Assumptions'!$I$36,1,1,-BP132,0,0)</f>
        <v>2.2751999999999999</v>
      </c>
      <c r="BQ151" s="214">
        <f>IPMT('Model Assumptions'!$I$36,1,1,-BQ132,0,0)</f>
        <v>2.2751999999999999</v>
      </c>
      <c r="BR151" s="214">
        <f>IPMT('Model Assumptions'!$I$36,1,1,-BR132,0,0)</f>
        <v>2.2751999999999999</v>
      </c>
      <c r="BS151" s="214">
        <f>IPMT('Model Assumptions'!$I$36,1,1,-BS132,0,0)</f>
        <v>2.2751999999999999</v>
      </c>
      <c r="BT151" s="214">
        <f>IPMT('Model Assumptions'!$I$36,1,1,-BT132,0,0)</f>
        <v>2.2751999999999999</v>
      </c>
      <c r="BU151" s="214">
        <f>IPMT('Model Assumptions'!$I$36,1,1,-BU132,0,0)</f>
        <v>2.2751999999999999</v>
      </c>
      <c r="BV151" s="214">
        <f>IPMT('Model Assumptions'!$I$36,1,1,-BV132,0,0)</f>
        <v>2.2751999999999999</v>
      </c>
      <c r="BW151" s="214">
        <f>IPMT('Model Assumptions'!$I$36,1,1,-BW132,0,0)</f>
        <v>2.2751999999999999</v>
      </c>
      <c r="BX151" s="214">
        <f>IPMT('Model Assumptions'!$I$36,1,1,-BX132,0,0)</f>
        <v>2.2751999999999999</v>
      </c>
      <c r="BY151" s="214">
        <f>IPMT('Model Assumptions'!$I$36,1,1,-BY132,0,0)</f>
        <v>2.2751999999999999</v>
      </c>
      <c r="BZ151" s="214">
        <f>IPMT('Model Assumptions'!$I$36,1,1,-BZ132,0,0)</f>
        <v>2.2751999999999999</v>
      </c>
      <c r="CA151" s="214">
        <f>IPMT('Model Assumptions'!$I$36,1,1,-CA132,0,0)</f>
        <v>2.2751999999999999</v>
      </c>
      <c r="CB151" s="214">
        <f>IPMT('Model Assumptions'!$I$36,1,1,-CB132,0,0)</f>
        <v>2.2751999999999999</v>
      </c>
      <c r="CC151" s="214">
        <f>IPMT('Model Assumptions'!$I$36,1,1,-CC132,0,0)</f>
        <v>2.2751999999999999</v>
      </c>
      <c r="CD151" s="214">
        <f>IPMT('Model Assumptions'!$I$36,1,1,-CD132,0,0)</f>
        <v>2.2751999999999999</v>
      </c>
      <c r="CE151" s="214">
        <f>IPMT('Model Assumptions'!$I$36,1,1,-CE132,0,0)</f>
        <v>2.2751999999999999</v>
      </c>
      <c r="CF151" s="214">
        <f>IPMT('Model Assumptions'!$I$36,1,1,-CF132,0,0)</f>
        <v>2.2751999999999999</v>
      </c>
      <c r="CG151" s="214">
        <f>IPMT('Model Assumptions'!$I$36,1,1,-CG132,0,0)</f>
        <v>2.2751999999999999</v>
      </c>
      <c r="CH151" s="214">
        <f>IPMT('Model Assumptions'!$I$36,1,1,-CH132,0,0)</f>
        <v>2.2751999999999999</v>
      </c>
      <c r="CI151" s="214">
        <f>IPMT('Model Assumptions'!$I$36,1,1,-CI132,0,0)</f>
        <v>2.2751999999999999</v>
      </c>
      <c r="CJ151" s="214">
        <f>IPMT('Model Assumptions'!$I$36,1,1,-CJ132,0,0)</f>
        <v>2.2751999999999999</v>
      </c>
      <c r="CK151" s="214">
        <f>IPMT('Model Assumptions'!$I$36,1,1,-CK132,0,0)</f>
        <v>2.2751999999999999</v>
      </c>
      <c r="CL151" s="214">
        <f>IPMT('Model Assumptions'!$I$36,1,1,-CL132,0,0)</f>
        <v>2.2751999999999999</v>
      </c>
      <c r="CM151" s="214">
        <f>IPMT('Model Assumptions'!$I$36,1,1,-CM132,0,0)</f>
        <v>2.2751999999999999</v>
      </c>
      <c r="CN151" s="214">
        <f>IPMT('Model Assumptions'!$I$36,1,1,-CN132,0,0)</f>
        <v>2.2751999999999999</v>
      </c>
      <c r="CO151" s="214">
        <f>IPMT('Model Assumptions'!$I$36,1,1,-CO132,0,0)</f>
        <v>2.2751999999999999</v>
      </c>
      <c r="CP151" s="214">
        <f>IPMT('Model Assumptions'!$I$36,1,1,-CP132,0,0)</f>
        <v>2.2751999999999999</v>
      </c>
      <c r="CQ151" s="214">
        <f>IPMT('Model Assumptions'!$I$36,1,1,-CQ132,0,0)</f>
        <v>2.2751999999999999</v>
      </c>
      <c r="CR151" s="214">
        <f>IPMT('Model Assumptions'!$I$36,1,1,-CR132,0,0)</f>
        <v>2.2751999999999999</v>
      </c>
      <c r="CS151" s="214">
        <f>IPMT('Model Assumptions'!$I$36,1,1,-CS132,0,0)</f>
        <v>2.2751999999999999</v>
      </c>
      <c r="CT151" s="214">
        <f>IPMT('Model Assumptions'!$I$36,1,1,-CT132,0,0)</f>
        <v>2.2751999999999999</v>
      </c>
      <c r="CU151" s="214">
        <f>IPMT('Model Assumptions'!$I$36,1,1,-CU132,0,0)</f>
        <v>2.2751999999999999</v>
      </c>
      <c r="CV151" s="214">
        <f>IPMT('Model Assumptions'!$I$36,1,1,-CV132,0,0)</f>
        <v>2.2751999999999999</v>
      </c>
      <c r="CW151" s="214">
        <f>IPMT('Model Assumptions'!$I$36,1,1,-CW132,0,0)</f>
        <v>2.2751999999999999</v>
      </c>
      <c r="CX151" s="214">
        <f>IPMT('Model Assumptions'!$I$36,1,1,-CX132,0,0)</f>
        <v>2.2751999999999999</v>
      </c>
      <c r="CY151" s="214">
        <f>IPMT('Model Assumptions'!$I$36,1,1,-CY132,0,0)</f>
        <v>2.2751999999999999</v>
      </c>
      <c r="CZ151" s="214">
        <f>IPMT('Model Assumptions'!$I$36,1,1,-CZ132,0,0)</f>
        <v>2.2751999999999999</v>
      </c>
      <c r="DA151" s="214">
        <f>IPMT('Model Assumptions'!$I$36,1,1,-DA132,0,0)</f>
        <v>2.2751999999999999</v>
      </c>
      <c r="DB151" s="214">
        <f>IPMT('Model Assumptions'!$I$36,1,1,-DB132,0,0)</f>
        <v>2.2751999999999999</v>
      </c>
      <c r="DC151" s="214">
        <f>IPMT('Model Assumptions'!$I$36,1,1,-DC132,0,0)</f>
        <v>2.2751999999999999</v>
      </c>
      <c r="DD151" s="214">
        <f>IPMT('Model Assumptions'!$I$36,1,1,-DD132,0,0)</f>
        <v>2.2751999999999999</v>
      </c>
      <c r="DE151" s="214">
        <f>IPMT('Model Assumptions'!$I$36,1,1,-DE132,0,0)</f>
        <v>2.2751999999999999</v>
      </c>
      <c r="DF151" s="214">
        <f>IPMT('Model Assumptions'!$I$36,1,1,-DF132,0,0)</f>
        <v>2.2751999999999999</v>
      </c>
      <c r="DG151" s="214">
        <f>IPMT('Model Assumptions'!$I$36,1,1,-DG132,0,0)</f>
        <v>2.2751999999999999</v>
      </c>
      <c r="DH151" s="214">
        <f>IPMT('Model Assumptions'!$I$36,1,1,-DH132,0,0)</f>
        <v>2.2751999999999999</v>
      </c>
      <c r="DI151" s="214">
        <f>IPMT('Model Assumptions'!$I$36,1,1,-DI132,0,0)</f>
        <v>2.2751999999999999</v>
      </c>
      <c r="DJ151" s="214">
        <f>IPMT('Model Assumptions'!$I$36,1,1,-DJ132,0,0)</f>
        <v>2.2751999999999999</v>
      </c>
      <c r="DK151" s="214">
        <f>IPMT('Model Assumptions'!$I$36,1,1,-DK132,0,0)</f>
        <v>2.2751999999999999</v>
      </c>
      <c r="DL151" s="214">
        <f>IPMT('Model Assumptions'!$I$36,1,1,-DL132,0,0)</f>
        <v>2.2751999999999999</v>
      </c>
      <c r="DM151" s="214">
        <f>IPMT('Model Assumptions'!$I$36,1,1,-DM132,0,0)</f>
        <v>2.2751999999999999</v>
      </c>
      <c r="DN151" s="214">
        <f>IPMT('Model Assumptions'!$I$36,1,1,-DN132,0,0)</f>
        <v>2.2751999999999999</v>
      </c>
      <c r="DO151" s="214">
        <f>IPMT('Model Assumptions'!$I$36,1,1,-DO132,0,0)</f>
        <v>2.2751999999999999</v>
      </c>
      <c r="DP151" s="214">
        <f>IPMT('Model Assumptions'!$I$36,1,1,-DP132,0,0)</f>
        <v>2.2751999999999999</v>
      </c>
      <c r="DQ151" s="214">
        <f>IPMT('Model Assumptions'!$I$36,1,1,-DQ132,0,0)</f>
        <v>2.2751999999999999</v>
      </c>
      <c r="DR151" s="214">
        <f>IPMT('Model Assumptions'!$I$36,1,1,-DR132,0,0)</f>
        <v>2.2751999999999999</v>
      </c>
      <c r="DS151" s="214">
        <f>IPMT('Model Assumptions'!$I$36,1,1,-DS132,0,0)</f>
        <v>2.2751999999999999</v>
      </c>
      <c r="DT151" s="214">
        <f>IPMT('Model Assumptions'!$I$36,1,1,-DT132,0,0)</f>
        <v>2.2751999999999999</v>
      </c>
      <c r="DU151" s="214">
        <f>IPMT('Model Assumptions'!$I$36,1,1,-DU132,0,0)</f>
        <v>2.2751999999999999</v>
      </c>
      <c r="DV151" s="214">
        <f>IPMT('Model Assumptions'!$I$36,1,1,-DV132,0,0)</f>
        <v>2.2751999999999999</v>
      </c>
      <c r="DW151" s="214">
        <f>IPMT('Model Assumptions'!$I$36,1,1,-DW132,0,0)</f>
        <v>2.2751999999999999</v>
      </c>
      <c r="DX151" s="214">
        <f>IPMT('Model Assumptions'!$I$36,1,1,-DX132,0,0)</f>
        <v>2.2751999999999999</v>
      </c>
      <c r="DY151" s="214">
        <f>IPMT('Model Assumptions'!$I$36,1,1,-DY132,0,0)</f>
        <v>2.2751999999999999</v>
      </c>
      <c r="DZ151" s="214">
        <f>IPMT('Model Assumptions'!$I$36,1,1,-DZ132,0,0)</f>
        <v>2.2751999999999999</v>
      </c>
      <c r="EA151" s="214">
        <f>IPMT('Model Assumptions'!$I$36,1,1,-EA132,0,0)</f>
        <v>2.2751999999999999</v>
      </c>
      <c r="EB151" s="214">
        <f>IPMT('Model Assumptions'!$I$36,1,1,-EB132,0,0)</f>
        <v>2.2751999999999999</v>
      </c>
      <c r="EC151" s="214">
        <f>IPMT('Model Assumptions'!$I$36,1,1,-EC132,0,0)</f>
        <v>2.2751999999999999</v>
      </c>
      <c r="ED151" s="214">
        <f>IPMT('Model Assumptions'!$I$36,1,1,-ED132,0,0)</f>
        <v>2.2751999999999999</v>
      </c>
      <c r="EE151" s="214">
        <f>IPMT('Model Assumptions'!$I$36,1,1,-EE132,0,0)</f>
        <v>2.2751999999999999</v>
      </c>
      <c r="EF151" s="214">
        <f>IPMT('Model Assumptions'!$I$36,1,1,-EF132,0,0)</f>
        <v>2.2751999999999999</v>
      </c>
      <c r="EG151" s="214">
        <f>IPMT('Model Assumptions'!$I$36,1,1,-EG132,0,0)</f>
        <v>0</v>
      </c>
      <c r="EH151" s="214">
        <f>IPMT('Model Assumptions'!$I$36,1,1,-EH132,0,0)</f>
        <v>0</v>
      </c>
      <c r="EI151" s="214">
        <f>IPMT('Model Assumptions'!$I$36,1,1,-EI132,0,0)</f>
        <v>0</v>
      </c>
      <c r="EJ151" s="214">
        <f>IPMT('Model Assumptions'!$I$36,1,1,-EJ132,0,0)</f>
        <v>0</v>
      </c>
      <c r="EK151" s="214">
        <f>IPMT('Model Assumptions'!$I$36,1,1,-EK132,0,0)</f>
        <v>0</v>
      </c>
      <c r="EL151" s="214">
        <f>IPMT('Model Assumptions'!$I$36,1,1,-EL132,0,0)</f>
        <v>0</v>
      </c>
      <c r="EM151" s="214">
        <f>IPMT('Model Assumptions'!$I$36,1,1,-EM132,0,0)</f>
        <v>0</v>
      </c>
      <c r="EN151" s="214">
        <f>IPMT('Model Assumptions'!$I$36,1,1,-EN132,0,0)</f>
        <v>0</v>
      </c>
      <c r="EO151" s="214">
        <f>IPMT('Model Assumptions'!$I$36,1,1,-EO132,0,0)</f>
        <v>0</v>
      </c>
      <c r="EP151" s="214">
        <f>IPMT('Model Assumptions'!$I$36,1,1,-EP132,0,0)</f>
        <v>0</v>
      </c>
      <c r="EQ151" s="214">
        <f>IPMT('Model Assumptions'!$I$36,1,1,-EQ132,0,0)</f>
        <v>0</v>
      </c>
      <c r="ER151" s="214">
        <f>IPMT('Model Assumptions'!$I$36,1,1,-ER132,0,0)</f>
        <v>0</v>
      </c>
      <c r="ES151" s="214">
        <f>IPMT('Model Assumptions'!$I$36,1,1,-ES132,0,0)</f>
        <v>0</v>
      </c>
      <c r="ET151" s="214">
        <f>IPMT('Model Assumptions'!$I$36,1,1,-ET132,0,0)</f>
        <v>0</v>
      </c>
      <c r="EU151" s="214">
        <f>IPMT('Model Assumptions'!$I$36,1,1,-EU132,0,0)</f>
        <v>0</v>
      </c>
      <c r="EV151" s="214">
        <f>IPMT('Model Assumptions'!$I$36,1,1,-EV132,0,0)</f>
        <v>0</v>
      </c>
      <c r="EW151" s="214">
        <f>IPMT('Model Assumptions'!$I$36,1,1,-EW132,0,0)</f>
        <v>0</v>
      </c>
      <c r="EX151" s="214">
        <f>IPMT('Model Assumptions'!$I$36,1,1,-EX132,0,0)</f>
        <v>0</v>
      </c>
      <c r="EY151" s="214">
        <f>IPMT('Model Assumptions'!$I$36,1,1,-EY132,0,0)</f>
        <v>0</v>
      </c>
      <c r="EZ151" s="214">
        <f>IPMT('Model Assumptions'!$I$36,1,1,-EZ132,0,0)</f>
        <v>0</v>
      </c>
      <c r="FA151" s="214">
        <f>IPMT('Model Assumptions'!$I$36,1,1,-FA132,0,0)</f>
        <v>0</v>
      </c>
      <c r="FB151" s="214">
        <f>IPMT('Model Assumptions'!$I$36,1,1,-FB132,0,0)</f>
        <v>0</v>
      </c>
      <c r="FC151" s="214">
        <f>IPMT('Model Assumptions'!$I$36,1,1,-FC132,0,0)</f>
        <v>0</v>
      </c>
      <c r="FD151" s="214">
        <f>IPMT('Model Assumptions'!$I$36,1,1,-FD132,0,0)</f>
        <v>0</v>
      </c>
      <c r="FE151" s="214">
        <f>IPMT('Model Assumptions'!$I$36,1,1,-FE132,0,0)</f>
        <v>0</v>
      </c>
      <c r="FF151" s="214">
        <f>IPMT('Model Assumptions'!$I$36,1,1,-FF132,0,0)</f>
        <v>0</v>
      </c>
      <c r="FG151" s="214">
        <f>IPMT('Model Assumptions'!$I$36,1,1,-FG132,0,0)</f>
        <v>0</v>
      </c>
      <c r="FH151" s="214">
        <f>IPMT('Model Assumptions'!$I$36,1,1,-FH132,0,0)</f>
        <v>0</v>
      </c>
      <c r="FI151" s="214">
        <f>IPMT('Model Assumptions'!$I$36,1,1,-FI132,0,0)</f>
        <v>0</v>
      </c>
      <c r="FJ151" s="214">
        <f>IPMT('Model Assumptions'!$I$36,1,1,-FJ132,0,0)</f>
        <v>0</v>
      </c>
      <c r="FK151" s="214">
        <f>IPMT('Model Assumptions'!$I$36,1,1,-FK132,0,0)</f>
        <v>0</v>
      </c>
      <c r="FL151" s="214">
        <f>IPMT('Model Assumptions'!$I$36,1,1,-FL132,0,0)</f>
        <v>0</v>
      </c>
      <c r="FM151" s="214">
        <f>IPMT('Model Assumptions'!$I$36,1,1,-FM132,0,0)</f>
        <v>0</v>
      </c>
      <c r="FN151" s="214">
        <f>IPMT('Model Assumptions'!$I$36,1,1,-FN132,0,0)</f>
        <v>0</v>
      </c>
      <c r="FO151" s="214">
        <f>IPMT('Model Assumptions'!$I$36,1,1,-FO132,0,0)</f>
        <v>0</v>
      </c>
      <c r="FP151" s="214">
        <f>IPMT('Model Assumptions'!$I$36,1,1,-FP132,0,0)</f>
        <v>0</v>
      </c>
      <c r="FQ151" s="214">
        <f>IPMT('Model Assumptions'!$I$36,1,1,-FQ132,0,0)</f>
        <v>0</v>
      </c>
      <c r="FR151" s="214">
        <f>IPMT('Model Assumptions'!$I$36,1,1,-FR132,0,0)</f>
        <v>0</v>
      </c>
      <c r="FS151" s="214">
        <f>IPMT('Model Assumptions'!$I$36,1,1,-FS132,0,0)</f>
        <v>0</v>
      </c>
      <c r="FT151" s="214">
        <f>IPMT('Model Assumptions'!$I$36,1,1,-FT132,0,0)</f>
        <v>0</v>
      </c>
      <c r="FU151" s="214">
        <f>IPMT('Model Assumptions'!$I$36,1,1,-FU132,0,0)</f>
        <v>0</v>
      </c>
      <c r="FV151" s="214">
        <f>IPMT('Model Assumptions'!$I$36,1,1,-FV132,0,0)</f>
        <v>0</v>
      </c>
      <c r="FW151" s="214">
        <f>IPMT('Model Assumptions'!$I$36,1,1,-FW132,0,0)</f>
        <v>0</v>
      </c>
      <c r="FX151" s="214">
        <f>IPMT('Model Assumptions'!$I$36,1,1,-FX132,0,0)</f>
        <v>0</v>
      </c>
      <c r="FY151" s="214">
        <f>IPMT('Model Assumptions'!$I$36,1,1,-FY132,0,0)</f>
        <v>0</v>
      </c>
      <c r="FZ151" s="214">
        <f>IPMT('Model Assumptions'!$I$36,1,1,-FZ132,0,0)</f>
        <v>0</v>
      </c>
      <c r="GA151" s="214">
        <f>IPMT('Model Assumptions'!$I$36,1,1,-GA132,0,0)</f>
        <v>0</v>
      </c>
      <c r="GB151" s="214">
        <f>IPMT('Model Assumptions'!$I$36,1,1,-GB132,0,0)</f>
        <v>0</v>
      </c>
      <c r="GC151" s="214">
        <f>IPMT('Model Assumptions'!$I$36,1,1,-GC132,0,0)</f>
        <v>0</v>
      </c>
      <c r="GD151" s="214">
        <f>IPMT('Model Assumptions'!$I$36,1,1,-GD132,0,0)</f>
        <v>0</v>
      </c>
      <c r="GE151" s="214">
        <f>IPMT('Model Assumptions'!$I$36,1,1,-GE132,0,0)</f>
        <v>0</v>
      </c>
      <c r="GF151" s="214">
        <f>IPMT('Model Assumptions'!$I$36,1,1,-GF132,0,0)</f>
        <v>0</v>
      </c>
      <c r="GG151" s="214">
        <f>IPMT('Model Assumptions'!$I$36,1,1,-GG132,0,0)</f>
        <v>0</v>
      </c>
      <c r="GH151" s="214">
        <f>IPMT('Model Assumptions'!$I$36,1,1,-GH132,0,0)</f>
        <v>0</v>
      </c>
      <c r="GI151" s="214">
        <f>IPMT('Model Assumptions'!$I$36,1,1,-GI132,0,0)</f>
        <v>0</v>
      </c>
      <c r="GJ151" s="214">
        <f>IPMT('Model Assumptions'!$I$36,1,1,-GJ132,0,0)</f>
        <v>0</v>
      </c>
      <c r="GK151" s="214">
        <f>IPMT('Model Assumptions'!$I$36,1,1,-GK132,0,0)</f>
        <v>0</v>
      </c>
      <c r="GL151" s="214">
        <f>IPMT('Model Assumptions'!$I$36,1,1,-GL132,0,0)</f>
        <v>0</v>
      </c>
      <c r="GM151" s="214">
        <f>IPMT('Model Assumptions'!$I$36,1,1,-GM132,0,0)</f>
        <v>0</v>
      </c>
      <c r="GN151" s="214">
        <f>IPMT('Model Assumptions'!$I$36,1,1,-GN132,0,0)</f>
        <v>0</v>
      </c>
      <c r="GO151" s="214">
        <f>IPMT('Model Assumptions'!$I$36,1,1,-GO132,0,0)</f>
        <v>0</v>
      </c>
      <c r="GP151" s="214">
        <f>IPMT('Model Assumptions'!$I$36,1,1,-GP132,0,0)</f>
        <v>0</v>
      </c>
      <c r="GQ151" s="214">
        <f>IPMT('Model Assumptions'!$I$36,1,1,-GQ132,0,0)</f>
        <v>0</v>
      </c>
      <c r="GR151" s="214">
        <f>IPMT('Model Assumptions'!$I$36,1,1,-GR132,0,0)</f>
        <v>0</v>
      </c>
      <c r="GS151" s="214">
        <f>IPMT('Model Assumptions'!$I$36,1,1,-GS132,0,0)</f>
        <v>0</v>
      </c>
      <c r="GT151" s="214">
        <f>IPMT('Model Assumptions'!$I$36,1,1,-GT132,0,0)</f>
        <v>0</v>
      </c>
      <c r="GU151" s="214">
        <f>IPMT('Model Assumptions'!$I$36,1,1,-GU132,0,0)</f>
        <v>0</v>
      </c>
      <c r="GV151" s="214">
        <f>IPMT('Model Assumptions'!$I$36,1,1,-GV132,0,0)</f>
        <v>0</v>
      </c>
      <c r="GX151" s="230">
        <f t="shared" si="223"/>
        <v>150</v>
      </c>
      <c r="HB151" s="211" t="str">
        <f>ER$18&amp;ER$19&amp;ER$20</f>
        <v/>
      </c>
      <c r="HF151" s="212" t="str">
        <f>ER$18&amp;ER$19&amp;ER$20&amp;"Term:"&amp; ER$43&amp;"  Mileage: "&amp;ER$44</f>
        <v xml:space="preserve">Term:  Mileage: </v>
      </c>
    </row>
    <row r="152" spans="1:214" ht="12" hidden="1" customHeight="1" x14ac:dyDescent="0.2">
      <c r="A152" s="230" t="s">
        <v>440</v>
      </c>
      <c r="B152" s="208" t="str">
        <f>B64&amp;"step2"</f>
        <v>FuelCardstep2</v>
      </c>
      <c r="D152" s="232" t="str">
        <f t="shared" si="235"/>
        <v xml:space="preserve"> Fuel card </v>
      </c>
      <c r="E152" s="214">
        <f>IPMT('Model Assumptions'!$I$36,1,1,E133,0,0)</f>
        <v>0</v>
      </c>
      <c r="F152" s="214">
        <f>IPMT('Model Assumptions'!$I$36,1,1,F133,0,0)</f>
        <v>0</v>
      </c>
      <c r="G152" s="214">
        <f>IPMT('Model Assumptions'!$I$36,1,1,G133,0,0)</f>
        <v>0</v>
      </c>
      <c r="H152" s="214">
        <f>IPMT('Model Assumptions'!$I$36,1,1,H133,0,0)</f>
        <v>0</v>
      </c>
      <c r="I152" s="214">
        <f>IPMT('Model Assumptions'!$I$36,1,1,I133,0,0)</f>
        <v>0</v>
      </c>
      <c r="J152" s="214">
        <f>IPMT('Model Assumptions'!$I$36,1,1,J133,0,0)</f>
        <v>0</v>
      </c>
      <c r="K152" s="214">
        <f>IPMT('Model Assumptions'!$I$36,1,1,K133,0,0)</f>
        <v>0</v>
      </c>
      <c r="L152" s="214">
        <f>IPMT('Model Assumptions'!$I$36,1,1,L133,0,0)</f>
        <v>0</v>
      </c>
      <c r="M152" s="214">
        <f>IPMT('Model Assumptions'!$I$36,1,1,M133,0,0)</f>
        <v>0</v>
      </c>
      <c r="N152" s="214">
        <f>IPMT('Model Assumptions'!$I$36,1,1,N133,0,0)</f>
        <v>0</v>
      </c>
      <c r="O152" s="214">
        <f>IPMT('Model Assumptions'!$I$36,1,1,O133,0,0)</f>
        <v>0</v>
      </c>
      <c r="P152" s="214">
        <f>IPMT('Model Assumptions'!$I$36,1,1,P133,0,0)</f>
        <v>0</v>
      </c>
      <c r="Q152" s="214">
        <f>IPMT('Model Assumptions'!$I$36,1,1,Q133,0,0)</f>
        <v>0</v>
      </c>
      <c r="R152" s="214">
        <f>IPMT('Model Assumptions'!$I$36,1,1,R133,0,0)</f>
        <v>0</v>
      </c>
      <c r="S152" s="214">
        <f>IPMT('Model Assumptions'!$I$36,1,1,S133,0,0)</f>
        <v>0</v>
      </c>
      <c r="T152" s="214">
        <f>IPMT('Model Assumptions'!$I$36,1,1,T133,0,0)</f>
        <v>0</v>
      </c>
      <c r="U152" s="214">
        <f>IPMT('Model Assumptions'!$I$36,1,1,U133,0,0)</f>
        <v>0</v>
      </c>
      <c r="V152" s="214">
        <f>IPMT('Model Assumptions'!$I$36,1,1,V133,0,0)</f>
        <v>0</v>
      </c>
      <c r="W152" s="214">
        <f>IPMT('Model Assumptions'!$I$36,1,1,W133,0,0)</f>
        <v>0</v>
      </c>
      <c r="X152" s="214">
        <f>IPMT('Model Assumptions'!$I$36,1,1,X133,0,0)</f>
        <v>0</v>
      </c>
      <c r="Y152" s="214">
        <f>IPMT('Model Assumptions'!$I$36,1,1,Y133,0,0)</f>
        <v>0</v>
      </c>
      <c r="Z152" s="214">
        <f>IPMT('Model Assumptions'!$I$36,1,1,Z133,0,0)</f>
        <v>0</v>
      </c>
      <c r="AA152" s="214">
        <f>IPMT('Model Assumptions'!$I$36,1,1,AA133,0,0)</f>
        <v>0</v>
      </c>
      <c r="AB152" s="214">
        <f>IPMT('Model Assumptions'!$I$36,1,1,AB133,0,0)</f>
        <v>0</v>
      </c>
      <c r="AC152" s="214">
        <f>IPMT('Model Assumptions'!$I$36,1,1,AC133,0,0)</f>
        <v>0</v>
      </c>
      <c r="AD152" s="214">
        <f>IPMT('Model Assumptions'!$I$36,1,1,AD133,0,0)</f>
        <v>0</v>
      </c>
      <c r="AE152" s="214">
        <f>IPMT('Model Assumptions'!$I$36,1,1,AE133,0,0)</f>
        <v>0</v>
      </c>
      <c r="AF152" s="214">
        <f>IPMT('Model Assumptions'!$I$36,1,1,AF133,0,0)</f>
        <v>0</v>
      </c>
      <c r="AG152" s="214">
        <f>IPMT('Model Assumptions'!$I$36,1,1,AG133,0,0)</f>
        <v>0</v>
      </c>
      <c r="AH152" s="214">
        <f>IPMT('Model Assumptions'!$I$36,1,1,AH133,0,0)</f>
        <v>0</v>
      </c>
      <c r="AI152" s="214">
        <f>IPMT('Model Assumptions'!$I$36,1,1,AI133,0,0)</f>
        <v>0</v>
      </c>
      <c r="AJ152" s="214">
        <f>IPMT('Model Assumptions'!$I$36,1,1,AJ133,0,0)</f>
        <v>0</v>
      </c>
      <c r="AK152" s="214">
        <f>IPMT('Model Assumptions'!$I$36,1,1,AK133,0,0)</f>
        <v>0</v>
      </c>
      <c r="AL152" s="214">
        <f>IPMT('Model Assumptions'!$I$36,1,1,AL133,0,0)</f>
        <v>0</v>
      </c>
      <c r="AM152" s="214">
        <f>IPMT('Model Assumptions'!$I$36,1,1,AM133,0,0)</f>
        <v>0</v>
      </c>
      <c r="AN152" s="214">
        <f>IPMT('Model Assumptions'!$I$36,1,1,AN133,0,0)</f>
        <v>0</v>
      </c>
      <c r="AO152" s="214">
        <f>IPMT('Model Assumptions'!$I$36,1,1,AO133,0,0)</f>
        <v>0</v>
      </c>
      <c r="AP152" s="214">
        <f>IPMT('Model Assumptions'!$I$36,1,1,AP133,0,0)</f>
        <v>0</v>
      </c>
      <c r="AQ152" s="214">
        <f>IPMT('Model Assumptions'!$I$36,1,1,AQ133,0,0)</f>
        <v>0</v>
      </c>
      <c r="AR152" s="214">
        <f>IPMT('Model Assumptions'!$I$36,1,1,AR133,0,0)</f>
        <v>0</v>
      </c>
      <c r="AS152" s="214">
        <f>IPMT('Model Assumptions'!$I$36,1,1,AS133,0,0)</f>
        <v>0</v>
      </c>
      <c r="AT152" s="214">
        <f>IPMT('Model Assumptions'!$I$36,1,1,AT133,0,0)</f>
        <v>0</v>
      </c>
      <c r="AU152" s="214">
        <f>IPMT('Model Assumptions'!$I$36,1,1,AU133,0,0)</f>
        <v>0</v>
      </c>
      <c r="AV152" s="214">
        <f>IPMT('Model Assumptions'!$I$36,1,1,AV133,0,0)</f>
        <v>0</v>
      </c>
      <c r="AW152" s="214">
        <f>IPMT('Model Assumptions'!$I$36,1,1,AW133,0,0)</f>
        <v>0</v>
      </c>
      <c r="AX152" s="214">
        <f>IPMT('Model Assumptions'!$I$36,1,1,AX133,0,0)</f>
        <v>0</v>
      </c>
      <c r="AY152" s="214">
        <f>IPMT('Model Assumptions'!$I$36,1,1,AY133,0,0)</f>
        <v>0</v>
      </c>
      <c r="AZ152" s="214">
        <f>IPMT('Model Assumptions'!$I$36,1,1,AZ133,0,0)</f>
        <v>0</v>
      </c>
      <c r="BA152" s="214">
        <f>IPMT('Model Assumptions'!$I$36,1,1,BA133,0,0)</f>
        <v>0</v>
      </c>
      <c r="BB152" s="214">
        <f>IPMT('Model Assumptions'!$I$36,1,1,BB133,0,0)</f>
        <v>0</v>
      </c>
      <c r="BC152" s="214">
        <f>IPMT('Model Assumptions'!$I$36,1,1,BC133,0,0)</f>
        <v>0</v>
      </c>
      <c r="BD152" s="214">
        <f>IPMT('Model Assumptions'!$I$36,1,1,BD133,0,0)</f>
        <v>0</v>
      </c>
      <c r="BE152" s="214">
        <f>IPMT('Model Assumptions'!$I$36,1,1,BE133,0,0)</f>
        <v>0</v>
      </c>
      <c r="BF152" s="214">
        <f>IPMT('Model Assumptions'!$I$36,1,1,BF133,0,0)</f>
        <v>0</v>
      </c>
      <c r="BG152" s="214">
        <f>IPMT('Model Assumptions'!$I$36,1,1,BG133,0,0)</f>
        <v>0</v>
      </c>
      <c r="BH152" s="214">
        <f>IPMT('Model Assumptions'!$I$36,1,1,BH133,0,0)</f>
        <v>0</v>
      </c>
      <c r="BI152" s="214">
        <f>IPMT('Model Assumptions'!$I$36,1,1,BI133,0,0)</f>
        <v>0</v>
      </c>
      <c r="BJ152" s="214">
        <f>IPMT('Model Assumptions'!$I$36,1,1,BJ133,0,0)</f>
        <v>0</v>
      </c>
      <c r="BK152" s="214">
        <f>IPMT('Model Assumptions'!$I$36,1,1,BK133,0,0)</f>
        <v>0</v>
      </c>
      <c r="BL152" s="214">
        <f>IPMT('Model Assumptions'!$I$36,1,1,BL133,0,0)</f>
        <v>0</v>
      </c>
      <c r="BM152" s="214">
        <f>IPMT('Model Assumptions'!$I$36,1,1,BM133,0,0)</f>
        <v>0</v>
      </c>
      <c r="BN152" s="214">
        <f>IPMT('Model Assumptions'!$I$36,1,1,BN133,0,0)</f>
        <v>0</v>
      </c>
      <c r="BO152" s="214">
        <f>IPMT('Model Assumptions'!$I$36,1,1,BO133,0,0)</f>
        <v>0</v>
      </c>
      <c r="BP152" s="214">
        <f>IPMT('Model Assumptions'!$I$36,1,1,BP133,0,0)</f>
        <v>0</v>
      </c>
      <c r="BQ152" s="214">
        <f>IPMT('Model Assumptions'!$I$36,1,1,BQ133,0,0)</f>
        <v>0</v>
      </c>
      <c r="BR152" s="214">
        <f>IPMT('Model Assumptions'!$I$36,1,1,BR133,0,0)</f>
        <v>0</v>
      </c>
      <c r="BS152" s="214">
        <f>IPMT('Model Assumptions'!$I$36,1,1,BS133,0,0)</f>
        <v>0</v>
      </c>
      <c r="BT152" s="214">
        <f>IPMT('Model Assumptions'!$I$36,1,1,BT133,0,0)</f>
        <v>0</v>
      </c>
      <c r="BU152" s="214">
        <f>IPMT('Model Assumptions'!$I$36,1,1,BU133,0,0)</f>
        <v>0</v>
      </c>
      <c r="BV152" s="214">
        <f>IPMT('Model Assumptions'!$I$36,1,1,BV133,0,0)</f>
        <v>0</v>
      </c>
      <c r="BW152" s="214">
        <f>IPMT('Model Assumptions'!$I$36,1,1,BW133,0,0)</f>
        <v>0</v>
      </c>
      <c r="BX152" s="214">
        <f>IPMT('Model Assumptions'!$I$36,1,1,BX133,0,0)</f>
        <v>0</v>
      </c>
      <c r="BY152" s="214">
        <f>IPMT('Model Assumptions'!$I$36,1,1,BY133,0,0)</f>
        <v>0</v>
      </c>
      <c r="BZ152" s="214">
        <f>IPMT('Model Assumptions'!$I$36,1,1,BZ133,0,0)</f>
        <v>0</v>
      </c>
      <c r="CA152" s="214">
        <f>IPMT('Model Assumptions'!$I$36,1,1,CA133,0,0)</f>
        <v>0</v>
      </c>
      <c r="CB152" s="214">
        <f>IPMT('Model Assumptions'!$I$36,1,1,CB133,0,0)</f>
        <v>0</v>
      </c>
      <c r="CC152" s="214">
        <f>IPMT('Model Assumptions'!$I$36,1,1,CC133,0,0)</f>
        <v>0</v>
      </c>
      <c r="CD152" s="214">
        <f>IPMT('Model Assumptions'!$I$36,1,1,CD133,0,0)</f>
        <v>0</v>
      </c>
      <c r="CE152" s="214">
        <f>IPMT('Model Assumptions'!$I$36,1,1,CE133,0,0)</f>
        <v>0</v>
      </c>
      <c r="CF152" s="214">
        <f>IPMT('Model Assumptions'!$I$36,1,1,CF133,0,0)</f>
        <v>0</v>
      </c>
      <c r="CG152" s="214">
        <f>IPMT('Model Assumptions'!$I$36,1,1,CG133,0,0)</f>
        <v>0</v>
      </c>
      <c r="CH152" s="214">
        <f>IPMT('Model Assumptions'!$I$36,1,1,CH133,0,0)</f>
        <v>0</v>
      </c>
      <c r="CI152" s="214">
        <f>IPMT('Model Assumptions'!$I$36,1,1,CI133,0,0)</f>
        <v>0</v>
      </c>
      <c r="CJ152" s="214">
        <f>IPMT('Model Assumptions'!$I$36,1,1,CJ133,0,0)</f>
        <v>0</v>
      </c>
      <c r="CK152" s="214">
        <f>IPMT('Model Assumptions'!$I$36,1,1,CK133,0,0)</f>
        <v>0</v>
      </c>
      <c r="CL152" s="214">
        <f>IPMT('Model Assumptions'!$I$36,1,1,CL133,0,0)</f>
        <v>0</v>
      </c>
      <c r="CM152" s="214">
        <f>IPMT('Model Assumptions'!$I$36,1,1,CM133,0,0)</f>
        <v>0</v>
      </c>
      <c r="CN152" s="214">
        <f>IPMT('Model Assumptions'!$I$36,1,1,CN133,0,0)</f>
        <v>0</v>
      </c>
      <c r="CO152" s="214">
        <f>IPMT('Model Assumptions'!$I$36,1,1,CO133,0,0)</f>
        <v>0</v>
      </c>
      <c r="CP152" s="214">
        <f>IPMT('Model Assumptions'!$I$36,1,1,CP133,0,0)</f>
        <v>0</v>
      </c>
      <c r="CQ152" s="214">
        <f>IPMT('Model Assumptions'!$I$36,1,1,CQ133,0,0)</f>
        <v>0</v>
      </c>
      <c r="CR152" s="214">
        <f>IPMT('Model Assumptions'!$I$36,1,1,CR133,0,0)</f>
        <v>0</v>
      </c>
      <c r="CS152" s="214">
        <f>IPMT('Model Assumptions'!$I$36,1,1,CS133,0,0)</f>
        <v>0</v>
      </c>
      <c r="CT152" s="214">
        <f>IPMT('Model Assumptions'!$I$36,1,1,CT133,0,0)</f>
        <v>0</v>
      </c>
      <c r="CU152" s="214">
        <f>IPMT('Model Assumptions'!$I$36,1,1,CU133,0,0)</f>
        <v>0</v>
      </c>
      <c r="CV152" s="214">
        <f>IPMT('Model Assumptions'!$I$36,1,1,CV133,0,0)</f>
        <v>0</v>
      </c>
      <c r="CW152" s="214">
        <f>IPMT('Model Assumptions'!$I$36,1,1,CW133,0,0)</f>
        <v>0</v>
      </c>
      <c r="CX152" s="214">
        <f>IPMT('Model Assumptions'!$I$36,1,1,CX133,0,0)</f>
        <v>0</v>
      </c>
      <c r="CY152" s="214">
        <f>IPMT('Model Assumptions'!$I$36,1,1,CY133,0,0)</f>
        <v>0</v>
      </c>
      <c r="CZ152" s="214">
        <f>IPMT('Model Assumptions'!$I$36,1,1,CZ133,0,0)</f>
        <v>0</v>
      </c>
      <c r="DA152" s="214">
        <f>IPMT('Model Assumptions'!$I$36,1,1,DA133,0,0)</f>
        <v>0</v>
      </c>
      <c r="DB152" s="214">
        <f>IPMT('Model Assumptions'!$I$36,1,1,DB133,0,0)</f>
        <v>0</v>
      </c>
      <c r="DC152" s="214">
        <f>IPMT('Model Assumptions'!$I$36,1,1,DC133,0,0)</f>
        <v>0</v>
      </c>
      <c r="DD152" s="214">
        <f>IPMT('Model Assumptions'!$I$36,1,1,DD133,0,0)</f>
        <v>0</v>
      </c>
      <c r="DE152" s="214">
        <f>IPMT('Model Assumptions'!$I$36,1,1,DE133,0,0)</f>
        <v>0</v>
      </c>
      <c r="DF152" s="214">
        <f>IPMT('Model Assumptions'!$I$36,1,1,DF133,0,0)</f>
        <v>0</v>
      </c>
      <c r="DG152" s="214">
        <f>IPMT('Model Assumptions'!$I$36,1,1,DG133,0,0)</f>
        <v>0</v>
      </c>
      <c r="DH152" s="214">
        <f>IPMT('Model Assumptions'!$I$36,1,1,DH133,0,0)</f>
        <v>0</v>
      </c>
      <c r="DI152" s="214">
        <f>IPMT('Model Assumptions'!$I$36,1,1,DI133,0,0)</f>
        <v>0</v>
      </c>
      <c r="DJ152" s="214">
        <f>IPMT('Model Assumptions'!$I$36,1,1,DJ133,0,0)</f>
        <v>0</v>
      </c>
      <c r="DK152" s="214">
        <f>IPMT('Model Assumptions'!$I$36,1,1,DK133,0,0)</f>
        <v>0</v>
      </c>
      <c r="DL152" s="214">
        <f>IPMT('Model Assumptions'!$I$36,1,1,DL133,0,0)</f>
        <v>0</v>
      </c>
      <c r="DM152" s="214">
        <f>IPMT('Model Assumptions'!$I$36,1,1,DM133,0,0)</f>
        <v>0</v>
      </c>
      <c r="DN152" s="214">
        <f>IPMT('Model Assumptions'!$I$36,1,1,DN133,0,0)</f>
        <v>0</v>
      </c>
      <c r="DO152" s="214">
        <f>IPMT('Model Assumptions'!$I$36,1,1,DO133,0,0)</f>
        <v>0</v>
      </c>
      <c r="DP152" s="214">
        <f>IPMT('Model Assumptions'!$I$36,1,1,DP133,0,0)</f>
        <v>0</v>
      </c>
      <c r="DQ152" s="214">
        <f>IPMT('Model Assumptions'!$I$36,1,1,DQ133,0,0)</f>
        <v>0</v>
      </c>
      <c r="DR152" s="214">
        <f>IPMT('Model Assumptions'!$I$36,1,1,DR133,0,0)</f>
        <v>0</v>
      </c>
      <c r="DS152" s="214">
        <f>IPMT('Model Assumptions'!$I$36,1,1,DS133,0,0)</f>
        <v>0</v>
      </c>
      <c r="DT152" s="214">
        <f>IPMT('Model Assumptions'!$I$36,1,1,DT133,0,0)</f>
        <v>0</v>
      </c>
      <c r="DU152" s="214">
        <f>IPMT('Model Assumptions'!$I$36,1,1,DU133,0,0)</f>
        <v>0</v>
      </c>
      <c r="DV152" s="214">
        <f>IPMT('Model Assumptions'!$I$36,1,1,DV133,0,0)</f>
        <v>0</v>
      </c>
      <c r="DW152" s="214">
        <f>IPMT('Model Assumptions'!$I$36,1,1,DW133,0,0)</f>
        <v>0</v>
      </c>
      <c r="DX152" s="214">
        <f>IPMT('Model Assumptions'!$I$36,1,1,DX133,0,0)</f>
        <v>0</v>
      </c>
      <c r="DY152" s="214">
        <f>IPMT('Model Assumptions'!$I$36,1,1,DY133,0,0)</f>
        <v>0</v>
      </c>
      <c r="DZ152" s="214">
        <f>IPMT('Model Assumptions'!$I$36,1,1,DZ133,0,0)</f>
        <v>0</v>
      </c>
      <c r="EA152" s="214">
        <f>IPMT('Model Assumptions'!$I$36,1,1,EA133,0,0)</f>
        <v>0</v>
      </c>
      <c r="EB152" s="214">
        <f>IPMT('Model Assumptions'!$I$36,1,1,EB133,0,0)</f>
        <v>0</v>
      </c>
      <c r="EC152" s="214">
        <f>IPMT('Model Assumptions'!$I$36,1,1,EC133,0,0)</f>
        <v>0</v>
      </c>
      <c r="ED152" s="214">
        <f>IPMT('Model Assumptions'!$I$36,1,1,ED133,0,0)</f>
        <v>0</v>
      </c>
      <c r="EE152" s="214">
        <f>IPMT('Model Assumptions'!$I$36,1,1,EE133,0,0)</f>
        <v>0</v>
      </c>
      <c r="EF152" s="214">
        <f>IPMT('Model Assumptions'!$I$36,1,1,EF133,0,0)</f>
        <v>0</v>
      </c>
      <c r="EG152" s="214">
        <f>IPMT('Model Assumptions'!$I$36,1,1,EG133,0,0)</f>
        <v>0</v>
      </c>
      <c r="EH152" s="214">
        <f>IPMT('Model Assumptions'!$I$36,1,1,EH133,0,0)</f>
        <v>0</v>
      </c>
      <c r="EI152" s="214">
        <f>IPMT('Model Assumptions'!$I$36,1,1,EI133,0,0)</f>
        <v>0</v>
      </c>
      <c r="EJ152" s="214">
        <f>IPMT('Model Assumptions'!$I$36,1,1,EJ133,0,0)</f>
        <v>0</v>
      </c>
      <c r="EK152" s="214">
        <f>IPMT('Model Assumptions'!$I$36,1,1,EK133,0,0)</f>
        <v>0</v>
      </c>
      <c r="EL152" s="214">
        <f>IPMT('Model Assumptions'!$I$36,1,1,EL133,0,0)</f>
        <v>0</v>
      </c>
      <c r="EM152" s="214">
        <f>IPMT('Model Assumptions'!$I$36,1,1,EM133,0,0)</f>
        <v>0</v>
      </c>
      <c r="EN152" s="214">
        <f>IPMT('Model Assumptions'!$I$36,1,1,EN133,0,0)</f>
        <v>0</v>
      </c>
      <c r="EO152" s="214">
        <f>IPMT('Model Assumptions'!$I$36,1,1,EO133,0,0)</f>
        <v>0</v>
      </c>
      <c r="EP152" s="214">
        <f>IPMT('Model Assumptions'!$I$36,1,1,EP133,0,0)</f>
        <v>0</v>
      </c>
      <c r="EQ152" s="214">
        <f>IPMT('Model Assumptions'!$I$36,1,1,EQ133,0,0)</f>
        <v>0</v>
      </c>
      <c r="ER152" s="214">
        <f>IPMT('Model Assumptions'!$I$36,1,1,ER133,0,0)</f>
        <v>0</v>
      </c>
      <c r="ES152" s="214">
        <f>IPMT('Model Assumptions'!$I$36,1,1,ES133,0,0)</f>
        <v>0</v>
      </c>
      <c r="ET152" s="214">
        <f>IPMT('Model Assumptions'!$I$36,1,1,ET133,0,0)</f>
        <v>0</v>
      </c>
      <c r="EU152" s="214">
        <f>IPMT('Model Assumptions'!$I$36,1,1,EU133,0,0)</f>
        <v>0</v>
      </c>
      <c r="EV152" s="214">
        <f>IPMT('Model Assumptions'!$I$36,1,1,EV133,0,0)</f>
        <v>0</v>
      </c>
      <c r="EW152" s="214">
        <f>IPMT('Model Assumptions'!$I$36,1,1,EW133,0,0)</f>
        <v>0</v>
      </c>
      <c r="EX152" s="214">
        <f>IPMT('Model Assumptions'!$I$36,1,1,EX133,0,0)</f>
        <v>0</v>
      </c>
      <c r="EY152" s="214">
        <f>IPMT('Model Assumptions'!$I$36,1,1,EY133,0,0)</f>
        <v>0</v>
      </c>
      <c r="EZ152" s="214">
        <f>IPMT('Model Assumptions'!$I$36,1,1,EZ133,0,0)</f>
        <v>0</v>
      </c>
      <c r="FA152" s="214">
        <f>IPMT('Model Assumptions'!$I$36,1,1,FA133,0,0)</f>
        <v>0</v>
      </c>
      <c r="FB152" s="214">
        <f>IPMT('Model Assumptions'!$I$36,1,1,FB133,0,0)</f>
        <v>0</v>
      </c>
      <c r="FC152" s="214">
        <f>IPMT('Model Assumptions'!$I$36,1,1,FC133,0,0)</f>
        <v>0</v>
      </c>
      <c r="FD152" s="214">
        <f>IPMT('Model Assumptions'!$I$36,1,1,FD133,0,0)</f>
        <v>0</v>
      </c>
      <c r="FE152" s="214">
        <f>IPMT('Model Assumptions'!$I$36,1,1,FE133,0,0)</f>
        <v>0</v>
      </c>
      <c r="FF152" s="214">
        <f>IPMT('Model Assumptions'!$I$36,1,1,FF133,0,0)</f>
        <v>0</v>
      </c>
      <c r="FG152" s="214">
        <f>IPMT('Model Assumptions'!$I$36,1,1,FG133,0,0)</f>
        <v>0</v>
      </c>
      <c r="FH152" s="214">
        <f>IPMT('Model Assumptions'!$I$36,1,1,FH133,0,0)</f>
        <v>0</v>
      </c>
      <c r="FI152" s="214">
        <f>IPMT('Model Assumptions'!$I$36,1,1,FI133,0,0)</f>
        <v>0</v>
      </c>
      <c r="FJ152" s="214">
        <f>IPMT('Model Assumptions'!$I$36,1,1,FJ133,0,0)</f>
        <v>0</v>
      </c>
      <c r="FK152" s="214">
        <f>IPMT('Model Assumptions'!$I$36,1,1,FK133,0,0)</f>
        <v>0</v>
      </c>
      <c r="FL152" s="214">
        <f>IPMT('Model Assumptions'!$I$36,1,1,FL133,0,0)</f>
        <v>0</v>
      </c>
      <c r="FM152" s="214">
        <f>IPMT('Model Assumptions'!$I$36,1,1,FM133,0,0)</f>
        <v>0</v>
      </c>
      <c r="FN152" s="214">
        <f>IPMT('Model Assumptions'!$I$36,1,1,FN133,0,0)</f>
        <v>0</v>
      </c>
      <c r="FO152" s="214">
        <f>IPMT('Model Assumptions'!$I$36,1,1,FO133,0,0)</f>
        <v>0</v>
      </c>
      <c r="FP152" s="214">
        <f>IPMT('Model Assumptions'!$I$36,1,1,FP133,0,0)</f>
        <v>0</v>
      </c>
      <c r="FQ152" s="214">
        <f>IPMT('Model Assumptions'!$I$36,1,1,FQ133,0,0)</f>
        <v>0</v>
      </c>
      <c r="FR152" s="214">
        <f>IPMT('Model Assumptions'!$I$36,1,1,FR133,0,0)</f>
        <v>0</v>
      </c>
      <c r="FS152" s="214">
        <f>IPMT('Model Assumptions'!$I$36,1,1,FS133,0,0)</f>
        <v>0</v>
      </c>
      <c r="FT152" s="214">
        <f>IPMT('Model Assumptions'!$I$36,1,1,FT133,0,0)</f>
        <v>0</v>
      </c>
      <c r="FU152" s="214">
        <f>IPMT('Model Assumptions'!$I$36,1,1,FU133,0,0)</f>
        <v>0</v>
      </c>
      <c r="FV152" s="214">
        <f>IPMT('Model Assumptions'!$I$36,1,1,FV133,0,0)</f>
        <v>0</v>
      </c>
      <c r="FW152" s="214">
        <f>IPMT('Model Assumptions'!$I$36,1,1,FW133,0,0)</f>
        <v>0</v>
      </c>
      <c r="FX152" s="214">
        <f>IPMT('Model Assumptions'!$I$36,1,1,FX133,0,0)</f>
        <v>0</v>
      </c>
      <c r="FY152" s="214">
        <f>IPMT('Model Assumptions'!$I$36,1,1,FY133,0,0)</f>
        <v>0</v>
      </c>
      <c r="FZ152" s="214">
        <f>IPMT('Model Assumptions'!$I$36,1,1,FZ133,0,0)</f>
        <v>0</v>
      </c>
      <c r="GA152" s="214">
        <f>IPMT('Model Assumptions'!$I$36,1,1,GA133,0,0)</f>
        <v>0</v>
      </c>
      <c r="GB152" s="214">
        <f>IPMT('Model Assumptions'!$I$36,1,1,GB133,0,0)</f>
        <v>0</v>
      </c>
      <c r="GC152" s="214">
        <f>IPMT('Model Assumptions'!$I$36,1,1,GC133,0,0)</f>
        <v>0</v>
      </c>
      <c r="GD152" s="214">
        <f>IPMT('Model Assumptions'!$I$36,1,1,GD133,0,0)</f>
        <v>0</v>
      </c>
      <c r="GE152" s="214">
        <f>IPMT('Model Assumptions'!$I$36,1,1,GE133,0,0)</f>
        <v>0</v>
      </c>
      <c r="GF152" s="214">
        <f>IPMT('Model Assumptions'!$I$36,1,1,GF133,0,0)</f>
        <v>0</v>
      </c>
      <c r="GG152" s="214">
        <f>IPMT('Model Assumptions'!$I$36,1,1,GG133,0,0)</f>
        <v>0</v>
      </c>
      <c r="GH152" s="214">
        <f>IPMT('Model Assumptions'!$I$36,1,1,GH133,0,0)</f>
        <v>0</v>
      </c>
      <c r="GI152" s="214">
        <f>IPMT('Model Assumptions'!$I$36,1,1,GI133,0,0)</f>
        <v>0</v>
      </c>
      <c r="GJ152" s="214">
        <f>IPMT('Model Assumptions'!$I$36,1,1,GJ133,0,0)</f>
        <v>0</v>
      </c>
      <c r="GK152" s="214">
        <f>IPMT('Model Assumptions'!$I$36,1,1,GK133,0,0)</f>
        <v>0</v>
      </c>
      <c r="GL152" s="214">
        <f>IPMT('Model Assumptions'!$I$36,1,1,GL133,0,0)</f>
        <v>0</v>
      </c>
      <c r="GM152" s="214">
        <f>IPMT('Model Assumptions'!$I$36,1,1,GM133,0,0)</f>
        <v>0</v>
      </c>
      <c r="GN152" s="214">
        <f>IPMT('Model Assumptions'!$I$36,1,1,GN133,0,0)</f>
        <v>0</v>
      </c>
      <c r="GO152" s="214">
        <f>IPMT('Model Assumptions'!$I$36,1,1,GO133,0,0)</f>
        <v>0</v>
      </c>
      <c r="GP152" s="214">
        <f>IPMT('Model Assumptions'!$I$36,1,1,GP133,0,0)</f>
        <v>0</v>
      </c>
      <c r="GQ152" s="214">
        <f>IPMT('Model Assumptions'!$I$36,1,1,GQ133,0,0)</f>
        <v>0</v>
      </c>
      <c r="GR152" s="214">
        <f>IPMT('Model Assumptions'!$I$36,1,1,GR133,0,0)</f>
        <v>0</v>
      </c>
      <c r="GS152" s="214">
        <f>IPMT('Model Assumptions'!$I$36,1,1,GS133,0,0)</f>
        <v>0</v>
      </c>
      <c r="GT152" s="214">
        <f>IPMT('Model Assumptions'!$I$36,1,1,GT133,0,0)</f>
        <v>0</v>
      </c>
      <c r="GU152" s="214">
        <f>IPMT('Model Assumptions'!$I$36,1,1,GU133,0,0)</f>
        <v>0</v>
      </c>
      <c r="GV152" s="214">
        <f>IPMT('Model Assumptions'!$I$36,1,1,GV133,0,0)</f>
        <v>0</v>
      </c>
      <c r="GX152" s="230">
        <f t="shared" si="223"/>
        <v>151</v>
      </c>
      <c r="HB152" s="211" t="str">
        <f>ES$18&amp;ES$19&amp;ES$20</f>
        <v/>
      </c>
      <c r="HF152" s="212" t="str">
        <f>ES$18&amp;ES$19&amp;ES$20&amp;"Term:"&amp; ES$43&amp;"  Mileage: "&amp;ES$44</f>
        <v xml:space="preserve">Term:  Mileage: </v>
      </c>
    </row>
    <row r="153" spans="1:214" ht="12" hidden="1" customHeight="1" x14ac:dyDescent="0.2">
      <c r="A153" s="230" t="s">
        <v>440</v>
      </c>
      <c r="B153" s="208" t="str">
        <f>B65&amp;"step2"</f>
        <v>MaintanceRepairstep2</v>
      </c>
      <c r="D153" s="232" t="str">
        <f t="shared" si="235"/>
        <v xml:space="preserve"> Maintenance &amp; repair </v>
      </c>
      <c r="E153" s="214">
        <f>IPMT('Model Assumptions'!$I$40,1,1,E134,0,0)</f>
        <v>-20.123999999999995</v>
      </c>
      <c r="F153" s="214">
        <f>IPMT('Model Assumptions'!$I$40,1,1,F134,0,0)</f>
        <v>-24.372</v>
      </c>
      <c r="G153" s="214">
        <f>IPMT('Model Assumptions'!$I$40,1,1,G134,0,0)</f>
        <v>-33.861600000000003</v>
      </c>
      <c r="H153" s="214">
        <f>IPMT('Model Assumptions'!$I$40,1,1,H134,0,0)</f>
        <v>-22.752000000000002</v>
      </c>
      <c r="I153" s="214">
        <f>IPMT('Model Assumptions'!$I$40,1,1,I134,0,0)</f>
        <v>-27.957599999999999</v>
      </c>
      <c r="J153" s="214">
        <f>IPMT('Model Assumptions'!$I$40,1,1,J134,0,0)</f>
        <v>-38.7072</v>
      </c>
      <c r="K153" s="214">
        <f>IPMT('Model Assumptions'!$I$40,1,1,K134,0,0)</f>
        <v>-17.838720000000002</v>
      </c>
      <c r="L153" s="214">
        <f>IPMT('Model Assumptions'!$I$40,1,1,L134,0,0)</f>
        <v>-21.340800000000002</v>
      </c>
      <c r="M153" s="214">
        <f>IPMT('Model Assumptions'!$I$40,1,1,M134,0,0)</f>
        <v>-28.680120000000002</v>
      </c>
      <c r="N153" s="214">
        <f>IPMT('Model Assumptions'!$I$40,1,1,N134,0,0)</f>
        <v>-19.733400000000007</v>
      </c>
      <c r="O153" s="214">
        <f>IPMT('Model Assumptions'!$I$40,1,1,O134,0,0)</f>
        <v>-23.905800000000006</v>
      </c>
      <c r="P153" s="214">
        <f>IPMT('Model Assumptions'!$I$40,1,1,P134,0,0)</f>
        <v>-32.599440000000001</v>
      </c>
      <c r="Q153" s="214">
        <f>IPMT('Model Assumptions'!$I$40,1,1,Q134,0,0)</f>
        <v>-19.712159999999997</v>
      </c>
      <c r="R153" s="214">
        <f>IPMT('Model Assumptions'!$I$40,1,1,R134,0,0)</f>
        <v>-23.924159999999997</v>
      </c>
      <c r="S153" s="214">
        <f>IPMT('Model Assumptions'!$I$40,1,1,S134,0,0)</f>
        <v>-33.695999999999998</v>
      </c>
      <c r="T153" s="214">
        <f>IPMT('Model Assumptions'!$I$40,1,1,T134,0,0)</f>
        <v>-22.506120000000003</v>
      </c>
      <c r="U153" s="214">
        <f>IPMT('Model Assumptions'!$I$40,1,1,U134,0,0)</f>
        <v>-27.869400000000002</v>
      </c>
      <c r="V153" s="214">
        <f>IPMT('Model Assumptions'!$I$40,1,1,V134,0,0)</f>
        <v>-38.420459999999999</v>
      </c>
      <c r="W153" s="214">
        <f>IPMT('Model Assumptions'!$I$40,1,1,W134,0,0)</f>
        <v>-20.4984</v>
      </c>
      <c r="X153" s="214">
        <f>IPMT('Model Assumptions'!$I$40,1,1,X134,0,0)</f>
        <v>-24.942059999999998</v>
      </c>
      <c r="Y153" s="214">
        <f>IPMT('Model Assumptions'!$I$40,1,1,Y134,0,0)</f>
        <v>-35.050859999999993</v>
      </c>
      <c r="Z153" s="214">
        <f>IPMT('Model Assumptions'!$I$40,1,1,Z134,0,0)</f>
        <v>-23.334479999999999</v>
      </c>
      <c r="AA153" s="214">
        <f>IPMT('Model Assumptions'!$I$40,1,1,AA134,0,0)</f>
        <v>-28.873260000000002</v>
      </c>
      <c r="AB153" s="214">
        <f>IPMT('Model Assumptions'!$I$40,1,1,AB134,0,0)</f>
        <v>-39.98592</v>
      </c>
      <c r="AC153" s="214">
        <f>IPMT('Model Assumptions'!$I$40,1,1,AC134,0,0)</f>
        <v>-23.06934</v>
      </c>
      <c r="AD153" s="214">
        <f>IPMT('Model Assumptions'!$I$40,1,1,AD134,0,0)</f>
        <v>-28.0959</v>
      </c>
      <c r="AE153" s="214">
        <f>IPMT('Model Assumptions'!$I$40,1,1,AE134,0,0)</f>
        <v>-39.741239999999998</v>
      </c>
      <c r="AF153" s="214">
        <f>IPMT('Model Assumptions'!$I$40,1,1,AF134,0,0)</f>
        <v>-26.382300000000004</v>
      </c>
      <c r="AG153" s="214">
        <f>IPMT('Model Assumptions'!$I$40,1,1,AG134,0,0)</f>
        <v>-32.86542</v>
      </c>
      <c r="AH153" s="214">
        <f>IPMT('Model Assumptions'!$I$40,1,1,AH134,0,0)</f>
        <v>-45.453239999999994</v>
      </c>
      <c r="AI153" s="214">
        <f>IPMT('Model Assumptions'!$I$40,1,1,AI134,0,0)</f>
        <v>-17.838720000000002</v>
      </c>
      <c r="AJ153" s="214">
        <f>IPMT('Model Assumptions'!$I$40,1,1,AJ134,0,0)</f>
        <v>-21.340800000000002</v>
      </c>
      <c r="AK153" s="214">
        <f>IPMT('Model Assumptions'!$I$40,1,1,AK134,0,0)</f>
        <v>-28.680120000000002</v>
      </c>
      <c r="AL153" s="214">
        <f>IPMT('Model Assumptions'!$I$40,1,1,AL134,0,0)</f>
        <v>-19.733400000000007</v>
      </c>
      <c r="AM153" s="214">
        <f>IPMT('Model Assumptions'!$I$40,1,1,AM134,0,0)</f>
        <v>-23.905800000000006</v>
      </c>
      <c r="AN153" s="214">
        <f>IPMT('Model Assumptions'!$I$40,1,1,AN134,0,0)</f>
        <v>-32.599440000000001</v>
      </c>
      <c r="AO153" s="214">
        <f>IPMT('Model Assumptions'!$I$40,1,1,AO134,0,0)</f>
        <v>-23.54016</v>
      </c>
      <c r="AP153" s="214">
        <f>IPMT('Model Assumptions'!$I$40,1,1,AP134,0,0)</f>
        <v>-27.662399999999998</v>
      </c>
      <c r="AQ153" s="214">
        <f>IPMT('Model Assumptions'!$I$40,1,1,AQ134,0,0)</f>
        <v>-35.567879999999995</v>
      </c>
      <c r="AR153" s="214">
        <f>IPMT('Model Assumptions'!$I$40,1,1,AR134,0,0)</f>
        <v>-25.479239999999994</v>
      </c>
      <c r="AS153" s="214">
        <f>IPMT('Model Assumptions'!$I$40,1,1,AS134,0,0)</f>
        <v>-29.852339999999998</v>
      </c>
      <c r="AT153" s="214">
        <f>IPMT('Model Assumptions'!$I$40,1,1,AT134,0,0)</f>
        <v>-40.56474</v>
      </c>
      <c r="AU153" s="214">
        <f>IPMT('Model Assumptions'!$I$40,1,1,AU134,0,0)</f>
        <v>-19.391400000000004</v>
      </c>
      <c r="AV153" s="214">
        <f>IPMT('Model Assumptions'!$I$40,1,1,AV134,0,0)</f>
        <v>-23.153400000000005</v>
      </c>
      <c r="AW153" s="214">
        <f>IPMT('Model Assumptions'!$I$40,1,1,AW134,0,0)</f>
        <v>-31.299840000000007</v>
      </c>
      <c r="AX153" s="214">
        <f>IPMT('Model Assumptions'!$I$40,1,1,AX134,0,0)</f>
        <v>-21.511800000000004</v>
      </c>
      <c r="AY153" s="214">
        <f>IPMT('Model Assumptions'!$I$40,1,1,AY134,0,0)</f>
        <v>-26.046720000000001</v>
      </c>
      <c r="AZ153" s="214">
        <f>IPMT('Model Assumptions'!$I$40,1,1,AZ134,0,0)</f>
        <v>-35.677440000000004</v>
      </c>
      <c r="BA153" s="214">
        <f>IPMT('Model Assumptions'!$I$40,1,1,BA134,0,0)</f>
        <v>-26.489099999999997</v>
      </c>
      <c r="BB153" s="214">
        <f>IPMT('Model Assumptions'!$I$40,1,1,BB134,0,0)</f>
        <v>-31.795200000000001</v>
      </c>
      <c r="BC153" s="214">
        <f>IPMT('Model Assumptions'!$I$40,1,1,BC134,0,0)</f>
        <v>-43.283700000000003</v>
      </c>
      <c r="BD153" s="214">
        <f>IPMT('Model Assumptions'!$I$40,1,1,BD134,0,0)</f>
        <v>-29.607899999999997</v>
      </c>
      <c r="BE153" s="214">
        <f>IPMT('Model Assumptions'!$I$40,1,1,BE134,0,0)</f>
        <v>-35.969700000000003</v>
      </c>
      <c r="BF153" s="214">
        <f>IPMT('Model Assumptions'!$I$40,1,1,BF134,0,0)</f>
        <v>-49.445399999999999</v>
      </c>
      <c r="BG153" s="214">
        <f>IPMT('Model Assumptions'!$I$40,1,1,BG134,0,0)</f>
        <v>-17.838720000000002</v>
      </c>
      <c r="BH153" s="214">
        <f>IPMT('Model Assumptions'!$I$40,1,1,BH134,0,0)</f>
        <v>-21.340800000000002</v>
      </c>
      <c r="BI153" s="214">
        <f>IPMT('Model Assumptions'!$I$40,1,1,BI134,0,0)</f>
        <v>-28.680120000000002</v>
      </c>
      <c r="BJ153" s="214">
        <f>IPMT('Model Assumptions'!$I$40,1,1,BJ134,0,0)</f>
        <v>-19.733400000000007</v>
      </c>
      <c r="BK153" s="214">
        <f>IPMT('Model Assumptions'!$I$40,1,1,BK134,0,0)</f>
        <v>-23.905800000000006</v>
      </c>
      <c r="BL153" s="214">
        <f>IPMT('Model Assumptions'!$I$40,1,1,BL134,0,0)</f>
        <v>-32.599440000000001</v>
      </c>
      <c r="BM153" s="214">
        <f>IPMT('Model Assumptions'!$I$40,1,1,BM134,0,0)</f>
        <v>-18.495360000000002</v>
      </c>
      <c r="BN153" s="214">
        <f>IPMT('Model Assumptions'!$I$40,1,1,BN134,0,0)</f>
        <v>-22.332599999999999</v>
      </c>
      <c r="BO153" s="214">
        <f>IPMT('Model Assumptions'!$I$40,1,1,BO134,0,0)</f>
        <v>-30.86892000000001</v>
      </c>
      <c r="BP153" s="214">
        <f>IPMT('Model Assumptions'!$I$40,1,1,BP134,0,0)</f>
        <v>-20.903040000000001</v>
      </c>
      <c r="BQ153" s="214">
        <f>IPMT('Model Assumptions'!$I$40,1,1,BQ134,0,0)</f>
        <v>-25.615800000000007</v>
      </c>
      <c r="BR153" s="214">
        <f>IPMT('Model Assumptions'!$I$40,1,1,BR134,0,0)</f>
        <v>-35.246520000000004</v>
      </c>
      <c r="BS153" s="214">
        <f>IPMT('Model Assumptions'!$I$40,1,1,BS134,0,0)</f>
        <v>-28.0152</v>
      </c>
      <c r="BT153" s="214">
        <f>IPMT('Model Assumptions'!$I$40,1,1,BT134,0,0)</f>
        <v>-34.74</v>
      </c>
      <c r="BU153" s="214">
        <f>IPMT('Model Assumptions'!$I$40,1,1,BU134,0,0)</f>
        <v>-50.227200000000003</v>
      </c>
      <c r="BV153" s="214">
        <f>IPMT('Model Assumptions'!$I$40,1,1,BV134,0,0)</f>
        <v>-32.680800000000005</v>
      </c>
      <c r="BW153" s="214">
        <f>IPMT('Model Assumptions'!$I$40,1,1,BW134,0,0)</f>
        <v>-41.328000000000003</v>
      </c>
      <c r="BX153" s="214">
        <f>IPMT('Model Assumptions'!$I$40,1,1,BX134,0,0)</f>
        <v>-57.355199999999996</v>
      </c>
      <c r="BY153" s="214">
        <f>IPMT('Model Assumptions'!$I$40,1,1,BY134,0,0)</f>
        <v>-20.807280000000002</v>
      </c>
      <c r="BZ153" s="214">
        <f>IPMT('Model Assumptions'!$I$40,1,1,BZ134,0,0)</f>
        <v>-25.447500000000002</v>
      </c>
      <c r="CA153" s="214">
        <f>IPMT('Model Assumptions'!$I$40,1,1,CA134,0,0)</f>
        <v>-34.819200000000002</v>
      </c>
      <c r="CB153" s="214">
        <f>IPMT('Model Assumptions'!$I$40,1,1,CB134,0,0)</f>
        <v>-23.790779999999998</v>
      </c>
      <c r="CC153" s="214">
        <f>IPMT('Model Assumptions'!$I$40,1,1,CC134,0,0)</f>
        <v>-28.873260000000002</v>
      </c>
      <c r="CD153" s="214">
        <f>IPMT('Model Assumptions'!$I$40,1,1,CD134,0,0)</f>
        <v>-39.754260000000002</v>
      </c>
      <c r="CE153" s="214">
        <f>IPMT('Model Assumptions'!$I$40,1,1,CE134,0,0)</f>
        <v>-23.865600000000001</v>
      </c>
      <c r="CF153" s="214">
        <f>IPMT('Model Assumptions'!$I$40,1,1,CF134,0,0)</f>
        <v>-27.662399999999998</v>
      </c>
      <c r="CG153" s="214">
        <f>IPMT('Model Assumptions'!$I$40,1,1,CG134,0,0)</f>
        <v>-35.791620000000002</v>
      </c>
      <c r="CH153" s="214">
        <f>IPMT('Model Assumptions'!$I$40,1,1,CH134,0,0)</f>
        <v>-25.492800000000003</v>
      </c>
      <c r="CI153" s="214">
        <f>IPMT('Model Assumptions'!$I$40,1,1,CI134,0,0)</f>
        <v>-29.967600000000004</v>
      </c>
      <c r="CJ153" s="214">
        <f>IPMT('Model Assumptions'!$I$40,1,1,CJ134,0,0)</f>
        <v>-40.788479999999993</v>
      </c>
      <c r="CK153" s="214">
        <f>IPMT('Model Assumptions'!$I$40,1,1,CK134,0,0)</f>
        <v>-32.82246</v>
      </c>
      <c r="CL153" s="214">
        <f>IPMT('Model Assumptions'!$I$40,1,1,CL134,0,0)</f>
        <v>-39.247560000000007</v>
      </c>
      <c r="CM153" s="214">
        <f>IPMT('Model Assumptions'!$I$40,1,1,CM134,0,0)</f>
        <v>-53.114159999999998</v>
      </c>
      <c r="CN153" s="214">
        <f>IPMT('Model Assumptions'!$I$40,1,1,CN134,0,0)</f>
        <v>-36.416159999999998</v>
      </c>
      <c r="CO153" s="214">
        <f>IPMT('Model Assumptions'!$I$40,1,1,CO134,0,0)</f>
        <v>-44.2134</v>
      </c>
      <c r="CP153" s="214">
        <f>IPMT('Model Assumptions'!$I$40,1,1,CP134,0,0)</f>
        <v>-60.461280000000002</v>
      </c>
      <c r="CQ153" s="214">
        <f>IPMT('Model Assumptions'!$I$40,1,1,CQ134,0,0)</f>
        <v>-23.865600000000001</v>
      </c>
      <c r="CR153" s="214">
        <f>IPMT('Model Assumptions'!$I$40,1,1,CR134,0,0)</f>
        <v>-27.662399999999998</v>
      </c>
      <c r="CS153" s="214">
        <f>IPMT('Model Assumptions'!$I$40,1,1,CS134,0,0)</f>
        <v>-35.791620000000002</v>
      </c>
      <c r="CT153" s="214">
        <f>IPMT('Model Assumptions'!$I$40,1,1,CT134,0,0)</f>
        <v>-25.492800000000003</v>
      </c>
      <c r="CU153" s="214">
        <f>IPMT('Model Assumptions'!$I$40,1,1,CU134,0,0)</f>
        <v>-29.967600000000004</v>
      </c>
      <c r="CV153" s="214">
        <f>IPMT('Model Assumptions'!$I$40,1,1,CV134,0,0)</f>
        <v>-40.788479999999993</v>
      </c>
      <c r="CW153" s="214">
        <f>IPMT('Model Assumptions'!$I$40,1,1,CW134,0,0)</f>
        <v>-21.012480000000004</v>
      </c>
      <c r="CX153" s="214">
        <f>IPMT('Model Assumptions'!$I$40,1,1,CX134,0,0)</f>
        <v>-24.624000000000009</v>
      </c>
      <c r="CY153" s="214">
        <f>IPMT('Model Assumptions'!$I$40,1,1,CY134,0,0)</f>
        <v>-32.599440000000001</v>
      </c>
      <c r="CZ153" s="214">
        <f>IPMT('Model Assumptions'!$I$40,1,1,CZ134,0,0)</f>
        <v>-22.941360000000003</v>
      </c>
      <c r="DA153" s="214">
        <f>IPMT('Model Assumptions'!$I$40,1,1,DA134,0,0)</f>
        <v>-27.31212</v>
      </c>
      <c r="DB153" s="214">
        <f>IPMT('Model Assumptions'!$I$40,1,1,DB134,0,0)</f>
        <v>-37.202760000000005</v>
      </c>
      <c r="DC153" s="214">
        <f>IPMT('Model Assumptions'!$I$40,1,1,DC134,0,0)</f>
        <v>-22.406400000000005</v>
      </c>
      <c r="DD153" s="214">
        <f>IPMT('Model Assumptions'!$I$40,1,1,DD134,0,0)</f>
        <v>-26.604000000000003</v>
      </c>
      <c r="DE153" s="214">
        <f>IPMT('Model Assumptions'!$I$40,1,1,DE134,0,0)</f>
        <v>-35.467199999999998</v>
      </c>
      <c r="DF153" s="214">
        <f>IPMT('Model Assumptions'!$I$40,1,1,DF134,0,0)</f>
        <v>-24.624000000000002</v>
      </c>
      <c r="DG153" s="214">
        <f>IPMT('Model Assumptions'!$I$40,1,1,DG134,0,0)</f>
        <v>-29.555999999999997</v>
      </c>
      <c r="DH153" s="214">
        <f>IPMT('Model Assumptions'!$I$40,1,1,DH134,0,0)</f>
        <v>-40.557600000000001</v>
      </c>
      <c r="DI153" s="214">
        <f>IPMT('Model Assumptions'!$I$40,1,1,DI134,0,0)</f>
        <v>-22.438800000000001</v>
      </c>
      <c r="DJ153" s="214">
        <f>IPMT('Model Assumptions'!$I$40,1,1,DJ134,0,0)</f>
        <v>-26.999700000000004</v>
      </c>
      <c r="DK153" s="214">
        <f>IPMT('Model Assumptions'!$I$40,1,1,DK134,0,0)</f>
        <v>-34.658700000000003</v>
      </c>
      <c r="DL153" s="214">
        <f>IPMT('Model Assumptions'!$I$40,1,1,DL134,0,0)</f>
        <v>-24.964199999999998</v>
      </c>
      <c r="DM153" s="214">
        <f>IPMT('Model Assumptions'!$I$40,1,1,DM134,0,0)</f>
        <v>-29.207699999999996</v>
      </c>
      <c r="DN153" s="214">
        <f>IPMT('Model Assumptions'!$I$40,1,1,DN134,0,0)</f>
        <v>-39.509399999999999</v>
      </c>
      <c r="DO153" s="214">
        <f>IPMT('Model Assumptions'!$I$40,1,1,DO134,0,0)</f>
        <v>-23.2806</v>
      </c>
      <c r="DP153" s="214">
        <f>IPMT('Model Assumptions'!$I$40,1,1,DP134,0,0)</f>
        <v>-27.496500000000005</v>
      </c>
      <c r="DQ153" s="214">
        <f>IPMT('Model Assumptions'!$I$40,1,1,DQ134,0,0)</f>
        <v>-36.4251</v>
      </c>
      <c r="DR153" s="214">
        <f>IPMT('Model Assumptions'!$I$40,1,1,DR134,0,0)</f>
        <v>-25.599000000000004</v>
      </c>
      <c r="DS153" s="214">
        <f>IPMT('Model Assumptions'!$I$40,1,1,DS134,0,0)</f>
        <v>-30.415199999999999</v>
      </c>
      <c r="DT153" s="214">
        <f>IPMT('Model Assumptions'!$I$40,1,1,DT134,0,0)</f>
        <v>-41.51039999999999</v>
      </c>
      <c r="DU153" s="214">
        <f>IPMT('Model Assumptions'!$I$40,1,1,DU134,0,0)</f>
        <v>-30.723420000000001</v>
      </c>
      <c r="DV153" s="214">
        <f>IPMT('Model Assumptions'!$I$40,1,1,DV134,0,0)</f>
        <v>-37.363620000000004</v>
      </c>
      <c r="DW153" s="214">
        <f>IPMT('Model Assumptions'!$I$40,1,1,DW134,0,0)</f>
        <v>-52.543260000000004</v>
      </c>
      <c r="DX153" s="214">
        <f>IPMT('Model Assumptions'!$I$40,1,1,DX134,0,0)</f>
        <v>-34.993140000000004</v>
      </c>
      <c r="DY153" s="214">
        <f>IPMT('Model Assumptions'!$I$40,1,1,DY134,0,0)</f>
        <v>-43.432620000000007</v>
      </c>
      <c r="DZ153" s="214">
        <f>IPMT('Model Assumptions'!$I$40,1,1,DZ134,0,0)</f>
        <v>-60.090239999999994</v>
      </c>
      <c r="EA153" s="214">
        <f>IPMT('Model Assumptions'!$I$40,1,1,EA134,0,0)</f>
        <v>-29.261520000000004</v>
      </c>
      <c r="EB153" s="214">
        <f>IPMT('Model Assumptions'!$I$40,1,1,EB134,0,0)</f>
        <v>-36.765000000000008</v>
      </c>
      <c r="EC153" s="214">
        <f>IPMT('Model Assumptions'!$I$40,1,1,EC134,0,0)</f>
        <v>-52.093440000000001</v>
      </c>
      <c r="ED153" s="214">
        <f>IPMT('Model Assumptions'!$I$40,1,1,ED134,0,0)</f>
        <v>-34.521480000000004</v>
      </c>
      <c r="EE153" s="214">
        <f>IPMT('Model Assumptions'!$I$40,1,1,EE134,0,0)</f>
        <v>-43.009920000000008</v>
      </c>
      <c r="EF153" s="214">
        <f>IPMT('Model Assumptions'!$I$40,1,1,EF134,0,0)</f>
        <v>-59.521680000000003</v>
      </c>
      <c r="EG153" s="214">
        <f>IPMT('Model Assumptions'!$I$40,1,1,EG134,0,0)</f>
        <v>0</v>
      </c>
      <c r="EH153" s="214">
        <f>IPMT('Model Assumptions'!$I$40,1,1,EH134,0,0)</f>
        <v>0</v>
      </c>
      <c r="EI153" s="214">
        <f>IPMT('Model Assumptions'!$I$40,1,1,EI134,0,0)</f>
        <v>0</v>
      </c>
      <c r="EJ153" s="214">
        <f>IPMT('Model Assumptions'!$I$40,1,1,EJ134,0,0)</f>
        <v>0</v>
      </c>
      <c r="EK153" s="214">
        <f>IPMT('Model Assumptions'!$I$40,1,1,EK134,0,0)</f>
        <v>0</v>
      </c>
      <c r="EL153" s="214">
        <f>IPMT('Model Assumptions'!$I$40,1,1,EL134,0,0)</f>
        <v>0</v>
      </c>
      <c r="EM153" s="214">
        <f>IPMT('Model Assumptions'!$I$40,1,1,EM134,0,0)</f>
        <v>0</v>
      </c>
      <c r="EN153" s="214">
        <f>IPMT('Model Assumptions'!$I$40,1,1,EN134,0,0)</f>
        <v>0</v>
      </c>
      <c r="EO153" s="214">
        <f>IPMT('Model Assumptions'!$I$40,1,1,EO134,0,0)</f>
        <v>0</v>
      </c>
      <c r="EP153" s="214">
        <f>IPMT('Model Assumptions'!$I$40,1,1,EP134,0,0)</f>
        <v>0</v>
      </c>
      <c r="EQ153" s="214">
        <f>IPMT('Model Assumptions'!$I$40,1,1,EQ134,0,0)</f>
        <v>0</v>
      </c>
      <c r="ER153" s="214">
        <f>IPMT('Model Assumptions'!$I$40,1,1,ER134,0,0)</f>
        <v>0</v>
      </c>
      <c r="ES153" s="214">
        <f>IPMT('Model Assumptions'!$I$40,1,1,ES134,0,0)</f>
        <v>0</v>
      </c>
      <c r="ET153" s="214">
        <f>IPMT('Model Assumptions'!$I$40,1,1,ET134,0,0)</f>
        <v>0</v>
      </c>
      <c r="EU153" s="214">
        <f>IPMT('Model Assumptions'!$I$40,1,1,EU134,0,0)</f>
        <v>0</v>
      </c>
      <c r="EV153" s="214">
        <f>IPMT('Model Assumptions'!$I$40,1,1,EV134,0,0)</f>
        <v>0</v>
      </c>
      <c r="EW153" s="214">
        <f>IPMT('Model Assumptions'!$I$40,1,1,EW134,0,0)</f>
        <v>0</v>
      </c>
      <c r="EX153" s="214">
        <f>IPMT('Model Assumptions'!$I$40,1,1,EX134,0,0)</f>
        <v>0</v>
      </c>
      <c r="EY153" s="214">
        <f>IPMT('Model Assumptions'!$I$40,1,1,EY134,0,0)</f>
        <v>0</v>
      </c>
      <c r="EZ153" s="214">
        <f>IPMT('Model Assumptions'!$I$40,1,1,EZ134,0,0)</f>
        <v>0</v>
      </c>
      <c r="FA153" s="214">
        <f>IPMT('Model Assumptions'!$I$40,1,1,FA134,0,0)</f>
        <v>0</v>
      </c>
      <c r="FB153" s="214">
        <f>IPMT('Model Assumptions'!$I$40,1,1,FB134,0,0)</f>
        <v>0</v>
      </c>
      <c r="FC153" s="214">
        <f>IPMT('Model Assumptions'!$I$40,1,1,FC134,0,0)</f>
        <v>0</v>
      </c>
      <c r="FD153" s="214">
        <f>IPMT('Model Assumptions'!$I$40,1,1,FD134,0,0)</f>
        <v>0</v>
      </c>
      <c r="FE153" s="214">
        <f>IPMT('Model Assumptions'!$I$40,1,1,FE134,0,0)</f>
        <v>0</v>
      </c>
      <c r="FF153" s="214">
        <f>IPMT('Model Assumptions'!$I$40,1,1,FF134,0,0)</f>
        <v>0</v>
      </c>
      <c r="FG153" s="214">
        <f>IPMT('Model Assumptions'!$I$40,1,1,FG134,0,0)</f>
        <v>0</v>
      </c>
      <c r="FH153" s="214">
        <f>IPMT('Model Assumptions'!$I$40,1,1,FH134,0,0)</f>
        <v>0</v>
      </c>
      <c r="FI153" s="214">
        <f>IPMT('Model Assumptions'!$I$40,1,1,FI134,0,0)</f>
        <v>0</v>
      </c>
      <c r="FJ153" s="214">
        <f>IPMT('Model Assumptions'!$I$40,1,1,FJ134,0,0)</f>
        <v>0</v>
      </c>
      <c r="FK153" s="214">
        <f>IPMT('Model Assumptions'!$I$40,1,1,FK134,0,0)</f>
        <v>0</v>
      </c>
      <c r="FL153" s="214">
        <f>IPMT('Model Assumptions'!$I$40,1,1,FL134,0,0)</f>
        <v>0</v>
      </c>
      <c r="FM153" s="214">
        <f>IPMT('Model Assumptions'!$I$40,1,1,FM134,0,0)</f>
        <v>0</v>
      </c>
      <c r="FN153" s="214">
        <f>IPMT('Model Assumptions'!$I$40,1,1,FN134,0,0)</f>
        <v>0</v>
      </c>
      <c r="FO153" s="214">
        <f>IPMT('Model Assumptions'!$I$40,1,1,FO134,0,0)</f>
        <v>0</v>
      </c>
      <c r="FP153" s="214">
        <f>IPMT('Model Assumptions'!$I$40,1,1,FP134,0,0)</f>
        <v>0</v>
      </c>
      <c r="FQ153" s="214">
        <f>IPMT('Model Assumptions'!$I$40,1,1,FQ134,0,0)</f>
        <v>0</v>
      </c>
      <c r="FR153" s="214">
        <f>IPMT('Model Assumptions'!$I$40,1,1,FR134,0,0)</f>
        <v>0</v>
      </c>
      <c r="FS153" s="214">
        <f>IPMT('Model Assumptions'!$I$40,1,1,FS134,0,0)</f>
        <v>0</v>
      </c>
      <c r="FT153" s="214">
        <f>IPMT('Model Assumptions'!$I$40,1,1,FT134,0,0)</f>
        <v>0</v>
      </c>
      <c r="FU153" s="214">
        <f>IPMT('Model Assumptions'!$I$40,1,1,FU134,0,0)</f>
        <v>0</v>
      </c>
      <c r="FV153" s="214">
        <f>IPMT('Model Assumptions'!$I$40,1,1,FV134,0,0)</f>
        <v>0</v>
      </c>
      <c r="FW153" s="214">
        <f>IPMT('Model Assumptions'!$I$40,1,1,FW134,0,0)</f>
        <v>0</v>
      </c>
      <c r="FX153" s="214">
        <f>IPMT('Model Assumptions'!$I$40,1,1,FX134,0,0)</f>
        <v>0</v>
      </c>
      <c r="FY153" s="214">
        <f>IPMT('Model Assumptions'!$I$40,1,1,FY134,0,0)</f>
        <v>0</v>
      </c>
      <c r="FZ153" s="214">
        <f>IPMT('Model Assumptions'!$I$40,1,1,FZ134,0,0)</f>
        <v>0</v>
      </c>
      <c r="GA153" s="214">
        <f>IPMT('Model Assumptions'!$I$40,1,1,GA134,0,0)</f>
        <v>0</v>
      </c>
      <c r="GB153" s="214">
        <f>IPMT('Model Assumptions'!$I$40,1,1,GB134,0,0)</f>
        <v>0</v>
      </c>
      <c r="GC153" s="214">
        <f>IPMT('Model Assumptions'!$I$40,1,1,GC134,0,0)</f>
        <v>0</v>
      </c>
      <c r="GD153" s="214">
        <f>IPMT('Model Assumptions'!$I$40,1,1,GD134,0,0)</f>
        <v>0</v>
      </c>
      <c r="GE153" s="214">
        <f>IPMT('Model Assumptions'!$I$40,1,1,GE134,0,0)</f>
        <v>0</v>
      </c>
      <c r="GF153" s="214">
        <f>IPMT('Model Assumptions'!$I$40,1,1,GF134,0,0)</f>
        <v>0</v>
      </c>
      <c r="GG153" s="214">
        <f>IPMT('Model Assumptions'!$I$40,1,1,GG134,0,0)</f>
        <v>0</v>
      </c>
      <c r="GH153" s="214">
        <f>IPMT('Model Assumptions'!$I$40,1,1,GH134,0,0)</f>
        <v>0</v>
      </c>
      <c r="GI153" s="214">
        <f>IPMT('Model Assumptions'!$I$40,1,1,GI134,0,0)</f>
        <v>0</v>
      </c>
      <c r="GJ153" s="214">
        <f>IPMT('Model Assumptions'!$I$40,1,1,GJ134,0,0)</f>
        <v>0</v>
      </c>
      <c r="GK153" s="214">
        <f>IPMT('Model Assumptions'!$I$40,1,1,GK134,0,0)</f>
        <v>0</v>
      </c>
      <c r="GL153" s="214">
        <f>IPMT('Model Assumptions'!$I$40,1,1,GL134,0,0)</f>
        <v>0</v>
      </c>
      <c r="GM153" s="214">
        <f>IPMT('Model Assumptions'!$I$40,1,1,GM134,0,0)</f>
        <v>0</v>
      </c>
      <c r="GN153" s="214">
        <f>IPMT('Model Assumptions'!$I$40,1,1,GN134,0,0)</f>
        <v>0</v>
      </c>
      <c r="GO153" s="214">
        <f>IPMT('Model Assumptions'!$I$40,1,1,GO134,0,0)</f>
        <v>0</v>
      </c>
      <c r="GP153" s="214">
        <f>IPMT('Model Assumptions'!$I$40,1,1,GP134,0,0)</f>
        <v>0</v>
      </c>
      <c r="GQ153" s="214">
        <f>IPMT('Model Assumptions'!$I$40,1,1,GQ134,0,0)</f>
        <v>0</v>
      </c>
      <c r="GR153" s="214">
        <f>IPMT('Model Assumptions'!$I$40,1,1,GR134,0,0)</f>
        <v>0</v>
      </c>
      <c r="GS153" s="214">
        <f>IPMT('Model Assumptions'!$I$40,1,1,GS134,0,0)</f>
        <v>0</v>
      </c>
      <c r="GT153" s="214">
        <f>IPMT('Model Assumptions'!$I$40,1,1,GT134,0,0)</f>
        <v>0</v>
      </c>
      <c r="GU153" s="214">
        <f>IPMT('Model Assumptions'!$I$40,1,1,GU134,0,0)</f>
        <v>0</v>
      </c>
      <c r="GV153" s="214">
        <f>IPMT('Model Assumptions'!$I$40,1,1,GV134,0,0)</f>
        <v>0</v>
      </c>
      <c r="GX153" s="230">
        <f t="shared" si="223"/>
        <v>152</v>
      </c>
      <c r="HB153" s="211" t="str">
        <f>ET$18&amp;ET$19&amp;ET$20</f>
        <v/>
      </c>
      <c r="HF153" s="212" t="str">
        <f>ET$18&amp;ET$19&amp;ET$20&amp;"Term:"&amp; ET$43&amp;"  Mileage: "&amp;ET$44</f>
        <v xml:space="preserve">Term:  Mileage: </v>
      </c>
    </row>
    <row r="154" spans="1:214" ht="12" hidden="1" customHeight="1" x14ac:dyDescent="0.2">
      <c r="A154" s="230" t="s">
        <v>440</v>
      </c>
      <c r="B154" s="208" t="str">
        <f>B66&amp;"step2"</f>
        <v>SummerTiresstep2</v>
      </c>
      <c r="D154" s="232" t="str">
        <f t="shared" si="235"/>
        <v xml:space="preserve"> Summer tires </v>
      </c>
      <c r="E154" s="214">
        <f>IPMT('Model Assumptions'!$I$40,1,1,E135,0,0)</f>
        <v>-7.1809200000000004</v>
      </c>
      <c r="F154" s="214">
        <f>IPMT('Model Assumptions'!$I$40,1,1,F135,0,0)</f>
        <v>-8.600100000000003</v>
      </c>
      <c r="G154" s="214">
        <f>IPMT('Model Assumptions'!$I$40,1,1,G135,0,0)</f>
        <v>-11.464620000000004</v>
      </c>
      <c r="H154" s="214">
        <f>IPMT('Model Assumptions'!$I$40,1,1,H135,0,0)</f>
        <v>-7.1809200000000004</v>
      </c>
      <c r="I154" s="214">
        <f>IPMT('Model Assumptions'!$I$40,1,1,I135,0,0)</f>
        <v>-8.600100000000003</v>
      </c>
      <c r="J154" s="214">
        <f>IPMT('Model Assumptions'!$I$40,1,1,J135,0,0)</f>
        <v>-11.464620000000004</v>
      </c>
      <c r="K154" s="214">
        <f>IPMT('Model Assumptions'!$I$40,1,1,K135,0,0)</f>
        <v>-8.0115000000000016</v>
      </c>
      <c r="L154" s="214">
        <f>IPMT('Model Assumptions'!$I$40,1,1,L135,0,0)</f>
        <v>-9.6137999999999995</v>
      </c>
      <c r="M154" s="214">
        <f>IPMT('Model Assumptions'!$I$40,1,1,M135,0,0)</f>
        <v>-12.818400000000004</v>
      </c>
      <c r="N154" s="214">
        <f>IPMT('Model Assumptions'!$I$40,1,1,N135,0,0)</f>
        <v>-8.0115000000000016</v>
      </c>
      <c r="O154" s="214">
        <f>IPMT('Model Assumptions'!$I$40,1,1,O135,0,0)</f>
        <v>-9.6137999999999995</v>
      </c>
      <c r="P154" s="214">
        <f>IPMT('Model Assumptions'!$I$40,1,1,P135,0,0)</f>
        <v>-12.818400000000004</v>
      </c>
      <c r="Q154" s="214">
        <f>IPMT('Model Assumptions'!$I$40,1,1,Q135,0,0)</f>
        <v>-8.3123400000000025</v>
      </c>
      <c r="R154" s="214">
        <f>IPMT('Model Assumptions'!$I$40,1,1,R135,0,0)</f>
        <v>-9.9735000000000031</v>
      </c>
      <c r="S154" s="214">
        <f>IPMT('Model Assumptions'!$I$40,1,1,S135,0,0)</f>
        <v>-13.276200000000003</v>
      </c>
      <c r="T154" s="214">
        <f>IPMT('Model Assumptions'!$I$40,1,1,T135,0,0)</f>
        <v>-8.3123400000000025</v>
      </c>
      <c r="U154" s="214">
        <f>IPMT('Model Assumptions'!$I$40,1,1,U135,0,0)</f>
        <v>-9.9735000000000031</v>
      </c>
      <c r="V154" s="214">
        <f>IPMT('Model Assumptions'!$I$40,1,1,V135,0,0)</f>
        <v>-13.295820000000001</v>
      </c>
      <c r="W154" s="214">
        <f>IPMT('Model Assumptions'!$I$40,1,1,W135,0,0)</f>
        <v>-9.0055800000000001</v>
      </c>
      <c r="X154" s="214">
        <f>IPMT('Model Assumptions'!$I$40,1,1,X135,0,0)</f>
        <v>-10.810620000000004</v>
      </c>
      <c r="Y154" s="214">
        <f>IPMT('Model Assumptions'!$I$40,1,1,Y135,0,0)</f>
        <v>-14.407620000000003</v>
      </c>
      <c r="Z154" s="214">
        <f>IPMT('Model Assumptions'!$I$40,1,1,Z135,0,0)</f>
        <v>-9.0055800000000001</v>
      </c>
      <c r="AA154" s="214">
        <f>IPMT('Model Assumptions'!$I$40,1,1,AA135,0,0)</f>
        <v>-10.810620000000004</v>
      </c>
      <c r="AB154" s="214">
        <f>IPMT('Model Assumptions'!$I$40,1,1,AB135,0,0)</f>
        <v>-14.407620000000003</v>
      </c>
      <c r="AC154" s="214">
        <f>IPMT('Model Assumptions'!$I$40,1,1,AC135,0,0)</f>
        <v>-13.282739999999999</v>
      </c>
      <c r="AD154" s="214">
        <f>IPMT('Model Assumptions'!$I$40,1,1,AD135,0,0)</f>
        <v>-15.957599999999999</v>
      </c>
      <c r="AE154" s="214">
        <f>IPMT('Model Assumptions'!$I$40,1,1,AE135,0,0)</f>
        <v>-21.274620000000002</v>
      </c>
      <c r="AF154" s="214">
        <f>IPMT('Model Assumptions'!$I$40,1,1,AF135,0,0)</f>
        <v>-13.295820000000001</v>
      </c>
      <c r="AG154" s="214">
        <f>IPMT('Model Assumptions'!$I$40,1,1,AG135,0,0)</f>
        <v>-15.957599999999999</v>
      </c>
      <c r="AH154" s="214">
        <f>IPMT('Model Assumptions'!$I$40,1,1,AH135,0,0)</f>
        <v>-21.255000000000003</v>
      </c>
      <c r="AI154" s="214">
        <f>IPMT('Model Assumptions'!$I$40,1,1,AI135,0,0)</f>
        <v>-8.9925000000000015</v>
      </c>
      <c r="AJ154" s="214">
        <f>IPMT('Model Assumptions'!$I$40,1,1,AJ135,0,0)</f>
        <v>-10.791000000000002</v>
      </c>
      <c r="AK154" s="214">
        <f>IPMT('Model Assumptions'!$I$40,1,1,AK135,0,0)</f>
        <v>-14.388000000000003</v>
      </c>
      <c r="AL154" s="214">
        <f>IPMT('Model Assumptions'!$I$40,1,1,AL135,0,0)</f>
        <v>-8.9925000000000015</v>
      </c>
      <c r="AM154" s="214">
        <f>IPMT('Model Assumptions'!$I$40,1,1,AM135,0,0)</f>
        <v>-10.791000000000002</v>
      </c>
      <c r="AN154" s="214">
        <f>IPMT('Model Assumptions'!$I$40,1,1,AN135,0,0)</f>
        <v>-14.388000000000003</v>
      </c>
      <c r="AO154" s="214">
        <f>IPMT('Model Assumptions'!$I$40,1,1,AO135,0,0)</f>
        <v>-8.92056</v>
      </c>
      <c r="AP154" s="214">
        <f>IPMT('Model Assumptions'!$I$40,1,1,AP135,0,0)</f>
        <v>-10.71252</v>
      </c>
      <c r="AQ154" s="214">
        <f>IPMT('Model Assumptions'!$I$40,1,1,AQ135,0,0)</f>
        <v>-14.276820000000001</v>
      </c>
      <c r="AR154" s="214">
        <f>IPMT('Model Assumptions'!$I$40,1,1,AR135,0,0)</f>
        <v>-8.92056</v>
      </c>
      <c r="AS154" s="214">
        <f>IPMT('Model Assumptions'!$I$40,1,1,AS135,0,0)</f>
        <v>-10.71252</v>
      </c>
      <c r="AT154" s="214">
        <f>IPMT('Model Assumptions'!$I$40,1,1,AT135,0,0)</f>
        <v>-14.276820000000001</v>
      </c>
      <c r="AU154" s="214">
        <f>IPMT('Model Assumptions'!$I$40,1,1,AU135,0,0)</f>
        <v>-9.0055800000000001</v>
      </c>
      <c r="AV154" s="214">
        <f>IPMT('Model Assumptions'!$I$40,1,1,AV135,0,0)</f>
        <v>-10.810620000000004</v>
      </c>
      <c r="AW154" s="214">
        <f>IPMT('Model Assumptions'!$I$40,1,1,AW135,0,0)</f>
        <v>-14.407620000000003</v>
      </c>
      <c r="AX154" s="214">
        <f>IPMT('Model Assumptions'!$I$40,1,1,AX135,0,0)</f>
        <v>-9.0055800000000001</v>
      </c>
      <c r="AY154" s="214">
        <f>IPMT('Model Assumptions'!$I$40,1,1,AY135,0,0)</f>
        <v>-10.810620000000004</v>
      </c>
      <c r="AZ154" s="214">
        <f>IPMT('Model Assumptions'!$I$40,1,1,AZ135,0,0)</f>
        <v>-14.407620000000003</v>
      </c>
      <c r="BA154" s="214">
        <f>IPMT('Model Assumptions'!$I$40,1,1,BA135,0,0)</f>
        <v>-15.133560000000003</v>
      </c>
      <c r="BB154" s="214">
        <f>IPMT('Model Assumptions'!$I$40,1,1,BB135,0,0)</f>
        <v>-18.1812</v>
      </c>
      <c r="BC154" s="214">
        <f>IPMT('Model Assumptions'!$I$40,1,1,BC135,0,0)</f>
        <v>-24.237240000000003</v>
      </c>
      <c r="BD154" s="214">
        <f>IPMT('Model Assumptions'!$I$40,1,1,BD135,0,0)</f>
        <v>-15.133560000000003</v>
      </c>
      <c r="BE154" s="214">
        <f>IPMT('Model Assumptions'!$I$40,1,1,BE135,0,0)</f>
        <v>-18.168120000000002</v>
      </c>
      <c r="BF154" s="214">
        <f>IPMT('Model Assumptions'!$I$40,1,1,BF135,0,0)</f>
        <v>-24.237240000000003</v>
      </c>
      <c r="BG154" s="214">
        <f>IPMT('Model Assumptions'!$I$40,1,1,BG135,0,0)</f>
        <v>-13.544340000000004</v>
      </c>
      <c r="BH154" s="214">
        <f>IPMT('Model Assumptions'!$I$40,1,1,BH135,0,0)</f>
        <v>-16.271520000000002</v>
      </c>
      <c r="BI154" s="214">
        <f>IPMT('Model Assumptions'!$I$40,1,1,BI135,0,0)</f>
        <v>-21.667020000000008</v>
      </c>
      <c r="BJ154" s="214">
        <f>IPMT('Model Assumptions'!$I$40,1,1,BJ135,0,0)</f>
        <v>-13.544340000000004</v>
      </c>
      <c r="BK154" s="214">
        <f>IPMT('Model Assumptions'!$I$40,1,1,BK135,0,0)</f>
        <v>-16.251900000000003</v>
      </c>
      <c r="BL154" s="214">
        <f>IPMT('Model Assumptions'!$I$40,1,1,BL135,0,0)</f>
        <v>-21.667020000000008</v>
      </c>
      <c r="BM154" s="214">
        <f>IPMT('Model Assumptions'!$I$40,1,1,BM135,0,0)</f>
        <v>-13.622819999999999</v>
      </c>
      <c r="BN154" s="214">
        <f>IPMT('Model Assumptions'!$I$40,1,1,BN135,0,0)</f>
        <v>-16.369620000000005</v>
      </c>
      <c r="BO154" s="214">
        <f>IPMT('Model Assumptions'!$I$40,1,1,BO135,0,0)</f>
        <v>-21.817440000000005</v>
      </c>
      <c r="BP154" s="214">
        <f>IPMT('Model Assumptions'!$I$40,1,1,BP135,0,0)</f>
        <v>-13.622819999999999</v>
      </c>
      <c r="BQ154" s="214">
        <f>IPMT('Model Assumptions'!$I$40,1,1,BQ135,0,0)</f>
        <v>-16.350000000000001</v>
      </c>
      <c r="BR154" s="214">
        <f>IPMT('Model Assumptions'!$I$40,1,1,BR135,0,0)</f>
        <v>-21.797820000000002</v>
      </c>
      <c r="BS154" s="214">
        <f>IPMT('Model Assumptions'!$I$40,1,1,BS135,0,0)</f>
        <v>-16.591980000000003</v>
      </c>
      <c r="BT154" s="214">
        <f>IPMT('Model Assumptions'!$I$40,1,1,BT135,0,0)</f>
        <v>-19.933920000000001</v>
      </c>
      <c r="BU154" s="214">
        <f>IPMT('Model Assumptions'!$I$40,1,1,BU135,0,0)</f>
        <v>-26.552400000000006</v>
      </c>
      <c r="BV154" s="214">
        <f>IPMT('Model Assumptions'!$I$40,1,1,BV135,0,0)</f>
        <v>-16.605060000000002</v>
      </c>
      <c r="BW154" s="214">
        <f>IPMT('Model Assumptions'!$I$40,1,1,BW135,0,0)</f>
        <v>-19.914300000000001</v>
      </c>
      <c r="BX154" s="214">
        <f>IPMT('Model Assumptions'!$I$40,1,1,BX135,0,0)</f>
        <v>-26.552400000000006</v>
      </c>
      <c r="BY154" s="214">
        <f>IPMT('Model Assumptions'!$I$40,1,1,BY135,0,0)</f>
        <v>-13.472400000000002</v>
      </c>
      <c r="BZ154" s="214">
        <f>IPMT('Model Assumptions'!$I$40,1,1,BZ135,0,0)</f>
        <v>-16.186500000000002</v>
      </c>
      <c r="CA154" s="214">
        <f>IPMT('Model Assumptions'!$I$40,1,1,CA135,0,0)</f>
        <v>-21.582000000000004</v>
      </c>
      <c r="CB154" s="214">
        <f>IPMT('Model Assumptions'!$I$40,1,1,CB135,0,0)</f>
        <v>-13.472400000000002</v>
      </c>
      <c r="CC154" s="214">
        <f>IPMT('Model Assumptions'!$I$40,1,1,CC135,0,0)</f>
        <v>-16.173420000000004</v>
      </c>
      <c r="CD154" s="214">
        <f>IPMT('Model Assumptions'!$I$40,1,1,CD135,0,0)</f>
        <v>-21.55584</v>
      </c>
      <c r="CE154" s="214">
        <f>IPMT('Model Assumptions'!$I$40,1,1,CE135,0,0)</f>
        <v>-13.321980000000003</v>
      </c>
      <c r="CF154" s="214">
        <f>IPMT('Model Assumptions'!$I$40,1,1,CF135,0,0)</f>
        <v>-15.9903</v>
      </c>
      <c r="CG154" s="214">
        <f>IPMT('Model Assumptions'!$I$40,1,1,CG135,0,0)</f>
        <v>-21.294240000000002</v>
      </c>
      <c r="CH154" s="214">
        <f>IPMT('Model Assumptions'!$I$40,1,1,CH135,0,0)</f>
        <v>-13.321980000000003</v>
      </c>
      <c r="CI154" s="214">
        <f>IPMT('Model Assumptions'!$I$40,1,1,CI135,0,0)</f>
        <v>-15.9903</v>
      </c>
      <c r="CJ154" s="214">
        <f>IPMT('Model Assumptions'!$I$40,1,1,CJ135,0,0)</f>
        <v>-21.320400000000006</v>
      </c>
      <c r="CK154" s="214">
        <f>IPMT('Model Assumptions'!$I$40,1,1,CK135,0,0)</f>
        <v>-16.89282</v>
      </c>
      <c r="CL154" s="214">
        <f>IPMT('Model Assumptions'!$I$40,1,1,CL135,0,0)</f>
        <v>-20.274000000000001</v>
      </c>
      <c r="CM154" s="214">
        <f>IPMT('Model Assumptions'!$I$40,1,1,CM135,0,0)</f>
        <v>-27.029820000000001</v>
      </c>
      <c r="CN154" s="214">
        <f>IPMT('Model Assumptions'!$I$40,1,1,CN135,0,0)</f>
        <v>-16.89282</v>
      </c>
      <c r="CO154" s="214">
        <f>IPMT('Model Assumptions'!$I$40,1,1,CO135,0,0)</f>
        <v>-20.293620000000004</v>
      </c>
      <c r="CP154" s="214">
        <f>IPMT('Model Assumptions'!$I$40,1,1,CP135,0,0)</f>
        <v>-27.029820000000001</v>
      </c>
      <c r="CQ154" s="214">
        <f>IPMT('Model Assumptions'!$I$40,1,1,CQ135,0,0)</f>
        <v>-16.591980000000003</v>
      </c>
      <c r="CR154" s="214">
        <f>IPMT('Model Assumptions'!$I$40,1,1,CR135,0,0)</f>
        <v>-19.933920000000001</v>
      </c>
      <c r="CS154" s="214">
        <f>IPMT('Model Assumptions'!$I$40,1,1,CS135,0,0)</f>
        <v>-26.552400000000006</v>
      </c>
      <c r="CT154" s="214">
        <f>IPMT('Model Assumptions'!$I$40,1,1,CT135,0,0)</f>
        <v>-16.605060000000002</v>
      </c>
      <c r="CU154" s="214">
        <f>IPMT('Model Assumptions'!$I$40,1,1,CU135,0,0)</f>
        <v>-19.914300000000001</v>
      </c>
      <c r="CV154" s="214">
        <f>IPMT('Model Assumptions'!$I$40,1,1,CV135,0,0)</f>
        <v>-26.552400000000006</v>
      </c>
      <c r="CW154" s="214">
        <f>IPMT('Model Assumptions'!$I$40,1,1,CW135,0,0)</f>
        <v>-16.513500000000004</v>
      </c>
      <c r="CX154" s="214">
        <f>IPMT('Model Assumptions'!$I$40,1,1,CX135,0,0)</f>
        <v>-19.803120000000003</v>
      </c>
      <c r="CY154" s="214">
        <f>IPMT('Model Assumptions'!$I$40,1,1,CY135,0,0)</f>
        <v>-26.421600000000002</v>
      </c>
      <c r="CZ154" s="214">
        <f>IPMT('Model Assumptions'!$I$40,1,1,CZ135,0,0)</f>
        <v>-16.500420000000002</v>
      </c>
      <c r="DA154" s="214">
        <f>IPMT('Model Assumptions'!$I$40,1,1,DA135,0,0)</f>
        <v>-19.816200000000009</v>
      </c>
      <c r="DB154" s="214">
        <f>IPMT('Model Assumptions'!$I$40,1,1,DB135,0,0)</f>
        <v>-26.421600000000002</v>
      </c>
      <c r="DC154" s="214">
        <f>IPMT('Model Assumptions'!$I$40,1,1,DC135,0,0)</f>
        <v>-7.1809200000000004</v>
      </c>
      <c r="DD154" s="214">
        <f>IPMT('Model Assumptions'!$I$40,1,1,DD135,0,0)</f>
        <v>-8.600100000000003</v>
      </c>
      <c r="DE154" s="214">
        <f>IPMT('Model Assumptions'!$I$40,1,1,DE135,0,0)</f>
        <v>-11.464620000000004</v>
      </c>
      <c r="DF154" s="214">
        <f>IPMT('Model Assumptions'!$I$40,1,1,DF135,0,0)</f>
        <v>-7.1809200000000004</v>
      </c>
      <c r="DG154" s="214">
        <f>IPMT('Model Assumptions'!$I$40,1,1,DG135,0,0)</f>
        <v>-8.600100000000003</v>
      </c>
      <c r="DH154" s="214">
        <f>IPMT('Model Assumptions'!$I$40,1,1,DH135,0,0)</f>
        <v>-11.464620000000004</v>
      </c>
      <c r="DI154" s="214">
        <f>IPMT('Model Assumptions'!$I$40,1,1,DI135,0,0)</f>
        <v>-8.6654999999999998</v>
      </c>
      <c r="DJ154" s="214">
        <f>IPMT('Model Assumptions'!$I$40,1,1,DJ135,0,0)</f>
        <v>-10.41822</v>
      </c>
      <c r="DK154" s="214">
        <f>IPMT('Model Assumptions'!$I$40,1,1,DK135,0,0)</f>
        <v>-13.88442</v>
      </c>
      <c r="DL154" s="214">
        <f>IPMT('Model Assumptions'!$I$40,1,1,DL135,0,0)</f>
        <v>-8.678580000000002</v>
      </c>
      <c r="DM154" s="214">
        <f>IPMT('Model Assumptions'!$I$40,1,1,DM135,0,0)</f>
        <v>-10.41822</v>
      </c>
      <c r="DN154" s="214">
        <f>IPMT('Model Assumptions'!$I$40,1,1,DN135,0,0)</f>
        <v>-13.88442</v>
      </c>
      <c r="DO154" s="214">
        <f>IPMT('Model Assumptions'!$I$40,1,1,DO135,0,0)</f>
        <v>-9.0186600000000006</v>
      </c>
      <c r="DP154" s="214">
        <f>IPMT('Model Assumptions'!$I$40,1,1,DP135,0,0)</f>
        <v>-10.843319999999999</v>
      </c>
      <c r="DQ154" s="214">
        <f>IPMT('Model Assumptions'!$I$40,1,1,DQ135,0,0)</f>
        <v>-14.427240000000001</v>
      </c>
      <c r="DR154" s="214">
        <f>IPMT('Model Assumptions'!$I$40,1,1,DR135,0,0)</f>
        <v>-9.031740000000001</v>
      </c>
      <c r="DS154" s="214">
        <f>IPMT('Model Assumptions'!$I$40,1,1,DS135,0,0)</f>
        <v>-10.823700000000002</v>
      </c>
      <c r="DT154" s="214">
        <f>IPMT('Model Assumptions'!$I$40,1,1,DT135,0,0)</f>
        <v>-14.427240000000001</v>
      </c>
      <c r="DU154" s="214">
        <f>IPMT('Model Assumptions'!$I$40,1,1,DU135,0,0)</f>
        <v>-16.114560000000001</v>
      </c>
      <c r="DV154" s="214">
        <f>IPMT('Model Assumptions'!$I$40,1,1,DV135,0,0)</f>
        <v>-19.358400000000003</v>
      </c>
      <c r="DW154" s="214">
        <f>IPMT('Model Assumptions'!$I$40,1,1,DW135,0,0)</f>
        <v>-25.787220000000005</v>
      </c>
      <c r="DX154" s="214">
        <f>IPMT('Model Assumptions'!$I$40,1,1,DX135,0,0)</f>
        <v>-16.114560000000001</v>
      </c>
      <c r="DY154" s="214">
        <f>IPMT('Model Assumptions'!$I$40,1,1,DY135,0,0)</f>
        <v>-19.345320000000001</v>
      </c>
      <c r="DZ154" s="214">
        <f>IPMT('Model Assumptions'!$I$40,1,1,DZ135,0,0)</f>
        <v>-25.787220000000005</v>
      </c>
      <c r="EA154" s="214">
        <f>IPMT('Model Assumptions'!$I$40,1,1,EA135,0,0)</f>
        <v>-15.369</v>
      </c>
      <c r="EB154" s="214">
        <f>IPMT('Model Assumptions'!$I$40,1,1,EB135,0,0)</f>
        <v>-18.442800000000002</v>
      </c>
      <c r="EC154" s="214">
        <f>IPMT('Model Assumptions'!$I$40,1,1,EC135,0,0)</f>
        <v>-24.610020000000006</v>
      </c>
      <c r="ED154" s="214">
        <f>IPMT('Model Assumptions'!$I$40,1,1,ED135,0,0)</f>
        <v>-15.369</v>
      </c>
      <c r="EE154" s="214">
        <f>IPMT('Model Assumptions'!$I$40,1,1,EE135,0,0)</f>
        <v>-18.442800000000002</v>
      </c>
      <c r="EF154" s="214">
        <f>IPMT('Model Assumptions'!$I$40,1,1,EF135,0,0)</f>
        <v>-24.590400000000002</v>
      </c>
      <c r="EG154" s="214">
        <f>IPMT('Model Assumptions'!$I$40,1,1,EG135,0,0)</f>
        <v>0</v>
      </c>
      <c r="EH154" s="214">
        <f>IPMT('Model Assumptions'!$I$40,1,1,EH135,0,0)</f>
        <v>0</v>
      </c>
      <c r="EI154" s="214">
        <f>IPMT('Model Assumptions'!$I$40,1,1,EI135,0,0)</f>
        <v>0</v>
      </c>
      <c r="EJ154" s="214">
        <f>IPMT('Model Assumptions'!$I$40,1,1,EJ135,0,0)</f>
        <v>0</v>
      </c>
      <c r="EK154" s="214">
        <f>IPMT('Model Assumptions'!$I$40,1,1,EK135,0,0)</f>
        <v>0</v>
      </c>
      <c r="EL154" s="214">
        <f>IPMT('Model Assumptions'!$I$40,1,1,EL135,0,0)</f>
        <v>0</v>
      </c>
      <c r="EM154" s="214">
        <f>IPMT('Model Assumptions'!$I$40,1,1,EM135,0,0)</f>
        <v>0</v>
      </c>
      <c r="EN154" s="214">
        <f>IPMT('Model Assumptions'!$I$40,1,1,EN135,0,0)</f>
        <v>0</v>
      </c>
      <c r="EO154" s="214">
        <f>IPMT('Model Assumptions'!$I$40,1,1,EO135,0,0)</f>
        <v>0</v>
      </c>
      <c r="EP154" s="214">
        <f>IPMT('Model Assumptions'!$I$40,1,1,EP135,0,0)</f>
        <v>0</v>
      </c>
      <c r="EQ154" s="214">
        <f>IPMT('Model Assumptions'!$I$40,1,1,EQ135,0,0)</f>
        <v>0</v>
      </c>
      <c r="ER154" s="214">
        <f>IPMT('Model Assumptions'!$I$40,1,1,ER135,0,0)</f>
        <v>0</v>
      </c>
      <c r="ES154" s="214">
        <f>IPMT('Model Assumptions'!$I$40,1,1,ES135,0,0)</f>
        <v>0</v>
      </c>
      <c r="ET154" s="214">
        <f>IPMT('Model Assumptions'!$I$40,1,1,ET135,0,0)</f>
        <v>0</v>
      </c>
      <c r="EU154" s="214">
        <f>IPMT('Model Assumptions'!$I$40,1,1,EU135,0,0)</f>
        <v>0</v>
      </c>
      <c r="EV154" s="214">
        <f>IPMT('Model Assumptions'!$I$40,1,1,EV135,0,0)</f>
        <v>0</v>
      </c>
      <c r="EW154" s="214">
        <f>IPMT('Model Assumptions'!$I$40,1,1,EW135,0,0)</f>
        <v>0</v>
      </c>
      <c r="EX154" s="214">
        <f>IPMT('Model Assumptions'!$I$40,1,1,EX135,0,0)</f>
        <v>0</v>
      </c>
      <c r="EY154" s="214">
        <f>IPMT('Model Assumptions'!$I$40,1,1,EY135,0,0)</f>
        <v>0</v>
      </c>
      <c r="EZ154" s="214">
        <f>IPMT('Model Assumptions'!$I$40,1,1,EZ135,0,0)</f>
        <v>0</v>
      </c>
      <c r="FA154" s="214">
        <f>IPMT('Model Assumptions'!$I$40,1,1,FA135,0,0)</f>
        <v>0</v>
      </c>
      <c r="FB154" s="214">
        <f>IPMT('Model Assumptions'!$I$40,1,1,FB135,0,0)</f>
        <v>0</v>
      </c>
      <c r="FC154" s="214">
        <f>IPMT('Model Assumptions'!$I$40,1,1,FC135,0,0)</f>
        <v>0</v>
      </c>
      <c r="FD154" s="214">
        <f>IPMT('Model Assumptions'!$I$40,1,1,FD135,0,0)</f>
        <v>0</v>
      </c>
      <c r="FE154" s="214">
        <f>IPMT('Model Assumptions'!$I$40,1,1,FE135,0,0)</f>
        <v>0</v>
      </c>
      <c r="FF154" s="214">
        <f>IPMT('Model Assumptions'!$I$40,1,1,FF135,0,0)</f>
        <v>0</v>
      </c>
      <c r="FG154" s="214">
        <f>IPMT('Model Assumptions'!$I$40,1,1,FG135,0,0)</f>
        <v>0</v>
      </c>
      <c r="FH154" s="214">
        <f>IPMT('Model Assumptions'!$I$40,1,1,FH135,0,0)</f>
        <v>0</v>
      </c>
      <c r="FI154" s="214">
        <f>IPMT('Model Assumptions'!$I$40,1,1,FI135,0,0)</f>
        <v>0</v>
      </c>
      <c r="FJ154" s="214">
        <f>IPMT('Model Assumptions'!$I$40,1,1,FJ135,0,0)</f>
        <v>0</v>
      </c>
      <c r="FK154" s="214">
        <f>IPMT('Model Assumptions'!$I$40,1,1,FK135,0,0)</f>
        <v>0</v>
      </c>
      <c r="FL154" s="214">
        <f>IPMT('Model Assumptions'!$I$40,1,1,FL135,0,0)</f>
        <v>0</v>
      </c>
      <c r="FM154" s="214">
        <f>IPMT('Model Assumptions'!$I$40,1,1,FM135,0,0)</f>
        <v>0</v>
      </c>
      <c r="FN154" s="214">
        <f>IPMT('Model Assumptions'!$I$40,1,1,FN135,0,0)</f>
        <v>0</v>
      </c>
      <c r="FO154" s="214">
        <f>IPMT('Model Assumptions'!$I$40,1,1,FO135,0,0)</f>
        <v>0</v>
      </c>
      <c r="FP154" s="214">
        <f>IPMT('Model Assumptions'!$I$40,1,1,FP135,0,0)</f>
        <v>0</v>
      </c>
      <c r="FQ154" s="214">
        <f>IPMT('Model Assumptions'!$I$40,1,1,FQ135,0,0)</f>
        <v>0</v>
      </c>
      <c r="FR154" s="214">
        <f>IPMT('Model Assumptions'!$I$40,1,1,FR135,0,0)</f>
        <v>0</v>
      </c>
      <c r="FS154" s="214">
        <f>IPMT('Model Assumptions'!$I$40,1,1,FS135,0,0)</f>
        <v>0</v>
      </c>
      <c r="FT154" s="214">
        <f>IPMT('Model Assumptions'!$I$40,1,1,FT135,0,0)</f>
        <v>0</v>
      </c>
      <c r="FU154" s="214">
        <f>IPMT('Model Assumptions'!$I$40,1,1,FU135,0,0)</f>
        <v>0</v>
      </c>
      <c r="FV154" s="214">
        <f>IPMT('Model Assumptions'!$I$40,1,1,FV135,0,0)</f>
        <v>0</v>
      </c>
      <c r="FW154" s="214">
        <f>IPMT('Model Assumptions'!$I$40,1,1,FW135,0,0)</f>
        <v>0</v>
      </c>
      <c r="FX154" s="214">
        <f>IPMT('Model Assumptions'!$I$40,1,1,FX135,0,0)</f>
        <v>0</v>
      </c>
      <c r="FY154" s="214">
        <f>IPMT('Model Assumptions'!$I$40,1,1,FY135,0,0)</f>
        <v>0</v>
      </c>
      <c r="FZ154" s="214">
        <f>IPMT('Model Assumptions'!$I$40,1,1,FZ135,0,0)</f>
        <v>0</v>
      </c>
      <c r="GA154" s="214">
        <f>IPMT('Model Assumptions'!$I$40,1,1,GA135,0,0)</f>
        <v>0</v>
      </c>
      <c r="GB154" s="214">
        <f>IPMT('Model Assumptions'!$I$40,1,1,GB135,0,0)</f>
        <v>0</v>
      </c>
      <c r="GC154" s="214">
        <f>IPMT('Model Assumptions'!$I$40,1,1,GC135,0,0)</f>
        <v>0</v>
      </c>
      <c r="GD154" s="214">
        <f>IPMT('Model Assumptions'!$I$40,1,1,GD135,0,0)</f>
        <v>0</v>
      </c>
      <c r="GE154" s="214">
        <f>IPMT('Model Assumptions'!$I$40,1,1,GE135,0,0)</f>
        <v>0</v>
      </c>
      <c r="GF154" s="214">
        <f>IPMT('Model Assumptions'!$I$40,1,1,GF135,0,0)</f>
        <v>0</v>
      </c>
      <c r="GG154" s="214">
        <f>IPMT('Model Assumptions'!$I$40,1,1,GG135,0,0)</f>
        <v>0</v>
      </c>
      <c r="GH154" s="214">
        <f>IPMT('Model Assumptions'!$I$40,1,1,GH135,0,0)</f>
        <v>0</v>
      </c>
      <c r="GI154" s="214">
        <f>IPMT('Model Assumptions'!$I$40,1,1,GI135,0,0)</f>
        <v>0</v>
      </c>
      <c r="GJ154" s="214">
        <f>IPMT('Model Assumptions'!$I$40,1,1,GJ135,0,0)</f>
        <v>0</v>
      </c>
      <c r="GK154" s="214">
        <f>IPMT('Model Assumptions'!$I$40,1,1,GK135,0,0)</f>
        <v>0</v>
      </c>
      <c r="GL154" s="214">
        <f>IPMT('Model Assumptions'!$I$40,1,1,GL135,0,0)</f>
        <v>0</v>
      </c>
      <c r="GM154" s="214">
        <f>IPMT('Model Assumptions'!$I$40,1,1,GM135,0,0)</f>
        <v>0</v>
      </c>
      <c r="GN154" s="214">
        <f>IPMT('Model Assumptions'!$I$40,1,1,GN135,0,0)</f>
        <v>0</v>
      </c>
      <c r="GO154" s="214">
        <f>IPMT('Model Assumptions'!$I$40,1,1,GO135,0,0)</f>
        <v>0</v>
      </c>
      <c r="GP154" s="214">
        <f>IPMT('Model Assumptions'!$I$40,1,1,GP135,0,0)</f>
        <v>0</v>
      </c>
      <c r="GQ154" s="214">
        <f>IPMT('Model Assumptions'!$I$40,1,1,GQ135,0,0)</f>
        <v>0</v>
      </c>
      <c r="GR154" s="214">
        <f>IPMT('Model Assumptions'!$I$40,1,1,GR135,0,0)</f>
        <v>0</v>
      </c>
      <c r="GS154" s="214">
        <f>IPMT('Model Assumptions'!$I$40,1,1,GS135,0,0)</f>
        <v>0</v>
      </c>
      <c r="GT154" s="214">
        <f>IPMT('Model Assumptions'!$I$40,1,1,GT135,0,0)</f>
        <v>0</v>
      </c>
      <c r="GU154" s="214">
        <f>IPMT('Model Assumptions'!$I$40,1,1,GU135,0,0)</f>
        <v>0</v>
      </c>
      <c r="GV154" s="214">
        <f>IPMT('Model Assumptions'!$I$40,1,1,GV135,0,0)</f>
        <v>0</v>
      </c>
      <c r="GX154" s="230">
        <f t="shared" si="223"/>
        <v>153</v>
      </c>
      <c r="HB154" s="211" t="str">
        <f>EU$18&amp;EU$19&amp;EU$20</f>
        <v/>
      </c>
      <c r="HF154" s="212" t="str">
        <f>EU$18&amp;EU$19&amp;EU$20&amp;"Term:"&amp; EU$43&amp;"  Mileage: "&amp;EU$44</f>
        <v xml:space="preserve">Term:  Mileage: </v>
      </c>
    </row>
    <row r="155" spans="1:214" ht="12" hidden="1" customHeight="1" x14ac:dyDescent="0.2">
      <c r="A155" s="230" t="s">
        <v>440</v>
      </c>
      <c r="B155" s="208" t="str">
        <f>B67&amp;"step2"</f>
        <v>WinterTiresstep2</v>
      </c>
      <c r="D155" s="232" t="str">
        <f t="shared" si="235"/>
        <v xml:space="preserve"> Winter tires </v>
      </c>
      <c r="E155" s="214">
        <f>IPMT('Model Assumptions'!$I$40,1,1,E136,0,0)</f>
        <v>0</v>
      </c>
      <c r="F155" s="214">
        <f>IPMT('Model Assumptions'!$I$40,1,1,F136,0,0)</f>
        <v>0</v>
      </c>
      <c r="G155" s="214">
        <f>IPMT('Model Assumptions'!$I$40,1,1,G136,0,0)</f>
        <v>0</v>
      </c>
      <c r="H155" s="214">
        <f>IPMT('Model Assumptions'!$I$40,1,1,H136,0,0)</f>
        <v>0</v>
      </c>
      <c r="I155" s="214">
        <f>IPMT('Model Assumptions'!$I$40,1,1,I136,0,0)</f>
        <v>0</v>
      </c>
      <c r="J155" s="214">
        <f>IPMT('Model Assumptions'!$I$40,1,1,J136,0,0)</f>
        <v>0</v>
      </c>
      <c r="K155" s="214">
        <f>IPMT('Model Assumptions'!$I$40,1,1,K136,0,0)</f>
        <v>0</v>
      </c>
      <c r="L155" s="214">
        <f>IPMT('Model Assumptions'!$I$40,1,1,L136,0,0)</f>
        <v>0</v>
      </c>
      <c r="M155" s="214">
        <f>IPMT('Model Assumptions'!$I$40,1,1,M136,0,0)</f>
        <v>0</v>
      </c>
      <c r="N155" s="214">
        <f>IPMT('Model Assumptions'!$I$40,1,1,N136,0,0)</f>
        <v>0</v>
      </c>
      <c r="O155" s="214">
        <f>IPMT('Model Assumptions'!$I$40,1,1,O136,0,0)</f>
        <v>0</v>
      </c>
      <c r="P155" s="214">
        <f>IPMT('Model Assumptions'!$I$40,1,1,P136,0,0)</f>
        <v>0</v>
      </c>
      <c r="Q155" s="214">
        <f>IPMT('Model Assumptions'!$I$40,1,1,Q136,0,0)</f>
        <v>0</v>
      </c>
      <c r="R155" s="214">
        <f>IPMT('Model Assumptions'!$I$40,1,1,R136,0,0)</f>
        <v>0</v>
      </c>
      <c r="S155" s="214">
        <f>IPMT('Model Assumptions'!$I$40,1,1,S136,0,0)</f>
        <v>0</v>
      </c>
      <c r="T155" s="214">
        <f>IPMT('Model Assumptions'!$I$40,1,1,T136,0,0)</f>
        <v>0</v>
      </c>
      <c r="U155" s="214">
        <f>IPMT('Model Assumptions'!$I$40,1,1,U136,0,0)</f>
        <v>0</v>
      </c>
      <c r="V155" s="214">
        <f>IPMT('Model Assumptions'!$I$40,1,1,V136,0,0)</f>
        <v>0</v>
      </c>
      <c r="W155" s="214">
        <f>IPMT('Model Assumptions'!$I$40,1,1,W136,0,0)</f>
        <v>0</v>
      </c>
      <c r="X155" s="214">
        <f>IPMT('Model Assumptions'!$I$40,1,1,X136,0,0)</f>
        <v>0</v>
      </c>
      <c r="Y155" s="214">
        <f>IPMT('Model Assumptions'!$I$40,1,1,Y136,0,0)</f>
        <v>0</v>
      </c>
      <c r="Z155" s="214">
        <f>IPMT('Model Assumptions'!$I$40,1,1,Z136,0,0)</f>
        <v>0</v>
      </c>
      <c r="AA155" s="214">
        <f>IPMT('Model Assumptions'!$I$40,1,1,AA136,0,0)</f>
        <v>0</v>
      </c>
      <c r="AB155" s="214">
        <f>IPMT('Model Assumptions'!$I$40,1,1,AB136,0,0)</f>
        <v>0</v>
      </c>
      <c r="AC155" s="214">
        <f>IPMT('Model Assumptions'!$I$40,1,1,AC136,0,0)</f>
        <v>0</v>
      </c>
      <c r="AD155" s="214">
        <f>IPMT('Model Assumptions'!$I$40,1,1,AD136,0,0)</f>
        <v>0</v>
      </c>
      <c r="AE155" s="214">
        <f>IPMT('Model Assumptions'!$I$40,1,1,AE136,0,0)</f>
        <v>0</v>
      </c>
      <c r="AF155" s="214">
        <f>IPMT('Model Assumptions'!$I$40,1,1,AF136,0,0)</f>
        <v>0</v>
      </c>
      <c r="AG155" s="214">
        <f>IPMT('Model Assumptions'!$I$40,1,1,AG136,0,0)</f>
        <v>0</v>
      </c>
      <c r="AH155" s="214">
        <f>IPMT('Model Assumptions'!$I$40,1,1,AH136,0,0)</f>
        <v>0</v>
      </c>
      <c r="AI155" s="214">
        <f>IPMT('Model Assumptions'!$I$40,1,1,AI136,0,0)</f>
        <v>0</v>
      </c>
      <c r="AJ155" s="214">
        <f>IPMT('Model Assumptions'!$I$40,1,1,AJ136,0,0)</f>
        <v>0</v>
      </c>
      <c r="AK155" s="214">
        <f>IPMT('Model Assumptions'!$I$40,1,1,AK136,0,0)</f>
        <v>0</v>
      </c>
      <c r="AL155" s="214">
        <f>IPMT('Model Assumptions'!$I$40,1,1,AL136,0,0)</f>
        <v>0</v>
      </c>
      <c r="AM155" s="214">
        <f>IPMT('Model Assumptions'!$I$40,1,1,AM136,0,0)</f>
        <v>0</v>
      </c>
      <c r="AN155" s="214">
        <f>IPMT('Model Assumptions'!$I$40,1,1,AN136,0,0)</f>
        <v>0</v>
      </c>
      <c r="AO155" s="214">
        <f>IPMT('Model Assumptions'!$I$40,1,1,AO136,0,0)</f>
        <v>0</v>
      </c>
      <c r="AP155" s="214">
        <f>IPMT('Model Assumptions'!$I$40,1,1,AP136,0,0)</f>
        <v>0</v>
      </c>
      <c r="AQ155" s="214">
        <f>IPMT('Model Assumptions'!$I$40,1,1,AQ136,0,0)</f>
        <v>0</v>
      </c>
      <c r="AR155" s="214">
        <f>IPMT('Model Assumptions'!$I$40,1,1,AR136,0,0)</f>
        <v>0</v>
      </c>
      <c r="AS155" s="214">
        <f>IPMT('Model Assumptions'!$I$40,1,1,AS136,0,0)</f>
        <v>0</v>
      </c>
      <c r="AT155" s="214">
        <f>IPMT('Model Assumptions'!$I$40,1,1,AT136,0,0)</f>
        <v>0</v>
      </c>
      <c r="AU155" s="214">
        <f>IPMT('Model Assumptions'!$I$40,1,1,AU136,0,0)</f>
        <v>0</v>
      </c>
      <c r="AV155" s="214">
        <f>IPMT('Model Assumptions'!$I$40,1,1,AV136,0,0)</f>
        <v>0</v>
      </c>
      <c r="AW155" s="214">
        <f>IPMT('Model Assumptions'!$I$40,1,1,AW136,0,0)</f>
        <v>0</v>
      </c>
      <c r="AX155" s="214">
        <f>IPMT('Model Assumptions'!$I$40,1,1,AX136,0,0)</f>
        <v>0</v>
      </c>
      <c r="AY155" s="214">
        <f>IPMT('Model Assumptions'!$I$40,1,1,AY136,0,0)</f>
        <v>0</v>
      </c>
      <c r="AZ155" s="214">
        <f>IPMT('Model Assumptions'!$I$40,1,1,AZ136,0,0)</f>
        <v>0</v>
      </c>
      <c r="BA155" s="214">
        <f>IPMT('Model Assumptions'!$I$40,1,1,BA136,0,0)</f>
        <v>0</v>
      </c>
      <c r="BB155" s="214">
        <f>IPMT('Model Assumptions'!$I$40,1,1,BB136,0,0)</f>
        <v>0</v>
      </c>
      <c r="BC155" s="214">
        <f>IPMT('Model Assumptions'!$I$40,1,1,BC136,0,0)</f>
        <v>0</v>
      </c>
      <c r="BD155" s="214">
        <f>IPMT('Model Assumptions'!$I$40,1,1,BD136,0,0)</f>
        <v>0</v>
      </c>
      <c r="BE155" s="214">
        <f>IPMT('Model Assumptions'!$I$40,1,1,BE136,0,0)</f>
        <v>0</v>
      </c>
      <c r="BF155" s="214">
        <f>IPMT('Model Assumptions'!$I$40,1,1,BF136,0,0)</f>
        <v>0</v>
      </c>
      <c r="BG155" s="214">
        <f>IPMT('Model Assumptions'!$I$40,1,1,BG136,0,0)</f>
        <v>0</v>
      </c>
      <c r="BH155" s="214">
        <f>IPMT('Model Assumptions'!$I$40,1,1,BH136,0,0)</f>
        <v>0</v>
      </c>
      <c r="BI155" s="214">
        <f>IPMT('Model Assumptions'!$I$40,1,1,BI136,0,0)</f>
        <v>0</v>
      </c>
      <c r="BJ155" s="214">
        <f>IPMT('Model Assumptions'!$I$40,1,1,BJ136,0,0)</f>
        <v>0</v>
      </c>
      <c r="BK155" s="214">
        <f>IPMT('Model Assumptions'!$I$40,1,1,BK136,0,0)</f>
        <v>0</v>
      </c>
      <c r="BL155" s="214">
        <f>IPMT('Model Assumptions'!$I$40,1,1,BL136,0,0)</f>
        <v>0</v>
      </c>
      <c r="BM155" s="214">
        <f>IPMT('Model Assumptions'!$I$40,1,1,BM136,0,0)</f>
        <v>0</v>
      </c>
      <c r="BN155" s="214">
        <f>IPMT('Model Assumptions'!$I$40,1,1,BN136,0,0)</f>
        <v>0</v>
      </c>
      <c r="BO155" s="214">
        <f>IPMT('Model Assumptions'!$I$40,1,1,BO136,0,0)</f>
        <v>0</v>
      </c>
      <c r="BP155" s="214">
        <f>IPMT('Model Assumptions'!$I$40,1,1,BP136,0,0)</f>
        <v>0</v>
      </c>
      <c r="BQ155" s="214">
        <f>IPMT('Model Assumptions'!$I$40,1,1,BQ136,0,0)</f>
        <v>0</v>
      </c>
      <c r="BR155" s="214">
        <f>IPMT('Model Assumptions'!$I$40,1,1,BR136,0,0)</f>
        <v>0</v>
      </c>
      <c r="BS155" s="214">
        <f>IPMT('Model Assumptions'!$I$40,1,1,BS136,0,0)</f>
        <v>0</v>
      </c>
      <c r="BT155" s="214">
        <f>IPMT('Model Assumptions'!$I$40,1,1,BT136,0,0)</f>
        <v>0</v>
      </c>
      <c r="BU155" s="214">
        <f>IPMT('Model Assumptions'!$I$40,1,1,BU136,0,0)</f>
        <v>0</v>
      </c>
      <c r="BV155" s="214">
        <f>IPMT('Model Assumptions'!$I$40,1,1,BV136,0,0)</f>
        <v>0</v>
      </c>
      <c r="BW155" s="214">
        <f>IPMT('Model Assumptions'!$I$40,1,1,BW136,0,0)</f>
        <v>0</v>
      </c>
      <c r="BX155" s="214">
        <f>IPMT('Model Assumptions'!$I$40,1,1,BX136,0,0)</f>
        <v>0</v>
      </c>
      <c r="BY155" s="214">
        <f>IPMT('Model Assumptions'!$I$40,1,1,BY136,0,0)</f>
        <v>0</v>
      </c>
      <c r="BZ155" s="214">
        <f>IPMT('Model Assumptions'!$I$40,1,1,BZ136,0,0)</f>
        <v>0</v>
      </c>
      <c r="CA155" s="214">
        <f>IPMT('Model Assumptions'!$I$40,1,1,CA136,0,0)</f>
        <v>0</v>
      </c>
      <c r="CB155" s="214">
        <f>IPMT('Model Assumptions'!$I$40,1,1,CB136,0,0)</f>
        <v>0</v>
      </c>
      <c r="CC155" s="214">
        <f>IPMT('Model Assumptions'!$I$40,1,1,CC136,0,0)</f>
        <v>0</v>
      </c>
      <c r="CD155" s="214">
        <f>IPMT('Model Assumptions'!$I$40,1,1,CD136,0,0)</f>
        <v>0</v>
      </c>
      <c r="CE155" s="214">
        <f>IPMT('Model Assumptions'!$I$40,1,1,CE136,0,0)</f>
        <v>0</v>
      </c>
      <c r="CF155" s="214">
        <f>IPMT('Model Assumptions'!$I$40,1,1,CF136,0,0)</f>
        <v>0</v>
      </c>
      <c r="CG155" s="214">
        <f>IPMT('Model Assumptions'!$I$40,1,1,CG136,0,0)</f>
        <v>0</v>
      </c>
      <c r="CH155" s="214">
        <f>IPMT('Model Assumptions'!$I$40,1,1,CH136,0,0)</f>
        <v>0</v>
      </c>
      <c r="CI155" s="214">
        <f>IPMT('Model Assumptions'!$I$40,1,1,CI136,0,0)</f>
        <v>0</v>
      </c>
      <c r="CJ155" s="214">
        <f>IPMT('Model Assumptions'!$I$40,1,1,CJ136,0,0)</f>
        <v>0</v>
      </c>
      <c r="CK155" s="214">
        <f>IPMT('Model Assumptions'!$I$40,1,1,CK136,0,0)</f>
        <v>0</v>
      </c>
      <c r="CL155" s="214">
        <f>IPMT('Model Assumptions'!$I$40,1,1,CL136,0,0)</f>
        <v>0</v>
      </c>
      <c r="CM155" s="214">
        <f>IPMT('Model Assumptions'!$I$40,1,1,CM136,0,0)</f>
        <v>0</v>
      </c>
      <c r="CN155" s="214">
        <f>IPMT('Model Assumptions'!$I$40,1,1,CN136,0,0)</f>
        <v>0</v>
      </c>
      <c r="CO155" s="214">
        <f>IPMT('Model Assumptions'!$I$40,1,1,CO136,0,0)</f>
        <v>0</v>
      </c>
      <c r="CP155" s="214">
        <f>IPMT('Model Assumptions'!$I$40,1,1,CP136,0,0)</f>
        <v>0</v>
      </c>
      <c r="CQ155" s="214">
        <f>IPMT('Model Assumptions'!$I$40,1,1,CQ136,0,0)</f>
        <v>0</v>
      </c>
      <c r="CR155" s="214">
        <f>IPMT('Model Assumptions'!$I$40,1,1,CR136,0,0)</f>
        <v>0</v>
      </c>
      <c r="CS155" s="214">
        <f>IPMT('Model Assumptions'!$I$40,1,1,CS136,0,0)</f>
        <v>0</v>
      </c>
      <c r="CT155" s="214">
        <f>IPMT('Model Assumptions'!$I$40,1,1,CT136,0,0)</f>
        <v>0</v>
      </c>
      <c r="CU155" s="214">
        <f>IPMT('Model Assumptions'!$I$40,1,1,CU136,0,0)</f>
        <v>0</v>
      </c>
      <c r="CV155" s="214">
        <f>IPMT('Model Assumptions'!$I$40,1,1,CV136,0,0)</f>
        <v>0</v>
      </c>
      <c r="CW155" s="214">
        <f>IPMT('Model Assumptions'!$I$40,1,1,CW136,0,0)</f>
        <v>0</v>
      </c>
      <c r="CX155" s="214">
        <f>IPMT('Model Assumptions'!$I$40,1,1,CX136,0,0)</f>
        <v>0</v>
      </c>
      <c r="CY155" s="214">
        <f>IPMT('Model Assumptions'!$I$40,1,1,CY136,0,0)</f>
        <v>0</v>
      </c>
      <c r="CZ155" s="214">
        <f>IPMT('Model Assumptions'!$I$40,1,1,CZ136,0,0)</f>
        <v>0</v>
      </c>
      <c r="DA155" s="214">
        <f>IPMT('Model Assumptions'!$I$40,1,1,DA136,0,0)</f>
        <v>0</v>
      </c>
      <c r="DB155" s="214">
        <f>IPMT('Model Assumptions'!$I$40,1,1,DB136,0,0)</f>
        <v>0</v>
      </c>
      <c r="DC155" s="214">
        <f>IPMT('Model Assumptions'!$I$40,1,1,DC136,0,0)</f>
        <v>0</v>
      </c>
      <c r="DD155" s="214">
        <f>IPMT('Model Assumptions'!$I$40,1,1,DD136,0,0)</f>
        <v>0</v>
      </c>
      <c r="DE155" s="214">
        <f>IPMT('Model Assumptions'!$I$40,1,1,DE136,0,0)</f>
        <v>0</v>
      </c>
      <c r="DF155" s="214">
        <f>IPMT('Model Assumptions'!$I$40,1,1,DF136,0,0)</f>
        <v>0</v>
      </c>
      <c r="DG155" s="214">
        <f>IPMT('Model Assumptions'!$I$40,1,1,DG136,0,0)</f>
        <v>0</v>
      </c>
      <c r="DH155" s="214">
        <f>IPMT('Model Assumptions'!$I$40,1,1,DH136,0,0)</f>
        <v>0</v>
      </c>
      <c r="DI155" s="214">
        <f>IPMT('Model Assumptions'!$I$40,1,1,DI136,0,0)</f>
        <v>0</v>
      </c>
      <c r="DJ155" s="214">
        <f>IPMT('Model Assumptions'!$I$40,1,1,DJ136,0,0)</f>
        <v>0</v>
      </c>
      <c r="DK155" s="214">
        <f>IPMT('Model Assumptions'!$I$40,1,1,DK136,0,0)</f>
        <v>0</v>
      </c>
      <c r="DL155" s="214">
        <f>IPMT('Model Assumptions'!$I$40,1,1,DL136,0,0)</f>
        <v>0</v>
      </c>
      <c r="DM155" s="214">
        <f>IPMT('Model Assumptions'!$I$40,1,1,DM136,0,0)</f>
        <v>0</v>
      </c>
      <c r="DN155" s="214">
        <f>IPMT('Model Assumptions'!$I$40,1,1,DN136,0,0)</f>
        <v>0</v>
      </c>
      <c r="DO155" s="214">
        <f>IPMT('Model Assumptions'!$I$40,1,1,DO136,0,0)</f>
        <v>0</v>
      </c>
      <c r="DP155" s="214">
        <f>IPMT('Model Assumptions'!$I$40,1,1,DP136,0,0)</f>
        <v>0</v>
      </c>
      <c r="DQ155" s="214">
        <f>IPMT('Model Assumptions'!$I$40,1,1,DQ136,0,0)</f>
        <v>0</v>
      </c>
      <c r="DR155" s="214">
        <f>IPMT('Model Assumptions'!$I$40,1,1,DR136,0,0)</f>
        <v>0</v>
      </c>
      <c r="DS155" s="214">
        <f>IPMT('Model Assumptions'!$I$40,1,1,DS136,0,0)</f>
        <v>0</v>
      </c>
      <c r="DT155" s="214">
        <f>IPMT('Model Assumptions'!$I$40,1,1,DT136,0,0)</f>
        <v>0</v>
      </c>
      <c r="DU155" s="214">
        <f>IPMT('Model Assumptions'!$I$40,1,1,DU136,0,0)</f>
        <v>0</v>
      </c>
      <c r="DV155" s="214">
        <f>IPMT('Model Assumptions'!$I$40,1,1,DV136,0,0)</f>
        <v>0</v>
      </c>
      <c r="DW155" s="214">
        <f>IPMT('Model Assumptions'!$I$40,1,1,DW136,0,0)</f>
        <v>0</v>
      </c>
      <c r="DX155" s="214">
        <f>IPMT('Model Assumptions'!$I$40,1,1,DX136,0,0)</f>
        <v>0</v>
      </c>
      <c r="DY155" s="214">
        <f>IPMT('Model Assumptions'!$I$40,1,1,DY136,0,0)</f>
        <v>0</v>
      </c>
      <c r="DZ155" s="214">
        <f>IPMT('Model Assumptions'!$I$40,1,1,DZ136,0,0)</f>
        <v>0</v>
      </c>
      <c r="EA155" s="214">
        <f>IPMT('Model Assumptions'!$I$40,1,1,EA136,0,0)</f>
        <v>0</v>
      </c>
      <c r="EB155" s="214">
        <f>IPMT('Model Assumptions'!$I$40,1,1,EB136,0,0)</f>
        <v>0</v>
      </c>
      <c r="EC155" s="214">
        <f>IPMT('Model Assumptions'!$I$40,1,1,EC136,0,0)</f>
        <v>0</v>
      </c>
      <c r="ED155" s="214">
        <f>IPMT('Model Assumptions'!$I$40,1,1,ED136,0,0)</f>
        <v>0</v>
      </c>
      <c r="EE155" s="214">
        <f>IPMT('Model Assumptions'!$I$40,1,1,EE136,0,0)</f>
        <v>0</v>
      </c>
      <c r="EF155" s="214">
        <f>IPMT('Model Assumptions'!$I$40,1,1,EF136,0,0)</f>
        <v>0</v>
      </c>
      <c r="EG155" s="214">
        <f>IPMT('Model Assumptions'!$I$40,1,1,EG136,0,0)</f>
        <v>0</v>
      </c>
      <c r="EH155" s="214">
        <f>IPMT('Model Assumptions'!$I$40,1,1,EH136,0,0)</f>
        <v>0</v>
      </c>
      <c r="EI155" s="214">
        <f>IPMT('Model Assumptions'!$I$40,1,1,EI136,0,0)</f>
        <v>0</v>
      </c>
      <c r="EJ155" s="214">
        <f>IPMT('Model Assumptions'!$I$40,1,1,EJ136,0,0)</f>
        <v>0</v>
      </c>
      <c r="EK155" s="214">
        <f>IPMT('Model Assumptions'!$I$40,1,1,EK136,0,0)</f>
        <v>0</v>
      </c>
      <c r="EL155" s="214">
        <f>IPMT('Model Assumptions'!$I$40,1,1,EL136,0,0)</f>
        <v>0</v>
      </c>
      <c r="EM155" s="214">
        <f>IPMT('Model Assumptions'!$I$40,1,1,EM136,0,0)</f>
        <v>0</v>
      </c>
      <c r="EN155" s="214">
        <f>IPMT('Model Assumptions'!$I$40,1,1,EN136,0,0)</f>
        <v>0</v>
      </c>
      <c r="EO155" s="214">
        <f>IPMT('Model Assumptions'!$I$40,1,1,EO136,0,0)</f>
        <v>0</v>
      </c>
      <c r="EP155" s="214">
        <f>IPMT('Model Assumptions'!$I$40,1,1,EP136,0,0)</f>
        <v>0</v>
      </c>
      <c r="EQ155" s="214">
        <f>IPMT('Model Assumptions'!$I$40,1,1,EQ136,0,0)</f>
        <v>0</v>
      </c>
      <c r="ER155" s="214">
        <f>IPMT('Model Assumptions'!$I$40,1,1,ER136,0,0)</f>
        <v>0</v>
      </c>
      <c r="ES155" s="214">
        <f>IPMT('Model Assumptions'!$I$40,1,1,ES136,0,0)</f>
        <v>0</v>
      </c>
      <c r="ET155" s="214">
        <f>IPMT('Model Assumptions'!$I$40,1,1,ET136,0,0)</f>
        <v>0</v>
      </c>
      <c r="EU155" s="214">
        <f>IPMT('Model Assumptions'!$I$40,1,1,EU136,0,0)</f>
        <v>0</v>
      </c>
      <c r="EV155" s="214">
        <f>IPMT('Model Assumptions'!$I$40,1,1,EV136,0,0)</f>
        <v>0</v>
      </c>
      <c r="EW155" s="214">
        <f>IPMT('Model Assumptions'!$I$40,1,1,EW136,0,0)</f>
        <v>0</v>
      </c>
      <c r="EX155" s="214">
        <f>IPMT('Model Assumptions'!$I$40,1,1,EX136,0,0)</f>
        <v>0</v>
      </c>
      <c r="EY155" s="214">
        <f>IPMT('Model Assumptions'!$I$40,1,1,EY136,0,0)</f>
        <v>0</v>
      </c>
      <c r="EZ155" s="214">
        <f>IPMT('Model Assumptions'!$I$40,1,1,EZ136,0,0)</f>
        <v>0</v>
      </c>
      <c r="FA155" s="214">
        <f>IPMT('Model Assumptions'!$I$40,1,1,FA136,0,0)</f>
        <v>0</v>
      </c>
      <c r="FB155" s="214">
        <f>IPMT('Model Assumptions'!$I$40,1,1,FB136,0,0)</f>
        <v>0</v>
      </c>
      <c r="FC155" s="214">
        <f>IPMT('Model Assumptions'!$I$40,1,1,FC136,0,0)</f>
        <v>0</v>
      </c>
      <c r="FD155" s="214">
        <f>IPMT('Model Assumptions'!$I$40,1,1,FD136,0,0)</f>
        <v>0</v>
      </c>
      <c r="FE155" s="214">
        <f>IPMT('Model Assumptions'!$I$40,1,1,FE136,0,0)</f>
        <v>0</v>
      </c>
      <c r="FF155" s="214">
        <f>IPMT('Model Assumptions'!$I$40,1,1,FF136,0,0)</f>
        <v>0</v>
      </c>
      <c r="FG155" s="214">
        <f>IPMT('Model Assumptions'!$I$40,1,1,FG136,0,0)</f>
        <v>0</v>
      </c>
      <c r="FH155" s="214">
        <f>IPMT('Model Assumptions'!$I$40,1,1,FH136,0,0)</f>
        <v>0</v>
      </c>
      <c r="FI155" s="214">
        <f>IPMT('Model Assumptions'!$I$40,1,1,FI136,0,0)</f>
        <v>0</v>
      </c>
      <c r="FJ155" s="214">
        <f>IPMT('Model Assumptions'!$I$40,1,1,FJ136,0,0)</f>
        <v>0</v>
      </c>
      <c r="FK155" s="214">
        <f>IPMT('Model Assumptions'!$I$40,1,1,FK136,0,0)</f>
        <v>0</v>
      </c>
      <c r="FL155" s="214">
        <f>IPMT('Model Assumptions'!$I$40,1,1,FL136,0,0)</f>
        <v>0</v>
      </c>
      <c r="FM155" s="214">
        <f>IPMT('Model Assumptions'!$I$40,1,1,FM136,0,0)</f>
        <v>0</v>
      </c>
      <c r="FN155" s="214">
        <f>IPMT('Model Assumptions'!$I$40,1,1,FN136,0,0)</f>
        <v>0</v>
      </c>
      <c r="FO155" s="214">
        <f>IPMT('Model Assumptions'!$I$40,1,1,FO136,0,0)</f>
        <v>0</v>
      </c>
      <c r="FP155" s="214">
        <f>IPMT('Model Assumptions'!$I$40,1,1,FP136,0,0)</f>
        <v>0</v>
      </c>
      <c r="FQ155" s="214">
        <f>IPMT('Model Assumptions'!$I$40,1,1,FQ136,0,0)</f>
        <v>0</v>
      </c>
      <c r="FR155" s="214">
        <f>IPMT('Model Assumptions'!$I$40,1,1,FR136,0,0)</f>
        <v>0</v>
      </c>
      <c r="FS155" s="214">
        <f>IPMT('Model Assumptions'!$I$40,1,1,FS136,0,0)</f>
        <v>0</v>
      </c>
      <c r="FT155" s="214">
        <f>IPMT('Model Assumptions'!$I$40,1,1,FT136,0,0)</f>
        <v>0</v>
      </c>
      <c r="FU155" s="214">
        <f>IPMT('Model Assumptions'!$I$40,1,1,FU136,0,0)</f>
        <v>0</v>
      </c>
      <c r="FV155" s="214">
        <f>IPMT('Model Assumptions'!$I$40,1,1,FV136,0,0)</f>
        <v>0</v>
      </c>
      <c r="FW155" s="214">
        <f>IPMT('Model Assumptions'!$I$40,1,1,FW136,0,0)</f>
        <v>0</v>
      </c>
      <c r="FX155" s="214">
        <f>IPMT('Model Assumptions'!$I$40,1,1,FX136,0,0)</f>
        <v>0</v>
      </c>
      <c r="FY155" s="214">
        <f>IPMT('Model Assumptions'!$I$40,1,1,FY136,0,0)</f>
        <v>0</v>
      </c>
      <c r="FZ155" s="214">
        <f>IPMT('Model Assumptions'!$I$40,1,1,FZ136,0,0)</f>
        <v>0</v>
      </c>
      <c r="GA155" s="214">
        <f>IPMT('Model Assumptions'!$I$40,1,1,GA136,0,0)</f>
        <v>0</v>
      </c>
      <c r="GB155" s="214">
        <f>IPMT('Model Assumptions'!$I$40,1,1,GB136,0,0)</f>
        <v>0</v>
      </c>
      <c r="GC155" s="214">
        <f>IPMT('Model Assumptions'!$I$40,1,1,GC136,0,0)</f>
        <v>0</v>
      </c>
      <c r="GD155" s="214">
        <f>IPMT('Model Assumptions'!$I$40,1,1,GD136,0,0)</f>
        <v>0</v>
      </c>
      <c r="GE155" s="214">
        <f>IPMT('Model Assumptions'!$I$40,1,1,GE136,0,0)</f>
        <v>0</v>
      </c>
      <c r="GF155" s="214">
        <f>IPMT('Model Assumptions'!$I$40,1,1,GF136,0,0)</f>
        <v>0</v>
      </c>
      <c r="GG155" s="214">
        <f>IPMT('Model Assumptions'!$I$40,1,1,GG136,0,0)</f>
        <v>0</v>
      </c>
      <c r="GH155" s="214">
        <f>IPMT('Model Assumptions'!$I$40,1,1,GH136,0,0)</f>
        <v>0</v>
      </c>
      <c r="GI155" s="214">
        <f>IPMT('Model Assumptions'!$I$40,1,1,GI136,0,0)</f>
        <v>0</v>
      </c>
      <c r="GJ155" s="214">
        <f>IPMT('Model Assumptions'!$I$40,1,1,GJ136,0,0)</f>
        <v>0</v>
      </c>
      <c r="GK155" s="214">
        <f>IPMT('Model Assumptions'!$I$40,1,1,GK136,0,0)</f>
        <v>0</v>
      </c>
      <c r="GL155" s="214">
        <f>IPMT('Model Assumptions'!$I$40,1,1,GL136,0,0)</f>
        <v>0</v>
      </c>
      <c r="GM155" s="214">
        <f>IPMT('Model Assumptions'!$I$40,1,1,GM136,0,0)</f>
        <v>0</v>
      </c>
      <c r="GN155" s="214">
        <f>IPMT('Model Assumptions'!$I$40,1,1,GN136,0,0)</f>
        <v>0</v>
      </c>
      <c r="GO155" s="214">
        <f>IPMT('Model Assumptions'!$I$40,1,1,GO136,0,0)</f>
        <v>0</v>
      </c>
      <c r="GP155" s="214">
        <f>IPMT('Model Assumptions'!$I$40,1,1,GP136,0,0)</f>
        <v>0</v>
      </c>
      <c r="GQ155" s="214">
        <f>IPMT('Model Assumptions'!$I$40,1,1,GQ136,0,0)</f>
        <v>0</v>
      </c>
      <c r="GR155" s="214">
        <f>IPMT('Model Assumptions'!$I$40,1,1,GR136,0,0)</f>
        <v>0</v>
      </c>
      <c r="GS155" s="214">
        <f>IPMT('Model Assumptions'!$I$40,1,1,GS136,0,0)</f>
        <v>0</v>
      </c>
      <c r="GT155" s="214">
        <f>IPMT('Model Assumptions'!$I$40,1,1,GT136,0,0)</f>
        <v>0</v>
      </c>
      <c r="GU155" s="214">
        <f>IPMT('Model Assumptions'!$I$40,1,1,GU136,0,0)</f>
        <v>0</v>
      </c>
      <c r="GV155" s="214">
        <f>IPMT('Model Assumptions'!$I$40,1,1,GV136,0,0)</f>
        <v>0</v>
      </c>
      <c r="GX155" s="230">
        <f t="shared" si="223"/>
        <v>154</v>
      </c>
      <c r="HB155" s="211" t="str">
        <f>EV$18&amp;EV$19&amp;EV$20</f>
        <v/>
      </c>
      <c r="HF155" s="212" t="str">
        <f>EV$18&amp;EV$19&amp;EV$20&amp;"Term:"&amp; EV$43&amp;"  Mileage: "&amp;EV$44</f>
        <v xml:space="preserve">Term:  Mileage: </v>
      </c>
    </row>
    <row r="156" spans="1:214" ht="12" hidden="1" customHeight="1" x14ac:dyDescent="0.2">
      <c r="A156" s="230" t="s">
        <v>440</v>
      </c>
      <c r="B156" s="208" t="s">
        <v>832</v>
      </c>
      <c r="D156" s="232" t="str">
        <f t="shared" si="235"/>
        <v>Other Costs</v>
      </c>
      <c r="E156" s="214">
        <f>IPMT('Model Assumptions'!$I$36,1,1,E137,0,0)</f>
        <v>-1.2959999999999672</v>
      </c>
      <c r="F156" s="214">
        <f>IPMT('Model Assumptions'!$I$36,1,1,F137,0,0)</f>
        <v>-1.2959999999999672</v>
      </c>
      <c r="G156" s="214">
        <f>IPMT('Model Assumptions'!$I$36,1,1,G137,0,0)</f>
        <v>-1.2959999999999672</v>
      </c>
      <c r="H156" s="214">
        <f>IPMT('Model Assumptions'!$I$36,1,1,H137,0,0)</f>
        <v>-1.296000000000008</v>
      </c>
      <c r="I156" s="214">
        <f>IPMT('Model Assumptions'!$I$36,1,1,I137,0,0)</f>
        <v>-1.296000000000008</v>
      </c>
      <c r="J156" s="214">
        <f>IPMT('Model Assumptions'!$I$36,1,1,J137,0,0)</f>
        <v>-1.296000000000008</v>
      </c>
      <c r="K156" s="214">
        <f>IPMT('Model Assumptions'!$I$36,1,1,K137,0,0)</f>
        <v>-1.296000000000008</v>
      </c>
      <c r="L156" s="214">
        <f>IPMT('Model Assumptions'!$I$36,1,1,L137,0,0)</f>
        <v>-1.2959999999999672</v>
      </c>
      <c r="M156" s="214">
        <f>IPMT('Model Assumptions'!$I$36,1,1,M137,0,0)</f>
        <v>-1.2960000000000491</v>
      </c>
      <c r="N156" s="214">
        <f>IPMT('Model Assumptions'!$I$36,1,1,N137,0,0)</f>
        <v>-1.2959999999999672</v>
      </c>
      <c r="O156" s="214">
        <f>IPMT('Model Assumptions'!$I$36,1,1,O137,0,0)</f>
        <v>-1.2960000000000491</v>
      </c>
      <c r="P156" s="214">
        <f>IPMT('Model Assumptions'!$I$36,1,1,P137,0,0)</f>
        <v>-1.296000000000008</v>
      </c>
      <c r="Q156" s="214">
        <f>IPMT('Model Assumptions'!$I$36,1,1,Q137,0,0)</f>
        <v>-1.296000000000008</v>
      </c>
      <c r="R156" s="214">
        <f>IPMT('Model Assumptions'!$I$36,1,1,R137,0,0)</f>
        <v>-1.2959999999999672</v>
      </c>
      <c r="S156" s="214">
        <f>IPMT('Model Assumptions'!$I$36,1,1,S137,0,0)</f>
        <v>-1.296000000000008</v>
      </c>
      <c r="T156" s="214">
        <f>IPMT('Model Assumptions'!$I$36,1,1,T137,0,0)</f>
        <v>-1.296000000000008</v>
      </c>
      <c r="U156" s="214">
        <f>IPMT('Model Assumptions'!$I$36,1,1,U137,0,0)</f>
        <v>-1.296000000000008</v>
      </c>
      <c r="V156" s="214">
        <f>IPMT('Model Assumptions'!$I$36,1,1,V137,0,0)</f>
        <v>-1.296000000000008</v>
      </c>
      <c r="W156" s="214">
        <f>IPMT('Model Assumptions'!$I$36,1,1,W137,0,0)</f>
        <v>-1.296000000000008</v>
      </c>
      <c r="X156" s="214">
        <f>IPMT('Model Assumptions'!$I$36,1,1,X137,0,0)</f>
        <v>-1.296000000000008</v>
      </c>
      <c r="Y156" s="214">
        <f>IPMT('Model Assumptions'!$I$36,1,1,Y137,0,0)</f>
        <v>-1.296000000000008</v>
      </c>
      <c r="Z156" s="214">
        <f>IPMT('Model Assumptions'!$I$36,1,1,Z137,0,0)</f>
        <v>-1.296000000000008</v>
      </c>
      <c r="AA156" s="214">
        <f>IPMT('Model Assumptions'!$I$36,1,1,AA137,0,0)</f>
        <v>-1.296000000000008</v>
      </c>
      <c r="AB156" s="214">
        <f>IPMT('Model Assumptions'!$I$36,1,1,AB137,0,0)</f>
        <v>-1.2960000000000491</v>
      </c>
      <c r="AC156" s="214">
        <f>IPMT('Model Assumptions'!$I$36,1,1,AC137,0,0)</f>
        <v>-1.296000000000008</v>
      </c>
      <c r="AD156" s="214">
        <f>IPMT('Model Assumptions'!$I$36,1,1,AD137,0,0)</f>
        <v>-1.296000000000008</v>
      </c>
      <c r="AE156" s="214">
        <f>IPMT('Model Assumptions'!$I$36,1,1,AE137,0,0)</f>
        <v>-1.296000000000008</v>
      </c>
      <c r="AF156" s="214">
        <f>IPMT('Model Assumptions'!$I$36,1,1,AF137,0,0)</f>
        <v>-1.296000000000008</v>
      </c>
      <c r="AG156" s="214">
        <f>IPMT('Model Assumptions'!$I$36,1,1,AG137,0,0)</f>
        <v>-1.2959999999999672</v>
      </c>
      <c r="AH156" s="214">
        <f>IPMT('Model Assumptions'!$I$36,1,1,AH137,0,0)</f>
        <v>-1.296000000000008</v>
      </c>
      <c r="AI156" s="214">
        <f>IPMT('Model Assumptions'!$I$36,1,1,AI137,0,0)</f>
        <v>-1.296000000000008</v>
      </c>
      <c r="AJ156" s="214">
        <f>IPMT('Model Assumptions'!$I$36,1,1,AJ137,0,0)</f>
        <v>-1.2959999999999672</v>
      </c>
      <c r="AK156" s="214">
        <f>IPMT('Model Assumptions'!$I$36,1,1,AK137,0,0)</f>
        <v>-1.2959999999999672</v>
      </c>
      <c r="AL156" s="214">
        <f>IPMT('Model Assumptions'!$I$36,1,1,AL137,0,0)</f>
        <v>-1.2959999999999672</v>
      </c>
      <c r="AM156" s="214">
        <f>IPMT('Model Assumptions'!$I$36,1,1,AM137,0,0)</f>
        <v>-1.296000000000008</v>
      </c>
      <c r="AN156" s="214">
        <f>IPMT('Model Assumptions'!$I$36,1,1,AN137,0,0)</f>
        <v>-1.2960000000000491</v>
      </c>
      <c r="AO156" s="214">
        <f>IPMT('Model Assumptions'!$I$36,1,1,AO137,0,0)</f>
        <v>-1.296000000000008</v>
      </c>
      <c r="AP156" s="214">
        <f>IPMT('Model Assumptions'!$I$36,1,1,AP137,0,0)</f>
        <v>-1.296000000000008</v>
      </c>
      <c r="AQ156" s="214">
        <f>IPMT('Model Assumptions'!$I$36,1,1,AQ137,0,0)</f>
        <v>-1.296000000000008</v>
      </c>
      <c r="AR156" s="214">
        <f>IPMT('Model Assumptions'!$I$36,1,1,AR137,0,0)</f>
        <v>-1.296000000000008</v>
      </c>
      <c r="AS156" s="214">
        <f>IPMT('Model Assumptions'!$I$36,1,1,AS137,0,0)</f>
        <v>-1.2960000000000491</v>
      </c>
      <c r="AT156" s="214">
        <f>IPMT('Model Assumptions'!$I$36,1,1,AT137,0,0)</f>
        <v>-1.296000000000008</v>
      </c>
      <c r="AU156" s="214">
        <f>IPMT('Model Assumptions'!$I$36,1,1,AU137,0,0)</f>
        <v>-1.2959999999999672</v>
      </c>
      <c r="AV156" s="214">
        <f>IPMT('Model Assumptions'!$I$36,1,1,AV137,0,0)</f>
        <v>-1.296000000000008</v>
      </c>
      <c r="AW156" s="214">
        <f>IPMT('Model Assumptions'!$I$36,1,1,AW137,0,0)</f>
        <v>-1.2959999999999672</v>
      </c>
      <c r="AX156" s="214">
        <f>IPMT('Model Assumptions'!$I$36,1,1,AX137,0,0)</f>
        <v>-1.296000000000008</v>
      </c>
      <c r="AY156" s="214">
        <f>IPMT('Model Assumptions'!$I$36,1,1,AY137,0,0)</f>
        <v>-1.2959999999999672</v>
      </c>
      <c r="AZ156" s="214">
        <f>IPMT('Model Assumptions'!$I$36,1,1,AZ137,0,0)</f>
        <v>-1.296000000000008</v>
      </c>
      <c r="BA156" s="214">
        <f>IPMT('Model Assumptions'!$I$36,1,1,BA137,0,0)</f>
        <v>-1.2959999999999672</v>
      </c>
      <c r="BB156" s="214">
        <f>IPMT('Model Assumptions'!$I$36,1,1,BB137,0,0)</f>
        <v>-1.2959999999999672</v>
      </c>
      <c r="BC156" s="214">
        <f>IPMT('Model Assumptions'!$I$36,1,1,BC137,0,0)</f>
        <v>-1.296000000000008</v>
      </c>
      <c r="BD156" s="214">
        <f>IPMT('Model Assumptions'!$I$36,1,1,BD137,0,0)</f>
        <v>-1.296000000000008</v>
      </c>
      <c r="BE156" s="214">
        <f>IPMT('Model Assumptions'!$I$36,1,1,BE137,0,0)</f>
        <v>-1.2959999999999672</v>
      </c>
      <c r="BF156" s="214">
        <f>IPMT('Model Assumptions'!$I$36,1,1,BF137,0,0)</f>
        <v>-1.2959999999999672</v>
      </c>
      <c r="BG156" s="214">
        <f>IPMT('Model Assumptions'!$I$36,1,1,BG137,0,0)</f>
        <v>-1.2960000000000491</v>
      </c>
      <c r="BH156" s="214">
        <f>IPMT('Model Assumptions'!$I$36,1,1,BH137,0,0)</f>
        <v>-1.296000000000008</v>
      </c>
      <c r="BI156" s="214">
        <f>IPMT('Model Assumptions'!$I$36,1,1,BI137,0,0)</f>
        <v>-1.2960000000000491</v>
      </c>
      <c r="BJ156" s="214">
        <f>IPMT('Model Assumptions'!$I$36,1,1,BJ137,0,0)</f>
        <v>-1.296000000000008</v>
      </c>
      <c r="BK156" s="214">
        <f>IPMT('Model Assumptions'!$I$36,1,1,BK137,0,0)</f>
        <v>-1.2959999999999672</v>
      </c>
      <c r="BL156" s="214">
        <f>IPMT('Model Assumptions'!$I$36,1,1,BL137,0,0)</f>
        <v>-1.2960000000000491</v>
      </c>
      <c r="BM156" s="214">
        <f>IPMT('Model Assumptions'!$I$36,1,1,BM137,0,0)</f>
        <v>-1.2960000000000491</v>
      </c>
      <c r="BN156" s="214">
        <f>IPMT('Model Assumptions'!$I$36,1,1,BN137,0,0)</f>
        <v>-1.2960000000000491</v>
      </c>
      <c r="BO156" s="214">
        <f>IPMT('Model Assumptions'!$I$36,1,1,BO137,0,0)</f>
        <v>-1.2959999999999672</v>
      </c>
      <c r="BP156" s="214">
        <f>IPMT('Model Assumptions'!$I$36,1,1,BP137,0,0)</f>
        <v>-1.2960000000000491</v>
      </c>
      <c r="BQ156" s="214">
        <f>IPMT('Model Assumptions'!$I$36,1,1,BQ137,0,0)</f>
        <v>-1.2959999999999672</v>
      </c>
      <c r="BR156" s="214">
        <f>IPMT('Model Assumptions'!$I$36,1,1,BR137,0,0)</f>
        <v>-1.2959999999999672</v>
      </c>
      <c r="BS156" s="214">
        <f>IPMT('Model Assumptions'!$I$36,1,1,BS137,0,0)</f>
        <v>-1.296000000000008</v>
      </c>
      <c r="BT156" s="214">
        <f>IPMT('Model Assumptions'!$I$36,1,1,BT137,0,0)</f>
        <v>-1.296000000000008</v>
      </c>
      <c r="BU156" s="214">
        <f>IPMT('Model Assumptions'!$I$36,1,1,BU137,0,0)</f>
        <v>-1.2959999999999672</v>
      </c>
      <c r="BV156" s="214">
        <f>IPMT('Model Assumptions'!$I$36,1,1,BV137,0,0)</f>
        <v>-1.296000000000008</v>
      </c>
      <c r="BW156" s="214">
        <f>IPMT('Model Assumptions'!$I$36,1,1,BW137,0,0)</f>
        <v>-1.296000000000008</v>
      </c>
      <c r="BX156" s="214">
        <f>IPMT('Model Assumptions'!$I$36,1,1,BX137,0,0)</f>
        <v>-1.2960000000000491</v>
      </c>
      <c r="BY156" s="214">
        <f>IPMT('Model Assumptions'!$I$36,1,1,BY137,0,0)</f>
        <v>-1.2959999999999672</v>
      </c>
      <c r="BZ156" s="214">
        <f>IPMT('Model Assumptions'!$I$36,1,1,BZ137,0,0)</f>
        <v>-1.2959999999999672</v>
      </c>
      <c r="CA156" s="214">
        <f>IPMT('Model Assumptions'!$I$36,1,1,CA137,0,0)</f>
        <v>-1.2959999999999672</v>
      </c>
      <c r="CB156" s="214">
        <f>IPMT('Model Assumptions'!$I$36,1,1,CB137,0,0)</f>
        <v>-1.296000000000008</v>
      </c>
      <c r="CC156" s="214">
        <f>IPMT('Model Assumptions'!$I$36,1,1,CC137,0,0)</f>
        <v>-1.2960000000000491</v>
      </c>
      <c r="CD156" s="214">
        <f>IPMT('Model Assumptions'!$I$36,1,1,CD137,0,0)</f>
        <v>-1.2959999999999672</v>
      </c>
      <c r="CE156" s="214">
        <f>IPMT('Model Assumptions'!$I$36,1,1,CE137,0,0)</f>
        <v>-1.2959999999999672</v>
      </c>
      <c r="CF156" s="214">
        <f>IPMT('Model Assumptions'!$I$36,1,1,CF137,0,0)</f>
        <v>-1.2960000000000491</v>
      </c>
      <c r="CG156" s="214">
        <f>IPMT('Model Assumptions'!$I$36,1,1,CG137,0,0)</f>
        <v>-1.2959999999999672</v>
      </c>
      <c r="CH156" s="214">
        <f>IPMT('Model Assumptions'!$I$36,1,1,CH137,0,0)</f>
        <v>-1.2959999999999672</v>
      </c>
      <c r="CI156" s="214">
        <f>IPMT('Model Assumptions'!$I$36,1,1,CI137,0,0)</f>
        <v>-1.2960000000000491</v>
      </c>
      <c r="CJ156" s="214">
        <f>IPMT('Model Assumptions'!$I$36,1,1,CJ137,0,0)</f>
        <v>-1.2960000000000491</v>
      </c>
      <c r="CK156" s="214">
        <f>IPMT('Model Assumptions'!$I$36,1,1,CK137,0,0)</f>
        <v>-1.2959999999999672</v>
      </c>
      <c r="CL156" s="214">
        <f>IPMT('Model Assumptions'!$I$36,1,1,CL137,0,0)</f>
        <v>-1.2959999999999672</v>
      </c>
      <c r="CM156" s="214">
        <f>IPMT('Model Assumptions'!$I$36,1,1,CM137,0,0)</f>
        <v>-1.2960000000000491</v>
      </c>
      <c r="CN156" s="214">
        <f>IPMT('Model Assumptions'!$I$36,1,1,CN137,0,0)</f>
        <v>-1.2959999999999672</v>
      </c>
      <c r="CO156" s="214">
        <f>IPMT('Model Assumptions'!$I$36,1,1,CO137,0,0)</f>
        <v>-1.2959999999999672</v>
      </c>
      <c r="CP156" s="214">
        <f>IPMT('Model Assumptions'!$I$36,1,1,CP137,0,0)</f>
        <v>-1.2959999999999672</v>
      </c>
      <c r="CQ156" s="214">
        <f>IPMT('Model Assumptions'!$I$36,1,1,CQ137,0,0)</f>
        <v>-1.2960000000000491</v>
      </c>
      <c r="CR156" s="214">
        <f>IPMT('Model Assumptions'!$I$36,1,1,CR137,0,0)</f>
        <v>-1.2959999999999672</v>
      </c>
      <c r="CS156" s="214">
        <f>IPMT('Model Assumptions'!$I$36,1,1,CS137,0,0)</f>
        <v>-1.2960000000000491</v>
      </c>
      <c r="CT156" s="214">
        <f>IPMT('Model Assumptions'!$I$36,1,1,CT137,0,0)</f>
        <v>-1.2960000000000491</v>
      </c>
      <c r="CU156" s="214">
        <f>IPMT('Model Assumptions'!$I$36,1,1,CU137,0,0)</f>
        <v>-1.2959999999999672</v>
      </c>
      <c r="CV156" s="214">
        <f>IPMT('Model Assumptions'!$I$36,1,1,CV137,0,0)</f>
        <v>-1.2960000000000491</v>
      </c>
      <c r="CW156" s="214">
        <f>IPMT('Model Assumptions'!$I$36,1,1,CW137,0,0)</f>
        <v>-1.2959999999999672</v>
      </c>
      <c r="CX156" s="214">
        <f>IPMT('Model Assumptions'!$I$36,1,1,CX137,0,0)</f>
        <v>-1.2959999999999672</v>
      </c>
      <c r="CY156" s="214">
        <f>IPMT('Model Assumptions'!$I$36,1,1,CY137,0,0)</f>
        <v>-1.2960000000000491</v>
      </c>
      <c r="CZ156" s="214">
        <f>IPMT('Model Assumptions'!$I$36,1,1,CZ137,0,0)</f>
        <v>-1.2959999999999672</v>
      </c>
      <c r="DA156" s="214">
        <f>IPMT('Model Assumptions'!$I$36,1,1,DA137,0,0)</f>
        <v>-1.2959999999999672</v>
      </c>
      <c r="DB156" s="214">
        <f>IPMT('Model Assumptions'!$I$36,1,1,DB137,0,0)</f>
        <v>-1.2959999999999672</v>
      </c>
      <c r="DC156" s="214">
        <f>IPMT('Model Assumptions'!$I$36,1,1,DC137,0,0)</f>
        <v>-1.2959999999999672</v>
      </c>
      <c r="DD156" s="214">
        <f>IPMT('Model Assumptions'!$I$36,1,1,DD137,0,0)</f>
        <v>-1.296000000000008</v>
      </c>
      <c r="DE156" s="214">
        <f>IPMT('Model Assumptions'!$I$36,1,1,DE137,0,0)</f>
        <v>-1.296000000000008</v>
      </c>
      <c r="DF156" s="214">
        <f>IPMT('Model Assumptions'!$I$36,1,1,DF137,0,0)</f>
        <v>-1.296000000000008</v>
      </c>
      <c r="DG156" s="214">
        <f>IPMT('Model Assumptions'!$I$36,1,1,DG137,0,0)</f>
        <v>-1.296000000000008</v>
      </c>
      <c r="DH156" s="214">
        <f>IPMT('Model Assumptions'!$I$36,1,1,DH137,0,0)</f>
        <v>-1.296000000000008</v>
      </c>
      <c r="DI156" s="214">
        <f>IPMT('Model Assumptions'!$I$36,1,1,DI137,0,0)</f>
        <v>-1.2959999999999672</v>
      </c>
      <c r="DJ156" s="214">
        <f>IPMT('Model Assumptions'!$I$36,1,1,DJ137,0,0)</f>
        <v>-1.2959999999999672</v>
      </c>
      <c r="DK156" s="214">
        <f>IPMT('Model Assumptions'!$I$36,1,1,DK137,0,0)</f>
        <v>-1.2959999999999672</v>
      </c>
      <c r="DL156" s="214">
        <f>IPMT('Model Assumptions'!$I$36,1,1,DL137,0,0)</f>
        <v>-1.2959999999999672</v>
      </c>
      <c r="DM156" s="214">
        <f>IPMT('Model Assumptions'!$I$36,1,1,DM137,0,0)</f>
        <v>-1.2960000000000491</v>
      </c>
      <c r="DN156" s="214">
        <f>IPMT('Model Assumptions'!$I$36,1,1,DN137,0,0)</f>
        <v>-1.296000000000008</v>
      </c>
      <c r="DO156" s="214">
        <f>IPMT('Model Assumptions'!$I$36,1,1,DO137,0,0)</f>
        <v>-1.296000000000008</v>
      </c>
      <c r="DP156" s="214">
        <f>IPMT('Model Assumptions'!$I$36,1,1,DP137,0,0)</f>
        <v>-1.296000000000008</v>
      </c>
      <c r="DQ156" s="214">
        <f>IPMT('Model Assumptions'!$I$36,1,1,DQ137,0,0)</f>
        <v>-1.296000000000008</v>
      </c>
      <c r="DR156" s="214">
        <f>IPMT('Model Assumptions'!$I$36,1,1,DR137,0,0)</f>
        <v>-1.2959999999999672</v>
      </c>
      <c r="DS156" s="214">
        <f>IPMT('Model Assumptions'!$I$36,1,1,DS137,0,0)</f>
        <v>-1.2959999999999672</v>
      </c>
      <c r="DT156" s="214">
        <f>IPMT('Model Assumptions'!$I$36,1,1,DT137,0,0)</f>
        <v>-1.2959999999999672</v>
      </c>
      <c r="DU156" s="214">
        <f>IPMT('Model Assumptions'!$I$36,1,1,DU137,0,0)</f>
        <v>-1.296000000000008</v>
      </c>
      <c r="DV156" s="214">
        <f>IPMT('Model Assumptions'!$I$36,1,1,DV137,0,0)</f>
        <v>-1.2959999999999672</v>
      </c>
      <c r="DW156" s="214">
        <f>IPMT('Model Assumptions'!$I$36,1,1,DW137,0,0)</f>
        <v>-1.2959999999999672</v>
      </c>
      <c r="DX156" s="214">
        <f>IPMT('Model Assumptions'!$I$36,1,1,DX137,0,0)</f>
        <v>-1.296000000000008</v>
      </c>
      <c r="DY156" s="214">
        <f>IPMT('Model Assumptions'!$I$36,1,1,DY137,0,0)</f>
        <v>-1.296000000000008</v>
      </c>
      <c r="DZ156" s="214">
        <f>IPMT('Model Assumptions'!$I$36,1,1,DZ137,0,0)</f>
        <v>-1.2960000000000491</v>
      </c>
      <c r="EA156" s="214">
        <f>IPMT('Model Assumptions'!$I$36,1,1,EA137,0,0)</f>
        <v>-1.296000000000008</v>
      </c>
      <c r="EB156" s="214">
        <f>IPMT('Model Assumptions'!$I$36,1,1,EB137,0,0)</f>
        <v>-1.296000000000008</v>
      </c>
      <c r="EC156" s="214">
        <f>IPMT('Model Assumptions'!$I$36,1,1,EC137,0,0)</f>
        <v>-1.296000000000008</v>
      </c>
      <c r="ED156" s="214">
        <f>IPMT('Model Assumptions'!$I$36,1,1,ED137,0,0)</f>
        <v>-1.2960000000000491</v>
      </c>
      <c r="EE156" s="214">
        <f>IPMT('Model Assumptions'!$I$36,1,1,EE137,0,0)</f>
        <v>-1.296000000000008</v>
      </c>
      <c r="EF156" s="214">
        <f>IPMT('Model Assumptions'!$I$36,1,1,EF137,0,0)</f>
        <v>-1.296000000000008</v>
      </c>
      <c r="EG156" s="214">
        <f>IPMT('Model Assumptions'!$I$36,1,1,EG137,0,0)</f>
        <v>0</v>
      </c>
      <c r="EH156" s="214">
        <f>IPMT('Model Assumptions'!$I$36,1,1,EH137,0,0)</f>
        <v>0</v>
      </c>
      <c r="EI156" s="214">
        <f>IPMT('Model Assumptions'!$I$36,1,1,EI137,0,0)</f>
        <v>0</v>
      </c>
      <c r="EJ156" s="214">
        <f>IPMT('Model Assumptions'!$I$36,1,1,EJ137,0,0)</f>
        <v>0</v>
      </c>
      <c r="EK156" s="214">
        <f>IPMT('Model Assumptions'!$I$36,1,1,EK137,0,0)</f>
        <v>0</v>
      </c>
      <c r="EL156" s="214">
        <f>IPMT('Model Assumptions'!$I$36,1,1,EL137,0,0)</f>
        <v>0</v>
      </c>
      <c r="EM156" s="214">
        <f>IPMT('Model Assumptions'!$I$36,1,1,EM137,0,0)</f>
        <v>0</v>
      </c>
      <c r="EN156" s="214">
        <f>IPMT('Model Assumptions'!$I$36,1,1,EN137,0,0)</f>
        <v>0</v>
      </c>
      <c r="EO156" s="214">
        <f>IPMT('Model Assumptions'!$I$36,1,1,EO137,0,0)</f>
        <v>0</v>
      </c>
      <c r="EP156" s="214">
        <f>IPMT('Model Assumptions'!$I$36,1,1,EP137,0,0)</f>
        <v>0</v>
      </c>
      <c r="EQ156" s="214">
        <f>IPMT('Model Assumptions'!$I$36,1,1,EQ137,0,0)</f>
        <v>0</v>
      </c>
      <c r="ER156" s="214">
        <f>IPMT('Model Assumptions'!$I$36,1,1,ER137,0,0)</f>
        <v>0</v>
      </c>
      <c r="ES156" s="214">
        <f>IPMT('Model Assumptions'!$I$36,1,1,ES137,0,0)</f>
        <v>0</v>
      </c>
      <c r="ET156" s="214">
        <f>IPMT('Model Assumptions'!$I$36,1,1,ET137,0,0)</f>
        <v>0</v>
      </c>
      <c r="EU156" s="214">
        <f>IPMT('Model Assumptions'!$I$36,1,1,EU137,0,0)</f>
        <v>0</v>
      </c>
      <c r="EV156" s="214">
        <f>IPMT('Model Assumptions'!$I$36,1,1,EV137,0,0)</f>
        <v>0</v>
      </c>
      <c r="EW156" s="214">
        <f>IPMT('Model Assumptions'!$I$36,1,1,EW137,0,0)</f>
        <v>0</v>
      </c>
      <c r="EX156" s="214">
        <f>IPMT('Model Assumptions'!$I$36,1,1,EX137,0,0)</f>
        <v>0</v>
      </c>
      <c r="EY156" s="214">
        <f>IPMT('Model Assumptions'!$I$36,1,1,EY137,0,0)</f>
        <v>0</v>
      </c>
      <c r="EZ156" s="214">
        <f>IPMT('Model Assumptions'!$I$36,1,1,EZ137,0,0)</f>
        <v>0</v>
      </c>
      <c r="FA156" s="214">
        <f>IPMT('Model Assumptions'!$I$36,1,1,FA137,0,0)</f>
        <v>0</v>
      </c>
      <c r="FB156" s="214">
        <f>IPMT('Model Assumptions'!$I$36,1,1,FB137,0,0)</f>
        <v>0</v>
      </c>
      <c r="FC156" s="214">
        <f>IPMT('Model Assumptions'!$I$36,1,1,FC137,0,0)</f>
        <v>0</v>
      </c>
      <c r="FD156" s="214">
        <f>IPMT('Model Assumptions'!$I$36,1,1,FD137,0,0)</f>
        <v>0</v>
      </c>
      <c r="FE156" s="214">
        <f>IPMT('Model Assumptions'!$I$36,1,1,FE137,0,0)</f>
        <v>0</v>
      </c>
      <c r="FF156" s="214">
        <f>IPMT('Model Assumptions'!$I$36,1,1,FF137,0,0)</f>
        <v>0</v>
      </c>
      <c r="FG156" s="214">
        <f>IPMT('Model Assumptions'!$I$36,1,1,FG137,0,0)</f>
        <v>0</v>
      </c>
      <c r="FH156" s="214">
        <f>IPMT('Model Assumptions'!$I$36,1,1,FH137,0,0)</f>
        <v>0</v>
      </c>
      <c r="FI156" s="214">
        <f>IPMT('Model Assumptions'!$I$36,1,1,FI137,0,0)</f>
        <v>0</v>
      </c>
      <c r="FJ156" s="214">
        <f>IPMT('Model Assumptions'!$I$36,1,1,FJ137,0,0)</f>
        <v>0</v>
      </c>
      <c r="FK156" s="214">
        <f>IPMT('Model Assumptions'!$I$36,1,1,FK137,0,0)</f>
        <v>0</v>
      </c>
      <c r="FL156" s="214">
        <f>IPMT('Model Assumptions'!$I$36,1,1,FL137,0,0)</f>
        <v>0</v>
      </c>
      <c r="FM156" s="214">
        <f>IPMT('Model Assumptions'!$I$36,1,1,FM137,0,0)</f>
        <v>0</v>
      </c>
      <c r="FN156" s="214">
        <f>IPMT('Model Assumptions'!$I$36,1,1,FN137,0,0)</f>
        <v>0</v>
      </c>
      <c r="FO156" s="214">
        <f>IPMT('Model Assumptions'!$I$36,1,1,FO137,0,0)</f>
        <v>0</v>
      </c>
      <c r="FP156" s="214">
        <f>IPMT('Model Assumptions'!$I$36,1,1,FP137,0,0)</f>
        <v>0</v>
      </c>
      <c r="FQ156" s="214">
        <f>IPMT('Model Assumptions'!$I$36,1,1,FQ137,0,0)</f>
        <v>0</v>
      </c>
      <c r="FR156" s="214">
        <f>IPMT('Model Assumptions'!$I$36,1,1,FR137,0,0)</f>
        <v>0</v>
      </c>
      <c r="FS156" s="214">
        <f>IPMT('Model Assumptions'!$I$36,1,1,FS137,0,0)</f>
        <v>0</v>
      </c>
      <c r="FT156" s="214">
        <f>IPMT('Model Assumptions'!$I$36,1,1,FT137,0,0)</f>
        <v>0</v>
      </c>
      <c r="FU156" s="214">
        <f>IPMT('Model Assumptions'!$I$36,1,1,FU137,0,0)</f>
        <v>0</v>
      </c>
      <c r="FV156" s="214">
        <f>IPMT('Model Assumptions'!$I$36,1,1,FV137,0,0)</f>
        <v>0</v>
      </c>
      <c r="FW156" s="214">
        <f>IPMT('Model Assumptions'!$I$36,1,1,FW137,0,0)</f>
        <v>0</v>
      </c>
      <c r="FX156" s="214">
        <f>IPMT('Model Assumptions'!$I$36,1,1,FX137,0,0)</f>
        <v>0</v>
      </c>
      <c r="FY156" s="214">
        <f>IPMT('Model Assumptions'!$I$36,1,1,FY137,0,0)</f>
        <v>0</v>
      </c>
      <c r="FZ156" s="214">
        <f>IPMT('Model Assumptions'!$I$36,1,1,FZ137,0,0)</f>
        <v>0</v>
      </c>
      <c r="GA156" s="214">
        <f>IPMT('Model Assumptions'!$I$36,1,1,GA137,0,0)</f>
        <v>0</v>
      </c>
      <c r="GB156" s="214">
        <f>IPMT('Model Assumptions'!$I$36,1,1,GB137,0,0)</f>
        <v>0</v>
      </c>
      <c r="GC156" s="214">
        <f>IPMT('Model Assumptions'!$I$36,1,1,GC137,0,0)</f>
        <v>0</v>
      </c>
      <c r="GD156" s="214">
        <f>IPMT('Model Assumptions'!$I$36,1,1,GD137,0,0)</f>
        <v>0</v>
      </c>
      <c r="GE156" s="214">
        <f>IPMT('Model Assumptions'!$I$36,1,1,GE137,0,0)</f>
        <v>0</v>
      </c>
      <c r="GF156" s="214">
        <f>IPMT('Model Assumptions'!$I$36,1,1,GF137,0,0)</f>
        <v>0</v>
      </c>
      <c r="GG156" s="214">
        <f>IPMT('Model Assumptions'!$I$36,1,1,GG137,0,0)</f>
        <v>0</v>
      </c>
      <c r="GH156" s="214">
        <f>IPMT('Model Assumptions'!$I$36,1,1,GH137,0,0)</f>
        <v>0</v>
      </c>
      <c r="GI156" s="214">
        <f>IPMT('Model Assumptions'!$I$36,1,1,GI137,0,0)</f>
        <v>0</v>
      </c>
      <c r="GJ156" s="214">
        <f>IPMT('Model Assumptions'!$I$36,1,1,GJ137,0,0)</f>
        <v>0</v>
      </c>
      <c r="GK156" s="214">
        <f>IPMT('Model Assumptions'!$I$36,1,1,GK137,0,0)</f>
        <v>0</v>
      </c>
      <c r="GL156" s="214">
        <f>IPMT('Model Assumptions'!$I$36,1,1,GL137,0,0)</f>
        <v>0</v>
      </c>
      <c r="GM156" s="214">
        <f>IPMT('Model Assumptions'!$I$36,1,1,GM137,0,0)</f>
        <v>0</v>
      </c>
      <c r="GN156" s="214">
        <f>IPMT('Model Assumptions'!$I$36,1,1,GN137,0,0)</f>
        <v>0</v>
      </c>
      <c r="GO156" s="214">
        <f>IPMT('Model Assumptions'!$I$36,1,1,GO137,0,0)</f>
        <v>0</v>
      </c>
      <c r="GP156" s="214">
        <f>IPMT('Model Assumptions'!$I$36,1,1,GP137,0,0)</f>
        <v>0</v>
      </c>
      <c r="GQ156" s="214">
        <f>IPMT('Model Assumptions'!$I$36,1,1,GQ137,0,0)</f>
        <v>0</v>
      </c>
      <c r="GR156" s="214">
        <f>IPMT('Model Assumptions'!$I$36,1,1,GR137,0,0)</f>
        <v>0</v>
      </c>
      <c r="GS156" s="214">
        <f>IPMT('Model Assumptions'!$I$36,1,1,GS137,0,0)</f>
        <v>0</v>
      </c>
      <c r="GT156" s="214">
        <f>IPMT('Model Assumptions'!$I$36,1,1,GT137,0,0)</f>
        <v>0</v>
      </c>
      <c r="GU156" s="214">
        <f>IPMT('Model Assumptions'!$I$36,1,1,GU137,0,0)</f>
        <v>0</v>
      </c>
      <c r="GV156" s="214">
        <f>IPMT('Model Assumptions'!$I$36,1,1,GV137,0,0)</f>
        <v>0</v>
      </c>
      <c r="GX156" s="230">
        <f t="shared" si="223"/>
        <v>155</v>
      </c>
      <c r="HB156" s="211" t="str">
        <f>EW$18&amp;EW$19&amp;EW$20</f>
        <v/>
      </c>
      <c r="HF156" s="212" t="str">
        <f>EW$18&amp;EW$19&amp;EW$20&amp;"Term:"&amp; EW$43&amp;"  Mileage: "&amp;EW$44</f>
        <v xml:space="preserve">Term:  Mileage: </v>
      </c>
    </row>
    <row r="157" spans="1:214" s="218" customFormat="1" ht="12" hidden="1" customHeight="1" x14ac:dyDescent="0.2">
      <c r="A157" s="230" t="s">
        <v>440</v>
      </c>
      <c r="B157" s="208" t="s">
        <v>440</v>
      </c>
      <c r="D157" s="244" t="str">
        <f>D105 &amp;" EXTRA-MONTHLY!"</f>
        <v>CUSTOS DE UTILIZAÇÃO EXTRA-MONTHLY!</v>
      </c>
      <c r="E157" s="243"/>
      <c r="F157" s="243"/>
      <c r="G157" s="243"/>
      <c r="H157" s="243"/>
      <c r="I157" s="243"/>
      <c r="J157" s="243"/>
      <c r="K157" s="243"/>
      <c r="L157" s="243"/>
      <c r="M157" s="243"/>
      <c r="N157" s="243"/>
      <c r="O157" s="243"/>
      <c r="P157" s="243"/>
      <c r="Q157" s="243"/>
      <c r="R157" s="243"/>
      <c r="S157" s="243"/>
      <c r="T157" s="243"/>
      <c r="U157" s="243"/>
      <c r="V157" s="243"/>
      <c r="W157" s="243"/>
      <c r="X157" s="243"/>
      <c r="Y157" s="243"/>
      <c r="Z157" s="243"/>
      <c r="AA157" s="243"/>
      <c r="AB157" s="243"/>
      <c r="AC157" s="243"/>
      <c r="AD157" s="243"/>
      <c r="AE157" s="243"/>
      <c r="AF157" s="243"/>
      <c r="AG157" s="243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43"/>
      <c r="BU157" s="243"/>
      <c r="BV157" s="243"/>
      <c r="BW157" s="243"/>
      <c r="BX157" s="243"/>
      <c r="BY157" s="243"/>
      <c r="BZ157" s="243"/>
      <c r="CA157" s="243"/>
      <c r="CB157" s="243"/>
      <c r="CC157" s="243"/>
      <c r="CD157" s="243"/>
      <c r="CE157" s="243"/>
      <c r="CF157" s="243"/>
      <c r="CG157" s="243"/>
      <c r="CH157" s="243"/>
      <c r="CI157" s="243"/>
      <c r="CJ157" s="243"/>
      <c r="CK157" s="243"/>
      <c r="CL157" s="243"/>
      <c r="CM157" s="243"/>
      <c r="CN157" s="243"/>
      <c r="CO157" s="243"/>
      <c r="CP157" s="243"/>
      <c r="CQ157" s="243"/>
      <c r="CR157" s="243"/>
      <c r="CS157" s="243"/>
      <c r="CT157" s="243"/>
      <c r="CU157" s="243"/>
      <c r="CV157" s="243"/>
      <c r="CW157" s="243"/>
      <c r="CX157" s="243"/>
      <c r="CY157" s="243"/>
      <c r="CZ157" s="243"/>
      <c r="DA157" s="243"/>
      <c r="DB157" s="243"/>
      <c r="DC157" s="243"/>
      <c r="DD157" s="243"/>
      <c r="DE157" s="243"/>
      <c r="DF157" s="243"/>
      <c r="DG157" s="243"/>
      <c r="DH157" s="243"/>
      <c r="DI157" s="243"/>
      <c r="DJ157" s="243"/>
      <c r="DK157" s="243"/>
      <c r="DL157" s="243"/>
      <c r="DM157" s="243"/>
      <c r="DN157" s="243"/>
      <c r="DO157" s="243"/>
      <c r="DP157" s="243"/>
      <c r="DQ157" s="243"/>
      <c r="DR157" s="243"/>
      <c r="DS157" s="243"/>
      <c r="DT157" s="243"/>
      <c r="DU157" s="243"/>
      <c r="DV157" s="243"/>
      <c r="DW157" s="243"/>
      <c r="DX157" s="243"/>
      <c r="DY157" s="243"/>
      <c r="DZ157" s="243"/>
      <c r="EA157" s="243"/>
      <c r="EB157" s="243"/>
      <c r="EC157" s="243"/>
      <c r="ED157" s="243"/>
      <c r="EE157" s="243"/>
      <c r="EF157" s="243"/>
      <c r="EG157" s="243"/>
      <c r="EH157" s="243"/>
      <c r="EI157" s="243"/>
      <c r="EJ157" s="243"/>
      <c r="EK157" s="243"/>
      <c r="EL157" s="243"/>
      <c r="EM157" s="243"/>
      <c r="EN157" s="243"/>
      <c r="EO157" s="243"/>
      <c r="EP157" s="243"/>
      <c r="EQ157" s="243"/>
      <c r="ER157" s="243"/>
      <c r="ES157" s="243"/>
      <c r="ET157" s="243"/>
      <c r="EU157" s="243"/>
      <c r="EV157" s="243"/>
      <c r="EW157" s="243"/>
      <c r="EX157" s="243"/>
      <c r="EY157" s="243"/>
      <c r="EZ157" s="243"/>
      <c r="FA157" s="243"/>
      <c r="FB157" s="243"/>
      <c r="FC157" s="243"/>
      <c r="FD157" s="243"/>
      <c r="FE157" s="243"/>
      <c r="FF157" s="243"/>
      <c r="FG157" s="243"/>
      <c r="FH157" s="243"/>
      <c r="FI157" s="243"/>
      <c r="FJ157" s="243"/>
      <c r="FK157" s="243"/>
      <c r="FL157" s="243"/>
      <c r="FM157" s="243"/>
      <c r="FN157" s="243"/>
      <c r="FO157" s="243"/>
      <c r="FP157" s="243"/>
      <c r="FQ157" s="243"/>
      <c r="FR157" s="243"/>
      <c r="FS157" s="243"/>
      <c r="FT157" s="243"/>
      <c r="FU157" s="243"/>
      <c r="FV157" s="243"/>
      <c r="FW157" s="243"/>
      <c r="FX157" s="243"/>
      <c r="FY157" s="243"/>
      <c r="FZ157" s="243"/>
      <c r="GA157" s="243"/>
      <c r="GB157" s="243"/>
      <c r="GC157" s="243"/>
      <c r="GD157" s="243"/>
      <c r="GE157" s="243"/>
      <c r="GF157" s="243"/>
      <c r="GG157" s="243"/>
      <c r="GH157" s="243"/>
      <c r="GI157" s="243"/>
      <c r="GJ157" s="243"/>
      <c r="GK157" s="243"/>
      <c r="GL157" s="243"/>
      <c r="GM157" s="243"/>
      <c r="GN157" s="243"/>
      <c r="GO157" s="243"/>
      <c r="GP157" s="243"/>
      <c r="GQ157" s="243"/>
      <c r="GR157" s="243"/>
      <c r="GS157" s="243"/>
      <c r="GT157" s="243"/>
      <c r="GU157" s="243"/>
      <c r="GV157" s="243"/>
      <c r="GW157" s="214"/>
      <c r="GX157" s="230">
        <f t="shared" si="223"/>
        <v>156</v>
      </c>
      <c r="HB157" s="211" t="str">
        <f>EX$18&amp;EX$19&amp;EX$20</f>
        <v/>
      </c>
      <c r="HC157" s="210"/>
      <c r="HD157" s="210"/>
      <c r="HE157" s="210"/>
      <c r="HF157" s="212" t="str">
        <f>EX$18&amp;EX$19&amp;EX$20&amp;"Term:"&amp; EX$43&amp;"  Mileage: "&amp;EX$44</f>
        <v xml:space="preserve">Term:  Mileage: </v>
      </c>
    </row>
    <row r="158" spans="1:214" ht="12" hidden="1" customHeight="1" x14ac:dyDescent="0.2">
      <c r="A158" s="230" t="s">
        <v>440</v>
      </c>
      <c r="B158" s="208" t="str">
        <f>B71&amp;"step2"</f>
        <v>MonthlyEstmFuelCoststep2</v>
      </c>
      <c r="D158" s="232" t="str">
        <f>D138</f>
        <v xml:space="preserve"> Monthly estimated Fuel cost </v>
      </c>
      <c r="E158" s="210">
        <f>IPMT('Model Assumptions'!$I$36,1,1,E138,0,0)</f>
        <v>0</v>
      </c>
      <c r="F158" s="210">
        <f>IPMT('Model Assumptions'!$I$36,1,1,F138,0,0)</f>
        <v>0</v>
      </c>
      <c r="G158" s="210">
        <f>IPMT('Model Assumptions'!$I$36,1,1,G138,0,0)</f>
        <v>0</v>
      </c>
      <c r="H158" s="210">
        <f>IPMT('Model Assumptions'!$I$36,1,1,H138,0,0)</f>
        <v>0</v>
      </c>
      <c r="I158" s="210">
        <f>IPMT('Model Assumptions'!$I$36,1,1,I138,0,0)</f>
        <v>0</v>
      </c>
      <c r="J158" s="210">
        <f>IPMT('Model Assumptions'!$I$36,1,1,J138,0,0)</f>
        <v>0</v>
      </c>
      <c r="K158" s="210">
        <f>IPMT('Model Assumptions'!$I$36,1,1,K138,0,0)</f>
        <v>0</v>
      </c>
      <c r="L158" s="210">
        <f>IPMT('Model Assumptions'!$I$36,1,1,L138,0,0)</f>
        <v>0</v>
      </c>
      <c r="M158" s="210">
        <f>IPMT('Model Assumptions'!$I$36,1,1,M138,0,0)</f>
        <v>0</v>
      </c>
      <c r="N158" s="210">
        <f>IPMT('Model Assumptions'!$I$36,1,1,N138,0,0)</f>
        <v>0</v>
      </c>
      <c r="O158" s="210">
        <f>IPMT('Model Assumptions'!$I$36,1,1,O138,0,0)</f>
        <v>0</v>
      </c>
      <c r="P158" s="210">
        <f>IPMT('Model Assumptions'!$I$36,1,1,P138,0,0)</f>
        <v>0</v>
      </c>
      <c r="Q158" s="210">
        <f>IPMT('Model Assumptions'!$I$36,1,1,Q138,0,0)</f>
        <v>0</v>
      </c>
      <c r="R158" s="210">
        <f>IPMT('Model Assumptions'!$I$36,1,1,R138,0,0)</f>
        <v>0</v>
      </c>
      <c r="S158" s="210">
        <f>IPMT('Model Assumptions'!$I$36,1,1,S138,0,0)</f>
        <v>0</v>
      </c>
      <c r="T158" s="210">
        <f>IPMT('Model Assumptions'!$I$36,1,1,T138,0,0)</f>
        <v>0</v>
      </c>
      <c r="U158" s="210">
        <f>IPMT('Model Assumptions'!$I$36,1,1,U138,0,0)</f>
        <v>0</v>
      </c>
      <c r="V158" s="210">
        <f>IPMT('Model Assumptions'!$I$36,1,1,V138,0,0)</f>
        <v>0</v>
      </c>
      <c r="W158" s="210">
        <f>IPMT('Model Assumptions'!$I$36,1,1,W138,0,0)</f>
        <v>0</v>
      </c>
      <c r="X158" s="210">
        <f>IPMT('Model Assumptions'!$I$36,1,1,X138,0,0)</f>
        <v>0</v>
      </c>
      <c r="Y158" s="210">
        <f>IPMT('Model Assumptions'!$I$36,1,1,Y138,0,0)</f>
        <v>0</v>
      </c>
      <c r="Z158" s="210">
        <f>IPMT('Model Assumptions'!$I$36,1,1,Z138,0,0)</f>
        <v>0</v>
      </c>
      <c r="AA158" s="210">
        <f>IPMT('Model Assumptions'!$I$36,1,1,AA138,0,0)</f>
        <v>0</v>
      </c>
      <c r="AB158" s="210">
        <f>IPMT('Model Assumptions'!$I$36,1,1,AB138,0,0)</f>
        <v>0</v>
      </c>
      <c r="AC158" s="210">
        <f>IPMT('Model Assumptions'!$I$36,1,1,AC138,0,0)</f>
        <v>0</v>
      </c>
      <c r="AD158" s="210">
        <f>IPMT('Model Assumptions'!$I$36,1,1,AD138,0,0)</f>
        <v>0</v>
      </c>
      <c r="AE158" s="210">
        <f>IPMT('Model Assumptions'!$I$36,1,1,AE138,0,0)</f>
        <v>0</v>
      </c>
      <c r="AF158" s="210">
        <f>IPMT('Model Assumptions'!$I$36,1,1,AF138,0,0)</f>
        <v>0</v>
      </c>
      <c r="AG158" s="210">
        <f>IPMT('Model Assumptions'!$I$36,1,1,AG138,0,0)</f>
        <v>0</v>
      </c>
      <c r="AH158" s="210">
        <f>IPMT('Model Assumptions'!$I$36,1,1,AH138,0,0)</f>
        <v>0</v>
      </c>
      <c r="AI158" s="210">
        <f>IPMT('Model Assumptions'!$I$36,1,1,AI138,0,0)</f>
        <v>0</v>
      </c>
      <c r="AJ158" s="210">
        <f>IPMT('Model Assumptions'!$I$36,1,1,AJ138,0,0)</f>
        <v>0</v>
      </c>
      <c r="AK158" s="210">
        <f>IPMT('Model Assumptions'!$I$36,1,1,AK138,0,0)</f>
        <v>0</v>
      </c>
      <c r="AL158" s="210">
        <f>IPMT('Model Assumptions'!$I$36,1,1,AL138,0,0)</f>
        <v>0</v>
      </c>
      <c r="AM158" s="210">
        <f>IPMT('Model Assumptions'!$I$36,1,1,AM138,0,0)</f>
        <v>0</v>
      </c>
      <c r="AN158" s="210">
        <f>IPMT('Model Assumptions'!$I$36,1,1,AN138,0,0)</f>
        <v>0</v>
      </c>
      <c r="AO158" s="210">
        <f>IPMT('Model Assumptions'!$I$36,1,1,AO138,0,0)</f>
        <v>0</v>
      </c>
      <c r="AP158" s="210">
        <f>IPMT('Model Assumptions'!$I$36,1,1,AP138,0,0)</f>
        <v>0</v>
      </c>
      <c r="AQ158" s="210">
        <f>IPMT('Model Assumptions'!$I$36,1,1,AQ138,0,0)</f>
        <v>0</v>
      </c>
      <c r="AR158" s="210">
        <f>IPMT('Model Assumptions'!$I$36,1,1,AR138,0,0)</f>
        <v>0</v>
      </c>
      <c r="AS158" s="210">
        <f>IPMT('Model Assumptions'!$I$36,1,1,AS138,0,0)</f>
        <v>0</v>
      </c>
      <c r="AT158" s="210">
        <f>IPMT('Model Assumptions'!$I$36,1,1,AT138,0,0)</f>
        <v>0</v>
      </c>
      <c r="AU158" s="210">
        <f>IPMT('Model Assumptions'!$I$36,1,1,AU138,0,0)</f>
        <v>0</v>
      </c>
      <c r="AV158" s="210">
        <f>IPMT('Model Assumptions'!$I$36,1,1,AV138,0,0)</f>
        <v>0</v>
      </c>
      <c r="AW158" s="210">
        <f>IPMT('Model Assumptions'!$I$36,1,1,AW138,0,0)</f>
        <v>0</v>
      </c>
      <c r="AX158" s="210">
        <f>IPMT('Model Assumptions'!$I$36,1,1,AX138,0,0)</f>
        <v>0</v>
      </c>
      <c r="AY158" s="210">
        <f>IPMT('Model Assumptions'!$I$36,1,1,AY138,0,0)</f>
        <v>0</v>
      </c>
      <c r="AZ158" s="210">
        <f>IPMT('Model Assumptions'!$I$36,1,1,AZ138,0,0)</f>
        <v>0</v>
      </c>
      <c r="BA158" s="210">
        <f>IPMT('Model Assumptions'!$I$36,1,1,BA138,0,0)</f>
        <v>0</v>
      </c>
      <c r="BB158" s="210">
        <f>IPMT('Model Assumptions'!$I$36,1,1,BB138,0,0)</f>
        <v>0</v>
      </c>
      <c r="BC158" s="210">
        <f>IPMT('Model Assumptions'!$I$36,1,1,BC138,0,0)</f>
        <v>0</v>
      </c>
      <c r="BD158" s="210">
        <f>IPMT('Model Assumptions'!$I$36,1,1,BD138,0,0)</f>
        <v>0</v>
      </c>
      <c r="BE158" s="210">
        <f>IPMT('Model Assumptions'!$I$36,1,1,BE138,0,0)</f>
        <v>0</v>
      </c>
      <c r="BF158" s="210">
        <f>IPMT('Model Assumptions'!$I$36,1,1,BF138,0,0)</f>
        <v>0</v>
      </c>
      <c r="BG158" s="210">
        <f>IPMT('Model Assumptions'!$I$36,1,1,BG138,0,0)</f>
        <v>0</v>
      </c>
      <c r="BH158" s="210">
        <f>IPMT('Model Assumptions'!$I$36,1,1,BH138,0,0)</f>
        <v>0</v>
      </c>
      <c r="BI158" s="210">
        <f>IPMT('Model Assumptions'!$I$36,1,1,BI138,0,0)</f>
        <v>0</v>
      </c>
      <c r="BJ158" s="210">
        <f>IPMT('Model Assumptions'!$I$36,1,1,BJ138,0,0)</f>
        <v>0</v>
      </c>
      <c r="BK158" s="210">
        <f>IPMT('Model Assumptions'!$I$36,1,1,BK138,0,0)</f>
        <v>0</v>
      </c>
      <c r="BL158" s="210">
        <f>IPMT('Model Assumptions'!$I$36,1,1,BL138,0,0)</f>
        <v>0</v>
      </c>
      <c r="BM158" s="210">
        <f>IPMT('Model Assumptions'!$I$36,1,1,BM138,0,0)</f>
        <v>0</v>
      </c>
      <c r="BN158" s="210">
        <f>IPMT('Model Assumptions'!$I$36,1,1,BN138,0,0)</f>
        <v>0</v>
      </c>
      <c r="BO158" s="210">
        <f>IPMT('Model Assumptions'!$I$36,1,1,BO138,0,0)</f>
        <v>0</v>
      </c>
      <c r="BP158" s="210">
        <f>IPMT('Model Assumptions'!$I$36,1,1,BP138,0,0)</f>
        <v>0</v>
      </c>
      <c r="BQ158" s="210">
        <f>IPMT('Model Assumptions'!$I$36,1,1,BQ138,0,0)</f>
        <v>0</v>
      </c>
      <c r="BR158" s="210">
        <f>IPMT('Model Assumptions'!$I$36,1,1,BR138,0,0)</f>
        <v>0</v>
      </c>
      <c r="BS158" s="210">
        <f>IPMT('Model Assumptions'!$I$36,1,1,BS138,0,0)</f>
        <v>0</v>
      </c>
      <c r="BT158" s="210">
        <f>IPMT('Model Assumptions'!$I$36,1,1,BT138,0,0)</f>
        <v>0</v>
      </c>
      <c r="BU158" s="210">
        <f>IPMT('Model Assumptions'!$I$36,1,1,BU138,0,0)</f>
        <v>0</v>
      </c>
      <c r="BV158" s="210">
        <f>IPMT('Model Assumptions'!$I$36,1,1,BV138,0,0)</f>
        <v>0</v>
      </c>
      <c r="BW158" s="210">
        <f>IPMT('Model Assumptions'!$I$36,1,1,BW138,0,0)</f>
        <v>0</v>
      </c>
      <c r="BX158" s="210">
        <f>IPMT('Model Assumptions'!$I$36,1,1,BX138,0,0)</f>
        <v>0</v>
      </c>
      <c r="BY158" s="210">
        <f>IPMT('Model Assumptions'!$I$36,1,1,BY138,0,0)</f>
        <v>0</v>
      </c>
      <c r="BZ158" s="210">
        <f>IPMT('Model Assumptions'!$I$36,1,1,BZ138,0,0)</f>
        <v>0</v>
      </c>
      <c r="CA158" s="210">
        <f>IPMT('Model Assumptions'!$I$36,1,1,CA138,0,0)</f>
        <v>0</v>
      </c>
      <c r="CB158" s="210">
        <f>IPMT('Model Assumptions'!$I$36,1,1,CB138,0,0)</f>
        <v>0</v>
      </c>
      <c r="CC158" s="210">
        <f>IPMT('Model Assumptions'!$I$36,1,1,CC138,0,0)</f>
        <v>0</v>
      </c>
      <c r="CD158" s="210">
        <f>IPMT('Model Assumptions'!$I$36,1,1,CD138,0,0)</f>
        <v>0</v>
      </c>
      <c r="CE158" s="210">
        <f>IPMT('Model Assumptions'!$I$36,1,1,CE138,0,0)</f>
        <v>0</v>
      </c>
      <c r="CF158" s="210">
        <f>IPMT('Model Assumptions'!$I$36,1,1,CF138,0,0)</f>
        <v>0</v>
      </c>
      <c r="CG158" s="210">
        <f>IPMT('Model Assumptions'!$I$36,1,1,CG138,0,0)</f>
        <v>0</v>
      </c>
      <c r="CH158" s="210">
        <f>IPMT('Model Assumptions'!$I$36,1,1,CH138,0,0)</f>
        <v>0</v>
      </c>
      <c r="CI158" s="210">
        <f>IPMT('Model Assumptions'!$I$36,1,1,CI138,0,0)</f>
        <v>0</v>
      </c>
      <c r="CJ158" s="210">
        <f>IPMT('Model Assumptions'!$I$36,1,1,CJ138,0,0)</f>
        <v>0</v>
      </c>
      <c r="CK158" s="210">
        <f>IPMT('Model Assumptions'!$I$36,1,1,CK138,0,0)</f>
        <v>0</v>
      </c>
      <c r="CL158" s="210">
        <f>IPMT('Model Assumptions'!$I$36,1,1,CL138,0,0)</f>
        <v>0</v>
      </c>
      <c r="CM158" s="210">
        <f>IPMT('Model Assumptions'!$I$36,1,1,CM138,0,0)</f>
        <v>0</v>
      </c>
      <c r="CN158" s="210">
        <f>IPMT('Model Assumptions'!$I$36,1,1,CN138,0,0)</f>
        <v>0</v>
      </c>
      <c r="CO158" s="210">
        <f>IPMT('Model Assumptions'!$I$36,1,1,CO138,0,0)</f>
        <v>0</v>
      </c>
      <c r="CP158" s="210">
        <f>IPMT('Model Assumptions'!$I$36,1,1,CP138,0,0)</f>
        <v>0</v>
      </c>
      <c r="CQ158" s="210">
        <f>IPMT('Model Assumptions'!$I$36,1,1,CQ138,0,0)</f>
        <v>0</v>
      </c>
      <c r="CR158" s="210">
        <f>IPMT('Model Assumptions'!$I$36,1,1,CR138,0,0)</f>
        <v>0</v>
      </c>
      <c r="CS158" s="210">
        <f>IPMT('Model Assumptions'!$I$36,1,1,CS138,0,0)</f>
        <v>0</v>
      </c>
      <c r="CT158" s="210">
        <f>IPMT('Model Assumptions'!$I$36,1,1,CT138,0,0)</f>
        <v>0</v>
      </c>
      <c r="CU158" s="210">
        <f>IPMT('Model Assumptions'!$I$36,1,1,CU138,0,0)</f>
        <v>0</v>
      </c>
      <c r="CV158" s="210">
        <f>IPMT('Model Assumptions'!$I$36,1,1,CV138,0,0)</f>
        <v>0</v>
      </c>
      <c r="CW158" s="210">
        <f>IPMT('Model Assumptions'!$I$36,1,1,CW138,0,0)</f>
        <v>0</v>
      </c>
      <c r="CX158" s="210">
        <f>IPMT('Model Assumptions'!$I$36,1,1,CX138,0,0)</f>
        <v>0</v>
      </c>
      <c r="CY158" s="210">
        <f>IPMT('Model Assumptions'!$I$36,1,1,CY138,0,0)</f>
        <v>0</v>
      </c>
      <c r="CZ158" s="210">
        <f>IPMT('Model Assumptions'!$I$36,1,1,CZ138,0,0)</f>
        <v>0</v>
      </c>
      <c r="DA158" s="210">
        <f>IPMT('Model Assumptions'!$I$36,1,1,DA138,0,0)</f>
        <v>0</v>
      </c>
      <c r="DB158" s="210">
        <f>IPMT('Model Assumptions'!$I$36,1,1,DB138,0,0)</f>
        <v>0</v>
      </c>
      <c r="DC158" s="210">
        <f>IPMT('Model Assumptions'!$I$36,1,1,DC138,0,0)</f>
        <v>0</v>
      </c>
      <c r="DD158" s="210">
        <f>IPMT('Model Assumptions'!$I$36,1,1,DD138,0,0)</f>
        <v>0</v>
      </c>
      <c r="DE158" s="210">
        <f>IPMT('Model Assumptions'!$I$36,1,1,DE138,0,0)</f>
        <v>0</v>
      </c>
      <c r="DF158" s="210">
        <f>IPMT('Model Assumptions'!$I$36,1,1,DF138,0,0)</f>
        <v>0</v>
      </c>
      <c r="DG158" s="210">
        <f>IPMT('Model Assumptions'!$I$36,1,1,DG138,0,0)</f>
        <v>0</v>
      </c>
      <c r="DH158" s="210">
        <f>IPMT('Model Assumptions'!$I$36,1,1,DH138,0,0)</f>
        <v>0</v>
      </c>
      <c r="DI158" s="210">
        <f>IPMT('Model Assumptions'!$I$36,1,1,DI138,0,0)</f>
        <v>0</v>
      </c>
      <c r="DJ158" s="210">
        <f>IPMT('Model Assumptions'!$I$36,1,1,DJ138,0,0)</f>
        <v>0</v>
      </c>
      <c r="DK158" s="210">
        <f>IPMT('Model Assumptions'!$I$36,1,1,DK138,0,0)</f>
        <v>0</v>
      </c>
      <c r="DL158" s="210">
        <f>IPMT('Model Assumptions'!$I$36,1,1,DL138,0,0)</f>
        <v>0</v>
      </c>
      <c r="DM158" s="210">
        <f>IPMT('Model Assumptions'!$I$36,1,1,DM138,0,0)</f>
        <v>0</v>
      </c>
      <c r="DN158" s="210">
        <f>IPMT('Model Assumptions'!$I$36,1,1,DN138,0,0)</f>
        <v>0</v>
      </c>
      <c r="DO158" s="210">
        <f>IPMT('Model Assumptions'!$I$36,1,1,DO138,0,0)</f>
        <v>0</v>
      </c>
      <c r="DP158" s="210">
        <f>IPMT('Model Assumptions'!$I$36,1,1,DP138,0,0)</f>
        <v>0</v>
      </c>
      <c r="DQ158" s="210">
        <f>IPMT('Model Assumptions'!$I$36,1,1,DQ138,0,0)</f>
        <v>0</v>
      </c>
      <c r="DR158" s="210">
        <f>IPMT('Model Assumptions'!$I$36,1,1,DR138,0,0)</f>
        <v>0</v>
      </c>
      <c r="DS158" s="210">
        <f>IPMT('Model Assumptions'!$I$36,1,1,DS138,0,0)</f>
        <v>0</v>
      </c>
      <c r="DT158" s="210">
        <f>IPMT('Model Assumptions'!$I$36,1,1,DT138,0,0)</f>
        <v>0</v>
      </c>
      <c r="DU158" s="210">
        <f>IPMT('Model Assumptions'!$I$36,1,1,DU138,0,0)</f>
        <v>0</v>
      </c>
      <c r="DV158" s="210">
        <f>IPMT('Model Assumptions'!$I$36,1,1,DV138,0,0)</f>
        <v>0</v>
      </c>
      <c r="DW158" s="210">
        <f>IPMT('Model Assumptions'!$I$36,1,1,DW138,0,0)</f>
        <v>0</v>
      </c>
      <c r="DX158" s="210">
        <f>IPMT('Model Assumptions'!$I$36,1,1,DX138,0,0)</f>
        <v>0</v>
      </c>
      <c r="DY158" s="210">
        <f>IPMT('Model Assumptions'!$I$36,1,1,DY138,0,0)</f>
        <v>0</v>
      </c>
      <c r="DZ158" s="210">
        <f>IPMT('Model Assumptions'!$I$36,1,1,DZ138,0,0)</f>
        <v>0</v>
      </c>
      <c r="EA158" s="210">
        <f>IPMT('Model Assumptions'!$I$36,1,1,EA138,0,0)</f>
        <v>0</v>
      </c>
      <c r="EB158" s="210">
        <f>IPMT('Model Assumptions'!$I$36,1,1,EB138,0,0)</f>
        <v>0</v>
      </c>
      <c r="EC158" s="210">
        <f>IPMT('Model Assumptions'!$I$36,1,1,EC138,0,0)</f>
        <v>0</v>
      </c>
      <c r="ED158" s="210">
        <f>IPMT('Model Assumptions'!$I$36,1,1,ED138,0,0)</f>
        <v>0</v>
      </c>
      <c r="EE158" s="210">
        <f>IPMT('Model Assumptions'!$I$36,1,1,EE138,0,0)</f>
        <v>0</v>
      </c>
      <c r="EF158" s="210">
        <f>IPMT('Model Assumptions'!$I$36,1,1,EF138,0,0)</f>
        <v>0</v>
      </c>
      <c r="EG158" s="210">
        <f>IPMT('Model Assumptions'!$I$36,1,1,EG138,0,0)</f>
        <v>0</v>
      </c>
      <c r="EH158" s="210">
        <f>IPMT('Model Assumptions'!$I$36,1,1,EH138,0,0)</f>
        <v>0</v>
      </c>
      <c r="EI158" s="210">
        <f>IPMT('Model Assumptions'!$I$36,1,1,EI138,0,0)</f>
        <v>0</v>
      </c>
      <c r="EJ158" s="210">
        <f>IPMT('Model Assumptions'!$I$36,1,1,EJ138,0,0)</f>
        <v>0</v>
      </c>
      <c r="EK158" s="210">
        <f>IPMT('Model Assumptions'!$I$36,1,1,EK138,0,0)</f>
        <v>0</v>
      </c>
      <c r="EL158" s="210">
        <f>IPMT('Model Assumptions'!$I$36,1,1,EL138,0,0)</f>
        <v>0</v>
      </c>
      <c r="EM158" s="210">
        <f>IPMT('Model Assumptions'!$I$36,1,1,EM138,0,0)</f>
        <v>0</v>
      </c>
      <c r="EN158" s="210">
        <f>IPMT('Model Assumptions'!$I$36,1,1,EN138,0,0)</f>
        <v>0</v>
      </c>
      <c r="EO158" s="210">
        <f>IPMT('Model Assumptions'!$I$36,1,1,EO138,0,0)</f>
        <v>0</v>
      </c>
      <c r="EP158" s="210">
        <f>IPMT('Model Assumptions'!$I$36,1,1,EP138,0,0)</f>
        <v>0</v>
      </c>
      <c r="EQ158" s="210">
        <f>IPMT('Model Assumptions'!$I$36,1,1,EQ138,0,0)</f>
        <v>0</v>
      </c>
      <c r="ER158" s="210">
        <f>IPMT('Model Assumptions'!$I$36,1,1,ER138,0,0)</f>
        <v>0</v>
      </c>
      <c r="ES158" s="210">
        <f>IPMT('Model Assumptions'!$I$36,1,1,ES138,0,0)</f>
        <v>0</v>
      </c>
      <c r="ET158" s="210">
        <f>IPMT('Model Assumptions'!$I$36,1,1,ET138,0,0)</f>
        <v>0</v>
      </c>
      <c r="EU158" s="210">
        <f>IPMT('Model Assumptions'!$I$36,1,1,EU138,0,0)</f>
        <v>0</v>
      </c>
      <c r="EV158" s="210">
        <f>IPMT('Model Assumptions'!$I$36,1,1,EV138,0,0)</f>
        <v>0</v>
      </c>
      <c r="EW158" s="210">
        <f>IPMT('Model Assumptions'!$I$36,1,1,EW138,0,0)</f>
        <v>0</v>
      </c>
      <c r="EX158" s="210">
        <f>IPMT('Model Assumptions'!$I$36,1,1,EX138,0,0)</f>
        <v>0</v>
      </c>
      <c r="EY158" s="210">
        <f>IPMT('Model Assumptions'!$I$36,1,1,EY138,0,0)</f>
        <v>0</v>
      </c>
      <c r="EZ158" s="210">
        <f>IPMT('Model Assumptions'!$I$36,1,1,EZ138,0,0)</f>
        <v>0</v>
      </c>
      <c r="FA158" s="210">
        <f>IPMT('Model Assumptions'!$I$36,1,1,FA138,0,0)</f>
        <v>0</v>
      </c>
      <c r="FB158" s="210">
        <f>IPMT('Model Assumptions'!$I$36,1,1,FB138,0,0)</f>
        <v>0</v>
      </c>
      <c r="FC158" s="210">
        <f>IPMT('Model Assumptions'!$I$36,1,1,FC138,0,0)</f>
        <v>0</v>
      </c>
      <c r="FD158" s="210">
        <f>IPMT('Model Assumptions'!$I$36,1,1,FD138,0,0)</f>
        <v>0</v>
      </c>
      <c r="FE158" s="210">
        <f>IPMT('Model Assumptions'!$I$36,1,1,FE138,0,0)</f>
        <v>0</v>
      </c>
      <c r="FF158" s="210">
        <f>IPMT('Model Assumptions'!$I$36,1,1,FF138,0,0)</f>
        <v>0</v>
      </c>
      <c r="FG158" s="210">
        <f>IPMT('Model Assumptions'!$I$36,1,1,FG138,0,0)</f>
        <v>0</v>
      </c>
      <c r="FH158" s="210">
        <f>IPMT('Model Assumptions'!$I$36,1,1,FH138,0,0)</f>
        <v>0</v>
      </c>
      <c r="FI158" s="210">
        <f>IPMT('Model Assumptions'!$I$36,1,1,FI138,0,0)</f>
        <v>0</v>
      </c>
      <c r="FJ158" s="210">
        <f>IPMT('Model Assumptions'!$I$36,1,1,FJ138,0,0)</f>
        <v>0</v>
      </c>
      <c r="FK158" s="210">
        <f>IPMT('Model Assumptions'!$I$36,1,1,FK138,0,0)</f>
        <v>0</v>
      </c>
      <c r="FL158" s="210">
        <f>IPMT('Model Assumptions'!$I$36,1,1,FL138,0,0)</f>
        <v>0</v>
      </c>
      <c r="FM158" s="210">
        <f>IPMT('Model Assumptions'!$I$36,1,1,FM138,0,0)</f>
        <v>0</v>
      </c>
      <c r="FN158" s="210">
        <f>IPMT('Model Assumptions'!$I$36,1,1,FN138,0,0)</f>
        <v>0</v>
      </c>
      <c r="FO158" s="210">
        <f>IPMT('Model Assumptions'!$I$36,1,1,FO138,0,0)</f>
        <v>0</v>
      </c>
      <c r="FP158" s="210">
        <f>IPMT('Model Assumptions'!$I$36,1,1,FP138,0,0)</f>
        <v>0</v>
      </c>
      <c r="FQ158" s="210">
        <f>IPMT('Model Assumptions'!$I$36,1,1,FQ138,0,0)</f>
        <v>0</v>
      </c>
      <c r="FR158" s="210">
        <f>IPMT('Model Assumptions'!$I$36,1,1,FR138,0,0)</f>
        <v>0</v>
      </c>
      <c r="FS158" s="210">
        <f>IPMT('Model Assumptions'!$I$36,1,1,FS138,0,0)</f>
        <v>0</v>
      </c>
      <c r="FT158" s="210">
        <f>IPMT('Model Assumptions'!$I$36,1,1,FT138,0,0)</f>
        <v>0</v>
      </c>
      <c r="FU158" s="210">
        <f>IPMT('Model Assumptions'!$I$36,1,1,FU138,0,0)</f>
        <v>0</v>
      </c>
      <c r="FV158" s="210">
        <f>IPMT('Model Assumptions'!$I$36,1,1,FV138,0,0)</f>
        <v>0</v>
      </c>
      <c r="FW158" s="210">
        <f>IPMT('Model Assumptions'!$I$36,1,1,FW138,0,0)</f>
        <v>0</v>
      </c>
      <c r="FX158" s="210">
        <f>IPMT('Model Assumptions'!$I$36,1,1,FX138,0,0)</f>
        <v>0</v>
      </c>
      <c r="FY158" s="210">
        <f>IPMT('Model Assumptions'!$I$36,1,1,FY138,0,0)</f>
        <v>0</v>
      </c>
      <c r="FZ158" s="210">
        <f>IPMT('Model Assumptions'!$I$36,1,1,FZ138,0,0)</f>
        <v>0</v>
      </c>
      <c r="GA158" s="210">
        <f>IPMT('Model Assumptions'!$I$36,1,1,GA138,0,0)</f>
        <v>0</v>
      </c>
      <c r="GB158" s="210">
        <f>IPMT('Model Assumptions'!$I$36,1,1,GB138,0,0)</f>
        <v>0</v>
      </c>
      <c r="GC158" s="210">
        <f>IPMT('Model Assumptions'!$I$36,1,1,GC138,0,0)</f>
        <v>0</v>
      </c>
      <c r="GD158" s="210">
        <f>IPMT('Model Assumptions'!$I$36,1,1,GD138,0,0)</f>
        <v>0</v>
      </c>
      <c r="GE158" s="210">
        <f>IPMT('Model Assumptions'!$I$36,1,1,GE138,0,0)</f>
        <v>0</v>
      </c>
      <c r="GF158" s="210">
        <f>IPMT('Model Assumptions'!$I$36,1,1,GF138,0,0)</f>
        <v>0</v>
      </c>
      <c r="GG158" s="210">
        <f>IPMT('Model Assumptions'!$I$36,1,1,GG138,0,0)</f>
        <v>0</v>
      </c>
      <c r="GH158" s="210">
        <f>IPMT('Model Assumptions'!$I$36,1,1,GH138,0,0)</f>
        <v>0</v>
      </c>
      <c r="GI158" s="210">
        <f>IPMT('Model Assumptions'!$I$36,1,1,GI138,0,0)</f>
        <v>0</v>
      </c>
      <c r="GJ158" s="210">
        <f>IPMT('Model Assumptions'!$I$36,1,1,GJ138,0,0)</f>
        <v>0</v>
      </c>
      <c r="GK158" s="210">
        <f>IPMT('Model Assumptions'!$I$36,1,1,GK138,0,0)</f>
        <v>0</v>
      </c>
      <c r="GL158" s="210">
        <f>IPMT('Model Assumptions'!$I$36,1,1,GL138,0,0)</f>
        <v>0</v>
      </c>
      <c r="GM158" s="210">
        <f>IPMT('Model Assumptions'!$I$36,1,1,GM138,0,0)</f>
        <v>0</v>
      </c>
      <c r="GN158" s="210">
        <f>IPMT('Model Assumptions'!$I$36,1,1,GN138,0,0)</f>
        <v>0</v>
      </c>
      <c r="GO158" s="210">
        <f>IPMT('Model Assumptions'!$I$36,1,1,GO138,0,0)</f>
        <v>0</v>
      </c>
      <c r="GP158" s="210">
        <f>IPMT('Model Assumptions'!$I$36,1,1,GP138,0,0)</f>
        <v>0</v>
      </c>
      <c r="GQ158" s="210">
        <f>IPMT('Model Assumptions'!$I$36,1,1,GQ138,0,0)</f>
        <v>0</v>
      </c>
      <c r="GR158" s="210">
        <f>IPMT('Model Assumptions'!$I$36,1,1,GR138,0,0)</f>
        <v>0</v>
      </c>
      <c r="GS158" s="210">
        <f>IPMT('Model Assumptions'!$I$36,1,1,GS138,0,0)</f>
        <v>0</v>
      </c>
      <c r="GT158" s="210">
        <f>IPMT('Model Assumptions'!$I$36,1,1,GT138,0,0)</f>
        <v>0</v>
      </c>
      <c r="GU158" s="210">
        <f>IPMT('Model Assumptions'!$I$36,1,1,GU138,0,0)</f>
        <v>0</v>
      </c>
      <c r="GV158" s="210">
        <f>IPMT('Model Assumptions'!$I$36,1,1,GV138,0,0)</f>
        <v>0</v>
      </c>
      <c r="GX158" s="230">
        <f t="shared" si="223"/>
        <v>157</v>
      </c>
      <c r="HB158" s="211" t="str">
        <f>EY$18&amp;EY$19&amp;EY$20</f>
        <v/>
      </c>
      <c r="HF158" s="212" t="str">
        <f>EY$18&amp;EY$19&amp;EY$20&amp;"Term:"&amp; EY$43&amp;"  Mileage: "&amp;EY$44</f>
        <v xml:space="preserve">Term:  Mileage: </v>
      </c>
    </row>
    <row r="159" spans="1:214" ht="12" hidden="1" customHeight="1" x14ac:dyDescent="0.2">
      <c r="A159" s="230" t="s">
        <v>440</v>
      </c>
      <c r="B159" s="208" t="str">
        <f>B72&amp;"step2"</f>
        <v>MonthlyEstmCarwashCoststep2</v>
      </c>
      <c r="D159" s="232" t="str">
        <f>D139</f>
        <v xml:space="preserve"> Monthly estimated Carwash cost </v>
      </c>
      <c r="E159" s="210">
        <f>IPMT('Model Assumptions'!$I$36,1,1,E139,0,0)</f>
        <v>0</v>
      </c>
      <c r="F159" s="210">
        <f>IPMT('Model Assumptions'!$I$36,1,1,F139,0,0)</f>
        <v>0</v>
      </c>
      <c r="G159" s="210">
        <f>IPMT('Model Assumptions'!$I$36,1,1,G139,0,0)</f>
        <v>0</v>
      </c>
      <c r="H159" s="210">
        <f>IPMT('Model Assumptions'!$I$36,1,1,H139,0,0)</f>
        <v>0</v>
      </c>
      <c r="I159" s="210">
        <f>IPMT('Model Assumptions'!$I$36,1,1,I139,0,0)</f>
        <v>0</v>
      </c>
      <c r="J159" s="210">
        <f>IPMT('Model Assumptions'!$I$36,1,1,J139,0,0)</f>
        <v>0</v>
      </c>
      <c r="K159" s="210">
        <f>IPMT('Model Assumptions'!$I$36,1,1,K139,0,0)</f>
        <v>0</v>
      </c>
      <c r="L159" s="210">
        <f>IPMT('Model Assumptions'!$I$36,1,1,L139,0,0)</f>
        <v>0</v>
      </c>
      <c r="M159" s="210">
        <f>IPMT('Model Assumptions'!$I$36,1,1,M139,0,0)</f>
        <v>0</v>
      </c>
      <c r="N159" s="210">
        <f>IPMT('Model Assumptions'!$I$36,1,1,N139,0,0)</f>
        <v>0</v>
      </c>
      <c r="O159" s="210">
        <f>IPMT('Model Assumptions'!$I$36,1,1,O139,0,0)</f>
        <v>0</v>
      </c>
      <c r="P159" s="210">
        <f>IPMT('Model Assumptions'!$I$36,1,1,P139,0,0)</f>
        <v>0</v>
      </c>
      <c r="Q159" s="210">
        <f>IPMT('Model Assumptions'!$I$36,1,1,Q139,0,0)</f>
        <v>0</v>
      </c>
      <c r="R159" s="210">
        <f>IPMT('Model Assumptions'!$I$36,1,1,R139,0,0)</f>
        <v>0</v>
      </c>
      <c r="S159" s="210">
        <f>IPMT('Model Assumptions'!$I$36,1,1,S139,0,0)</f>
        <v>0</v>
      </c>
      <c r="T159" s="210">
        <f>IPMT('Model Assumptions'!$I$36,1,1,T139,0,0)</f>
        <v>0</v>
      </c>
      <c r="U159" s="210">
        <f>IPMT('Model Assumptions'!$I$36,1,1,U139,0,0)</f>
        <v>0</v>
      </c>
      <c r="V159" s="210">
        <f>IPMT('Model Assumptions'!$I$36,1,1,V139,0,0)</f>
        <v>0</v>
      </c>
      <c r="W159" s="210">
        <f>IPMT('Model Assumptions'!$I$36,1,1,W139,0,0)</f>
        <v>0</v>
      </c>
      <c r="X159" s="210">
        <f>IPMT('Model Assumptions'!$I$36,1,1,X139,0,0)</f>
        <v>0</v>
      </c>
      <c r="Y159" s="210">
        <f>IPMT('Model Assumptions'!$I$36,1,1,Y139,0,0)</f>
        <v>0</v>
      </c>
      <c r="Z159" s="210">
        <f>IPMT('Model Assumptions'!$I$36,1,1,Z139,0,0)</f>
        <v>0</v>
      </c>
      <c r="AA159" s="210">
        <f>IPMT('Model Assumptions'!$I$36,1,1,AA139,0,0)</f>
        <v>0</v>
      </c>
      <c r="AB159" s="210">
        <f>IPMT('Model Assumptions'!$I$36,1,1,AB139,0,0)</f>
        <v>0</v>
      </c>
      <c r="AC159" s="210">
        <f>IPMT('Model Assumptions'!$I$36,1,1,AC139,0,0)</f>
        <v>0</v>
      </c>
      <c r="AD159" s="210">
        <f>IPMT('Model Assumptions'!$I$36,1,1,AD139,0,0)</f>
        <v>0</v>
      </c>
      <c r="AE159" s="210">
        <f>IPMT('Model Assumptions'!$I$36,1,1,AE139,0,0)</f>
        <v>0</v>
      </c>
      <c r="AF159" s="210">
        <f>IPMT('Model Assumptions'!$I$36,1,1,AF139,0,0)</f>
        <v>0</v>
      </c>
      <c r="AG159" s="210">
        <f>IPMT('Model Assumptions'!$I$36,1,1,AG139,0,0)</f>
        <v>0</v>
      </c>
      <c r="AH159" s="210">
        <f>IPMT('Model Assumptions'!$I$36,1,1,AH139,0,0)</f>
        <v>0</v>
      </c>
      <c r="AI159" s="210">
        <f>IPMT('Model Assumptions'!$I$36,1,1,AI139,0,0)</f>
        <v>0</v>
      </c>
      <c r="AJ159" s="210">
        <f>IPMT('Model Assumptions'!$I$36,1,1,AJ139,0,0)</f>
        <v>0</v>
      </c>
      <c r="AK159" s="210">
        <f>IPMT('Model Assumptions'!$I$36,1,1,AK139,0,0)</f>
        <v>0</v>
      </c>
      <c r="AL159" s="210">
        <f>IPMT('Model Assumptions'!$I$36,1,1,AL139,0,0)</f>
        <v>0</v>
      </c>
      <c r="AM159" s="210">
        <f>IPMT('Model Assumptions'!$I$36,1,1,AM139,0,0)</f>
        <v>0</v>
      </c>
      <c r="AN159" s="210">
        <f>IPMT('Model Assumptions'!$I$36,1,1,AN139,0,0)</f>
        <v>0</v>
      </c>
      <c r="AO159" s="210">
        <f>IPMT('Model Assumptions'!$I$36,1,1,AO139,0,0)</f>
        <v>0</v>
      </c>
      <c r="AP159" s="210">
        <f>IPMT('Model Assumptions'!$I$36,1,1,AP139,0,0)</f>
        <v>0</v>
      </c>
      <c r="AQ159" s="210">
        <f>IPMT('Model Assumptions'!$I$36,1,1,AQ139,0,0)</f>
        <v>0</v>
      </c>
      <c r="AR159" s="210">
        <f>IPMT('Model Assumptions'!$I$36,1,1,AR139,0,0)</f>
        <v>0</v>
      </c>
      <c r="AS159" s="210">
        <f>IPMT('Model Assumptions'!$I$36,1,1,AS139,0,0)</f>
        <v>0</v>
      </c>
      <c r="AT159" s="210">
        <f>IPMT('Model Assumptions'!$I$36,1,1,AT139,0,0)</f>
        <v>0</v>
      </c>
      <c r="AU159" s="210">
        <f>IPMT('Model Assumptions'!$I$36,1,1,AU139,0,0)</f>
        <v>0</v>
      </c>
      <c r="AV159" s="210">
        <f>IPMT('Model Assumptions'!$I$36,1,1,AV139,0,0)</f>
        <v>0</v>
      </c>
      <c r="AW159" s="210">
        <f>IPMT('Model Assumptions'!$I$36,1,1,AW139,0,0)</f>
        <v>0</v>
      </c>
      <c r="AX159" s="210">
        <f>IPMT('Model Assumptions'!$I$36,1,1,AX139,0,0)</f>
        <v>0</v>
      </c>
      <c r="AY159" s="210">
        <f>IPMT('Model Assumptions'!$I$36,1,1,AY139,0,0)</f>
        <v>0</v>
      </c>
      <c r="AZ159" s="210">
        <f>IPMT('Model Assumptions'!$I$36,1,1,AZ139,0,0)</f>
        <v>0</v>
      </c>
      <c r="BA159" s="210">
        <f>IPMT('Model Assumptions'!$I$36,1,1,BA139,0,0)</f>
        <v>0</v>
      </c>
      <c r="BB159" s="210">
        <f>IPMT('Model Assumptions'!$I$36,1,1,BB139,0,0)</f>
        <v>0</v>
      </c>
      <c r="BC159" s="210">
        <f>IPMT('Model Assumptions'!$I$36,1,1,BC139,0,0)</f>
        <v>0</v>
      </c>
      <c r="BD159" s="210">
        <f>IPMT('Model Assumptions'!$I$36,1,1,BD139,0,0)</f>
        <v>0</v>
      </c>
      <c r="BE159" s="210">
        <f>IPMT('Model Assumptions'!$I$36,1,1,BE139,0,0)</f>
        <v>0</v>
      </c>
      <c r="BF159" s="210">
        <f>IPMT('Model Assumptions'!$I$36,1,1,BF139,0,0)</f>
        <v>0</v>
      </c>
      <c r="BG159" s="210">
        <f>IPMT('Model Assumptions'!$I$36,1,1,BG139,0,0)</f>
        <v>0</v>
      </c>
      <c r="BH159" s="210">
        <f>IPMT('Model Assumptions'!$I$36,1,1,BH139,0,0)</f>
        <v>0</v>
      </c>
      <c r="BI159" s="210">
        <f>IPMT('Model Assumptions'!$I$36,1,1,BI139,0,0)</f>
        <v>0</v>
      </c>
      <c r="BJ159" s="210">
        <f>IPMT('Model Assumptions'!$I$36,1,1,BJ139,0,0)</f>
        <v>0</v>
      </c>
      <c r="BK159" s="210">
        <f>IPMT('Model Assumptions'!$I$36,1,1,BK139,0,0)</f>
        <v>0</v>
      </c>
      <c r="BL159" s="210">
        <f>IPMT('Model Assumptions'!$I$36,1,1,BL139,0,0)</f>
        <v>0</v>
      </c>
      <c r="BM159" s="210">
        <f>IPMT('Model Assumptions'!$I$36,1,1,BM139,0,0)</f>
        <v>0</v>
      </c>
      <c r="BN159" s="210">
        <f>IPMT('Model Assumptions'!$I$36,1,1,BN139,0,0)</f>
        <v>0</v>
      </c>
      <c r="BO159" s="210">
        <f>IPMT('Model Assumptions'!$I$36,1,1,BO139,0,0)</f>
        <v>0</v>
      </c>
      <c r="BP159" s="210">
        <f>IPMT('Model Assumptions'!$I$36,1,1,BP139,0,0)</f>
        <v>0</v>
      </c>
      <c r="BQ159" s="210">
        <f>IPMT('Model Assumptions'!$I$36,1,1,BQ139,0,0)</f>
        <v>0</v>
      </c>
      <c r="BR159" s="210">
        <f>IPMT('Model Assumptions'!$I$36,1,1,BR139,0,0)</f>
        <v>0</v>
      </c>
      <c r="BS159" s="210">
        <f>IPMT('Model Assumptions'!$I$36,1,1,BS139,0,0)</f>
        <v>0</v>
      </c>
      <c r="BT159" s="210">
        <f>IPMT('Model Assumptions'!$I$36,1,1,BT139,0,0)</f>
        <v>0</v>
      </c>
      <c r="BU159" s="210">
        <f>IPMT('Model Assumptions'!$I$36,1,1,BU139,0,0)</f>
        <v>0</v>
      </c>
      <c r="BV159" s="210">
        <f>IPMT('Model Assumptions'!$I$36,1,1,BV139,0,0)</f>
        <v>0</v>
      </c>
      <c r="BW159" s="210">
        <f>IPMT('Model Assumptions'!$I$36,1,1,BW139,0,0)</f>
        <v>0</v>
      </c>
      <c r="BX159" s="210">
        <f>IPMT('Model Assumptions'!$I$36,1,1,BX139,0,0)</f>
        <v>0</v>
      </c>
      <c r="BY159" s="210">
        <f>IPMT('Model Assumptions'!$I$36,1,1,BY139,0,0)</f>
        <v>0</v>
      </c>
      <c r="BZ159" s="210">
        <f>IPMT('Model Assumptions'!$I$36,1,1,BZ139,0,0)</f>
        <v>0</v>
      </c>
      <c r="CA159" s="210">
        <f>IPMT('Model Assumptions'!$I$36,1,1,CA139,0,0)</f>
        <v>0</v>
      </c>
      <c r="CB159" s="210">
        <f>IPMT('Model Assumptions'!$I$36,1,1,CB139,0,0)</f>
        <v>0</v>
      </c>
      <c r="CC159" s="210">
        <f>IPMT('Model Assumptions'!$I$36,1,1,CC139,0,0)</f>
        <v>0</v>
      </c>
      <c r="CD159" s="210">
        <f>IPMT('Model Assumptions'!$I$36,1,1,CD139,0,0)</f>
        <v>0</v>
      </c>
      <c r="CE159" s="210">
        <f>IPMT('Model Assumptions'!$I$36,1,1,CE139,0,0)</f>
        <v>0</v>
      </c>
      <c r="CF159" s="210">
        <f>IPMT('Model Assumptions'!$I$36,1,1,CF139,0,0)</f>
        <v>0</v>
      </c>
      <c r="CG159" s="210">
        <f>IPMT('Model Assumptions'!$I$36,1,1,CG139,0,0)</f>
        <v>0</v>
      </c>
      <c r="CH159" s="210">
        <f>IPMT('Model Assumptions'!$I$36,1,1,CH139,0,0)</f>
        <v>0</v>
      </c>
      <c r="CI159" s="210">
        <f>IPMT('Model Assumptions'!$I$36,1,1,CI139,0,0)</f>
        <v>0</v>
      </c>
      <c r="CJ159" s="210">
        <f>IPMT('Model Assumptions'!$I$36,1,1,CJ139,0,0)</f>
        <v>0</v>
      </c>
      <c r="CK159" s="210">
        <f>IPMT('Model Assumptions'!$I$36,1,1,CK139,0,0)</f>
        <v>0</v>
      </c>
      <c r="CL159" s="210">
        <f>IPMT('Model Assumptions'!$I$36,1,1,CL139,0,0)</f>
        <v>0</v>
      </c>
      <c r="CM159" s="210">
        <f>IPMT('Model Assumptions'!$I$36,1,1,CM139,0,0)</f>
        <v>0</v>
      </c>
      <c r="CN159" s="210">
        <f>IPMT('Model Assumptions'!$I$36,1,1,CN139,0,0)</f>
        <v>0</v>
      </c>
      <c r="CO159" s="210">
        <f>IPMT('Model Assumptions'!$I$36,1,1,CO139,0,0)</f>
        <v>0</v>
      </c>
      <c r="CP159" s="210">
        <f>IPMT('Model Assumptions'!$I$36,1,1,CP139,0,0)</f>
        <v>0</v>
      </c>
      <c r="CQ159" s="210">
        <f>IPMT('Model Assumptions'!$I$36,1,1,CQ139,0,0)</f>
        <v>0</v>
      </c>
      <c r="CR159" s="210">
        <f>IPMT('Model Assumptions'!$I$36,1,1,CR139,0,0)</f>
        <v>0</v>
      </c>
      <c r="CS159" s="210">
        <f>IPMT('Model Assumptions'!$I$36,1,1,CS139,0,0)</f>
        <v>0</v>
      </c>
      <c r="CT159" s="210">
        <f>IPMT('Model Assumptions'!$I$36,1,1,CT139,0,0)</f>
        <v>0</v>
      </c>
      <c r="CU159" s="210">
        <f>IPMT('Model Assumptions'!$I$36,1,1,CU139,0,0)</f>
        <v>0</v>
      </c>
      <c r="CV159" s="210">
        <f>IPMT('Model Assumptions'!$I$36,1,1,CV139,0,0)</f>
        <v>0</v>
      </c>
      <c r="CW159" s="210">
        <f>IPMT('Model Assumptions'!$I$36,1,1,CW139,0,0)</f>
        <v>0</v>
      </c>
      <c r="CX159" s="210">
        <f>IPMT('Model Assumptions'!$I$36,1,1,CX139,0,0)</f>
        <v>0</v>
      </c>
      <c r="CY159" s="210">
        <f>IPMT('Model Assumptions'!$I$36,1,1,CY139,0,0)</f>
        <v>0</v>
      </c>
      <c r="CZ159" s="210">
        <f>IPMT('Model Assumptions'!$I$36,1,1,CZ139,0,0)</f>
        <v>0</v>
      </c>
      <c r="DA159" s="210">
        <f>IPMT('Model Assumptions'!$I$36,1,1,DA139,0,0)</f>
        <v>0</v>
      </c>
      <c r="DB159" s="210">
        <f>IPMT('Model Assumptions'!$I$36,1,1,DB139,0,0)</f>
        <v>0</v>
      </c>
      <c r="DC159" s="210">
        <f>IPMT('Model Assumptions'!$I$36,1,1,DC139,0,0)</f>
        <v>0</v>
      </c>
      <c r="DD159" s="210">
        <f>IPMT('Model Assumptions'!$I$36,1,1,DD139,0,0)</f>
        <v>0</v>
      </c>
      <c r="DE159" s="210">
        <f>IPMT('Model Assumptions'!$I$36,1,1,DE139,0,0)</f>
        <v>0</v>
      </c>
      <c r="DF159" s="210">
        <f>IPMT('Model Assumptions'!$I$36,1,1,DF139,0,0)</f>
        <v>0</v>
      </c>
      <c r="DG159" s="210">
        <f>IPMT('Model Assumptions'!$I$36,1,1,DG139,0,0)</f>
        <v>0</v>
      </c>
      <c r="DH159" s="210">
        <f>IPMT('Model Assumptions'!$I$36,1,1,DH139,0,0)</f>
        <v>0</v>
      </c>
      <c r="DI159" s="210">
        <f>IPMT('Model Assumptions'!$I$36,1,1,DI139,0,0)</f>
        <v>0</v>
      </c>
      <c r="DJ159" s="210">
        <f>IPMT('Model Assumptions'!$I$36,1,1,DJ139,0,0)</f>
        <v>0</v>
      </c>
      <c r="DK159" s="210">
        <f>IPMT('Model Assumptions'!$I$36,1,1,DK139,0,0)</f>
        <v>0</v>
      </c>
      <c r="DL159" s="210">
        <f>IPMT('Model Assumptions'!$I$36,1,1,DL139,0,0)</f>
        <v>0</v>
      </c>
      <c r="DM159" s="210">
        <f>IPMT('Model Assumptions'!$I$36,1,1,DM139,0,0)</f>
        <v>0</v>
      </c>
      <c r="DN159" s="210">
        <f>IPMT('Model Assumptions'!$I$36,1,1,DN139,0,0)</f>
        <v>0</v>
      </c>
      <c r="DO159" s="210">
        <f>IPMT('Model Assumptions'!$I$36,1,1,DO139,0,0)</f>
        <v>0</v>
      </c>
      <c r="DP159" s="210">
        <f>IPMT('Model Assumptions'!$I$36,1,1,DP139,0,0)</f>
        <v>0</v>
      </c>
      <c r="DQ159" s="210">
        <f>IPMT('Model Assumptions'!$I$36,1,1,DQ139,0,0)</f>
        <v>0</v>
      </c>
      <c r="DR159" s="210">
        <f>IPMT('Model Assumptions'!$I$36,1,1,DR139,0,0)</f>
        <v>0</v>
      </c>
      <c r="DS159" s="210">
        <f>IPMT('Model Assumptions'!$I$36,1,1,DS139,0,0)</f>
        <v>0</v>
      </c>
      <c r="DT159" s="210">
        <f>IPMT('Model Assumptions'!$I$36,1,1,DT139,0,0)</f>
        <v>0</v>
      </c>
      <c r="DU159" s="210">
        <f>IPMT('Model Assumptions'!$I$36,1,1,DU139,0,0)</f>
        <v>0</v>
      </c>
      <c r="DV159" s="210">
        <f>IPMT('Model Assumptions'!$I$36,1,1,DV139,0,0)</f>
        <v>0</v>
      </c>
      <c r="DW159" s="210">
        <f>IPMT('Model Assumptions'!$I$36,1,1,DW139,0,0)</f>
        <v>0</v>
      </c>
      <c r="DX159" s="210">
        <f>IPMT('Model Assumptions'!$I$36,1,1,DX139,0,0)</f>
        <v>0</v>
      </c>
      <c r="DY159" s="210">
        <f>IPMT('Model Assumptions'!$I$36,1,1,DY139,0,0)</f>
        <v>0</v>
      </c>
      <c r="DZ159" s="210">
        <f>IPMT('Model Assumptions'!$I$36,1,1,DZ139,0,0)</f>
        <v>0</v>
      </c>
      <c r="EA159" s="210">
        <f>IPMT('Model Assumptions'!$I$36,1,1,EA139,0,0)</f>
        <v>0</v>
      </c>
      <c r="EB159" s="210">
        <f>IPMT('Model Assumptions'!$I$36,1,1,EB139,0,0)</f>
        <v>0</v>
      </c>
      <c r="EC159" s="210">
        <f>IPMT('Model Assumptions'!$I$36,1,1,EC139,0,0)</f>
        <v>0</v>
      </c>
      <c r="ED159" s="210">
        <f>IPMT('Model Assumptions'!$I$36,1,1,ED139,0,0)</f>
        <v>0</v>
      </c>
      <c r="EE159" s="210">
        <f>IPMT('Model Assumptions'!$I$36,1,1,EE139,0,0)</f>
        <v>0</v>
      </c>
      <c r="EF159" s="210">
        <f>IPMT('Model Assumptions'!$I$36,1,1,EF139,0,0)</f>
        <v>0</v>
      </c>
      <c r="EG159" s="210">
        <f>IPMT('Model Assumptions'!$I$36,1,1,EG139,0,0)</f>
        <v>0</v>
      </c>
      <c r="EH159" s="210">
        <f>IPMT('Model Assumptions'!$I$36,1,1,EH139,0,0)</f>
        <v>0</v>
      </c>
      <c r="EI159" s="210">
        <f>IPMT('Model Assumptions'!$I$36,1,1,EI139,0,0)</f>
        <v>0</v>
      </c>
      <c r="EJ159" s="210">
        <f>IPMT('Model Assumptions'!$I$36,1,1,EJ139,0,0)</f>
        <v>0</v>
      </c>
      <c r="EK159" s="210">
        <f>IPMT('Model Assumptions'!$I$36,1,1,EK139,0,0)</f>
        <v>0</v>
      </c>
      <c r="EL159" s="210">
        <f>IPMT('Model Assumptions'!$I$36,1,1,EL139,0,0)</f>
        <v>0</v>
      </c>
      <c r="EM159" s="210">
        <f>IPMT('Model Assumptions'!$I$36,1,1,EM139,0,0)</f>
        <v>0</v>
      </c>
      <c r="EN159" s="210">
        <f>IPMT('Model Assumptions'!$I$36,1,1,EN139,0,0)</f>
        <v>0</v>
      </c>
      <c r="EO159" s="210">
        <f>IPMT('Model Assumptions'!$I$36,1,1,EO139,0,0)</f>
        <v>0</v>
      </c>
      <c r="EP159" s="210">
        <f>IPMT('Model Assumptions'!$I$36,1,1,EP139,0,0)</f>
        <v>0</v>
      </c>
      <c r="EQ159" s="210">
        <f>IPMT('Model Assumptions'!$I$36,1,1,EQ139,0,0)</f>
        <v>0</v>
      </c>
      <c r="ER159" s="210">
        <f>IPMT('Model Assumptions'!$I$36,1,1,ER139,0,0)</f>
        <v>0</v>
      </c>
      <c r="ES159" s="210">
        <f>IPMT('Model Assumptions'!$I$36,1,1,ES139,0,0)</f>
        <v>0</v>
      </c>
      <c r="ET159" s="210">
        <f>IPMT('Model Assumptions'!$I$36,1,1,ET139,0,0)</f>
        <v>0</v>
      </c>
      <c r="EU159" s="210">
        <f>IPMT('Model Assumptions'!$I$36,1,1,EU139,0,0)</f>
        <v>0</v>
      </c>
      <c r="EV159" s="210">
        <f>IPMT('Model Assumptions'!$I$36,1,1,EV139,0,0)</f>
        <v>0</v>
      </c>
      <c r="EW159" s="210">
        <f>IPMT('Model Assumptions'!$I$36,1,1,EW139,0,0)</f>
        <v>0</v>
      </c>
      <c r="EX159" s="210">
        <f>IPMT('Model Assumptions'!$I$36,1,1,EX139,0,0)</f>
        <v>0</v>
      </c>
      <c r="EY159" s="210">
        <f>IPMT('Model Assumptions'!$I$36,1,1,EY139,0,0)</f>
        <v>0</v>
      </c>
      <c r="EZ159" s="210">
        <f>IPMT('Model Assumptions'!$I$36,1,1,EZ139,0,0)</f>
        <v>0</v>
      </c>
      <c r="FA159" s="210">
        <f>IPMT('Model Assumptions'!$I$36,1,1,FA139,0,0)</f>
        <v>0</v>
      </c>
      <c r="FB159" s="210">
        <f>IPMT('Model Assumptions'!$I$36,1,1,FB139,0,0)</f>
        <v>0</v>
      </c>
      <c r="FC159" s="210">
        <f>IPMT('Model Assumptions'!$I$36,1,1,FC139,0,0)</f>
        <v>0</v>
      </c>
      <c r="FD159" s="210">
        <f>IPMT('Model Assumptions'!$I$36,1,1,FD139,0,0)</f>
        <v>0</v>
      </c>
      <c r="FE159" s="210">
        <f>IPMT('Model Assumptions'!$I$36,1,1,FE139,0,0)</f>
        <v>0</v>
      </c>
      <c r="FF159" s="210">
        <f>IPMT('Model Assumptions'!$I$36,1,1,FF139,0,0)</f>
        <v>0</v>
      </c>
      <c r="FG159" s="210">
        <f>IPMT('Model Assumptions'!$I$36,1,1,FG139,0,0)</f>
        <v>0</v>
      </c>
      <c r="FH159" s="210">
        <f>IPMT('Model Assumptions'!$I$36,1,1,FH139,0,0)</f>
        <v>0</v>
      </c>
      <c r="FI159" s="210">
        <f>IPMT('Model Assumptions'!$I$36,1,1,FI139,0,0)</f>
        <v>0</v>
      </c>
      <c r="FJ159" s="210">
        <f>IPMT('Model Assumptions'!$I$36,1,1,FJ139,0,0)</f>
        <v>0</v>
      </c>
      <c r="FK159" s="210">
        <f>IPMT('Model Assumptions'!$I$36,1,1,FK139,0,0)</f>
        <v>0</v>
      </c>
      <c r="FL159" s="210">
        <f>IPMT('Model Assumptions'!$I$36,1,1,FL139,0,0)</f>
        <v>0</v>
      </c>
      <c r="FM159" s="210">
        <f>IPMT('Model Assumptions'!$I$36,1,1,FM139,0,0)</f>
        <v>0</v>
      </c>
      <c r="FN159" s="210">
        <f>IPMT('Model Assumptions'!$I$36,1,1,FN139,0,0)</f>
        <v>0</v>
      </c>
      <c r="FO159" s="210">
        <f>IPMT('Model Assumptions'!$I$36,1,1,FO139,0,0)</f>
        <v>0</v>
      </c>
      <c r="FP159" s="210">
        <f>IPMT('Model Assumptions'!$I$36,1,1,FP139,0,0)</f>
        <v>0</v>
      </c>
      <c r="FQ159" s="210">
        <f>IPMT('Model Assumptions'!$I$36,1,1,FQ139,0,0)</f>
        <v>0</v>
      </c>
      <c r="FR159" s="210">
        <f>IPMT('Model Assumptions'!$I$36,1,1,FR139,0,0)</f>
        <v>0</v>
      </c>
      <c r="FS159" s="210">
        <f>IPMT('Model Assumptions'!$I$36,1,1,FS139,0,0)</f>
        <v>0</v>
      </c>
      <c r="FT159" s="210">
        <f>IPMT('Model Assumptions'!$I$36,1,1,FT139,0,0)</f>
        <v>0</v>
      </c>
      <c r="FU159" s="210">
        <f>IPMT('Model Assumptions'!$I$36,1,1,FU139,0,0)</f>
        <v>0</v>
      </c>
      <c r="FV159" s="210">
        <f>IPMT('Model Assumptions'!$I$36,1,1,FV139,0,0)</f>
        <v>0</v>
      </c>
      <c r="FW159" s="210">
        <f>IPMT('Model Assumptions'!$I$36,1,1,FW139,0,0)</f>
        <v>0</v>
      </c>
      <c r="FX159" s="210">
        <f>IPMT('Model Assumptions'!$I$36,1,1,FX139,0,0)</f>
        <v>0</v>
      </c>
      <c r="FY159" s="210">
        <f>IPMT('Model Assumptions'!$I$36,1,1,FY139,0,0)</f>
        <v>0</v>
      </c>
      <c r="FZ159" s="210">
        <f>IPMT('Model Assumptions'!$I$36,1,1,FZ139,0,0)</f>
        <v>0</v>
      </c>
      <c r="GA159" s="210">
        <f>IPMT('Model Assumptions'!$I$36,1,1,GA139,0,0)</f>
        <v>0</v>
      </c>
      <c r="GB159" s="210">
        <f>IPMT('Model Assumptions'!$I$36,1,1,GB139,0,0)</f>
        <v>0</v>
      </c>
      <c r="GC159" s="210">
        <f>IPMT('Model Assumptions'!$I$36,1,1,GC139,0,0)</f>
        <v>0</v>
      </c>
      <c r="GD159" s="210">
        <f>IPMT('Model Assumptions'!$I$36,1,1,GD139,0,0)</f>
        <v>0</v>
      </c>
      <c r="GE159" s="210">
        <f>IPMT('Model Assumptions'!$I$36,1,1,GE139,0,0)</f>
        <v>0</v>
      </c>
      <c r="GF159" s="210">
        <f>IPMT('Model Assumptions'!$I$36,1,1,GF139,0,0)</f>
        <v>0</v>
      </c>
      <c r="GG159" s="210">
        <f>IPMT('Model Assumptions'!$I$36,1,1,GG139,0,0)</f>
        <v>0</v>
      </c>
      <c r="GH159" s="210">
        <f>IPMT('Model Assumptions'!$I$36,1,1,GH139,0,0)</f>
        <v>0</v>
      </c>
      <c r="GI159" s="210">
        <f>IPMT('Model Assumptions'!$I$36,1,1,GI139,0,0)</f>
        <v>0</v>
      </c>
      <c r="GJ159" s="210">
        <f>IPMT('Model Assumptions'!$I$36,1,1,GJ139,0,0)</f>
        <v>0</v>
      </c>
      <c r="GK159" s="210">
        <f>IPMT('Model Assumptions'!$I$36,1,1,GK139,0,0)</f>
        <v>0</v>
      </c>
      <c r="GL159" s="210">
        <f>IPMT('Model Assumptions'!$I$36,1,1,GL139,0,0)</f>
        <v>0</v>
      </c>
      <c r="GM159" s="210">
        <f>IPMT('Model Assumptions'!$I$36,1,1,GM139,0,0)</f>
        <v>0</v>
      </c>
      <c r="GN159" s="210">
        <f>IPMT('Model Assumptions'!$I$36,1,1,GN139,0,0)</f>
        <v>0</v>
      </c>
      <c r="GO159" s="210">
        <f>IPMT('Model Assumptions'!$I$36,1,1,GO139,0,0)</f>
        <v>0</v>
      </c>
      <c r="GP159" s="210">
        <f>IPMT('Model Assumptions'!$I$36,1,1,GP139,0,0)</f>
        <v>0</v>
      </c>
      <c r="GQ159" s="210">
        <f>IPMT('Model Assumptions'!$I$36,1,1,GQ139,0,0)</f>
        <v>0</v>
      </c>
      <c r="GR159" s="210">
        <f>IPMT('Model Assumptions'!$I$36,1,1,GR139,0,0)</f>
        <v>0</v>
      </c>
      <c r="GS159" s="210">
        <f>IPMT('Model Assumptions'!$I$36,1,1,GS139,0,0)</f>
        <v>0</v>
      </c>
      <c r="GT159" s="210">
        <f>IPMT('Model Assumptions'!$I$36,1,1,GT139,0,0)</f>
        <v>0</v>
      </c>
      <c r="GU159" s="210">
        <f>IPMT('Model Assumptions'!$I$36,1,1,GU139,0,0)</f>
        <v>0</v>
      </c>
      <c r="GV159" s="210">
        <f>IPMT('Model Assumptions'!$I$36,1,1,GV139,0,0)</f>
        <v>0</v>
      </c>
      <c r="GX159" s="230">
        <f t="shared" si="223"/>
        <v>158</v>
      </c>
      <c r="HB159" s="211" t="str">
        <f>EZ$18&amp;EZ$19&amp;EZ$20</f>
        <v/>
      </c>
      <c r="HF159" s="212" t="str">
        <f>EZ$18&amp;EZ$19&amp;EZ$20&amp;"Term:"&amp; EZ$43&amp;"  Mileage: "&amp;EZ$44</f>
        <v xml:space="preserve">Term:  Mileage: </v>
      </c>
    </row>
    <row r="160" spans="1:214" ht="12" hidden="1" customHeight="1" x14ac:dyDescent="0.2">
      <c r="A160" s="230" t="s">
        <v>440</v>
      </c>
      <c r="B160" s="208" t="str">
        <f>B73&amp;"step2"</f>
        <v>MonthlyEstmHighwayFeeCoststep2</v>
      </c>
      <c r="D160" s="232" t="str">
        <f>D140</f>
        <v xml:space="preserve"> Monthly estimated Highway Fee cost </v>
      </c>
      <c r="E160" s="210">
        <f>IPMT('Model Assumptions'!$I$36,1,1,E140,0,0)</f>
        <v>0</v>
      </c>
      <c r="F160" s="210">
        <f>IPMT('Model Assumptions'!$I$36,1,1,F140,0,0)</f>
        <v>0</v>
      </c>
      <c r="G160" s="210">
        <f>IPMT('Model Assumptions'!$I$36,1,1,G140,0,0)</f>
        <v>0</v>
      </c>
      <c r="H160" s="210">
        <f>IPMT('Model Assumptions'!$I$36,1,1,H140,0,0)</f>
        <v>0</v>
      </c>
      <c r="I160" s="210">
        <f>IPMT('Model Assumptions'!$I$36,1,1,I140,0,0)</f>
        <v>0</v>
      </c>
      <c r="J160" s="210">
        <f>IPMT('Model Assumptions'!$I$36,1,1,J140,0,0)</f>
        <v>0</v>
      </c>
      <c r="K160" s="210">
        <f>IPMT('Model Assumptions'!$I$36,1,1,K140,0,0)</f>
        <v>0</v>
      </c>
      <c r="L160" s="210">
        <f>IPMT('Model Assumptions'!$I$36,1,1,L140,0,0)</f>
        <v>0</v>
      </c>
      <c r="M160" s="210">
        <f>IPMT('Model Assumptions'!$I$36,1,1,M140,0,0)</f>
        <v>0</v>
      </c>
      <c r="N160" s="210">
        <f>IPMT('Model Assumptions'!$I$36,1,1,N140,0,0)</f>
        <v>0</v>
      </c>
      <c r="O160" s="210">
        <f>IPMT('Model Assumptions'!$I$36,1,1,O140,0,0)</f>
        <v>0</v>
      </c>
      <c r="P160" s="210">
        <f>IPMT('Model Assumptions'!$I$36,1,1,P140,0,0)</f>
        <v>0</v>
      </c>
      <c r="Q160" s="210">
        <f>IPMT('Model Assumptions'!$I$36,1,1,Q140,0,0)</f>
        <v>0</v>
      </c>
      <c r="R160" s="210">
        <f>IPMT('Model Assumptions'!$I$36,1,1,R140,0,0)</f>
        <v>0</v>
      </c>
      <c r="S160" s="210">
        <f>IPMT('Model Assumptions'!$I$36,1,1,S140,0,0)</f>
        <v>0</v>
      </c>
      <c r="T160" s="210">
        <f>IPMT('Model Assumptions'!$I$36,1,1,T140,0,0)</f>
        <v>0</v>
      </c>
      <c r="U160" s="210">
        <f>IPMT('Model Assumptions'!$I$36,1,1,U140,0,0)</f>
        <v>0</v>
      </c>
      <c r="V160" s="210">
        <f>IPMT('Model Assumptions'!$I$36,1,1,V140,0,0)</f>
        <v>0</v>
      </c>
      <c r="W160" s="210">
        <f>IPMT('Model Assumptions'!$I$36,1,1,W140,0,0)</f>
        <v>0</v>
      </c>
      <c r="X160" s="210">
        <f>IPMT('Model Assumptions'!$I$36,1,1,X140,0,0)</f>
        <v>0</v>
      </c>
      <c r="Y160" s="210">
        <f>IPMT('Model Assumptions'!$I$36,1,1,Y140,0,0)</f>
        <v>0</v>
      </c>
      <c r="Z160" s="210">
        <f>IPMT('Model Assumptions'!$I$36,1,1,Z140,0,0)</f>
        <v>0</v>
      </c>
      <c r="AA160" s="210">
        <f>IPMT('Model Assumptions'!$I$36,1,1,AA140,0,0)</f>
        <v>0</v>
      </c>
      <c r="AB160" s="210">
        <f>IPMT('Model Assumptions'!$I$36,1,1,AB140,0,0)</f>
        <v>0</v>
      </c>
      <c r="AC160" s="210">
        <f>IPMT('Model Assumptions'!$I$36,1,1,AC140,0,0)</f>
        <v>0</v>
      </c>
      <c r="AD160" s="210">
        <f>IPMT('Model Assumptions'!$I$36,1,1,AD140,0,0)</f>
        <v>0</v>
      </c>
      <c r="AE160" s="210">
        <f>IPMT('Model Assumptions'!$I$36,1,1,AE140,0,0)</f>
        <v>0</v>
      </c>
      <c r="AF160" s="210">
        <f>IPMT('Model Assumptions'!$I$36,1,1,AF140,0,0)</f>
        <v>0</v>
      </c>
      <c r="AG160" s="210">
        <f>IPMT('Model Assumptions'!$I$36,1,1,AG140,0,0)</f>
        <v>0</v>
      </c>
      <c r="AH160" s="210">
        <f>IPMT('Model Assumptions'!$I$36,1,1,AH140,0,0)</f>
        <v>0</v>
      </c>
      <c r="AI160" s="210">
        <f>IPMT('Model Assumptions'!$I$36,1,1,AI140,0,0)</f>
        <v>0</v>
      </c>
      <c r="AJ160" s="210">
        <f>IPMT('Model Assumptions'!$I$36,1,1,AJ140,0,0)</f>
        <v>0</v>
      </c>
      <c r="AK160" s="210">
        <f>IPMT('Model Assumptions'!$I$36,1,1,AK140,0,0)</f>
        <v>0</v>
      </c>
      <c r="AL160" s="210">
        <f>IPMT('Model Assumptions'!$I$36,1,1,AL140,0,0)</f>
        <v>0</v>
      </c>
      <c r="AM160" s="210">
        <f>IPMT('Model Assumptions'!$I$36,1,1,AM140,0,0)</f>
        <v>0</v>
      </c>
      <c r="AN160" s="210">
        <f>IPMT('Model Assumptions'!$I$36,1,1,AN140,0,0)</f>
        <v>0</v>
      </c>
      <c r="AO160" s="210">
        <f>IPMT('Model Assumptions'!$I$36,1,1,AO140,0,0)</f>
        <v>0</v>
      </c>
      <c r="AP160" s="210">
        <f>IPMT('Model Assumptions'!$I$36,1,1,AP140,0,0)</f>
        <v>0</v>
      </c>
      <c r="AQ160" s="210">
        <f>IPMT('Model Assumptions'!$I$36,1,1,AQ140,0,0)</f>
        <v>0</v>
      </c>
      <c r="AR160" s="210">
        <f>IPMT('Model Assumptions'!$I$36,1,1,AR140,0,0)</f>
        <v>0</v>
      </c>
      <c r="AS160" s="210">
        <f>IPMT('Model Assumptions'!$I$36,1,1,AS140,0,0)</f>
        <v>0</v>
      </c>
      <c r="AT160" s="210">
        <f>IPMT('Model Assumptions'!$I$36,1,1,AT140,0,0)</f>
        <v>0</v>
      </c>
      <c r="AU160" s="210">
        <f>IPMT('Model Assumptions'!$I$36,1,1,AU140,0,0)</f>
        <v>0</v>
      </c>
      <c r="AV160" s="210">
        <f>IPMT('Model Assumptions'!$I$36,1,1,AV140,0,0)</f>
        <v>0</v>
      </c>
      <c r="AW160" s="210">
        <f>IPMT('Model Assumptions'!$I$36,1,1,AW140,0,0)</f>
        <v>0</v>
      </c>
      <c r="AX160" s="210">
        <f>IPMT('Model Assumptions'!$I$36,1,1,AX140,0,0)</f>
        <v>0</v>
      </c>
      <c r="AY160" s="210">
        <f>IPMT('Model Assumptions'!$I$36,1,1,AY140,0,0)</f>
        <v>0</v>
      </c>
      <c r="AZ160" s="210">
        <f>IPMT('Model Assumptions'!$I$36,1,1,AZ140,0,0)</f>
        <v>0</v>
      </c>
      <c r="BA160" s="210">
        <f>IPMT('Model Assumptions'!$I$36,1,1,BA140,0,0)</f>
        <v>0</v>
      </c>
      <c r="BB160" s="210">
        <f>IPMT('Model Assumptions'!$I$36,1,1,BB140,0,0)</f>
        <v>0</v>
      </c>
      <c r="BC160" s="210">
        <f>IPMT('Model Assumptions'!$I$36,1,1,BC140,0,0)</f>
        <v>0</v>
      </c>
      <c r="BD160" s="210">
        <f>IPMT('Model Assumptions'!$I$36,1,1,BD140,0,0)</f>
        <v>0</v>
      </c>
      <c r="BE160" s="210">
        <f>IPMT('Model Assumptions'!$I$36,1,1,BE140,0,0)</f>
        <v>0</v>
      </c>
      <c r="BF160" s="210">
        <f>IPMT('Model Assumptions'!$I$36,1,1,BF140,0,0)</f>
        <v>0</v>
      </c>
      <c r="BG160" s="210">
        <f>IPMT('Model Assumptions'!$I$36,1,1,BG140,0,0)</f>
        <v>0</v>
      </c>
      <c r="BH160" s="210">
        <f>IPMT('Model Assumptions'!$I$36,1,1,BH140,0,0)</f>
        <v>0</v>
      </c>
      <c r="BI160" s="210">
        <f>IPMT('Model Assumptions'!$I$36,1,1,BI140,0,0)</f>
        <v>0</v>
      </c>
      <c r="BJ160" s="210">
        <f>IPMT('Model Assumptions'!$I$36,1,1,BJ140,0,0)</f>
        <v>0</v>
      </c>
      <c r="BK160" s="210">
        <f>IPMT('Model Assumptions'!$I$36,1,1,BK140,0,0)</f>
        <v>0</v>
      </c>
      <c r="BL160" s="210">
        <f>IPMT('Model Assumptions'!$I$36,1,1,BL140,0,0)</f>
        <v>0</v>
      </c>
      <c r="BM160" s="210">
        <f>IPMT('Model Assumptions'!$I$36,1,1,BM140,0,0)</f>
        <v>0</v>
      </c>
      <c r="BN160" s="210">
        <f>IPMT('Model Assumptions'!$I$36,1,1,BN140,0,0)</f>
        <v>0</v>
      </c>
      <c r="BO160" s="210">
        <f>IPMT('Model Assumptions'!$I$36,1,1,BO140,0,0)</f>
        <v>0</v>
      </c>
      <c r="BP160" s="210">
        <f>IPMT('Model Assumptions'!$I$36,1,1,BP140,0,0)</f>
        <v>0</v>
      </c>
      <c r="BQ160" s="210">
        <f>IPMT('Model Assumptions'!$I$36,1,1,BQ140,0,0)</f>
        <v>0</v>
      </c>
      <c r="BR160" s="210">
        <f>IPMT('Model Assumptions'!$I$36,1,1,BR140,0,0)</f>
        <v>0</v>
      </c>
      <c r="BS160" s="210">
        <f>IPMT('Model Assumptions'!$I$36,1,1,BS140,0,0)</f>
        <v>0</v>
      </c>
      <c r="BT160" s="210">
        <f>IPMT('Model Assumptions'!$I$36,1,1,BT140,0,0)</f>
        <v>0</v>
      </c>
      <c r="BU160" s="210">
        <f>IPMT('Model Assumptions'!$I$36,1,1,BU140,0,0)</f>
        <v>0</v>
      </c>
      <c r="BV160" s="210">
        <f>IPMT('Model Assumptions'!$I$36,1,1,BV140,0,0)</f>
        <v>0</v>
      </c>
      <c r="BW160" s="210">
        <f>IPMT('Model Assumptions'!$I$36,1,1,BW140,0,0)</f>
        <v>0</v>
      </c>
      <c r="BX160" s="210">
        <f>IPMT('Model Assumptions'!$I$36,1,1,BX140,0,0)</f>
        <v>0</v>
      </c>
      <c r="BY160" s="210">
        <f>IPMT('Model Assumptions'!$I$36,1,1,BY140,0,0)</f>
        <v>0</v>
      </c>
      <c r="BZ160" s="210">
        <f>IPMT('Model Assumptions'!$I$36,1,1,BZ140,0,0)</f>
        <v>0</v>
      </c>
      <c r="CA160" s="210">
        <f>IPMT('Model Assumptions'!$I$36,1,1,CA140,0,0)</f>
        <v>0</v>
      </c>
      <c r="CB160" s="210">
        <f>IPMT('Model Assumptions'!$I$36,1,1,CB140,0,0)</f>
        <v>0</v>
      </c>
      <c r="CC160" s="210">
        <f>IPMT('Model Assumptions'!$I$36,1,1,CC140,0,0)</f>
        <v>0</v>
      </c>
      <c r="CD160" s="210">
        <f>IPMT('Model Assumptions'!$I$36,1,1,CD140,0,0)</f>
        <v>0</v>
      </c>
      <c r="CE160" s="210">
        <f>IPMT('Model Assumptions'!$I$36,1,1,CE140,0,0)</f>
        <v>0</v>
      </c>
      <c r="CF160" s="210">
        <f>IPMT('Model Assumptions'!$I$36,1,1,CF140,0,0)</f>
        <v>0</v>
      </c>
      <c r="CG160" s="210">
        <f>IPMT('Model Assumptions'!$I$36,1,1,CG140,0,0)</f>
        <v>0</v>
      </c>
      <c r="CH160" s="210">
        <f>IPMT('Model Assumptions'!$I$36,1,1,CH140,0,0)</f>
        <v>0</v>
      </c>
      <c r="CI160" s="210">
        <f>IPMT('Model Assumptions'!$I$36,1,1,CI140,0,0)</f>
        <v>0</v>
      </c>
      <c r="CJ160" s="210">
        <f>IPMT('Model Assumptions'!$I$36,1,1,CJ140,0,0)</f>
        <v>0</v>
      </c>
      <c r="CK160" s="210">
        <f>IPMT('Model Assumptions'!$I$36,1,1,CK140,0,0)</f>
        <v>0</v>
      </c>
      <c r="CL160" s="210">
        <f>IPMT('Model Assumptions'!$I$36,1,1,CL140,0,0)</f>
        <v>0</v>
      </c>
      <c r="CM160" s="210">
        <f>IPMT('Model Assumptions'!$I$36,1,1,CM140,0,0)</f>
        <v>0</v>
      </c>
      <c r="CN160" s="210">
        <f>IPMT('Model Assumptions'!$I$36,1,1,CN140,0,0)</f>
        <v>0</v>
      </c>
      <c r="CO160" s="210">
        <f>IPMT('Model Assumptions'!$I$36,1,1,CO140,0,0)</f>
        <v>0</v>
      </c>
      <c r="CP160" s="210">
        <f>IPMT('Model Assumptions'!$I$36,1,1,CP140,0,0)</f>
        <v>0</v>
      </c>
      <c r="CQ160" s="210">
        <f>IPMT('Model Assumptions'!$I$36,1,1,CQ140,0,0)</f>
        <v>0</v>
      </c>
      <c r="CR160" s="210">
        <f>IPMT('Model Assumptions'!$I$36,1,1,CR140,0,0)</f>
        <v>0</v>
      </c>
      <c r="CS160" s="210">
        <f>IPMT('Model Assumptions'!$I$36,1,1,CS140,0,0)</f>
        <v>0</v>
      </c>
      <c r="CT160" s="210">
        <f>IPMT('Model Assumptions'!$I$36,1,1,CT140,0,0)</f>
        <v>0</v>
      </c>
      <c r="CU160" s="210">
        <f>IPMT('Model Assumptions'!$I$36,1,1,CU140,0,0)</f>
        <v>0</v>
      </c>
      <c r="CV160" s="210">
        <f>IPMT('Model Assumptions'!$I$36,1,1,CV140,0,0)</f>
        <v>0</v>
      </c>
      <c r="CW160" s="210">
        <f>IPMT('Model Assumptions'!$I$36,1,1,CW140,0,0)</f>
        <v>0</v>
      </c>
      <c r="CX160" s="210">
        <f>IPMT('Model Assumptions'!$I$36,1,1,CX140,0,0)</f>
        <v>0</v>
      </c>
      <c r="CY160" s="210">
        <f>IPMT('Model Assumptions'!$I$36,1,1,CY140,0,0)</f>
        <v>0</v>
      </c>
      <c r="CZ160" s="210">
        <f>IPMT('Model Assumptions'!$I$36,1,1,CZ140,0,0)</f>
        <v>0</v>
      </c>
      <c r="DA160" s="210">
        <f>IPMT('Model Assumptions'!$I$36,1,1,DA140,0,0)</f>
        <v>0</v>
      </c>
      <c r="DB160" s="210">
        <f>IPMT('Model Assumptions'!$I$36,1,1,DB140,0,0)</f>
        <v>0</v>
      </c>
      <c r="DC160" s="210">
        <f>IPMT('Model Assumptions'!$I$36,1,1,DC140,0,0)</f>
        <v>0</v>
      </c>
      <c r="DD160" s="210">
        <f>IPMT('Model Assumptions'!$I$36,1,1,DD140,0,0)</f>
        <v>0</v>
      </c>
      <c r="DE160" s="210">
        <f>IPMT('Model Assumptions'!$I$36,1,1,DE140,0,0)</f>
        <v>0</v>
      </c>
      <c r="DF160" s="210">
        <f>IPMT('Model Assumptions'!$I$36,1,1,DF140,0,0)</f>
        <v>0</v>
      </c>
      <c r="DG160" s="210">
        <f>IPMT('Model Assumptions'!$I$36,1,1,DG140,0,0)</f>
        <v>0</v>
      </c>
      <c r="DH160" s="210">
        <f>IPMT('Model Assumptions'!$I$36,1,1,DH140,0,0)</f>
        <v>0</v>
      </c>
      <c r="DI160" s="210">
        <f>IPMT('Model Assumptions'!$I$36,1,1,DI140,0,0)</f>
        <v>0</v>
      </c>
      <c r="DJ160" s="210">
        <f>IPMT('Model Assumptions'!$I$36,1,1,DJ140,0,0)</f>
        <v>0</v>
      </c>
      <c r="DK160" s="210">
        <f>IPMT('Model Assumptions'!$I$36,1,1,DK140,0,0)</f>
        <v>0</v>
      </c>
      <c r="DL160" s="210">
        <f>IPMT('Model Assumptions'!$I$36,1,1,DL140,0,0)</f>
        <v>0</v>
      </c>
      <c r="DM160" s="210">
        <f>IPMT('Model Assumptions'!$I$36,1,1,DM140,0,0)</f>
        <v>0</v>
      </c>
      <c r="DN160" s="210">
        <f>IPMT('Model Assumptions'!$I$36,1,1,DN140,0,0)</f>
        <v>0</v>
      </c>
      <c r="DO160" s="210">
        <f>IPMT('Model Assumptions'!$I$36,1,1,DO140,0,0)</f>
        <v>0</v>
      </c>
      <c r="DP160" s="210">
        <f>IPMT('Model Assumptions'!$I$36,1,1,DP140,0,0)</f>
        <v>0</v>
      </c>
      <c r="DQ160" s="210">
        <f>IPMT('Model Assumptions'!$I$36,1,1,DQ140,0,0)</f>
        <v>0</v>
      </c>
      <c r="DR160" s="210">
        <f>IPMT('Model Assumptions'!$I$36,1,1,DR140,0,0)</f>
        <v>0</v>
      </c>
      <c r="DS160" s="210">
        <f>IPMT('Model Assumptions'!$I$36,1,1,DS140,0,0)</f>
        <v>0</v>
      </c>
      <c r="DT160" s="210">
        <f>IPMT('Model Assumptions'!$I$36,1,1,DT140,0,0)</f>
        <v>0</v>
      </c>
      <c r="DU160" s="210">
        <f>IPMT('Model Assumptions'!$I$36,1,1,DU140,0,0)</f>
        <v>0</v>
      </c>
      <c r="DV160" s="210">
        <f>IPMT('Model Assumptions'!$I$36,1,1,DV140,0,0)</f>
        <v>0</v>
      </c>
      <c r="DW160" s="210">
        <f>IPMT('Model Assumptions'!$I$36,1,1,DW140,0,0)</f>
        <v>0</v>
      </c>
      <c r="DX160" s="210">
        <f>IPMT('Model Assumptions'!$I$36,1,1,DX140,0,0)</f>
        <v>0</v>
      </c>
      <c r="DY160" s="210">
        <f>IPMT('Model Assumptions'!$I$36,1,1,DY140,0,0)</f>
        <v>0</v>
      </c>
      <c r="DZ160" s="210">
        <f>IPMT('Model Assumptions'!$I$36,1,1,DZ140,0,0)</f>
        <v>0</v>
      </c>
      <c r="EA160" s="210">
        <f>IPMT('Model Assumptions'!$I$36,1,1,EA140,0,0)</f>
        <v>0</v>
      </c>
      <c r="EB160" s="210">
        <f>IPMT('Model Assumptions'!$I$36,1,1,EB140,0,0)</f>
        <v>0</v>
      </c>
      <c r="EC160" s="210">
        <f>IPMT('Model Assumptions'!$I$36,1,1,EC140,0,0)</f>
        <v>0</v>
      </c>
      <c r="ED160" s="210">
        <f>IPMT('Model Assumptions'!$I$36,1,1,ED140,0,0)</f>
        <v>0</v>
      </c>
      <c r="EE160" s="210">
        <f>IPMT('Model Assumptions'!$I$36,1,1,EE140,0,0)</f>
        <v>0</v>
      </c>
      <c r="EF160" s="210">
        <f>IPMT('Model Assumptions'!$I$36,1,1,EF140,0,0)</f>
        <v>0</v>
      </c>
      <c r="EG160" s="210">
        <f>IPMT('Model Assumptions'!$I$36,1,1,EG140,0,0)</f>
        <v>0</v>
      </c>
      <c r="EH160" s="210">
        <f>IPMT('Model Assumptions'!$I$36,1,1,EH140,0,0)</f>
        <v>0</v>
      </c>
      <c r="EI160" s="210">
        <f>IPMT('Model Assumptions'!$I$36,1,1,EI140,0,0)</f>
        <v>0</v>
      </c>
      <c r="EJ160" s="210">
        <f>IPMT('Model Assumptions'!$I$36,1,1,EJ140,0,0)</f>
        <v>0</v>
      </c>
      <c r="EK160" s="210">
        <f>IPMT('Model Assumptions'!$I$36,1,1,EK140,0,0)</f>
        <v>0</v>
      </c>
      <c r="EL160" s="210">
        <f>IPMT('Model Assumptions'!$I$36,1,1,EL140,0,0)</f>
        <v>0</v>
      </c>
      <c r="EM160" s="210">
        <f>IPMT('Model Assumptions'!$I$36,1,1,EM140,0,0)</f>
        <v>0</v>
      </c>
      <c r="EN160" s="210">
        <f>IPMT('Model Assumptions'!$I$36,1,1,EN140,0,0)</f>
        <v>0</v>
      </c>
      <c r="EO160" s="210">
        <f>IPMT('Model Assumptions'!$I$36,1,1,EO140,0,0)</f>
        <v>0</v>
      </c>
      <c r="EP160" s="210">
        <f>IPMT('Model Assumptions'!$I$36,1,1,EP140,0,0)</f>
        <v>0</v>
      </c>
      <c r="EQ160" s="210">
        <f>IPMT('Model Assumptions'!$I$36,1,1,EQ140,0,0)</f>
        <v>0</v>
      </c>
      <c r="ER160" s="210">
        <f>IPMT('Model Assumptions'!$I$36,1,1,ER140,0,0)</f>
        <v>0</v>
      </c>
      <c r="ES160" s="210">
        <f>IPMT('Model Assumptions'!$I$36,1,1,ES140,0,0)</f>
        <v>0</v>
      </c>
      <c r="ET160" s="210">
        <f>IPMT('Model Assumptions'!$I$36,1,1,ET140,0,0)</f>
        <v>0</v>
      </c>
      <c r="EU160" s="210">
        <f>IPMT('Model Assumptions'!$I$36,1,1,EU140,0,0)</f>
        <v>0</v>
      </c>
      <c r="EV160" s="210">
        <f>IPMT('Model Assumptions'!$I$36,1,1,EV140,0,0)</f>
        <v>0</v>
      </c>
      <c r="EW160" s="210">
        <f>IPMT('Model Assumptions'!$I$36,1,1,EW140,0,0)</f>
        <v>0</v>
      </c>
      <c r="EX160" s="210">
        <f>IPMT('Model Assumptions'!$I$36,1,1,EX140,0,0)</f>
        <v>0</v>
      </c>
      <c r="EY160" s="210">
        <f>IPMT('Model Assumptions'!$I$36,1,1,EY140,0,0)</f>
        <v>0</v>
      </c>
      <c r="EZ160" s="210">
        <f>IPMT('Model Assumptions'!$I$36,1,1,EZ140,0,0)</f>
        <v>0</v>
      </c>
      <c r="FA160" s="210">
        <f>IPMT('Model Assumptions'!$I$36,1,1,FA140,0,0)</f>
        <v>0</v>
      </c>
      <c r="FB160" s="210">
        <f>IPMT('Model Assumptions'!$I$36,1,1,FB140,0,0)</f>
        <v>0</v>
      </c>
      <c r="FC160" s="210">
        <f>IPMT('Model Assumptions'!$I$36,1,1,FC140,0,0)</f>
        <v>0</v>
      </c>
      <c r="FD160" s="210">
        <f>IPMT('Model Assumptions'!$I$36,1,1,FD140,0,0)</f>
        <v>0</v>
      </c>
      <c r="FE160" s="210">
        <f>IPMT('Model Assumptions'!$I$36,1,1,FE140,0,0)</f>
        <v>0</v>
      </c>
      <c r="FF160" s="210">
        <f>IPMT('Model Assumptions'!$I$36,1,1,FF140,0,0)</f>
        <v>0</v>
      </c>
      <c r="FG160" s="210">
        <f>IPMT('Model Assumptions'!$I$36,1,1,FG140,0,0)</f>
        <v>0</v>
      </c>
      <c r="FH160" s="210">
        <f>IPMT('Model Assumptions'!$I$36,1,1,FH140,0,0)</f>
        <v>0</v>
      </c>
      <c r="FI160" s="210">
        <f>IPMT('Model Assumptions'!$I$36,1,1,FI140,0,0)</f>
        <v>0</v>
      </c>
      <c r="FJ160" s="210">
        <f>IPMT('Model Assumptions'!$I$36,1,1,FJ140,0,0)</f>
        <v>0</v>
      </c>
      <c r="FK160" s="210">
        <f>IPMT('Model Assumptions'!$I$36,1,1,FK140,0,0)</f>
        <v>0</v>
      </c>
      <c r="FL160" s="210">
        <f>IPMT('Model Assumptions'!$I$36,1,1,FL140,0,0)</f>
        <v>0</v>
      </c>
      <c r="FM160" s="210">
        <f>IPMT('Model Assumptions'!$I$36,1,1,FM140,0,0)</f>
        <v>0</v>
      </c>
      <c r="FN160" s="210">
        <f>IPMT('Model Assumptions'!$I$36,1,1,FN140,0,0)</f>
        <v>0</v>
      </c>
      <c r="FO160" s="210">
        <f>IPMT('Model Assumptions'!$I$36,1,1,FO140,0,0)</f>
        <v>0</v>
      </c>
      <c r="FP160" s="210">
        <f>IPMT('Model Assumptions'!$I$36,1,1,FP140,0,0)</f>
        <v>0</v>
      </c>
      <c r="FQ160" s="210">
        <f>IPMT('Model Assumptions'!$I$36,1,1,FQ140,0,0)</f>
        <v>0</v>
      </c>
      <c r="FR160" s="210">
        <f>IPMT('Model Assumptions'!$I$36,1,1,FR140,0,0)</f>
        <v>0</v>
      </c>
      <c r="FS160" s="210">
        <f>IPMT('Model Assumptions'!$I$36,1,1,FS140,0,0)</f>
        <v>0</v>
      </c>
      <c r="FT160" s="210">
        <f>IPMT('Model Assumptions'!$I$36,1,1,FT140,0,0)</f>
        <v>0</v>
      </c>
      <c r="FU160" s="210">
        <f>IPMT('Model Assumptions'!$I$36,1,1,FU140,0,0)</f>
        <v>0</v>
      </c>
      <c r="FV160" s="210">
        <f>IPMT('Model Assumptions'!$I$36,1,1,FV140,0,0)</f>
        <v>0</v>
      </c>
      <c r="FW160" s="210">
        <f>IPMT('Model Assumptions'!$I$36,1,1,FW140,0,0)</f>
        <v>0</v>
      </c>
      <c r="FX160" s="210">
        <f>IPMT('Model Assumptions'!$I$36,1,1,FX140,0,0)</f>
        <v>0</v>
      </c>
      <c r="FY160" s="210">
        <f>IPMT('Model Assumptions'!$I$36,1,1,FY140,0,0)</f>
        <v>0</v>
      </c>
      <c r="FZ160" s="210">
        <f>IPMT('Model Assumptions'!$I$36,1,1,FZ140,0,0)</f>
        <v>0</v>
      </c>
      <c r="GA160" s="210">
        <f>IPMT('Model Assumptions'!$I$36,1,1,GA140,0,0)</f>
        <v>0</v>
      </c>
      <c r="GB160" s="210">
        <f>IPMT('Model Assumptions'!$I$36,1,1,GB140,0,0)</f>
        <v>0</v>
      </c>
      <c r="GC160" s="210">
        <f>IPMT('Model Assumptions'!$I$36,1,1,GC140,0,0)</f>
        <v>0</v>
      </c>
      <c r="GD160" s="210">
        <f>IPMT('Model Assumptions'!$I$36,1,1,GD140,0,0)</f>
        <v>0</v>
      </c>
      <c r="GE160" s="210">
        <f>IPMT('Model Assumptions'!$I$36,1,1,GE140,0,0)</f>
        <v>0</v>
      </c>
      <c r="GF160" s="210">
        <f>IPMT('Model Assumptions'!$I$36,1,1,GF140,0,0)</f>
        <v>0</v>
      </c>
      <c r="GG160" s="210">
        <f>IPMT('Model Assumptions'!$I$36,1,1,GG140,0,0)</f>
        <v>0</v>
      </c>
      <c r="GH160" s="210">
        <f>IPMT('Model Assumptions'!$I$36,1,1,GH140,0,0)</f>
        <v>0</v>
      </c>
      <c r="GI160" s="210">
        <f>IPMT('Model Assumptions'!$I$36,1,1,GI140,0,0)</f>
        <v>0</v>
      </c>
      <c r="GJ160" s="210">
        <f>IPMT('Model Assumptions'!$I$36,1,1,GJ140,0,0)</f>
        <v>0</v>
      </c>
      <c r="GK160" s="210">
        <f>IPMT('Model Assumptions'!$I$36,1,1,GK140,0,0)</f>
        <v>0</v>
      </c>
      <c r="GL160" s="210">
        <f>IPMT('Model Assumptions'!$I$36,1,1,GL140,0,0)</f>
        <v>0</v>
      </c>
      <c r="GM160" s="210">
        <f>IPMT('Model Assumptions'!$I$36,1,1,GM140,0,0)</f>
        <v>0</v>
      </c>
      <c r="GN160" s="210">
        <f>IPMT('Model Assumptions'!$I$36,1,1,GN140,0,0)</f>
        <v>0</v>
      </c>
      <c r="GO160" s="210">
        <f>IPMT('Model Assumptions'!$I$36,1,1,GO140,0,0)</f>
        <v>0</v>
      </c>
      <c r="GP160" s="210">
        <f>IPMT('Model Assumptions'!$I$36,1,1,GP140,0,0)</f>
        <v>0</v>
      </c>
      <c r="GQ160" s="210">
        <f>IPMT('Model Assumptions'!$I$36,1,1,GQ140,0,0)</f>
        <v>0</v>
      </c>
      <c r="GR160" s="210">
        <f>IPMT('Model Assumptions'!$I$36,1,1,GR140,0,0)</f>
        <v>0</v>
      </c>
      <c r="GS160" s="210">
        <f>IPMT('Model Assumptions'!$I$36,1,1,GS140,0,0)</f>
        <v>0</v>
      </c>
      <c r="GT160" s="210">
        <f>IPMT('Model Assumptions'!$I$36,1,1,GT140,0,0)</f>
        <v>0</v>
      </c>
      <c r="GU160" s="210">
        <f>IPMT('Model Assumptions'!$I$36,1,1,GU140,0,0)</f>
        <v>0</v>
      </c>
      <c r="GV160" s="210">
        <f>IPMT('Model Assumptions'!$I$36,1,1,GV140,0,0)</f>
        <v>0</v>
      </c>
      <c r="GX160" s="230">
        <f t="shared" si="223"/>
        <v>159</v>
      </c>
      <c r="HB160" s="211" t="str">
        <f>FA$18&amp;FA$19&amp;FA$20</f>
        <v/>
      </c>
      <c r="HF160" s="212" t="str">
        <f>FA$18&amp;FA$19&amp;FA$20&amp;"Term:"&amp; FA$43&amp;"  Mileage: "&amp;FA$44</f>
        <v xml:space="preserve">Term:  Mileage: </v>
      </c>
    </row>
    <row r="161" spans="1:214" ht="12" hidden="1" customHeight="1" x14ac:dyDescent="0.2">
      <c r="A161" s="230" t="s">
        <v>440</v>
      </c>
      <c r="B161" s="208" t="str">
        <f>B74&amp;"step2"</f>
        <v>MonthlyEstmMinorFerryCoststep2</v>
      </c>
      <c r="D161" s="232" t="str">
        <f>D141</f>
        <v xml:space="preserve"> Monthly estimated Ferry cost </v>
      </c>
      <c r="E161" s="210">
        <f>IPMT('Model Assumptions'!$I$36,1,1,E141,0,0)</f>
        <v>0</v>
      </c>
      <c r="F161" s="210">
        <f>IPMT('Model Assumptions'!$I$36,1,1,F141,0,0)</f>
        <v>0</v>
      </c>
      <c r="G161" s="210">
        <f>IPMT('Model Assumptions'!$I$36,1,1,G141,0,0)</f>
        <v>0</v>
      </c>
      <c r="H161" s="210">
        <f>IPMT('Model Assumptions'!$I$36,1,1,H141,0,0)</f>
        <v>0</v>
      </c>
      <c r="I161" s="210">
        <f>IPMT('Model Assumptions'!$I$36,1,1,I141,0,0)</f>
        <v>0</v>
      </c>
      <c r="J161" s="210">
        <f>IPMT('Model Assumptions'!$I$36,1,1,J141,0,0)</f>
        <v>0</v>
      </c>
      <c r="K161" s="210">
        <f>IPMT('Model Assumptions'!$I$36,1,1,K141,0,0)</f>
        <v>0</v>
      </c>
      <c r="L161" s="210">
        <f>IPMT('Model Assumptions'!$I$36,1,1,L141,0,0)</f>
        <v>0</v>
      </c>
      <c r="M161" s="210">
        <f>IPMT('Model Assumptions'!$I$36,1,1,M141,0,0)</f>
        <v>0</v>
      </c>
      <c r="N161" s="210">
        <f>IPMT('Model Assumptions'!$I$36,1,1,N141,0,0)</f>
        <v>0</v>
      </c>
      <c r="O161" s="210">
        <f>IPMT('Model Assumptions'!$I$36,1,1,O141,0,0)</f>
        <v>0</v>
      </c>
      <c r="P161" s="210">
        <f>IPMT('Model Assumptions'!$I$36,1,1,P141,0,0)</f>
        <v>0</v>
      </c>
      <c r="Q161" s="210">
        <f>IPMT('Model Assumptions'!$I$36,1,1,Q141,0,0)</f>
        <v>0</v>
      </c>
      <c r="R161" s="210">
        <f>IPMT('Model Assumptions'!$I$36,1,1,R141,0,0)</f>
        <v>0</v>
      </c>
      <c r="S161" s="210">
        <f>IPMT('Model Assumptions'!$I$36,1,1,S141,0,0)</f>
        <v>0</v>
      </c>
      <c r="T161" s="210">
        <f>IPMT('Model Assumptions'!$I$36,1,1,T141,0,0)</f>
        <v>0</v>
      </c>
      <c r="U161" s="210">
        <f>IPMT('Model Assumptions'!$I$36,1,1,U141,0,0)</f>
        <v>0</v>
      </c>
      <c r="V161" s="210">
        <f>IPMT('Model Assumptions'!$I$36,1,1,V141,0,0)</f>
        <v>0</v>
      </c>
      <c r="W161" s="210">
        <f>IPMT('Model Assumptions'!$I$36,1,1,W141,0,0)</f>
        <v>0</v>
      </c>
      <c r="X161" s="210">
        <f>IPMT('Model Assumptions'!$I$36,1,1,X141,0,0)</f>
        <v>0</v>
      </c>
      <c r="Y161" s="210">
        <f>IPMT('Model Assumptions'!$I$36,1,1,Y141,0,0)</f>
        <v>0</v>
      </c>
      <c r="Z161" s="210">
        <f>IPMT('Model Assumptions'!$I$36,1,1,Z141,0,0)</f>
        <v>0</v>
      </c>
      <c r="AA161" s="210">
        <f>IPMT('Model Assumptions'!$I$36,1,1,AA141,0,0)</f>
        <v>0</v>
      </c>
      <c r="AB161" s="210">
        <f>IPMT('Model Assumptions'!$I$36,1,1,AB141,0,0)</f>
        <v>0</v>
      </c>
      <c r="AC161" s="210">
        <f>IPMT('Model Assumptions'!$I$36,1,1,AC141,0,0)</f>
        <v>0</v>
      </c>
      <c r="AD161" s="210">
        <f>IPMT('Model Assumptions'!$I$36,1,1,AD141,0,0)</f>
        <v>0</v>
      </c>
      <c r="AE161" s="210">
        <f>IPMT('Model Assumptions'!$I$36,1,1,AE141,0,0)</f>
        <v>0</v>
      </c>
      <c r="AF161" s="210">
        <f>IPMT('Model Assumptions'!$I$36,1,1,AF141,0,0)</f>
        <v>0</v>
      </c>
      <c r="AG161" s="210">
        <f>IPMT('Model Assumptions'!$I$36,1,1,AG141,0,0)</f>
        <v>0</v>
      </c>
      <c r="AH161" s="210">
        <f>IPMT('Model Assumptions'!$I$36,1,1,AH141,0,0)</f>
        <v>0</v>
      </c>
      <c r="AI161" s="210">
        <f>IPMT('Model Assumptions'!$I$36,1,1,AI141,0,0)</f>
        <v>0</v>
      </c>
      <c r="AJ161" s="210">
        <f>IPMT('Model Assumptions'!$I$36,1,1,AJ141,0,0)</f>
        <v>0</v>
      </c>
      <c r="AK161" s="210">
        <f>IPMT('Model Assumptions'!$I$36,1,1,AK141,0,0)</f>
        <v>0</v>
      </c>
      <c r="AL161" s="210">
        <f>IPMT('Model Assumptions'!$I$36,1,1,AL141,0,0)</f>
        <v>0</v>
      </c>
      <c r="AM161" s="210">
        <f>IPMT('Model Assumptions'!$I$36,1,1,AM141,0,0)</f>
        <v>0</v>
      </c>
      <c r="AN161" s="210">
        <f>IPMT('Model Assumptions'!$I$36,1,1,AN141,0,0)</f>
        <v>0</v>
      </c>
      <c r="AO161" s="210">
        <f>IPMT('Model Assumptions'!$I$36,1,1,AO141,0,0)</f>
        <v>0</v>
      </c>
      <c r="AP161" s="210">
        <f>IPMT('Model Assumptions'!$I$36,1,1,AP141,0,0)</f>
        <v>0</v>
      </c>
      <c r="AQ161" s="210">
        <f>IPMT('Model Assumptions'!$I$36,1,1,AQ141,0,0)</f>
        <v>0</v>
      </c>
      <c r="AR161" s="210">
        <f>IPMT('Model Assumptions'!$I$36,1,1,AR141,0,0)</f>
        <v>0</v>
      </c>
      <c r="AS161" s="210">
        <f>IPMT('Model Assumptions'!$I$36,1,1,AS141,0,0)</f>
        <v>0</v>
      </c>
      <c r="AT161" s="210">
        <f>IPMT('Model Assumptions'!$I$36,1,1,AT141,0,0)</f>
        <v>0</v>
      </c>
      <c r="AU161" s="210">
        <f>IPMT('Model Assumptions'!$I$36,1,1,AU141,0,0)</f>
        <v>0</v>
      </c>
      <c r="AV161" s="210">
        <f>IPMT('Model Assumptions'!$I$36,1,1,AV141,0,0)</f>
        <v>0</v>
      </c>
      <c r="AW161" s="210">
        <f>IPMT('Model Assumptions'!$I$36,1,1,AW141,0,0)</f>
        <v>0</v>
      </c>
      <c r="AX161" s="210">
        <f>IPMT('Model Assumptions'!$I$36,1,1,AX141,0,0)</f>
        <v>0</v>
      </c>
      <c r="AY161" s="210">
        <f>IPMT('Model Assumptions'!$I$36,1,1,AY141,0,0)</f>
        <v>0</v>
      </c>
      <c r="AZ161" s="210">
        <f>IPMT('Model Assumptions'!$I$36,1,1,AZ141,0,0)</f>
        <v>0</v>
      </c>
      <c r="BA161" s="210">
        <f>IPMT('Model Assumptions'!$I$36,1,1,BA141,0,0)</f>
        <v>0</v>
      </c>
      <c r="BB161" s="210">
        <f>IPMT('Model Assumptions'!$I$36,1,1,BB141,0,0)</f>
        <v>0</v>
      </c>
      <c r="BC161" s="210">
        <f>IPMT('Model Assumptions'!$I$36,1,1,BC141,0,0)</f>
        <v>0</v>
      </c>
      <c r="BD161" s="210">
        <f>IPMT('Model Assumptions'!$I$36,1,1,BD141,0,0)</f>
        <v>0</v>
      </c>
      <c r="BE161" s="210">
        <f>IPMT('Model Assumptions'!$I$36,1,1,BE141,0,0)</f>
        <v>0</v>
      </c>
      <c r="BF161" s="210">
        <f>IPMT('Model Assumptions'!$I$36,1,1,BF141,0,0)</f>
        <v>0</v>
      </c>
      <c r="BG161" s="210">
        <f>IPMT('Model Assumptions'!$I$36,1,1,BG141,0,0)</f>
        <v>0</v>
      </c>
      <c r="BH161" s="210">
        <f>IPMT('Model Assumptions'!$I$36,1,1,BH141,0,0)</f>
        <v>0</v>
      </c>
      <c r="BI161" s="210">
        <f>IPMT('Model Assumptions'!$I$36,1,1,BI141,0,0)</f>
        <v>0</v>
      </c>
      <c r="BJ161" s="210">
        <f>IPMT('Model Assumptions'!$I$36,1,1,BJ141,0,0)</f>
        <v>0</v>
      </c>
      <c r="BK161" s="210">
        <f>IPMT('Model Assumptions'!$I$36,1,1,BK141,0,0)</f>
        <v>0</v>
      </c>
      <c r="BL161" s="210">
        <f>IPMT('Model Assumptions'!$I$36,1,1,BL141,0,0)</f>
        <v>0</v>
      </c>
      <c r="BM161" s="210">
        <f>IPMT('Model Assumptions'!$I$36,1,1,BM141,0,0)</f>
        <v>0</v>
      </c>
      <c r="BN161" s="210">
        <f>IPMT('Model Assumptions'!$I$36,1,1,BN141,0,0)</f>
        <v>0</v>
      </c>
      <c r="BO161" s="210">
        <f>IPMT('Model Assumptions'!$I$36,1,1,BO141,0,0)</f>
        <v>0</v>
      </c>
      <c r="BP161" s="210">
        <f>IPMT('Model Assumptions'!$I$36,1,1,BP141,0,0)</f>
        <v>0</v>
      </c>
      <c r="BQ161" s="210">
        <f>IPMT('Model Assumptions'!$I$36,1,1,BQ141,0,0)</f>
        <v>0</v>
      </c>
      <c r="BR161" s="210">
        <f>IPMT('Model Assumptions'!$I$36,1,1,BR141,0,0)</f>
        <v>0</v>
      </c>
      <c r="BS161" s="210">
        <f>IPMT('Model Assumptions'!$I$36,1,1,BS141,0,0)</f>
        <v>0</v>
      </c>
      <c r="BT161" s="210">
        <f>IPMT('Model Assumptions'!$I$36,1,1,BT141,0,0)</f>
        <v>0</v>
      </c>
      <c r="BU161" s="210">
        <f>IPMT('Model Assumptions'!$I$36,1,1,BU141,0,0)</f>
        <v>0</v>
      </c>
      <c r="BV161" s="210">
        <f>IPMT('Model Assumptions'!$I$36,1,1,BV141,0,0)</f>
        <v>0</v>
      </c>
      <c r="BW161" s="210">
        <f>IPMT('Model Assumptions'!$I$36,1,1,BW141,0,0)</f>
        <v>0</v>
      </c>
      <c r="BX161" s="210">
        <f>IPMT('Model Assumptions'!$I$36,1,1,BX141,0,0)</f>
        <v>0</v>
      </c>
      <c r="BY161" s="210">
        <f>IPMT('Model Assumptions'!$I$36,1,1,BY141,0,0)</f>
        <v>0</v>
      </c>
      <c r="BZ161" s="210">
        <f>IPMT('Model Assumptions'!$I$36,1,1,BZ141,0,0)</f>
        <v>0</v>
      </c>
      <c r="CA161" s="210">
        <f>IPMT('Model Assumptions'!$I$36,1,1,CA141,0,0)</f>
        <v>0</v>
      </c>
      <c r="CB161" s="210">
        <f>IPMT('Model Assumptions'!$I$36,1,1,CB141,0,0)</f>
        <v>0</v>
      </c>
      <c r="CC161" s="210">
        <f>IPMT('Model Assumptions'!$I$36,1,1,CC141,0,0)</f>
        <v>0</v>
      </c>
      <c r="CD161" s="210">
        <f>IPMT('Model Assumptions'!$I$36,1,1,CD141,0,0)</f>
        <v>0</v>
      </c>
      <c r="CE161" s="210">
        <f>IPMT('Model Assumptions'!$I$36,1,1,CE141,0,0)</f>
        <v>0</v>
      </c>
      <c r="CF161" s="210">
        <f>IPMT('Model Assumptions'!$I$36,1,1,CF141,0,0)</f>
        <v>0</v>
      </c>
      <c r="CG161" s="210">
        <f>IPMT('Model Assumptions'!$I$36,1,1,CG141,0,0)</f>
        <v>0</v>
      </c>
      <c r="CH161" s="210">
        <f>IPMT('Model Assumptions'!$I$36,1,1,CH141,0,0)</f>
        <v>0</v>
      </c>
      <c r="CI161" s="210">
        <f>IPMT('Model Assumptions'!$I$36,1,1,CI141,0,0)</f>
        <v>0</v>
      </c>
      <c r="CJ161" s="210">
        <f>IPMT('Model Assumptions'!$I$36,1,1,CJ141,0,0)</f>
        <v>0</v>
      </c>
      <c r="CK161" s="210">
        <f>IPMT('Model Assumptions'!$I$36,1,1,CK141,0,0)</f>
        <v>0</v>
      </c>
      <c r="CL161" s="210">
        <f>IPMT('Model Assumptions'!$I$36,1,1,CL141,0,0)</f>
        <v>0</v>
      </c>
      <c r="CM161" s="210">
        <f>IPMT('Model Assumptions'!$I$36,1,1,CM141,0,0)</f>
        <v>0</v>
      </c>
      <c r="CN161" s="210">
        <f>IPMT('Model Assumptions'!$I$36,1,1,CN141,0,0)</f>
        <v>0</v>
      </c>
      <c r="CO161" s="210">
        <f>IPMT('Model Assumptions'!$I$36,1,1,CO141,0,0)</f>
        <v>0</v>
      </c>
      <c r="CP161" s="210">
        <f>IPMT('Model Assumptions'!$I$36,1,1,CP141,0,0)</f>
        <v>0</v>
      </c>
      <c r="CQ161" s="210">
        <f>IPMT('Model Assumptions'!$I$36,1,1,CQ141,0,0)</f>
        <v>0</v>
      </c>
      <c r="CR161" s="210">
        <f>IPMT('Model Assumptions'!$I$36,1,1,CR141,0,0)</f>
        <v>0</v>
      </c>
      <c r="CS161" s="210">
        <f>IPMT('Model Assumptions'!$I$36,1,1,CS141,0,0)</f>
        <v>0</v>
      </c>
      <c r="CT161" s="210">
        <f>IPMT('Model Assumptions'!$I$36,1,1,CT141,0,0)</f>
        <v>0</v>
      </c>
      <c r="CU161" s="210">
        <f>IPMT('Model Assumptions'!$I$36,1,1,CU141,0,0)</f>
        <v>0</v>
      </c>
      <c r="CV161" s="210">
        <f>IPMT('Model Assumptions'!$I$36,1,1,CV141,0,0)</f>
        <v>0</v>
      </c>
      <c r="CW161" s="210">
        <f>IPMT('Model Assumptions'!$I$36,1,1,CW141,0,0)</f>
        <v>0</v>
      </c>
      <c r="CX161" s="210">
        <f>IPMT('Model Assumptions'!$I$36,1,1,CX141,0,0)</f>
        <v>0</v>
      </c>
      <c r="CY161" s="210">
        <f>IPMT('Model Assumptions'!$I$36,1,1,CY141,0,0)</f>
        <v>0</v>
      </c>
      <c r="CZ161" s="210">
        <f>IPMT('Model Assumptions'!$I$36,1,1,CZ141,0,0)</f>
        <v>0</v>
      </c>
      <c r="DA161" s="210">
        <f>IPMT('Model Assumptions'!$I$36,1,1,DA141,0,0)</f>
        <v>0</v>
      </c>
      <c r="DB161" s="210">
        <f>IPMT('Model Assumptions'!$I$36,1,1,DB141,0,0)</f>
        <v>0</v>
      </c>
      <c r="DC161" s="210">
        <f>IPMT('Model Assumptions'!$I$36,1,1,DC141,0,0)</f>
        <v>0</v>
      </c>
      <c r="DD161" s="210">
        <f>IPMT('Model Assumptions'!$I$36,1,1,DD141,0,0)</f>
        <v>0</v>
      </c>
      <c r="DE161" s="210">
        <f>IPMT('Model Assumptions'!$I$36,1,1,DE141,0,0)</f>
        <v>0</v>
      </c>
      <c r="DF161" s="210">
        <f>IPMT('Model Assumptions'!$I$36,1,1,DF141,0,0)</f>
        <v>0</v>
      </c>
      <c r="DG161" s="210">
        <f>IPMT('Model Assumptions'!$I$36,1,1,DG141,0,0)</f>
        <v>0</v>
      </c>
      <c r="DH161" s="210">
        <f>IPMT('Model Assumptions'!$I$36,1,1,DH141,0,0)</f>
        <v>0</v>
      </c>
      <c r="DI161" s="210">
        <f>IPMT('Model Assumptions'!$I$36,1,1,DI141,0,0)</f>
        <v>0</v>
      </c>
      <c r="DJ161" s="210">
        <f>IPMT('Model Assumptions'!$I$36,1,1,DJ141,0,0)</f>
        <v>0</v>
      </c>
      <c r="DK161" s="210">
        <f>IPMT('Model Assumptions'!$I$36,1,1,DK141,0,0)</f>
        <v>0</v>
      </c>
      <c r="DL161" s="210">
        <f>IPMT('Model Assumptions'!$I$36,1,1,DL141,0,0)</f>
        <v>0</v>
      </c>
      <c r="DM161" s="210">
        <f>IPMT('Model Assumptions'!$I$36,1,1,DM141,0,0)</f>
        <v>0</v>
      </c>
      <c r="DN161" s="210">
        <f>IPMT('Model Assumptions'!$I$36,1,1,DN141,0,0)</f>
        <v>0</v>
      </c>
      <c r="DO161" s="210">
        <f>IPMT('Model Assumptions'!$I$36,1,1,DO141,0,0)</f>
        <v>0</v>
      </c>
      <c r="DP161" s="210">
        <f>IPMT('Model Assumptions'!$I$36,1,1,DP141,0,0)</f>
        <v>0</v>
      </c>
      <c r="DQ161" s="210">
        <f>IPMT('Model Assumptions'!$I$36,1,1,DQ141,0,0)</f>
        <v>0</v>
      </c>
      <c r="DR161" s="210">
        <f>IPMT('Model Assumptions'!$I$36,1,1,DR141,0,0)</f>
        <v>0</v>
      </c>
      <c r="DS161" s="210">
        <f>IPMT('Model Assumptions'!$I$36,1,1,DS141,0,0)</f>
        <v>0</v>
      </c>
      <c r="DT161" s="210">
        <f>IPMT('Model Assumptions'!$I$36,1,1,DT141,0,0)</f>
        <v>0</v>
      </c>
      <c r="DU161" s="210">
        <f>IPMT('Model Assumptions'!$I$36,1,1,DU141,0,0)</f>
        <v>0</v>
      </c>
      <c r="DV161" s="210">
        <f>IPMT('Model Assumptions'!$I$36,1,1,DV141,0,0)</f>
        <v>0</v>
      </c>
      <c r="DW161" s="210">
        <f>IPMT('Model Assumptions'!$I$36,1,1,DW141,0,0)</f>
        <v>0</v>
      </c>
      <c r="DX161" s="210">
        <f>IPMT('Model Assumptions'!$I$36,1,1,DX141,0,0)</f>
        <v>0</v>
      </c>
      <c r="DY161" s="210">
        <f>IPMT('Model Assumptions'!$I$36,1,1,DY141,0,0)</f>
        <v>0</v>
      </c>
      <c r="DZ161" s="210">
        <f>IPMT('Model Assumptions'!$I$36,1,1,DZ141,0,0)</f>
        <v>0</v>
      </c>
      <c r="EA161" s="210">
        <f>IPMT('Model Assumptions'!$I$36,1,1,EA141,0,0)</f>
        <v>0</v>
      </c>
      <c r="EB161" s="210">
        <f>IPMT('Model Assumptions'!$I$36,1,1,EB141,0,0)</f>
        <v>0</v>
      </c>
      <c r="EC161" s="210">
        <f>IPMT('Model Assumptions'!$I$36,1,1,EC141,0,0)</f>
        <v>0</v>
      </c>
      <c r="ED161" s="210">
        <f>IPMT('Model Assumptions'!$I$36,1,1,ED141,0,0)</f>
        <v>0</v>
      </c>
      <c r="EE161" s="210">
        <f>IPMT('Model Assumptions'!$I$36,1,1,EE141,0,0)</f>
        <v>0</v>
      </c>
      <c r="EF161" s="210">
        <f>IPMT('Model Assumptions'!$I$36,1,1,EF141,0,0)</f>
        <v>0</v>
      </c>
      <c r="EG161" s="210">
        <f>IPMT('Model Assumptions'!$I$36,1,1,EG141,0,0)</f>
        <v>0</v>
      </c>
      <c r="EH161" s="210">
        <f>IPMT('Model Assumptions'!$I$36,1,1,EH141,0,0)</f>
        <v>0</v>
      </c>
      <c r="EI161" s="210">
        <f>IPMT('Model Assumptions'!$I$36,1,1,EI141,0,0)</f>
        <v>0</v>
      </c>
      <c r="EJ161" s="210">
        <f>IPMT('Model Assumptions'!$I$36,1,1,EJ141,0,0)</f>
        <v>0</v>
      </c>
      <c r="EK161" s="210">
        <f>IPMT('Model Assumptions'!$I$36,1,1,EK141,0,0)</f>
        <v>0</v>
      </c>
      <c r="EL161" s="210">
        <f>IPMT('Model Assumptions'!$I$36,1,1,EL141,0,0)</f>
        <v>0</v>
      </c>
      <c r="EM161" s="210">
        <f>IPMT('Model Assumptions'!$I$36,1,1,EM141,0,0)</f>
        <v>0</v>
      </c>
      <c r="EN161" s="210">
        <f>IPMT('Model Assumptions'!$I$36,1,1,EN141,0,0)</f>
        <v>0</v>
      </c>
      <c r="EO161" s="210">
        <f>IPMT('Model Assumptions'!$I$36,1,1,EO141,0,0)</f>
        <v>0</v>
      </c>
      <c r="EP161" s="210">
        <f>IPMT('Model Assumptions'!$I$36,1,1,EP141,0,0)</f>
        <v>0</v>
      </c>
      <c r="EQ161" s="210">
        <f>IPMT('Model Assumptions'!$I$36,1,1,EQ141,0,0)</f>
        <v>0</v>
      </c>
      <c r="ER161" s="210">
        <f>IPMT('Model Assumptions'!$I$36,1,1,ER141,0,0)</f>
        <v>0</v>
      </c>
      <c r="ES161" s="210">
        <f>IPMT('Model Assumptions'!$I$36,1,1,ES141,0,0)</f>
        <v>0</v>
      </c>
      <c r="ET161" s="210">
        <f>IPMT('Model Assumptions'!$I$36,1,1,ET141,0,0)</f>
        <v>0</v>
      </c>
      <c r="EU161" s="210">
        <f>IPMT('Model Assumptions'!$I$36,1,1,EU141,0,0)</f>
        <v>0</v>
      </c>
      <c r="EV161" s="210">
        <f>IPMT('Model Assumptions'!$I$36,1,1,EV141,0,0)</f>
        <v>0</v>
      </c>
      <c r="EW161" s="210">
        <f>IPMT('Model Assumptions'!$I$36,1,1,EW141,0,0)</f>
        <v>0</v>
      </c>
      <c r="EX161" s="210">
        <f>IPMT('Model Assumptions'!$I$36,1,1,EX141,0,0)</f>
        <v>0</v>
      </c>
      <c r="EY161" s="210">
        <f>IPMT('Model Assumptions'!$I$36,1,1,EY141,0,0)</f>
        <v>0</v>
      </c>
      <c r="EZ161" s="210">
        <f>IPMT('Model Assumptions'!$I$36,1,1,EZ141,0,0)</f>
        <v>0</v>
      </c>
      <c r="FA161" s="210">
        <f>IPMT('Model Assumptions'!$I$36,1,1,FA141,0,0)</f>
        <v>0</v>
      </c>
      <c r="FB161" s="210">
        <f>IPMT('Model Assumptions'!$I$36,1,1,FB141,0,0)</f>
        <v>0</v>
      </c>
      <c r="FC161" s="210">
        <f>IPMT('Model Assumptions'!$I$36,1,1,FC141,0,0)</f>
        <v>0</v>
      </c>
      <c r="FD161" s="210">
        <f>IPMT('Model Assumptions'!$I$36,1,1,FD141,0,0)</f>
        <v>0</v>
      </c>
      <c r="FE161" s="210">
        <f>IPMT('Model Assumptions'!$I$36,1,1,FE141,0,0)</f>
        <v>0</v>
      </c>
      <c r="FF161" s="210">
        <f>IPMT('Model Assumptions'!$I$36,1,1,FF141,0,0)</f>
        <v>0</v>
      </c>
      <c r="FG161" s="210">
        <f>IPMT('Model Assumptions'!$I$36,1,1,FG141,0,0)</f>
        <v>0</v>
      </c>
      <c r="FH161" s="210">
        <f>IPMT('Model Assumptions'!$I$36,1,1,FH141,0,0)</f>
        <v>0</v>
      </c>
      <c r="FI161" s="210">
        <f>IPMT('Model Assumptions'!$I$36,1,1,FI141,0,0)</f>
        <v>0</v>
      </c>
      <c r="FJ161" s="210">
        <f>IPMT('Model Assumptions'!$I$36,1,1,FJ141,0,0)</f>
        <v>0</v>
      </c>
      <c r="FK161" s="210">
        <f>IPMT('Model Assumptions'!$I$36,1,1,FK141,0,0)</f>
        <v>0</v>
      </c>
      <c r="FL161" s="210">
        <f>IPMT('Model Assumptions'!$I$36,1,1,FL141,0,0)</f>
        <v>0</v>
      </c>
      <c r="FM161" s="210">
        <f>IPMT('Model Assumptions'!$I$36,1,1,FM141,0,0)</f>
        <v>0</v>
      </c>
      <c r="FN161" s="210">
        <f>IPMT('Model Assumptions'!$I$36,1,1,FN141,0,0)</f>
        <v>0</v>
      </c>
      <c r="FO161" s="210">
        <f>IPMT('Model Assumptions'!$I$36,1,1,FO141,0,0)</f>
        <v>0</v>
      </c>
      <c r="FP161" s="210">
        <f>IPMT('Model Assumptions'!$I$36,1,1,FP141,0,0)</f>
        <v>0</v>
      </c>
      <c r="FQ161" s="210">
        <f>IPMT('Model Assumptions'!$I$36,1,1,FQ141,0,0)</f>
        <v>0</v>
      </c>
      <c r="FR161" s="210">
        <f>IPMT('Model Assumptions'!$I$36,1,1,FR141,0,0)</f>
        <v>0</v>
      </c>
      <c r="FS161" s="210">
        <f>IPMT('Model Assumptions'!$I$36,1,1,FS141,0,0)</f>
        <v>0</v>
      </c>
      <c r="FT161" s="210">
        <f>IPMT('Model Assumptions'!$I$36,1,1,FT141,0,0)</f>
        <v>0</v>
      </c>
      <c r="FU161" s="210">
        <f>IPMT('Model Assumptions'!$I$36,1,1,FU141,0,0)</f>
        <v>0</v>
      </c>
      <c r="FV161" s="210">
        <f>IPMT('Model Assumptions'!$I$36,1,1,FV141,0,0)</f>
        <v>0</v>
      </c>
      <c r="FW161" s="210">
        <f>IPMT('Model Assumptions'!$I$36,1,1,FW141,0,0)</f>
        <v>0</v>
      </c>
      <c r="FX161" s="210">
        <f>IPMT('Model Assumptions'!$I$36,1,1,FX141,0,0)</f>
        <v>0</v>
      </c>
      <c r="FY161" s="210">
        <f>IPMT('Model Assumptions'!$I$36,1,1,FY141,0,0)</f>
        <v>0</v>
      </c>
      <c r="FZ161" s="210">
        <f>IPMT('Model Assumptions'!$I$36,1,1,FZ141,0,0)</f>
        <v>0</v>
      </c>
      <c r="GA161" s="210">
        <f>IPMT('Model Assumptions'!$I$36,1,1,GA141,0,0)</f>
        <v>0</v>
      </c>
      <c r="GB161" s="210">
        <f>IPMT('Model Assumptions'!$I$36,1,1,GB141,0,0)</f>
        <v>0</v>
      </c>
      <c r="GC161" s="210">
        <f>IPMT('Model Assumptions'!$I$36,1,1,GC141,0,0)</f>
        <v>0</v>
      </c>
      <c r="GD161" s="210">
        <f>IPMT('Model Assumptions'!$I$36,1,1,GD141,0,0)</f>
        <v>0</v>
      </c>
      <c r="GE161" s="210">
        <f>IPMT('Model Assumptions'!$I$36,1,1,GE141,0,0)</f>
        <v>0</v>
      </c>
      <c r="GF161" s="210">
        <f>IPMT('Model Assumptions'!$I$36,1,1,GF141,0,0)</f>
        <v>0</v>
      </c>
      <c r="GG161" s="210">
        <f>IPMT('Model Assumptions'!$I$36,1,1,GG141,0,0)</f>
        <v>0</v>
      </c>
      <c r="GH161" s="210">
        <f>IPMT('Model Assumptions'!$I$36,1,1,GH141,0,0)</f>
        <v>0</v>
      </c>
      <c r="GI161" s="210">
        <f>IPMT('Model Assumptions'!$I$36,1,1,GI141,0,0)</f>
        <v>0</v>
      </c>
      <c r="GJ161" s="210">
        <f>IPMT('Model Assumptions'!$I$36,1,1,GJ141,0,0)</f>
        <v>0</v>
      </c>
      <c r="GK161" s="210">
        <f>IPMT('Model Assumptions'!$I$36,1,1,GK141,0,0)</f>
        <v>0</v>
      </c>
      <c r="GL161" s="210">
        <f>IPMT('Model Assumptions'!$I$36,1,1,GL141,0,0)</f>
        <v>0</v>
      </c>
      <c r="GM161" s="210">
        <f>IPMT('Model Assumptions'!$I$36,1,1,GM141,0,0)</f>
        <v>0</v>
      </c>
      <c r="GN161" s="210">
        <f>IPMT('Model Assumptions'!$I$36,1,1,GN141,0,0)</f>
        <v>0</v>
      </c>
      <c r="GO161" s="210">
        <f>IPMT('Model Assumptions'!$I$36,1,1,GO141,0,0)</f>
        <v>0</v>
      </c>
      <c r="GP161" s="210">
        <f>IPMT('Model Assumptions'!$I$36,1,1,GP141,0,0)</f>
        <v>0</v>
      </c>
      <c r="GQ161" s="210">
        <f>IPMT('Model Assumptions'!$I$36,1,1,GQ141,0,0)</f>
        <v>0</v>
      </c>
      <c r="GR161" s="210">
        <f>IPMT('Model Assumptions'!$I$36,1,1,GR141,0,0)</f>
        <v>0</v>
      </c>
      <c r="GS161" s="210">
        <f>IPMT('Model Assumptions'!$I$36,1,1,GS141,0,0)</f>
        <v>0</v>
      </c>
      <c r="GT161" s="210">
        <f>IPMT('Model Assumptions'!$I$36,1,1,GT141,0,0)</f>
        <v>0</v>
      </c>
      <c r="GU161" s="210">
        <f>IPMT('Model Assumptions'!$I$36,1,1,GU141,0,0)</f>
        <v>0</v>
      </c>
      <c r="GV161" s="210">
        <f>IPMT('Model Assumptions'!$I$36,1,1,GV141,0,0)</f>
        <v>0</v>
      </c>
      <c r="GX161" s="230">
        <f t="shared" si="223"/>
        <v>160</v>
      </c>
      <c r="HB161" s="211" t="str">
        <f>FB$18&amp;FB$19&amp;FB$20</f>
        <v/>
      </c>
      <c r="HF161" s="212" t="str">
        <f>FB$18&amp;FB$19&amp;FB$20&amp;"Term:"&amp; FB$43&amp;"  Mileage: "&amp;FB$44</f>
        <v xml:space="preserve">Term:  Mileage: </v>
      </c>
    </row>
    <row r="162" spans="1:214" ht="12" hidden="1" customHeight="1" x14ac:dyDescent="0.2">
      <c r="A162" s="230" t="s">
        <v>440</v>
      </c>
      <c r="B162" s="208" t="str">
        <f>B75&amp;"step2"</f>
        <v>MonthlyEstmMinorRepairsCoststep2</v>
      </c>
      <c r="D162" s="232" t="str">
        <f>D142</f>
        <v xml:space="preserve"> Monthly estimated Minor Repairs cost </v>
      </c>
      <c r="E162" s="210">
        <f>IPMT('Model Assumptions'!$I$36,1,1,E142,0,0)</f>
        <v>0</v>
      </c>
      <c r="F162" s="210">
        <f>IPMT('Model Assumptions'!$I$36,1,1,F142,0,0)</f>
        <v>0</v>
      </c>
      <c r="G162" s="210">
        <f>IPMT('Model Assumptions'!$I$36,1,1,G142,0,0)</f>
        <v>0</v>
      </c>
      <c r="H162" s="210">
        <f>IPMT('Model Assumptions'!$I$36,1,1,H142,0,0)</f>
        <v>0</v>
      </c>
      <c r="I162" s="210">
        <f>IPMT('Model Assumptions'!$I$36,1,1,I142,0,0)</f>
        <v>0</v>
      </c>
      <c r="J162" s="210">
        <f>IPMT('Model Assumptions'!$I$36,1,1,J142,0,0)</f>
        <v>0</v>
      </c>
      <c r="K162" s="210">
        <f>IPMT('Model Assumptions'!$I$36,1,1,K142,0,0)</f>
        <v>0</v>
      </c>
      <c r="L162" s="210">
        <f>IPMT('Model Assumptions'!$I$36,1,1,L142,0,0)</f>
        <v>0</v>
      </c>
      <c r="M162" s="210">
        <f>IPMT('Model Assumptions'!$I$36,1,1,M142,0,0)</f>
        <v>0</v>
      </c>
      <c r="N162" s="210">
        <f>IPMT('Model Assumptions'!$I$36,1,1,N142,0,0)</f>
        <v>0</v>
      </c>
      <c r="O162" s="210">
        <f>IPMT('Model Assumptions'!$I$36,1,1,O142,0,0)</f>
        <v>0</v>
      </c>
      <c r="P162" s="210">
        <f>IPMT('Model Assumptions'!$I$36,1,1,P142,0,0)</f>
        <v>0</v>
      </c>
      <c r="Q162" s="210">
        <f>IPMT('Model Assumptions'!$I$36,1,1,Q142,0,0)</f>
        <v>0</v>
      </c>
      <c r="R162" s="210">
        <f>IPMT('Model Assumptions'!$I$36,1,1,R142,0,0)</f>
        <v>0</v>
      </c>
      <c r="S162" s="210">
        <f>IPMT('Model Assumptions'!$I$36,1,1,S142,0,0)</f>
        <v>0</v>
      </c>
      <c r="T162" s="210">
        <f>IPMT('Model Assumptions'!$I$36,1,1,T142,0,0)</f>
        <v>0</v>
      </c>
      <c r="U162" s="210">
        <f>IPMT('Model Assumptions'!$I$36,1,1,U142,0,0)</f>
        <v>0</v>
      </c>
      <c r="V162" s="210">
        <f>IPMT('Model Assumptions'!$I$36,1,1,V142,0,0)</f>
        <v>0</v>
      </c>
      <c r="W162" s="210">
        <f>IPMT('Model Assumptions'!$I$36,1,1,W142,0,0)</f>
        <v>0</v>
      </c>
      <c r="X162" s="210">
        <f>IPMT('Model Assumptions'!$I$36,1,1,X142,0,0)</f>
        <v>0</v>
      </c>
      <c r="Y162" s="210">
        <f>IPMT('Model Assumptions'!$I$36,1,1,Y142,0,0)</f>
        <v>0</v>
      </c>
      <c r="Z162" s="210">
        <f>IPMT('Model Assumptions'!$I$36,1,1,Z142,0,0)</f>
        <v>0</v>
      </c>
      <c r="AA162" s="210">
        <f>IPMT('Model Assumptions'!$I$36,1,1,AA142,0,0)</f>
        <v>0</v>
      </c>
      <c r="AB162" s="210">
        <f>IPMT('Model Assumptions'!$I$36,1,1,AB142,0,0)</f>
        <v>0</v>
      </c>
      <c r="AC162" s="210">
        <f>IPMT('Model Assumptions'!$I$36,1,1,AC142,0,0)</f>
        <v>0</v>
      </c>
      <c r="AD162" s="210">
        <f>IPMT('Model Assumptions'!$I$36,1,1,AD142,0,0)</f>
        <v>0</v>
      </c>
      <c r="AE162" s="210">
        <f>IPMT('Model Assumptions'!$I$36,1,1,AE142,0,0)</f>
        <v>0</v>
      </c>
      <c r="AF162" s="210">
        <f>IPMT('Model Assumptions'!$I$36,1,1,AF142,0,0)</f>
        <v>0</v>
      </c>
      <c r="AG162" s="210">
        <f>IPMT('Model Assumptions'!$I$36,1,1,AG142,0,0)</f>
        <v>0</v>
      </c>
      <c r="AH162" s="210">
        <f>IPMT('Model Assumptions'!$I$36,1,1,AH142,0,0)</f>
        <v>0</v>
      </c>
      <c r="AI162" s="210">
        <f>IPMT('Model Assumptions'!$I$36,1,1,AI142,0,0)</f>
        <v>0</v>
      </c>
      <c r="AJ162" s="210">
        <f>IPMT('Model Assumptions'!$I$36,1,1,AJ142,0,0)</f>
        <v>0</v>
      </c>
      <c r="AK162" s="210">
        <f>IPMT('Model Assumptions'!$I$36,1,1,AK142,0,0)</f>
        <v>0</v>
      </c>
      <c r="AL162" s="210">
        <f>IPMT('Model Assumptions'!$I$36,1,1,AL142,0,0)</f>
        <v>0</v>
      </c>
      <c r="AM162" s="210">
        <f>IPMT('Model Assumptions'!$I$36,1,1,AM142,0,0)</f>
        <v>0</v>
      </c>
      <c r="AN162" s="210">
        <f>IPMT('Model Assumptions'!$I$36,1,1,AN142,0,0)</f>
        <v>0</v>
      </c>
      <c r="AO162" s="210">
        <f>IPMT('Model Assumptions'!$I$36,1,1,AO142,0,0)</f>
        <v>0</v>
      </c>
      <c r="AP162" s="210">
        <f>IPMT('Model Assumptions'!$I$36,1,1,AP142,0,0)</f>
        <v>0</v>
      </c>
      <c r="AQ162" s="210">
        <f>IPMT('Model Assumptions'!$I$36,1,1,AQ142,0,0)</f>
        <v>0</v>
      </c>
      <c r="AR162" s="210">
        <f>IPMT('Model Assumptions'!$I$36,1,1,AR142,0,0)</f>
        <v>0</v>
      </c>
      <c r="AS162" s="210">
        <f>IPMT('Model Assumptions'!$I$36,1,1,AS142,0,0)</f>
        <v>0</v>
      </c>
      <c r="AT162" s="210">
        <f>IPMT('Model Assumptions'!$I$36,1,1,AT142,0,0)</f>
        <v>0</v>
      </c>
      <c r="AU162" s="210">
        <f>IPMT('Model Assumptions'!$I$36,1,1,AU142,0,0)</f>
        <v>0</v>
      </c>
      <c r="AV162" s="210">
        <f>IPMT('Model Assumptions'!$I$36,1,1,AV142,0,0)</f>
        <v>0</v>
      </c>
      <c r="AW162" s="210">
        <f>IPMT('Model Assumptions'!$I$36,1,1,AW142,0,0)</f>
        <v>0</v>
      </c>
      <c r="AX162" s="210">
        <f>IPMT('Model Assumptions'!$I$36,1,1,AX142,0,0)</f>
        <v>0</v>
      </c>
      <c r="AY162" s="210">
        <f>IPMT('Model Assumptions'!$I$36,1,1,AY142,0,0)</f>
        <v>0</v>
      </c>
      <c r="AZ162" s="210">
        <f>IPMT('Model Assumptions'!$I$36,1,1,AZ142,0,0)</f>
        <v>0</v>
      </c>
      <c r="BA162" s="210">
        <f>IPMT('Model Assumptions'!$I$36,1,1,BA142,0,0)</f>
        <v>0</v>
      </c>
      <c r="BB162" s="210">
        <f>IPMT('Model Assumptions'!$I$36,1,1,BB142,0,0)</f>
        <v>0</v>
      </c>
      <c r="BC162" s="210">
        <f>IPMT('Model Assumptions'!$I$36,1,1,BC142,0,0)</f>
        <v>0</v>
      </c>
      <c r="BD162" s="210">
        <f>IPMT('Model Assumptions'!$I$36,1,1,BD142,0,0)</f>
        <v>0</v>
      </c>
      <c r="BE162" s="210">
        <f>IPMT('Model Assumptions'!$I$36,1,1,BE142,0,0)</f>
        <v>0</v>
      </c>
      <c r="BF162" s="210">
        <f>IPMT('Model Assumptions'!$I$36,1,1,BF142,0,0)</f>
        <v>0</v>
      </c>
      <c r="BG162" s="210">
        <f>IPMT('Model Assumptions'!$I$36,1,1,BG142,0,0)</f>
        <v>0</v>
      </c>
      <c r="BH162" s="210">
        <f>IPMT('Model Assumptions'!$I$36,1,1,BH142,0,0)</f>
        <v>0</v>
      </c>
      <c r="BI162" s="210">
        <f>IPMT('Model Assumptions'!$I$36,1,1,BI142,0,0)</f>
        <v>0</v>
      </c>
      <c r="BJ162" s="210">
        <f>IPMT('Model Assumptions'!$I$36,1,1,BJ142,0,0)</f>
        <v>0</v>
      </c>
      <c r="BK162" s="210">
        <f>IPMT('Model Assumptions'!$I$36,1,1,BK142,0,0)</f>
        <v>0</v>
      </c>
      <c r="BL162" s="210">
        <f>IPMT('Model Assumptions'!$I$36,1,1,BL142,0,0)</f>
        <v>0</v>
      </c>
      <c r="BM162" s="210">
        <f>IPMT('Model Assumptions'!$I$36,1,1,BM142,0,0)</f>
        <v>0</v>
      </c>
      <c r="BN162" s="210">
        <f>IPMT('Model Assumptions'!$I$36,1,1,BN142,0,0)</f>
        <v>0</v>
      </c>
      <c r="BO162" s="210">
        <f>IPMT('Model Assumptions'!$I$36,1,1,BO142,0,0)</f>
        <v>0</v>
      </c>
      <c r="BP162" s="210">
        <f>IPMT('Model Assumptions'!$I$36,1,1,BP142,0,0)</f>
        <v>0</v>
      </c>
      <c r="BQ162" s="210">
        <f>IPMT('Model Assumptions'!$I$36,1,1,BQ142,0,0)</f>
        <v>0</v>
      </c>
      <c r="BR162" s="210">
        <f>IPMT('Model Assumptions'!$I$36,1,1,BR142,0,0)</f>
        <v>0</v>
      </c>
      <c r="BS162" s="210">
        <f>IPMT('Model Assumptions'!$I$36,1,1,BS142,0,0)</f>
        <v>0</v>
      </c>
      <c r="BT162" s="210">
        <f>IPMT('Model Assumptions'!$I$36,1,1,BT142,0,0)</f>
        <v>0</v>
      </c>
      <c r="BU162" s="210">
        <f>IPMT('Model Assumptions'!$I$36,1,1,BU142,0,0)</f>
        <v>0</v>
      </c>
      <c r="BV162" s="210">
        <f>IPMT('Model Assumptions'!$I$36,1,1,BV142,0,0)</f>
        <v>0</v>
      </c>
      <c r="BW162" s="210">
        <f>IPMT('Model Assumptions'!$I$36,1,1,BW142,0,0)</f>
        <v>0</v>
      </c>
      <c r="BX162" s="210">
        <f>IPMT('Model Assumptions'!$I$36,1,1,BX142,0,0)</f>
        <v>0</v>
      </c>
      <c r="BY162" s="210">
        <f>IPMT('Model Assumptions'!$I$36,1,1,BY142,0,0)</f>
        <v>0</v>
      </c>
      <c r="BZ162" s="210">
        <f>IPMT('Model Assumptions'!$I$36,1,1,BZ142,0,0)</f>
        <v>0</v>
      </c>
      <c r="CA162" s="210">
        <f>IPMT('Model Assumptions'!$I$36,1,1,CA142,0,0)</f>
        <v>0</v>
      </c>
      <c r="CB162" s="210">
        <f>IPMT('Model Assumptions'!$I$36,1,1,CB142,0,0)</f>
        <v>0</v>
      </c>
      <c r="CC162" s="210">
        <f>IPMT('Model Assumptions'!$I$36,1,1,CC142,0,0)</f>
        <v>0</v>
      </c>
      <c r="CD162" s="210">
        <f>IPMT('Model Assumptions'!$I$36,1,1,CD142,0,0)</f>
        <v>0</v>
      </c>
      <c r="CE162" s="210">
        <f>IPMT('Model Assumptions'!$I$36,1,1,CE142,0,0)</f>
        <v>0</v>
      </c>
      <c r="CF162" s="210">
        <f>IPMT('Model Assumptions'!$I$36,1,1,CF142,0,0)</f>
        <v>0</v>
      </c>
      <c r="CG162" s="210">
        <f>IPMT('Model Assumptions'!$I$36,1,1,CG142,0,0)</f>
        <v>0</v>
      </c>
      <c r="CH162" s="210">
        <f>IPMT('Model Assumptions'!$I$36,1,1,CH142,0,0)</f>
        <v>0</v>
      </c>
      <c r="CI162" s="210">
        <f>IPMT('Model Assumptions'!$I$36,1,1,CI142,0,0)</f>
        <v>0</v>
      </c>
      <c r="CJ162" s="210">
        <f>IPMT('Model Assumptions'!$I$36,1,1,CJ142,0,0)</f>
        <v>0</v>
      </c>
      <c r="CK162" s="210">
        <f>IPMT('Model Assumptions'!$I$36,1,1,CK142,0,0)</f>
        <v>0</v>
      </c>
      <c r="CL162" s="210">
        <f>IPMT('Model Assumptions'!$I$36,1,1,CL142,0,0)</f>
        <v>0</v>
      </c>
      <c r="CM162" s="210">
        <f>IPMT('Model Assumptions'!$I$36,1,1,CM142,0,0)</f>
        <v>0</v>
      </c>
      <c r="CN162" s="210">
        <f>IPMT('Model Assumptions'!$I$36,1,1,CN142,0,0)</f>
        <v>0</v>
      </c>
      <c r="CO162" s="210">
        <f>IPMT('Model Assumptions'!$I$36,1,1,CO142,0,0)</f>
        <v>0</v>
      </c>
      <c r="CP162" s="210">
        <f>IPMT('Model Assumptions'!$I$36,1,1,CP142,0,0)</f>
        <v>0</v>
      </c>
      <c r="CQ162" s="210">
        <f>IPMT('Model Assumptions'!$I$36,1,1,CQ142,0,0)</f>
        <v>0</v>
      </c>
      <c r="CR162" s="210">
        <f>IPMT('Model Assumptions'!$I$36,1,1,CR142,0,0)</f>
        <v>0</v>
      </c>
      <c r="CS162" s="210">
        <f>IPMT('Model Assumptions'!$I$36,1,1,CS142,0,0)</f>
        <v>0</v>
      </c>
      <c r="CT162" s="210">
        <f>IPMT('Model Assumptions'!$I$36,1,1,CT142,0,0)</f>
        <v>0</v>
      </c>
      <c r="CU162" s="210">
        <f>IPMT('Model Assumptions'!$I$36,1,1,CU142,0,0)</f>
        <v>0</v>
      </c>
      <c r="CV162" s="210">
        <f>IPMT('Model Assumptions'!$I$36,1,1,CV142,0,0)</f>
        <v>0</v>
      </c>
      <c r="CW162" s="210">
        <f>IPMT('Model Assumptions'!$I$36,1,1,CW142,0,0)</f>
        <v>0</v>
      </c>
      <c r="CX162" s="210">
        <f>IPMT('Model Assumptions'!$I$36,1,1,CX142,0,0)</f>
        <v>0</v>
      </c>
      <c r="CY162" s="210">
        <f>IPMT('Model Assumptions'!$I$36,1,1,CY142,0,0)</f>
        <v>0</v>
      </c>
      <c r="CZ162" s="210">
        <f>IPMT('Model Assumptions'!$I$36,1,1,CZ142,0,0)</f>
        <v>0</v>
      </c>
      <c r="DA162" s="210">
        <f>IPMT('Model Assumptions'!$I$36,1,1,DA142,0,0)</f>
        <v>0</v>
      </c>
      <c r="DB162" s="210">
        <f>IPMT('Model Assumptions'!$I$36,1,1,DB142,0,0)</f>
        <v>0</v>
      </c>
      <c r="DC162" s="210">
        <f>IPMT('Model Assumptions'!$I$36,1,1,DC142,0,0)</f>
        <v>0</v>
      </c>
      <c r="DD162" s="210">
        <f>IPMT('Model Assumptions'!$I$36,1,1,DD142,0,0)</f>
        <v>0</v>
      </c>
      <c r="DE162" s="210">
        <f>IPMT('Model Assumptions'!$I$36,1,1,DE142,0,0)</f>
        <v>0</v>
      </c>
      <c r="DF162" s="210">
        <f>IPMT('Model Assumptions'!$I$36,1,1,DF142,0,0)</f>
        <v>0</v>
      </c>
      <c r="DG162" s="210">
        <f>IPMT('Model Assumptions'!$I$36,1,1,DG142,0,0)</f>
        <v>0</v>
      </c>
      <c r="DH162" s="210">
        <f>IPMT('Model Assumptions'!$I$36,1,1,DH142,0,0)</f>
        <v>0</v>
      </c>
      <c r="DI162" s="210">
        <f>IPMT('Model Assumptions'!$I$36,1,1,DI142,0,0)</f>
        <v>0</v>
      </c>
      <c r="DJ162" s="210">
        <f>IPMT('Model Assumptions'!$I$36,1,1,DJ142,0,0)</f>
        <v>0</v>
      </c>
      <c r="DK162" s="210">
        <f>IPMT('Model Assumptions'!$I$36,1,1,DK142,0,0)</f>
        <v>0</v>
      </c>
      <c r="DL162" s="210">
        <f>IPMT('Model Assumptions'!$I$36,1,1,DL142,0,0)</f>
        <v>0</v>
      </c>
      <c r="DM162" s="210">
        <f>IPMT('Model Assumptions'!$I$36,1,1,DM142,0,0)</f>
        <v>0</v>
      </c>
      <c r="DN162" s="210">
        <f>IPMT('Model Assumptions'!$I$36,1,1,DN142,0,0)</f>
        <v>0</v>
      </c>
      <c r="DO162" s="210">
        <f>IPMT('Model Assumptions'!$I$36,1,1,DO142,0,0)</f>
        <v>0</v>
      </c>
      <c r="DP162" s="210">
        <f>IPMT('Model Assumptions'!$I$36,1,1,DP142,0,0)</f>
        <v>0</v>
      </c>
      <c r="DQ162" s="210">
        <f>IPMT('Model Assumptions'!$I$36,1,1,DQ142,0,0)</f>
        <v>0</v>
      </c>
      <c r="DR162" s="210">
        <f>IPMT('Model Assumptions'!$I$36,1,1,DR142,0,0)</f>
        <v>0</v>
      </c>
      <c r="DS162" s="210">
        <f>IPMT('Model Assumptions'!$I$36,1,1,DS142,0,0)</f>
        <v>0</v>
      </c>
      <c r="DT162" s="210">
        <f>IPMT('Model Assumptions'!$I$36,1,1,DT142,0,0)</f>
        <v>0</v>
      </c>
      <c r="DU162" s="210">
        <f>IPMT('Model Assumptions'!$I$36,1,1,DU142,0,0)</f>
        <v>0</v>
      </c>
      <c r="DV162" s="210">
        <f>IPMT('Model Assumptions'!$I$36,1,1,DV142,0,0)</f>
        <v>0</v>
      </c>
      <c r="DW162" s="210">
        <f>IPMT('Model Assumptions'!$I$36,1,1,DW142,0,0)</f>
        <v>0</v>
      </c>
      <c r="DX162" s="210">
        <f>IPMT('Model Assumptions'!$I$36,1,1,DX142,0,0)</f>
        <v>0</v>
      </c>
      <c r="DY162" s="210">
        <f>IPMT('Model Assumptions'!$I$36,1,1,DY142,0,0)</f>
        <v>0</v>
      </c>
      <c r="DZ162" s="210">
        <f>IPMT('Model Assumptions'!$I$36,1,1,DZ142,0,0)</f>
        <v>0</v>
      </c>
      <c r="EA162" s="210">
        <f>IPMT('Model Assumptions'!$I$36,1,1,EA142,0,0)</f>
        <v>0</v>
      </c>
      <c r="EB162" s="210">
        <f>IPMT('Model Assumptions'!$I$36,1,1,EB142,0,0)</f>
        <v>0</v>
      </c>
      <c r="EC162" s="210">
        <f>IPMT('Model Assumptions'!$I$36,1,1,EC142,0,0)</f>
        <v>0</v>
      </c>
      <c r="ED162" s="210">
        <f>IPMT('Model Assumptions'!$I$36,1,1,ED142,0,0)</f>
        <v>0</v>
      </c>
      <c r="EE162" s="210">
        <f>IPMT('Model Assumptions'!$I$36,1,1,EE142,0,0)</f>
        <v>0</v>
      </c>
      <c r="EF162" s="210">
        <f>IPMT('Model Assumptions'!$I$36,1,1,EF142,0,0)</f>
        <v>0</v>
      </c>
      <c r="EG162" s="210">
        <f>IPMT('Model Assumptions'!$I$36,1,1,EG142,0,0)</f>
        <v>0</v>
      </c>
      <c r="EH162" s="210">
        <f>IPMT('Model Assumptions'!$I$36,1,1,EH142,0,0)</f>
        <v>0</v>
      </c>
      <c r="EI162" s="210">
        <f>IPMT('Model Assumptions'!$I$36,1,1,EI142,0,0)</f>
        <v>0</v>
      </c>
      <c r="EJ162" s="210">
        <f>IPMT('Model Assumptions'!$I$36,1,1,EJ142,0,0)</f>
        <v>0</v>
      </c>
      <c r="EK162" s="210">
        <f>IPMT('Model Assumptions'!$I$36,1,1,EK142,0,0)</f>
        <v>0</v>
      </c>
      <c r="EL162" s="210">
        <f>IPMT('Model Assumptions'!$I$36,1,1,EL142,0,0)</f>
        <v>0</v>
      </c>
      <c r="EM162" s="210">
        <f>IPMT('Model Assumptions'!$I$36,1,1,EM142,0,0)</f>
        <v>0</v>
      </c>
      <c r="EN162" s="210">
        <f>IPMT('Model Assumptions'!$I$36,1,1,EN142,0,0)</f>
        <v>0</v>
      </c>
      <c r="EO162" s="210">
        <f>IPMT('Model Assumptions'!$I$36,1,1,EO142,0,0)</f>
        <v>0</v>
      </c>
      <c r="EP162" s="210">
        <f>IPMT('Model Assumptions'!$I$36,1,1,EP142,0,0)</f>
        <v>0</v>
      </c>
      <c r="EQ162" s="210">
        <f>IPMT('Model Assumptions'!$I$36,1,1,EQ142,0,0)</f>
        <v>0</v>
      </c>
      <c r="ER162" s="210">
        <f>IPMT('Model Assumptions'!$I$36,1,1,ER142,0,0)</f>
        <v>0</v>
      </c>
      <c r="ES162" s="210">
        <f>IPMT('Model Assumptions'!$I$36,1,1,ES142,0,0)</f>
        <v>0</v>
      </c>
      <c r="ET162" s="210">
        <f>IPMT('Model Assumptions'!$I$36,1,1,ET142,0,0)</f>
        <v>0</v>
      </c>
      <c r="EU162" s="210">
        <f>IPMT('Model Assumptions'!$I$36,1,1,EU142,0,0)</f>
        <v>0</v>
      </c>
      <c r="EV162" s="210">
        <f>IPMT('Model Assumptions'!$I$36,1,1,EV142,0,0)</f>
        <v>0</v>
      </c>
      <c r="EW162" s="210">
        <f>IPMT('Model Assumptions'!$I$36,1,1,EW142,0,0)</f>
        <v>0</v>
      </c>
      <c r="EX162" s="210">
        <f>IPMT('Model Assumptions'!$I$36,1,1,EX142,0,0)</f>
        <v>0</v>
      </c>
      <c r="EY162" s="210">
        <f>IPMT('Model Assumptions'!$I$36,1,1,EY142,0,0)</f>
        <v>0</v>
      </c>
      <c r="EZ162" s="210">
        <f>IPMT('Model Assumptions'!$I$36,1,1,EZ142,0,0)</f>
        <v>0</v>
      </c>
      <c r="FA162" s="210">
        <f>IPMT('Model Assumptions'!$I$36,1,1,FA142,0,0)</f>
        <v>0</v>
      </c>
      <c r="FB162" s="210">
        <f>IPMT('Model Assumptions'!$I$36,1,1,FB142,0,0)</f>
        <v>0</v>
      </c>
      <c r="FC162" s="210">
        <f>IPMT('Model Assumptions'!$I$36,1,1,FC142,0,0)</f>
        <v>0</v>
      </c>
      <c r="FD162" s="210">
        <f>IPMT('Model Assumptions'!$I$36,1,1,FD142,0,0)</f>
        <v>0</v>
      </c>
      <c r="FE162" s="210">
        <f>IPMT('Model Assumptions'!$I$36,1,1,FE142,0,0)</f>
        <v>0</v>
      </c>
      <c r="FF162" s="210">
        <f>IPMT('Model Assumptions'!$I$36,1,1,FF142,0,0)</f>
        <v>0</v>
      </c>
      <c r="FG162" s="210">
        <f>IPMT('Model Assumptions'!$I$36,1,1,FG142,0,0)</f>
        <v>0</v>
      </c>
      <c r="FH162" s="210">
        <f>IPMT('Model Assumptions'!$I$36,1,1,FH142,0,0)</f>
        <v>0</v>
      </c>
      <c r="FI162" s="210">
        <f>IPMT('Model Assumptions'!$I$36,1,1,FI142,0,0)</f>
        <v>0</v>
      </c>
      <c r="FJ162" s="210">
        <f>IPMT('Model Assumptions'!$I$36,1,1,FJ142,0,0)</f>
        <v>0</v>
      </c>
      <c r="FK162" s="210">
        <f>IPMT('Model Assumptions'!$I$36,1,1,FK142,0,0)</f>
        <v>0</v>
      </c>
      <c r="FL162" s="210">
        <f>IPMT('Model Assumptions'!$I$36,1,1,FL142,0,0)</f>
        <v>0</v>
      </c>
      <c r="FM162" s="210">
        <f>IPMT('Model Assumptions'!$I$36,1,1,FM142,0,0)</f>
        <v>0</v>
      </c>
      <c r="FN162" s="210">
        <f>IPMT('Model Assumptions'!$I$36,1,1,FN142,0,0)</f>
        <v>0</v>
      </c>
      <c r="FO162" s="210">
        <f>IPMT('Model Assumptions'!$I$36,1,1,FO142,0,0)</f>
        <v>0</v>
      </c>
      <c r="FP162" s="210">
        <f>IPMT('Model Assumptions'!$I$36,1,1,FP142,0,0)</f>
        <v>0</v>
      </c>
      <c r="FQ162" s="210">
        <f>IPMT('Model Assumptions'!$I$36,1,1,FQ142,0,0)</f>
        <v>0</v>
      </c>
      <c r="FR162" s="210">
        <f>IPMT('Model Assumptions'!$I$36,1,1,FR142,0,0)</f>
        <v>0</v>
      </c>
      <c r="FS162" s="210">
        <f>IPMT('Model Assumptions'!$I$36,1,1,FS142,0,0)</f>
        <v>0</v>
      </c>
      <c r="FT162" s="210">
        <f>IPMT('Model Assumptions'!$I$36,1,1,FT142,0,0)</f>
        <v>0</v>
      </c>
      <c r="FU162" s="210">
        <f>IPMT('Model Assumptions'!$I$36,1,1,FU142,0,0)</f>
        <v>0</v>
      </c>
      <c r="FV162" s="210">
        <f>IPMT('Model Assumptions'!$I$36,1,1,FV142,0,0)</f>
        <v>0</v>
      </c>
      <c r="FW162" s="210">
        <f>IPMT('Model Assumptions'!$I$36,1,1,FW142,0,0)</f>
        <v>0</v>
      </c>
      <c r="FX162" s="210">
        <f>IPMT('Model Assumptions'!$I$36,1,1,FX142,0,0)</f>
        <v>0</v>
      </c>
      <c r="FY162" s="210">
        <f>IPMT('Model Assumptions'!$I$36,1,1,FY142,0,0)</f>
        <v>0</v>
      </c>
      <c r="FZ162" s="210">
        <f>IPMT('Model Assumptions'!$I$36,1,1,FZ142,0,0)</f>
        <v>0</v>
      </c>
      <c r="GA162" s="210">
        <f>IPMT('Model Assumptions'!$I$36,1,1,GA142,0,0)</f>
        <v>0</v>
      </c>
      <c r="GB162" s="210">
        <f>IPMT('Model Assumptions'!$I$36,1,1,GB142,0,0)</f>
        <v>0</v>
      </c>
      <c r="GC162" s="210">
        <f>IPMT('Model Assumptions'!$I$36,1,1,GC142,0,0)</f>
        <v>0</v>
      </c>
      <c r="GD162" s="210">
        <f>IPMT('Model Assumptions'!$I$36,1,1,GD142,0,0)</f>
        <v>0</v>
      </c>
      <c r="GE162" s="210">
        <f>IPMT('Model Assumptions'!$I$36,1,1,GE142,0,0)</f>
        <v>0</v>
      </c>
      <c r="GF162" s="210">
        <f>IPMT('Model Assumptions'!$I$36,1,1,GF142,0,0)</f>
        <v>0</v>
      </c>
      <c r="GG162" s="210">
        <f>IPMT('Model Assumptions'!$I$36,1,1,GG142,0,0)</f>
        <v>0</v>
      </c>
      <c r="GH162" s="210">
        <f>IPMT('Model Assumptions'!$I$36,1,1,GH142,0,0)</f>
        <v>0</v>
      </c>
      <c r="GI162" s="210">
        <f>IPMT('Model Assumptions'!$I$36,1,1,GI142,0,0)</f>
        <v>0</v>
      </c>
      <c r="GJ162" s="210">
        <f>IPMT('Model Assumptions'!$I$36,1,1,GJ142,0,0)</f>
        <v>0</v>
      </c>
      <c r="GK162" s="210">
        <f>IPMT('Model Assumptions'!$I$36,1,1,GK142,0,0)</f>
        <v>0</v>
      </c>
      <c r="GL162" s="210">
        <f>IPMT('Model Assumptions'!$I$36,1,1,GL142,0,0)</f>
        <v>0</v>
      </c>
      <c r="GM162" s="210">
        <f>IPMT('Model Assumptions'!$I$36,1,1,GM142,0,0)</f>
        <v>0</v>
      </c>
      <c r="GN162" s="210">
        <f>IPMT('Model Assumptions'!$I$36,1,1,GN142,0,0)</f>
        <v>0</v>
      </c>
      <c r="GO162" s="210">
        <f>IPMT('Model Assumptions'!$I$36,1,1,GO142,0,0)</f>
        <v>0</v>
      </c>
      <c r="GP162" s="210">
        <f>IPMT('Model Assumptions'!$I$36,1,1,GP142,0,0)</f>
        <v>0</v>
      </c>
      <c r="GQ162" s="210">
        <f>IPMT('Model Assumptions'!$I$36,1,1,GQ142,0,0)</f>
        <v>0</v>
      </c>
      <c r="GR162" s="210">
        <f>IPMT('Model Assumptions'!$I$36,1,1,GR142,0,0)</f>
        <v>0</v>
      </c>
      <c r="GS162" s="210">
        <f>IPMT('Model Assumptions'!$I$36,1,1,GS142,0,0)</f>
        <v>0</v>
      </c>
      <c r="GT162" s="210">
        <f>IPMT('Model Assumptions'!$I$36,1,1,GT142,0,0)</f>
        <v>0</v>
      </c>
      <c r="GU162" s="210">
        <f>IPMT('Model Assumptions'!$I$36,1,1,GU142,0,0)</f>
        <v>0</v>
      </c>
      <c r="GV162" s="210">
        <f>IPMT('Model Assumptions'!$I$36,1,1,GV142,0,0)</f>
        <v>0</v>
      </c>
      <c r="GX162" s="230">
        <f t="shared" si="223"/>
        <v>161</v>
      </c>
      <c r="HB162" s="211" t="str">
        <f>FC$18&amp;FC$19&amp;FC$20</f>
        <v/>
      </c>
      <c r="HF162" s="212" t="str">
        <f>FC$18&amp;FC$19&amp;FC$20&amp;"Term:"&amp; FC$43&amp;"  Mileage: "&amp;FC$44</f>
        <v xml:space="preserve">Term:  Mileage: </v>
      </c>
    </row>
    <row r="163" spans="1:214" ht="12" hidden="1" customHeight="1" x14ac:dyDescent="0.2">
      <c r="A163" s="230" t="s">
        <v>440</v>
      </c>
      <c r="B163" s="208" t="str">
        <f t="shared" si="128"/>
        <v>x</v>
      </c>
      <c r="D163" s="223" t="str">
        <f>'Running Costs'!C131</f>
        <v>Step 3: calculate the monthly running market costs</v>
      </c>
      <c r="GX163" s="230">
        <f t="shared" si="223"/>
        <v>162</v>
      </c>
      <c r="HB163" s="211" t="str">
        <f>FD$18&amp;FD$19&amp;FD$20</f>
        <v/>
      </c>
      <c r="HF163" s="212" t="str">
        <f>FD$18&amp;FD$19&amp;FD$20&amp;"Term:"&amp; FD$43&amp;"  Mileage: "&amp;FD$44</f>
        <v xml:space="preserve">Term:  Mileage: </v>
      </c>
    </row>
    <row r="164" spans="1:214" ht="12" hidden="1" customHeight="1" x14ac:dyDescent="0.2">
      <c r="A164" s="230" t="s">
        <v>721</v>
      </c>
      <c r="B164" s="208" t="str">
        <f t="shared" si="128"/>
        <v>YourMonthlyCostRC</v>
      </c>
      <c r="C164" s="213"/>
      <c r="D164" s="244" t="str">
        <f>'Running Costs'!C133</f>
        <v>Total monthly market running costs (VAT excl.)</v>
      </c>
      <c r="E164" s="246">
        <f>IF('Model Assumptions'!$I$107="No",0,SUM(E125:E142)/12+SUM(E144:E162)/12)</f>
        <v>109.43638999999996</v>
      </c>
      <c r="F164" s="246">
        <f>IF('Model Assumptions'!$I$107="No",0,SUM(F125:F142)/12+SUM(F144:F162)/12)</f>
        <v>118.40942499999994</v>
      </c>
      <c r="G164" s="246">
        <f>IF('Model Assumptions'!$I$107="No",0,SUM(G125:G142)/12+SUM(G144:G162)/12)</f>
        <v>137.97011499999994</v>
      </c>
      <c r="H164" s="246">
        <f>IF('Model Assumptions'!$I$107="No",0,SUM(H125:H142)/12+SUM(H144:H162)/12)</f>
        <v>113.74579000000001</v>
      </c>
      <c r="I164" s="246">
        <f>IF('Model Assumptions'!$I$107="No",0,SUM(I125:I142)/12+SUM(I144:I162)/12)</f>
        <v>124.23502499999998</v>
      </c>
      <c r="J164" s="246">
        <f>IF('Model Assumptions'!$I$107="No",0,SUM(J125:J142)/12+SUM(J144:J162)/12)</f>
        <v>145.79071500000001</v>
      </c>
      <c r="K164" s="246">
        <f>IF('Model Assumptions'!$I$107="No",0,SUM(K125:K142)/12+SUM(K144:K162)/12)</f>
        <v>116.28091499999999</v>
      </c>
      <c r="L164" s="246">
        <f>IF('Model Assumptions'!$I$107="No",0,SUM(L125:L142)/12+SUM(L144:L162)/12)</f>
        <v>124.36284999999997</v>
      </c>
      <c r="M164" s="246">
        <f>IF('Model Assumptions'!$I$107="No",0,SUM(M125:M142)/12+SUM(M144:M162)/12)</f>
        <v>141.05739000000003</v>
      </c>
      <c r="N164" s="246">
        <f>IF('Model Assumptions'!$I$107="No",0,SUM(N125:N142)/12+SUM(N144:N162)/12)</f>
        <v>119.48222499999996</v>
      </c>
      <c r="O164" s="246">
        <f>IF('Model Assumptions'!$I$107="No",0,SUM(O125:O142)/12+SUM(O144:O162)/12)</f>
        <v>128.62550000000005</v>
      </c>
      <c r="P164" s="246">
        <f>IF('Model Assumptions'!$I$107="No",0,SUM(P125:P142)/12+SUM(P144:P162)/12)</f>
        <v>147.46438000000001</v>
      </c>
      <c r="Q164" s="246">
        <f>IF('Model Assumptions'!$I$107="No",0,SUM(Q125:Q142)/12+SUM(Q144:Q162)/12)</f>
        <v>112.92892500000002</v>
      </c>
      <c r="R164" s="246">
        <f>IF('Model Assumptions'!$I$107="No",0,SUM(R125:R142)/12+SUM(R144:R162)/12)</f>
        <v>122.22809499999995</v>
      </c>
      <c r="S164" s="246">
        <f>IF('Model Assumptions'!$I$107="No",0,SUM(S125:S142)/12+SUM(S144:S162)/12)</f>
        <v>142.92945</v>
      </c>
      <c r="T164" s="246">
        <f>IF('Model Assumptions'!$I$107="No",0,SUM(T125:T142)/12+SUM(T144:T162)/12)</f>
        <v>117.50109500000001</v>
      </c>
      <c r="U164" s="246">
        <f>IF('Model Assumptions'!$I$107="No",0,SUM(U125:U142)/12+SUM(U144:U162)/12)</f>
        <v>128.62312499999999</v>
      </c>
      <c r="V164" s="246">
        <f>IF('Model Assumptions'!$I$107="No",0,SUM(V125:V142)/12+SUM(V144:V162)/12)</f>
        <v>150.58931000000001</v>
      </c>
      <c r="W164" s="246">
        <f>IF('Model Assumptions'!$I$107="No",0,SUM(W125:W142)/12+SUM(W144:W162)/12)</f>
        <v>131.42583499999998</v>
      </c>
      <c r="X164" s="246">
        <f>IF('Model Assumptions'!$I$107="No",0,SUM(X125:X142)/12+SUM(X144:X162)/12)</f>
        <v>141.31960999999998</v>
      </c>
      <c r="Y164" s="246">
        <f>IF('Model Assumptions'!$I$107="No",0,SUM(Y125:Y142)/12+SUM(Y144:Y162)/12)</f>
        <v>163.02046000000001</v>
      </c>
      <c r="Z164" s="246">
        <f>IF('Model Assumptions'!$I$107="No",0,SUM(Z125:Z142)/12+SUM(Z144:Z162)/12)</f>
        <v>136.11769499999997</v>
      </c>
      <c r="AA164" s="246">
        <f>IF('Model Assumptions'!$I$107="No",0,SUM(AA125:AA142)/12+SUM(AA144:AA162)/12)</f>
        <v>147.74541000000002</v>
      </c>
      <c r="AB164" s="246">
        <f>IF('Model Assumptions'!$I$107="No",0,SUM(AB125:AB142)/12+SUM(AB144:AB162)/12)</f>
        <v>171.03570500000004</v>
      </c>
      <c r="AC164" s="246">
        <f>IF('Model Assumptions'!$I$107="No",0,SUM(AC125:AC142)/12+SUM(AC144:AC162)/12)</f>
        <v>141.75986</v>
      </c>
      <c r="AD164" s="246">
        <f>IF('Model Assumptions'!$I$107="No",0,SUM(AD125:AD142)/12+SUM(AD144:AD162)/12)</f>
        <v>153.95377500000004</v>
      </c>
      <c r="AE164" s="246">
        <f>IF('Model Assumptions'!$I$107="No",0,SUM(AE125:AE142)/12+SUM(AE144:AE162)/12)</f>
        <v>180.81084499999997</v>
      </c>
      <c r="AF164" s="246">
        <f>IF('Model Assumptions'!$I$107="No",0,SUM(AF125:AF142)/12+SUM(AF144:AF162)/12)</f>
        <v>147.22749000000002</v>
      </c>
      <c r="AG164" s="246">
        <f>IF('Model Assumptions'!$I$107="No",0,SUM(AG125:AG142)/12+SUM(AG144:AG162)/12)</f>
        <v>161.70691499999995</v>
      </c>
      <c r="AH164" s="246">
        <f>IF('Model Assumptions'!$I$107="No",0,SUM(AH125:AH142)/12+SUM(AH144:AH162)/12)</f>
        <v>190.02517999999998</v>
      </c>
      <c r="AI164" s="246">
        <f>IF('Model Assumptions'!$I$107="No",0,SUM(AI125:AI142)/12+SUM(AI144:AI162)/12)</f>
        <v>135.186365</v>
      </c>
      <c r="AJ164" s="246">
        <f>IF('Model Assumptions'!$I$107="No",0,SUM(AJ125:AJ142)/12+SUM(AJ144:AJ162)/12)</f>
        <v>143.57894999999994</v>
      </c>
      <c r="AK164" s="246">
        <f>IF('Model Assumptions'!$I$107="No",0,SUM(AK125:AK142)/12+SUM(AK144:AK162)/12)</f>
        <v>160.89478999999994</v>
      </c>
      <c r="AL164" s="246">
        <f>IF('Model Assumptions'!$I$107="No",0,SUM(AL125:AL142)/12+SUM(AL144:AL162)/12)</f>
        <v>138.38767499999997</v>
      </c>
      <c r="AM164" s="246">
        <f>IF('Model Assumptions'!$I$107="No",0,SUM(AM125:AM142)/12+SUM(AM144:AM162)/12)</f>
        <v>147.8416</v>
      </c>
      <c r="AN164" s="246">
        <f>IF('Model Assumptions'!$I$107="No",0,SUM(AN125:AN142)/12+SUM(AN144:AN162)/12)</f>
        <v>167.30178000000006</v>
      </c>
      <c r="AO164" s="246">
        <f>IF('Model Assumptions'!$I$107="No",0,SUM(AO125:AO142)/12+SUM(AO144:AO162)/12)</f>
        <v>139.16014000000001</v>
      </c>
      <c r="AP164" s="246">
        <f>IF('Model Assumptions'!$I$107="No",0,SUM(AP125:AP142)/12+SUM(AP144:AP162)/12)</f>
        <v>148.52428999999998</v>
      </c>
      <c r="AQ164" s="246">
        <f>IF('Model Assumptions'!$I$107="No",0,SUM(AQ125:AQ142)/12+SUM(AQ144:AQ162)/12)</f>
        <v>166.684775</v>
      </c>
      <c r="AR164" s="246">
        <f>IF('Model Assumptions'!$I$107="No",0,SUM(AR125:AR142)/12+SUM(AR144:AR162)/12)</f>
        <v>142.43174999999999</v>
      </c>
      <c r="AS164" s="246">
        <f>IF('Model Assumptions'!$I$107="No",0,SUM(AS125:AS142)/12+SUM(AS144:AS162)/12)</f>
        <v>152.19309500000006</v>
      </c>
      <c r="AT164" s="246">
        <f>IF('Model Assumptions'!$I$107="No",0,SUM(AT125:AT142)/12+SUM(AT144:AT162)/12)</f>
        <v>174.79787000000002</v>
      </c>
      <c r="AU164" s="246">
        <f>IF('Model Assumptions'!$I$107="No",0,SUM(AU125:AU142)/12+SUM(AU144:AU162)/12)</f>
        <v>133.30888499999995</v>
      </c>
      <c r="AV164" s="246">
        <f>IF('Model Assumptions'!$I$107="No",0,SUM(AV125:AV142)/12+SUM(AV144:AV162)/12)</f>
        <v>142.12336500000004</v>
      </c>
      <c r="AW164" s="246">
        <f>IF('Model Assumptions'!$I$107="No",0,SUM(AW125:AW142)/12+SUM(AW144:AW162)/12)</f>
        <v>160.71714499999993</v>
      </c>
      <c r="AX164" s="246">
        <f>IF('Model Assumptions'!$I$107="No",0,SUM(AX125:AX142)/12+SUM(AX144:AX162)/12)</f>
        <v>136.86758499999999</v>
      </c>
      <c r="AY164" s="246">
        <f>IF('Model Assumptions'!$I$107="No",0,SUM(AY125:AY142)/12+SUM(AY144:AY162)/12)</f>
        <v>146.90585499999995</v>
      </c>
      <c r="AZ164" s="246">
        <f>IF('Model Assumptions'!$I$107="No",0,SUM(AZ125:AZ142)/12+SUM(AZ144:AZ162)/12)</f>
        <v>167.84974499999998</v>
      </c>
      <c r="BA164" s="246">
        <f>IF('Model Assumptions'!$I$107="No",0,SUM(BA125:BA142)/12+SUM(BA144:BA162)/12)</f>
        <v>148.50434499999997</v>
      </c>
      <c r="BB164" s="246">
        <f>IF('Model Assumptions'!$I$107="No",0,SUM(BB125:BB142)/12+SUM(BB144:BB162)/12)</f>
        <v>161.73109999999994</v>
      </c>
      <c r="BC164" s="246">
        <f>IF('Model Assumptions'!$I$107="No",0,SUM(BC125:BC142)/12+SUM(BC144:BC162)/12)</f>
        <v>189.50995499999999</v>
      </c>
      <c r="BD164" s="246">
        <f>IF('Model Assumptions'!$I$107="No",0,SUM(BD125:BD142)/12+SUM(BD144:BD162)/12)</f>
        <v>153.643845</v>
      </c>
      <c r="BE164" s="246">
        <f>IF('Model Assumptions'!$I$107="No",0,SUM(BE125:BE142)/12+SUM(BE144:BE162)/12)</f>
        <v>168.52141499999993</v>
      </c>
      <c r="BF164" s="246">
        <f>IF('Model Assumptions'!$I$107="No",0,SUM(BF125:BF142)/12+SUM(BF144:BF162)/12)</f>
        <v>199.46737999999996</v>
      </c>
      <c r="BG164" s="246">
        <f>IF('Model Assumptions'!$I$107="No",0,SUM(BG125:BG142)/12+SUM(BG144:BG162)/12)</f>
        <v>140.23104500000008</v>
      </c>
      <c r="BH164" s="246">
        <f>IF('Model Assumptions'!$I$107="No",0,SUM(BH125:BH142)/12+SUM(BH144:BH162)/12)</f>
        <v>150.09404000000001</v>
      </c>
      <c r="BI164" s="246">
        <f>IF('Model Assumptions'!$I$107="No",0,SUM(BI125:BI142)/12+SUM(BI144:BI162)/12)</f>
        <v>170.25750500000007</v>
      </c>
      <c r="BJ164" s="246">
        <f>IF('Model Assumptions'!$I$107="No",0,SUM(BJ125:BJ142)/12+SUM(BJ144:BJ162)/12)</f>
        <v>143.43235500000003</v>
      </c>
      <c r="BK164" s="246">
        <f>IF('Model Assumptions'!$I$107="No",0,SUM(BK125:BK142)/12+SUM(BK144:BK162)/12)</f>
        <v>154.32562499999997</v>
      </c>
      <c r="BL164" s="246">
        <f>IF('Model Assumptions'!$I$107="No",0,SUM(BL125:BL142)/12+SUM(BL144:BL162)/12)</f>
        <v>176.66449500000007</v>
      </c>
      <c r="BM164" s="246">
        <f>IF('Model Assumptions'!$I$107="No",0,SUM(BM125:BM142)/12+SUM(BM144:BM162)/12)</f>
        <v>155.1431850000001</v>
      </c>
      <c r="BN164" s="246">
        <f>IF('Model Assumptions'!$I$107="No",0,SUM(BN125:BN142)/12+SUM(BN144:BN162)/12)</f>
        <v>165.56791500000008</v>
      </c>
      <c r="BO164" s="246">
        <f>IF('Model Assumptions'!$I$107="No",0,SUM(BO125:BO142)/12+SUM(BO144:BO162)/12)</f>
        <v>187.70947000000004</v>
      </c>
      <c r="BP164" s="246">
        <f>IF('Model Assumptions'!$I$107="No",0,SUM(BP125:BP142)/12+SUM(BP144:BP162)/12)</f>
        <v>159.25214500000007</v>
      </c>
      <c r="BQ164" s="246">
        <f>IF('Model Assumptions'!$I$107="No",0,SUM(BQ125:BQ142)/12+SUM(BQ144:BQ162)/12)</f>
        <v>171.03205</v>
      </c>
      <c r="BR164" s="246">
        <f>IF('Model Assumptions'!$I$107="No",0,SUM(BR125:BR142)/12+SUM(BR144:BR162)/12)</f>
        <v>194.90640499999998</v>
      </c>
      <c r="BS164" s="246">
        <f>IF('Model Assumptions'!$I$107="No",0,SUM(BS125:BS142)/12+SUM(BS144:BS162)/12)</f>
        <v>167.88963500000003</v>
      </c>
      <c r="BT164" s="246">
        <f>IF('Model Assumptions'!$I$107="No",0,SUM(BT125:BT142)/12+SUM(BT144:BT162)/12)</f>
        <v>183.82864000000004</v>
      </c>
      <c r="BU164" s="246">
        <f>IF('Model Assumptions'!$I$107="No",0,SUM(BU125:BU142)/12+SUM(BU144:BU162)/12)</f>
        <v>218.82929999999996</v>
      </c>
      <c r="BV164" s="246">
        <f>IF('Model Assumptions'!$I$107="No",0,SUM(BV125:BV142)/12+SUM(BV144:BV162)/12)</f>
        <v>175.594345</v>
      </c>
      <c r="BW164" s="246">
        <f>IF('Model Assumptions'!$I$107="No",0,SUM(BW125:BW142)/12+SUM(BW144:BW162)/12)</f>
        <v>194.52537499999997</v>
      </c>
      <c r="BX164" s="246">
        <f>IF('Model Assumptions'!$I$107="No",0,SUM(BX125:BX142)/12+SUM(BX144:BX162)/12)</f>
        <v>230.41210000000009</v>
      </c>
      <c r="BY164" s="246">
        <f>IF('Model Assumptions'!$I$107="No",0,SUM(BY125:BY142)/12+SUM(BY144:BY162)/12)</f>
        <v>158.37475999999998</v>
      </c>
      <c r="BZ164" s="246">
        <f>IF('Model Assumptions'!$I$107="No",0,SUM(BZ125:BZ142)/12+SUM(BZ144:BZ162)/12)</f>
        <v>170.01909999999998</v>
      </c>
      <c r="CA164" s="246">
        <f>IF('Model Assumptions'!$I$107="No",0,SUM(CA125:CA142)/12+SUM(CA144:CA162)/12)</f>
        <v>193.40049999999997</v>
      </c>
      <c r="CB164" s="246">
        <f>IF('Model Assumptions'!$I$107="No",0,SUM(CB125:CB142)/12+SUM(CB144:CB162)/12)</f>
        <v>163.44843500000005</v>
      </c>
      <c r="CC164" s="246">
        <f>IF('Model Assumptions'!$I$107="No",0,SUM(CC125:CC142)/12+SUM(CC144:CC162)/12)</f>
        <v>175.77231000000012</v>
      </c>
      <c r="CD164" s="246">
        <f>IF('Model Assumptions'!$I$107="No",0,SUM(CD125:CD142)/12+SUM(CD144:CD162)/12)</f>
        <v>201.52272499999995</v>
      </c>
      <c r="CE164" s="246">
        <f>IF('Model Assumptions'!$I$107="No",0,SUM(CE125:CE142)/12+SUM(CE144:CE162)/12)</f>
        <v>160.657535</v>
      </c>
      <c r="CF164" s="246">
        <f>IF('Model Assumptions'!$I$107="No",0,SUM(CF125:CF142)/12+SUM(CF144:CF162)/12)</f>
        <v>170.89397500000007</v>
      </c>
      <c r="CG164" s="246">
        <f>IF('Model Assumptions'!$I$107="No",0,SUM(CG125:CG142)/12+SUM(CG144:CG162)/12)</f>
        <v>192.16314499999996</v>
      </c>
      <c r="CH164" s="246">
        <f>IF('Model Assumptions'!$I$107="No",0,SUM(CH125:CH142)/12+SUM(CH144:CH162)/12)</f>
        <v>163.58373499999999</v>
      </c>
      <c r="CI164" s="246">
        <f>IF('Model Assumptions'!$I$107="No",0,SUM(CI125:CI142)/12+SUM(CI144:CI162)/12)</f>
        <v>174.89367500000009</v>
      </c>
      <c r="CJ164" s="246">
        <f>IF('Model Assumptions'!$I$107="No",0,SUM(CJ125:CJ142)/12+SUM(CJ144:CJ162)/12)</f>
        <v>200.46606000000008</v>
      </c>
      <c r="CK164" s="246">
        <f>IF('Model Assumptions'!$I$107="No",0,SUM(CK125:CK142)/12+SUM(CK144:CK162)/12)</f>
        <v>182.22085999999996</v>
      </c>
      <c r="CL164" s="246">
        <f>IF('Model Assumptions'!$I$107="No",0,SUM(CL125:CL142)/12+SUM(CL144:CL162)/12)</f>
        <v>197.74746999999999</v>
      </c>
      <c r="CM164" s="246">
        <f>IF('Model Assumptions'!$I$107="No",0,SUM(CM125:CM142)/12+SUM(CM144:CM162)/12)</f>
        <v>230.39963500000007</v>
      </c>
      <c r="CN164" s="246">
        <f>IF('Model Assumptions'!$I$107="No",0,SUM(CN125:CN142)/12+SUM(CN144:CN162)/12)</f>
        <v>188.20768499999997</v>
      </c>
      <c r="CO164" s="246">
        <f>IF('Model Assumptions'!$I$107="No",0,SUM(CO125:CO142)/12+SUM(CO144:CO162)/12)</f>
        <v>205.93791499999998</v>
      </c>
      <c r="CP164" s="246">
        <f>IF('Model Assumptions'!$I$107="No",0,SUM(CP125:CP142)/12+SUM(CP144:CP162)/12)</f>
        <v>242.32937499999994</v>
      </c>
      <c r="CQ164" s="246">
        <f>IF('Model Assumptions'!$I$107="No",0,SUM(CQ125:CQ142)/12+SUM(CQ144:CQ162)/12)</f>
        <v>176.02163500000015</v>
      </c>
      <c r="CR164" s="246">
        <f>IF('Model Assumptions'!$I$107="No",0,SUM(CR125:CR142)/12+SUM(CR144:CR162)/12)</f>
        <v>187.32463999999996</v>
      </c>
      <c r="CS164" s="246">
        <f>IF('Model Assumptions'!$I$107="No",0,SUM(CS125:CS142)/12+SUM(CS144:CS162)/12)</f>
        <v>210.67516500000013</v>
      </c>
      <c r="CT164" s="246">
        <f>IF('Model Assumptions'!$I$107="No",0,SUM(CT125:CT142)/12+SUM(CT144:CT162)/12)</f>
        <v>178.96854500000009</v>
      </c>
      <c r="CU164" s="246">
        <f>IF('Model Assumptions'!$I$107="No",0,SUM(CU125:CU142)/12+SUM(CU144:CU162)/12)</f>
        <v>191.29327500000002</v>
      </c>
      <c r="CV164" s="246">
        <f>IF('Model Assumptions'!$I$107="No",0,SUM(CV125:CV142)/12+SUM(CV144:CV162)/12)</f>
        <v>218.9366600000001</v>
      </c>
      <c r="CW164" s="246">
        <f>IF('Model Assumptions'!$I$107="No",0,SUM(CW125:CW142)/12+SUM(CW144:CW162)/12)</f>
        <v>171.99473499999999</v>
      </c>
      <c r="CX164" s="246">
        <f>IF('Model Assumptions'!$I$107="No",0,SUM(CX125:CX142)/12+SUM(CX144:CX162)/12)</f>
        <v>182.92153999999996</v>
      </c>
      <c r="CY164" s="246">
        <f>IF('Model Assumptions'!$I$107="No",0,SUM(CY125:CY142)/12+SUM(CY144:CY162)/12)</f>
        <v>206.02858000000012</v>
      </c>
      <c r="CZ164" s="246">
        <f>IF('Model Assumptions'!$I$107="No",0,SUM(CZ125:CZ142)/12+SUM(CZ144:CZ162)/12)</f>
        <v>175.32488499999994</v>
      </c>
      <c r="DA164" s="246">
        <f>IF('Model Assumptions'!$I$107="No",0,SUM(DA125:DA142)/12+SUM(DA144:DA162)/12)</f>
        <v>187.49523999999994</v>
      </c>
      <c r="DB164" s="246">
        <f>IF('Model Assumptions'!$I$107="No",0,SUM(DB125:DB142)/12+SUM(DB144:DB162)/12)</f>
        <v>213.61396999999997</v>
      </c>
      <c r="DC164" s="246">
        <f>IF('Model Assumptions'!$I$107="No",0,SUM(DC125:DC142)/12+SUM(DC144:DC162)/12)</f>
        <v>108.79958999999994</v>
      </c>
      <c r="DD164" s="246">
        <f>IF('Model Assumptions'!$I$107="No",0,SUM(DD125:DD142)/12+SUM(DD144:DD162)/12)</f>
        <v>117.69282499999998</v>
      </c>
      <c r="DE164" s="246">
        <f>IF('Model Assumptions'!$I$107="No",0,SUM(DE125:DE142)/12+SUM(DE144:DE162)/12)</f>
        <v>136.26171499999998</v>
      </c>
      <c r="DF164" s="246">
        <f>IF('Model Assumptions'!$I$107="No",0,SUM(DF125:DF142)/12+SUM(DF144:DF162)/12)</f>
        <v>112.35319</v>
      </c>
      <c r="DG164" s="246">
        <f>IF('Model Assumptions'!$I$107="No",0,SUM(DG125:DG142)/12+SUM(DG144:DG162)/12)</f>
        <v>122.40922499999999</v>
      </c>
      <c r="DH164" s="246">
        <f>IF('Model Assumptions'!$I$107="No",0,SUM(DH125:DH142)/12+SUM(DH144:DH162)/12)</f>
        <v>144.36391499999999</v>
      </c>
      <c r="DI164" s="246">
        <f>IF('Model Assumptions'!$I$107="No",0,SUM(DI125:DI142)/12+SUM(DI144:DI162)/12)</f>
        <v>110.56547499999994</v>
      </c>
      <c r="DJ164" s="246">
        <f>IF('Model Assumptions'!$I$107="No",0,SUM(DJ125:DJ142)/12+SUM(DJ144:DJ162)/12)</f>
        <v>120.56203999999997</v>
      </c>
      <c r="DK164" s="246">
        <f>IF('Model Assumptions'!$I$107="No",0,SUM(DK125:DK142)/12+SUM(DK144:DK162)/12)</f>
        <v>138.17693999999997</v>
      </c>
      <c r="DL164" s="246">
        <f>IF('Model Assumptions'!$I$107="No",0,SUM(DL125:DL142)/12+SUM(DL144:DL162)/12)</f>
        <v>114.62713499999994</v>
      </c>
      <c r="DM164" s="246">
        <f>IF('Model Assumptions'!$I$107="No",0,SUM(DM125:DM142)/12+SUM(DM144:DM162)/12)</f>
        <v>124.10044000000005</v>
      </c>
      <c r="DN164" s="246">
        <f>IF('Model Assumptions'!$I$107="No",0,SUM(DN125:DN142)/12+SUM(DN144:DN162)/12)</f>
        <v>145.89961500000004</v>
      </c>
      <c r="DO164" s="246">
        <f>IF('Model Assumptions'!$I$107="No",0,SUM(DO125:DO142)/12+SUM(DO144:DO162)/12)</f>
        <v>115.79649499999999</v>
      </c>
      <c r="DP164" s="246">
        <f>IF('Model Assumptions'!$I$107="No",0,SUM(DP125:DP142)/12+SUM(DP144:DP162)/12)</f>
        <v>125.360715</v>
      </c>
      <c r="DQ164" s="246">
        <f>IF('Model Assumptions'!$I$107="No",0,SUM(DQ125:DQ142)/12+SUM(DQ144:DQ162)/12)</f>
        <v>145.17220499999999</v>
      </c>
      <c r="DR164" s="246">
        <f>IF('Model Assumptions'!$I$107="No",0,SUM(DR125:DR142)/12+SUM(DR144:DR162)/12)</f>
        <v>119.53040499999996</v>
      </c>
      <c r="DS164" s="246">
        <f>IF('Model Assumptions'!$I$107="No",0,SUM(DS125:DS142)/12+SUM(DS144:DS162)/12)</f>
        <v>129.99332499999997</v>
      </c>
      <c r="DT164" s="246">
        <f>IF('Model Assumptions'!$I$107="No",0,SUM(DT125:DT142)/12+SUM(DT144:DT162)/12)</f>
        <v>153.26632999999995</v>
      </c>
      <c r="DU164" s="246">
        <f>IF('Model Assumptions'!$I$107="No",0,SUM(DU125:DU142)/12+SUM(DU144:DU162)/12)</f>
        <v>160.37653500000002</v>
      </c>
      <c r="DV164" s="246">
        <f>IF('Model Assumptions'!$I$107="No",0,SUM(DV125:DV142)/12+SUM(DV144:DV162)/12)</f>
        <v>176.02626499999997</v>
      </c>
      <c r="DW164" s="246">
        <f>IF('Model Assumptions'!$I$107="No",0,SUM(DW125:DW142)/12+SUM(DW144:DW162)/12)</f>
        <v>210.23965999999996</v>
      </c>
      <c r="DX164" s="246">
        <f>IF('Model Assumptions'!$I$107="No",0,SUM(DX125:DX142)/12+SUM(DX144:DX162)/12)</f>
        <v>167.21112500000004</v>
      </c>
      <c r="DY164" s="246">
        <f>IF('Model Assumptions'!$I$107="No",0,SUM(DY125:DY142)/12+SUM(DY144:DY162)/12)</f>
        <v>185.68900500000004</v>
      </c>
      <c r="DZ164" s="246">
        <f>IF('Model Assumptions'!$I$107="No",0,SUM(DZ125:DZ142)/12+SUM(DZ144:DZ162)/12)</f>
        <v>222.2632450000001</v>
      </c>
      <c r="EA164" s="246">
        <f>IF('Model Assumptions'!$I$107="No",0,SUM(EA125:EA142)/12+SUM(EA144:EA162)/12)</f>
        <v>158.12159000000003</v>
      </c>
      <c r="EB164" s="246">
        <f>IF('Model Assumptions'!$I$107="No",0,SUM(EB125:EB142)/12+SUM(EB144:EB162)/12)</f>
        <v>174.86895000000004</v>
      </c>
      <c r="EC164" s="246">
        <f>IF('Model Assumptions'!$I$107="No",0,SUM(EC125:EC142)/12+SUM(EC144:EC162)/12)</f>
        <v>208.90374500000004</v>
      </c>
      <c r="ED164" s="246">
        <f>IF('Model Assumptions'!$I$107="No",0,SUM(ED125:ED142)/12+SUM(ED144:ED162)/12)</f>
        <v>166.52406000000008</v>
      </c>
      <c r="EE164" s="246">
        <f>IF('Model Assumptions'!$I$107="No",0,SUM(EE125:EE142)/12+SUM(EE144:EE162)/12)</f>
        <v>184.83094000000006</v>
      </c>
      <c r="EF164" s="246">
        <f>IF('Model Assumptions'!$I$107="No",0,SUM(EF125:EF142)/12+SUM(EF144:EF162)/12)</f>
        <v>220.70826</v>
      </c>
      <c r="EG164" s="246">
        <f>IF('Model Assumptions'!$I$107="No",0,SUM(EG125:EG142)/12+SUM(EG144:EG162)/12)</f>
        <v>0</v>
      </c>
      <c r="EH164" s="246">
        <f>IF('Model Assumptions'!$I$107="No",0,SUM(EH125:EH142)/12+SUM(EH144:EH162)/12)</f>
        <v>0</v>
      </c>
      <c r="EI164" s="246">
        <f>IF('Model Assumptions'!$I$107="No",0,SUM(EI125:EI142)/12+SUM(EI144:EI162)/12)</f>
        <v>0</v>
      </c>
      <c r="EJ164" s="246">
        <f>IF('Model Assumptions'!$I$107="No",0,SUM(EJ125:EJ142)/12+SUM(EJ144:EJ162)/12)</f>
        <v>0</v>
      </c>
      <c r="EK164" s="246">
        <f>IF('Model Assumptions'!$I$107="No",0,SUM(EK125:EK142)/12+SUM(EK144:EK162)/12)</f>
        <v>0</v>
      </c>
      <c r="EL164" s="246">
        <f>IF('Model Assumptions'!$I$107="No",0,SUM(EL125:EL142)/12+SUM(EL144:EL162)/12)</f>
        <v>0</v>
      </c>
      <c r="EM164" s="246">
        <f>IF('Model Assumptions'!$I$107="No",0,SUM(EM125:EM142)/12+SUM(EM144:EM162)/12)</f>
        <v>0</v>
      </c>
      <c r="EN164" s="246">
        <f>IF('Model Assumptions'!$I$107="No",0,SUM(EN125:EN142)/12+SUM(EN144:EN162)/12)</f>
        <v>0</v>
      </c>
      <c r="EO164" s="246">
        <f>IF('Model Assumptions'!$I$107="No",0,SUM(EO125:EO142)/12+SUM(EO144:EO162)/12)</f>
        <v>0</v>
      </c>
      <c r="EP164" s="246">
        <f>IF('Model Assumptions'!$I$107="No",0,SUM(EP125:EP142)/12+SUM(EP144:EP162)/12)</f>
        <v>0</v>
      </c>
      <c r="EQ164" s="246">
        <f>IF('Model Assumptions'!$I$107="No",0,SUM(EQ125:EQ142)/12+SUM(EQ144:EQ162)/12)</f>
        <v>0</v>
      </c>
      <c r="ER164" s="246">
        <f>IF('Model Assumptions'!$I$107="No",0,SUM(ER125:ER142)/12+SUM(ER144:ER162)/12)</f>
        <v>0</v>
      </c>
      <c r="ES164" s="246">
        <f>IF('Model Assumptions'!$I$107="No",0,SUM(ES125:ES142)/12+SUM(ES144:ES162)/12)</f>
        <v>0</v>
      </c>
      <c r="ET164" s="246">
        <f>IF('Model Assumptions'!$I$107="No",0,SUM(ET125:ET142)/12+SUM(ET144:ET162)/12)</f>
        <v>0</v>
      </c>
      <c r="EU164" s="246">
        <f>IF('Model Assumptions'!$I$107="No",0,SUM(EU125:EU142)/12+SUM(EU144:EU162)/12)</f>
        <v>0</v>
      </c>
      <c r="EV164" s="246">
        <f>IF('Model Assumptions'!$I$107="No",0,SUM(EV125:EV142)/12+SUM(EV144:EV162)/12)</f>
        <v>0</v>
      </c>
      <c r="EW164" s="246">
        <f>IF('Model Assumptions'!$I$107="No",0,SUM(EW125:EW142)/12+SUM(EW144:EW162)/12)</f>
        <v>0</v>
      </c>
      <c r="EX164" s="246">
        <f>IF('Model Assumptions'!$I$107="No",0,SUM(EX125:EX142)/12+SUM(EX144:EX162)/12)</f>
        <v>0</v>
      </c>
      <c r="EY164" s="246">
        <f>IF('Model Assumptions'!$I$107="No",0,SUM(EY125:EY142)/12+SUM(EY144:EY162)/12)</f>
        <v>0</v>
      </c>
      <c r="EZ164" s="246">
        <f>IF('Model Assumptions'!$I$107="No",0,SUM(EZ125:EZ142)/12+SUM(EZ144:EZ162)/12)</f>
        <v>0</v>
      </c>
      <c r="FA164" s="246">
        <f>IF('Model Assumptions'!$I$107="No",0,SUM(FA125:FA142)/12+SUM(FA144:FA162)/12)</f>
        <v>0</v>
      </c>
      <c r="FB164" s="246">
        <f>IF('Model Assumptions'!$I$107="No",0,SUM(FB125:FB142)/12+SUM(FB144:FB162)/12)</f>
        <v>0</v>
      </c>
      <c r="FC164" s="246">
        <f>IF('Model Assumptions'!$I$107="No",0,SUM(FC125:FC142)/12+SUM(FC144:FC162)/12)</f>
        <v>0</v>
      </c>
      <c r="FD164" s="246">
        <f>IF('Model Assumptions'!$I$107="No",0,SUM(FD125:FD142)/12+SUM(FD144:FD162)/12)</f>
        <v>0</v>
      </c>
      <c r="FE164" s="246">
        <f>IF('Model Assumptions'!$I$107="No",0,SUM(FE125:FE142)/12+SUM(FE144:FE162)/12)</f>
        <v>0</v>
      </c>
      <c r="FF164" s="246">
        <f>IF('Model Assumptions'!$I$107="No",0,SUM(FF125:FF142)/12+SUM(FF144:FF162)/12)</f>
        <v>0</v>
      </c>
      <c r="FG164" s="246">
        <f>IF('Model Assumptions'!$I$107="No",0,SUM(FG125:FG142)/12+SUM(FG144:FG162)/12)</f>
        <v>0</v>
      </c>
      <c r="FH164" s="246">
        <f>IF('Model Assumptions'!$I$107="No",0,SUM(FH125:FH142)/12+SUM(FH144:FH162)/12)</f>
        <v>0</v>
      </c>
      <c r="FI164" s="246">
        <f>IF('Model Assumptions'!$I$107="No",0,SUM(FI125:FI142)/12+SUM(FI144:FI162)/12)</f>
        <v>0</v>
      </c>
      <c r="FJ164" s="246">
        <f>IF('Model Assumptions'!$I$107="No",0,SUM(FJ125:FJ142)/12+SUM(FJ144:FJ162)/12)</f>
        <v>0</v>
      </c>
      <c r="FK164" s="246">
        <f>IF('Model Assumptions'!$I$107="No",0,SUM(FK125:FK142)/12+SUM(FK144:FK162)/12)</f>
        <v>0</v>
      </c>
      <c r="FL164" s="246">
        <f>IF('Model Assumptions'!$I$107="No",0,SUM(FL125:FL142)/12+SUM(FL144:FL162)/12)</f>
        <v>0</v>
      </c>
      <c r="FM164" s="246">
        <f>IF('Model Assumptions'!$I$107="No",0,SUM(FM125:FM142)/12+SUM(FM144:FM162)/12)</f>
        <v>0</v>
      </c>
      <c r="FN164" s="246">
        <f>IF('Model Assumptions'!$I$107="No",0,SUM(FN125:FN142)/12+SUM(FN144:FN162)/12)</f>
        <v>0</v>
      </c>
      <c r="FO164" s="246">
        <f>IF('Model Assumptions'!$I$107="No",0,SUM(FO125:FO142)/12+SUM(FO144:FO162)/12)</f>
        <v>0</v>
      </c>
      <c r="FP164" s="246">
        <f>IF('Model Assumptions'!$I$107="No",0,SUM(FP125:FP142)/12+SUM(FP144:FP162)/12)</f>
        <v>0</v>
      </c>
      <c r="FQ164" s="246">
        <f>IF('Model Assumptions'!$I$107="No",0,SUM(FQ125:FQ142)/12+SUM(FQ144:FQ162)/12)</f>
        <v>0</v>
      </c>
      <c r="FR164" s="246">
        <f>IF('Model Assumptions'!$I$107="No",0,SUM(FR125:FR142)/12+SUM(FR144:FR162)/12)</f>
        <v>0</v>
      </c>
      <c r="FS164" s="246">
        <f>IF('Model Assumptions'!$I$107="No",0,SUM(FS125:FS142)/12+SUM(FS144:FS162)/12)</f>
        <v>0</v>
      </c>
      <c r="FT164" s="246">
        <f>IF('Model Assumptions'!$I$107="No",0,SUM(FT125:FT142)/12+SUM(FT144:FT162)/12)</f>
        <v>0</v>
      </c>
      <c r="FU164" s="246">
        <f>IF('Model Assumptions'!$I$107="No",0,SUM(FU125:FU142)/12+SUM(FU144:FU162)/12)</f>
        <v>0</v>
      </c>
      <c r="FV164" s="246">
        <f>IF('Model Assumptions'!$I$107="No",0,SUM(FV125:FV142)/12+SUM(FV144:FV162)/12)</f>
        <v>0</v>
      </c>
      <c r="FW164" s="246">
        <f>IF('Model Assumptions'!$I$107="No",0,SUM(FW125:FW142)/12+SUM(FW144:FW162)/12)</f>
        <v>0</v>
      </c>
      <c r="FX164" s="246">
        <f>IF('Model Assumptions'!$I$107="No",0,SUM(FX125:FX142)/12+SUM(FX144:FX162)/12)</f>
        <v>0</v>
      </c>
      <c r="FY164" s="246">
        <f>IF('Model Assumptions'!$I$107="No",0,SUM(FY125:FY142)/12+SUM(FY144:FY162)/12)</f>
        <v>0</v>
      </c>
      <c r="FZ164" s="246">
        <f>IF('Model Assumptions'!$I$107="No",0,SUM(FZ125:FZ142)/12+SUM(FZ144:FZ162)/12)</f>
        <v>0</v>
      </c>
      <c r="GA164" s="246">
        <f>IF('Model Assumptions'!$I$107="No",0,SUM(GA125:GA142)/12+SUM(GA144:GA162)/12)</f>
        <v>0</v>
      </c>
      <c r="GB164" s="246">
        <f>IF('Model Assumptions'!$I$107="No",0,SUM(GB125:GB142)/12+SUM(GB144:GB162)/12)</f>
        <v>0</v>
      </c>
      <c r="GC164" s="246">
        <f>IF('Model Assumptions'!$I$107="No",0,SUM(GC125:GC142)/12+SUM(GC144:GC162)/12)</f>
        <v>0</v>
      </c>
      <c r="GD164" s="246">
        <f>IF('Model Assumptions'!$I$107="No",0,SUM(GD125:GD142)/12+SUM(GD144:GD162)/12)</f>
        <v>0</v>
      </c>
      <c r="GE164" s="246">
        <f>IF('Model Assumptions'!$I$107="No",0,SUM(GE125:GE142)/12+SUM(GE144:GE162)/12)</f>
        <v>0</v>
      </c>
      <c r="GF164" s="246">
        <f>IF('Model Assumptions'!$I$107="No",0,SUM(GF125:GF142)/12+SUM(GF144:GF162)/12)</f>
        <v>0</v>
      </c>
      <c r="GG164" s="246">
        <f>IF('Model Assumptions'!$I$107="No",0,SUM(GG125:GG142)/12+SUM(GG144:GG162)/12)</f>
        <v>0</v>
      </c>
      <c r="GH164" s="246">
        <f>IF('Model Assumptions'!$I$107="No",0,SUM(GH125:GH142)/12+SUM(GH144:GH162)/12)</f>
        <v>0</v>
      </c>
      <c r="GI164" s="246">
        <f>IF('Model Assumptions'!$I$107="No",0,SUM(GI125:GI142)/12+SUM(GI144:GI162)/12)</f>
        <v>0</v>
      </c>
      <c r="GJ164" s="246">
        <f>IF('Model Assumptions'!$I$107="No",0,SUM(GJ125:GJ142)/12+SUM(GJ144:GJ162)/12)</f>
        <v>0</v>
      </c>
      <c r="GK164" s="246">
        <f>IF('Model Assumptions'!$I$107="No",0,SUM(GK125:GK142)/12+SUM(GK144:GK162)/12)</f>
        <v>0</v>
      </c>
      <c r="GL164" s="246">
        <f>IF('Model Assumptions'!$I$107="No",0,SUM(GL125:GL142)/12+SUM(GL144:GL162)/12)</f>
        <v>0</v>
      </c>
      <c r="GM164" s="246">
        <f>IF('Model Assumptions'!$I$107="No",0,SUM(GM125:GM142)/12+SUM(GM144:GM162)/12)</f>
        <v>0</v>
      </c>
      <c r="GN164" s="246">
        <f>IF('Model Assumptions'!$I$107="No",0,SUM(GN125:GN142)/12+SUM(GN144:GN162)/12)</f>
        <v>0</v>
      </c>
      <c r="GO164" s="246">
        <f>IF('Model Assumptions'!$I$107="No",0,SUM(GO125:GO142)/12+SUM(GO144:GO162)/12)</f>
        <v>0</v>
      </c>
      <c r="GP164" s="246">
        <f>IF('Model Assumptions'!$I$107="No",0,SUM(GP125:GP142)/12+SUM(GP144:GP162)/12)</f>
        <v>0</v>
      </c>
      <c r="GQ164" s="246">
        <f>IF('Model Assumptions'!$I$107="No",0,SUM(GQ125:GQ142)/12+SUM(GQ144:GQ162)/12)</f>
        <v>0</v>
      </c>
      <c r="GR164" s="246">
        <f>IF('Model Assumptions'!$I$107="No",0,SUM(GR125:GR142)/12+SUM(GR144:GR162)/12)</f>
        <v>0</v>
      </c>
      <c r="GS164" s="246">
        <f>IF('Model Assumptions'!$I$107="No",0,SUM(GS125:GS142)/12+SUM(GS144:GS162)/12)</f>
        <v>0</v>
      </c>
      <c r="GT164" s="246">
        <f>IF('Model Assumptions'!$I$107="No",0,SUM(GT125:GT142)/12+SUM(GT144:GT162)/12)</f>
        <v>0</v>
      </c>
      <c r="GU164" s="246">
        <f>IF('Model Assumptions'!$I$107="No",0,SUM(GU125:GU142)/12+SUM(GU144:GU162)/12)</f>
        <v>0</v>
      </c>
      <c r="GV164" s="246">
        <f>IF('Model Assumptions'!$I$107="No",0,SUM(GV125:GV142)/12+SUM(GV144:GV162)/12)</f>
        <v>0</v>
      </c>
      <c r="GW164" s="207"/>
      <c r="GX164" s="230">
        <f t="shared" si="223"/>
        <v>163</v>
      </c>
      <c r="HB164" s="211" t="str">
        <f>FE$18&amp;FE$19&amp;FE$20</f>
        <v/>
      </c>
      <c r="HF164" s="212" t="str">
        <f>FE$18&amp;FE$19&amp;FE$20&amp;"Term:"&amp; FE$43&amp;"  Mileage: "&amp;FE$44</f>
        <v xml:space="preserve">Term:  Mileage: </v>
      </c>
    </row>
    <row r="165" spans="1:214" ht="12" hidden="1" customHeight="1" x14ac:dyDescent="0.2">
      <c r="A165" s="230" t="s">
        <v>440</v>
      </c>
      <c r="B165" s="208" t="str">
        <f t="shared" si="128"/>
        <v>x</v>
      </c>
      <c r="D165" s="232" t="str">
        <f>'Running Costs'!C135</f>
        <v>Total costs</v>
      </c>
      <c r="E165" s="218">
        <f>SUM(E107:E123,IF(ISNUMBER(E62),E62,0),IF(ISNUMBER(E68),E68,0))+E103</f>
        <v>280.21000000000004</v>
      </c>
      <c r="F165" s="218">
        <f t="shared" ref="F165:BQ165" si="236">SUM(F107:F123,IF(ISNUMBER(F62),F62,0),IF(ISNUMBER(F68),F68,0))+F103</f>
        <v>291.07000000000005</v>
      </c>
      <c r="G165" s="218">
        <f t="shared" si="236"/>
        <v>317.03000000000003</v>
      </c>
      <c r="H165" s="218">
        <f t="shared" si="236"/>
        <v>274.95</v>
      </c>
      <c r="I165" s="218">
        <f t="shared" si="236"/>
        <v>287.18</v>
      </c>
      <c r="J165" s="218">
        <f t="shared" si="236"/>
        <v>314.12</v>
      </c>
      <c r="K165" s="218">
        <f t="shared" si="236"/>
        <v>326.37</v>
      </c>
      <c r="L165" s="218">
        <f t="shared" si="236"/>
        <v>336.96000000000004</v>
      </c>
      <c r="M165" s="218">
        <f t="shared" si="236"/>
        <v>361.67999999999995</v>
      </c>
      <c r="N165" s="218">
        <f t="shared" si="236"/>
        <v>315.06000000000006</v>
      </c>
      <c r="O165" s="218">
        <f t="shared" si="236"/>
        <v>326.67999999999995</v>
      </c>
      <c r="P165" s="218">
        <f t="shared" si="236"/>
        <v>352.53999999999996</v>
      </c>
      <c r="Q165" s="218">
        <f t="shared" si="236"/>
        <v>291.42</v>
      </c>
      <c r="R165" s="218">
        <f t="shared" si="236"/>
        <v>302.98</v>
      </c>
      <c r="S165" s="218">
        <f t="shared" si="236"/>
        <v>331.03</v>
      </c>
      <c r="T165" s="218">
        <f t="shared" si="236"/>
        <v>286.88</v>
      </c>
      <c r="U165" s="218">
        <f t="shared" si="236"/>
        <v>300.13</v>
      </c>
      <c r="V165" s="218">
        <f t="shared" si="236"/>
        <v>328.47999999999996</v>
      </c>
      <c r="W165" s="218">
        <f t="shared" si="236"/>
        <v>326.31</v>
      </c>
      <c r="X165" s="218">
        <f t="shared" si="236"/>
        <v>339.49</v>
      </c>
      <c r="Y165" s="218">
        <f t="shared" si="236"/>
        <v>371.65999999999997</v>
      </c>
      <c r="Z165" s="218">
        <f t="shared" si="236"/>
        <v>327.9</v>
      </c>
      <c r="AA165" s="218">
        <f t="shared" si="236"/>
        <v>342.69</v>
      </c>
      <c r="AB165" s="218">
        <f t="shared" si="236"/>
        <v>375.16999999999996</v>
      </c>
      <c r="AC165" s="218">
        <f t="shared" si="236"/>
        <v>362.88</v>
      </c>
      <c r="AD165" s="218">
        <f t="shared" si="236"/>
        <v>378.12</v>
      </c>
      <c r="AE165" s="218">
        <f t="shared" si="236"/>
        <v>414.86</v>
      </c>
      <c r="AF165" s="218">
        <f t="shared" si="236"/>
        <v>358.90999999999997</v>
      </c>
      <c r="AG165" s="218">
        <f t="shared" si="236"/>
        <v>376.22</v>
      </c>
      <c r="AH165" s="218">
        <f t="shared" si="236"/>
        <v>413.12</v>
      </c>
      <c r="AI165" s="218">
        <f t="shared" si="236"/>
        <v>405.32</v>
      </c>
      <c r="AJ165" s="218">
        <f t="shared" si="236"/>
        <v>417.6</v>
      </c>
      <c r="AK165" s="218">
        <f t="shared" si="236"/>
        <v>447.08000000000004</v>
      </c>
      <c r="AL165" s="218">
        <f t="shared" si="236"/>
        <v>393.73</v>
      </c>
      <c r="AM165" s="218">
        <f t="shared" si="236"/>
        <v>407.05</v>
      </c>
      <c r="AN165" s="218">
        <f t="shared" si="236"/>
        <v>437.29999999999995</v>
      </c>
      <c r="AO165" s="218">
        <f t="shared" si="236"/>
        <v>386.25</v>
      </c>
      <c r="AP165" s="218">
        <f t="shared" si="236"/>
        <v>399.36</v>
      </c>
      <c r="AQ165" s="218">
        <f t="shared" si="236"/>
        <v>429.36</v>
      </c>
      <c r="AR165" s="218">
        <f t="shared" si="236"/>
        <v>377.38</v>
      </c>
      <c r="AS165" s="218">
        <f t="shared" si="236"/>
        <v>390.91999999999996</v>
      </c>
      <c r="AT165" s="218">
        <f t="shared" si="236"/>
        <v>423.89</v>
      </c>
      <c r="AU165" s="218">
        <f t="shared" si="236"/>
        <v>409.09000000000003</v>
      </c>
      <c r="AV165" s="218">
        <f t="shared" si="236"/>
        <v>421.94</v>
      </c>
      <c r="AW165" s="218">
        <f t="shared" si="236"/>
        <v>453.1</v>
      </c>
      <c r="AX165" s="218">
        <f t="shared" si="236"/>
        <v>398.25</v>
      </c>
      <c r="AY165" s="218">
        <f t="shared" si="236"/>
        <v>412.28000000000003</v>
      </c>
      <c r="AZ165" s="218">
        <f t="shared" si="236"/>
        <v>444.36</v>
      </c>
      <c r="BA165" s="218">
        <f t="shared" si="236"/>
        <v>445.59000000000003</v>
      </c>
      <c r="BB165" s="218">
        <f t="shared" si="236"/>
        <v>463.21000000000004</v>
      </c>
      <c r="BC165" s="218">
        <f t="shared" si="236"/>
        <v>504.93</v>
      </c>
      <c r="BD165" s="218">
        <f t="shared" si="236"/>
        <v>433.46</v>
      </c>
      <c r="BE165" s="218">
        <f t="shared" si="236"/>
        <v>452.66</v>
      </c>
      <c r="BF165" s="218">
        <f t="shared" si="236"/>
        <v>495.84000000000003</v>
      </c>
      <c r="BG165" s="218">
        <f t="shared" si="236"/>
        <v>471.93999999999994</v>
      </c>
      <c r="BH165" s="218">
        <f t="shared" si="236"/>
        <v>486.5</v>
      </c>
      <c r="BI165" s="218">
        <f t="shared" si="236"/>
        <v>521.28</v>
      </c>
      <c r="BJ165" s="218">
        <f t="shared" si="236"/>
        <v>454.03</v>
      </c>
      <c r="BK165" s="218">
        <f t="shared" si="236"/>
        <v>469.6</v>
      </c>
      <c r="BL165" s="218">
        <f t="shared" si="236"/>
        <v>504.95999999999992</v>
      </c>
      <c r="BM165" s="218">
        <f t="shared" si="236"/>
        <v>552.29</v>
      </c>
      <c r="BN165" s="218">
        <f t="shared" si="236"/>
        <v>568.03</v>
      </c>
      <c r="BO165" s="218">
        <f t="shared" si="236"/>
        <v>606.63</v>
      </c>
      <c r="BP165" s="218">
        <f t="shared" si="236"/>
        <v>526.68999999999994</v>
      </c>
      <c r="BQ165" s="218">
        <f t="shared" si="236"/>
        <v>543.76</v>
      </c>
      <c r="BR165" s="218">
        <f t="shared" ref="BR165:EC165" si="237">SUM(BR107:BR123,IF(ISNUMBER(BR62),BR62,0),IF(ISNUMBER(BR68),BR68,0))+BR103</f>
        <v>582.33000000000004</v>
      </c>
      <c r="BS165" s="218">
        <f t="shared" si="237"/>
        <v>488.7</v>
      </c>
      <c r="BT165" s="218">
        <f t="shared" si="237"/>
        <v>508.38</v>
      </c>
      <c r="BU165" s="218">
        <f t="shared" si="237"/>
        <v>555.69000000000005</v>
      </c>
      <c r="BV165" s="218">
        <f t="shared" si="237"/>
        <v>474.40999999999997</v>
      </c>
      <c r="BW165" s="218">
        <f t="shared" si="237"/>
        <v>496.77</v>
      </c>
      <c r="BX165" s="218">
        <f t="shared" si="237"/>
        <v>543.42999999999995</v>
      </c>
      <c r="BY165" s="218">
        <f t="shared" si="237"/>
        <v>511.22</v>
      </c>
      <c r="BZ165" s="218">
        <f t="shared" si="237"/>
        <v>528.20000000000005</v>
      </c>
      <c r="CA165" s="218">
        <f t="shared" si="237"/>
        <v>568.47</v>
      </c>
      <c r="CB165" s="218">
        <f t="shared" si="237"/>
        <v>497.11</v>
      </c>
      <c r="CC165" s="218">
        <f t="shared" si="237"/>
        <v>514.78</v>
      </c>
      <c r="CD165" s="218">
        <f t="shared" si="237"/>
        <v>555.47</v>
      </c>
      <c r="CE165" s="218">
        <f t="shared" si="237"/>
        <v>610.59</v>
      </c>
      <c r="CF165" s="218">
        <f t="shared" si="237"/>
        <v>627.28</v>
      </c>
      <c r="CG165" s="218">
        <f t="shared" si="237"/>
        <v>668.38</v>
      </c>
      <c r="CH165" s="218">
        <f t="shared" si="237"/>
        <v>580.62</v>
      </c>
      <c r="CI165" s="218">
        <f t="shared" si="237"/>
        <v>598.39</v>
      </c>
      <c r="CJ165" s="218">
        <f t="shared" si="237"/>
        <v>641.58999999999992</v>
      </c>
      <c r="CK165" s="218">
        <f t="shared" si="237"/>
        <v>610.1</v>
      </c>
      <c r="CL165" s="218">
        <f t="shared" si="237"/>
        <v>631.36</v>
      </c>
      <c r="CM165" s="218">
        <f t="shared" si="237"/>
        <v>683.19999999999993</v>
      </c>
      <c r="CN165" s="218">
        <f t="shared" si="237"/>
        <v>590.95000000000005</v>
      </c>
      <c r="CO165" s="218">
        <f t="shared" si="237"/>
        <v>614.46</v>
      </c>
      <c r="CP165" s="218">
        <f t="shared" si="237"/>
        <v>667.48</v>
      </c>
      <c r="CQ165" s="218">
        <f t="shared" si="237"/>
        <v>620.29999999999995</v>
      </c>
      <c r="CR165" s="218">
        <f t="shared" si="237"/>
        <v>639.62</v>
      </c>
      <c r="CS165" s="218">
        <f t="shared" si="237"/>
        <v>687.56</v>
      </c>
      <c r="CT165" s="218">
        <f t="shared" si="237"/>
        <v>604.3599999999999</v>
      </c>
      <c r="CU165" s="218">
        <f t="shared" si="237"/>
        <v>624.73</v>
      </c>
      <c r="CV165" s="218">
        <f t="shared" si="237"/>
        <v>674.31999999999994</v>
      </c>
      <c r="CW165" s="218">
        <f t="shared" si="237"/>
        <v>702.38</v>
      </c>
      <c r="CX165" s="218">
        <f t="shared" si="237"/>
        <v>721.59</v>
      </c>
      <c r="CY165" s="218">
        <f t="shared" si="237"/>
        <v>770.06999999999994</v>
      </c>
      <c r="CZ165" s="218">
        <f t="shared" si="237"/>
        <v>670.97</v>
      </c>
      <c r="DA165" s="218">
        <f t="shared" si="237"/>
        <v>691.44</v>
      </c>
      <c r="DB165" s="218">
        <f t="shared" si="237"/>
        <v>740.26</v>
      </c>
      <c r="DC165" s="218">
        <f t="shared" si="237"/>
        <v>336.66</v>
      </c>
      <c r="DD165" s="218">
        <f t="shared" si="237"/>
        <v>347.61</v>
      </c>
      <c r="DE165" s="218">
        <f t="shared" si="237"/>
        <v>370.18</v>
      </c>
      <c r="DF165" s="218">
        <f t="shared" si="237"/>
        <v>319.76</v>
      </c>
      <c r="DG165" s="218">
        <f t="shared" si="237"/>
        <v>331.77</v>
      </c>
      <c r="DH165" s="218">
        <f t="shared" si="237"/>
        <v>357.17</v>
      </c>
      <c r="DI165" s="218">
        <f t="shared" si="237"/>
        <v>293.71000000000004</v>
      </c>
      <c r="DJ165" s="218">
        <f t="shared" si="237"/>
        <v>305.48</v>
      </c>
      <c r="DK165" s="218">
        <f t="shared" si="237"/>
        <v>326.85000000000002</v>
      </c>
      <c r="DL165" s="218">
        <f t="shared" si="237"/>
        <v>283.10000000000002</v>
      </c>
      <c r="DM165" s="218">
        <f t="shared" si="237"/>
        <v>294.42999999999995</v>
      </c>
      <c r="DN165" s="218">
        <f t="shared" si="237"/>
        <v>319.49</v>
      </c>
      <c r="DO165" s="218">
        <f t="shared" si="237"/>
        <v>317.77</v>
      </c>
      <c r="DP165" s="218">
        <f t="shared" si="237"/>
        <v>329.51</v>
      </c>
      <c r="DQ165" s="218">
        <f t="shared" si="237"/>
        <v>353.62</v>
      </c>
      <c r="DR165" s="218">
        <f t="shared" si="237"/>
        <v>305.73</v>
      </c>
      <c r="DS165" s="218">
        <f t="shared" si="237"/>
        <v>318.33000000000004</v>
      </c>
      <c r="DT165" s="218">
        <f t="shared" si="237"/>
        <v>345.46000000000004</v>
      </c>
      <c r="DU165" s="218">
        <f t="shared" si="237"/>
        <v>479.53999999999996</v>
      </c>
      <c r="DV165" s="218">
        <f t="shared" si="237"/>
        <v>498.23</v>
      </c>
      <c r="DW165" s="218">
        <f t="shared" si="237"/>
        <v>538.20000000000005</v>
      </c>
      <c r="DX165" s="218">
        <f t="shared" si="237"/>
        <v>457.33</v>
      </c>
      <c r="DY165" s="218">
        <f t="shared" si="237"/>
        <v>478.58</v>
      </c>
      <c r="DZ165" s="218">
        <f t="shared" si="237"/>
        <v>520.4</v>
      </c>
      <c r="EA165" s="218">
        <f t="shared" si="237"/>
        <v>426.84</v>
      </c>
      <c r="EB165" s="218">
        <f t="shared" si="237"/>
        <v>446.83</v>
      </c>
      <c r="EC165" s="218">
        <f t="shared" si="237"/>
        <v>487.32</v>
      </c>
      <c r="ED165" s="218">
        <f t="shared" ref="ED165:GO165" si="238">SUM(ED107:ED123,IF(ISNUMBER(ED62),ED62,0),IF(ISNUMBER(ED68),ED68,0))+ED103</f>
        <v>417.91999999999996</v>
      </c>
      <c r="EE165" s="218">
        <f t="shared" si="238"/>
        <v>439.40999999999997</v>
      </c>
      <c r="EF165" s="218">
        <f t="shared" si="238"/>
        <v>481.36</v>
      </c>
      <c r="EG165" s="218">
        <f t="shared" si="238"/>
        <v>0</v>
      </c>
      <c r="EH165" s="218">
        <f t="shared" si="238"/>
        <v>0</v>
      </c>
      <c r="EI165" s="218">
        <f t="shared" si="238"/>
        <v>0</v>
      </c>
      <c r="EJ165" s="218">
        <f t="shared" si="238"/>
        <v>0</v>
      </c>
      <c r="EK165" s="218">
        <f t="shared" si="238"/>
        <v>0</v>
      </c>
      <c r="EL165" s="218">
        <f t="shared" si="238"/>
        <v>0</v>
      </c>
      <c r="EM165" s="218">
        <f t="shared" si="238"/>
        <v>0</v>
      </c>
      <c r="EN165" s="218">
        <f t="shared" si="238"/>
        <v>0</v>
      </c>
      <c r="EO165" s="218">
        <f t="shared" si="238"/>
        <v>0</v>
      </c>
      <c r="EP165" s="218">
        <f t="shared" si="238"/>
        <v>0</v>
      </c>
      <c r="EQ165" s="218">
        <f t="shared" si="238"/>
        <v>0</v>
      </c>
      <c r="ER165" s="218">
        <f t="shared" si="238"/>
        <v>0</v>
      </c>
      <c r="ES165" s="218">
        <f t="shared" si="238"/>
        <v>0</v>
      </c>
      <c r="ET165" s="218">
        <f t="shared" si="238"/>
        <v>0</v>
      </c>
      <c r="EU165" s="218">
        <f t="shared" si="238"/>
        <v>0</v>
      </c>
      <c r="EV165" s="218">
        <f t="shared" si="238"/>
        <v>0</v>
      </c>
      <c r="EW165" s="218">
        <f t="shared" si="238"/>
        <v>0</v>
      </c>
      <c r="EX165" s="218">
        <f t="shared" si="238"/>
        <v>0</v>
      </c>
      <c r="EY165" s="218">
        <f t="shared" si="238"/>
        <v>0</v>
      </c>
      <c r="EZ165" s="218">
        <f t="shared" si="238"/>
        <v>0</v>
      </c>
      <c r="FA165" s="218">
        <f t="shared" si="238"/>
        <v>0</v>
      </c>
      <c r="FB165" s="218">
        <f t="shared" si="238"/>
        <v>0</v>
      </c>
      <c r="FC165" s="218">
        <f t="shared" si="238"/>
        <v>0</v>
      </c>
      <c r="FD165" s="218">
        <f t="shared" si="238"/>
        <v>0</v>
      </c>
      <c r="FE165" s="218">
        <f t="shared" si="238"/>
        <v>0</v>
      </c>
      <c r="FF165" s="218">
        <f t="shared" si="238"/>
        <v>0</v>
      </c>
      <c r="FG165" s="218">
        <f t="shared" si="238"/>
        <v>0</v>
      </c>
      <c r="FH165" s="218">
        <f t="shared" si="238"/>
        <v>0</v>
      </c>
      <c r="FI165" s="218">
        <f t="shared" si="238"/>
        <v>0</v>
      </c>
      <c r="FJ165" s="218">
        <f t="shared" si="238"/>
        <v>0</v>
      </c>
      <c r="FK165" s="218">
        <f t="shared" si="238"/>
        <v>0</v>
      </c>
      <c r="FL165" s="218">
        <f t="shared" si="238"/>
        <v>0</v>
      </c>
      <c r="FM165" s="218">
        <f t="shared" si="238"/>
        <v>0</v>
      </c>
      <c r="FN165" s="218">
        <f t="shared" si="238"/>
        <v>0</v>
      </c>
      <c r="FO165" s="218">
        <f t="shared" si="238"/>
        <v>0</v>
      </c>
      <c r="FP165" s="218">
        <f t="shared" si="238"/>
        <v>0</v>
      </c>
      <c r="FQ165" s="218">
        <f t="shared" si="238"/>
        <v>0</v>
      </c>
      <c r="FR165" s="218">
        <f t="shared" si="238"/>
        <v>0</v>
      </c>
      <c r="FS165" s="218">
        <f t="shared" si="238"/>
        <v>0</v>
      </c>
      <c r="FT165" s="218">
        <f t="shared" si="238"/>
        <v>0</v>
      </c>
      <c r="FU165" s="218">
        <f t="shared" si="238"/>
        <v>0</v>
      </c>
      <c r="FV165" s="218">
        <f t="shared" si="238"/>
        <v>0</v>
      </c>
      <c r="FW165" s="218">
        <f t="shared" si="238"/>
        <v>0</v>
      </c>
      <c r="FX165" s="218">
        <f t="shared" si="238"/>
        <v>0</v>
      </c>
      <c r="FY165" s="218">
        <f t="shared" si="238"/>
        <v>0</v>
      </c>
      <c r="FZ165" s="218">
        <f t="shared" si="238"/>
        <v>0</v>
      </c>
      <c r="GA165" s="218">
        <f t="shared" si="238"/>
        <v>0</v>
      </c>
      <c r="GB165" s="218">
        <f t="shared" si="238"/>
        <v>0</v>
      </c>
      <c r="GC165" s="218">
        <f t="shared" si="238"/>
        <v>0</v>
      </c>
      <c r="GD165" s="218">
        <f t="shared" si="238"/>
        <v>0</v>
      </c>
      <c r="GE165" s="218">
        <f t="shared" si="238"/>
        <v>0</v>
      </c>
      <c r="GF165" s="218">
        <f t="shared" si="238"/>
        <v>0</v>
      </c>
      <c r="GG165" s="218">
        <f t="shared" si="238"/>
        <v>0</v>
      </c>
      <c r="GH165" s="218">
        <f t="shared" si="238"/>
        <v>0</v>
      </c>
      <c r="GI165" s="218">
        <f t="shared" si="238"/>
        <v>0</v>
      </c>
      <c r="GJ165" s="218">
        <f t="shared" si="238"/>
        <v>0</v>
      </c>
      <c r="GK165" s="218">
        <f t="shared" si="238"/>
        <v>0</v>
      </c>
      <c r="GL165" s="218">
        <f t="shared" si="238"/>
        <v>0</v>
      </c>
      <c r="GM165" s="218">
        <f t="shared" si="238"/>
        <v>0</v>
      </c>
      <c r="GN165" s="218">
        <f t="shared" si="238"/>
        <v>0</v>
      </c>
      <c r="GO165" s="218">
        <f t="shared" si="238"/>
        <v>0</v>
      </c>
      <c r="GP165" s="218">
        <f t="shared" ref="GP165:GR165" si="239">SUM(GP107:GP123,IF(ISNUMBER(GP62),GP62,0),IF(ISNUMBER(GP68),GP68,0))+GP103</f>
        <v>0</v>
      </c>
      <c r="GQ165" s="218">
        <f t="shared" si="239"/>
        <v>0</v>
      </c>
      <c r="GR165" s="218">
        <f t="shared" si="239"/>
        <v>0</v>
      </c>
      <c r="GS165" s="218">
        <f t="shared" ref="GS165:GV165" si="240">SUM(GS107:GS123,IF(ISNUMBER(GS62),GS62,0),IF(ISNUMBER(GS68),GS68,0))+GS103</f>
        <v>0</v>
      </c>
      <c r="GT165" s="218">
        <f t="shared" si="240"/>
        <v>0</v>
      </c>
      <c r="GU165" s="218">
        <f t="shared" si="240"/>
        <v>0</v>
      </c>
      <c r="GV165" s="218">
        <f t="shared" si="240"/>
        <v>0</v>
      </c>
      <c r="GX165" s="230">
        <f t="shared" si="223"/>
        <v>164</v>
      </c>
      <c r="HB165" s="211" t="str">
        <f>FF$18&amp;FF$19&amp;FF$20</f>
        <v/>
      </c>
      <c r="HF165" s="212" t="str">
        <f>FF$18&amp;FF$19&amp;FF$20&amp;"Term:"&amp; FF$43&amp;"  Mileage: "&amp;FF$44</f>
        <v xml:space="preserve">Term:  Mileage: </v>
      </c>
    </row>
    <row r="166" spans="1:214" ht="12" hidden="1" customHeight="1" x14ac:dyDescent="0.2">
      <c r="A166" s="230" t="s">
        <v>440</v>
      </c>
      <c r="B166" s="208" t="str">
        <f t="shared" si="128"/>
        <v>x</v>
      </c>
      <c r="D166" s="232" t="str">
        <f>'Running Costs'!C137</f>
        <v>Other costs included in queue IQF quote</v>
      </c>
      <c r="E166" s="218">
        <f>E69-E165</f>
        <v>1.7999999999999545</v>
      </c>
      <c r="F166" s="218">
        <f t="shared" ref="F166:BQ166" si="241">F69-F165</f>
        <v>1.7999999999999545</v>
      </c>
      <c r="G166" s="218">
        <f t="shared" si="241"/>
        <v>1.7999999999999545</v>
      </c>
      <c r="H166" s="218">
        <f t="shared" si="241"/>
        <v>1.8000000000000114</v>
      </c>
      <c r="I166" s="218">
        <f t="shared" si="241"/>
        <v>1.8000000000000114</v>
      </c>
      <c r="J166" s="218">
        <f t="shared" si="241"/>
        <v>1.8000000000000114</v>
      </c>
      <c r="K166" s="218">
        <f t="shared" si="241"/>
        <v>1.8000000000000114</v>
      </c>
      <c r="L166" s="218">
        <f t="shared" si="241"/>
        <v>1.7999999999999545</v>
      </c>
      <c r="M166" s="218">
        <f t="shared" si="241"/>
        <v>1.8000000000000682</v>
      </c>
      <c r="N166" s="218">
        <f t="shared" si="241"/>
        <v>1.7999999999999545</v>
      </c>
      <c r="O166" s="218">
        <f t="shared" si="241"/>
        <v>1.8000000000000682</v>
      </c>
      <c r="P166" s="218">
        <f t="shared" si="241"/>
        <v>1.8000000000000114</v>
      </c>
      <c r="Q166" s="218">
        <f t="shared" si="241"/>
        <v>1.8000000000000114</v>
      </c>
      <c r="R166" s="218">
        <f t="shared" si="241"/>
        <v>1.7999999999999545</v>
      </c>
      <c r="S166" s="218">
        <f t="shared" si="241"/>
        <v>1.8000000000000114</v>
      </c>
      <c r="T166" s="218">
        <f t="shared" si="241"/>
        <v>1.8000000000000114</v>
      </c>
      <c r="U166" s="218">
        <f t="shared" si="241"/>
        <v>1.8000000000000114</v>
      </c>
      <c r="V166" s="218">
        <f t="shared" si="241"/>
        <v>1.8000000000000114</v>
      </c>
      <c r="W166" s="218">
        <f t="shared" si="241"/>
        <v>1.8000000000000114</v>
      </c>
      <c r="X166" s="218">
        <f t="shared" si="241"/>
        <v>1.8000000000000114</v>
      </c>
      <c r="Y166" s="218">
        <f t="shared" si="241"/>
        <v>1.8000000000000114</v>
      </c>
      <c r="Z166" s="218">
        <f t="shared" si="241"/>
        <v>1.8000000000000114</v>
      </c>
      <c r="AA166" s="218">
        <f t="shared" si="241"/>
        <v>1.8000000000000114</v>
      </c>
      <c r="AB166" s="218">
        <f t="shared" si="241"/>
        <v>1.8000000000000682</v>
      </c>
      <c r="AC166" s="218">
        <f t="shared" si="241"/>
        <v>1.8000000000000114</v>
      </c>
      <c r="AD166" s="218">
        <f t="shared" si="241"/>
        <v>1.8000000000000114</v>
      </c>
      <c r="AE166" s="218">
        <f t="shared" si="241"/>
        <v>1.8000000000000114</v>
      </c>
      <c r="AF166" s="218">
        <f t="shared" si="241"/>
        <v>1.8000000000000114</v>
      </c>
      <c r="AG166" s="218">
        <f t="shared" si="241"/>
        <v>1.7999999999999545</v>
      </c>
      <c r="AH166" s="218">
        <f t="shared" si="241"/>
        <v>1.8000000000000114</v>
      </c>
      <c r="AI166" s="218">
        <f t="shared" si="241"/>
        <v>1.8000000000000114</v>
      </c>
      <c r="AJ166" s="218">
        <f t="shared" si="241"/>
        <v>1.7999999999999545</v>
      </c>
      <c r="AK166" s="218">
        <f t="shared" si="241"/>
        <v>1.7999999999999545</v>
      </c>
      <c r="AL166" s="218">
        <f t="shared" si="241"/>
        <v>1.7999999999999545</v>
      </c>
      <c r="AM166" s="218">
        <f t="shared" si="241"/>
        <v>1.8000000000000114</v>
      </c>
      <c r="AN166" s="218">
        <f t="shared" si="241"/>
        <v>1.8000000000000682</v>
      </c>
      <c r="AO166" s="218">
        <f t="shared" si="241"/>
        <v>1.8000000000000114</v>
      </c>
      <c r="AP166" s="218">
        <f t="shared" si="241"/>
        <v>1.8000000000000114</v>
      </c>
      <c r="AQ166" s="218">
        <f t="shared" si="241"/>
        <v>1.8000000000000114</v>
      </c>
      <c r="AR166" s="218">
        <f t="shared" si="241"/>
        <v>1.8000000000000114</v>
      </c>
      <c r="AS166" s="218">
        <f t="shared" si="241"/>
        <v>1.8000000000000682</v>
      </c>
      <c r="AT166" s="218">
        <f t="shared" si="241"/>
        <v>1.8000000000000114</v>
      </c>
      <c r="AU166" s="218">
        <f t="shared" si="241"/>
        <v>1.7999999999999545</v>
      </c>
      <c r="AV166" s="218">
        <f t="shared" si="241"/>
        <v>1.8000000000000114</v>
      </c>
      <c r="AW166" s="218">
        <f t="shared" si="241"/>
        <v>1.7999999999999545</v>
      </c>
      <c r="AX166" s="218">
        <f t="shared" si="241"/>
        <v>1.8000000000000114</v>
      </c>
      <c r="AY166" s="218">
        <f t="shared" si="241"/>
        <v>1.7999999999999545</v>
      </c>
      <c r="AZ166" s="218">
        <f t="shared" si="241"/>
        <v>1.8000000000000114</v>
      </c>
      <c r="BA166" s="218">
        <f t="shared" si="241"/>
        <v>1.7999999999999545</v>
      </c>
      <c r="BB166" s="218">
        <f t="shared" si="241"/>
        <v>1.7999999999999545</v>
      </c>
      <c r="BC166" s="218">
        <f t="shared" si="241"/>
        <v>1.8000000000000114</v>
      </c>
      <c r="BD166" s="218">
        <f t="shared" si="241"/>
        <v>1.8000000000000114</v>
      </c>
      <c r="BE166" s="218">
        <f t="shared" si="241"/>
        <v>1.7999999999999545</v>
      </c>
      <c r="BF166" s="218">
        <f t="shared" si="241"/>
        <v>1.7999999999999545</v>
      </c>
      <c r="BG166" s="218">
        <f t="shared" si="241"/>
        <v>1.8000000000000682</v>
      </c>
      <c r="BH166" s="218">
        <f t="shared" si="241"/>
        <v>1.8000000000000114</v>
      </c>
      <c r="BI166" s="218">
        <f t="shared" si="241"/>
        <v>1.8000000000000682</v>
      </c>
      <c r="BJ166" s="218">
        <f t="shared" si="241"/>
        <v>1.8000000000000114</v>
      </c>
      <c r="BK166" s="218">
        <f t="shared" si="241"/>
        <v>1.7999999999999545</v>
      </c>
      <c r="BL166" s="218">
        <f t="shared" si="241"/>
        <v>1.8000000000000682</v>
      </c>
      <c r="BM166" s="218">
        <f t="shared" si="241"/>
        <v>1.8000000000000682</v>
      </c>
      <c r="BN166" s="218">
        <f t="shared" si="241"/>
        <v>1.8000000000000682</v>
      </c>
      <c r="BO166" s="218">
        <f t="shared" si="241"/>
        <v>1.7999999999999545</v>
      </c>
      <c r="BP166" s="218">
        <f t="shared" si="241"/>
        <v>1.8000000000000682</v>
      </c>
      <c r="BQ166" s="218">
        <f t="shared" si="241"/>
        <v>1.7999999999999545</v>
      </c>
      <c r="BR166" s="218">
        <f t="shared" ref="BR166:EC166" si="242">BR69-BR165</f>
        <v>1.7999999999999545</v>
      </c>
      <c r="BS166" s="218">
        <f t="shared" si="242"/>
        <v>1.8000000000000114</v>
      </c>
      <c r="BT166" s="218">
        <f t="shared" si="242"/>
        <v>1.8000000000000114</v>
      </c>
      <c r="BU166" s="218">
        <f t="shared" si="242"/>
        <v>1.7999999999999545</v>
      </c>
      <c r="BV166" s="218">
        <f t="shared" si="242"/>
        <v>1.8000000000000114</v>
      </c>
      <c r="BW166" s="218">
        <f t="shared" si="242"/>
        <v>1.8000000000000114</v>
      </c>
      <c r="BX166" s="218">
        <f t="shared" si="242"/>
        <v>1.8000000000000682</v>
      </c>
      <c r="BY166" s="218">
        <f t="shared" si="242"/>
        <v>1.7999999999999545</v>
      </c>
      <c r="BZ166" s="218">
        <f t="shared" si="242"/>
        <v>1.7999999999999545</v>
      </c>
      <c r="CA166" s="218">
        <f t="shared" si="242"/>
        <v>1.7999999999999545</v>
      </c>
      <c r="CB166" s="218">
        <f t="shared" si="242"/>
        <v>1.8000000000000114</v>
      </c>
      <c r="CC166" s="218">
        <f t="shared" si="242"/>
        <v>1.8000000000000682</v>
      </c>
      <c r="CD166" s="218">
        <f t="shared" si="242"/>
        <v>1.7999999999999545</v>
      </c>
      <c r="CE166" s="218">
        <f t="shared" si="242"/>
        <v>1.7999999999999545</v>
      </c>
      <c r="CF166" s="218">
        <f t="shared" si="242"/>
        <v>1.8000000000000682</v>
      </c>
      <c r="CG166" s="218">
        <f t="shared" si="242"/>
        <v>1.7999999999999545</v>
      </c>
      <c r="CH166" s="218">
        <f t="shared" si="242"/>
        <v>1.7999999999999545</v>
      </c>
      <c r="CI166" s="218">
        <f t="shared" si="242"/>
        <v>1.8000000000000682</v>
      </c>
      <c r="CJ166" s="218">
        <f t="shared" si="242"/>
        <v>1.8000000000000682</v>
      </c>
      <c r="CK166" s="218">
        <f t="shared" si="242"/>
        <v>1.7999999999999545</v>
      </c>
      <c r="CL166" s="218">
        <f t="shared" si="242"/>
        <v>1.7999999999999545</v>
      </c>
      <c r="CM166" s="218">
        <f t="shared" si="242"/>
        <v>1.8000000000000682</v>
      </c>
      <c r="CN166" s="218">
        <f t="shared" si="242"/>
        <v>1.7999999999999545</v>
      </c>
      <c r="CO166" s="218">
        <f t="shared" si="242"/>
        <v>1.7999999999999545</v>
      </c>
      <c r="CP166" s="218">
        <f t="shared" si="242"/>
        <v>1.7999999999999545</v>
      </c>
      <c r="CQ166" s="218">
        <f t="shared" si="242"/>
        <v>1.8000000000000682</v>
      </c>
      <c r="CR166" s="218">
        <f t="shared" si="242"/>
        <v>1.7999999999999545</v>
      </c>
      <c r="CS166" s="218">
        <f t="shared" si="242"/>
        <v>1.8000000000000682</v>
      </c>
      <c r="CT166" s="218">
        <f t="shared" si="242"/>
        <v>1.8000000000000682</v>
      </c>
      <c r="CU166" s="218">
        <f t="shared" si="242"/>
        <v>1.7999999999999545</v>
      </c>
      <c r="CV166" s="218">
        <f t="shared" si="242"/>
        <v>1.8000000000000682</v>
      </c>
      <c r="CW166" s="218">
        <f t="shared" si="242"/>
        <v>1.7999999999999545</v>
      </c>
      <c r="CX166" s="218">
        <f t="shared" si="242"/>
        <v>1.7999999999999545</v>
      </c>
      <c r="CY166" s="218">
        <f t="shared" si="242"/>
        <v>1.8000000000000682</v>
      </c>
      <c r="CZ166" s="218">
        <f t="shared" si="242"/>
        <v>1.7999999999999545</v>
      </c>
      <c r="DA166" s="218">
        <f t="shared" si="242"/>
        <v>1.7999999999999545</v>
      </c>
      <c r="DB166" s="218">
        <f t="shared" si="242"/>
        <v>1.7999999999999545</v>
      </c>
      <c r="DC166" s="218">
        <f t="shared" si="242"/>
        <v>1.7999999999999545</v>
      </c>
      <c r="DD166" s="218">
        <f t="shared" si="242"/>
        <v>1.8000000000000114</v>
      </c>
      <c r="DE166" s="218">
        <f t="shared" si="242"/>
        <v>1.8000000000000114</v>
      </c>
      <c r="DF166" s="218">
        <f t="shared" si="242"/>
        <v>1.8000000000000114</v>
      </c>
      <c r="DG166" s="218">
        <f t="shared" si="242"/>
        <v>1.8000000000000114</v>
      </c>
      <c r="DH166" s="218">
        <f t="shared" si="242"/>
        <v>1.8000000000000114</v>
      </c>
      <c r="DI166" s="218">
        <f t="shared" si="242"/>
        <v>1.7999999999999545</v>
      </c>
      <c r="DJ166" s="218">
        <f t="shared" si="242"/>
        <v>1.7999999999999545</v>
      </c>
      <c r="DK166" s="218">
        <f t="shared" si="242"/>
        <v>1.7999999999999545</v>
      </c>
      <c r="DL166" s="218">
        <f t="shared" si="242"/>
        <v>1.7999999999999545</v>
      </c>
      <c r="DM166" s="218">
        <f t="shared" si="242"/>
        <v>1.8000000000000682</v>
      </c>
      <c r="DN166" s="218">
        <f t="shared" si="242"/>
        <v>1.8000000000000114</v>
      </c>
      <c r="DO166" s="218">
        <f t="shared" si="242"/>
        <v>1.8000000000000114</v>
      </c>
      <c r="DP166" s="218">
        <f t="shared" si="242"/>
        <v>1.8000000000000114</v>
      </c>
      <c r="DQ166" s="218">
        <f t="shared" si="242"/>
        <v>1.8000000000000114</v>
      </c>
      <c r="DR166" s="218">
        <f t="shared" si="242"/>
        <v>1.7999999999999545</v>
      </c>
      <c r="DS166" s="218">
        <f t="shared" si="242"/>
        <v>1.7999999999999545</v>
      </c>
      <c r="DT166" s="218">
        <f t="shared" si="242"/>
        <v>1.7999999999999545</v>
      </c>
      <c r="DU166" s="218">
        <f t="shared" si="242"/>
        <v>1.8000000000000114</v>
      </c>
      <c r="DV166" s="218">
        <f t="shared" si="242"/>
        <v>1.7999999999999545</v>
      </c>
      <c r="DW166" s="218">
        <f t="shared" si="242"/>
        <v>1.7999999999999545</v>
      </c>
      <c r="DX166" s="218">
        <f t="shared" si="242"/>
        <v>1.8000000000000114</v>
      </c>
      <c r="DY166" s="218">
        <f t="shared" si="242"/>
        <v>1.8000000000000114</v>
      </c>
      <c r="DZ166" s="218">
        <f t="shared" si="242"/>
        <v>1.8000000000000682</v>
      </c>
      <c r="EA166" s="218">
        <f t="shared" si="242"/>
        <v>1.8000000000000114</v>
      </c>
      <c r="EB166" s="218">
        <f t="shared" si="242"/>
        <v>1.8000000000000114</v>
      </c>
      <c r="EC166" s="218">
        <f t="shared" si="242"/>
        <v>1.8000000000000114</v>
      </c>
      <c r="ED166" s="218">
        <f t="shared" ref="ED166:GO166" si="243">ED69-ED165</f>
        <v>1.8000000000000682</v>
      </c>
      <c r="EE166" s="218">
        <f t="shared" si="243"/>
        <v>1.8000000000000114</v>
      </c>
      <c r="EF166" s="218">
        <f t="shared" si="243"/>
        <v>1.8000000000000114</v>
      </c>
      <c r="EG166" s="218">
        <f t="shared" si="243"/>
        <v>0</v>
      </c>
      <c r="EH166" s="218">
        <f t="shared" si="243"/>
        <v>0</v>
      </c>
      <c r="EI166" s="218">
        <f t="shared" si="243"/>
        <v>0</v>
      </c>
      <c r="EJ166" s="218">
        <f t="shared" si="243"/>
        <v>0</v>
      </c>
      <c r="EK166" s="218">
        <f t="shared" si="243"/>
        <v>0</v>
      </c>
      <c r="EL166" s="218">
        <f t="shared" si="243"/>
        <v>0</v>
      </c>
      <c r="EM166" s="218">
        <f t="shared" si="243"/>
        <v>0</v>
      </c>
      <c r="EN166" s="218">
        <f t="shared" si="243"/>
        <v>0</v>
      </c>
      <c r="EO166" s="218">
        <f t="shared" si="243"/>
        <v>0</v>
      </c>
      <c r="EP166" s="218">
        <f t="shared" si="243"/>
        <v>0</v>
      </c>
      <c r="EQ166" s="218">
        <f t="shared" si="243"/>
        <v>0</v>
      </c>
      <c r="ER166" s="218">
        <f t="shared" si="243"/>
        <v>0</v>
      </c>
      <c r="ES166" s="218">
        <f t="shared" si="243"/>
        <v>0</v>
      </c>
      <c r="ET166" s="218">
        <f t="shared" si="243"/>
        <v>0</v>
      </c>
      <c r="EU166" s="218">
        <f t="shared" si="243"/>
        <v>0</v>
      </c>
      <c r="EV166" s="218">
        <f t="shared" si="243"/>
        <v>0</v>
      </c>
      <c r="EW166" s="218">
        <f t="shared" si="243"/>
        <v>0</v>
      </c>
      <c r="EX166" s="218">
        <f t="shared" si="243"/>
        <v>0</v>
      </c>
      <c r="EY166" s="218">
        <f t="shared" si="243"/>
        <v>0</v>
      </c>
      <c r="EZ166" s="218">
        <f t="shared" si="243"/>
        <v>0</v>
      </c>
      <c r="FA166" s="218">
        <f t="shared" si="243"/>
        <v>0</v>
      </c>
      <c r="FB166" s="218">
        <f t="shared" si="243"/>
        <v>0</v>
      </c>
      <c r="FC166" s="218">
        <f t="shared" si="243"/>
        <v>0</v>
      </c>
      <c r="FD166" s="218">
        <f t="shared" si="243"/>
        <v>0</v>
      </c>
      <c r="FE166" s="218">
        <f t="shared" si="243"/>
        <v>0</v>
      </c>
      <c r="FF166" s="218">
        <f t="shared" si="243"/>
        <v>0</v>
      </c>
      <c r="FG166" s="218">
        <f t="shared" si="243"/>
        <v>0</v>
      </c>
      <c r="FH166" s="218">
        <f t="shared" si="243"/>
        <v>0</v>
      </c>
      <c r="FI166" s="218">
        <f t="shared" si="243"/>
        <v>0</v>
      </c>
      <c r="FJ166" s="218">
        <f t="shared" si="243"/>
        <v>0</v>
      </c>
      <c r="FK166" s="218">
        <f t="shared" si="243"/>
        <v>0</v>
      </c>
      <c r="FL166" s="218">
        <f t="shared" si="243"/>
        <v>0</v>
      </c>
      <c r="FM166" s="218">
        <f t="shared" si="243"/>
        <v>0</v>
      </c>
      <c r="FN166" s="218">
        <f t="shared" si="243"/>
        <v>0</v>
      </c>
      <c r="FO166" s="218">
        <f t="shared" si="243"/>
        <v>0</v>
      </c>
      <c r="FP166" s="218">
        <f t="shared" si="243"/>
        <v>0</v>
      </c>
      <c r="FQ166" s="218">
        <f t="shared" si="243"/>
        <v>0</v>
      </c>
      <c r="FR166" s="218">
        <f t="shared" si="243"/>
        <v>0</v>
      </c>
      <c r="FS166" s="218">
        <f t="shared" si="243"/>
        <v>0</v>
      </c>
      <c r="FT166" s="218">
        <f t="shared" si="243"/>
        <v>0</v>
      </c>
      <c r="FU166" s="218">
        <f t="shared" si="243"/>
        <v>0</v>
      </c>
      <c r="FV166" s="218">
        <f t="shared" si="243"/>
        <v>0</v>
      </c>
      <c r="FW166" s="218">
        <f t="shared" si="243"/>
        <v>0</v>
      </c>
      <c r="FX166" s="218">
        <f t="shared" si="243"/>
        <v>0</v>
      </c>
      <c r="FY166" s="218">
        <f t="shared" si="243"/>
        <v>0</v>
      </c>
      <c r="FZ166" s="218">
        <f t="shared" si="243"/>
        <v>0</v>
      </c>
      <c r="GA166" s="218">
        <f t="shared" si="243"/>
        <v>0</v>
      </c>
      <c r="GB166" s="218">
        <f t="shared" si="243"/>
        <v>0</v>
      </c>
      <c r="GC166" s="218">
        <f t="shared" si="243"/>
        <v>0</v>
      </c>
      <c r="GD166" s="218">
        <f t="shared" si="243"/>
        <v>0</v>
      </c>
      <c r="GE166" s="218">
        <f t="shared" si="243"/>
        <v>0</v>
      </c>
      <c r="GF166" s="218">
        <f t="shared" si="243"/>
        <v>0</v>
      </c>
      <c r="GG166" s="218">
        <f t="shared" si="243"/>
        <v>0</v>
      </c>
      <c r="GH166" s="218">
        <f t="shared" si="243"/>
        <v>0</v>
      </c>
      <c r="GI166" s="218">
        <f t="shared" si="243"/>
        <v>0</v>
      </c>
      <c r="GJ166" s="218">
        <f t="shared" si="243"/>
        <v>0</v>
      </c>
      <c r="GK166" s="218">
        <f t="shared" si="243"/>
        <v>0</v>
      </c>
      <c r="GL166" s="218">
        <f t="shared" si="243"/>
        <v>0</v>
      </c>
      <c r="GM166" s="218">
        <f t="shared" si="243"/>
        <v>0</v>
      </c>
      <c r="GN166" s="218">
        <f t="shared" si="243"/>
        <v>0</v>
      </c>
      <c r="GO166" s="218">
        <f t="shared" si="243"/>
        <v>0</v>
      </c>
      <c r="GP166" s="218">
        <f t="shared" ref="GP166:GR166" si="244">GP69-GP165</f>
        <v>0</v>
      </c>
      <c r="GQ166" s="218">
        <f t="shared" si="244"/>
        <v>0</v>
      </c>
      <c r="GR166" s="218">
        <f t="shared" si="244"/>
        <v>0</v>
      </c>
      <c r="GS166" s="218">
        <f t="shared" ref="GS166:GV166" si="245">GS69-GS165</f>
        <v>0</v>
      </c>
      <c r="GT166" s="218">
        <f t="shared" si="245"/>
        <v>0</v>
      </c>
      <c r="GU166" s="218">
        <f t="shared" si="245"/>
        <v>0</v>
      </c>
      <c r="GV166" s="218">
        <f t="shared" si="245"/>
        <v>0</v>
      </c>
      <c r="GX166" s="230">
        <f t="shared" si="223"/>
        <v>165</v>
      </c>
      <c r="HB166" s="211" t="str">
        <f>FG$18&amp;FG$19&amp;FG$20</f>
        <v/>
      </c>
      <c r="HF166" s="212" t="str">
        <f>FG$18&amp;FG$19&amp;FG$20&amp;"Term:"&amp; FG$43&amp;"  Mileage: "&amp;FG$44</f>
        <v xml:space="preserve">Term:  Mileage: </v>
      </c>
    </row>
    <row r="167" spans="1:214" ht="12" hidden="1" customHeight="1" x14ac:dyDescent="0.2">
      <c r="A167" s="230" t="s">
        <v>722</v>
      </c>
      <c r="B167" s="208" t="str">
        <f t="shared" si="128"/>
        <v>OurLeasePriceRC</v>
      </c>
      <c r="C167" s="213"/>
      <c r="D167" s="244" t="str">
        <f>'Running Costs'!C139</f>
        <v>Total LeasePlan running costs</v>
      </c>
      <c r="E167" s="246">
        <f>IF('Model Assumptions'!$I$107="No",0,SUM(E107:E123)+E166)</f>
        <v>101.58999999999996</v>
      </c>
      <c r="F167" s="246">
        <f>IF('Model Assumptions'!$I$107="No",0,SUM(F107:F123)+F166)</f>
        <v>109.65999999999997</v>
      </c>
      <c r="G167" s="246">
        <f>IF('Model Assumptions'!$I$107="No",0,SUM(G107:G123)+G166)</f>
        <v>127.21999999999996</v>
      </c>
      <c r="H167" s="246">
        <f>IF('Model Assumptions'!$I$107="No",0,SUM(H107:H123)+H166)</f>
        <v>105.38000000000001</v>
      </c>
      <c r="I167" s="246">
        <f>IF('Model Assumptions'!$I$107="No",0,SUM(I107:I123)+I166)</f>
        <v>114.78000000000002</v>
      </c>
      <c r="J167" s="246">
        <f>IF('Model Assumptions'!$I$107="No",0,SUM(J107:J123)+J166)</f>
        <v>134.09</v>
      </c>
      <c r="K167" s="246">
        <f>IF('Model Assumptions'!$I$107="No",0,SUM(K107:K123)+K166)</f>
        <v>109.62</v>
      </c>
      <c r="L167" s="246">
        <f>IF('Model Assumptions'!$I$107="No",0,SUM(L107:L123)+L166)</f>
        <v>117.18999999999996</v>
      </c>
      <c r="M167" s="246">
        <f>IF('Model Assumptions'!$I$107="No",0,SUM(M107:M123)+M166)</f>
        <v>132.82000000000005</v>
      </c>
      <c r="N167" s="246">
        <f>IF('Model Assumptions'!$I$107="No",0,SUM(N107:N123)+N166)</f>
        <v>112.57999999999996</v>
      </c>
      <c r="O167" s="246">
        <f>IF('Model Assumptions'!$I$107="No",0,SUM(O107:O123)+O166)</f>
        <v>121.13000000000007</v>
      </c>
      <c r="P167" s="246">
        <f>IF('Model Assumptions'!$I$107="No",0,SUM(P107:P123)+P166)</f>
        <v>138.74</v>
      </c>
      <c r="Q167" s="246">
        <f>IF('Model Assumptions'!$I$107="No",0,SUM(Q107:Q123)+Q166)</f>
        <v>105.67000000000002</v>
      </c>
      <c r="R167" s="246">
        <f>IF('Model Assumptions'!$I$107="No",0,SUM(R107:R123)+R166)</f>
        <v>114.20999999999995</v>
      </c>
      <c r="S167" s="246">
        <f>IF('Model Assumptions'!$I$107="No",0,SUM(S107:S123)+S166)</f>
        <v>133.18</v>
      </c>
      <c r="T167" s="246">
        <f>IF('Model Assumptions'!$I$107="No",0,SUM(T107:T123)+T166)</f>
        <v>109.79000000000002</v>
      </c>
      <c r="U167" s="246">
        <f>IF('Model Assumptions'!$I$107="No",0,SUM(U107:U123)+U166)</f>
        <v>119.97000000000001</v>
      </c>
      <c r="V167" s="246">
        <f>IF('Model Assumptions'!$I$107="No",0,SUM(V107:V123)+V166)</f>
        <v>140.07999999999998</v>
      </c>
      <c r="W167" s="246">
        <f>IF('Model Assumptions'!$I$107="No",0,SUM(W107:W123)+W166)</f>
        <v>123.09</v>
      </c>
      <c r="X167" s="246">
        <f>IF('Model Assumptions'!$I$107="No",0,SUM(X107:X123)+X166)</f>
        <v>132.18</v>
      </c>
      <c r="Y167" s="246">
        <f>IF('Model Assumptions'!$I$107="No",0,SUM(Y107:Y123)+Y166)</f>
        <v>152.08000000000001</v>
      </c>
      <c r="Z167" s="246">
        <f>IF('Model Assumptions'!$I$107="No",0,SUM(Z107:Z123)+Z166)</f>
        <v>127.32000000000001</v>
      </c>
      <c r="AA167" s="246">
        <f>IF('Model Assumptions'!$I$107="No",0,SUM(AA107:AA123)+AA166)</f>
        <v>137.97</v>
      </c>
      <c r="AB167" s="246">
        <f>IF('Model Assumptions'!$I$107="No",0,SUM(AB107:AB123)+AB166)</f>
        <v>159.30000000000007</v>
      </c>
      <c r="AC167" s="246">
        <f>IF('Model Assumptions'!$I$107="No",0,SUM(AC107:AC123)+AC166)</f>
        <v>132.26000000000002</v>
      </c>
      <c r="AD167" s="246">
        <f>IF('Model Assumptions'!$I$107="No",0,SUM(AD107:AD123)+AD166)</f>
        <v>143.39000000000001</v>
      </c>
      <c r="AE167" s="246">
        <f>IF('Model Assumptions'!$I$107="No",0,SUM(AE107:AE123)+AE166)</f>
        <v>167.83</v>
      </c>
      <c r="AF167" s="246">
        <f>IF('Model Assumptions'!$I$107="No",0,SUM(AF107:AF123)+AF166)</f>
        <v>137.11000000000001</v>
      </c>
      <c r="AG167" s="246">
        <f>IF('Model Assumptions'!$I$107="No",0,SUM(AG107:AG123)+AG166)</f>
        <v>150.25999999999996</v>
      </c>
      <c r="AH167" s="246">
        <f>IF('Model Assumptions'!$I$107="No",0,SUM(AH107:AH123)+AH166)</f>
        <v>175.99</v>
      </c>
      <c r="AI167" s="246">
        <f>IF('Model Assumptions'!$I$107="No",0,SUM(AI107:AI123)+AI166)</f>
        <v>127.49</v>
      </c>
      <c r="AJ167" s="246">
        <f>IF('Model Assumptions'!$I$107="No",0,SUM(AJ107:AJ123)+AJ166)</f>
        <v>135.35999999999996</v>
      </c>
      <c r="AK167" s="246">
        <f>IF('Model Assumptions'!$I$107="No",0,SUM(AK107:AK123)+AK166)</f>
        <v>151.58999999999995</v>
      </c>
      <c r="AL167" s="246">
        <f>IF('Model Assumptions'!$I$107="No",0,SUM(AL107:AL123)+AL166)</f>
        <v>130.44999999999993</v>
      </c>
      <c r="AM167" s="246">
        <f>IF('Model Assumptions'!$I$107="No",0,SUM(AM107:AM123)+AM166)</f>
        <v>139.30000000000001</v>
      </c>
      <c r="AN167" s="246">
        <f>IF('Model Assumptions'!$I$107="No",0,SUM(AN107:AN123)+AN166)</f>
        <v>157.51000000000005</v>
      </c>
      <c r="AO167" s="246">
        <f>IF('Model Assumptions'!$I$107="No",0,SUM(AO107:AO123)+AO166)</f>
        <v>131.36000000000001</v>
      </c>
      <c r="AP167" s="246">
        <f>IF('Model Assumptions'!$I$107="No",0,SUM(AP107:AP123)+AP166)</f>
        <v>140.18</v>
      </c>
      <c r="AQ167" s="246">
        <f>IF('Model Assumptions'!$I$107="No",0,SUM(AQ107:AQ123)+AQ166)</f>
        <v>157.29000000000002</v>
      </c>
      <c r="AR167" s="246">
        <f>IF('Model Assumptions'!$I$107="No",0,SUM(AR107:AR123)+AR166)</f>
        <v>134.41</v>
      </c>
      <c r="AS167" s="246">
        <f>IF('Model Assumptions'!$I$107="No",0,SUM(AS107:AS123)+AS166)</f>
        <v>143.60000000000005</v>
      </c>
      <c r="AT167" s="246">
        <f>IF('Model Assumptions'!$I$107="No",0,SUM(AT107:AT123)+AT166)</f>
        <v>164.84999999999997</v>
      </c>
      <c r="AU167" s="246">
        <f>IF('Model Assumptions'!$I$107="No",0,SUM(AU107:AU123)+AU166)</f>
        <v>125.66999999999994</v>
      </c>
      <c r="AV167" s="246">
        <f>IF('Model Assumptions'!$I$107="No",0,SUM(AV107:AV123)+AV166)</f>
        <v>133.93</v>
      </c>
      <c r="AW167" s="246">
        <f>IF('Model Assumptions'!$I$107="No",0,SUM(AW107:AW123)+AW166)</f>
        <v>151.33999999999995</v>
      </c>
      <c r="AX167" s="246">
        <f>IF('Model Assumptions'!$I$107="No",0,SUM(AX107:AX123)+AX166)</f>
        <v>128.96</v>
      </c>
      <c r="AY167" s="246">
        <f>IF('Model Assumptions'!$I$107="No",0,SUM(AY107:AY123)+AY166)</f>
        <v>138.34999999999997</v>
      </c>
      <c r="AZ167" s="246">
        <f>IF('Model Assumptions'!$I$107="No",0,SUM(AZ107:AZ123)+AZ166)</f>
        <v>157.93</v>
      </c>
      <c r="BA167" s="246">
        <f>IF('Model Assumptions'!$I$107="No",0,SUM(BA107:BA123)+BA166)</f>
        <v>139.65999999999997</v>
      </c>
      <c r="BB167" s="246">
        <f>IF('Model Assumptions'!$I$107="No",0,SUM(BB107:BB123)+BB166)</f>
        <v>152.00999999999996</v>
      </c>
      <c r="BC167" s="246">
        <f>IF('Model Assumptions'!$I$107="No",0,SUM(BC107:BC123)+BC166)</f>
        <v>177.92000000000002</v>
      </c>
      <c r="BD167" s="246">
        <f>IF('Model Assumptions'!$I$107="No",0,SUM(BD107:BD123)+BD166)</f>
        <v>144.37</v>
      </c>
      <c r="BE167" s="246">
        <f>IF('Model Assumptions'!$I$107="No",0,SUM(BE107:BE123)+BE166)</f>
        <v>158.22999999999996</v>
      </c>
      <c r="BF167" s="246">
        <f>IF('Model Assumptions'!$I$107="No",0,SUM(BF107:BF123)+BF166)</f>
        <v>187.03999999999996</v>
      </c>
      <c r="BG167" s="246">
        <f>IF('Model Assumptions'!$I$107="No",0,SUM(BG107:BG123)+BG166)</f>
        <v>132.41000000000005</v>
      </c>
      <c r="BH167" s="246">
        <f>IF('Model Assumptions'!$I$107="No",0,SUM(BH107:BH123)+BH166)</f>
        <v>141.70000000000002</v>
      </c>
      <c r="BI167" s="246">
        <f>IF('Model Assumptions'!$I$107="No",0,SUM(BI107:BI123)+BI166)</f>
        <v>160.68000000000006</v>
      </c>
      <c r="BJ167" s="246">
        <f>IF('Model Assumptions'!$I$107="No",0,SUM(BJ107:BJ123)+BJ166)</f>
        <v>135.37</v>
      </c>
      <c r="BK167" s="246">
        <f>IF('Model Assumptions'!$I$107="No",0,SUM(BK107:BK123)+BK166)</f>
        <v>145.60999999999996</v>
      </c>
      <c r="BL167" s="246">
        <f>IF('Model Assumptions'!$I$107="No",0,SUM(BL107:BL123)+BL166)</f>
        <v>166.60000000000005</v>
      </c>
      <c r="BM167" s="246">
        <f>IF('Model Assumptions'!$I$107="No",0,SUM(BM107:BM123)+BM166)</f>
        <v>146.46000000000004</v>
      </c>
      <c r="BN167" s="246">
        <f>IF('Model Assumptions'!$I$107="No",0,SUM(BN107:BN123)+BN166)</f>
        <v>156.27000000000007</v>
      </c>
      <c r="BO167" s="246">
        <f>IF('Model Assumptions'!$I$107="No",0,SUM(BO107:BO123)+BO166)</f>
        <v>177.07999999999993</v>
      </c>
      <c r="BP167" s="246">
        <f>IF('Model Assumptions'!$I$107="No",0,SUM(BP107:BP123)+BP166)</f>
        <v>150.26000000000005</v>
      </c>
      <c r="BQ167" s="246">
        <f>IF('Model Assumptions'!$I$107="No",0,SUM(BQ107:BQ123)+BQ166)</f>
        <v>161.31999999999994</v>
      </c>
      <c r="BR167" s="246">
        <f>IF('Model Assumptions'!$I$107="No",0,SUM(BR107:BR123)+BR166)</f>
        <v>183.72999999999996</v>
      </c>
      <c r="BS167" s="246">
        <f>IF('Model Assumptions'!$I$107="No",0,SUM(BS107:BS123)+BS166)</f>
        <v>156.24</v>
      </c>
      <c r="BT167" s="246">
        <f>IF('Model Assumptions'!$I$107="No",0,SUM(BT107:BT123)+BT166)</f>
        <v>170.68999999999997</v>
      </c>
      <c r="BU167" s="246">
        <f>IF('Model Assumptions'!$I$107="No",0,SUM(BU107:BU123)+BU166)</f>
        <v>202.31999999999994</v>
      </c>
      <c r="BV167" s="246">
        <f>IF('Model Assumptions'!$I$107="No",0,SUM(BV107:BV123)+BV166)</f>
        <v>163.01999999999998</v>
      </c>
      <c r="BW167" s="246">
        <f>IF('Model Assumptions'!$I$107="No",0,SUM(BW107:BW123)+BW166)</f>
        <v>180.08999999999997</v>
      </c>
      <c r="BX167" s="246">
        <f>IF('Model Assumptions'!$I$107="No",0,SUM(BX107:BX123)+BX166)</f>
        <v>212.50000000000003</v>
      </c>
      <c r="BY167" s="246">
        <f>IF('Model Assumptions'!$I$107="No",0,SUM(BY107:BY123)+BY166)</f>
        <v>148.64999999999998</v>
      </c>
      <c r="BZ167" s="246">
        <f>IF('Model Assumptions'!$I$107="No",0,SUM(BZ107:BZ123)+BZ166)</f>
        <v>159.40999999999997</v>
      </c>
      <c r="CA167" s="246">
        <f>IF('Model Assumptions'!$I$107="No",0,SUM(CA107:CA123)+CA166)</f>
        <v>181.00999999999996</v>
      </c>
      <c r="CB167" s="246">
        <f>IF('Model Assumptions'!$I$107="No",0,SUM(CB107:CB123)+CB166)</f>
        <v>153.23000000000002</v>
      </c>
      <c r="CC167" s="246">
        <f>IF('Model Assumptions'!$I$107="No",0,SUM(CC107:CC123)+CC166)</f>
        <v>164.60000000000008</v>
      </c>
      <c r="CD167" s="246">
        <f>IF('Model Assumptions'!$I$107="No",0,SUM(CD107:CD123)+CD166)</f>
        <v>188.32999999999998</v>
      </c>
      <c r="CE167" s="246">
        <f>IF('Model Assumptions'!$I$107="No",0,SUM(CE107:CE123)+CE166)</f>
        <v>151.78999999999996</v>
      </c>
      <c r="CF167" s="246">
        <f>IF('Model Assumptions'!$I$107="No",0,SUM(CF107:CF123)+CF166)</f>
        <v>161.47000000000003</v>
      </c>
      <c r="CG167" s="246">
        <f>IF('Model Assumptions'!$I$107="No",0,SUM(CG107:CG123)+CG166)</f>
        <v>181.56999999999994</v>
      </c>
      <c r="CH167" s="246">
        <f>IF('Model Assumptions'!$I$107="No",0,SUM(CH107:CH123)+CH166)</f>
        <v>154.51999999999995</v>
      </c>
      <c r="CI167" s="246">
        <f>IF('Model Assumptions'!$I$107="No",0,SUM(CI107:CI123)+CI166)</f>
        <v>165.20000000000005</v>
      </c>
      <c r="CJ167" s="246">
        <f>IF('Model Assumptions'!$I$107="No",0,SUM(CJ107:CJ123)+CJ166)</f>
        <v>189.31000000000006</v>
      </c>
      <c r="CK167" s="246">
        <f>IF('Model Assumptions'!$I$107="No",0,SUM(CK107:CK123)+CK166)</f>
        <v>168.88999999999993</v>
      </c>
      <c r="CL167" s="246">
        <f>IF('Model Assumptions'!$I$107="No",0,SUM(CL107:CL123)+CL166)</f>
        <v>182.90999999999994</v>
      </c>
      <c r="CM167" s="246">
        <f>IF('Model Assumptions'!$I$107="No",0,SUM(CM107:CM123)+CM166)</f>
        <v>212.34000000000003</v>
      </c>
      <c r="CN167" s="246">
        <f>IF('Model Assumptions'!$I$107="No",0,SUM(CN107:CN123)+CN166)</f>
        <v>174.11999999999995</v>
      </c>
      <c r="CO167" s="246">
        <f>IF('Model Assumptions'!$I$107="No",0,SUM(CO107:CO123)+CO166)</f>
        <v>190.05999999999995</v>
      </c>
      <c r="CP167" s="246">
        <f>IF('Model Assumptions'!$I$107="No",0,SUM(CP107:CP123)+CP166)</f>
        <v>222.73999999999995</v>
      </c>
      <c r="CQ167" s="246">
        <f>IF('Model Assumptions'!$I$107="No",0,SUM(CQ107:CQ123)+CQ166)</f>
        <v>166.40000000000006</v>
      </c>
      <c r="CR167" s="246">
        <f>IF('Model Assumptions'!$I$107="No",0,SUM(CR107:CR123)+CR166)</f>
        <v>177.10999999999993</v>
      </c>
      <c r="CS167" s="246">
        <f>IF('Model Assumptions'!$I$107="No",0,SUM(CS107:CS123)+CS166)</f>
        <v>199.22000000000006</v>
      </c>
      <c r="CT167" s="246">
        <f>IF('Model Assumptions'!$I$107="No",0,SUM(CT107:CT123)+CT166)</f>
        <v>169.15000000000003</v>
      </c>
      <c r="CU167" s="246">
        <f>IF('Model Assumptions'!$I$107="No",0,SUM(CU107:CU123)+CU166)</f>
        <v>180.80999999999995</v>
      </c>
      <c r="CV167" s="246">
        <f>IF('Model Assumptions'!$I$107="No",0,SUM(CV107:CV123)+CV166)</f>
        <v>206.92000000000004</v>
      </c>
      <c r="CW167" s="246">
        <f>IF('Model Assumptions'!$I$107="No",0,SUM(CW107:CW123)+CW166)</f>
        <v>162.37999999999994</v>
      </c>
      <c r="CX167" s="246">
        <f>IF('Model Assumptions'!$I$107="No",0,SUM(CX107:CX123)+CX166)</f>
        <v>172.68999999999994</v>
      </c>
      <c r="CY167" s="246">
        <f>IF('Model Assumptions'!$I$107="No",0,SUM(CY107:CY123)+CY166)</f>
        <v>194.47000000000006</v>
      </c>
      <c r="CZ167" s="246">
        <f>IF('Model Assumptions'!$I$107="No",0,SUM(CZ107:CZ123)+CZ166)</f>
        <v>165.45999999999992</v>
      </c>
      <c r="DA167" s="246">
        <f>IF('Model Assumptions'!$I$107="No",0,SUM(DA107:DA123)+DA166)</f>
        <v>176.91999999999996</v>
      </c>
      <c r="DB167" s="246">
        <f>IF('Model Assumptions'!$I$107="No",0,SUM(DB107:DB123)+DB166)</f>
        <v>201.47999999999993</v>
      </c>
      <c r="DC167" s="246">
        <f>IF('Model Assumptions'!$I$107="No",0,SUM(DC107:DC123)+DC166)</f>
        <v>100.74999999999997</v>
      </c>
      <c r="DD167" s="246">
        <f>IF('Model Assumptions'!$I$107="No",0,SUM(DD107:DD123)+DD166)</f>
        <v>108.75000000000003</v>
      </c>
      <c r="DE167" s="246">
        <f>IF('Model Assumptions'!$I$107="No",0,SUM(DE107:DE123)+DE166)</f>
        <v>125.44000000000003</v>
      </c>
      <c r="DF167" s="246">
        <f>IF('Model Assumptions'!$I$107="No",0,SUM(DF107:DF123)+DF166)</f>
        <v>103.87000000000002</v>
      </c>
      <c r="DG167" s="246">
        <f>IF('Model Assumptions'!$I$107="No",0,SUM(DG107:DG123)+DG166)</f>
        <v>112.89000000000001</v>
      </c>
      <c r="DH167" s="246">
        <f>IF('Model Assumptions'!$I$107="No",0,SUM(DH107:DH123)+DH166)</f>
        <v>132.55000000000001</v>
      </c>
      <c r="DI167" s="246">
        <f>IF('Model Assumptions'!$I$107="No",0,SUM(DI107:DI123)+DI166)</f>
        <v>103.81999999999996</v>
      </c>
      <c r="DJ167" s="246">
        <f>IF('Model Assumptions'!$I$107="No",0,SUM(DJ107:DJ123)+DJ166)</f>
        <v>113.10999999999996</v>
      </c>
      <c r="DK167" s="246">
        <f>IF('Model Assumptions'!$I$107="No",0,SUM(DK107:DK123)+DK166)</f>
        <v>129.50999999999993</v>
      </c>
      <c r="DL167" s="246">
        <f>IF('Model Assumptions'!$I$107="No",0,SUM(DL107:DL123)+DL166)</f>
        <v>107.53999999999995</v>
      </c>
      <c r="DM167" s="246">
        <f>IF('Model Assumptions'!$I$107="No",0,SUM(DM107:DM123)+DM166)</f>
        <v>116.35000000000005</v>
      </c>
      <c r="DN167" s="246">
        <f>IF('Model Assumptions'!$I$107="No",0,SUM(DN107:DN123)+DN166)</f>
        <v>136.57999999999998</v>
      </c>
      <c r="DO167" s="246">
        <f>IF('Model Assumptions'!$I$107="No",0,SUM(DO107:DO123)+DO166)</f>
        <v>108.73000000000002</v>
      </c>
      <c r="DP167" s="246">
        <f>IF('Model Assumptions'!$I$107="No",0,SUM(DP107:DP123)+DP166)</f>
        <v>117.63000000000001</v>
      </c>
      <c r="DQ167" s="246">
        <f>IF('Model Assumptions'!$I$107="No",0,SUM(DQ107:DQ123)+DQ166)</f>
        <v>136.05000000000001</v>
      </c>
      <c r="DR167" s="246">
        <f>IF('Model Assumptions'!$I$107="No",0,SUM(DR107:DR123)+DR166)</f>
        <v>112.14999999999995</v>
      </c>
      <c r="DS167" s="246">
        <f>IF('Model Assumptions'!$I$107="No",0,SUM(DS107:DS123)+DS166)</f>
        <v>121.86999999999995</v>
      </c>
      <c r="DT167" s="246">
        <f>IF('Model Assumptions'!$I$107="No",0,SUM(DT107:DT123)+DT166)</f>
        <v>143.45999999999995</v>
      </c>
      <c r="DU167" s="246">
        <f>IF('Model Assumptions'!$I$107="No",0,SUM(DU107:DU123)+DU166)</f>
        <v>149.21</v>
      </c>
      <c r="DV167" s="246">
        <f>IF('Model Assumptions'!$I$107="No",0,SUM(DV107:DV123)+DV166)</f>
        <v>163.46999999999994</v>
      </c>
      <c r="DW167" s="246">
        <f>IF('Model Assumptions'!$I$107="No",0,SUM(DW107:DW123)+DW166)</f>
        <v>194.55999999999995</v>
      </c>
      <c r="DX167" s="246">
        <f>IF('Model Assumptions'!$I$107="No",0,SUM(DX107:DX123)+DX166)</f>
        <v>155.26</v>
      </c>
      <c r="DY167" s="246">
        <f>IF('Model Assumptions'!$I$107="No",0,SUM(DY107:DY123)+DY166)</f>
        <v>172.01999999999998</v>
      </c>
      <c r="DZ167" s="246">
        <f>IF('Model Assumptions'!$I$107="No",0,SUM(DZ107:DZ123)+DZ166)</f>
        <v>205.20000000000005</v>
      </c>
      <c r="EA167" s="246">
        <f>IF('Model Assumptions'!$I$107="No",0,SUM(EA107:EA123)+EA166)</f>
        <v>148.99</v>
      </c>
      <c r="EB167" s="246">
        <f>IF('Model Assumptions'!$I$107="No",0,SUM(EB107:EB123)+EB166)</f>
        <v>164.66</v>
      </c>
      <c r="EC167" s="246">
        <f>IF('Model Assumptions'!$I$107="No",0,SUM(EC107:EC123)+EC166)</f>
        <v>196.5</v>
      </c>
      <c r="ED167" s="246">
        <f>IF('Model Assumptions'!$I$107="No",0,SUM(ED107:ED123)+ED166)</f>
        <v>156.75000000000006</v>
      </c>
      <c r="EE167" s="246">
        <f>IF('Model Assumptions'!$I$107="No",0,SUM(EE107:EE123)+EE166)</f>
        <v>173.85999999999999</v>
      </c>
      <c r="EF167" s="246">
        <f>IF('Model Assumptions'!$I$107="No",0,SUM(EF107:EF123)+EF166)</f>
        <v>207.4</v>
      </c>
      <c r="EG167" s="246">
        <f>IF('Model Assumptions'!$I$107="No",0,SUM(EG107:EG123)+EG166)</f>
        <v>0</v>
      </c>
      <c r="EH167" s="246">
        <f>IF('Model Assumptions'!$I$107="No",0,SUM(EH107:EH123)+EH166)</f>
        <v>0</v>
      </c>
      <c r="EI167" s="246">
        <f>IF('Model Assumptions'!$I$107="No",0,SUM(EI107:EI123)+EI166)</f>
        <v>0</v>
      </c>
      <c r="EJ167" s="246">
        <f>IF('Model Assumptions'!$I$107="No",0,SUM(EJ107:EJ123)+EJ166)</f>
        <v>0</v>
      </c>
      <c r="EK167" s="246">
        <f>IF('Model Assumptions'!$I$107="No",0,SUM(EK107:EK123)+EK166)</f>
        <v>0</v>
      </c>
      <c r="EL167" s="246">
        <f>IF('Model Assumptions'!$I$107="No",0,SUM(EL107:EL123)+EL166)</f>
        <v>0</v>
      </c>
      <c r="EM167" s="246">
        <f>IF('Model Assumptions'!$I$107="No",0,SUM(EM107:EM123)+EM166)</f>
        <v>0</v>
      </c>
      <c r="EN167" s="246">
        <f>IF('Model Assumptions'!$I$107="No",0,SUM(EN107:EN123)+EN166)</f>
        <v>0</v>
      </c>
      <c r="EO167" s="246">
        <f>IF('Model Assumptions'!$I$107="No",0,SUM(EO107:EO123)+EO166)</f>
        <v>0</v>
      </c>
      <c r="EP167" s="246">
        <f>IF('Model Assumptions'!$I$107="No",0,SUM(EP107:EP123)+EP166)</f>
        <v>0</v>
      </c>
      <c r="EQ167" s="246">
        <f>IF('Model Assumptions'!$I$107="No",0,SUM(EQ107:EQ123)+EQ166)</f>
        <v>0</v>
      </c>
      <c r="ER167" s="246">
        <f>IF('Model Assumptions'!$I$107="No",0,SUM(ER107:ER123)+ER166)</f>
        <v>0</v>
      </c>
      <c r="ES167" s="246">
        <f>IF('Model Assumptions'!$I$107="No",0,SUM(ES107:ES123)+ES166)</f>
        <v>0</v>
      </c>
      <c r="ET167" s="246">
        <f>IF('Model Assumptions'!$I$107="No",0,SUM(ET107:ET123)+ET166)</f>
        <v>0</v>
      </c>
      <c r="EU167" s="246">
        <f>IF('Model Assumptions'!$I$107="No",0,SUM(EU107:EU123)+EU166)</f>
        <v>0</v>
      </c>
      <c r="EV167" s="246">
        <f>IF('Model Assumptions'!$I$107="No",0,SUM(EV107:EV123)+EV166)</f>
        <v>0</v>
      </c>
      <c r="EW167" s="246">
        <f>IF('Model Assumptions'!$I$107="No",0,SUM(EW107:EW123)+EW166)</f>
        <v>0</v>
      </c>
      <c r="EX167" s="246">
        <f>IF('Model Assumptions'!$I$107="No",0,SUM(EX107:EX123)+EX166)</f>
        <v>0</v>
      </c>
      <c r="EY167" s="246">
        <f>IF('Model Assumptions'!$I$107="No",0,SUM(EY107:EY123)+EY166)</f>
        <v>0</v>
      </c>
      <c r="EZ167" s="246">
        <f>IF('Model Assumptions'!$I$107="No",0,SUM(EZ107:EZ123)+EZ166)</f>
        <v>0</v>
      </c>
      <c r="FA167" s="246">
        <f>IF('Model Assumptions'!$I$107="No",0,SUM(FA107:FA123)+FA166)</f>
        <v>0</v>
      </c>
      <c r="FB167" s="246">
        <f>IF('Model Assumptions'!$I$107="No",0,SUM(FB107:FB123)+FB166)</f>
        <v>0</v>
      </c>
      <c r="FC167" s="246">
        <f>IF('Model Assumptions'!$I$107="No",0,SUM(FC107:FC123)+FC166)</f>
        <v>0</v>
      </c>
      <c r="FD167" s="246">
        <f>IF('Model Assumptions'!$I$107="No",0,SUM(FD107:FD123)+FD166)</f>
        <v>0</v>
      </c>
      <c r="FE167" s="246">
        <f>IF('Model Assumptions'!$I$107="No",0,SUM(FE107:FE123)+FE166)</f>
        <v>0</v>
      </c>
      <c r="FF167" s="246">
        <f>IF('Model Assumptions'!$I$107="No",0,SUM(FF107:FF123)+FF166)</f>
        <v>0</v>
      </c>
      <c r="FG167" s="246">
        <f>IF('Model Assumptions'!$I$107="No",0,SUM(FG107:FG123)+FG166)</f>
        <v>0</v>
      </c>
      <c r="FH167" s="246">
        <f>IF('Model Assumptions'!$I$107="No",0,SUM(FH107:FH123)+FH166)</f>
        <v>0</v>
      </c>
      <c r="FI167" s="246">
        <f>IF('Model Assumptions'!$I$107="No",0,SUM(FI107:FI123)+FI166)</f>
        <v>0</v>
      </c>
      <c r="FJ167" s="246">
        <f>IF('Model Assumptions'!$I$107="No",0,SUM(FJ107:FJ123)+FJ166)</f>
        <v>0</v>
      </c>
      <c r="FK167" s="246">
        <f>IF('Model Assumptions'!$I$107="No",0,SUM(FK107:FK123)+FK166)</f>
        <v>0</v>
      </c>
      <c r="FL167" s="246">
        <f>IF('Model Assumptions'!$I$107="No",0,SUM(FL107:FL123)+FL166)</f>
        <v>0</v>
      </c>
      <c r="FM167" s="246">
        <f>IF('Model Assumptions'!$I$107="No",0,SUM(FM107:FM123)+FM166)</f>
        <v>0</v>
      </c>
      <c r="FN167" s="246">
        <f>IF('Model Assumptions'!$I$107="No",0,SUM(FN107:FN123)+FN166)</f>
        <v>0</v>
      </c>
      <c r="FO167" s="246">
        <f>IF('Model Assumptions'!$I$107="No",0,SUM(FO107:FO123)+FO166)</f>
        <v>0</v>
      </c>
      <c r="FP167" s="246">
        <f>IF('Model Assumptions'!$I$107="No",0,SUM(FP107:FP123)+FP166)</f>
        <v>0</v>
      </c>
      <c r="FQ167" s="246">
        <f>IF('Model Assumptions'!$I$107="No",0,SUM(FQ107:FQ123)+FQ166)</f>
        <v>0</v>
      </c>
      <c r="FR167" s="246">
        <f>IF('Model Assumptions'!$I$107="No",0,SUM(FR107:FR123)+FR166)</f>
        <v>0</v>
      </c>
      <c r="FS167" s="246">
        <f>IF('Model Assumptions'!$I$107="No",0,SUM(FS107:FS123)+FS166)</f>
        <v>0</v>
      </c>
      <c r="FT167" s="246">
        <f>IF('Model Assumptions'!$I$107="No",0,SUM(FT107:FT123)+FT166)</f>
        <v>0</v>
      </c>
      <c r="FU167" s="246">
        <f>IF('Model Assumptions'!$I$107="No",0,SUM(FU107:FU123)+FU166)</f>
        <v>0</v>
      </c>
      <c r="FV167" s="246">
        <f>IF('Model Assumptions'!$I$107="No",0,SUM(FV107:FV123)+FV166)</f>
        <v>0</v>
      </c>
      <c r="FW167" s="246">
        <f>IF('Model Assumptions'!$I$107="No",0,SUM(FW107:FW123)+FW166)</f>
        <v>0</v>
      </c>
      <c r="FX167" s="246">
        <f>IF('Model Assumptions'!$I$107="No",0,SUM(FX107:FX123)+FX166)</f>
        <v>0</v>
      </c>
      <c r="FY167" s="246">
        <f>IF('Model Assumptions'!$I$107="No",0,SUM(FY107:FY123)+FY166)</f>
        <v>0</v>
      </c>
      <c r="FZ167" s="246">
        <f>IF('Model Assumptions'!$I$107="No",0,SUM(FZ107:FZ123)+FZ166)</f>
        <v>0</v>
      </c>
      <c r="GA167" s="246">
        <f>IF('Model Assumptions'!$I$107="No",0,SUM(GA107:GA123)+GA166)</f>
        <v>0</v>
      </c>
      <c r="GB167" s="246">
        <f>IF('Model Assumptions'!$I$107="No",0,SUM(GB107:GB123)+GB166)</f>
        <v>0</v>
      </c>
      <c r="GC167" s="246">
        <f>IF('Model Assumptions'!$I$107="No",0,SUM(GC107:GC123)+GC166)</f>
        <v>0</v>
      </c>
      <c r="GD167" s="246">
        <f>IF('Model Assumptions'!$I$107="No",0,SUM(GD107:GD123)+GD166)</f>
        <v>0</v>
      </c>
      <c r="GE167" s="246">
        <f>IF('Model Assumptions'!$I$107="No",0,SUM(GE107:GE123)+GE166)</f>
        <v>0</v>
      </c>
      <c r="GF167" s="246">
        <f>IF('Model Assumptions'!$I$107="No",0,SUM(GF107:GF123)+GF166)</f>
        <v>0</v>
      </c>
      <c r="GG167" s="246">
        <f>IF('Model Assumptions'!$I$107="No",0,SUM(GG107:GG123)+GG166)</f>
        <v>0</v>
      </c>
      <c r="GH167" s="246">
        <f>IF('Model Assumptions'!$I$107="No",0,SUM(GH107:GH123)+GH166)</f>
        <v>0</v>
      </c>
      <c r="GI167" s="246">
        <f>IF('Model Assumptions'!$I$107="No",0,SUM(GI107:GI123)+GI166)</f>
        <v>0</v>
      </c>
      <c r="GJ167" s="246">
        <f>IF('Model Assumptions'!$I$107="No",0,SUM(GJ107:GJ123)+GJ166)</f>
        <v>0</v>
      </c>
      <c r="GK167" s="246">
        <f>IF('Model Assumptions'!$I$107="No",0,SUM(GK107:GK123)+GK166)</f>
        <v>0</v>
      </c>
      <c r="GL167" s="246">
        <f>IF('Model Assumptions'!$I$107="No",0,SUM(GL107:GL123)+GL166)</f>
        <v>0</v>
      </c>
      <c r="GM167" s="246">
        <f>IF('Model Assumptions'!$I$107="No",0,SUM(GM107:GM123)+GM166)</f>
        <v>0</v>
      </c>
      <c r="GN167" s="246">
        <f>IF('Model Assumptions'!$I$107="No",0,SUM(GN107:GN123)+GN166)</f>
        <v>0</v>
      </c>
      <c r="GO167" s="246">
        <f>IF('Model Assumptions'!$I$107="No",0,SUM(GO107:GO123)+GO166)</f>
        <v>0</v>
      </c>
      <c r="GP167" s="246">
        <f>IF('Model Assumptions'!$I$107="No",0,SUM(GP107:GP123)+GP166)</f>
        <v>0</v>
      </c>
      <c r="GQ167" s="246">
        <f>IF('Model Assumptions'!$I$107="No",0,SUM(GQ107:GQ123)+GQ166)</f>
        <v>0</v>
      </c>
      <c r="GR167" s="246">
        <f>IF('Model Assumptions'!$I$107="No",0,SUM(GR107:GR123)+GR166)</f>
        <v>0</v>
      </c>
      <c r="GS167" s="246">
        <f>IF('Model Assumptions'!$I$107="No",0,SUM(GS107:GS123)+GS166)</f>
        <v>0</v>
      </c>
      <c r="GT167" s="246">
        <f>IF('Model Assumptions'!$I$107="No",0,SUM(GT107:GT123)+GT166)</f>
        <v>0</v>
      </c>
      <c r="GU167" s="246">
        <f>IF('Model Assumptions'!$I$107="No",0,SUM(GU107:GU123)+GU166)</f>
        <v>0</v>
      </c>
      <c r="GV167" s="246">
        <f>IF('Model Assumptions'!$I$107="No",0,SUM(GV107:GV123)+GV166)</f>
        <v>0</v>
      </c>
      <c r="GW167" s="207"/>
      <c r="GX167" s="230">
        <f t="shared" si="223"/>
        <v>166</v>
      </c>
      <c r="HB167" s="211" t="str">
        <f>FH$18&amp;FH$19&amp;FH$20</f>
        <v/>
      </c>
      <c r="HF167" s="212" t="str">
        <f>FH$18&amp;FH$19&amp;FH$20&amp;"Term:"&amp; FH$43&amp;"  Mileage: "&amp;FH$44</f>
        <v xml:space="preserve">Term:  Mileage: </v>
      </c>
    </row>
    <row r="168" spans="1:214" ht="12" hidden="1" customHeight="1" x14ac:dyDescent="0.2">
      <c r="A168" s="230" t="s">
        <v>440</v>
      </c>
      <c r="B168" s="208" t="str">
        <f t="shared" si="128"/>
        <v>x</v>
      </c>
      <c r="GX168" s="230">
        <f t="shared" si="223"/>
        <v>167</v>
      </c>
      <c r="HB168" s="211" t="str">
        <f>FI$18&amp;FI$19&amp;FI$20</f>
        <v/>
      </c>
      <c r="HF168" s="212" t="str">
        <f>FI$18&amp;FI$19&amp;FI$20&amp;"Term:"&amp; FI$43&amp;"  Mileage: "&amp;FI$44</f>
        <v xml:space="preserve">Term:  Mileage: </v>
      </c>
    </row>
    <row r="169" spans="1:214" s="218" customFormat="1" ht="12" hidden="1" customHeight="1" x14ac:dyDescent="0.2">
      <c r="A169" s="230" t="s">
        <v>440</v>
      </c>
      <c r="B169" s="208" t="str">
        <f t="shared" si="128"/>
        <v>x</v>
      </c>
      <c r="D169" s="244" t="str">
        <f>'Model Assumptions'!I225</f>
        <v>CUSTOS DE IMOBILIZAÇÃO</v>
      </c>
      <c r="E169" s="243"/>
      <c r="F169" s="243"/>
      <c r="G169" s="243"/>
      <c r="H169" s="243"/>
      <c r="I169" s="243"/>
      <c r="J169" s="243"/>
      <c r="K169" s="243"/>
      <c r="L169" s="243"/>
      <c r="M169" s="243"/>
      <c r="N169" s="243"/>
      <c r="O169" s="243"/>
      <c r="P169" s="243"/>
      <c r="Q169" s="243"/>
      <c r="R169" s="243"/>
      <c r="S169" s="243"/>
      <c r="T169" s="243"/>
      <c r="U169" s="243"/>
      <c r="V169" s="243"/>
      <c r="W169" s="243"/>
      <c r="X169" s="243"/>
      <c r="Y169" s="243"/>
      <c r="Z169" s="243"/>
      <c r="AA169" s="243"/>
      <c r="AB169" s="243"/>
      <c r="AC169" s="243"/>
      <c r="AD169" s="243"/>
      <c r="AE169" s="243"/>
      <c r="AF169" s="243"/>
      <c r="AG169" s="243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43"/>
      <c r="BU169" s="243"/>
      <c r="BV169" s="243"/>
      <c r="BW169" s="243"/>
      <c r="BX169" s="243"/>
      <c r="BY169" s="243"/>
      <c r="BZ169" s="243"/>
      <c r="CA169" s="243"/>
      <c r="CB169" s="243"/>
      <c r="CC169" s="243"/>
      <c r="CD169" s="243"/>
      <c r="CE169" s="243"/>
      <c r="CF169" s="243"/>
      <c r="CG169" s="243"/>
      <c r="CH169" s="243"/>
      <c r="CI169" s="243"/>
      <c r="CJ169" s="243"/>
      <c r="CK169" s="243"/>
      <c r="CL169" s="243"/>
      <c r="CM169" s="243"/>
      <c r="CN169" s="243"/>
      <c r="CO169" s="243"/>
      <c r="CP169" s="243"/>
      <c r="CQ169" s="243"/>
      <c r="CR169" s="243"/>
      <c r="CS169" s="243"/>
      <c r="CT169" s="243"/>
      <c r="CU169" s="243"/>
      <c r="CV169" s="243"/>
      <c r="CW169" s="243"/>
      <c r="CX169" s="243"/>
      <c r="CY169" s="243"/>
      <c r="CZ169" s="243"/>
      <c r="DA169" s="243"/>
      <c r="DB169" s="243"/>
      <c r="DC169" s="243"/>
      <c r="DD169" s="243"/>
      <c r="DE169" s="243"/>
      <c r="DF169" s="243"/>
      <c r="DG169" s="243"/>
      <c r="DH169" s="243"/>
      <c r="DI169" s="243"/>
      <c r="DJ169" s="243"/>
      <c r="DK169" s="243"/>
      <c r="DL169" s="243"/>
      <c r="DM169" s="243"/>
      <c r="DN169" s="243"/>
      <c r="DO169" s="243"/>
      <c r="DP169" s="243"/>
      <c r="DQ169" s="243"/>
      <c r="DR169" s="243"/>
      <c r="DS169" s="243"/>
      <c r="DT169" s="243"/>
      <c r="DU169" s="243"/>
      <c r="DV169" s="243"/>
      <c r="DW169" s="243"/>
      <c r="DX169" s="243"/>
      <c r="DY169" s="243"/>
      <c r="DZ169" s="243"/>
      <c r="EA169" s="243"/>
      <c r="EB169" s="243"/>
      <c r="EC169" s="243"/>
      <c r="ED169" s="243"/>
      <c r="EE169" s="243"/>
      <c r="EF169" s="243"/>
      <c r="EG169" s="243"/>
      <c r="EH169" s="243"/>
      <c r="EI169" s="243"/>
      <c r="EJ169" s="243"/>
      <c r="EK169" s="243"/>
      <c r="EL169" s="243"/>
      <c r="EM169" s="243"/>
      <c r="EN169" s="243"/>
      <c r="EO169" s="243"/>
      <c r="EP169" s="243"/>
      <c r="EQ169" s="243"/>
      <c r="ER169" s="243"/>
      <c r="ES169" s="243"/>
      <c r="ET169" s="243"/>
      <c r="EU169" s="243"/>
      <c r="EV169" s="243"/>
      <c r="EW169" s="243"/>
      <c r="EX169" s="243"/>
      <c r="EY169" s="243"/>
      <c r="EZ169" s="243"/>
      <c r="FA169" s="243"/>
      <c r="FB169" s="243"/>
      <c r="FC169" s="243"/>
      <c r="FD169" s="243"/>
      <c r="FE169" s="243"/>
      <c r="FF169" s="243"/>
      <c r="FG169" s="243"/>
      <c r="FH169" s="243"/>
      <c r="FI169" s="243"/>
      <c r="FJ169" s="243"/>
      <c r="FK169" s="243"/>
      <c r="FL169" s="243"/>
      <c r="FM169" s="243"/>
      <c r="FN169" s="243"/>
      <c r="FO169" s="243"/>
      <c r="FP169" s="243"/>
      <c r="FQ169" s="243"/>
      <c r="FR169" s="243"/>
      <c r="FS169" s="243"/>
      <c r="FT169" s="243"/>
      <c r="FU169" s="243"/>
      <c r="FV169" s="243"/>
      <c r="FW169" s="243"/>
      <c r="FX169" s="243"/>
      <c r="FY169" s="243"/>
      <c r="FZ169" s="243"/>
      <c r="GA169" s="243"/>
      <c r="GB169" s="243"/>
      <c r="GC169" s="243"/>
      <c r="GD169" s="243"/>
      <c r="GE169" s="243"/>
      <c r="GF169" s="243"/>
      <c r="GG169" s="243"/>
      <c r="GH169" s="243"/>
      <c r="GI169" s="243"/>
      <c r="GJ169" s="243"/>
      <c r="GK169" s="243"/>
      <c r="GL169" s="243"/>
      <c r="GM169" s="243"/>
      <c r="GN169" s="243"/>
      <c r="GO169" s="243"/>
      <c r="GP169" s="243"/>
      <c r="GQ169" s="243"/>
      <c r="GR169" s="243"/>
      <c r="GS169" s="243"/>
      <c r="GT169" s="243"/>
      <c r="GU169" s="243"/>
      <c r="GV169" s="243"/>
      <c r="GW169" s="214"/>
      <c r="GX169" s="230">
        <f t="shared" si="223"/>
        <v>168</v>
      </c>
      <c r="HB169" s="211" t="str">
        <f>FJ$18&amp;FJ$19&amp;FJ$20</f>
        <v/>
      </c>
      <c r="HC169" s="210"/>
      <c r="HD169" s="210"/>
      <c r="HE169" s="210"/>
      <c r="HF169" s="212" t="str">
        <f>FJ$18&amp;FJ$19&amp;FJ$20&amp;"Term:"&amp; FJ$43&amp;"  Mileage: "&amp;FJ$44</f>
        <v xml:space="preserve">Term:  Mileage: </v>
      </c>
    </row>
    <row r="170" spans="1:214" ht="12" hidden="1" customHeight="1" x14ac:dyDescent="0.2">
      <c r="A170" s="230" t="s">
        <v>440</v>
      </c>
      <c r="B170" s="208" t="str">
        <f t="shared" si="128"/>
        <v>x</v>
      </c>
      <c r="D170" s="223" t="str">
        <f>'Vehicle Downtime'!C59</f>
        <v>Step 1: calculate the total estimated downtime</v>
      </c>
      <c r="GX170" s="230">
        <f t="shared" si="223"/>
        <v>169</v>
      </c>
      <c r="HB170" s="211" t="str">
        <f>FK$18&amp;FK$19&amp;FK$20</f>
        <v/>
      </c>
      <c r="HF170" s="212" t="str">
        <f>FK$18&amp;FK$19&amp;FK$20&amp;"Term:"&amp; FK$43&amp;"  Mileage: "&amp;FK$44</f>
        <v xml:space="preserve">Term:  Mileage: </v>
      </c>
    </row>
    <row r="171" spans="1:214" ht="12" hidden="1" customHeight="1" x14ac:dyDescent="0.2">
      <c r="A171" s="230" t="s">
        <v>440</v>
      </c>
      <c r="B171" s="208" t="str">
        <f t="shared" si="128"/>
        <v>x</v>
      </c>
      <c r="D171" s="231" t="str">
        <f>'Vehicle Downtime'!C61</f>
        <v>Body repair downtime</v>
      </c>
      <c r="E171" s="210">
        <f>('Model Assumptions'!$I$305*'IQF Data'!E43/12*(IF(ISERROR(VLOOKUP(E5,Vehicles3,6,FALSE)),0,VLOOKUP(E5,Vehicles3,6,FALSE))))*(1+'Model Assumptions'!$I$682)</f>
        <v>8.8704000000000001</v>
      </c>
      <c r="F171" s="210">
        <f>('Model Assumptions'!$I$305*'IQF Data'!F43/12*(IF(ISERROR(VLOOKUP(F5,Vehicles3,6,FALSE)),0,VLOOKUP(F5,Vehicles3,6,FALSE))))*(1+'Model Assumptions'!$I$682)</f>
        <v>8.8704000000000001</v>
      </c>
      <c r="G171" s="210">
        <f>('Model Assumptions'!$I$305*'IQF Data'!G43/12*(IF(ISERROR(VLOOKUP(G5,Vehicles3,6,FALSE)),0,VLOOKUP(G5,Vehicles3,6,FALSE))))*(1+'Model Assumptions'!$I$682)</f>
        <v>8.8704000000000001</v>
      </c>
      <c r="H171" s="210">
        <f>('Model Assumptions'!$I$305*'IQF Data'!H43/12*(IF(ISERROR(VLOOKUP(H5,Vehicles3,6,FALSE)),0,VLOOKUP(H5,Vehicles3,6,FALSE))))*(1+'Model Assumptions'!$I$682)</f>
        <v>11.088000000000001</v>
      </c>
      <c r="I171" s="210">
        <f>('Model Assumptions'!$I$305*'IQF Data'!I43/12*(IF(ISERROR(VLOOKUP(I5,Vehicles3,6,FALSE)),0,VLOOKUP(I5,Vehicles3,6,FALSE))))*(1+'Model Assumptions'!$I$682)</f>
        <v>11.088000000000001</v>
      </c>
      <c r="J171" s="210">
        <f>('Model Assumptions'!$I$305*'IQF Data'!J43/12*(IF(ISERROR(VLOOKUP(J5,Vehicles3,6,FALSE)),0,VLOOKUP(J5,Vehicles3,6,FALSE))))*(1+'Model Assumptions'!$I$682)</f>
        <v>11.088000000000001</v>
      </c>
      <c r="K171" s="210">
        <f>('Model Assumptions'!$I$305*'IQF Data'!K43/12*(IF(ISERROR(VLOOKUP(K5,Vehicles3,6,FALSE)),0,VLOOKUP(K5,Vehicles3,6,FALSE))))*(1+'Model Assumptions'!$I$682)</f>
        <v>8.8704000000000001</v>
      </c>
      <c r="L171" s="210">
        <f>('Model Assumptions'!$I$305*'IQF Data'!L43/12*(IF(ISERROR(VLOOKUP(L5,Vehicles3,6,FALSE)),0,VLOOKUP(L5,Vehicles3,6,FALSE))))*(1+'Model Assumptions'!$I$682)</f>
        <v>8.8704000000000001</v>
      </c>
      <c r="M171" s="210">
        <f>('Model Assumptions'!$I$305*'IQF Data'!M43/12*(IF(ISERROR(VLOOKUP(M5,Vehicles3,6,FALSE)),0,VLOOKUP(M5,Vehicles3,6,FALSE))))*(1+'Model Assumptions'!$I$682)</f>
        <v>8.8704000000000001</v>
      </c>
      <c r="N171" s="210">
        <f>('Model Assumptions'!$I$305*'IQF Data'!N43/12*(IF(ISERROR(VLOOKUP(N5,Vehicles3,6,FALSE)),0,VLOOKUP(N5,Vehicles3,6,FALSE))))*(1+'Model Assumptions'!$I$682)</f>
        <v>11.088000000000001</v>
      </c>
      <c r="O171" s="210">
        <f>('Model Assumptions'!$I$305*'IQF Data'!O43/12*(IF(ISERROR(VLOOKUP(O5,Vehicles3,6,FALSE)),0,VLOOKUP(O5,Vehicles3,6,FALSE))))*(1+'Model Assumptions'!$I$682)</f>
        <v>11.088000000000001</v>
      </c>
      <c r="P171" s="210">
        <f>('Model Assumptions'!$I$305*'IQF Data'!P43/12*(IF(ISERROR(VLOOKUP(P5,Vehicles3,6,FALSE)),0,VLOOKUP(P5,Vehicles3,6,FALSE))))*(1+'Model Assumptions'!$I$682)</f>
        <v>11.088000000000001</v>
      </c>
      <c r="Q171" s="210">
        <f>('Model Assumptions'!$I$305*'IQF Data'!Q43/12*(IF(ISERROR(VLOOKUP(Q5,Vehicles3,6,FALSE)),0,VLOOKUP(Q5,Vehicles3,6,FALSE))))*(1+'Model Assumptions'!$I$682)</f>
        <v>8.8704000000000001</v>
      </c>
      <c r="R171" s="210">
        <f>('Model Assumptions'!$I$305*'IQF Data'!R43/12*(IF(ISERROR(VLOOKUP(R5,Vehicles3,6,FALSE)),0,VLOOKUP(R5,Vehicles3,6,FALSE))))*(1+'Model Assumptions'!$I$682)</f>
        <v>8.8704000000000001</v>
      </c>
      <c r="S171" s="210">
        <f>('Model Assumptions'!$I$305*'IQF Data'!S43/12*(IF(ISERROR(VLOOKUP(S5,Vehicles3,6,FALSE)),0,VLOOKUP(S5,Vehicles3,6,FALSE))))*(1+'Model Assumptions'!$I$682)</f>
        <v>8.8704000000000001</v>
      </c>
      <c r="T171" s="210">
        <f>('Model Assumptions'!$I$305*'IQF Data'!T43/12*(IF(ISERROR(VLOOKUP(T5,Vehicles3,6,FALSE)),0,VLOOKUP(T5,Vehicles3,6,FALSE))))*(1+'Model Assumptions'!$I$682)</f>
        <v>11.088000000000001</v>
      </c>
      <c r="U171" s="210">
        <f>('Model Assumptions'!$I$305*'IQF Data'!U43/12*(IF(ISERROR(VLOOKUP(U5,Vehicles3,6,FALSE)),0,VLOOKUP(U5,Vehicles3,6,FALSE))))*(1+'Model Assumptions'!$I$682)</f>
        <v>11.088000000000001</v>
      </c>
      <c r="V171" s="210">
        <f>('Model Assumptions'!$I$305*'IQF Data'!V43/12*(IF(ISERROR(VLOOKUP(V5,Vehicles3,6,FALSE)),0,VLOOKUP(V5,Vehicles3,6,FALSE))))*(1+'Model Assumptions'!$I$682)</f>
        <v>11.088000000000001</v>
      </c>
      <c r="W171" s="210">
        <f>('Model Assumptions'!$I$305*'IQF Data'!W43/12*(IF(ISERROR(VLOOKUP(W5,Vehicles3,6,FALSE)),0,VLOOKUP(W5,Vehicles3,6,FALSE))))*(1+'Model Assumptions'!$I$682)</f>
        <v>8.8704000000000001</v>
      </c>
      <c r="X171" s="210">
        <f>('Model Assumptions'!$I$305*'IQF Data'!X43/12*(IF(ISERROR(VLOOKUP(X5,Vehicles3,6,FALSE)),0,VLOOKUP(X5,Vehicles3,6,FALSE))))*(1+'Model Assumptions'!$I$682)</f>
        <v>8.8704000000000001</v>
      </c>
      <c r="Y171" s="210">
        <f>('Model Assumptions'!$I$305*'IQF Data'!Y43/12*(IF(ISERROR(VLOOKUP(Y5,Vehicles3,6,FALSE)),0,VLOOKUP(Y5,Vehicles3,6,FALSE))))*(1+'Model Assumptions'!$I$682)</f>
        <v>8.8704000000000001</v>
      </c>
      <c r="Z171" s="210">
        <f>('Model Assumptions'!$I$305*'IQF Data'!Z43/12*(IF(ISERROR(VLOOKUP(Z5,Vehicles3,6,FALSE)),0,VLOOKUP(Z5,Vehicles3,6,FALSE))))*(1+'Model Assumptions'!$I$682)</f>
        <v>11.088000000000001</v>
      </c>
      <c r="AA171" s="210">
        <f>('Model Assumptions'!$I$305*'IQF Data'!AA43/12*(IF(ISERROR(VLOOKUP(AA5,Vehicles3,6,FALSE)),0,VLOOKUP(AA5,Vehicles3,6,FALSE))))*(1+'Model Assumptions'!$I$682)</f>
        <v>11.088000000000001</v>
      </c>
      <c r="AB171" s="210">
        <f>('Model Assumptions'!$I$305*'IQF Data'!AB43/12*(IF(ISERROR(VLOOKUP(AB5,Vehicles3,6,FALSE)),0,VLOOKUP(AB5,Vehicles3,6,FALSE))))*(1+'Model Assumptions'!$I$682)</f>
        <v>11.088000000000001</v>
      </c>
      <c r="AC171" s="210">
        <f>('Model Assumptions'!$I$305*'IQF Data'!AC43/12*(IF(ISERROR(VLOOKUP(AC5,Vehicles3,6,FALSE)),0,VLOOKUP(AC5,Vehicles3,6,FALSE))))*(1+'Model Assumptions'!$I$682)</f>
        <v>8.8704000000000001</v>
      </c>
      <c r="AD171" s="210">
        <f>('Model Assumptions'!$I$305*'IQF Data'!AD43/12*(IF(ISERROR(VLOOKUP(AD5,Vehicles3,6,FALSE)),0,VLOOKUP(AD5,Vehicles3,6,FALSE))))*(1+'Model Assumptions'!$I$682)</f>
        <v>8.8704000000000001</v>
      </c>
      <c r="AE171" s="210">
        <f>('Model Assumptions'!$I$305*'IQF Data'!AE43/12*(IF(ISERROR(VLOOKUP(AE5,Vehicles3,6,FALSE)),0,VLOOKUP(AE5,Vehicles3,6,FALSE))))*(1+'Model Assumptions'!$I$682)</f>
        <v>8.8704000000000001</v>
      </c>
      <c r="AF171" s="210">
        <f>('Model Assumptions'!$I$305*'IQF Data'!AF43/12*(IF(ISERROR(VLOOKUP(AF5,Vehicles3,6,FALSE)),0,VLOOKUP(AF5,Vehicles3,6,FALSE))))*(1+'Model Assumptions'!$I$682)</f>
        <v>11.088000000000001</v>
      </c>
      <c r="AG171" s="210">
        <f>('Model Assumptions'!$I$305*'IQF Data'!AG43/12*(IF(ISERROR(VLOOKUP(AG5,Vehicles3,6,FALSE)),0,VLOOKUP(AG5,Vehicles3,6,FALSE))))*(1+'Model Assumptions'!$I$682)</f>
        <v>11.088000000000001</v>
      </c>
      <c r="AH171" s="210">
        <f>('Model Assumptions'!$I$305*'IQF Data'!AH43/12*(IF(ISERROR(VLOOKUP(AH5,Vehicles3,6,FALSE)),0,VLOOKUP(AH5,Vehicles3,6,FALSE))))*(1+'Model Assumptions'!$I$682)</f>
        <v>11.088000000000001</v>
      </c>
      <c r="AI171" s="210">
        <f>('Model Assumptions'!$I$305*'IQF Data'!AI43/12*(IF(ISERROR(VLOOKUP(AI5,Vehicles3,6,FALSE)),0,VLOOKUP(AI5,Vehicles3,6,FALSE))))*(1+'Model Assumptions'!$I$682)</f>
        <v>8.8704000000000001</v>
      </c>
      <c r="AJ171" s="210">
        <f>('Model Assumptions'!$I$305*'IQF Data'!AJ43/12*(IF(ISERROR(VLOOKUP(AJ5,Vehicles3,6,FALSE)),0,VLOOKUP(AJ5,Vehicles3,6,FALSE))))*(1+'Model Assumptions'!$I$682)</f>
        <v>8.8704000000000001</v>
      </c>
      <c r="AK171" s="210">
        <f>('Model Assumptions'!$I$305*'IQF Data'!AK43/12*(IF(ISERROR(VLOOKUP(AK5,Vehicles3,6,FALSE)),0,VLOOKUP(AK5,Vehicles3,6,FALSE))))*(1+'Model Assumptions'!$I$682)</f>
        <v>8.8704000000000001</v>
      </c>
      <c r="AL171" s="210">
        <f>('Model Assumptions'!$I$305*'IQF Data'!AL43/12*(IF(ISERROR(VLOOKUP(AL5,Vehicles3,6,FALSE)),0,VLOOKUP(AL5,Vehicles3,6,FALSE))))*(1+'Model Assumptions'!$I$682)</f>
        <v>11.088000000000001</v>
      </c>
      <c r="AM171" s="210">
        <f>('Model Assumptions'!$I$305*'IQF Data'!AM43/12*(IF(ISERROR(VLOOKUP(AM5,Vehicles3,6,FALSE)),0,VLOOKUP(AM5,Vehicles3,6,FALSE))))*(1+'Model Assumptions'!$I$682)</f>
        <v>11.088000000000001</v>
      </c>
      <c r="AN171" s="210">
        <f>('Model Assumptions'!$I$305*'IQF Data'!AN43/12*(IF(ISERROR(VLOOKUP(AN5,Vehicles3,6,FALSE)),0,VLOOKUP(AN5,Vehicles3,6,FALSE))))*(1+'Model Assumptions'!$I$682)</f>
        <v>11.088000000000001</v>
      </c>
      <c r="AO171" s="210">
        <f>('Model Assumptions'!$I$305*'IQF Data'!AO43/12*(IF(ISERROR(VLOOKUP(AO5,Vehicles3,6,FALSE)),0,VLOOKUP(AO5,Vehicles3,6,FALSE))))*(1+'Model Assumptions'!$I$682)</f>
        <v>8.8704000000000001</v>
      </c>
      <c r="AP171" s="210">
        <f>('Model Assumptions'!$I$305*'IQF Data'!AP43/12*(IF(ISERROR(VLOOKUP(AP5,Vehicles3,6,FALSE)),0,VLOOKUP(AP5,Vehicles3,6,FALSE))))*(1+'Model Assumptions'!$I$682)</f>
        <v>8.8704000000000001</v>
      </c>
      <c r="AQ171" s="210">
        <f>('Model Assumptions'!$I$305*'IQF Data'!AQ43/12*(IF(ISERROR(VLOOKUP(AQ5,Vehicles3,6,FALSE)),0,VLOOKUP(AQ5,Vehicles3,6,FALSE))))*(1+'Model Assumptions'!$I$682)</f>
        <v>8.8704000000000001</v>
      </c>
      <c r="AR171" s="210">
        <f>('Model Assumptions'!$I$305*'IQF Data'!AR43/12*(IF(ISERROR(VLOOKUP(AR5,Vehicles3,6,FALSE)),0,VLOOKUP(AR5,Vehicles3,6,FALSE))))*(1+'Model Assumptions'!$I$682)</f>
        <v>11.088000000000001</v>
      </c>
      <c r="AS171" s="210">
        <f>('Model Assumptions'!$I$305*'IQF Data'!AS43/12*(IF(ISERROR(VLOOKUP(AS5,Vehicles3,6,FALSE)),0,VLOOKUP(AS5,Vehicles3,6,FALSE))))*(1+'Model Assumptions'!$I$682)</f>
        <v>11.088000000000001</v>
      </c>
      <c r="AT171" s="210">
        <f>('Model Assumptions'!$I$305*'IQF Data'!AT43/12*(IF(ISERROR(VLOOKUP(AT5,Vehicles3,6,FALSE)),0,VLOOKUP(AT5,Vehicles3,6,FALSE))))*(1+'Model Assumptions'!$I$682)</f>
        <v>11.088000000000001</v>
      </c>
      <c r="AU171" s="210">
        <f>('Model Assumptions'!$I$305*'IQF Data'!AU43/12*(IF(ISERROR(VLOOKUP(AU5,Vehicles3,6,FALSE)),0,VLOOKUP(AU5,Vehicles3,6,FALSE))))*(1+'Model Assumptions'!$I$682)</f>
        <v>8.8704000000000001</v>
      </c>
      <c r="AV171" s="210">
        <f>('Model Assumptions'!$I$305*'IQF Data'!AV43/12*(IF(ISERROR(VLOOKUP(AV5,Vehicles3,6,FALSE)),0,VLOOKUP(AV5,Vehicles3,6,FALSE))))*(1+'Model Assumptions'!$I$682)</f>
        <v>8.8704000000000001</v>
      </c>
      <c r="AW171" s="210">
        <f>('Model Assumptions'!$I$305*'IQF Data'!AW43/12*(IF(ISERROR(VLOOKUP(AW5,Vehicles3,6,FALSE)),0,VLOOKUP(AW5,Vehicles3,6,FALSE))))*(1+'Model Assumptions'!$I$682)</f>
        <v>8.8704000000000001</v>
      </c>
      <c r="AX171" s="210">
        <f>('Model Assumptions'!$I$305*'IQF Data'!AX43/12*(IF(ISERROR(VLOOKUP(AX5,Vehicles3,6,FALSE)),0,VLOOKUP(AX5,Vehicles3,6,FALSE))))*(1+'Model Assumptions'!$I$682)</f>
        <v>11.088000000000001</v>
      </c>
      <c r="AY171" s="210">
        <f>('Model Assumptions'!$I$305*'IQF Data'!AY43/12*(IF(ISERROR(VLOOKUP(AY5,Vehicles3,6,FALSE)),0,VLOOKUP(AY5,Vehicles3,6,FALSE))))*(1+'Model Assumptions'!$I$682)</f>
        <v>11.088000000000001</v>
      </c>
      <c r="AZ171" s="210">
        <f>('Model Assumptions'!$I$305*'IQF Data'!AZ43/12*(IF(ISERROR(VLOOKUP(AZ5,Vehicles3,6,FALSE)),0,VLOOKUP(AZ5,Vehicles3,6,FALSE))))*(1+'Model Assumptions'!$I$682)</f>
        <v>11.088000000000001</v>
      </c>
      <c r="BA171" s="210">
        <f>('Model Assumptions'!$I$305*'IQF Data'!BA43/12*(IF(ISERROR(VLOOKUP(BA5,Vehicles3,6,FALSE)),0,VLOOKUP(BA5,Vehicles3,6,FALSE))))*(1+'Model Assumptions'!$I$682)</f>
        <v>8.8704000000000001</v>
      </c>
      <c r="BB171" s="210">
        <f>('Model Assumptions'!$I$305*'IQF Data'!BB43/12*(IF(ISERROR(VLOOKUP(BB5,Vehicles3,6,FALSE)),0,VLOOKUP(BB5,Vehicles3,6,FALSE))))*(1+'Model Assumptions'!$I$682)</f>
        <v>8.8704000000000001</v>
      </c>
      <c r="BC171" s="210">
        <f>('Model Assumptions'!$I$305*'IQF Data'!BC43/12*(IF(ISERROR(VLOOKUP(BC5,Vehicles3,6,FALSE)),0,VLOOKUP(BC5,Vehicles3,6,FALSE))))*(1+'Model Assumptions'!$I$682)</f>
        <v>8.8704000000000001</v>
      </c>
      <c r="BD171" s="210">
        <f>('Model Assumptions'!$I$305*'IQF Data'!BD43/12*(IF(ISERROR(VLOOKUP(BD5,Vehicles3,6,FALSE)),0,VLOOKUP(BD5,Vehicles3,6,FALSE))))*(1+'Model Assumptions'!$I$682)</f>
        <v>11.088000000000001</v>
      </c>
      <c r="BE171" s="210">
        <f>('Model Assumptions'!$I$305*'IQF Data'!BE43/12*(IF(ISERROR(VLOOKUP(BE5,Vehicles3,6,FALSE)),0,VLOOKUP(BE5,Vehicles3,6,FALSE))))*(1+'Model Assumptions'!$I$682)</f>
        <v>11.088000000000001</v>
      </c>
      <c r="BF171" s="210">
        <f>('Model Assumptions'!$I$305*'IQF Data'!BF43/12*(IF(ISERROR(VLOOKUP(BF5,Vehicles3,6,FALSE)),0,VLOOKUP(BF5,Vehicles3,6,FALSE))))*(1+'Model Assumptions'!$I$682)</f>
        <v>11.088000000000001</v>
      </c>
      <c r="BG171" s="210">
        <f>('Model Assumptions'!$I$305*'IQF Data'!BG43/12*(IF(ISERROR(VLOOKUP(BG5,Vehicles3,6,FALSE)),0,VLOOKUP(BG5,Vehicles3,6,FALSE))))*(1+'Model Assumptions'!$I$682)</f>
        <v>8.8704000000000001</v>
      </c>
      <c r="BH171" s="210">
        <f>('Model Assumptions'!$I$305*'IQF Data'!BH43/12*(IF(ISERROR(VLOOKUP(BH5,Vehicles3,6,FALSE)),0,VLOOKUP(BH5,Vehicles3,6,FALSE))))*(1+'Model Assumptions'!$I$682)</f>
        <v>8.8704000000000001</v>
      </c>
      <c r="BI171" s="210">
        <f>('Model Assumptions'!$I$305*'IQF Data'!BI43/12*(IF(ISERROR(VLOOKUP(BI5,Vehicles3,6,FALSE)),0,VLOOKUP(BI5,Vehicles3,6,FALSE))))*(1+'Model Assumptions'!$I$682)</f>
        <v>8.8704000000000001</v>
      </c>
      <c r="BJ171" s="210">
        <f>('Model Assumptions'!$I$305*'IQF Data'!BJ43/12*(IF(ISERROR(VLOOKUP(BJ5,Vehicles3,6,FALSE)),0,VLOOKUP(BJ5,Vehicles3,6,FALSE))))*(1+'Model Assumptions'!$I$682)</f>
        <v>11.088000000000001</v>
      </c>
      <c r="BK171" s="210">
        <f>('Model Assumptions'!$I$305*'IQF Data'!BK43/12*(IF(ISERROR(VLOOKUP(BK5,Vehicles3,6,FALSE)),0,VLOOKUP(BK5,Vehicles3,6,FALSE))))*(1+'Model Assumptions'!$I$682)</f>
        <v>11.088000000000001</v>
      </c>
      <c r="BL171" s="210">
        <f>('Model Assumptions'!$I$305*'IQF Data'!BL43/12*(IF(ISERROR(VLOOKUP(BL5,Vehicles3,6,FALSE)),0,VLOOKUP(BL5,Vehicles3,6,FALSE))))*(1+'Model Assumptions'!$I$682)</f>
        <v>11.088000000000001</v>
      </c>
      <c r="BM171" s="210">
        <f>('Model Assumptions'!$I$305*'IQF Data'!BM43/12*(IF(ISERROR(VLOOKUP(BM5,Vehicles3,6,FALSE)),0,VLOOKUP(BM5,Vehicles3,6,FALSE))))*(1+'Model Assumptions'!$I$682)</f>
        <v>8.8704000000000001</v>
      </c>
      <c r="BN171" s="210">
        <f>('Model Assumptions'!$I$305*'IQF Data'!BN43/12*(IF(ISERROR(VLOOKUP(BN5,Vehicles3,6,FALSE)),0,VLOOKUP(BN5,Vehicles3,6,FALSE))))*(1+'Model Assumptions'!$I$682)</f>
        <v>8.8704000000000001</v>
      </c>
      <c r="BO171" s="210">
        <f>('Model Assumptions'!$I$305*'IQF Data'!BO43/12*(IF(ISERROR(VLOOKUP(BO5,Vehicles3,6,FALSE)),0,VLOOKUP(BO5,Vehicles3,6,FALSE))))*(1+'Model Assumptions'!$I$682)</f>
        <v>8.8704000000000001</v>
      </c>
      <c r="BP171" s="210">
        <f>('Model Assumptions'!$I$305*'IQF Data'!BP43/12*(IF(ISERROR(VLOOKUP(BP5,Vehicles3,6,FALSE)),0,VLOOKUP(BP5,Vehicles3,6,FALSE))))*(1+'Model Assumptions'!$I$682)</f>
        <v>11.088000000000001</v>
      </c>
      <c r="BQ171" s="210">
        <f>('Model Assumptions'!$I$305*'IQF Data'!BQ43/12*(IF(ISERROR(VLOOKUP(BQ5,Vehicles3,6,FALSE)),0,VLOOKUP(BQ5,Vehicles3,6,FALSE))))*(1+'Model Assumptions'!$I$682)</f>
        <v>11.088000000000001</v>
      </c>
      <c r="BR171" s="210">
        <f>('Model Assumptions'!$I$305*'IQF Data'!BR43/12*(IF(ISERROR(VLOOKUP(BR5,Vehicles3,6,FALSE)),0,VLOOKUP(BR5,Vehicles3,6,FALSE))))*(1+'Model Assumptions'!$I$682)</f>
        <v>11.088000000000001</v>
      </c>
      <c r="BS171" s="210">
        <f>('Model Assumptions'!$I$305*'IQF Data'!BS43/12*(IF(ISERROR(VLOOKUP(BS5,Vehicles3,6,FALSE)),0,VLOOKUP(BS5,Vehicles3,6,FALSE))))*(1+'Model Assumptions'!$I$682)</f>
        <v>8.8704000000000001</v>
      </c>
      <c r="BT171" s="210">
        <f>('Model Assumptions'!$I$305*'IQF Data'!BT43/12*(IF(ISERROR(VLOOKUP(BT5,Vehicles3,6,FALSE)),0,VLOOKUP(BT5,Vehicles3,6,FALSE))))*(1+'Model Assumptions'!$I$682)</f>
        <v>8.8704000000000001</v>
      </c>
      <c r="BU171" s="210">
        <f>('Model Assumptions'!$I$305*'IQF Data'!BU43/12*(IF(ISERROR(VLOOKUP(BU5,Vehicles3,6,FALSE)),0,VLOOKUP(BU5,Vehicles3,6,FALSE))))*(1+'Model Assumptions'!$I$682)</f>
        <v>8.8704000000000001</v>
      </c>
      <c r="BV171" s="210">
        <f>('Model Assumptions'!$I$305*'IQF Data'!BV43/12*(IF(ISERROR(VLOOKUP(BV5,Vehicles3,6,FALSE)),0,VLOOKUP(BV5,Vehicles3,6,FALSE))))*(1+'Model Assumptions'!$I$682)</f>
        <v>11.088000000000001</v>
      </c>
      <c r="BW171" s="210">
        <f>('Model Assumptions'!$I$305*'IQF Data'!BW43/12*(IF(ISERROR(VLOOKUP(BW5,Vehicles3,6,FALSE)),0,VLOOKUP(BW5,Vehicles3,6,FALSE))))*(1+'Model Assumptions'!$I$682)</f>
        <v>11.088000000000001</v>
      </c>
      <c r="BX171" s="210">
        <f>('Model Assumptions'!$I$305*'IQF Data'!BX43/12*(IF(ISERROR(VLOOKUP(BX5,Vehicles3,6,FALSE)),0,VLOOKUP(BX5,Vehicles3,6,FALSE))))*(1+'Model Assumptions'!$I$682)</f>
        <v>11.088000000000001</v>
      </c>
      <c r="BY171" s="210">
        <f>('Model Assumptions'!$I$305*'IQF Data'!BY43/12*(IF(ISERROR(VLOOKUP(BY5,Vehicles3,6,FALSE)),0,VLOOKUP(BY5,Vehicles3,6,FALSE))))*(1+'Model Assumptions'!$I$682)</f>
        <v>8.8704000000000001</v>
      </c>
      <c r="BZ171" s="210">
        <f>('Model Assumptions'!$I$305*'IQF Data'!BZ43/12*(IF(ISERROR(VLOOKUP(BZ5,Vehicles3,6,FALSE)),0,VLOOKUP(BZ5,Vehicles3,6,FALSE))))*(1+'Model Assumptions'!$I$682)</f>
        <v>8.8704000000000001</v>
      </c>
      <c r="CA171" s="210">
        <f>('Model Assumptions'!$I$305*'IQF Data'!CA43/12*(IF(ISERROR(VLOOKUP(CA5,Vehicles3,6,FALSE)),0,VLOOKUP(CA5,Vehicles3,6,FALSE))))*(1+'Model Assumptions'!$I$682)</f>
        <v>8.8704000000000001</v>
      </c>
      <c r="CB171" s="210">
        <f>('Model Assumptions'!$I$305*'IQF Data'!CB43/12*(IF(ISERROR(VLOOKUP(CB5,Vehicles3,6,FALSE)),0,VLOOKUP(CB5,Vehicles3,6,FALSE))))*(1+'Model Assumptions'!$I$682)</f>
        <v>11.088000000000001</v>
      </c>
      <c r="CC171" s="210">
        <f>('Model Assumptions'!$I$305*'IQF Data'!CC43/12*(IF(ISERROR(VLOOKUP(CC5,Vehicles3,6,FALSE)),0,VLOOKUP(CC5,Vehicles3,6,FALSE))))*(1+'Model Assumptions'!$I$682)</f>
        <v>11.088000000000001</v>
      </c>
      <c r="CD171" s="210">
        <f>('Model Assumptions'!$I$305*'IQF Data'!CD43/12*(IF(ISERROR(VLOOKUP(CD5,Vehicles3,6,FALSE)),0,VLOOKUP(CD5,Vehicles3,6,FALSE))))*(1+'Model Assumptions'!$I$682)</f>
        <v>11.088000000000001</v>
      </c>
      <c r="CE171" s="210">
        <f>('Model Assumptions'!$I$305*'IQF Data'!CE43/12*(IF(ISERROR(VLOOKUP(CE5,Vehicles3,6,FALSE)),0,VLOOKUP(CE5,Vehicles3,6,FALSE))))*(1+'Model Assumptions'!$I$682)</f>
        <v>8.8704000000000001</v>
      </c>
      <c r="CF171" s="210">
        <f>('Model Assumptions'!$I$305*'IQF Data'!CF43/12*(IF(ISERROR(VLOOKUP(CF5,Vehicles3,6,FALSE)),0,VLOOKUP(CF5,Vehicles3,6,FALSE))))*(1+'Model Assumptions'!$I$682)</f>
        <v>8.8704000000000001</v>
      </c>
      <c r="CG171" s="210">
        <f>('Model Assumptions'!$I$305*'IQF Data'!CG43/12*(IF(ISERROR(VLOOKUP(CG5,Vehicles3,6,FALSE)),0,VLOOKUP(CG5,Vehicles3,6,FALSE))))*(1+'Model Assumptions'!$I$682)</f>
        <v>8.8704000000000001</v>
      </c>
      <c r="CH171" s="210">
        <f>('Model Assumptions'!$I$305*'IQF Data'!CH43/12*(IF(ISERROR(VLOOKUP(CH5,Vehicles3,6,FALSE)),0,VLOOKUP(CH5,Vehicles3,6,FALSE))))*(1+'Model Assumptions'!$I$682)</f>
        <v>11.088000000000001</v>
      </c>
      <c r="CI171" s="210">
        <f>('Model Assumptions'!$I$305*'IQF Data'!CI43/12*(IF(ISERROR(VLOOKUP(CI5,Vehicles3,6,FALSE)),0,VLOOKUP(CI5,Vehicles3,6,FALSE))))*(1+'Model Assumptions'!$I$682)</f>
        <v>11.088000000000001</v>
      </c>
      <c r="CJ171" s="210">
        <f>('Model Assumptions'!$I$305*'IQF Data'!CJ43/12*(IF(ISERROR(VLOOKUP(CJ5,Vehicles3,6,FALSE)),0,VLOOKUP(CJ5,Vehicles3,6,FALSE))))*(1+'Model Assumptions'!$I$682)</f>
        <v>11.088000000000001</v>
      </c>
      <c r="CK171" s="210">
        <f>('Model Assumptions'!$I$305*'IQF Data'!CK43/12*(IF(ISERROR(VLOOKUP(CK5,Vehicles3,6,FALSE)),0,VLOOKUP(CK5,Vehicles3,6,FALSE))))*(1+'Model Assumptions'!$I$682)</f>
        <v>8.8704000000000001</v>
      </c>
      <c r="CL171" s="210">
        <f>('Model Assumptions'!$I$305*'IQF Data'!CL43/12*(IF(ISERROR(VLOOKUP(CL5,Vehicles3,6,FALSE)),0,VLOOKUP(CL5,Vehicles3,6,FALSE))))*(1+'Model Assumptions'!$I$682)</f>
        <v>8.8704000000000001</v>
      </c>
      <c r="CM171" s="210">
        <f>('Model Assumptions'!$I$305*'IQF Data'!CM43/12*(IF(ISERROR(VLOOKUP(CM5,Vehicles3,6,FALSE)),0,VLOOKUP(CM5,Vehicles3,6,FALSE))))*(1+'Model Assumptions'!$I$682)</f>
        <v>8.8704000000000001</v>
      </c>
      <c r="CN171" s="210">
        <f>('Model Assumptions'!$I$305*'IQF Data'!CN43/12*(IF(ISERROR(VLOOKUP(CN5,Vehicles3,6,FALSE)),0,VLOOKUP(CN5,Vehicles3,6,FALSE))))*(1+'Model Assumptions'!$I$682)</f>
        <v>11.088000000000001</v>
      </c>
      <c r="CO171" s="210">
        <f>('Model Assumptions'!$I$305*'IQF Data'!CO43/12*(IF(ISERROR(VLOOKUP(CO5,Vehicles3,6,FALSE)),0,VLOOKUP(CO5,Vehicles3,6,FALSE))))*(1+'Model Assumptions'!$I$682)</f>
        <v>11.088000000000001</v>
      </c>
      <c r="CP171" s="210">
        <f>('Model Assumptions'!$I$305*'IQF Data'!CP43/12*(IF(ISERROR(VLOOKUP(CP5,Vehicles3,6,FALSE)),0,VLOOKUP(CP5,Vehicles3,6,FALSE))))*(1+'Model Assumptions'!$I$682)</f>
        <v>11.088000000000001</v>
      </c>
      <c r="CQ171" s="210">
        <f>('Model Assumptions'!$I$305*'IQF Data'!CQ43/12*(IF(ISERROR(VLOOKUP(CQ5,Vehicles3,6,FALSE)),0,VLOOKUP(CQ5,Vehicles3,6,FALSE))))*(1+'Model Assumptions'!$I$682)</f>
        <v>8.8704000000000001</v>
      </c>
      <c r="CR171" s="210">
        <f>('Model Assumptions'!$I$305*'IQF Data'!CR43/12*(IF(ISERROR(VLOOKUP(CR5,Vehicles3,6,FALSE)),0,VLOOKUP(CR5,Vehicles3,6,FALSE))))*(1+'Model Assumptions'!$I$682)</f>
        <v>8.8704000000000001</v>
      </c>
      <c r="CS171" s="210">
        <f>('Model Assumptions'!$I$305*'IQF Data'!CS43/12*(IF(ISERROR(VLOOKUP(CS5,Vehicles3,6,FALSE)),0,VLOOKUP(CS5,Vehicles3,6,FALSE))))*(1+'Model Assumptions'!$I$682)</f>
        <v>8.8704000000000001</v>
      </c>
      <c r="CT171" s="210">
        <f>('Model Assumptions'!$I$305*'IQF Data'!CT43/12*(IF(ISERROR(VLOOKUP(CT5,Vehicles3,6,FALSE)),0,VLOOKUP(CT5,Vehicles3,6,FALSE))))*(1+'Model Assumptions'!$I$682)</f>
        <v>11.088000000000001</v>
      </c>
      <c r="CU171" s="210">
        <f>('Model Assumptions'!$I$305*'IQF Data'!CU43/12*(IF(ISERROR(VLOOKUP(CU5,Vehicles3,6,FALSE)),0,VLOOKUP(CU5,Vehicles3,6,FALSE))))*(1+'Model Assumptions'!$I$682)</f>
        <v>11.088000000000001</v>
      </c>
      <c r="CV171" s="210">
        <f>('Model Assumptions'!$I$305*'IQF Data'!CV43/12*(IF(ISERROR(VLOOKUP(CV5,Vehicles3,6,FALSE)),0,VLOOKUP(CV5,Vehicles3,6,FALSE))))*(1+'Model Assumptions'!$I$682)</f>
        <v>11.088000000000001</v>
      </c>
      <c r="CW171" s="210">
        <f>('Model Assumptions'!$I$305*'IQF Data'!CW43/12*(IF(ISERROR(VLOOKUP(CW5,Vehicles3,6,FALSE)),0,VLOOKUP(CW5,Vehicles3,6,FALSE))))*(1+'Model Assumptions'!$I$682)</f>
        <v>8.8704000000000001</v>
      </c>
      <c r="CX171" s="210">
        <f>('Model Assumptions'!$I$305*'IQF Data'!CX43/12*(IF(ISERROR(VLOOKUP(CX5,Vehicles3,6,FALSE)),0,VLOOKUP(CX5,Vehicles3,6,FALSE))))*(1+'Model Assumptions'!$I$682)</f>
        <v>8.8704000000000001</v>
      </c>
      <c r="CY171" s="210">
        <f>('Model Assumptions'!$I$305*'IQF Data'!CY43/12*(IF(ISERROR(VLOOKUP(CY5,Vehicles3,6,FALSE)),0,VLOOKUP(CY5,Vehicles3,6,FALSE))))*(1+'Model Assumptions'!$I$682)</f>
        <v>8.8704000000000001</v>
      </c>
      <c r="CZ171" s="210">
        <f>('Model Assumptions'!$I$305*'IQF Data'!CZ43/12*(IF(ISERROR(VLOOKUP(CZ5,Vehicles3,6,FALSE)),0,VLOOKUP(CZ5,Vehicles3,6,FALSE))))*(1+'Model Assumptions'!$I$682)</f>
        <v>11.088000000000001</v>
      </c>
      <c r="DA171" s="210">
        <f>('Model Assumptions'!$I$305*'IQF Data'!DA43/12*(IF(ISERROR(VLOOKUP(DA5,Vehicles3,6,FALSE)),0,VLOOKUP(DA5,Vehicles3,6,FALSE))))*(1+'Model Assumptions'!$I$682)</f>
        <v>11.088000000000001</v>
      </c>
      <c r="DB171" s="210">
        <f>('Model Assumptions'!$I$305*'IQF Data'!DB43/12*(IF(ISERROR(VLOOKUP(DB5,Vehicles3,6,FALSE)),0,VLOOKUP(DB5,Vehicles3,6,FALSE))))*(1+'Model Assumptions'!$I$682)</f>
        <v>11.088000000000001</v>
      </c>
      <c r="DC171" s="210">
        <f>('Model Assumptions'!$I$305*'IQF Data'!DC43/12*(IF(ISERROR(VLOOKUP(DC5,Vehicles3,6,FALSE)),0,VLOOKUP(DC5,Vehicles3,6,FALSE))))*(1+'Model Assumptions'!$I$682)</f>
        <v>8.8704000000000001</v>
      </c>
      <c r="DD171" s="210">
        <f>('Model Assumptions'!$I$305*'IQF Data'!DD43/12*(IF(ISERROR(VLOOKUP(DD5,Vehicles3,6,FALSE)),0,VLOOKUP(DD5,Vehicles3,6,FALSE))))*(1+'Model Assumptions'!$I$682)</f>
        <v>8.8704000000000001</v>
      </c>
      <c r="DE171" s="210">
        <f>('Model Assumptions'!$I$305*'IQF Data'!DE43/12*(IF(ISERROR(VLOOKUP(DE5,Vehicles3,6,FALSE)),0,VLOOKUP(DE5,Vehicles3,6,FALSE))))*(1+'Model Assumptions'!$I$682)</f>
        <v>8.8704000000000001</v>
      </c>
      <c r="DF171" s="210">
        <f>('Model Assumptions'!$I$305*'IQF Data'!DF43/12*(IF(ISERROR(VLOOKUP(DF5,Vehicles3,6,FALSE)),0,VLOOKUP(DF5,Vehicles3,6,FALSE))))*(1+'Model Assumptions'!$I$682)</f>
        <v>11.088000000000001</v>
      </c>
      <c r="DG171" s="210">
        <f>('Model Assumptions'!$I$305*'IQF Data'!DG43/12*(IF(ISERROR(VLOOKUP(DG5,Vehicles3,6,FALSE)),0,VLOOKUP(DG5,Vehicles3,6,FALSE))))*(1+'Model Assumptions'!$I$682)</f>
        <v>11.088000000000001</v>
      </c>
      <c r="DH171" s="210">
        <f>('Model Assumptions'!$I$305*'IQF Data'!DH43/12*(IF(ISERROR(VLOOKUP(DH5,Vehicles3,6,FALSE)),0,VLOOKUP(DH5,Vehicles3,6,FALSE))))*(1+'Model Assumptions'!$I$682)</f>
        <v>11.088000000000001</v>
      </c>
      <c r="DI171" s="210">
        <f>('Model Assumptions'!$I$305*'IQF Data'!DI43/12*(IF(ISERROR(VLOOKUP(DI5,Vehicles3,6,FALSE)),0,VLOOKUP(DI5,Vehicles3,6,FALSE))))*(1+'Model Assumptions'!$I$682)</f>
        <v>8.8704000000000001</v>
      </c>
      <c r="DJ171" s="210">
        <f>('Model Assumptions'!$I$305*'IQF Data'!DJ43/12*(IF(ISERROR(VLOOKUP(DJ5,Vehicles3,6,FALSE)),0,VLOOKUP(DJ5,Vehicles3,6,FALSE))))*(1+'Model Assumptions'!$I$682)</f>
        <v>8.8704000000000001</v>
      </c>
      <c r="DK171" s="210">
        <f>('Model Assumptions'!$I$305*'IQF Data'!DK43/12*(IF(ISERROR(VLOOKUP(DK5,Vehicles3,6,FALSE)),0,VLOOKUP(DK5,Vehicles3,6,FALSE))))*(1+'Model Assumptions'!$I$682)</f>
        <v>8.8704000000000001</v>
      </c>
      <c r="DL171" s="210">
        <f>('Model Assumptions'!$I$305*'IQF Data'!DL43/12*(IF(ISERROR(VLOOKUP(DL5,Vehicles3,6,FALSE)),0,VLOOKUP(DL5,Vehicles3,6,FALSE))))*(1+'Model Assumptions'!$I$682)</f>
        <v>11.088000000000001</v>
      </c>
      <c r="DM171" s="210">
        <f>('Model Assumptions'!$I$305*'IQF Data'!DM43/12*(IF(ISERROR(VLOOKUP(DM5,Vehicles3,6,FALSE)),0,VLOOKUP(DM5,Vehicles3,6,FALSE))))*(1+'Model Assumptions'!$I$682)</f>
        <v>11.088000000000001</v>
      </c>
      <c r="DN171" s="210">
        <f>('Model Assumptions'!$I$305*'IQF Data'!DN43/12*(IF(ISERROR(VLOOKUP(DN5,Vehicles3,6,FALSE)),0,VLOOKUP(DN5,Vehicles3,6,FALSE))))*(1+'Model Assumptions'!$I$682)</f>
        <v>11.088000000000001</v>
      </c>
      <c r="DO171" s="210">
        <f>('Model Assumptions'!$I$305*'IQF Data'!DO43/12*(IF(ISERROR(VLOOKUP(DO5,Vehicles3,6,FALSE)),0,VLOOKUP(DO5,Vehicles3,6,FALSE))))*(1+'Model Assumptions'!$I$682)</f>
        <v>8.8704000000000001</v>
      </c>
      <c r="DP171" s="210">
        <f>('Model Assumptions'!$I$305*'IQF Data'!DP43/12*(IF(ISERROR(VLOOKUP(DP5,Vehicles3,6,FALSE)),0,VLOOKUP(DP5,Vehicles3,6,FALSE))))*(1+'Model Assumptions'!$I$682)</f>
        <v>8.8704000000000001</v>
      </c>
      <c r="DQ171" s="210">
        <f>('Model Assumptions'!$I$305*'IQF Data'!DQ43/12*(IF(ISERROR(VLOOKUP(DQ5,Vehicles3,6,FALSE)),0,VLOOKUP(DQ5,Vehicles3,6,FALSE))))*(1+'Model Assumptions'!$I$682)</f>
        <v>8.8704000000000001</v>
      </c>
      <c r="DR171" s="210">
        <f>('Model Assumptions'!$I$305*'IQF Data'!DR43/12*(IF(ISERROR(VLOOKUP(DR5,Vehicles3,6,FALSE)),0,VLOOKUP(DR5,Vehicles3,6,FALSE))))*(1+'Model Assumptions'!$I$682)</f>
        <v>11.088000000000001</v>
      </c>
      <c r="DS171" s="210">
        <f>('Model Assumptions'!$I$305*'IQF Data'!DS43/12*(IF(ISERROR(VLOOKUP(DS5,Vehicles3,6,FALSE)),0,VLOOKUP(DS5,Vehicles3,6,FALSE))))*(1+'Model Assumptions'!$I$682)</f>
        <v>11.088000000000001</v>
      </c>
      <c r="DT171" s="210">
        <f>('Model Assumptions'!$I$305*'IQF Data'!DT43/12*(IF(ISERROR(VLOOKUP(DT5,Vehicles3,6,FALSE)),0,VLOOKUP(DT5,Vehicles3,6,FALSE))))*(1+'Model Assumptions'!$I$682)</f>
        <v>11.088000000000001</v>
      </c>
      <c r="DU171" s="210">
        <f>('Model Assumptions'!$I$305*'IQF Data'!DU43/12*(IF(ISERROR(VLOOKUP(DU5,Vehicles3,6,FALSE)),0,VLOOKUP(DU5,Vehicles3,6,FALSE))))*(1+'Model Assumptions'!$I$682)</f>
        <v>8.8704000000000001</v>
      </c>
      <c r="DV171" s="210">
        <f>('Model Assumptions'!$I$305*'IQF Data'!DV43/12*(IF(ISERROR(VLOOKUP(DV5,Vehicles3,6,FALSE)),0,VLOOKUP(DV5,Vehicles3,6,FALSE))))*(1+'Model Assumptions'!$I$682)</f>
        <v>8.8704000000000001</v>
      </c>
      <c r="DW171" s="210">
        <f>('Model Assumptions'!$I$305*'IQF Data'!DW43/12*(IF(ISERROR(VLOOKUP(DW5,Vehicles3,6,FALSE)),0,VLOOKUP(DW5,Vehicles3,6,FALSE))))*(1+'Model Assumptions'!$I$682)</f>
        <v>8.8704000000000001</v>
      </c>
      <c r="DX171" s="210">
        <f>('Model Assumptions'!$I$305*'IQF Data'!DX43/12*(IF(ISERROR(VLOOKUP(DX5,Vehicles3,6,FALSE)),0,VLOOKUP(DX5,Vehicles3,6,FALSE))))*(1+'Model Assumptions'!$I$682)</f>
        <v>11.088000000000001</v>
      </c>
      <c r="DY171" s="210">
        <f>('Model Assumptions'!$I$305*'IQF Data'!DY43/12*(IF(ISERROR(VLOOKUP(DY5,Vehicles3,6,FALSE)),0,VLOOKUP(DY5,Vehicles3,6,FALSE))))*(1+'Model Assumptions'!$I$682)</f>
        <v>11.088000000000001</v>
      </c>
      <c r="DZ171" s="210">
        <f>('Model Assumptions'!$I$305*'IQF Data'!DZ43/12*(IF(ISERROR(VLOOKUP(DZ5,Vehicles3,6,FALSE)),0,VLOOKUP(DZ5,Vehicles3,6,FALSE))))*(1+'Model Assumptions'!$I$682)</f>
        <v>11.088000000000001</v>
      </c>
      <c r="EA171" s="210">
        <f>('Model Assumptions'!$I$305*'IQF Data'!EA43/12*(IF(ISERROR(VLOOKUP(EA5,Vehicles3,6,FALSE)),0,VLOOKUP(EA5,Vehicles3,6,FALSE))))*(1+'Model Assumptions'!$I$682)</f>
        <v>8.8704000000000001</v>
      </c>
      <c r="EB171" s="210">
        <f>('Model Assumptions'!$I$305*'IQF Data'!EB43/12*(IF(ISERROR(VLOOKUP(EB5,Vehicles3,6,FALSE)),0,VLOOKUP(EB5,Vehicles3,6,FALSE))))*(1+'Model Assumptions'!$I$682)</f>
        <v>8.8704000000000001</v>
      </c>
      <c r="EC171" s="210">
        <f>('Model Assumptions'!$I$305*'IQF Data'!EC43/12*(IF(ISERROR(VLOOKUP(EC5,Vehicles3,6,FALSE)),0,VLOOKUP(EC5,Vehicles3,6,FALSE))))*(1+'Model Assumptions'!$I$682)</f>
        <v>8.8704000000000001</v>
      </c>
      <c r="ED171" s="210">
        <f>('Model Assumptions'!$I$305*'IQF Data'!ED43/12*(IF(ISERROR(VLOOKUP(ED5,Vehicles3,6,FALSE)),0,VLOOKUP(ED5,Vehicles3,6,FALSE))))*(1+'Model Assumptions'!$I$682)</f>
        <v>11.088000000000001</v>
      </c>
      <c r="EE171" s="210">
        <f>('Model Assumptions'!$I$305*'IQF Data'!EE43/12*(IF(ISERROR(VLOOKUP(EE5,Vehicles3,6,FALSE)),0,VLOOKUP(EE5,Vehicles3,6,FALSE))))*(1+'Model Assumptions'!$I$682)</f>
        <v>11.088000000000001</v>
      </c>
      <c r="EF171" s="210">
        <f>('Model Assumptions'!$I$305*'IQF Data'!EF43/12*(IF(ISERROR(VLOOKUP(EF5,Vehicles3,6,FALSE)),0,VLOOKUP(EF5,Vehicles3,6,FALSE))))*(1+'Model Assumptions'!$I$682)</f>
        <v>11.088000000000001</v>
      </c>
      <c r="EG171" s="210">
        <f>('Model Assumptions'!$I$305*'IQF Data'!EG43/12*(IF(ISERROR(VLOOKUP(EG5,Vehicles3,6,FALSE)),0,VLOOKUP(EG5,Vehicles3,6,FALSE))))*(1+'Model Assumptions'!$I$682)</f>
        <v>0</v>
      </c>
      <c r="EH171" s="210">
        <f>('Model Assumptions'!$I$305*'IQF Data'!EH43/12*(IF(ISERROR(VLOOKUP(EH5,Vehicles3,6,FALSE)),0,VLOOKUP(EH5,Vehicles3,6,FALSE))))*(1+'Model Assumptions'!$I$682)</f>
        <v>0</v>
      </c>
      <c r="EI171" s="210">
        <f>('Model Assumptions'!$I$305*'IQF Data'!EI43/12*(IF(ISERROR(VLOOKUP(EI5,Vehicles3,6,FALSE)),0,VLOOKUP(EI5,Vehicles3,6,FALSE))))*(1+'Model Assumptions'!$I$682)</f>
        <v>0</v>
      </c>
      <c r="EJ171" s="210">
        <f>('Model Assumptions'!$I$305*'IQF Data'!EJ43/12*(IF(ISERROR(VLOOKUP(EJ5,Vehicles3,6,FALSE)),0,VLOOKUP(EJ5,Vehicles3,6,FALSE))))*(1+'Model Assumptions'!$I$682)</f>
        <v>0</v>
      </c>
      <c r="EK171" s="210">
        <f>('Model Assumptions'!$I$305*'IQF Data'!EK43/12*(IF(ISERROR(VLOOKUP(EK5,Vehicles3,6,FALSE)),0,VLOOKUP(EK5,Vehicles3,6,FALSE))))*(1+'Model Assumptions'!$I$682)</f>
        <v>0</v>
      </c>
      <c r="EL171" s="210">
        <f>('Model Assumptions'!$I$305*'IQF Data'!EL43/12*(IF(ISERROR(VLOOKUP(EL5,Vehicles3,6,FALSE)),0,VLOOKUP(EL5,Vehicles3,6,FALSE))))*(1+'Model Assumptions'!$I$682)</f>
        <v>0</v>
      </c>
      <c r="EM171" s="210">
        <f>('Model Assumptions'!$I$305*'IQF Data'!EM43/12*(IF(ISERROR(VLOOKUP(EM5,Vehicles3,6,FALSE)),0,VLOOKUP(EM5,Vehicles3,6,FALSE))))*(1+'Model Assumptions'!$I$682)</f>
        <v>0</v>
      </c>
      <c r="EN171" s="210">
        <f>('Model Assumptions'!$I$305*'IQF Data'!EN43/12*(IF(ISERROR(VLOOKUP(EN5,Vehicles3,6,FALSE)),0,VLOOKUP(EN5,Vehicles3,6,FALSE))))*(1+'Model Assumptions'!$I$682)</f>
        <v>0</v>
      </c>
      <c r="EO171" s="210">
        <f>('Model Assumptions'!$I$305*'IQF Data'!EO43/12*(IF(ISERROR(VLOOKUP(EO5,Vehicles3,6,FALSE)),0,VLOOKUP(EO5,Vehicles3,6,FALSE))))*(1+'Model Assumptions'!$I$682)</f>
        <v>0</v>
      </c>
      <c r="EP171" s="210">
        <f>('Model Assumptions'!$I$305*'IQF Data'!EP43/12*(IF(ISERROR(VLOOKUP(EP5,Vehicles3,6,FALSE)),0,VLOOKUP(EP5,Vehicles3,6,FALSE))))*(1+'Model Assumptions'!$I$682)</f>
        <v>0</v>
      </c>
      <c r="EQ171" s="210">
        <f>('Model Assumptions'!$I$305*'IQF Data'!EQ43/12*(IF(ISERROR(VLOOKUP(EQ5,Vehicles3,6,FALSE)),0,VLOOKUP(EQ5,Vehicles3,6,FALSE))))*(1+'Model Assumptions'!$I$682)</f>
        <v>0</v>
      </c>
      <c r="ER171" s="210">
        <f>('Model Assumptions'!$I$305*'IQF Data'!ER43/12*(IF(ISERROR(VLOOKUP(ER5,Vehicles3,6,FALSE)),0,VLOOKUP(ER5,Vehicles3,6,FALSE))))*(1+'Model Assumptions'!$I$682)</f>
        <v>0</v>
      </c>
      <c r="ES171" s="210">
        <f>('Model Assumptions'!$I$305*'IQF Data'!ES43/12*(IF(ISERROR(VLOOKUP(ES5,Vehicles3,6,FALSE)),0,VLOOKUP(ES5,Vehicles3,6,FALSE))))*(1+'Model Assumptions'!$I$682)</f>
        <v>0</v>
      </c>
      <c r="ET171" s="210">
        <f>('Model Assumptions'!$I$305*'IQF Data'!ET43/12*(IF(ISERROR(VLOOKUP(ET5,Vehicles3,6,FALSE)),0,VLOOKUP(ET5,Vehicles3,6,FALSE))))*(1+'Model Assumptions'!$I$682)</f>
        <v>0</v>
      </c>
      <c r="EU171" s="210">
        <f>('Model Assumptions'!$I$305*'IQF Data'!EU43/12*(IF(ISERROR(VLOOKUP(EU5,Vehicles3,6,FALSE)),0,VLOOKUP(EU5,Vehicles3,6,FALSE))))*(1+'Model Assumptions'!$I$682)</f>
        <v>0</v>
      </c>
      <c r="EV171" s="210">
        <f>('Model Assumptions'!$I$305*'IQF Data'!EV43/12*(IF(ISERROR(VLOOKUP(EV5,Vehicles3,6,FALSE)),0,VLOOKUP(EV5,Vehicles3,6,FALSE))))*(1+'Model Assumptions'!$I$682)</f>
        <v>0</v>
      </c>
      <c r="EW171" s="210">
        <f>('Model Assumptions'!$I$305*'IQF Data'!EW43/12*(IF(ISERROR(VLOOKUP(EW5,Vehicles3,6,FALSE)),0,VLOOKUP(EW5,Vehicles3,6,FALSE))))*(1+'Model Assumptions'!$I$682)</f>
        <v>0</v>
      </c>
      <c r="EX171" s="210">
        <f>('Model Assumptions'!$I$305*'IQF Data'!EX43/12*(IF(ISERROR(VLOOKUP(EX5,Vehicles3,6,FALSE)),0,VLOOKUP(EX5,Vehicles3,6,FALSE))))*(1+'Model Assumptions'!$I$682)</f>
        <v>0</v>
      </c>
      <c r="EY171" s="210">
        <f>('Model Assumptions'!$I$305*'IQF Data'!EY43/12*(IF(ISERROR(VLOOKUP(EY5,Vehicles3,6,FALSE)),0,VLOOKUP(EY5,Vehicles3,6,FALSE))))*(1+'Model Assumptions'!$I$682)</f>
        <v>0</v>
      </c>
      <c r="EZ171" s="210">
        <f>('Model Assumptions'!$I$305*'IQF Data'!EZ43/12*(IF(ISERROR(VLOOKUP(EZ5,Vehicles3,6,FALSE)),0,VLOOKUP(EZ5,Vehicles3,6,FALSE))))*(1+'Model Assumptions'!$I$682)</f>
        <v>0</v>
      </c>
      <c r="FA171" s="210">
        <f>('Model Assumptions'!$I$305*'IQF Data'!FA43/12*(IF(ISERROR(VLOOKUP(FA5,Vehicles3,6,FALSE)),0,VLOOKUP(FA5,Vehicles3,6,FALSE))))*(1+'Model Assumptions'!$I$682)</f>
        <v>0</v>
      </c>
      <c r="FB171" s="210">
        <f>('Model Assumptions'!$I$305*'IQF Data'!FB43/12*(IF(ISERROR(VLOOKUP(FB5,Vehicles3,6,FALSE)),0,VLOOKUP(FB5,Vehicles3,6,FALSE))))*(1+'Model Assumptions'!$I$682)</f>
        <v>0</v>
      </c>
      <c r="FC171" s="210">
        <f>('Model Assumptions'!$I$305*'IQF Data'!FC43/12*(IF(ISERROR(VLOOKUP(FC5,Vehicles3,6,FALSE)),0,VLOOKUP(FC5,Vehicles3,6,FALSE))))*(1+'Model Assumptions'!$I$682)</f>
        <v>0</v>
      </c>
      <c r="FD171" s="210">
        <f>('Model Assumptions'!$I$305*'IQF Data'!FD43/12*(IF(ISERROR(VLOOKUP(FD5,Vehicles3,6,FALSE)),0,VLOOKUP(FD5,Vehicles3,6,FALSE))))*(1+'Model Assumptions'!$I$682)</f>
        <v>0</v>
      </c>
      <c r="FE171" s="210">
        <f>('Model Assumptions'!$I$305*'IQF Data'!FE43/12*(IF(ISERROR(VLOOKUP(FE5,Vehicles3,6,FALSE)),0,VLOOKUP(FE5,Vehicles3,6,FALSE))))*(1+'Model Assumptions'!$I$682)</f>
        <v>0</v>
      </c>
      <c r="FF171" s="210">
        <f>('Model Assumptions'!$I$305*'IQF Data'!FF43/12*(IF(ISERROR(VLOOKUP(FF5,Vehicles3,6,FALSE)),0,VLOOKUP(FF5,Vehicles3,6,FALSE))))*(1+'Model Assumptions'!$I$682)</f>
        <v>0</v>
      </c>
      <c r="FG171" s="210">
        <f>('Model Assumptions'!$I$305*'IQF Data'!FG43/12*(IF(ISERROR(VLOOKUP(FG5,Vehicles3,6,FALSE)),0,VLOOKUP(FG5,Vehicles3,6,FALSE))))*(1+'Model Assumptions'!$I$682)</f>
        <v>0</v>
      </c>
      <c r="FH171" s="210">
        <f>('Model Assumptions'!$I$305*'IQF Data'!FH43/12*(IF(ISERROR(VLOOKUP(FH5,Vehicles3,6,FALSE)),0,VLOOKUP(FH5,Vehicles3,6,FALSE))))*(1+'Model Assumptions'!$I$682)</f>
        <v>0</v>
      </c>
      <c r="FI171" s="210">
        <f>('Model Assumptions'!$I$305*'IQF Data'!FI43/12*(IF(ISERROR(VLOOKUP(FI5,Vehicles3,6,FALSE)),0,VLOOKUP(FI5,Vehicles3,6,FALSE))))*(1+'Model Assumptions'!$I$682)</f>
        <v>0</v>
      </c>
      <c r="FJ171" s="210">
        <f>('Model Assumptions'!$I$305*'IQF Data'!FJ43/12*(IF(ISERROR(VLOOKUP(FJ5,Vehicles3,6,FALSE)),0,VLOOKUP(FJ5,Vehicles3,6,FALSE))))*(1+'Model Assumptions'!$I$682)</f>
        <v>0</v>
      </c>
      <c r="FK171" s="210">
        <f>('Model Assumptions'!$I$305*'IQF Data'!FK43/12*(IF(ISERROR(VLOOKUP(FK5,Vehicles3,6,FALSE)),0,VLOOKUP(FK5,Vehicles3,6,FALSE))))*(1+'Model Assumptions'!$I$682)</f>
        <v>0</v>
      </c>
      <c r="FL171" s="210">
        <f>('Model Assumptions'!$I$305*'IQF Data'!FL43/12*(IF(ISERROR(VLOOKUP(FL5,Vehicles3,6,FALSE)),0,VLOOKUP(FL5,Vehicles3,6,FALSE))))*(1+'Model Assumptions'!$I$682)</f>
        <v>0</v>
      </c>
      <c r="FM171" s="210">
        <f>('Model Assumptions'!$I$305*'IQF Data'!FM43/12*(IF(ISERROR(VLOOKUP(FM5,Vehicles3,6,FALSE)),0,VLOOKUP(FM5,Vehicles3,6,FALSE))))*(1+'Model Assumptions'!$I$682)</f>
        <v>0</v>
      </c>
      <c r="FN171" s="210">
        <f>('Model Assumptions'!$I$305*'IQF Data'!FN43/12*(IF(ISERROR(VLOOKUP(FN5,Vehicles3,6,FALSE)),0,VLOOKUP(FN5,Vehicles3,6,FALSE))))*(1+'Model Assumptions'!$I$682)</f>
        <v>0</v>
      </c>
      <c r="FO171" s="210">
        <f>('Model Assumptions'!$I$305*'IQF Data'!FO43/12*(IF(ISERROR(VLOOKUP(FO5,Vehicles3,6,FALSE)),0,VLOOKUP(FO5,Vehicles3,6,FALSE))))*(1+'Model Assumptions'!$I$682)</f>
        <v>0</v>
      </c>
      <c r="FP171" s="210">
        <f>('Model Assumptions'!$I$305*'IQF Data'!FP43/12*(IF(ISERROR(VLOOKUP(FP5,Vehicles3,6,FALSE)),0,VLOOKUP(FP5,Vehicles3,6,FALSE))))*(1+'Model Assumptions'!$I$682)</f>
        <v>0</v>
      </c>
      <c r="FQ171" s="210">
        <f>('Model Assumptions'!$I$305*'IQF Data'!FQ43/12*(IF(ISERROR(VLOOKUP(FQ5,Vehicles3,6,FALSE)),0,VLOOKUP(FQ5,Vehicles3,6,FALSE))))*(1+'Model Assumptions'!$I$682)</f>
        <v>0</v>
      </c>
      <c r="FR171" s="210">
        <f>('Model Assumptions'!$I$305*'IQF Data'!FR43/12*(IF(ISERROR(VLOOKUP(FR5,Vehicles3,6,FALSE)),0,VLOOKUP(FR5,Vehicles3,6,FALSE))))*(1+'Model Assumptions'!$I$682)</f>
        <v>0</v>
      </c>
      <c r="FS171" s="210">
        <f>('Model Assumptions'!$I$305*'IQF Data'!FS43/12*(IF(ISERROR(VLOOKUP(FS5,Vehicles3,6,FALSE)),0,VLOOKUP(FS5,Vehicles3,6,FALSE))))*(1+'Model Assumptions'!$I$682)</f>
        <v>0</v>
      </c>
      <c r="FT171" s="210">
        <f>('Model Assumptions'!$I$305*'IQF Data'!FT43/12*(IF(ISERROR(VLOOKUP(FT5,Vehicles3,6,FALSE)),0,VLOOKUP(FT5,Vehicles3,6,FALSE))))*(1+'Model Assumptions'!$I$682)</f>
        <v>0</v>
      </c>
      <c r="FU171" s="210">
        <f>('Model Assumptions'!$I$305*'IQF Data'!FU43/12*(IF(ISERROR(VLOOKUP(FU5,Vehicles3,6,FALSE)),0,VLOOKUP(FU5,Vehicles3,6,FALSE))))*(1+'Model Assumptions'!$I$682)</f>
        <v>0</v>
      </c>
      <c r="FV171" s="210">
        <f>('Model Assumptions'!$I$305*'IQF Data'!FV43/12*(IF(ISERROR(VLOOKUP(FV5,Vehicles3,6,FALSE)),0,VLOOKUP(FV5,Vehicles3,6,FALSE))))*(1+'Model Assumptions'!$I$682)</f>
        <v>0</v>
      </c>
      <c r="FW171" s="210">
        <f>('Model Assumptions'!$I$305*'IQF Data'!FW43/12*(IF(ISERROR(VLOOKUP(FW5,Vehicles3,6,FALSE)),0,VLOOKUP(FW5,Vehicles3,6,FALSE))))*(1+'Model Assumptions'!$I$682)</f>
        <v>0</v>
      </c>
      <c r="FX171" s="210">
        <f>('Model Assumptions'!$I$305*'IQF Data'!FX43/12*(IF(ISERROR(VLOOKUP(FX5,Vehicles3,6,FALSE)),0,VLOOKUP(FX5,Vehicles3,6,FALSE))))*(1+'Model Assumptions'!$I$682)</f>
        <v>0</v>
      </c>
      <c r="FY171" s="210">
        <f>('Model Assumptions'!$I$305*'IQF Data'!FY43/12*(IF(ISERROR(VLOOKUP(FY5,Vehicles3,6,FALSE)),0,VLOOKUP(FY5,Vehicles3,6,FALSE))))*(1+'Model Assumptions'!$I$682)</f>
        <v>0</v>
      </c>
      <c r="FZ171" s="210">
        <f>('Model Assumptions'!$I$305*'IQF Data'!FZ43/12*(IF(ISERROR(VLOOKUP(FZ5,Vehicles3,6,FALSE)),0,VLOOKUP(FZ5,Vehicles3,6,FALSE))))*(1+'Model Assumptions'!$I$682)</f>
        <v>0</v>
      </c>
      <c r="GA171" s="210">
        <f>('Model Assumptions'!$I$305*'IQF Data'!GA43/12*(IF(ISERROR(VLOOKUP(GA5,Vehicles3,6,FALSE)),0,VLOOKUP(GA5,Vehicles3,6,FALSE))))*(1+'Model Assumptions'!$I$682)</f>
        <v>0</v>
      </c>
      <c r="GB171" s="210">
        <f>('Model Assumptions'!$I$305*'IQF Data'!GB43/12*(IF(ISERROR(VLOOKUP(GB5,Vehicles3,6,FALSE)),0,VLOOKUP(GB5,Vehicles3,6,FALSE))))*(1+'Model Assumptions'!$I$682)</f>
        <v>0</v>
      </c>
      <c r="GC171" s="210">
        <f>('Model Assumptions'!$I$305*'IQF Data'!GC43/12*(IF(ISERROR(VLOOKUP(GC5,Vehicles3,6,FALSE)),0,VLOOKUP(GC5,Vehicles3,6,FALSE))))*(1+'Model Assumptions'!$I$682)</f>
        <v>0</v>
      </c>
      <c r="GD171" s="210">
        <f>('Model Assumptions'!$I$305*'IQF Data'!GD43/12*(IF(ISERROR(VLOOKUP(GD5,Vehicles3,6,FALSE)),0,VLOOKUP(GD5,Vehicles3,6,FALSE))))*(1+'Model Assumptions'!$I$682)</f>
        <v>0</v>
      </c>
      <c r="GE171" s="210">
        <f>('Model Assumptions'!$I$305*'IQF Data'!GE43/12*(IF(ISERROR(VLOOKUP(GE5,Vehicles3,6,FALSE)),0,VLOOKUP(GE5,Vehicles3,6,FALSE))))*(1+'Model Assumptions'!$I$682)</f>
        <v>0</v>
      </c>
      <c r="GF171" s="210">
        <f>('Model Assumptions'!$I$305*'IQF Data'!GF43/12*(IF(ISERROR(VLOOKUP(GF5,Vehicles3,6,FALSE)),0,VLOOKUP(GF5,Vehicles3,6,FALSE))))*(1+'Model Assumptions'!$I$682)</f>
        <v>0</v>
      </c>
      <c r="GG171" s="210">
        <f>('Model Assumptions'!$I$305*'IQF Data'!GG43/12*(IF(ISERROR(VLOOKUP(GG5,Vehicles3,6,FALSE)),0,VLOOKUP(GG5,Vehicles3,6,FALSE))))*(1+'Model Assumptions'!$I$682)</f>
        <v>0</v>
      </c>
      <c r="GH171" s="210">
        <f>('Model Assumptions'!$I$305*'IQF Data'!GH43/12*(IF(ISERROR(VLOOKUP(GH5,Vehicles3,6,FALSE)),0,VLOOKUP(GH5,Vehicles3,6,FALSE))))*(1+'Model Assumptions'!$I$682)</f>
        <v>0</v>
      </c>
      <c r="GI171" s="210">
        <f>('Model Assumptions'!$I$305*'IQF Data'!GI43/12*(IF(ISERROR(VLOOKUP(GI5,Vehicles3,6,FALSE)),0,VLOOKUP(GI5,Vehicles3,6,FALSE))))*(1+'Model Assumptions'!$I$682)</f>
        <v>0</v>
      </c>
      <c r="GJ171" s="210">
        <f>('Model Assumptions'!$I$305*'IQF Data'!GJ43/12*(IF(ISERROR(VLOOKUP(GJ5,Vehicles3,6,FALSE)),0,VLOOKUP(GJ5,Vehicles3,6,FALSE))))*(1+'Model Assumptions'!$I$682)</f>
        <v>0</v>
      </c>
      <c r="GK171" s="210">
        <f>('Model Assumptions'!$I$305*'IQF Data'!GK43/12*(IF(ISERROR(VLOOKUP(GK5,Vehicles3,6,FALSE)),0,VLOOKUP(GK5,Vehicles3,6,FALSE))))*(1+'Model Assumptions'!$I$682)</f>
        <v>0</v>
      </c>
      <c r="GL171" s="210">
        <f>('Model Assumptions'!$I$305*'IQF Data'!GL43/12*(IF(ISERROR(VLOOKUP(GL5,Vehicles3,6,FALSE)),0,VLOOKUP(GL5,Vehicles3,6,FALSE))))*(1+'Model Assumptions'!$I$682)</f>
        <v>0</v>
      </c>
      <c r="GM171" s="210">
        <f>('Model Assumptions'!$I$305*'IQF Data'!GM43/12*(IF(ISERROR(VLOOKUP(GM5,Vehicles3,6,FALSE)),0,VLOOKUP(GM5,Vehicles3,6,FALSE))))*(1+'Model Assumptions'!$I$682)</f>
        <v>0</v>
      </c>
      <c r="GN171" s="210">
        <f>('Model Assumptions'!$I$305*'IQF Data'!GN43/12*(IF(ISERROR(VLOOKUP(GN5,Vehicles3,6,FALSE)),0,VLOOKUP(GN5,Vehicles3,6,FALSE))))*(1+'Model Assumptions'!$I$682)</f>
        <v>0</v>
      </c>
      <c r="GO171" s="210">
        <f>('Model Assumptions'!$I$305*'IQF Data'!GO43/12*(IF(ISERROR(VLOOKUP(GO5,Vehicles3,6,FALSE)),0,VLOOKUP(GO5,Vehicles3,6,FALSE))))*(1+'Model Assumptions'!$I$682)</f>
        <v>0</v>
      </c>
      <c r="GP171" s="210">
        <f>('Model Assumptions'!$I$305*'IQF Data'!GP43/12*(IF(ISERROR(VLOOKUP(GP5,Vehicles3,6,FALSE)),0,VLOOKUP(GP5,Vehicles3,6,FALSE))))*(1+'Model Assumptions'!$I$682)</f>
        <v>0</v>
      </c>
      <c r="GQ171" s="210">
        <f>('Model Assumptions'!$I$305*'IQF Data'!GQ43/12*(IF(ISERROR(VLOOKUP(GQ5,Vehicles3,6,FALSE)),0,VLOOKUP(GQ5,Vehicles3,6,FALSE))))*(1+'Model Assumptions'!$I$682)</f>
        <v>0</v>
      </c>
      <c r="GR171" s="210">
        <f>('Model Assumptions'!$I$305*'IQF Data'!GR43/12*(IF(ISERROR(VLOOKUP(GR5,Vehicles3,6,FALSE)),0,VLOOKUP(GR5,Vehicles3,6,FALSE))))*(1+'Model Assumptions'!$I$682)</f>
        <v>0</v>
      </c>
      <c r="GS171" s="210">
        <f>('Model Assumptions'!$I$305*'IQF Data'!GS43/12*(IF(ISERROR(VLOOKUP(GS5,Vehicles3,6,FALSE)),0,VLOOKUP(GS5,Vehicles3,6,FALSE))))*(1+'Model Assumptions'!$I$682)</f>
        <v>0</v>
      </c>
      <c r="GT171" s="210">
        <f>('Model Assumptions'!$I$305*'IQF Data'!GT43/12*(IF(ISERROR(VLOOKUP(GT5,Vehicles3,6,FALSE)),0,VLOOKUP(GT5,Vehicles3,6,FALSE))))*(1+'Model Assumptions'!$I$682)</f>
        <v>0</v>
      </c>
      <c r="GU171" s="210">
        <f>('Model Assumptions'!$I$305*'IQF Data'!GU43/12*(IF(ISERROR(VLOOKUP(GU5,Vehicles3,6,FALSE)),0,VLOOKUP(GU5,Vehicles3,6,FALSE))))*(1+'Model Assumptions'!$I$682)</f>
        <v>0</v>
      </c>
      <c r="GV171" s="210">
        <f>('Model Assumptions'!$I$305*'IQF Data'!GV43/12*(IF(ISERROR(VLOOKUP(GV5,Vehicles3,6,FALSE)),0,VLOOKUP(GV5,Vehicles3,6,FALSE))))*(1+'Model Assumptions'!$I$682)</f>
        <v>0</v>
      </c>
      <c r="GX171" s="230">
        <f t="shared" si="223"/>
        <v>170</v>
      </c>
      <c r="HB171" s="211" t="str">
        <f>FL$18&amp;FL$19&amp;FL$20</f>
        <v/>
      </c>
      <c r="HF171" s="212" t="str">
        <f>FL$18&amp;FL$19&amp;FL$20&amp;"Term:"&amp; FL$43&amp;"  Mileage: "&amp;FL$44</f>
        <v xml:space="preserve">Term:  Mileage: </v>
      </c>
    </row>
    <row r="172" spans="1:214" ht="12" hidden="1" customHeight="1" x14ac:dyDescent="0.2">
      <c r="A172" s="230" t="s">
        <v>440</v>
      </c>
      <c r="B172" s="208" t="str">
        <f t="shared" si="128"/>
        <v>x</v>
      </c>
      <c r="D172" s="231" t="str">
        <f>'Vehicle Downtime'!C63</f>
        <v>Tires downtime</v>
      </c>
      <c r="E172" s="210">
        <f>'Model Assumptions'!$I$307*('IQF Data'!E44*'IQF Data'!E43/12)/'Model Assumptions'!$I$309</f>
        <v>1.25</v>
      </c>
      <c r="F172" s="210">
        <f>'Model Assumptions'!$I$307*('IQF Data'!F44*'IQF Data'!F43/12)/'Model Assumptions'!$I$309</f>
        <v>1.5</v>
      </c>
      <c r="G172" s="210">
        <f>'Model Assumptions'!$I$307*('IQF Data'!G44*'IQF Data'!G43/12)/'Model Assumptions'!$I$309</f>
        <v>2</v>
      </c>
      <c r="H172" s="210">
        <f>'Model Assumptions'!$I$307*('IQF Data'!H44*'IQF Data'!H43/12)/'Model Assumptions'!$I$309</f>
        <v>1.5625</v>
      </c>
      <c r="I172" s="210">
        <f>'Model Assumptions'!$I$307*('IQF Data'!I44*'IQF Data'!I43/12)/'Model Assumptions'!$I$309</f>
        <v>1.875</v>
      </c>
      <c r="J172" s="210">
        <f>'Model Assumptions'!$I$307*('IQF Data'!J44*'IQF Data'!J43/12)/'Model Assumptions'!$I$309</f>
        <v>2.5</v>
      </c>
      <c r="K172" s="210">
        <f>'Model Assumptions'!$I$307*('IQF Data'!K44*'IQF Data'!K43/12)/'Model Assumptions'!$I$309</f>
        <v>1.25</v>
      </c>
      <c r="L172" s="210">
        <f>'Model Assumptions'!$I$307*('IQF Data'!L44*'IQF Data'!L43/12)/'Model Assumptions'!$I$309</f>
        <v>1.5</v>
      </c>
      <c r="M172" s="210">
        <f>'Model Assumptions'!$I$307*('IQF Data'!M44*'IQF Data'!M43/12)/'Model Assumptions'!$I$309</f>
        <v>2</v>
      </c>
      <c r="N172" s="210">
        <f>'Model Assumptions'!$I$307*('IQF Data'!N44*'IQF Data'!N43/12)/'Model Assumptions'!$I$309</f>
        <v>1.5625</v>
      </c>
      <c r="O172" s="210">
        <f>'Model Assumptions'!$I$307*('IQF Data'!O44*'IQF Data'!O43/12)/'Model Assumptions'!$I$309</f>
        <v>1.875</v>
      </c>
      <c r="P172" s="210">
        <f>'Model Assumptions'!$I$307*('IQF Data'!P44*'IQF Data'!P43/12)/'Model Assumptions'!$I$309</f>
        <v>2.5</v>
      </c>
      <c r="Q172" s="210">
        <f>'Model Assumptions'!$I$307*('IQF Data'!Q44*'IQF Data'!Q43/12)/'Model Assumptions'!$I$309</f>
        <v>1.25</v>
      </c>
      <c r="R172" s="210">
        <f>'Model Assumptions'!$I$307*('IQF Data'!R44*'IQF Data'!R43/12)/'Model Assumptions'!$I$309</f>
        <v>1.5</v>
      </c>
      <c r="S172" s="210">
        <f>'Model Assumptions'!$I$307*('IQF Data'!S44*'IQF Data'!S43/12)/'Model Assumptions'!$I$309</f>
        <v>2</v>
      </c>
      <c r="T172" s="210">
        <f>'Model Assumptions'!$I$307*('IQF Data'!T44*'IQF Data'!T43/12)/'Model Assumptions'!$I$309</f>
        <v>1.5625</v>
      </c>
      <c r="U172" s="210">
        <f>'Model Assumptions'!$I$307*('IQF Data'!U44*'IQF Data'!U43/12)/'Model Assumptions'!$I$309</f>
        <v>1.875</v>
      </c>
      <c r="V172" s="210">
        <f>'Model Assumptions'!$I$307*('IQF Data'!V44*'IQF Data'!V43/12)/'Model Assumptions'!$I$309</f>
        <v>2.5</v>
      </c>
      <c r="W172" s="210">
        <f>'Model Assumptions'!$I$307*('IQF Data'!W44*'IQF Data'!W43/12)/'Model Assumptions'!$I$309</f>
        <v>1.25</v>
      </c>
      <c r="X172" s="210">
        <f>'Model Assumptions'!$I$307*('IQF Data'!X44*'IQF Data'!X43/12)/'Model Assumptions'!$I$309</f>
        <v>1.5</v>
      </c>
      <c r="Y172" s="210">
        <f>'Model Assumptions'!$I$307*('IQF Data'!Y44*'IQF Data'!Y43/12)/'Model Assumptions'!$I$309</f>
        <v>2</v>
      </c>
      <c r="Z172" s="210">
        <f>'Model Assumptions'!$I$307*('IQF Data'!Z44*'IQF Data'!Z43/12)/'Model Assumptions'!$I$309</f>
        <v>1.5625</v>
      </c>
      <c r="AA172" s="210">
        <f>'Model Assumptions'!$I$307*('IQF Data'!AA44*'IQF Data'!AA43/12)/'Model Assumptions'!$I$309</f>
        <v>1.875</v>
      </c>
      <c r="AB172" s="210">
        <f>'Model Assumptions'!$I$307*('IQF Data'!AB44*'IQF Data'!AB43/12)/'Model Assumptions'!$I$309</f>
        <v>2.5</v>
      </c>
      <c r="AC172" s="210">
        <f>'Model Assumptions'!$I$307*('IQF Data'!AC44*'IQF Data'!AC43/12)/'Model Assumptions'!$I$309</f>
        <v>1.25</v>
      </c>
      <c r="AD172" s="210">
        <f>'Model Assumptions'!$I$307*('IQF Data'!AD44*'IQF Data'!AD43/12)/'Model Assumptions'!$I$309</f>
        <v>1.5</v>
      </c>
      <c r="AE172" s="210">
        <f>'Model Assumptions'!$I$307*('IQF Data'!AE44*'IQF Data'!AE43/12)/'Model Assumptions'!$I$309</f>
        <v>2</v>
      </c>
      <c r="AF172" s="210">
        <f>'Model Assumptions'!$I$307*('IQF Data'!AF44*'IQF Data'!AF43/12)/'Model Assumptions'!$I$309</f>
        <v>1.5625</v>
      </c>
      <c r="AG172" s="210">
        <f>'Model Assumptions'!$I$307*('IQF Data'!AG44*'IQF Data'!AG43/12)/'Model Assumptions'!$I$309</f>
        <v>1.875</v>
      </c>
      <c r="AH172" s="210">
        <f>'Model Assumptions'!$I$307*('IQF Data'!AH44*'IQF Data'!AH43/12)/'Model Assumptions'!$I$309</f>
        <v>2.5</v>
      </c>
      <c r="AI172" s="210">
        <f>'Model Assumptions'!$I$307*('IQF Data'!AI44*'IQF Data'!AI43/12)/'Model Assumptions'!$I$309</f>
        <v>1.25</v>
      </c>
      <c r="AJ172" s="210">
        <f>'Model Assumptions'!$I$307*('IQF Data'!AJ44*'IQF Data'!AJ43/12)/'Model Assumptions'!$I$309</f>
        <v>1.5</v>
      </c>
      <c r="AK172" s="210">
        <f>'Model Assumptions'!$I$307*('IQF Data'!AK44*'IQF Data'!AK43/12)/'Model Assumptions'!$I$309</f>
        <v>2</v>
      </c>
      <c r="AL172" s="210">
        <f>'Model Assumptions'!$I$307*('IQF Data'!AL44*'IQF Data'!AL43/12)/'Model Assumptions'!$I$309</f>
        <v>1.5625</v>
      </c>
      <c r="AM172" s="210">
        <f>'Model Assumptions'!$I$307*('IQF Data'!AM44*'IQF Data'!AM43/12)/'Model Assumptions'!$I$309</f>
        <v>1.875</v>
      </c>
      <c r="AN172" s="210">
        <f>'Model Assumptions'!$I$307*('IQF Data'!AN44*'IQF Data'!AN43/12)/'Model Assumptions'!$I$309</f>
        <v>2.5</v>
      </c>
      <c r="AO172" s="210">
        <f>'Model Assumptions'!$I$307*('IQF Data'!AO44*'IQF Data'!AO43/12)/'Model Assumptions'!$I$309</f>
        <v>1.25</v>
      </c>
      <c r="AP172" s="210">
        <f>'Model Assumptions'!$I$307*('IQF Data'!AP44*'IQF Data'!AP43/12)/'Model Assumptions'!$I$309</f>
        <v>1.5</v>
      </c>
      <c r="AQ172" s="210">
        <f>'Model Assumptions'!$I$307*('IQF Data'!AQ44*'IQF Data'!AQ43/12)/'Model Assumptions'!$I$309</f>
        <v>2</v>
      </c>
      <c r="AR172" s="210">
        <f>'Model Assumptions'!$I$307*('IQF Data'!AR44*'IQF Data'!AR43/12)/'Model Assumptions'!$I$309</f>
        <v>1.5625</v>
      </c>
      <c r="AS172" s="210">
        <f>'Model Assumptions'!$I$307*('IQF Data'!AS44*'IQF Data'!AS43/12)/'Model Assumptions'!$I$309</f>
        <v>1.875</v>
      </c>
      <c r="AT172" s="210">
        <f>'Model Assumptions'!$I$307*('IQF Data'!AT44*'IQF Data'!AT43/12)/'Model Assumptions'!$I$309</f>
        <v>2.5</v>
      </c>
      <c r="AU172" s="210">
        <f>'Model Assumptions'!$I$307*('IQF Data'!AU44*'IQF Data'!AU43/12)/'Model Assumptions'!$I$309</f>
        <v>1.25</v>
      </c>
      <c r="AV172" s="210">
        <f>'Model Assumptions'!$I$307*('IQF Data'!AV44*'IQF Data'!AV43/12)/'Model Assumptions'!$I$309</f>
        <v>1.5</v>
      </c>
      <c r="AW172" s="210">
        <f>'Model Assumptions'!$I$307*('IQF Data'!AW44*'IQF Data'!AW43/12)/'Model Assumptions'!$I$309</f>
        <v>2</v>
      </c>
      <c r="AX172" s="210">
        <f>'Model Assumptions'!$I$307*('IQF Data'!AX44*'IQF Data'!AX43/12)/'Model Assumptions'!$I$309</f>
        <v>1.5625</v>
      </c>
      <c r="AY172" s="210">
        <f>'Model Assumptions'!$I$307*('IQF Data'!AY44*'IQF Data'!AY43/12)/'Model Assumptions'!$I$309</f>
        <v>1.875</v>
      </c>
      <c r="AZ172" s="210">
        <f>'Model Assumptions'!$I$307*('IQF Data'!AZ44*'IQF Data'!AZ43/12)/'Model Assumptions'!$I$309</f>
        <v>2.5</v>
      </c>
      <c r="BA172" s="210">
        <f>'Model Assumptions'!$I$307*('IQF Data'!BA44*'IQF Data'!BA43/12)/'Model Assumptions'!$I$309</f>
        <v>1.25</v>
      </c>
      <c r="BB172" s="210">
        <f>'Model Assumptions'!$I$307*('IQF Data'!BB44*'IQF Data'!BB43/12)/'Model Assumptions'!$I$309</f>
        <v>1.5</v>
      </c>
      <c r="BC172" s="210">
        <f>'Model Assumptions'!$I$307*('IQF Data'!BC44*'IQF Data'!BC43/12)/'Model Assumptions'!$I$309</f>
        <v>2</v>
      </c>
      <c r="BD172" s="210">
        <f>'Model Assumptions'!$I$307*('IQF Data'!BD44*'IQF Data'!BD43/12)/'Model Assumptions'!$I$309</f>
        <v>1.5625</v>
      </c>
      <c r="BE172" s="210">
        <f>'Model Assumptions'!$I$307*('IQF Data'!BE44*'IQF Data'!BE43/12)/'Model Assumptions'!$I$309</f>
        <v>1.875</v>
      </c>
      <c r="BF172" s="210">
        <f>'Model Assumptions'!$I$307*('IQF Data'!BF44*'IQF Data'!BF43/12)/'Model Assumptions'!$I$309</f>
        <v>2.5</v>
      </c>
      <c r="BG172" s="210">
        <f>'Model Assumptions'!$I$307*('IQF Data'!BG44*'IQF Data'!BG43/12)/'Model Assumptions'!$I$309</f>
        <v>1.25</v>
      </c>
      <c r="BH172" s="210">
        <f>'Model Assumptions'!$I$307*('IQF Data'!BH44*'IQF Data'!BH43/12)/'Model Assumptions'!$I$309</f>
        <v>1.5</v>
      </c>
      <c r="BI172" s="210">
        <f>'Model Assumptions'!$I$307*('IQF Data'!BI44*'IQF Data'!BI43/12)/'Model Assumptions'!$I$309</f>
        <v>2</v>
      </c>
      <c r="BJ172" s="210">
        <f>'Model Assumptions'!$I$307*('IQF Data'!BJ44*'IQF Data'!BJ43/12)/'Model Assumptions'!$I$309</f>
        <v>1.5625</v>
      </c>
      <c r="BK172" s="210">
        <f>'Model Assumptions'!$I$307*('IQF Data'!BK44*'IQF Data'!BK43/12)/'Model Assumptions'!$I$309</f>
        <v>1.875</v>
      </c>
      <c r="BL172" s="210">
        <f>'Model Assumptions'!$I$307*('IQF Data'!BL44*'IQF Data'!BL43/12)/'Model Assumptions'!$I$309</f>
        <v>2.5</v>
      </c>
      <c r="BM172" s="210">
        <f>'Model Assumptions'!$I$307*('IQF Data'!BM44*'IQF Data'!BM43/12)/'Model Assumptions'!$I$309</f>
        <v>1.25</v>
      </c>
      <c r="BN172" s="210">
        <f>'Model Assumptions'!$I$307*('IQF Data'!BN44*'IQF Data'!BN43/12)/'Model Assumptions'!$I$309</f>
        <v>1.5</v>
      </c>
      <c r="BO172" s="210">
        <f>'Model Assumptions'!$I$307*('IQF Data'!BO44*'IQF Data'!BO43/12)/'Model Assumptions'!$I$309</f>
        <v>2</v>
      </c>
      <c r="BP172" s="210">
        <f>'Model Assumptions'!$I$307*('IQF Data'!BP44*'IQF Data'!BP43/12)/'Model Assumptions'!$I$309</f>
        <v>1.5625</v>
      </c>
      <c r="BQ172" s="210">
        <f>'Model Assumptions'!$I$307*('IQF Data'!BQ44*'IQF Data'!BQ43/12)/'Model Assumptions'!$I$309</f>
        <v>1.875</v>
      </c>
      <c r="BR172" s="210">
        <f>'Model Assumptions'!$I$307*('IQF Data'!BR44*'IQF Data'!BR43/12)/'Model Assumptions'!$I$309</f>
        <v>2.5</v>
      </c>
      <c r="BS172" s="210">
        <f>'Model Assumptions'!$I$307*('IQF Data'!BS44*'IQF Data'!BS43/12)/'Model Assumptions'!$I$309</f>
        <v>1.25</v>
      </c>
      <c r="BT172" s="210">
        <f>'Model Assumptions'!$I$307*('IQF Data'!BT44*'IQF Data'!BT43/12)/'Model Assumptions'!$I$309</f>
        <v>1.5</v>
      </c>
      <c r="BU172" s="210">
        <f>'Model Assumptions'!$I$307*('IQF Data'!BU44*'IQF Data'!BU43/12)/'Model Assumptions'!$I$309</f>
        <v>2</v>
      </c>
      <c r="BV172" s="210">
        <f>'Model Assumptions'!$I$307*('IQF Data'!BV44*'IQF Data'!BV43/12)/'Model Assumptions'!$I$309</f>
        <v>1.5625</v>
      </c>
      <c r="BW172" s="210">
        <f>'Model Assumptions'!$I$307*('IQF Data'!BW44*'IQF Data'!BW43/12)/'Model Assumptions'!$I$309</f>
        <v>1.875</v>
      </c>
      <c r="BX172" s="210">
        <f>'Model Assumptions'!$I$307*('IQF Data'!BX44*'IQF Data'!BX43/12)/'Model Assumptions'!$I$309</f>
        <v>2.5</v>
      </c>
      <c r="BY172" s="210">
        <f>'Model Assumptions'!$I$307*('IQF Data'!BY44*'IQF Data'!BY43/12)/'Model Assumptions'!$I$309</f>
        <v>1.25</v>
      </c>
      <c r="BZ172" s="210">
        <f>'Model Assumptions'!$I$307*('IQF Data'!BZ44*'IQF Data'!BZ43/12)/'Model Assumptions'!$I$309</f>
        <v>1.5</v>
      </c>
      <c r="CA172" s="210">
        <f>'Model Assumptions'!$I$307*('IQF Data'!CA44*'IQF Data'!CA43/12)/'Model Assumptions'!$I$309</f>
        <v>2</v>
      </c>
      <c r="CB172" s="210">
        <f>'Model Assumptions'!$I$307*('IQF Data'!CB44*'IQF Data'!CB43/12)/'Model Assumptions'!$I$309</f>
        <v>1.5625</v>
      </c>
      <c r="CC172" s="210">
        <f>'Model Assumptions'!$I$307*('IQF Data'!CC44*'IQF Data'!CC43/12)/'Model Assumptions'!$I$309</f>
        <v>1.875</v>
      </c>
      <c r="CD172" s="210">
        <f>'Model Assumptions'!$I$307*('IQF Data'!CD44*'IQF Data'!CD43/12)/'Model Assumptions'!$I$309</f>
        <v>2.5</v>
      </c>
      <c r="CE172" s="210">
        <f>'Model Assumptions'!$I$307*('IQF Data'!CE44*'IQF Data'!CE43/12)/'Model Assumptions'!$I$309</f>
        <v>1.25</v>
      </c>
      <c r="CF172" s="210">
        <f>'Model Assumptions'!$I$307*('IQF Data'!CF44*'IQF Data'!CF43/12)/'Model Assumptions'!$I$309</f>
        <v>1.5</v>
      </c>
      <c r="CG172" s="210">
        <f>'Model Assumptions'!$I$307*('IQF Data'!CG44*'IQF Data'!CG43/12)/'Model Assumptions'!$I$309</f>
        <v>2</v>
      </c>
      <c r="CH172" s="210">
        <f>'Model Assumptions'!$I$307*('IQF Data'!CH44*'IQF Data'!CH43/12)/'Model Assumptions'!$I$309</f>
        <v>1.5625</v>
      </c>
      <c r="CI172" s="210">
        <f>'Model Assumptions'!$I$307*('IQF Data'!CI44*'IQF Data'!CI43/12)/'Model Assumptions'!$I$309</f>
        <v>1.875</v>
      </c>
      <c r="CJ172" s="210">
        <f>'Model Assumptions'!$I$307*('IQF Data'!CJ44*'IQF Data'!CJ43/12)/'Model Assumptions'!$I$309</f>
        <v>2.5</v>
      </c>
      <c r="CK172" s="210">
        <f>'Model Assumptions'!$I$307*('IQF Data'!CK44*'IQF Data'!CK43/12)/'Model Assumptions'!$I$309</f>
        <v>1.25</v>
      </c>
      <c r="CL172" s="210">
        <f>'Model Assumptions'!$I$307*('IQF Data'!CL44*'IQF Data'!CL43/12)/'Model Assumptions'!$I$309</f>
        <v>1.5</v>
      </c>
      <c r="CM172" s="210">
        <f>'Model Assumptions'!$I$307*('IQF Data'!CM44*'IQF Data'!CM43/12)/'Model Assumptions'!$I$309</f>
        <v>2</v>
      </c>
      <c r="CN172" s="210">
        <f>'Model Assumptions'!$I$307*('IQF Data'!CN44*'IQF Data'!CN43/12)/'Model Assumptions'!$I$309</f>
        <v>1.5625</v>
      </c>
      <c r="CO172" s="210">
        <f>'Model Assumptions'!$I$307*('IQF Data'!CO44*'IQF Data'!CO43/12)/'Model Assumptions'!$I$309</f>
        <v>1.875</v>
      </c>
      <c r="CP172" s="210">
        <f>'Model Assumptions'!$I$307*('IQF Data'!CP44*'IQF Data'!CP43/12)/'Model Assumptions'!$I$309</f>
        <v>2.5</v>
      </c>
      <c r="CQ172" s="210">
        <f>'Model Assumptions'!$I$307*('IQF Data'!CQ44*'IQF Data'!CQ43/12)/'Model Assumptions'!$I$309</f>
        <v>1.25</v>
      </c>
      <c r="CR172" s="210">
        <f>'Model Assumptions'!$I$307*('IQF Data'!CR44*'IQF Data'!CR43/12)/'Model Assumptions'!$I$309</f>
        <v>1.5</v>
      </c>
      <c r="CS172" s="210">
        <f>'Model Assumptions'!$I$307*('IQF Data'!CS44*'IQF Data'!CS43/12)/'Model Assumptions'!$I$309</f>
        <v>2</v>
      </c>
      <c r="CT172" s="210">
        <f>'Model Assumptions'!$I$307*('IQF Data'!CT44*'IQF Data'!CT43/12)/'Model Assumptions'!$I$309</f>
        <v>1.5625</v>
      </c>
      <c r="CU172" s="210">
        <f>'Model Assumptions'!$I$307*('IQF Data'!CU44*'IQF Data'!CU43/12)/'Model Assumptions'!$I$309</f>
        <v>1.875</v>
      </c>
      <c r="CV172" s="210">
        <f>'Model Assumptions'!$I$307*('IQF Data'!CV44*'IQF Data'!CV43/12)/'Model Assumptions'!$I$309</f>
        <v>2.5</v>
      </c>
      <c r="CW172" s="210">
        <f>'Model Assumptions'!$I$307*('IQF Data'!CW44*'IQF Data'!CW43/12)/'Model Assumptions'!$I$309</f>
        <v>1.25</v>
      </c>
      <c r="CX172" s="210">
        <f>'Model Assumptions'!$I$307*('IQF Data'!CX44*'IQF Data'!CX43/12)/'Model Assumptions'!$I$309</f>
        <v>1.5</v>
      </c>
      <c r="CY172" s="210">
        <f>'Model Assumptions'!$I$307*('IQF Data'!CY44*'IQF Data'!CY43/12)/'Model Assumptions'!$I$309</f>
        <v>2</v>
      </c>
      <c r="CZ172" s="210">
        <f>'Model Assumptions'!$I$307*('IQF Data'!CZ44*'IQF Data'!CZ43/12)/'Model Assumptions'!$I$309</f>
        <v>1.5625</v>
      </c>
      <c r="DA172" s="210">
        <f>'Model Assumptions'!$I$307*('IQF Data'!DA44*'IQF Data'!DA43/12)/'Model Assumptions'!$I$309</f>
        <v>1.875</v>
      </c>
      <c r="DB172" s="210">
        <f>'Model Assumptions'!$I$307*('IQF Data'!DB44*'IQF Data'!DB43/12)/'Model Assumptions'!$I$309</f>
        <v>2.5</v>
      </c>
      <c r="DC172" s="210">
        <f>'Model Assumptions'!$I$307*('IQF Data'!DC44*'IQF Data'!DC43/12)/'Model Assumptions'!$I$309</f>
        <v>1.25</v>
      </c>
      <c r="DD172" s="210">
        <f>'Model Assumptions'!$I$307*('IQF Data'!DD44*'IQF Data'!DD43/12)/'Model Assumptions'!$I$309</f>
        <v>1.5</v>
      </c>
      <c r="DE172" s="210">
        <f>'Model Assumptions'!$I$307*('IQF Data'!DE44*'IQF Data'!DE43/12)/'Model Assumptions'!$I$309</f>
        <v>2</v>
      </c>
      <c r="DF172" s="210">
        <f>'Model Assumptions'!$I$307*('IQF Data'!DF44*'IQF Data'!DF43/12)/'Model Assumptions'!$I$309</f>
        <v>1.5625</v>
      </c>
      <c r="DG172" s="210">
        <f>'Model Assumptions'!$I$307*('IQF Data'!DG44*'IQF Data'!DG43/12)/'Model Assumptions'!$I$309</f>
        <v>1.875</v>
      </c>
      <c r="DH172" s="210">
        <f>'Model Assumptions'!$I$307*('IQF Data'!DH44*'IQF Data'!DH43/12)/'Model Assumptions'!$I$309</f>
        <v>2.5</v>
      </c>
      <c r="DI172" s="210">
        <f>'Model Assumptions'!$I$307*('IQF Data'!DI44*'IQF Data'!DI43/12)/'Model Assumptions'!$I$309</f>
        <v>1.25</v>
      </c>
      <c r="DJ172" s="210">
        <f>'Model Assumptions'!$I$307*('IQF Data'!DJ44*'IQF Data'!DJ43/12)/'Model Assumptions'!$I$309</f>
        <v>1.5</v>
      </c>
      <c r="DK172" s="210">
        <f>'Model Assumptions'!$I$307*('IQF Data'!DK44*'IQF Data'!DK43/12)/'Model Assumptions'!$I$309</f>
        <v>2</v>
      </c>
      <c r="DL172" s="210">
        <f>'Model Assumptions'!$I$307*('IQF Data'!DL44*'IQF Data'!DL43/12)/'Model Assumptions'!$I$309</f>
        <v>1.5625</v>
      </c>
      <c r="DM172" s="210">
        <f>'Model Assumptions'!$I$307*('IQF Data'!DM44*'IQF Data'!DM43/12)/'Model Assumptions'!$I$309</f>
        <v>1.875</v>
      </c>
      <c r="DN172" s="210">
        <f>'Model Assumptions'!$I$307*('IQF Data'!DN44*'IQF Data'!DN43/12)/'Model Assumptions'!$I$309</f>
        <v>2.5</v>
      </c>
      <c r="DO172" s="210">
        <f>'Model Assumptions'!$I$307*('IQF Data'!DO44*'IQF Data'!DO43/12)/'Model Assumptions'!$I$309</f>
        <v>1.25</v>
      </c>
      <c r="DP172" s="210">
        <f>'Model Assumptions'!$I$307*('IQF Data'!DP44*'IQF Data'!DP43/12)/'Model Assumptions'!$I$309</f>
        <v>1.5</v>
      </c>
      <c r="DQ172" s="210">
        <f>'Model Assumptions'!$I$307*('IQF Data'!DQ44*'IQF Data'!DQ43/12)/'Model Assumptions'!$I$309</f>
        <v>2</v>
      </c>
      <c r="DR172" s="210">
        <f>'Model Assumptions'!$I$307*('IQF Data'!DR44*'IQF Data'!DR43/12)/'Model Assumptions'!$I$309</f>
        <v>1.5625</v>
      </c>
      <c r="DS172" s="210">
        <f>'Model Assumptions'!$I$307*('IQF Data'!DS44*'IQF Data'!DS43/12)/'Model Assumptions'!$I$309</f>
        <v>1.875</v>
      </c>
      <c r="DT172" s="210">
        <f>'Model Assumptions'!$I$307*('IQF Data'!DT44*'IQF Data'!DT43/12)/'Model Assumptions'!$I$309</f>
        <v>2.5</v>
      </c>
      <c r="DU172" s="210">
        <f>'Model Assumptions'!$I$307*('IQF Data'!DU44*'IQF Data'!DU43/12)/'Model Assumptions'!$I$309</f>
        <v>1.25</v>
      </c>
      <c r="DV172" s="210">
        <f>'Model Assumptions'!$I$307*('IQF Data'!DV44*'IQF Data'!DV43/12)/'Model Assumptions'!$I$309</f>
        <v>1.5</v>
      </c>
      <c r="DW172" s="210">
        <f>'Model Assumptions'!$I$307*('IQF Data'!DW44*'IQF Data'!DW43/12)/'Model Assumptions'!$I$309</f>
        <v>2</v>
      </c>
      <c r="DX172" s="210">
        <f>'Model Assumptions'!$I$307*('IQF Data'!DX44*'IQF Data'!DX43/12)/'Model Assumptions'!$I$309</f>
        <v>1.5625</v>
      </c>
      <c r="DY172" s="210">
        <f>'Model Assumptions'!$I$307*('IQF Data'!DY44*'IQF Data'!DY43/12)/'Model Assumptions'!$I$309</f>
        <v>1.875</v>
      </c>
      <c r="DZ172" s="210">
        <f>'Model Assumptions'!$I$307*('IQF Data'!DZ44*'IQF Data'!DZ43/12)/'Model Assumptions'!$I$309</f>
        <v>2.5</v>
      </c>
      <c r="EA172" s="210">
        <f>'Model Assumptions'!$I$307*('IQF Data'!EA44*'IQF Data'!EA43/12)/'Model Assumptions'!$I$309</f>
        <v>1.25</v>
      </c>
      <c r="EB172" s="210">
        <f>'Model Assumptions'!$I$307*('IQF Data'!EB44*'IQF Data'!EB43/12)/'Model Assumptions'!$I$309</f>
        <v>1.5</v>
      </c>
      <c r="EC172" s="210">
        <f>'Model Assumptions'!$I$307*('IQF Data'!EC44*'IQF Data'!EC43/12)/'Model Assumptions'!$I$309</f>
        <v>2</v>
      </c>
      <c r="ED172" s="210">
        <f>'Model Assumptions'!$I$307*('IQF Data'!ED44*'IQF Data'!ED43/12)/'Model Assumptions'!$I$309</f>
        <v>1.5625</v>
      </c>
      <c r="EE172" s="210">
        <f>'Model Assumptions'!$I$307*('IQF Data'!EE44*'IQF Data'!EE43/12)/'Model Assumptions'!$I$309</f>
        <v>1.875</v>
      </c>
      <c r="EF172" s="210">
        <f>'Model Assumptions'!$I$307*('IQF Data'!EF44*'IQF Data'!EF43/12)/'Model Assumptions'!$I$309</f>
        <v>2.5</v>
      </c>
      <c r="EG172" s="210">
        <f>'Model Assumptions'!$I$307*('IQF Data'!EG44*'IQF Data'!EG43/12)/'Model Assumptions'!$I$309</f>
        <v>0</v>
      </c>
      <c r="EH172" s="210">
        <f>'Model Assumptions'!$I$307*('IQF Data'!EH44*'IQF Data'!EH43/12)/'Model Assumptions'!$I$309</f>
        <v>0</v>
      </c>
      <c r="EI172" s="210">
        <f>'Model Assumptions'!$I$307*('IQF Data'!EI44*'IQF Data'!EI43/12)/'Model Assumptions'!$I$309</f>
        <v>0</v>
      </c>
      <c r="EJ172" s="210">
        <f>'Model Assumptions'!$I$307*('IQF Data'!EJ44*'IQF Data'!EJ43/12)/'Model Assumptions'!$I$309</f>
        <v>0</v>
      </c>
      <c r="EK172" s="210">
        <f>'Model Assumptions'!$I$307*('IQF Data'!EK44*'IQF Data'!EK43/12)/'Model Assumptions'!$I$309</f>
        <v>0</v>
      </c>
      <c r="EL172" s="210">
        <f>'Model Assumptions'!$I$307*('IQF Data'!EL44*'IQF Data'!EL43/12)/'Model Assumptions'!$I$309</f>
        <v>0</v>
      </c>
      <c r="EM172" s="210">
        <f>'Model Assumptions'!$I$307*('IQF Data'!EM44*'IQF Data'!EM43/12)/'Model Assumptions'!$I$309</f>
        <v>0</v>
      </c>
      <c r="EN172" s="210">
        <f>'Model Assumptions'!$I$307*('IQF Data'!EN44*'IQF Data'!EN43/12)/'Model Assumptions'!$I$309</f>
        <v>0</v>
      </c>
      <c r="EO172" s="210">
        <f>'Model Assumptions'!$I$307*('IQF Data'!EO44*'IQF Data'!EO43/12)/'Model Assumptions'!$I$309</f>
        <v>0</v>
      </c>
      <c r="EP172" s="210">
        <f>'Model Assumptions'!$I$307*('IQF Data'!EP44*'IQF Data'!EP43/12)/'Model Assumptions'!$I$309</f>
        <v>0</v>
      </c>
      <c r="EQ172" s="210">
        <f>'Model Assumptions'!$I$307*('IQF Data'!EQ44*'IQF Data'!EQ43/12)/'Model Assumptions'!$I$309</f>
        <v>0</v>
      </c>
      <c r="ER172" s="210">
        <f>'Model Assumptions'!$I$307*('IQF Data'!ER44*'IQF Data'!ER43/12)/'Model Assumptions'!$I$309</f>
        <v>0</v>
      </c>
      <c r="ES172" s="210">
        <f>'Model Assumptions'!$I$307*('IQF Data'!ES44*'IQF Data'!ES43/12)/'Model Assumptions'!$I$309</f>
        <v>0</v>
      </c>
      <c r="ET172" s="210">
        <f>'Model Assumptions'!$I$307*('IQF Data'!ET44*'IQF Data'!ET43/12)/'Model Assumptions'!$I$309</f>
        <v>0</v>
      </c>
      <c r="EU172" s="210">
        <f>'Model Assumptions'!$I$307*('IQF Data'!EU44*'IQF Data'!EU43/12)/'Model Assumptions'!$I$309</f>
        <v>0</v>
      </c>
      <c r="EV172" s="210">
        <f>'Model Assumptions'!$I$307*('IQF Data'!EV44*'IQF Data'!EV43/12)/'Model Assumptions'!$I$309</f>
        <v>0</v>
      </c>
      <c r="EW172" s="210">
        <f>'Model Assumptions'!$I$307*('IQF Data'!EW44*'IQF Data'!EW43/12)/'Model Assumptions'!$I$309</f>
        <v>0</v>
      </c>
      <c r="EX172" s="210">
        <f>'Model Assumptions'!$I$307*('IQF Data'!EX44*'IQF Data'!EX43/12)/'Model Assumptions'!$I$309</f>
        <v>0</v>
      </c>
      <c r="EY172" s="210">
        <f>'Model Assumptions'!$I$307*('IQF Data'!EY44*'IQF Data'!EY43/12)/'Model Assumptions'!$I$309</f>
        <v>0</v>
      </c>
      <c r="EZ172" s="210">
        <f>'Model Assumptions'!$I$307*('IQF Data'!EZ44*'IQF Data'!EZ43/12)/'Model Assumptions'!$I$309</f>
        <v>0</v>
      </c>
      <c r="FA172" s="210">
        <f>'Model Assumptions'!$I$307*('IQF Data'!FA44*'IQF Data'!FA43/12)/'Model Assumptions'!$I$309</f>
        <v>0</v>
      </c>
      <c r="FB172" s="210">
        <f>'Model Assumptions'!$I$307*('IQF Data'!FB44*'IQF Data'!FB43/12)/'Model Assumptions'!$I$309</f>
        <v>0</v>
      </c>
      <c r="FC172" s="210">
        <f>'Model Assumptions'!$I$307*('IQF Data'!FC44*'IQF Data'!FC43/12)/'Model Assumptions'!$I$309</f>
        <v>0</v>
      </c>
      <c r="FD172" s="210">
        <f>'Model Assumptions'!$I$307*('IQF Data'!FD44*'IQF Data'!FD43/12)/'Model Assumptions'!$I$309</f>
        <v>0</v>
      </c>
      <c r="FE172" s="210">
        <f>'Model Assumptions'!$I$307*('IQF Data'!FE44*'IQF Data'!FE43/12)/'Model Assumptions'!$I$309</f>
        <v>0</v>
      </c>
      <c r="FF172" s="210">
        <f>'Model Assumptions'!$I$307*('IQF Data'!FF44*'IQF Data'!FF43/12)/'Model Assumptions'!$I$309</f>
        <v>0</v>
      </c>
      <c r="FG172" s="210">
        <f>'Model Assumptions'!$I$307*('IQF Data'!FG44*'IQF Data'!FG43/12)/'Model Assumptions'!$I$309</f>
        <v>0</v>
      </c>
      <c r="FH172" s="210">
        <f>'Model Assumptions'!$I$307*('IQF Data'!FH44*'IQF Data'!FH43/12)/'Model Assumptions'!$I$309</f>
        <v>0</v>
      </c>
      <c r="FI172" s="210">
        <f>'Model Assumptions'!$I$307*('IQF Data'!FI44*'IQF Data'!FI43/12)/'Model Assumptions'!$I$309</f>
        <v>0</v>
      </c>
      <c r="FJ172" s="210">
        <f>'Model Assumptions'!$I$307*('IQF Data'!FJ44*'IQF Data'!FJ43/12)/'Model Assumptions'!$I$309</f>
        <v>0</v>
      </c>
      <c r="FK172" s="210">
        <f>'Model Assumptions'!$I$307*('IQF Data'!FK44*'IQF Data'!FK43/12)/'Model Assumptions'!$I$309</f>
        <v>0</v>
      </c>
      <c r="FL172" s="210">
        <f>'Model Assumptions'!$I$307*('IQF Data'!FL44*'IQF Data'!FL43/12)/'Model Assumptions'!$I$309</f>
        <v>0</v>
      </c>
      <c r="FM172" s="210">
        <f>'Model Assumptions'!$I$307*('IQF Data'!FM44*'IQF Data'!FM43/12)/'Model Assumptions'!$I$309</f>
        <v>0</v>
      </c>
      <c r="FN172" s="210">
        <f>'Model Assumptions'!$I$307*('IQF Data'!FN44*'IQF Data'!FN43/12)/'Model Assumptions'!$I$309</f>
        <v>0</v>
      </c>
      <c r="FO172" s="210">
        <f>'Model Assumptions'!$I$307*('IQF Data'!FO44*'IQF Data'!FO43/12)/'Model Assumptions'!$I$309</f>
        <v>0</v>
      </c>
      <c r="FP172" s="210">
        <f>'Model Assumptions'!$I$307*('IQF Data'!FP44*'IQF Data'!FP43/12)/'Model Assumptions'!$I$309</f>
        <v>0</v>
      </c>
      <c r="FQ172" s="210">
        <f>'Model Assumptions'!$I$307*('IQF Data'!FQ44*'IQF Data'!FQ43/12)/'Model Assumptions'!$I$309</f>
        <v>0</v>
      </c>
      <c r="FR172" s="210">
        <f>'Model Assumptions'!$I$307*('IQF Data'!FR44*'IQF Data'!FR43/12)/'Model Assumptions'!$I$309</f>
        <v>0</v>
      </c>
      <c r="FS172" s="210">
        <f>'Model Assumptions'!$I$307*('IQF Data'!FS44*'IQF Data'!FS43/12)/'Model Assumptions'!$I$309</f>
        <v>0</v>
      </c>
      <c r="FT172" s="210">
        <f>'Model Assumptions'!$I$307*('IQF Data'!FT44*'IQF Data'!FT43/12)/'Model Assumptions'!$I$309</f>
        <v>0</v>
      </c>
      <c r="FU172" s="210">
        <f>'Model Assumptions'!$I$307*('IQF Data'!FU44*'IQF Data'!FU43/12)/'Model Assumptions'!$I$309</f>
        <v>0</v>
      </c>
      <c r="FV172" s="210">
        <f>'Model Assumptions'!$I$307*('IQF Data'!FV44*'IQF Data'!FV43/12)/'Model Assumptions'!$I$309</f>
        <v>0</v>
      </c>
      <c r="FW172" s="210">
        <f>'Model Assumptions'!$I$307*('IQF Data'!FW44*'IQF Data'!FW43/12)/'Model Assumptions'!$I$309</f>
        <v>0</v>
      </c>
      <c r="FX172" s="210">
        <f>'Model Assumptions'!$I$307*('IQF Data'!FX44*'IQF Data'!FX43/12)/'Model Assumptions'!$I$309</f>
        <v>0</v>
      </c>
      <c r="FY172" s="210">
        <f>'Model Assumptions'!$I$307*('IQF Data'!FY44*'IQF Data'!FY43/12)/'Model Assumptions'!$I$309</f>
        <v>0</v>
      </c>
      <c r="FZ172" s="210">
        <f>'Model Assumptions'!$I$307*('IQF Data'!FZ44*'IQF Data'!FZ43/12)/'Model Assumptions'!$I$309</f>
        <v>0</v>
      </c>
      <c r="GA172" s="210">
        <f>'Model Assumptions'!$I$307*('IQF Data'!GA44*'IQF Data'!GA43/12)/'Model Assumptions'!$I$309</f>
        <v>0</v>
      </c>
      <c r="GB172" s="210">
        <f>'Model Assumptions'!$I$307*('IQF Data'!GB44*'IQF Data'!GB43/12)/'Model Assumptions'!$I$309</f>
        <v>0</v>
      </c>
      <c r="GC172" s="210">
        <f>'Model Assumptions'!$I$307*('IQF Data'!GC44*'IQF Data'!GC43/12)/'Model Assumptions'!$I$309</f>
        <v>0</v>
      </c>
      <c r="GD172" s="210">
        <f>'Model Assumptions'!$I$307*('IQF Data'!GD44*'IQF Data'!GD43/12)/'Model Assumptions'!$I$309</f>
        <v>0</v>
      </c>
      <c r="GE172" s="210">
        <f>'Model Assumptions'!$I$307*('IQF Data'!GE44*'IQF Data'!GE43/12)/'Model Assumptions'!$I$309</f>
        <v>0</v>
      </c>
      <c r="GF172" s="210">
        <f>'Model Assumptions'!$I$307*('IQF Data'!GF44*'IQF Data'!GF43/12)/'Model Assumptions'!$I$309</f>
        <v>0</v>
      </c>
      <c r="GG172" s="210">
        <f>'Model Assumptions'!$I$307*('IQF Data'!GG44*'IQF Data'!GG43/12)/'Model Assumptions'!$I$309</f>
        <v>0</v>
      </c>
      <c r="GH172" s="210">
        <f>'Model Assumptions'!$I$307*('IQF Data'!GH44*'IQF Data'!GH43/12)/'Model Assumptions'!$I$309</f>
        <v>0</v>
      </c>
      <c r="GI172" s="210">
        <f>'Model Assumptions'!$I$307*('IQF Data'!GI44*'IQF Data'!GI43/12)/'Model Assumptions'!$I$309</f>
        <v>0</v>
      </c>
      <c r="GJ172" s="210">
        <f>'Model Assumptions'!$I$307*('IQF Data'!GJ44*'IQF Data'!GJ43/12)/'Model Assumptions'!$I$309</f>
        <v>0</v>
      </c>
      <c r="GK172" s="210">
        <f>'Model Assumptions'!$I$307*('IQF Data'!GK44*'IQF Data'!GK43/12)/'Model Assumptions'!$I$309</f>
        <v>0</v>
      </c>
      <c r="GL172" s="210">
        <f>'Model Assumptions'!$I$307*('IQF Data'!GL44*'IQF Data'!GL43/12)/'Model Assumptions'!$I$309</f>
        <v>0</v>
      </c>
      <c r="GM172" s="210">
        <f>'Model Assumptions'!$I$307*('IQF Data'!GM44*'IQF Data'!GM43/12)/'Model Assumptions'!$I$309</f>
        <v>0</v>
      </c>
      <c r="GN172" s="210">
        <f>'Model Assumptions'!$I$307*('IQF Data'!GN44*'IQF Data'!GN43/12)/'Model Assumptions'!$I$309</f>
        <v>0</v>
      </c>
      <c r="GO172" s="210">
        <f>'Model Assumptions'!$I$307*('IQF Data'!GO44*'IQF Data'!GO43/12)/'Model Assumptions'!$I$309</f>
        <v>0</v>
      </c>
      <c r="GP172" s="210">
        <f>'Model Assumptions'!$I$307*('IQF Data'!GP44*'IQF Data'!GP43/12)/'Model Assumptions'!$I$309</f>
        <v>0</v>
      </c>
      <c r="GQ172" s="210">
        <f>'Model Assumptions'!$I$307*('IQF Data'!GQ44*'IQF Data'!GQ43/12)/'Model Assumptions'!$I$309</f>
        <v>0</v>
      </c>
      <c r="GR172" s="210">
        <f>'Model Assumptions'!$I$307*('IQF Data'!GR44*'IQF Data'!GR43/12)/'Model Assumptions'!$I$309</f>
        <v>0</v>
      </c>
      <c r="GS172" s="210">
        <f>'Model Assumptions'!$I$307*('IQF Data'!GS44*'IQF Data'!GS43/12)/'Model Assumptions'!$I$309</f>
        <v>0</v>
      </c>
      <c r="GT172" s="210">
        <f>'Model Assumptions'!$I$307*('IQF Data'!GT44*'IQF Data'!GT43/12)/'Model Assumptions'!$I$309</f>
        <v>0</v>
      </c>
      <c r="GU172" s="210">
        <f>'Model Assumptions'!$I$307*('IQF Data'!GU44*'IQF Data'!GU43/12)/'Model Assumptions'!$I$309</f>
        <v>0</v>
      </c>
      <c r="GV172" s="210">
        <f>'Model Assumptions'!$I$307*('IQF Data'!GV44*'IQF Data'!GV43/12)/'Model Assumptions'!$I$309</f>
        <v>0</v>
      </c>
      <c r="GX172" s="230">
        <f t="shared" si="223"/>
        <v>171</v>
      </c>
      <c r="HB172" s="211" t="str">
        <f>FM$18&amp;FM$19&amp;FM$20</f>
        <v/>
      </c>
      <c r="HF172" s="212" t="str">
        <f>FM$18&amp;FM$19&amp;FM$20&amp;"Term:"&amp; FM$43&amp;"  Mileage: "&amp;FM$44</f>
        <v xml:space="preserve">Term:  Mileage: </v>
      </c>
    </row>
    <row r="173" spans="1:214" ht="12" hidden="1" customHeight="1" x14ac:dyDescent="0.2">
      <c r="A173" s="230" t="s">
        <v>440</v>
      </c>
      <c r="B173" s="208" t="str">
        <f t="shared" si="128"/>
        <v>x</v>
      </c>
      <c r="D173" s="231" t="str">
        <f>'Vehicle Downtime'!C65</f>
        <v>Maintenance downtime</v>
      </c>
      <c r="E173" s="210">
        <f>IF(ISERROR((IF(ISERROR(VLOOKUP(E5,Vehicles4,6,FALSE)),0,VLOOKUP(E5,Vehicles4,6,FALSE)))*ROUNDDOWN(('IQF Data'!E44*'IQF Data'!E43/12)/(IF(ISERROR(VLOOKUP(E5,Vehicles10,6,FALSE)),0,VLOOKUP(E5,Vehicles10,6,FALSE))),0)*1/(1+'Model Assumptions'!$I$682)),0,(IF(ISERROR(VLOOKUP(E5,Vehicles4,6,FALSE)),0,VLOOKUP(E5,Vehicles4,6,FALSE)))*ROUNDDOWN(('IQF Data'!E44*'IQF Data'!E43/12)/(IF(ISERROR(VLOOKUP(E5,Vehicles10,6,FALSE)),0,VLOOKUP(E5,Vehicles10,6,FALSE))),0)*1/(1-'Model Assumptions'!$I$682))</f>
        <v>6.6666666666666661</v>
      </c>
      <c r="F173" s="210">
        <f>IF(ISERROR((IF(ISERROR(VLOOKUP(F5,Vehicles4,6,FALSE)),0,VLOOKUP(F5,Vehicles4,6,FALSE)))*ROUNDDOWN(('IQF Data'!F44*'IQF Data'!F43/12)/(IF(ISERROR(VLOOKUP(F5,Vehicles10,6,FALSE)),0,VLOOKUP(F5,Vehicles10,6,FALSE))),0)*1/(1+'Model Assumptions'!$I$682)),0,(IF(ISERROR(VLOOKUP(F5,Vehicles4,6,FALSE)),0,VLOOKUP(F5,Vehicles4,6,FALSE)))*ROUNDDOWN(('IQF Data'!F44*'IQF Data'!F43/12)/(IF(ISERROR(VLOOKUP(F5,Vehicles10,6,FALSE)),0,VLOOKUP(F5,Vehicles10,6,FALSE))),0)*1/(1-'Model Assumptions'!$I$682))</f>
        <v>8.8888888888888893</v>
      </c>
      <c r="G173" s="210">
        <f>IF(ISERROR((IF(ISERROR(VLOOKUP(G5,Vehicles4,6,FALSE)),0,VLOOKUP(G5,Vehicles4,6,FALSE)))*ROUNDDOWN(('IQF Data'!G44*'IQF Data'!G43/12)/(IF(ISERROR(VLOOKUP(G5,Vehicles10,6,FALSE)),0,VLOOKUP(G5,Vehicles10,6,FALSE))),0)*1/(1+'Model Assumptions'!$I$682)),0,(IF(ISERROR(VLOOKUP(G5,Vehicles4,6,FALSE)),0,VLOOKUP(G5,Vehicles4,6,FALSE)))*ROUNDDOWN(('IQF Data'!G44*'IQF Data'!G43/12)/(IF(ISERROR(VLOOKUP(G5,Vehicles10,6,FALSE)),0,VLOOKUP(G5,Vehicles10,6,FALSE))),0)*1/(1-'Model Assumptions'!$I$682))</f>
        <v>11.111111111111111</v>
      </c>
      <c r="H173" s="210">
        <f>IF(ISERROR((IF(ISERROR(VLOOKUP(H5,Vehicles4,6,FALSE)),0,VLOOKUP(H5,Vehicles4,6,FALSE)))*ROUNDDOWN(('IQF Data'!H44*'IQF Data'!H43/12)/(IF(ISERROR(VLOOKUP(H5,Vehicles10,6,FALSE)),0,VLOOKUP(H5,Vehicles10,6,FALSE))),0)*1/(1+'Model Assumptions'!$I$682)),0,(IF(ISERROR(VLOOKUP(H5,Vehicles4,6,FALSE)),0,VLOOKUP(H5,Vehicles4,6,FALSE)))*ROUNDDOWN(('IQF Data'!H44*'IQF Data'!H43/12)/(IF(ISERROR(VLOOKUP(H5,Vehicles10,6,FALSE)),0,VLOOKUP(H5,Vehicles10,6,FALSE))),0)*1/(1-'Model Assumptions'!$I$682))</f>
        <v>8.8888888888888893</v>
      </c>
      <c r="I173" s="210">
        <f>IF(ISERROR((IF(ISERROR(VLOOKUP(I5,Vehicles4,6,FALSE)),0,VLOOKUP(I5,Vehicles4,6,FALSE)))*ROUNDDOWN(('IQF Data'!I44*'IQF Data'!I43/12)/(IF(ISERROR(VLOOKUP(I5,Vehicles10,6,FALSE)),0,VLOOKUP(I5,Vehicles10,6,FALSE))),0)*1/(1+'Model Assumptions'!$I$682)),0,(IF(ISERROR(VLOOKUP(I5,Vehicles4,6,FALSE)),0,VLOOKUP(I5,Vehicles4,6,FALSE)))*ROUNDDOWN(('IQF Data'!I44*'IQF Data'!I43/12)/(IF(ISERROR(VLOOKUP(I5,Vehicles10,6,FALSE)),0,VLOOKUP(I5,Vehicles10,6,FALSE))),0)*1/(1-'Model Assumptions'!$I$682))</f>
        <v>11.111111111111111</v>
      </c>
      <c r="J173" s="210">
        <f>IF(ISERROR((IF(ISERROR(VLOOKUP(J5,Vehicles4,6,FALSE)),0,VLOOKUP(J5,Vehicles4,6,FALSE)))*ROUNDDOWN(('IQF Data'!J44*'IQF Data'!J43/12)/(IF(ISERROR(VLOOKUP(J5,Vehicles10,6,FALSE)),0,VLOOKUP(J5,Vehicles10,6,FALSE))),0)*1/(1+'Model Assumptions'!$I$682)),0,(IF(ISERROR(VLOOKUP(J5,Vehicles4,6,FALSE)),0,VLOOKUP(J5,Vehicles4,6,FALSE)))*ROUNDDOWN(('IQF Data'!J44*'IQF Data'!J43/12)/(IF(ISERROR(VLOOKUP(J5,Vehicles10,6,FALSE)),0,VLOOKUP(J5,Vehicles10,6,FALSE))),0)*1/(1-'Model Assumptions'!$I$682))</f>
        <v>13.333333333333332</v>
      </c>
      <c r="K173" s="210">
        <f>IF(ISERROR((IF(ISERROR(VLOOKUP(K5,Vehicles4,6,FALSE)),0,VLOOKUP(K5,Vehicles4,6,FALSE)))*ROUNDDOWN(('IQF Data'!K44*'IQF Data'!K43/12)/(IF(ISERROR(VLOOKUP(K5,Vehicles10,6,FALSE)),0,VLOOKUP(K5,Vehicles10,6,FALSE))),0)*1/(1+'Model Assumptions'!$I$682)),0,(IF(ISERROR(VLOOKUP(K5,Vehicles4,6,FALSE)),0,VLOOKUP(K5,Vehicles4,6,FALSE)))*ROUNDDOWN(('IQF Data'!K44*'IQF Data'!K43/12)/(IF(ISERROR(VLOOKUP(K5,Vehicles10,6,FALSE)),0,VLOOKUP(K5,Vehicles10,6,FALSE))),0)*1/(1-'Model Assumptions'!$I$682))</f>
        <v>6.6666666666666661</v>
      </c>
      <c r="L173" s="210">
        <f>IF(ISERROR((IF(ISERROR(VLOOKUP(L5,Vehicles4,6,FALSE)),0,VLOOKUP(L5,Vehicles4,6,FALSE)))*ROUNDDOWN(('IQF Data'!L44*'IQF Data'!L43/12)/(IF(ISERROR(VLOOKUP(L5,Vehicles10,6,FALSE)),0,VLOOKUP(L5,Vehicles10,6,FALSE))),0)*1/(1+'Model Assumptions'!$I$682)),0,(IF(ISERROR(VLOOKUP(L5,Vehicles4,6,FALSE)),0,VLOOKUP(L5,Vehicles4,6,FALSE)))*ROUNDDOWN(('IQF Data'!L44*'IQF Data'!L43/12)/(IF(ISERROR(VLOOKUP(L5,Vehicles10,6,FALSE)),0,VLOOKUP(L5,Vehicles10,6,FALSE))),0)*1/(1-'Model Assumptions'!$I$682))</f>
        <v>8.8888888888888893</v>
      </c>
      <c r="M173" s="210">
        <f>IF(ISERROR((IF(ISERROR(VLOOKUP(M5,Vehicles4,6,FALSE)),0,VLOOKUP(M5,Vehicles4,6,FALSE)))*ROUNDDOWN(('IQF Data'!M44*'IQF Data'!M43/12)/(IF(ISERROR(VLOOKUP(M5,Vehicles10,6,FALSE)),0,VLOOKUP(M5,Vehicles10,6,FALSE))),0)*1/(1+'Model Assumptions'!$I$682)),0,(IF(ISERROR(VLOOKUP(M5,Vehicles4,6,FALSE)),0,VLOOKUP(M5,Vehicles4,6,FALSE)))*ROUNDDOWN(('IQF Data'!M44*'IQF Data'!M43/12)/(IF(ISERROR(VLOOKUP(M5,Vehicles10,6,FALSE)),0,VLOOKUP(M5,Vehicles10,6,FALSE))),0)*1/(1-'Model Assumptions'!$I$682))</f>
        <v>11.111111111111111</v>
      </c>
      <c r="N173" s="210">
        <f>IF(ISERROR((IF(ISERROR(VLOOKUP(N5,Vehicles4,6,FALSE)),0,VLOOKUP(N5,Vehicles4,6,FALSE)))*ROUNDDOWN(('IQF Data'!N44*'IQF Data'!N43/12)/(IF(ISERROR(VLOOKUP(N5,Vehicles10,6,FALSE)),0,VLOOKUP(N5,Vehicles10,6,FALSE))),0)*1/(1+'Model Assumptions'!$I$682)),0,(IF(ISERROR(VLOOKUP(N5,Vehicles4,6,FALSE)),0,VLOOKUP(N5,Vehicles4,6,FALSE)))*ROUNDDOWN(('IQF Data'!N44*'IQF Data'!N43/12)/(IF(ISERROR(VLOOKUP(N5,Vehicles10,6,FALSE)),0,VLOOKUP(N5,Vehicles10,6,FALSE))),0)*1/(1-'Model Assumptions'!$I$682))</f>
        <v>8.8888888888888893</v>
      </c>
      <c r="O173" s="210">
        <f>IF(ISERROR((IF(ISERROR(VLOOKUP(O5,Vehicles4,6,FALSE)),0,VLOOKUP(O5,Vehicles4,6,FALSE)))*ROUNDDOWN(('IQF Data'!O44*'IQF Data'!O43/12)/(IF(ISERROR(VLOOKUP(O5,Vehicles10,6,FALSE)),0,VLOOKUP(O5,Vehicles10,6,FALSE))),0)*1/(1+'Model Assumptions'!$I$682)),0,(IF(ISERROR(VLOOKUP(O5,Vehicles4,6,FALSE)),0,VLOOKUP(O5,Vehicles4,6,FALSE)))*ROUNDDOWN(('IQF Data'!O44*'IQF Data'!O43/12)/(IF(ISERROR(VLOOKUP(O5,Vehicles10,6,FALSE)),0,VLOOKUP(O5,Vehicles10,6,FALSE))),0)*1/(1-'Model Assumptions'!$I$682))</f>
        <v>11.111111111111111</v>
      </c>
      <c r="P173" s="210">
        <f>IF(ISERROR((IF(ISERROR(VLOOKUP(P5,Vehicles4,6,FALSE)),0,VLOOKUP(P5,Vehicles4,6,FALSE)))*ROUNDDOWN(('IQF Data'!P44*'IQF Data'!P43/12)/(IF(ISERROR(VLOOKUP(P5,Vehicles10,6,FALSE)),0,VLOOKUP(P5,Vehicles10,6,FALSE))),0)*1/(1+'Model Assumptions'!$I$682)),0,(IF(ISERROR(VLOOKUP(P5,Vehicles4,6,FALSE)),0,VLOOKUP(P5,Vehicles4,6,FALSE)))*ROUNDDOWN(('IQF Data'!P44*'IQF Data'!P43/12)/(IF(ISERROR(VLOOKUP(P5,Vehicles10,6,FALSE)),0,VLOOKUP(P5,Vehicles10,6,FALSE))),0)*1/(1-'Model Assumptions'!$I$682))</f>
        <v>13.333333333333332</v>
      </c>
      <c r="Q173" s="210">
        <f>IF(ISERROR((IF(ISERROR(VLOOKUP(Q5,Vehicles4,6,FALSE)),0,VLOOKUP(Q5,Vehicles4,6,FALSE)))*ROUNDDOWN(('IQF Data'!Q44*'IQF Data'!Q43/12)/(IF(ISERROR(VLOOKUP(Q5,Vehicles10,6,FALSE)),0,VLOOKUP(Q5,Vehicles10,6,FALSE))),0)*1/(1+'Model Assumptions'!$I$682)),0,(IF(ISERROR(VLOOKUP(Q5,Vehicles4,6,FALSE)),0,VLOOKUP(Q5,Vehicles4,6,FALSE)))*ROUNDDOWN(('IQF Data'!Q44*'IQF Data'!Q43/12)/(IF(ISERROR(VLOOKUP(Q5,Vehicles10,6,FALSE)),0,VLOOKUP(Q5,Vehicles10,6,FALSE))),0)*1/(1-'Model Assumptions'!$I$682))</f>
        <v>13.333333333333332</v>
      </c>
      <c r="R173" s="210">
        <f>IF(ISERROR((IF(ISERROR(VLOOKUP(R5,Vehicles4,6,FALSE)),0,VLOOKUP(R5,Vehicles4,6,FALSE)))*ROUNDDOWN(('IQF Data'!R44*'IQF Data'!R43/12)/(IF(ISERROR(VLOOKUP(R5,Vehicles10,6,FALSE)),0,VLOOKUP(R5,Vehicles10,6,FALSE))),0)*1/(1+'Model Assumptions'!$I$682)),0,(IF(ISERROR(VLOOKUP(R5,Vehicles4,6,FALSE)),0,VLOOKUP(R5,Vehicles4,6,FALSE)))*ROUNDDOWN(('IQF Data'!R44*'IQF Data'!R43/12)/(IF(ISERROR(VLOOKUP(R5,Vehicles10,6,FALSE)),0,VLOOKUP(R5,Vehicles10,6,FALSE))),0)*1/(1-'Model Assumptions'!$I$682))</f>
        <v>17.777777777777779</v>
      </c>
      <c r="S173" s="210">
        <f>IF(ISERROR((IF(ISERROR(VLOOKUP(S5,Vehicles4,6,FALSE)),0,VLOOKUP(S5,Vehicles4,6,FALSE)))*ROUNDDOWN(('IQF Data'!S44*'IQF Data'!S43/12)/(IF(ISERROR(VLOOKUP(S5,Vehicles10,6,FALSE)),0,VLOOKUP(S5,Vehicles10,6,FALSE))),0)*1/(1+'Model Assumptions'!$I$682)),0,(IF(ISERROR(VLOOKUP(S5,Vehicles4,6,FALSE)),0,VLOOKUP(S5,Vehicles4,6,FALSE)))*ROUNDDOWN(('IQF Data'!S44*'IQF Data'!S43/12)/(IF(ISERROR(VLOOKUP(S5,Vehicles10,6,FALSE)),0,VLOOKUP(S5,Vehicles10,6,FALSE))),0)*1/(1-'Model Assumptions'!$I$682))</f>
        <v>22.222222222222221</v>
      </c>
      <c r="T173" s="210">
        <f>IF(ISERROR((IF(ISERROR(VLOOKUP(T5,Vehicles4,6,FALSE)),0,VLOOKUP(T5,Vehicles4,6,FALSE)))*ROUNDDOWN(('IQF Data'!T44*'IQF Data'!T43/12)/(IF(ISERROR(VLOOKUP(T5,Vehicles10,6,FALSE)),0,VLOOKUP(T5,Vehicles10,6,FALSE))),0)*1/(1+'Model Assumptions'!$I$682)),0,(IF(ISERROR(VLOOKUP(T5,Vehicles4,6,FALSE)),0,VLOOKUP(T5,Vehicles4,6,FALSE)))*ROUNDDOWN(('IQF Data'!T44*'IQF Data'!T43/12)/(IF(ISERROR(VLOOKUP(T5,Vehicles10,6,FALSE)),0,VLOOKUP(T5,Vehicles10,6,FALSE))),0)*1/(1-'Model Assumptions'!$I$682))</f>
        <v>17.777777777777779</v>
      </c>
      <c r="U173" s="210">
        <f>IF(ISERROR((IF(ISERROR(VLOOKUP(U5,Vehicles4,6,FALSE)),0,VLOOKUP(U5,Vehicles4,6,FALSE)))*ROUNDDOWN(('IQF Data'!U44*'IQF Data'!U43/12)/(IF(ISERROR(VLOOKUP(U5,Vehicles10,6,FALSE)),0,VLOOKUP(U5,Vehicles10,6,FALSE))),0)*1/(1+'Model Assumptions'!$I$682)),0,(IF(ISERROR(VLOOKUP(U5,Vehicles4,6,FALSE)),0,VLOOKUP(U5,Vehicles4,6,FALSE)))*ROUNDDOWN(('IQF Data'!U44*'IQF Data'!U43/12)/(IF(ISERROR(VLOOKUP(U5,Vehicles10,6,FALSE)),0,VLOOKUP(U5,Vehicles10,6,FALSE))),0)*1/(1-'Model Assumptions'!$I$682))</f>
        <v>22.222222222222221</v>
      </c>
      <c r="V173" s="210">
        <f>IF(ISERROR((IF(ISERROR(VLOOKUP(V5,Vehicles4,6,FALSE)),0,VLOOKUP(V5,Vehicles4,6,FALSE)))*ROUNDDOWN(('IQF Data'!V44*'IQF Data'!V43/12)/(IF(ISERROR(VLOOKUP(V5,Vehicles10,6,FALSE)),0,VLOOKUP(V5,Vehicles10,6,FALSE))),0)*1/(1+'Model Assumptions'!$I$682)),0,(IF(ISERROR(VLOOKUP(V5,Vehicles4,6,FALSE)),0,VLOOKUP(V5,Vehicles4,6,FALSE)))*ROUNDDOWN(('IQF Data'!V44*'IQF Data'!V43/12)/(IF(ISERROR(VLOOKUP(V5,Vehicles10,6,FALSE)),0,VLOOKUP(V5,Vehicles10,6,FALSE))),0)*1/(1-'Model Assumptions'!$I$682))</f>
        <v>28.888888888888889</v>
      </c>
      <c r="W173" s="210">
        <f>IF(ISERROR((IF(ISERROR(VLOOKUP(W5,Vehicles4,6,FALSE)),0,VLOOKUP(W5,Vehicles4,6,FALSE)))*ROUNDDOWN(('IQF Data'!W44*'IQF Data'!W43/12)/(IF(ISERROR(VLOOKUP(W5,Vehicles10,6,FALSE)),0,VLOOKUP(W5,Vehicles10,6,FALSE))),0)*1/(1+'Model Assumptions'!$I$682)),0,(IF(ISERROR(VLOOKUP(W5,Vehicles4,6,FALSE)),0,VLOOKUP(W5,Vehicles4,6,FALSE)))*ROUNDDOWN(('IQF Data'!W44*'IQF Data'!W43/12)/(IF(ISERROR(VLOOKUP(W5,Vehicles10,6,FALSE)),0,VLOOKUP(W5,Vehicles10,6,FALSE))),0)*1/(1-'Model Assumptions'!$I$682))</f>
        <v>13.333333333333332</v>
      </c>
      <c r="X173" s="210">
        <f>IF(ISERROR((IF(ISERROR(VLOOKUP(X5,Vehicles4,6,FALSE)),0,VLOOKUP(X5,Vehicles4,6,FALSE)))*ROUNDDOWN(('IQF Data'!X44*'IQF Data'!X43/12)/(IF(ISERROR(VLOOKUP(X5,Vehicles10,6,FALSE)),0,VLOOKUP(X5,Vehicles10,6,FALSE))),0)*1/(1+'Model Assumptions'!$I$682)),0,(IF(ISERROR(VLOOKUP(X5,Vehicles4,6,FALSE)),0,VLOOKUP(X5,Vehicles4,6,FALSE)))*ROUNDDOWN(('IQF Data'!X44*'IQF Data'!X43/12)/(IF(ISERROR(VLOOKUP(X5,Vehicles10,6,FALSE)),0,VLOOKUP(X5,Vehicles10,6,FALSE))),0)*1/(1-'Model Assumptions'!$I$682))</f>
        <v>17.777777777777779</v>
      </c>
      <c r="Y173" s="210">
        <f>IF(ISERROR((IF(ISERROR(VLOOKUP(Y5,Vehicles4,6,FALSE)),0,VLOOKUP(Y5,Vehicles4,6,FALSE)))*ROUNDDOWN(('IQF Data'!Y44*'IQF Data'!Y43/12)/(IF(ISERROR(VLOOKUP(Y5,Vehicles10,6,FALSE)),0,VLOOKUP(Y5,Vehicles10,6,FALSE))),0)*1/(1+'Model Assumptions'!$I$682)),0,(IF(ISERROR(VLOOKUP(Y5,Vehicles4,6,FALSE)),0,VLOOKUP(Y5,Vehicles4,6,FALSE)))*ROUNDDOWN(('IQF Data'!Y44*'IQF Data'!Y43/12)/(IF(ISERROR(VLOOKUP(Y5,Vehicles10,6,FALSE)),0,VLOOKUP(Y5,Vehicles10,6,FALSE))),0)*1/(1-'Model Assumptions'!$I$682))</f>
        <v>22.222222222222221</v>
      </c>
      <c r="Z173" s="210">
        <f>IF(ISERROR((IF(ISERROR(VLOOKUP(Z5,Vehicles4,6,FALSE)),0,VLOOKUP(Z5,Vehicles4,6,FALSE)))*ROUNDDOWN(('IQF Data'!Z44*'IQF Data'!Z43/12)/(IF(ISERROR(VLOOKUP(Z5,Vehicles10,6,FALSE)),0,VLOOKUP(Z5,Vehicles10,6,FALSE))),0)*1/(1+'Model Assumptions'!$I$682)),0,(IF(ISERROR(VLOOKUP(Z5,Vehicles4,6,FALSE)),0,VLOOKUP(Z5,Vehicles4,6,FALSE)))*ROUNDDOWN(('IQF Data'!Z44*'IQF Data'!Z43/12)/(IF(ISERROR(VLOOKUP(Z5,Vehicles10,6,FALSE)),0,VLOOKUP(Z5,Vehicles10,6,FALSE))),0)*1/(1-'Model Assumptions'!$I$682))</f>
        <v>17.777777777777779</v>
      </c>
      <c r="AA173" s="210">
        <f>IF(ISERROR((IF(ISERROR(VLOOKUP(AA5,Vehicles4,6,FALSE)),0,VLOOKUP(AA5,Vehicles4,6,FALSE)))*ROUNDDOWN(('IQF Data'!AA44*'IQF Data'!AA43/12)/(IF(ISERROR(VLOOKUP(AA5,Vehicles10,6,FALSE)),0,VLOOKUP(AA5,Vehicles10,6,FALSE))),0)*1/(1+'Model Assumptions'!$I$682)),0,(IF(ISERROR(VLOOKUP(AA5,Vehicles4,6,FALSE)),0,VLOOKUP(AA5,Vehicles4,6,FALSE)))*ROUNDDOWN(('IQF Data'!AA44*'IQF Data'!AA43/12)/(IF(ISERROR(VLOOKUP(AA5,Vehicles10,6,FALSE)),0,VLOOKUP(AA5,Vehicles10,6,FALSE))),0)*1/(1-'Model Assumptions'!$I$682))</f>
        <v>22.222222222222221</v>
      </c>
      <c r="AB173" s="210">
        <f>IF(ISERROR((IF(ISERROR(VLOOKUP(AB5,Vehicles4,6,FALSE)),0,VLOOKUP(AB5,Vehicles4,6,FALSE)))*ROUNDDOWN(('IQF Data'!AB44*'IQF Data'!AB43/12)/(IF(ISERROR(VLOOKUP(AB5,Vehicles10,6,FALSE)),0,VLOOKUP(AB5,Vehicles10,6,FALSE))),0)*1/(1+'Model Assumptions'!$I$682)),0,(IF(ISERROR(VLOOKUP(AB5,Vehicles4,6,FALSE)),0,VLOOKUP(AB5,Vehicles4,6,FALSE)))*ROUNDDOWN(('IQF Data'!AB44*'IQF Data'!AB43/12)/(IF(ISERROR(VLOOKUP(AB5,Vehicles10,6,FALSE)),0,VLOOKUP(AB5,Vehicles10,6,FALSE))),0)*1/(1-'Model Assumptions'!$I$682))</f>
        <v>28.888888888888889</v>
      </c>
      <c r="AC173" s="210">
        <f>IF(ISERROR((IF(ISERROR(VLOOKUP(AC5,Vehicles4,6,FALSE)),0,VLOOKUP(AC5,Vehicles4,6,FALSE)))*ROUNDDOWN(('IQF Data'!AC44*'IQF Data'!AC43/12)/(IF(ISERROR(VLOOKUP(AC5,Vehicles10,6,FALSE)),0,VLOOKUP(AC5,Vehicles10,6,FALSE))),0)*1/(1+'Model Assumptions'!$I$682)),0,(IF(ISERROR(VLOOKUP(AC5,Vehicles4,6,FALSE)),0,VLOOKUP(AC5,Vehicles4,6,FALSE)))*ROUNDDOWN(('IQF Data'!AC44*'IQF Data'!AC43/12)/(IF(ISERROR(VLOOKUP(AC5,Vehicles10,6,FALSE)),0,VLOOKUP(AC5,Vehicles10,6,FALSE))),0)*1/(1-'Model Assumptions'!$I$682))</f>
        <v>11.111111111111111</v>
      </c>
      <c r="AD173" s="210">
        <f>IF(ISERROR((IF(ISERROR(VLOOKUP(AD5,Vehicles4,6,FALSE)),0,VLOOKUP(AD5,Vehicles4,6,FALSE)))*ROUNDDOWN(('IQF Data'!AD44*'IQF Data'!AD43/12)/(IF(ISERROR(VLOOKUP(AD5,Vehicles10,6,FALSE)),0,VLOOKUP(AD5,Vehicles10,6,FALSE))),0)*1/(1+'Model Assumptions'!$I$682)),0,(IF(ISERROR(VLOOKUP(AD5,Vehicles4,6,FALSE)),0,VLOOKUP(AD5,Vehicles4,6,FALSE)))*ROUNDDOWN(('IQF Data'!AD44*'IQF Data'!AD43/12)/(IF(ISERROR(VLOOKUP(AD5,Vehicles10,6,FALSE)),0,VLOOKUP(AD5,Vehicles10,6,FALSE))),0)*1/(1-'Model Assumptions'!$I$682))</f>
        <v>13.333333333333332</v>
      </c>
      <c r="AE173" s="210">
        <f>IF(ISERROR((IF(ISERROR(VLOOKUP(AE5,Vehicles4,6,FALSE)),0,VLOOKUP(AE5,Vehicles4,6,FALSE)))*ROUNDDOWN(('IQF Data'!AE44*'IQF Data'!AE43/12)/(IF(ISERROR(VLOOKUP(AE5,Vehicles10,6,FALSE)),0,VLOOKUP(AE5,Vehicles10,6,FALSE))),0)*1/(1+'Model Assumptions'!$I$682)),0,(IF(ISERROR(VLOOKUP(AE5,Vehicles4,6,FALSE)),0,VLOOKUP(AE5,Vehicles4,6,FALSE)))*ROUNDDOWN(('IQF Data'!AE44*'IQF Data'!AE43/12)/(IF(ISERROR(VLOOKUP(AE5,Vehicles10,6,FALSE)),0,VLOOKUP(AE5,Vehicles10,6,FALSE))),0)*1/(1-'Model Assumptions'!$I$682))</f>
        <v>17.777777777777779</v>
      </c>
      <c r="AF173" s="210">
        <f>IF(ISERROR((IF(ISERROR(VLOOKUP(AF5,Vehicles4,6,FALSE)),0,VLOOKUP(AF5,Vehicles4,6,FALSE)))*ROUNDDOWN(('IQF Data'!AF44*'IQF Data'!AF43/12)/(IF(ISERROR(VLOOKUP(AF5,Vehicles10,6,FALSE)),0,VLOOKUP(AF5,Vehicles10,6,FALSE))),0)*1/(1+'Model Assumptions'!$I$682)),0,(IF(ISERROR(VLOOKUP(AF5,Vehicles4,6,FALSE)),0,VLOOKUP(AF5,Vehicles4,6,FALSE)))*ROUNDDOWN(('IQF Data'!AF44*'IQF Data'!AF43/12)/(IF(ISERROR(VLOOKUP(AF5,Vehicles10,6,FALSE)),0,VLOOKUP(AF5,Vehicles10,6,FALSE))),0)*1/(1-'Model Assumptions'!$I$682))</f>
        <v>13.333333333333332</v>
      </c>
      <c r="AG173" s="210">
        <f>IF(ISERROR((IF(ISERROR(VLOOKUP(AG5,Vehicles4,6,FALSE)),0,VLOOKUP(AG5,Vehicles4,6,FALSE)))*ROUNDDOWN(('IQF Data'!AG44*'IQF Data'!AG43/12)/(IF(ISERROR(VLOOKUP(AG5,Vehicles10,6,FALSE)),0,VLOOKUP(AG5,Vehicles10,6,FALSE))),0)*1/(1+'Model Assumptions'!$I$682)),0,(IF(ISERROR(VLOOKUP(AG5,Vehicles4,6,FALSE)),0,VLOOKUP(AG5,Vehicles4,6,FALSE)))*ROUNDDOWN(('IQF Data'!AG44*'IQF Data'!AG43/12)/(IF(ISERROR(VLOOKUP(AG5,Vehicles10,6,FALSE)),0,VLOOKUP(AG5,Vehicles10,6,FALSE))),0)*1/(1-'Model Assumptions'!$I$682))</f>
        <v>15.555555555555555</v>
      </c>
      <c r="AH173" s="210">
        <f>IF(ISERROR((IF(ISERROR(VLOOKUP(AH5,Vehicles4,6,FALSE)),0,VLOOKUP(AH5,Vehicles4,6,FALSE)))*ROUNDDOWN(('IQF Data'!AH44*'IQF Data'!AH43/12)/(IF(ISERROR(VLOOKUP(AH5,Vehicles10,6,FALSE)),0,VLOOKUP(AH5,Vehicles10,6,FALSE))),0)*1/(1+'Model Assumptions'!$I$682)),0,(IF(ISERROR(VLOOKUP(AH5,Vehicles4,6,FALSE)),0,VLOOKUP(AH5,Vehicles4,6,FALSE)))*ROUNDDOWN(('IQF Data'!AH44*'IQF Data'!AH43/12)/(IF(ISERROR(VLOOKUP(AH5,Vehicles10,6,FALSE)),0,VLOOKUP(AH5,Vehicles10,6,FALSE))),0)*1/(1-'Model Assumptions'!$I$682))</f>
        <v>22.222222222222221</v>
      </c>
      <c r="AI173" s="210">
        <f>IF(ISERROR((IF(ISERROR(VLOOKUP(AI5,Vehicles4,6,FALSE)),0,VLOOKUP(AI5,Vehicles4,6,FALSE)))*ROUNDDOWN(('IQF Data'!AI44*'IQF Data'!AI43/12)/(IF(ISERROR(VLOOKUP(AI5,Vehicles10,6,FALSE)),0,VLOOKUP(AI5,Vehicles10,6,FALSE))),0)*1/(1+'Model Assumptions'!$I$682)),0,(IF(ISERROR(VLOOKUP(AI5,Vehicles4,6,FALSE)),0,VLOOKUP(AI5,Vehicles4,6,FALSE)))*ROUNDDOWN(('IQF Data'!AI44*'IQF Data'!AI43/12)/(IF(ISERROR(VLOOKUP(AI5,Vehicles10,6,FALSE)),0,VLOOKUP(AI5,Vehicles10,6,FALSE))),0)*1/(1-'Model Assumptions'!$I$682))</f>
        <v>6.6666666666666661</v>
      </c>
      <c r="AJ173" s="210">
        <f>IF(ISERROR((IF(ISERROR(VLOOKUP(AJ5,Vehicles4,6,FALSE)),0,VLOOKUP(AJ5,Vehicles4,6,FALSE)))*ROUNDDOWN(('IQF Data'!AJ44*'IQF Data'!AJ43/12)/(IF(ISERROR(VLOOKUP(AJ5,Vehicles10,6,FALSE)),0,VLOOKUP(AJ5,Vehicles10,6,FALSE))),0)*1/(1+'Model Assumptions'!$I$682)),0,(IF(ISERROR(VLOOKUP(AJ5,Vehicles4,6,FALSE)),0,VLOOKUP(AJ5,Vehicles4,6,FALSE)))*ROUNDDOWN(('IQF Data'!AJ44*'IQF Data'!AJ43/12)/(IF(ISERROR(VLOOKUP(AJ5,Vehicles10,6,FALSE)),0,VLOOKUP(AJ5,Vehicles10,6,FALSE))),0)*1/(1-'Model Assumptions'!$I$682))</f>
        <v>8.8888888888888893</v>
      </c>
      <c r="AK173" s="210">
        <f>IF(ISERROR((IF(ISERROR(VLOOKUP(AK5,Vehicles4,6,FALSE)),0,VLOOKUP(AK5,Vehicles4,6,FALSE)))*ROUNDDOWN(('IQF Data'!AK44*'IQF Data'!AK43/12)/(IF(ISERROR(VLOOKUP(AK5,Vehicles10,6,FALSE)),0,VLOOKUP(AK5,Vehicles10,6,FALSE))),0)*1/(1+'Model Assumptions'!$I$682)),0,(IF(ISERROR(VLOOKUP(AK5,Vehicles4,6,FALSE)),0,VLOOKUP(AK5,Vehicles4,6,FALSE)))*ROUNDDOWN(('IQF Data'!AK44*'IQF Data'!AK43/12)/(IF(ISERROR(VLOOKUP(AK5,Vehicles10,6,FALSE)),0,VLOOKUP(AK5,Vehicles10,6,FALSE))),0)*1/(1-'Model Assumptions'!$I$682))</f>
        <v>11.111111111111111</v>
      </c>
      <c r="AL173" s="210">
        <f>IF(ISERROR((IF(ISERROR(VLOOKUP(AL5,Vehicles4,6,FALSE)),0,VLOOKUP(AL5,Vehicles4,6,FALSE)))*ROUNDDOWN(('IQF Data'!AL44*'IQF Data'!AL43/12)/(IF(ISERROR(VLOOKUP(AL5,Vehicles10,6,FALSE)),0,VLOOKUP(AL5,Vehicles10,6,FALSE))),0)*1/(1+'Model Assumptions'!$I$682)),0,(IF(ISERROR(VLOOKUP(AL5,Vehicles4,6,FALSE)),0,VLOOKUP(AL5,Vehicles4,6,FALSE)))*ROUNDDOWN(('IQF Data'!AL44*'IQF Data'!AL43/12)/(IF(ISERROR(VLOOKUP(AL5,Vehicles10,6,FALSE)),0,VLOOKUP(AL5,Vehicles10,6,FALSE))),0)*1/(1-'Model Assumptions'!$I$682))</f>
        <v>8.8888888888888893</v>
      </c>
      <c r="AM173" s="210">
        <f>IF(ISERROR((IF(ISERROR(VLOOKUP(AM5,Vehicles4,6,FALSE)),0,VLOOKUP(AM5,Vehicles4,6,FALSE)))*ROUNDDOWN(('IQF Data'!AM44*'IQF Data'!AM43/12)/(IF(ISERROR(VLOOKUP(AM5,Vehicles10,6,FALSE)),0,VLOOKUP(AM5,Vehicles10,6,FALSE))),0)*1/(1+'Model Assumptions'!$I$682)),0,(IF(ISERROR(VLOOKUP(AM5,Vehicles4,6,FALSE)),0,VLOOKUP(AM5,Vehicles4,6,FALSE)))*ROUNDDOWN(('IQF Data'!AM44*'IQF Data'!AM43/12)/(IF(ISERROR(VLOOKUP(AM5,Vehicles10,6,FALSE)),0,VLOOKUP(AM5,Vehicles10,6,FALSE))),0)*1/(1-'Model Assumptions'!$I$682))</f>
        <v>11.111111111111111</v>
      </c>
      <c r="AN173" s="210">
        <f>IF(ISERROR((IF(ISERROR(VLOOKUP(AN5,Vehicles4,6,FALSE)),0,VLOOKUP(AN5,Vehicles4,6,FALSE)))*ROUNDDOWN(('IQF Data'!AN44*'IQF Data'!AN43/12)/(IF(ISERROR(VLOOKUP(AN5,Vehicles10,6,FALSE)),0,VLOOKUP(AN5,Vehicles10,6,FALSE))),0)*1/(1+'Model Assumptions'!$I$682)),0,(IF(ISERROR(VLOOKUP(AN5,Vehicles4,6,FALSE)),0,VLOOKUP(AN5,Vehicles4,6,FALSE)))*ROUNDDOWN(('IQF Data'!AN44*'IQF Data'!AN43/12)/(IF(ISERROR(VLOOKUP(AN5,Vehicles10,6,FALSE)),0,VLOOKUP(AN5,Vehicles10,6,FALSE))),0)*1/(1-'Model Assumptions'!$I$682))</f>
        <v>13.333333333333332</v>
      </c>
      <c r="AO173" s="210">
        <f>IF(ISERROR((IF(ISERROR(VLOOKUP(AO5,Vehicles4,6,FALSE)),0,VLOOKUP(AO5,Vehicles4,6,FALSE)))*ROUNDDOWN(('IQF Data'!AO44*'IQF Data'!AO43/12)/(IF(ISERROR(VLOOKUP(AO5,Vehicles10,6,FALSE)),0,VLOOKUP(AO5,Vehicles10,6,FALSE))),0)*1/(1+'Model Assumptions'!$I$682)),0,(IF(ISERROR(VLOOKUP(AO5,Vehicles4,6,FALSE)),0,VLOOKUP(AO5,Vehicles4,6,FALSE)))*ROUNDDOWN(('IQF Data'!AO44*'IQF Data'!AO43/12)/(IF(ISERROR(VLOOKUP(AO5,Vehicles10,6,FALSE)),0,VLOOKUP(AO5,Vehicles10,6,FALSE))),0)*1/(1-'Model Assumptions'!$I$682))</f>
        <v>11.111111111111111</v>
      </c>
      <c r="AP173" s="210">
        <f>IF(ISERROR((IF(ISERROR(VLOOKUP(AP5,Vehicles4,6,FALSE)),0,VLOOKUP(AP5,Vehicles4,6,FALSE)))*ROUNDDOWN(('IQF Data'!AP44*'IQF Data'!AP43/12)/(IF(ISERROR(VLOOKUP(AP5,Vehicles10,6,FALSE)),0,VLOOKUP(AP5,Vehicles10,6,FALSE))),0)*1/(1+'Model Assumptions'!$I$682)),0,(IF(ISERROR(VLOOKUP(AP5,Vehicles4,6,FALSE)),0,VLOOKUP(AP5,Vehicles4,6,FALSE)))*ROUNDDOWN(('IQF Data'!AP44*'IQF Data'!AP43/12)/(IF(ISERROR(VLOOKUP(AP5,Vehicles10,6,FALSE)),0,VLOOKUP(AP5,Vehicles10,6,FALSE))),0)*1/(1-'Model Assumptions'!$I$682))</f>
        <v>13.333333333333332</v>
      </c>
      <c r="AQ173" s="210">
        <f>IF(ISERROR((IF(ISERROR(VLOOKUP(AQ5,Vehicles4,6,FALSE)),0,VLOOKUP(AQ5,Vehicles4,6,FALSE)))*ROUNDDOWN(('IQF Data'!AQ44*'IQF Data'!AQ43/12)/(IF(ISERROR(VLOOKUP(AQ5,Vehicles10,6,FALSE)),0,VLOOKUP(AQ5,Vehicles10,6,FALSE))),0)*1/(1+'Model Assumptions'!$I$682)),0,(IF(ISERROR(VLOOKUP(AQ5,Vehicles4,6,FALSE)),0,VLOOKUP(AQ5,Vehicles4,6,FALSE)))*ROUNDDOWN(('IQF Data'!AQ44*'IQF Data'!AQ43/12)/(IF(ISERROR(VLOOKUP(AQ5,Vehicles10,6,FALSE)),0,VLOOKUP(AQ5,Vehicles10,6,FALSE))),0)*1/(1-'Model Assumptions'!$I$682))</f>
        <v>17.777777777777779</v>
      </c>
      <c r="AR173" s="210">
        <f>IF(ISERROR((IF(ISERROR(VLOOKUP(AR5,Vehicles4,6,FALSE)),0,VLOOKUP(AR5,Vehicles4,6,FALSE)))*ROUNDDOWN(('IQF Data'!AR44*'IQF Data'!AR43/12)/(IF(ISERROR(VLOOKUP(AR5,Vehicles10,6,FALSE)),0,VLOOKUP(AR5,Vehicles10,6,FALSE))),0)*1/(1+'Model Assumptions'!$I$682)),0,(IF(ISERROR(VLOOKUP(AR5,Vehicles4,6,FALSE)),0,VLOOKUP(AR5,Vehicles4,6,FALSE)))*ROUNDDOWN(('IQF Data'!AR44*'IQF Data'!AR43/12)/(IF(ISERROR(VLOOKUP(AR5,Vehicles10,6,FALSE)),0,VLOOKUP(AR5,Vehicles10,6,FALSE))),0)*1/(1-'Model Assumptions'!$I$682))</f>
        <v>13.333333333333332</v>
      </c>
      <c r="AS173" s="210">
        <f>IF(ISERROR((IF(ISERROR(VLOOKUP(AS5,Vehicles4,6,FALSE)),0,VLOOKUP(AS5,Vehicles4,6,FALSE)))*ROUNDDOWN(('IQF Data'!AS44*'IQF Data'!AS43/12)/(IF(ISERROR(VLOOKUP(AS5,Vehicles10,6,FALSE)),0,VLOOKUP(AS5,Vehicles10,6,FALSE))),0)*1/(1+'Model Assumptions'!$I$682)),0,(IF(ISERROR(VLOOKUP(AS5,Vehicles4,6,FALSE)),0,VLOOKUP(AS5,Vehicles4,6,FALSE)))*ROUNDDOWN(('IQF Data'!AS44*'IQF Data'!AS43/12)/(IF(ISERROR(VLOOKUP(AS5,Vehicles10,6,FALSE)),0,VLOOKUP(AS5,Vehicles10,6,FALSE))),0)*1/(1-'Model Assumptions'!$I$682))</f>
        <v>15.555555555555555</v>
      </c>
      <c r="AT173" s="210">
        <f>IF(ISERROR((IF(ISERROR(VLOOKUP(AT5,Vehicles4,6,FALSE)),0,VLOOKUP(AT5,Vehicles4,6,FALSE)))*ROUNDDOWN(('IQF Data'!AT44*'IQF Data'!AT43/12)/(IF(ISERROR(VLOOKUP(AT5,Vehicles10,6,FALSE)),0,VLOOKUP(AT5,Vehicles10,6,FALSE))),0)*1/(1+'Model Assumptions'!$I$682)),0,(IF(ISERROR(VLOOKUP(AT5,Vehicles4,6,FALSE)),0,VLOOKUP(AT5,Vehicles4,6,FALSE)))*ROUNDDOWN(('IQF Data'!AT44*'IQF Data'!AT43/12)/(IF(ISERROR(VLOOKUP(AT5,Vehicles10,6,FALSE)),0,VLOOKUP(AT5,Vehicles10,6,FALSE))),0)*1/(1-'Model Assumptions'!$I$682))</f>
        <v>22.222222222222221</v>
      </c>
      <c r="AU173" s="210">
        <f>IF(ISERROR((IF(ISERROR(VLOOKUP(AU5,Vehicles4,6,FALSE)),0,VLOOKUP(AU5,Vehicles4,6,FALSE)))*ROUNDDOWN(('IQF Data'!AU44*'IQF Data'!AU43/12)/(IF(ISERROR(VLOOKUP(AU5,Vehicles10,6,FALSE)),0,VLOOKUP(AU5,Vehicles10,6,FALSE))),0)*1/(1+'Model Assumptions'!$I$682)),0,(IF(ISERROR(VLOOKUP(AU5,Vehicles4,6,FALSE)),0,VLOOKUP(AU5,Vehicles4,6,FALSE)))*ROUNDDOWN(('IQF Data'!AU44*'IQF Data'!AU43/12)/(IF(ISERROR(VLOOKUP(AU5,Vehicles10,6,FALSE)),0,VLOOKUP(AU5,Vehicles10,6,FALSE))),0)*1/(1-'Model Assumptions'!$I$682))</f>
        <v>6.6666666666666661</v>
      </c>
      <c r="AV173" s="210">
        <f>IF(ISERROR((IF(ISERROR(VLOOKUP(AV5,Vehicles4,6,FALSE)),0,VLOOKUP(AV5,Vehicles4,6,FALSE)))*ROUNDDOWN(('IQF Data'!AV44*'IQF Data'!AV43/12)/(IF(ISERROR(VLOOKUP(AV5,Vehicles10,6,FALSE)),0,VLOOKUP(AV5,Vehicles10,6,FALSE))),0)*1/(1+'Model Assumptions'!$I$682)),0,(IF(ISERROR(VLOOKUP(AV5,Vehicles4,6,FALSE)),0,VLOOKUP(AV5,Vehicles4,6,FALSE)))*ROUNDDOWN(('IQF Data'!AV44*'IQF Data'!AV43/12)/(IF(ISERROR(VLOOKUP(AV5,Vehicles10,6,FALSE)),0,VLOOKUP(AV5,Vehicles10,6,FALSE))),0)*1/(1-'Model Assumptions'!$I$682))</f>
        <v>8.8888888888888893</v>
      </c>
      <c r="AW173" s="210">
        <f>IF(ISERROR((IF(ISERROR(VLOOKUP(AW5,Vehicles4,6,FALSE)),0,VLOOKUP(AW5,Vehicles4,6,FALSE)))*ROUNDDOWN(('IQF Data'!AW44*'IQF Data'!AW43/12)/(IF(ISERROR(VLOOKUP(AW5,Vehicles10,6,FALSE)),0,VLOOKUP(AW5,Vehicles10,6,FALSE))),0)*1/(1+'Model Assumptions'!$I$682)),0,(IF(ISERROR(VLOOKUP(AW5,Vehicles4,6,FALSE)),0,VLOOKUP(AW5,Vehicles4,6,FALSE)))*ROUNDDOWN(('IQF Data'!AW44*'IQF Data'!AW43/12)/(IF(ISERROR(VLOOKUP(AW5,Vehicles10,6,FALSE)),0,VLOOKUP(AW5,Vehicles10,6,FALSE))),0)*1/(1-'Model Assumptions'!$I$682))</f>
        <v>11.111111111111111</v>
      </c>
      <c r="AX173" s="210">
        <f>IF(ISERROR((IF(ISERROR(VLOOKUP(AX5,Vehicles4,6,FALSE)),0,VLOOKUP(AX5,Vehicles4,6,FALSE)))*ROUNDDOWN(('IQF Data'!AX44*'IQF Data'!AX43/12)/(IF(ISERROR(VLOOKUP(AX5,Vehicles10,6,FALSE)),0,VLOOKUP(AX5,Vehicles10,6,FALSE))),0)*1/(1+'Model Assumptions'!$I$682)),0,(IF(ISERROR(VLOOKUP(AX5,Vehicles4,6,FALSE)),0,VLOOKUP(AX5,Vehicles4,6,FALSE)))*ROUNDDOWN(('IQF Data'!AX44*'IQF Data'!AX43/12)/(IF(ISERROR(VLOOKUP(AX5,Vehicles10,6,FALSE)),0,VLOOKUP(AX5,Vehicles10,6,FALSE))),0)*1/(1-'Model Assumptions'!$I$682))</f>
        <v>8.8888888888888893</v>
      </c>
      <c r="AY173" s="210">
        <f>IF(ISERROR((IF(ISERROR(VLOOKUP(AY5,Vehicles4,6,FALSE)),0,VLOOKUP(AY5,Vehicles4,6,FALSE)))*ROUNDDOWN(('IQF Data'!AY44*'IQF Data'!AY43/12)/(IF(ISERROR(VLOOKUP(AY5,Vehicles10,6,FALSE)),0,VLOOKUP(AY5,Vehicles10,6,FALSE))),0)*1/(1+'Model Assumptions'!$I$682)),0,(IF(ISERROR(VLOOKUP(AY5,Vehicles4,6,FALSE)),0,VLOOKUP(AY5,Vehicles4,6,FALSE)))*ROUNDDOWN(('IQF Data'!AY44*'IQF Data'!AY43/12)/(IF(ISERROR(VLOOKUP(AY5,Vehicles10,6,FALSE)),0,VLOOKUP(AY5,Vehicles10,6,FALSE))),0)*1/(1-'Model Assumptions'!$I$682))</f>
        <v>11.111111111111111</v>
      </c>
      <c r="AZ173" s="210">
        <f>IF(ISERROR((IF(ISERROR(VLOOKUP(AZ5,Vehicles4,6,FALSE)),0,VLOOKUP(AZ5,Vehicles4,6,FALSE)))*ROUNDDOWN(('IQF Data'!AZ44*'IQF Data'!AZ43/12)/(IF(ISERROR(VLOOKUP(AZ5,Vehicles10,6,FALSE)),0,VLOOKUP(AZ5,Vehicles10,6,FALSE))),0)*1/(1+'Model Assumptions'!$I$682)),0,(IF(ISERROR(VLOOKUP(AZ5,Vehicles4,6,FALSE)),0,VLOOKUP(AZ5,Vehicles4,6,FALSE)))*ROUNDDOWN(('IQF Data'!AZ44*'IQF Data'!AZ43/12)/(IF(ISERROR(VLOOKUP(AZ5,Vehicles10,6,FALSE)),0,VLOOKUP(AZ5,Vehicles10,6,FALSE))),0)*1/(1-'Model Assumptions'!$I$682))</f>
        <v>13.333333333333332</v>
      </c>
      <c r="BA173" s="210">
        <f>IF(ISERROR((IF(ISERROR(VLOOKUP(BA5,Vehicles4,6,FALSE)),0,VLOOKUP(BA5,Vehicles4,6,FALSE)))*ROUNDDOWN(('IQF Data'!BA44*'IQF Data'!BA43/12)/(IF(ISERROR(VLOOKUP(BA5,Vehicles10,6,FALSE)),0,VLOOKUP(BA5,Vehicles10,6,FALSE))),0)*1/(1+'Model Assumptions'!$I$682)),0,(IF(ISERROR(VLOOKUP(BA5,Vehicles4,6,FALSE)),0,VLOOKUP(BA5,Vehicles4,6,FALSE)))*ROUNDDOWN(('IQF Data'!BA44*'IQF Data'!BA43/12)/(IF(ISERROR(VLOOKUP(BA5,Vehicles10,6,FALSE)),0,VLOOKUP(BA5,Vehicles10,6,FALSE))),0)*1/(1-'Model Assumptions'!$I$682))</f>
        <v>11.111111111111111</v>
      </c>
      <c r="BB173" s="210">
        <f>IF(ISERROR((IF(ISERROR(VLOOKUP(BB5,Vehicles4,6,FALSE)),0,VLOOKUP(BB5,Vehicles4,6,FALSE)))*ROUNDDOWN(('IQF Data'!BB44*'IQF Data'!BB43/12)/(IF(ISERROR(VLOOKUP(BB5,Vehicles10,6,FALSE)),0,VLOOKUP(BB5,Vehicles10,6,FALSE))),0)*1/(1+'Model Assumptions'!$I$682)),0,(IF(ISERROR(VLOOKUP(BB5,Vehicles4,6,FALSE)),0,VLOOKUP(BB5,Vehicles4,6,FALSE)))*ROUNDDOWN(('IQF Data'!BB44*'IQF Data'!BB43/12)/(IF(ISERROR(VLOOKUP(BB5,Vehicles10,6,FALSE)),0,VLOOKUP(BB5,Vehicles10,6,FALSE))),0)*1/(1-'Model Assumptions'!$I$682))</f>
        <v>13.333333333333332</v>
      </c>
      <c r="BC173" s="210">
        <f>IF(ISERROR((IF(ISERROR(VLOOKUP(BC5,Vehicles4,6,FALSE)),0,VLOOKUP(BC5,Vehicles4,6,FALSE)))*ROUNDDOWN(('IQF Data'!BC44*'IQF Data'!BC43/12)/(IF(ISERROR(VLOOKUP(BC5,Vehicles10,6,FALSE)),0,VLOOKUP(BC5,Vehicles10,6,FALSE))),0)*1/(1+'Model Assumptions'!$I$682)),0,(IF(ISERROR(VLOOKUP(BC5,Vehicles4,6,FALSE)),0,VLOOKUP(BC5,Vehicles4,6,FALSE)))*ROUNDDOWN(('IQF Data'!BC44*'IQF Data'!BC43/12)/(IF(ISERROR(VLOOKUP(BC5,Vehicles10,6,FALSE)),0,VLOOKUP(BC5,Vehicles10,6,FALSE))),0)*1/(1-'Model Assumptions'!$I$682))</f>
        <v>17.777777777777779</v>
      </c>
      <c r="BD173" s="210">
        <f>IF(ISERROR((IF(ISERROR(VLOOKUP(BD5,Vehicles4,6,FALSE)),0,VLOOKUP(BD5,Vehicles4,6,FALSE)))*ROUNDDOWN(('IQF Data'!BD44*'IQF Data'!BD43/12)/(IF(ISERROR(VLOOKUP(BD5,Vehicles10,6,FALSE)),0,VLOOKUP(BD5,Vehicles10,6,FALSE))),0)*1/(1+'Model Assumptions'!$I$682)),0,(IF(ISERROR(VLOOKUP(BD5,Vehicles4,6,FALSE)),0,VLOOKUP(BD5,Vehicles4,6,FALSE)))*ROUNDDOWN(('IQF Data'!BD44*'IQF Data'!BD43/12)/(IF(ISERROR(VLOOKUP(BD5,Vehicles10,6,FALSE)),0,VLOOKUP(BD5,Vehicles10,6,FALSE))),0)*1/(1-'Model Assumptions'!$I$682))</f>
        <v>13.333333333333332</v>
      </c>
      <c r="BE173" s="210">
        <f>IF(ISERROR((IF(ISERROR(VLOOKUP(BE5,Vehicles4,6,FALSE)),0,VLOOKUP(BE5,Vehicles4,6,FALSE)))*ROUNDDOWN(('IQF Data'!BE44*'IQF Data'!BE43/12)/(IF(ISERROR(VLOOKUP(BE5,Vehicles10,6,FALSE)),0,VLOOKUP(BE5,Vehicles10,6,FALSE))),0)*1/(1+'Model Assumptions'!$I$682)),0,(IF(ISERROR(VLOOKUP(BE5,Vehicles4,6,FALSE)),0,VLOOKUP(BE5,Vehicles4,6,FALSE)))*ROUNDDOWN(('IQF Data'!BE44*'IQF Data'!BE43/12)/(IF(ISERROR(VLOOKUP(BE5,Vehicles10,6,FALSE)),0,VLOOKUP(BE5,Vehicles10,6,FALSE))),0)*1/(1-'Model Assumptions'!$I$682))</f>
        <v>15.555555555555555</v>
      </c>
      <c r="BF173" s="210">
        <f>IF(ISERROR((IF(ISERROR(VLOOKUP(BF5,Vehicles4,6,FALSE)),0,VLOOKUP(BF5,Vehicles4,6,FALSE)))*ROUNDDOWN(('IQF Data'!BF44*'IQF Data'!BF43/12)/(IF(ISERROR(VLOOKUP(BF5,Vehicles10,6,FALSE)),0,VLOOKUP(BF5,Vehicles10,6,FALSE))),0)*1/(1+'Model Assumptions'!$I$682)),0,(IF(ISERROR(VLOOKUP(BF5,Vehicles4,6,FALSE)),0,VLOOKUP(BF5,Vehicles4,6,FALSE)))*ROUNDDOWN(('IQF Data'!BF44*'IQF Data'!BF43/12)/(IF(ISERROR(VLOOKUP(BF5,Vehicles10,6,FALSE)),0,VLOOKUP(BF5,Vehicles10,6,FALSE))),0)*1/(1-'Model Assumptions'!$I$682))</f>
        <v>22.222222222222221</v>
      </c>
      <c r="BG173" s="210">
        <f>IF(ISERROR((IF(ISERROR(VLOOKUP(BG5,Vehicles4,6,FALSE)),0,VLOOKUP(BG5,Vehicles4,6,FALSE)))*ROUNDDOWN(('IQF Data'!BG44*'IQF Data'!BG43/12)/(IF(ISERROR(VLOOKUP(BG5,Vehicles10,6,FALSE)),0,VLOOKUP(BG5,Vehicles10,6,FALSE))),0)*1/(1+'Model Assumptions'!$I$682)),0,(IF(ISERROR(VLOOKUP(BG5,Vehicles4,6,FALSE)),0,VLOOKUP(BG5,Vehicles4,6,FALSE)))*ROUNDDOWN(('IQF Data'!BG44*'IQF Data'!BG43/12)/(IF(ISERROR(VLOOKUP(BG5,Vehicles10,6,FALSE)),0,VLOOKUP(BG5,Vehicles10,6,FALSE))),0)*1/(1-'Model Assumptions'!$I$682))</f>
        <v>6.6666666666666661</v>
      </c>
      <c r="BH173" s="210">
        <f>IF(ISERROR((IF(ISERROR(VLOOKUP(BH5,Vehicles4,6,FALSE)),0,VLOOKUP(BH5,Vehicles4,6,FALSE)))*ROUNDDOWN(('IQF Data'!BH44*'IQF Data'!BH43/12)/(IF(ISERROR(VLOOKUP(BH5,Vehicles10,6,FALSE)),0,VLOOKUP(BH5,Vehicles10,6,FALSE))),0)*1/(1+'Model Assumptions'!$I$682)),0,(IF(ISERROR(VLOOKUP(BH5,Vehicles4,6,FALSE)),0,VLOOKUP(BH5,Vehicles4,6,FALSE)))*ROUNDDOWN(('IQF Data'!BH44*'IQF Data'!BH43/12)/(IF(ISERROR(VLOOKUP(BH5,Vehicles10,6,FALSE)),0,VLOOKUP(BH5,Vehicles10,6,FALSE))),0)*1/(1-'Model Assumptions'!$I$682))</f>
        <v>8.8888888888888893</v>
      </c>
      <c r="BI173" s="210">
        <f>IF(ISERROR((IF(ISERROR(VLOOKUP(BI5,Vehicles4,6,FALSE)),0,VLOOKUP(BI5,Vehicles4,6,FALSE)))*ROUNDDOWN(('IQF Data'!BI44*'IQF Data'!BI43/12)/(IF(ISERROR(VLOOKUP(BI5,Vehicles10,6,FALSE)),0,VLOOKUP(BI5,Vehicles10,6,FALSE))),0)*1/(1+'Model Assumptions'!$I$682)),0,(IF(ISERROR(VLOOKUP(BI5,Vehicles4,6,FALSE)),0,VLOOKUP(BI5,Vehicles4,6,FALSE)))*ROUNDDOWN(('IQF Data'!BI44*'IQF Data'!BI43/12)/(IF(ISERROR(VLOOKUP(BI5,Vehicles10,6,FALSE)),0,VLOOKUP(BI5,Vehicles10,6,FALSE))),0)*1/(1-'Model Assumptions'!$I$682))</f>
        <v>11.111111111111111</v>
      </c>
      <c r="BJ173" s="210">
        <f>IF(ISERROR((IF(ISERROR(VLOOKUP(BJ5,Vehicles4,6,FALSE)),0,VLOOKUP(BJ5,Vehicles4,6,FALSE)))*ROUNDDOWN(('IQF Data'!BJ44*'IQF Data'!BJ43/12)/(IF(ISERROR(VLOOKUP(BJ5,Vehicles10,6,FALSE)),0,VLOOKUP(BJ5,Vehicles10,6,FALSE))),0)*1/(1+'Model Assumptions'!$I$682)),0,(IF(ISERROR(VLOOKUP(BJ5,Vehicles4,6,FALSE)),0,VLOOKUP(BJ5,Vehicles4,6,FALSE)))*ROUNDDOWN(('IQF Data'!BJ44*'IQF Data'!BJ43/12)/(IF(ISERROR(VLOOKUP(BJ5,Vehicles10,6,FALSE)),0,VLOOKUP(BJ5,Vehicles10,6,FALSE))),0)*1/(1-'Model Assumptions'!$I$682))</f>
        <v>8.8888888888888893</v>
      </c>
      <c r="BK173" s="210">
        <f>IF(ISERROR((IF(ISERROR(VLOOKUP(BK5,Vehicles4,6,FALSE)),0,VLOOKUP(BK5,Vehicles4,6,FALSE)))*ROUNDDOWN(('IQF Data'!BK44*'IQF Data'!BK43/12)/(IF(ISERROR(VLOOKUP(BK5,Vehicles10,6,FALSE)),0,VLOOKUP(BK5,Vehicles10,6,FALSE))),0)*1/(1+'Model Assumptions'!$I$682)),0,(IF(ISERROR(VLOOKUP(BK5,Vehicles4,6,FALSE)),0,VLOOKUP(BK5,Vehicles4,6,FALSE)))*ROUNDDOWN(('IQF Data'!BK44*'IQF Data'!BK43/12)/(IF(ISERROR(VLOOKUP(BK5,Vehicles10,6,FALSE)),0,VLOOKUP(BK5,Vehicles10,6,FALSE))),0)*1/(1-'Model Assumptions'!$I$682))</f>
        <v>11.111111111111111</v>
      </c>
      <c r="BL173" s="210">
        <f>IF(ISERROR((IF(ISERROR(VLOOKUP(BL5,Vehicles4,6,FALSE)),0,VLOOKUP(BL5,Vehicles4,6,FALSE)))*ROUNDDOWN(('IQF Data'!BL44*'IQF Data'!BL43/12)/(IF(ISERROR(VLOOKUP(BL5,Vehicles10,6,FALSE)),0,VLOOKUP(BL5,Vehicles10,6,FALSE))),0)*1/(1+'Model Assumptions'!$I$682)),0,(IF(ISERROR(VLOOKUP(BL5,Vehicles4,6,FALSE)),0,VLOOKUP(BL5,Vehicles4,6,FALSE)))*ROUNDDOWN(('IQF Data'!BL44*'IQF Data'!BL43/12)/(IF(ISERROR(VLOOKUP(BL5,Vehicles10,6,FALSE)),0,VLOOKUP(BL5,Vehicles10,6,FALSE))),0)*1/(1-'Model Assumptions'!$I$682))</f>
        <v>13.333333333333332</v>
      </c>
      <c r="BM173" s="210">
        <f>IF(ISERROR((IF(ISERROR(VLOOKUP(BM5,Vehicles4,6,FALSE)),0,VLOOKUP(BM5,Vehicles4,6,FALSE)))*ROUNDDOWN(('IQF Data'!BM44*'IQF Data'!BM43/12)/(IF(ISERROR(VLOOKUP(BM5,Vehicles10,6,FALSE)),0,VLOOKUP(BM5,Vehicles10,6,FALSE))),0)*1/(1+'Model Assumptions'!$I$682)),0,(IF(ISERROR(VLOOKUP(BM5,Vehicles4,6,FALSE)),0,VLOOKUP(BM5,Vehicles4,6,FALSE)))*ROUNDDOWN(('IQF Data'!BM44*'IQF Data'!BM43/12)/(IF(ISERROR(VLOOKUP(BM5,Vehicles10,6,FALSE)),0,VLOOKUP(BM5,Vehicles10,6,FALSE))),0)*1/(1-'Model Assumptions'!$I$682))</f>
        <v>6.6666666666666661</v>
      </c>
      <c r="BN173" s="210">
        <f>IF(ISERROR((IF(ISERROR(VLOOKUP(BN5,Vehicles4,6,FALSE)),0,VLOOKUP(BN5,Vehicles4,6,FALSE)))*ROUNDDOWN(('IQF Data'!BN44*'IQF Data'!BN43/12)/(IF(ISERROR(VLOOKUP(BN5,Vehicles10,6,FALSE)),0,VLOOKUP(BN5,Vehicles10,6,FALSE))),0)*1/(1+'Model Assumptions'!$I$682)),0,(IF(ISERROR(VLOOKUP(BN5,Vehicles4,6,FALSE)),0,VLOOKUP(BN5,Vehicles4,6,FALSE)))*ROUNDDOWN(('IQF Data'!BN44*'IQF Data'!BN43/12)/(IF(ISERROR(VLOOKUP(BN5,Vehicles10,6,FALSE)),0,VLOOKUP(BN5,Vehicles10,6,FALSE))),0)*1/(1-'Model Assumptions'!$I$682))</f>
        <v>8.8888888888888893</v>
      </c>
      <c r="BO173" s="210">
        <f>IF(ISERROR((IF(ISERROR(VLOOKUP(BO5,Vehicles4,6,FALSE)),0,VLOOKUP(BO5,Vehicles4,6,FALSE)))*ROUNDDOWN(('IQF Data'!BO44*'IQF Data'!BO43/12)/(IF(ISERROR(VLOOKUP(BO5,Vehicles10,6,FALSE)),0,VLOOKUP(BO5,Vehicles10,6,FALSE))),0)*1/(1+'Model Assumptions'!$I$682)),0,(IF(ISERROR(VLOOKUP(BO5,Vehicles4,6,FALSE)),0,VLOOKUP(BO5,Vehicles4,6,FALSE)))*ROUNDDOWN(('IQF Data'!BO44*'IQF Data'!BO43/12)/(IF(ISERROR(VLOOKUP(BO5,Vehicles10,6,FALSE)),0,VLOOKUP(BO5,Vehicles10,6,FALSE))),0)*1/(1-'Model Assumptions'!$I$682))</f>
        <v>11.111111111111111</v>
      </c>
      <c r="BP173" s="210">
        <f>IF(ISERROR((IF(ISERROR(VLOOKUP(BP5,Vehicles4,6,FALSE)),0,VLOOKUP(BP5,Vehicles4,6,FALSE)))*ROUNDDOWN(('IQF Data'!BP44*'IQF Data'!BP43/12)/(IF(ISERROR(VLOOKUP(BP5,Vehicles10,6,FALSE)),0,VLOOKUP(BP5,Vehicles10,6,FALSE))),0)*1/(1+'Model Assumptions'!$I$682)),0,(IF(ISERROR(VLOOKUP(BP5,Vehicles4,6,FALSE)),0,VLOOKUP(BP5,Vehicles4,6,FALSE)))*ROUNDDOWN(('IQF Data'!BP44*'IQF Data'!BP43/12)/(IF(ISERROR(VLOOKUP(BP5,Vehicles10,6,FALSE)),0,VLOOKUP(BP5,Vehicles10,6,FALSE))),0)*1/(1-'Model Assumptions'!$I$682))</f>
        <v>8.8888888888888893</v>
      </c>
      <c r="BQ173" s="210">
        <f>IF(ISERROR((IF(ISERROR(VLOOKUP(BQ5,Vehicles4,6,FALSE)),0,VLOOKUP(BQ5,Vehicles4,6,FALSE)))*ROUNDDOWN(('IQF Data'!BQ44*'IQF Data'!BQ43/12)/(IF(ISERROR(VLOOKUP(BQ5,Vehicles10,6,FALSE)),0,VLOOKUP(BQ5,Vehicles10,6,FALSE))),0)*1/(1+'Model Assumptions'!$I$682)),0,(IF(ISERROR(VLOOKUP(BQ5,Vehicles4,6,FALSE)),0,VLOOKUP(BQ5,Vehicles4,6,FALSE)))*ROUNDDOWN(('IQF Data'!BQ44*'IQF Data'!BQ43/12)/(IF(ISERROR(VLOOKUP(BQ5,Vehicles10,6,FALSE)),0,VLOOKUP(BQ5,Vehicles10,6,FALSE))),0)*1/(1-'Model Assumptions'!$I$682))</f>
        <v>11.111111111111111</v>
      </c>
      <c r="BR173" s="210">
        <f>IF(ISERROR((IF(ISERROR(VLOOKUP(BR5,Vehicles4,6,FALSE)),0,VLOOKUP(BR5,Vehicles4,6,FALSE)))*ROUNDDOWN(('IQF Data'!BR44*'IQF Data'!BR43/12)/(IF(ISERROR(VLOOKUP(BR5,Vehicles10,6,FALSE)),0,VLOOKUP(BR5,Vehicles10,6,FALSE))),0)*1/(1+'Model Assumptions'!$I$682)),0,(IF(ISERROR(VLOOKUP(BR5,Vehicles4,6,FALSE)),0,VLOOKUP(BR5,Vehicles4,6,FALSE)))*ROUNDDOWN(('IQF Data'!BR44*'IQF Data'!BR43/12)/(IF(ISERROR(VLOOKUP(BR5,Vehicles10,6,FALSE)),0,VLOOKUP(BR5,Vehicles10,6,FALSE))),0)*1/(1-'Model Assumptions'!$I$682))</f>
        <v>13.333333333333332</v>
      </c>
      <c r="BS173" s="210">
        <f>IF(ISERROR((IF(ISERROR(VLOOKUP(BS5,Vehicles4,6,FALSE)),0,VLOOKUP(BS5,Vehicles4,6,FALSE)))*ROUNDDOWN(('IQF Data'!BS44*'IQF Data'!BS43/12)/(IF(ISERROR(VLOOKUP(BS5,Vehicles10,6,FALSE)),0,VLOOKUP(BS5,Vehicles10,6,FALSE))),0)*1/(1+'Model Assumptions'!$I$682)),0,(IF(ISERROR(VLOOKUP(BS5,Vehicles4,6,FALSE)),0,VLOOKUP(BS5,Vehicles4,6,FALSE)))*ROUNDDOWN(('IQF Data'!BS44*'IQF Data'!BS43/12)/(IF(ISERROR(VLOOKUP(BS5,Vehicles10,6,FALSE)),0,VLOOKUP(BS5,Vehicles10,6,FALSE))),0)*1/(1-'Model Assumptions'!$I$682))</f>
        <v>6.6666666666666661</v>
      </c>
      <c r="BT173" s="210">
        <f>IF(ISERROR((IF(ISERROR(VLOOKUP(BT5,Vehicles4,6,FALSE)),0,VLOOKUP(BT5,Vehicles4,6,FALSE)))*ROUNDDOWN(('IQF Data'!BT44*'IQF Data'!BT43/12)/(IF(ISERROR(VLOOKUP(BT5,Vehicles10,6,FALSE)),0,VLOOKUP(BT5,Vehicles10,6,FALSE))),0)*1/(1+'Model Assumptions'!$I$682)),0,(IF(ISERROR(VLOOKUP(BT5,Vehicles4,6,FALSE)),0,VLOOKUP(BT5,Vehicles4,6,FALSE)))*ROUNDDOWN(('IQF Data'!BT44*'IQF Data'!BT43/12)/(IF(ISERROR(VLOOKUP(BT5,Vehicles10,6,FALSE)),0,VLOOKUP(BT5,Vehicles10,6,FALSE))),0)*1/(1-'Model Assumptions'!$I$682))</f>
        <v>8.8888888888888893</v>
      </c>
      <c r="BU173" s="210">
        <f>IF(ISERROR((IF(ISERROR(VLOOKUP(BU5,Vehicles4,6,FALSE)),0,VLOOKUP(BU5,Vehicles4,6,FALSE)))*ROUNDDOWN(('IQF Data'!BU44*'IQF Data'!BU43/12)/(IF(ISERROR(VLOOKUP(BU5,Vehicles10,6,FALSE)),0,VLOOKUP(BU5,Vehicles10,6,FALSE))),0)*1/(1+'Model Assumptions'!$I$682)),0,(IF(ISERROR(VLOOKUP(BU5,Vehicles4,6,FALSE)),0,VLOOKUP(BU5,Vehicles4,6,FALSE)))*ROUNDDOWN(('IQF Data'!BU44*'IQF Data'!BU43/12)/(IF(ISERROR(VLOOKUP(BU5,Vehicles10,6,FALSE)),0,VLOOKUP(BU5,Vehicles10,6,FALSE))),0)*1/(1-'Model Assumptions'!$I$682))</f>
        <v>11.111111111111111</v>
      </c>
      <c r="BV173" s="210">
        <f>IF(ISERROR((IF(ISERROR(VLOOKUP(BV5,Vehicles4,6,FALSE)),0,VLOOKUP(BV5,Vehicles4,6,FALSE)))*ROUNDDOWN(('IQF Data'!BV44*'IQF Data'!BV43/12)/(IF(ISERROR(VLOOKUP(BV5,Vehicles10,6,FALSE)),0,VLOOKUP(BV5,Vehicles10,6,FALSE))),0)*1/(1+'Model Assumptions'!$I$682)),0,(IF(ISERROR(VLOOKUP(BV5,Vehicles4,6,FALSE)),0,VLOOKUP(BV5,Vehicles4,6,FALSE)))*ROUNDDOWN(('IQF Data'!BV44*'IQF Data'!BV43/12)/(IF(ISERROR(VLOOKUP(BV5,Vehicles10,6,FALSE)),0,VLOOKUP(BV5,Vehicles10,6,FALSE))),0)*1/(1-'Model Assumptions'!$I$682))</f>
        <v>8.8888888888888893</v>
      </c>
      <c r="BW173" s="210">
        <f>IF(ISERROR((IF(ISERROR(VLOOKUP(BW5,Vehicles4,6,FALSE)),0,VLOOKUP(BW5,Vehicles4,6,FALSE)))*ROUNDDOWN(('IQF Data'!BW44*'IQF Data'!BW43/12)/(IF(ISERROR(VLOOKUP(BW5,Vehicles10,6,FALSE)),0,VLOOKUP(BW5,Vehicles10,6,FALSE))),0)*1/(1+'Model Assumptions'!$I$682)),0,(IF(ISERROR(VLOOKUP(BW5,Vehicles4,6,FALSE)),0,VLOOKUP(BW5,Vehicles4,6,FALSE)))*ROUNDDOWN(('IQF Data'!BW44*'IQF Data'!BW43/12)/(IF(ISERROR(VLOOKUP(BW5,Vehicles10,6,FALSE)),0,VLOOKUP(BW5,Vehicles10,6,FALSE))),0)*1/(1-'Model Assumptions'!$I$682))</f>
        <v>11.111111111111111</v>
      </c>
      <c r="BX173" s="210">
        <f>IF(ISERROR((IF(ISERROR(VLOOKUP(BX5,Vehicles4,6,FALSE)),0,VLOOKUP(BX5,Vehicles4,6,FALSE)))*ROUNDDOWN(('IQF Data'!BX44*'IQF Data'!BX43/12)/(IF(ISERROR(VLOOKUP(BX5,Vehicles10,6,FALSE)),0,VLOOKUP(BX5,Vehicles10,6,FALSE))),0)*1/(1+'Model Assumptions'!$I$682)),0,(IF(ISERROR(VLOOKUP(BX5,Vehicles4,6,FALSE)),0,VLOOKUP(BX5,Vehicles4,6,FALSE)))*ROUNDDOWN(('IQF Data'!BX44*'IQF Data'!BX43/12)/(IF(ISERROR(VLOOKUP(BX5,Vehicles10,6,FALSE)),0,VLOOKUP(BX5,Vehicles10,6,FALSE))),0)*1/(1-'Model Assumptions'!$I$682))</f>
        <v>13.333333333333332</v>
      </c>
      <c r="BY173" s="210">
        <f>IF(ISERROR((IF(ISERROR(VLOOKUP(BY5,Vehicles4,6,FALSE)),0,VLOOKUP(BY5,Vehicles4,6,FALSE)))*ROUNDDOWN(('IQF Data'!BY44*'IQF Data'!BY43/12)/(IF(ISERROR(VLOOKUP(BY5,Vehicles10,6,FALSE)),0,VLOOKUP(BY5,Vehicles10,6,FALSE))),0)*1/(1+'Model Assumptions'!$I$682)),0,(IF(ISERROR(VLOOKUP(BY5,Vehicles4,6,FALSE)),0,VLOOKUP(BY5,Vehicles4,6,FALSE)))*ROUNDDOWN(('IQF Data'!BY44*'IQF Data'!BY43/12)/(IF(ISERROR(VLOOKUP(BY5,Vehicles10,6,FALSE)),0,VLOOKUP(BY5,Vehicles10,6,FALSE))),0)*1/(1-'Model Assumptions'!$I$682))</f>
        <v>13.333333333333332</v>
      </c>
      <c r="BZ173" s="210">
        <f>IF(ISERROR((IF(ISERROR(VLOOKUP(BZ5,Vehicles4,6,FALSE)),0,VLOOKUP(BZ5,Vehicles4,6,FALSE)))*ROUNDDOWN(('IQF Data'!BZ44*'IQF Data'!BZ43/12)/(IF(ISERROR(VLOOKUP(BZ5,Vehicles10,6,FALSE)),0,VLOOKUP(BZ5,Vehicles10,6,FALSE))),0)*1/(1+'Model Assumptions'!$I$682)),0,(IF(ISERROR(VLOOKUP(BZ5,Vehicles4,6,FALSE)),0,VLOOKUP(BZ5,Vehicles4,6,FALSE)))*ROUNDDOWN(('IQF Data'!BZ44*'IQF Data'!BZ43/12)/(IF(ISERROR(VLOOKUP(BZ5,Vehicles10,6,FALSE)),0,VLOOKUP(BZ5,Vehicles10,6,FALSE))),0)*1/(1-'Model Assumptions'!$I$682))</f>
        <v>17.777777777777779</v>
      </c>
      <c r="CA173" s="210">
        <f>IF(ISERROR((IF(ISERROR(VLOOKUP(CA5,Vehicles4,6,FALSE)),0,VLOOKUP(CA5,Vehicles4,6,FALSE)))*ROUNDDOWN(('IQF Data'!CA44*'IQF Data'!CA43/12)/(IF(ISERROR(VLOOKUP(CA5,Vehicles10,6,FALSE)),0,VLOOKUP(CA5,Vehicles10,6,FALSE))),0)*1/(1+'Model Assumptions'!$I$682)),0,(IF(ISERROR(VLOOKUP(CA5,Vehicles4,6,FALSE)),0,VLOOKUP(CA5,Vehicles4,6,FALSE)))*ROUNDDOWN(('IQF Data'!CA44*'IQF Data'!CA43/12)/(IF(ISERROR(VLOOKUP(CA5,Vehicles10,6,FALSE)),0,VLOOKUP(CA5,Vehicles10,6,FALSE))),0)*1/(1-'Model Assumptions'!$I$682))</f>
        <v>22.222222222222221</v>
      </c>
      <c r="CB173" s="210">
        <f>IF(ISERROR((IF(ISERROR(VLOOKUP(CB5,Vehicles4,6,FALSE)),0,VLOOKUP(CB5,Vehicles4,6,FALSE)))*ROUNDDOWN(('IQF Data'!CB44*'IQF Data'!CB43/12)/(IF(ISERROR(VLOOKUP(CB5,Vehicles10,6,FALSE)),0,VLOOKUP(CB5,Vehicles10,6,FALSE))),0)*1/(1+'Model Assumptions'!$I$682)),0,(IF(ISERROR(VLOOKUP(CB5,Vehicles4,6,FALSE)),0,VLOOKUP(CB5,Vehicles4,6,FALSE)))*ROUNDDOWN(('IQF Data'!CB44*'IQF Data'!CB43/12)/(IF(ISERROR(VLOOKUP(CB5,Vehicles10,6,FALSE)),0,VLOOKUP(CB5,Vehicles10,6,FALSE))),0)*1/(1-'Model Assumptions'!$I$682))</f>
        <v>17.777777777777779</v>
      </c>
      <c r="CC173" s="210">
        <f>IF(ISERROR((IF(ISERROR(VLOOKUP(CC5,Vehicles4,6,FALSE)),0,VLOOKUP(CC5,Vehicles4,6,FALSE)))*ROUNDDOWN(('IQF Data'!CC44*'IQF Data'!CC43/12)/(IF(ISERROR(VLOOKUP(CC5,Vehicles10,6,FALSE)),0,VLOOKUP(CC5,Vehicles10,6,FALSE))),0)*1/(1+'Model Assumptions'!$I$682)),0,(IF(ISERROR(VLOOKUP(CC5,Vehicles4,6,FALSE)),0,VLOOKUP(CC5,Vehicles4,6,FALSE)))*ROUNDDOWN(('IQF Data'!CC44*'IQF Data'!CC43/12)/(IF(ISERROR(VLOOKUP(CC5,Vehicles10,6,FALSE)),0,VLOOKUP(CC5,Vehicles10,6,FALSE))),0)*1/(1-'Model Assumptions'!$I$682))</f>
        <v>22.222222222222221</v>
      </c>
      <c r="CD173" s="210">
        <f>IF(ISERROR((IF(ISERROR(VLOOKUP(CD5,Vehicles4,6,FALSE)),0,VLOOKUP(CD5,Vehicles4,6,FALSE)))*ROUNDDOWN(('IQF Data'!CD44*'IQF Data'!CD43/12)/(IF(ISERROR(VLOOKUP(CD5,Vehicles10,6,FALSE)),0,VLOOKUP(CD5,Vehicles10,6,FALSE))),0)*1/(1+'Model Assumptions'!$I$682)),0,(IF(ISERROR(VLOOKUP(CD5,Vehicles4,6,FALSE)),0,VLOOKUP(CD5,Vehicles4,6,FALSE)))*ROUNDDOWN(('IQF Data'!CD44*'IQF Data'!CD43/12)/(IF(ISERROR(VLOOKUP(CD5,Vehicles10,6,FALSE)),0,VLOOKUP(CD5,Vehicles10,6,FALSE))),0)*1/(1-'Model Assumptions'!$I$682))</f>
        <v>28.888888888888889</v>
      </c>
      <c r="CE173" s="210">
        <f>IF(ISERROR((IF(ISERROR(VLOOKUP(CE5,Vehicles4,6,FALSE)),0,VLOOKUP(CE5,Vehicles4,6,FALSE)))*ROUNDDOWN(('IQF Data'!CE44*'IQF Data'!CE43/12)/(IF(ISERROR(VLOOKUP(CE5,Vehicles10,6,FALSE)),0,VLOOKUP(CE5,Vehicles10,6,FALSE))),0)*1/(1+'Model Assumptions'!$I$682)),0,(IF(ISERROR(VLOOKUP(CE5,Vehicles4,6,FALSE)),0,VLOOKUP(CE5,Vehicles4,6,FALSE)))*ROUNDDOWN(('IQF Data'!CE44*'IQF Data'!CE43/12)/(IF(ISERROR(VLOOKUP(CE5,Vehicles10,6,FALSE)),0,VLOOKUP(CE5,Vehicles10,6,FALSE))),0)*1/(1-'Model Assumptions'!$I$682))</f>
        <v>11.111111111111111</v>
      </c>
      <c r="CF173" s="210">
        <f>IF(ISERROR((IF(ISERROR(VLOOKUP(CF5,Vehicles4,6,FALSE)),0,VLOOKUP(CF5,Vehicles4,6,FALSE)))*ROUNDDOWN(('IQF Data'!CF44*'IQF Data'!CF43/12)/(IF(ISERROR(VLOOKUP(CF5,Vehicles10,6,FALSE)),0,VLOOKUP(CF5,Vehicles10,6,FALSE))),0)*1/(1+'Model Assumptions'!$I$682)),0,(IF(ISERROR(VLOOKUP(CF5,Vehicles4,6,FALSE)),0,VLOOKUP(CF5,Vehicles4,6,FALSE)))*ROUNDDOWN(('IQF Data'!CF44*'IQF Data'!CF43/12)/(IF(ISERROR(VLOOKUP(CF5,Vehicles10,6,FALSE)),0,VLOOKUP(CF5,Vehicles10,6,FALSE))),0)*1/(1-'Model Assumptions'!$I$682))</f>
        <v>13.333333333333332</v>
      </c>
      <c r="CG173" s="210">
        <f>IF(ISERROR((IF(ISERROR(VLOOKUP(CG5,Vehicles4,6,FALSE)),0,VLOOKUP(CG5,Vehicles4,6,FALSE)))*ROUNDDOWN(('IQF Data'!CG44*'IQF Data'!CG43/12)/(IF(ISERROR(VLOOKUP(CG5,Vehicles10,6,FALSE)),0,VLOOKUP(CG5,Vehicles10,6,FALSE))),0)*1/(1+'Model Assumptions'!$I$682)),0,(IF(ISERROR(VLOOKUP(CG5,Vehicles4,6,FALSE)),0,VLOOKUP(CG5,Vehicles4,6,FALSE)))*ROUNDDOWN(('IQF Data'!CG44*'IQF Data'!CG43/12)/(IF(ISERROR(VLOOKUP(CG5,Vehicles10,6,FALSE)),0,VLOOKUP(CG5,Vehicles10,6,FALSE))),0)*1/(1-'Model Assumptions'!$I$682))</f>
        <v>17.777777777777779</v>
      </c>
      <c r="CH173" s="210">
        <f>IF(ISERROR((IF(ISERROR(VLOOKUP(CH5,Vehicles4,6,FALSE)),0,VLOOKUP(CH5,Vehicles4,6,FALSE)))*ROUNDDOWN(('IQF Data'!CH44*'IQF Data'!CH43/12)/(IF(ISERROR(VLOOKUP(CH5,Vehicles10,6,FALSE)),0,VLOOKUP(CH5,Vehicles10,6,FALSE))),0)*1/(1+'Model Assumptions'!$I$682)),0,(IF(ISERROR(VLOOKUP(CH5,Vehicles4,6,FALSE)),0,VLOOKUP(CH5,Vehicles4,6,FALSE)))*ROUNDDOWN(('IQF Data'!CH44*'IQF Data'!CH43/12)/(IF(ISERROR(VLOOKUP(CH5,Vehicles10,6,FALSE)),0,VLOOKUP(CH5,Vehicles10,6,FALSE))),0)*1/(1-'Model Assumptions'!$I$682))</f>
        <v>13.333333333333332</v>
      </c>
      <c r="CI173" s="210">
        <f>IF(ISERROR((IF(ISERROR(VLOOKUP(CI5,Vehicles4,6,FALSE)),0,VLOOKUP(CI5,Vehicles4,6,FALSE)))*ROUNDDOWN(('IQF Data'!CI44*'IQF Data'!CI43/12)/(IF(ISERROR(VLOOKUP(CI5,Vehicles10,6,FALSE)),0,VLOOKUP(CI5,Vehicles10,6,FALSE))),0)*1/(1+'Model Assumptions'!$I$682)),0,(IF(ISERROR(VLOOKUP(CI5,Vehicles4,6,FALSE)),0,VLOOKUP(CI5,Vehicles4,6,FALSE)))*ROUNDDOWN(('IQF Data'!CI44*'IQF Data'!CI43/12)/(IF(ISERROR(VLOOKUP(CI5,Vehicles10,6,FALSE)),0,VLOOKUP(CI5,Vehicles10,6,FALSE))),0)*1/(1-'Model Assumptions'!$I$682))</f>
        <v>15.555555555555555</v>
      </c>
      <c r="CJ173" s="210">
        <f>IF(ISERROR((IF(ISERROR(VLOOKUP(CJ5,Vehicles4,6,FALSE)),0,VLOOKUP(CJ5,Vehicles4,6,FALSE)))*ROUNDDOWN(('IQF Data'!CJ44*'IQF Data'!CJ43/12)/(IF(ISERROR(VLOOKUP(CJ5,Vehicles10,6,FALSE)),0,VLOOKUP(CJ5,Vehicles10,6,FALSE))),0)*1/(1+'Model Assumptions'!$I$682)),0,(IF(ISERROR(VLOOKUP(CJ5,Vehicles4,6,FALSE)),0,VLOOKUP(CJ5,Vehicles4,6,FALSE)))*ROUNDDOWN(('IQF Data'!CJ44*'IQF Data'!CJ43/12)/(IF(ISERROR(VLOOKUP(CJ5,Vehicles10,6,FALSE)),0,VLOOKUP(CJ5,Vehicles10,6,FALSE))),0)*1/(1-'Model Assumptions'!$I$682))</f>
        <v>22.222222222222221</v>
      </c>
      <c r="CK173" s="210">
        <f>IF(ISERROR((IF(ISERROR(VLOOKUP(CK5,Vehicles4,6,FALSE)),0,VLOOKUP(CK5,Vehicles4,6,FALSE)))*ROUNDDOWN(('IQF Data'!CK44*'IQF Data'!CK43/12)/(IF(ISERROR(VLOOKUP(CK5,Vehicles10,6,FALSE)),0,VLOOKUP(CK5,Vehicles10,6,FALSE))),0)*1/(1+'Model Assumptions'!$I$682)),0,(IF(ISERROR(VLOOKUP(CK5,Vehicles4,6,FALSE)),0,VLOOKUP(CK5,Vehicles4,6,FALSE)))*ROUNDDOWN(('IQF Data'!CK44*'IQF Data'!CK43/12)/(IF(ISERROR(VLOOKUP(CK5,Vehicles10,6,FALSE)),0,VLOOKUP(CK5,Vehicles10,6,FALSE))),0)*1/(1-'Model Assumptions'!$I$682))</f>
        <v>11.111111111111111</v>
      </c>
      <c r="CL173" s="210">
        <f>IF(ISERROR((IF(ISERROR(VLOOKUP(CL5,Vehicles4,6,FALSE)),0,VLOOKUP(CL5,Vehicles4,6,FALSE)))*ROUNDDOWN(('IQF Data'!CL44*'IQF Data'!CL43/12)/(IF(ISERROR(VLOOKUP(CL5,Vehicles10,6,FALSE)),0,VLOOKUP(CL5,Vehicles10,6,FALSE))),0)*1/(1+'Model Assumptions'!$I$682)),0,(IF(ISERROR(VLOOKUP(CL5,Vehicles4,6,FALSE)),0,VLOOKUP(CL5,Vehicles4,6,FALSE)))*ROUNDDOWN(('IQF Data'!CL44*'IQF Data'!CL43/12)/(IF(ISERROR(VLOOKUP(CL5,Vehicles10,6,FALSE)),0,VLOOKUP(CL5,Vehicles10,6,FALSE))),0)*1/(1-'Model Assumptions'!$I$682))</f>
        <v>13.333333333333332</v>
      </c>
      <c r="CM173" s="210">
        <f>IF(ISERROR((IF(ISERROR(VLOOKUP(CM5,Vehicles4,6,FALSE)),0,VLOOKUP(CM5,Vehicles4,6,FALSE)))*ROUNDDOWN(('IQF Data'!CM44*'IQF Data'!CM43/12)/(IF(ISERROR(VLOOKUP(CM5,Vehicles10,6,FALSE)),0,VLOOKUP(CM5,Vehicles10,6,FALSE))),0)*1/(1+'Model Assumptions'!$I$682)),0,(IF(ISERROR(VLOOKUP(CM5,Vehicles4,6,FALSE)),0,VLOOKUP(CM5,Vehicles4,6,FALSE)))*ROUNDDOWN(('IQF Data'!CM44*'IQF Data'!CM43/12)/(IF(ISERROR(VLOOKUP(CM5,Vehicles10,6,FALSE)),0,VLOOKUP(CM5,Vehicles10,6,FALSE))),0)*1/(1-'Model Assumptions'!$I$682))</f>
        <v>17.777777777777779</v>
      </c>
      <c r="CN173" s="210">
        <f>IF(ISERROR((IF(ISERROR(VLOOKUP(CN5,Vehicles4,6,FALSE)),0,VLOOKUP(CN5,Vehicles4,6,FALSE)))*ROUNDDOWN(('IQF Data'!CN44*'IQF Data'!CN43/12)/(IF(ISERROR(VLOOKUP(CN5,Vehicles10,6,FALSE)),0,VLOOKUP(CN5,Vehicles10,6,FALSE))),0)*1/(1+'Model Assumptions'!$I$682)),0,(IF(ISERROR(VLOOKUP(CN5,Vehicles4,6,FALSE)),0,VLOOKUP(CN5,Vehicles4,6,FALSE)))*ROUNDDOWN(('IQF Data'!CN44*'IQF Data'!CN43/12)/(IF(ISERROR(VLOOKUP(CN5,Vehicles10,6,FALSE)),0,VLOOKUP(CN5,Vehicles10,6,FALSE))),0)*1/(1-'Model Assumptions'!$I$682))</f>
        <v>13.333333333333332</v>
      </c>
      <c r="CO173" s="210">
        <f>IF(ISERROR((IF(ISERROR(VLOOKUP(CO5,Vehicles4,6,FALSE)),0,VLOOKUP(CO5,Vehicles4,6,FALSE)))*ROUNDDOWN(('IQF Data'!CO44*'IQF Data'!CO43/12)/(IF(ISERROR(VLOOKUP(CO5,Vehicles10,6,FALSE)),0,VLOOKUP(CO5,Vehicles10,6,FALSE))),0)*1/(1+'Model Assumptions'!$I$682)),0,(IF(ISERROR(VLOOKUP(CO5,Vehicles4,6,FALSE)),0,VLOOKUP(CO5,Vehicles4,6,FALSE)))*ROUNDDOWN(('IQF Data'!CO44*'IQF Data'!CO43/12)/(IF(ISERROR(VLOOKUP(CO5,Vehicles10,6,FALSE)),0,VLOOKUP(CO5,Vehicles10,6,FALSE))),0)*1/(1-'Model Assumptions'!$I$682))</f>
        <v>15.555555555555555</v>
      </c>
      <c r="CP173" s="210">
        <f>IF(ISERROR((IF(ISERROR(VLOOKUP(CP5,Vehicles4,6,FALSE)),0,VLOOKUP(CP5,Vehicles4,6,FALSE)))*ROUNDDOWN(('IQF Data'!CP44*'IQF Data'!CP43/12)/(IF(ISERROR(VLOOKUP(CP5,Vehicles10,6,FALSE)),0,VLOOKUP(CP5,Vehicles10,6,FALSE))),0)*1/(1+'Model Assumptions'!$I$682)),0,(IF(ISERROR(VLOOKUP(CP5,Vehicles4,6,FALSE)),0,VLOOKUP(CP5,Vehicles4,6,FALSE)))*ROUNDDOWN(('IQF Data'!CP44*'IQF Data'!CP43/12)/(IF(ISERROR(VLOOKUP(CP5,Vehicles10,6,FALSE)),0,VLOOKUP(CP5,Vehicles10,6,FALSE))),0)*1/(1-'Model Assumptions'!$I$682))</f>
        <v>22.222222222222221</v>
      </c>
      <c r="CQ173" s="210">
        <f>IF(ISERROR((IF(ISERROR(VLOOKUP(CQ5,Vehicles4,6,FALSE)),0,VLOOKUP(CQ5,Vehicles4,6,FALSE)))*ROUNDDOWN(('IQF Data'!CQ44*'IQF Data'!CQ43/12)/(IF(ISERROR(VLOOKUP(CQ5,Vehicles10,6,FALSE)),0,VLOOKUP(CQ5,Vehicles10,6,FALSE))),0)*1/(1+'Model Assumptions'!$I$682)),0,(IF(ISERROR(VLOOKUP(CQ5,Vehicles4,6,FALSE)),0,VLOOKUP(CQ5,Vehicles4,6,FALSE)))*ROUNDDOWN(('IQF Data'!CQ44*'IQF Data'!CQ43/12)/(IF(ISERROR(VLOOKUP(CQ5,Vehicles10,6,FALSE)),0,VLOOKUP(CQ5,Vehicles10,6,FALSE))),0)*1/(1-'Model Assumptions'!$I$682))</f>
        <v>11.111111111111111</v>
      </c>
      <c r="CR173" s="210">
        <f>IF(ISERROR((IF(ISERROR(VLOOKUP(CR5,Vehicles4,6,FALSE)),0,VLOOKUP(CR5,Vehicles4,6,FALSE)))*ROUNDDOWN(('IQF Data'!CR44*'IQF Data'!CR43/12)/(IF(ISERROR(VLOOKUP(CR5,Vehicles10,6,FALSE)),0,VLOOKUP(CR5,Vehicles10,6,FALSE))),0)*1/(1+'Model Assumptions'!$I$682)),0,(IF(ISERROR(VLOOKUP(CR5,Vehicles4,6,FALSE)),0,VLOOKUP(CR5,Vehicles4,6,FALSE)))*ROUNDDOWN(('IQF Data'!CR44*'IQF Data'!CR43/12)/(IF(ISERROR(VLOOKUP(CR5,Vehicles10,6,FALSE)),0,VLOOKUP(CR5,Vehicles10,6,FALSE))),0)*1/(1-'Model Assumptions'!$I$682))</f>
        <v>13.333333333333332</v>
      </c>
      <c r="CS173" s="210">
        <f>IF(ISERROR((IF(ISERROR(VLOOKUP(CS5,Vehicles4,6,FALSE)),0,VLOOKUP(CS5,Vehicles4,6,FALSE)))*ROUNDDOWN(('IQF Data'!CS44*'IQF Data'!CS43/12)/(IF(ISERROR(VLOOKUP(CS5,Vehicles10,6,FALSE)),0,VLOOKUP(CS5,Vehicles10,6,FALSE))),0)*1/(1+'Model Assumptions'!$I$682)),0,(IF(ISERROR(VLOOKUP(CS5,Vehicles4,6,FALSE)),0,VLOOKUP(CS5,Vehicles4,6,FALSE)))*ROUNDDOWN(('IQF Data'!CS44*'IQF Data'!CS43/12)/(IF(ISERROR(VLOOKUP(CS5,Vehicles10,6,FALSE)),0,VLOOKUP(CS5,Vehicles10,6,FALSE))),0)*1/(1-'Model Assumptions'!$I$682))</f>
        <v>17.777777777777779</v>
      </c>
      <c r="CT173" s="210">
        <f>IF(ISERROR((IF(ISERROR(VLOOKUP(CT5,Vehicles4,6,FALSE)),0,VLOOKUP(CT5,Vehicles4,6,FALSE)))*ROUNDDOWN(('IQF Data'!CT44*'IQF Data'!CT43/12)/(IF(ISERROR(VLOOKUP(CT5,Vehicles10,6,FALSE)),0,VLOOKUP(CT5,Vehicles10,6,FALSE))),0)*1/(1+'Model Assumptions'!$I$682)),0,(IF(ISERROR(VLOOKUP(CT5,Vehicles4,6,FALSE)),0,VLOOKUP(CT5,Vehicles4,6,FALSE)))*ROUNDDOWN(('IQF Data'!CT44*'IQF Data'!CT43/12)/(IF(ISERROR(VLOOKUP(CT5,Vehicles10,6,FALSE)),0,VLOOKUP(CT5,Vehicles10,6,FALSE))),0)*1/(1-'Model Assumptions'!$I$682))</f>
        <v>13.333333333333332</v>
      </c>
      <c r="CU173" s="210">
        <f>IF(ISERROR((IF(ISERROR(VLOOKUP(CU5,Vehicles4,6,FALSE)),0,VLOOKUP(CU5,Vehicles4,6,FALSE)))*ROUNDDOWN(('IQF Data'!CU44*'IQF Data'!CU43/12)/(IF(ISERROR(VLOOKUP(CU5,Vehicles10,6,FALSE)),0,VLOOKUP(CU5,Vehicles10,6,FALSE))),0)*1/(1+'Model Assumptions'!$I$682)),0,(IF(ISERROR(VLOOKUP(CU5,Vehicles4,6,FALSE)),0,VLOOKUP(CU5,Vehicles4,6,FALSE)))*ROUNDDOWN(('IQF Data'!CU44*'IQF Data'!CU43/12)/(IF(ISERROR(VLOOKUP(CU5,Vehicles10,6,FALSE)),0,VLOOKUP(CU5,Vehicles10,6,FALSE))),0)*1/(1-'Model Assumptions'!$I$682))</f>
        <v>15.555555555555555</v>
      </c>
      <c r="CV173" s="210">
        <f>IF(ISERROR((IF(ISERROR(VLOOKUP(CV5,Vehicles4,6,FALSE)),0,VLOOKUP(CV5,Vehicles4,6,FALSE)))*ROUNDDOWN(('IQF Data'!CV44*'IQF Data'!CV43/12)/(IF(ISERROR(VLOOKUP(CV5,Vehicles10,6,FALSE)),0,VLOOKUP(CV5,Vehicles10,6,FALSE))),0)*1/(1+'Model Assumptions'!$I$682)),0,(IF(ISERROR(VLOOKUP(CV5,Vehicles4,6,FALSE)),0,VLOOKUP(CV5,Vehicles4,6,FALSE)))*ROUNDDOWN(('IQF Data'!CV44*'IQF Data'!CV43/12)/(IF(ISERROR(VLOOKUP(CV5,Vehicles10,6,FALSE)),0,VLOOKUP(CV5,Vehicles10,6,FALSE))),0)*1/(1-'Model Assumptions'!$I$682))</f>
        <v>22.222222222222221</v>
      </c>
      <c r="CW173" s="210">
        <f>IF(ISERROR((IF(ISERROR(VLOOKUP(CW5,Vehicles4,6,FALSE)),0,VLOOKUP(CW5,Vehicles4,6,FALSE)))*ROUNDDOWN(('IQF Data'!CW44*'IQF Data'!CW43/12)/(IF(ISERROR(VLOOKUP(CW5,Vehicles10,6,FALSE)),0,VLOOKUP(CW5,Vehicles10,6,FALSE))),0)*1/(1+'Model Assumptions'!$I$682)),0,(IF(ISERROR(VLOOKUP(CW5,Vehicles4,6,FALSE)),0,VLOOKUP(CW5,Vehicles4,6,FALSE)))*ROUNDDOWN(('IQF Data'!CW44*'IQF Data'!CW43/12)/(IF(ISERROR(VLOOKUP(CW5,Vehicles10,6,FALSE)),0,VLOOKUP(CW5,Vehicles10,6,FALSE))),0)*1/(1-'Model Assumptions'!$I$682))</f>
        <v>6.6666666666666661</v>
      </c>
      <c r="CX173" s="210">
        <f>IF(ISERROR((IF(ISERROR(VLOOKUP(CX5,Vehicles4,6,FALSE)),0,VLOOKUP(CX5,Vehicles4,6,FALSE)))*ROUNDDOWN(('IQF Data'!CX44*'IQF Data'!CX43/12)/(IF(ISERROR(VLOOKUP(CX5,Vehicles10,6,FALSE)),0,VLOOKUP(CX5,Vehicles10,6,FALSE))),0)*1/(1+'Model Assumptions'!$I$682)),0,(IF(ISERROR(VLOOKUP(CX5,Vehicles4,6,FALSE)),0,VLOOKUP(CX5,Vehicles4,6,FALSE)))*ROUNDDOWN(('IQF Data'!CX44*'IQF Data'!CX43/12)/(IF(ISERROR(VLOOKUP(CX5,Vehicles10,6,FALSE)),0,VLOOKUP(CX5,Vehicles10,6,FALSE))),0)*1/(1-'Model Assumptions'!$I$682))</f>
        <v>8.8888888888888893</v>
      </c>
      <c r="CY173" s="210">
        <f>IF(ISERROR((IF(ISERROR(VLOOKUP(CY5,Vehicles4,6,FALSE)),0,VLOOKUP(CY5,Vehicles4,6,FALSE)))*ROUNDDOWN(('IQF Data'!CY44*'IQF Data'!CY43/12)/(IF(ISERROR(VLOOKUP(CY5,Vehicles10,6,FALSE)),0,VLOOKUP(CY5,Vehicles10,6,FALSE))),0)*1/(1+'Model Assumptions'!$I$682)),0,(IF(ISERROR(VLOOKUP(CY5,Vehicles4,6,FALSE)),0,VLOOKUP(CY5,Vehicles4,6,FALSE)))*ROUNDDOWN(('IQF Data'!CY44*'IQF Data'!CY43/12)/(IF(ISERROR(VLOOKUP(CY5,Vehicles10,6,FALSE)),0,VLOOKUP(CY5,Vehicles10,6,FALSE))),0)*1/(1-'Model Assumptions'!$I$682))</f>
        <v>11.111111111111111</v>
      </c>
      <c r="CZ173" s="210">
        <f>IF(ISERROR((IF(ISERROR(VLOOKUP(CZ5,Vehicles4,6,FALSE)),0,VLOOKUP(CZ5,Vehicles4,6,FALSE)))*ROUNDDOWN(('IQF Data'!CZ44*'IQF Data'!CZ43/12)/(IF(ISERROR(VLOOKUP(CZ5,Vehicles10,6,FALSE)),0,VLOOKUP(CZ5,Vehicles10,6,FALSE))),0)*1/(1+'Model Assumptions'!$I$682)),0,(IF(ISERROR(VLOOKUP(CZ5,Vehicles4,6,FALSE)),0,VLOOKUP(CZ5,Vehicles4,6,FALSE)))*ROUNDDOWN(('IQF Data'!CZ44*'IQF Data'!CZ43/12)/(IF(ISERROR(VLOOKUP(CZ5,Vehicles10,6,FALSE)),0,VLOOKUP(CZ5,Vehicles10,6,FALSE))),0)*1/(1-'Model Assumptions'!$I$682))</f>
        <v>8.8888888888888893</v>
      </c>
      <c r="DA173" s="210">
        <f>IF(ISERROR((IF(ISERROR(VLOOKUP(DA5,Vehicles4,6,FALSE)),0,VLOOKUP(DA5,Vehicles4,6,FALSE)))*ROUNDDOWN(('IQF Data'!DA44*'IQF Data'!DA43/12)/(IF(ISERROR(VLOOKUP(DA5,Vehicles10,6,FALSE)),0,VLOOKUP(DA5,Vehicles10,6,FALSE))),0)*1/(1+'Model Assumptions'!$I$682)),0,(IF(ISERROR(VLOOKUP(DA5,Vehicles4,6,FALSE)),0,VLOOKUP(DA5,Vehicles4,6,FALSE)))*ROUNDDOWN(('IQF Data'!DA44*'IQF Data'!DA43/12)/(IF(ISERROR(VLOOKUP(DA5,Vehicles10,6,FALSE)),0,VLOOKUP(DA5,Vehicles10,6,FALSE))),0)*1/(1-'Model Assumptions'!$I$682))</f>
        <v>11.111111111111111</v>
      </c>
      <c r="DB173" s="210">
        <f>IF(ISERROR((IF(ISERROR(VLOOKUP(DB5,Vehicles4,6,FALSE)),0,VLOOKUP(DB5,Vehicles4,6,FALSE)))*ROUNDDOWN(('IQF Data'!DB44*'IQF Data'!DB43/12)/(IF(ISERROR(VLOOKUP(DB5,Vehicles10,6,FALSE)),0,VLOOKUP(DB5,Vehicles10,6,FALSE))),0)*1/(1+'Model Assumptions'!$I$682)),0,(IF(ISERROR(VLOOKUP(DB5,Vehicles4,6,FALSE)),0,VLOOKUP(DB5,Vehicles4,6,FALSE)))*ROUNDDOWN(('IQF Data'!DB44*'IQF Data'!DB43/12)/(IF(ISERROR(VLOOKUP(DB5,Vehicles10,6,FALSE)),0,VLOOKUP(DB5,Vehicles10,6,FALSE))),0)*1/(1-'Model Assumptions'!$I$682))</f>
        <v>13.333333333333332</v>
      </c>
      <c r="DC173" s="210">
        <f>IF(ISERROR((IF(ISERROR(VLOOKUP(DC5,Vehicles4,6,FALSE)),0,VLOOKUP(DC5,Vehicles4,6,FALSE)))*ROUNDDOWN(('IQF Data'!DC44*'IQF Data'!DC43/12)/(IF(ISERROR(VLOOKUP(DC5,Vehicles10,6,FALSE)),0,VLOOKUP(DC5,Vehicles10,6,FALSE))),0)*1/(1+'Model Assumptions'!$I$682)),0,(IF(ISERROR(VLOOKUP(DC5,Vehicles4,6,FALSE)),0,VLOOKUP(DC5,Vehicles4,6,FALSE)))*ROUNDDOWN(('IQF Data'!DC44*'IQF Data'!DC43/12)/(IF(ISERROR(VLOOKUP(DC5,Vehicles10,6,FALSE)),0,VLOOKUP(DC5,Vehicles10,6,FALSE))),0)*1/(1-'Model Assumptions'!$I$682))</f>
        <v>6.6666666666666661</v>
      </c>
      <c r="DD173" s="210">
        <f>IF(ISERROR((IF(ISERROR(VLOOKUP(DD5,Vehicles4,6,FALSE)),0,VLOOKUP(DD5,Vehicles4,6,FALSE)))*ROUNDDOWN(('IQF Data'!DD44*'IQF Data'!DD43/12)/(IF(ISERROR(VLOOKUP(DD5,Vehicles10,6,FALSE)),0,VLOOKUP(DD5,Vehicles10,6,FALSE))),0)*1/(1+'Model Assumptions'!$I$682)),0,(IF(ISERROR(VLOOKUP(DD5,Vehicles4,6,FALSE)),0,VLOOKUP(DD5,Vehicles4,6,FALSE)))*ROUNDDOWN(('IQF Data'!DD44*'IQF Data'!DD43/12)/(IF(ISERROR(VLOOKUP(DD5,Vehicles10,6,FALSE)),0,VLOOKUP(DD5,Vehicles10,6,FALSE))),0)*1/(1-'Model Assumptions'!$I$682))</f>
        <v>8.8888888888888893</v>
      </c>
      <c r="DE173" s="210">
        <f>IF(ISERROR((IF(ISERROR(VLOOKUP(DE5,Vehicles4,6,FALSE)),0,VLOOKUP(DE5,Vehicles4,6,FALSE)))*ROUNDDOWN(('IQF Data'!DE44*'IQF Data'!DE43/12)/(IF(ISERROR(VLOOKUP(DE5,Vehicles10,6,FALSE)),0,VLOOKUP(DE5,Vehicles10,6,FALSE))),0)*1/(1+'Model Assumptions'!$I$682)),0,(IF(ISERROR(VLOOKUP(DE5,Vehicles4,6,FALSE)),0,VLOOKUP(DE5,Vehicles4,6,FALSE)))*ROUNDDOWN(('IQF Data'!DE44*'IQF Data'!DE43/12)/(IF(ISERROR(VLOOKUP(DE5,Vehicles10,6,FALSE)),0,VLOOKUP(DE5,Vehicles10,6,FALSE))),0)*1/(1-'Model Assumptions'!$I$682))</f>
        <v>11.111111111111111</v>
      </c>
      <c r="DF173" s="210">
        <f>IF(ISERROR((IF(ISERROR(VLOOKUP(DF5,Vehicles4,6,FALSE)),0,VLOOKUP(DF5,Vehicles4,6,FALSE)))*ROUNDDOWN(('IQF Data'!DF44*'IQF Data'!DF43/12)/(IF(ISERROR(VLOOKUP(DF5,Vehicles10,6,FALSE)),0,VLOOKUP(DF5,Vehicles10,6,FALSE))),0)*1/(1+'Model Assumptions'!$I$682)),0,(IF(ISERROR(VLOOKUP(DF5,Vehicles4,6,FALSE)),0,VLOOKUP(DF5,Vehicles4,6,FALSE)))*ROUNDDOWN(('IQF Data'!DF44*'IQF Data'!DF43/12)/(IF(ISERROR(VLOOKUP(DF5,Vehicles10,6,FALSE)),0,VLOOKUP(DF5,Vehicles10,6,FALSE))),0)*1/(1-'Model Assumptions'!$I$682))</f>
        <v>8.8888888888888893</v>
      </c>
      <c r="DG173" s="210">
        <f>IF(ISERROR((IF(ISERROR(VLOOKUP(DG5,Vehicles4,6,FALSE)),0,VLOOKUP(DG5,Vehicles4,6,FALSE)))*ROUNDDOWN(('IQF Data'!DG44*'IQF Data'!DG43/12)/(IF(ISERROR(VLOOKUP(DG5,Vehicles10,6,FALSE)),0,VLOOKUP(DG5,Vehicles10,6,FALSE))),0)*1/(1+'Model Assumptions'!$I$682)),0,(IF(ISERROR(VLOOKUP(DG5,Vehicles4,6,FALSE)),0,VLOOKUP(DG5,Vehicles4,6,FALSE)))*ROUNDDOWN(('IQF Data'!DG44*'IQF Data'!DG43/12)/(IF(ISERROR(VLOOKUP(DG5,Vehicles10,6,FALSE)),0,VLOOKUP(DG5,Vehicles10,6,FALSE))),0)*1/(1-'Model Assumptions'!$I$682))</f>
        <v>11.111111111111111</v>
      </c>
      <c r="DH173" s="210">
        <f>IF(ISERROR((IF(ISERROR(VLOOKUP(DH5,Vehicles4,6,FALSE)),0,VLOOKUP(DH5,Vehicles4,6,FALSE)))*ROUNDDOWN(('IQF Data'!DH44*'IQF Data'!DH43/12)/(IF(ISERROR(VLOOKUP(DH5,Vehicles10,6,FALSE)),0,VLOOKUP(DH5,Vehicles10,6,FALSE))),0)*1/(1+'Model Assumptions'!$I$682)),0,(IF(ISERROR(VLOOKUP(DH5,Vehicles4,6,FALSE)),0,VLOOKUP(DH5,Vehicles4,6,FALSE)))*ROUNDDOWN(('IQF Data'!DH44*'IQF Data'!DH43/12)/(IF(ISERROR(VLOOKUP(DH5,Vehicles10,6,FALSE)),0,VLOOKUP(DH5,Vehicles10,6,FALSE))),0)*1/(1-'Model Assumptions'!$I$682))</f>
        <v>13.333333333333332</v>
      </c>
      <c r="DI173" s="210">
        <f>IF(ISERROR((IF(ISERROR(VLOOKUP(DI5,Vehicles4,6,FALSE)),0,VLOOKUP(DI5,Vehicles4,6,FALSE)))*ROUNDDOWN(('IQF Data'!DI44*'IQF Data'!DI43/12)/(IF(ISERROR(VLOOKUP(DI5,Vehicles10,6,FALSE)),0,VLOOKUP(DI5,Vehicles10,6,FALSE))),0)*1/(1+'Model Assumptions'!$I$682)),0,(IF(ISERROR(VLOOKUP(DI5,Vehicles4,6,FALSE)),0,VLOOKUP(DI5,Vehicles4,6,FALSE)))*ROUNDDOWN(('IQF Data'!DI44*'IQF Data'!DI43/12)/(IF(ISERROR(VLOOKUP(DI5,Vehicles10,6,FALSE)),0,VLOOKUP(DI5,Vehicles10,6,FALSE))),0)*1/(1-'Model Assumptions'!$I$682))</f>
        <v>13.333333333333332</v>
      </c>
      <c r="DJ173" s="210">
        <f>IF(ISERROR((IF(ISERROR(VLOOKUP(DJ5,Vehicles4,6,FALSE)),0,VLOOKUP(DJ5,Vehicles4,6,FALSE)))*ROUNDDOWN(('IQF Data'!DJ44*'IQF Data'!DJ43/12)/(IF(ISERROR(VLOOKUP(DJ5,Vehicles10,6,FALSE)),0,VLOOKUP(DJ5,Vehicles10,6,FALSE))),0)*1/(1+'Model Assumptions'!$I$682)),0,(IF(ISERROR(VLOOKUP(DJ5,Vehicles4,6,FALSE)),0,VLOOKUP(DJ5,Vehicles4,6,FALSE)))*ROUNDDOWN(('IQF Data'!DJ44*'IQF Data'!DJ43/12)/(IF(ISERROR(VLOOKUP(DJ5,Vehicles10,6,FALSE)),0,VLOOKUP(DJ5,Vehicles10,6,FALSE))),0)*1/(1-'Model Assumptions'!$I$682))</f>
        <v>17.777777777777779</v>
      </c>
      <c r="DK173" s="210">
        <f>IF(ISERROR((IF(ISERROR(VLOOKUP(DK5,Vehicles4,6,FALSE)),0,VLOOKUP(DK5,Vehicles4,6,FALSE)))*ROUNDDOWN(('IQF Data'!DK44*'IQF Data'!DK43/12)/(IF(ISERROR(VLOOKUP(DK5,Vehicles10,6,FALSE)),0,VLOOKUP(DK5,Vehicles10,6,FALSE))),0)*1/(1+'Model Assumptions'!$I$682)),0,(IF(ISERROR(VLOOKUP(DK5,Vehicles4,6,FALSE)),0,VLOOKUP(DK5,Vehicles4,6,FALSE)))*ROUNDDOWN(('IQF Data'!DK44*'IQF Data'!DK43/12)/(IF(ISERROR(VLOOKUP(DK5,Vehicles10,6,FALSE)),0,VLOOKUP(DK5,Vehicles10,6,FALSE))),0)*1/(1-'Model Assumptions'!$I$682))</f>
        <v>22.222222222222221</v>
      </c>
      <c r="DL173" s="210">
        <f>IF(ISERROR((IF(ISERROR(VLOOKUP(DL5,Vehicles4,6,FALSE)),0,VLOOKUP(DL5,Vehicles4,6,FALSE)))*ROUNDDOWN(('IQF Data'!DL44*'IQF Data'!DL43/12)/(IF(ISERROR(VLOOKUP(DL5,Vehicles10,6,FALSE)),0,VLOOKUP(DL5,Vehicles10,6,FALSE))),0)*1/(1+'Model Assumptions'!$I$682)),0,(IF(ISERROR(VLOOKUP(DL5,Vehicles4,6,FALSE)),0,VLOOKUP(DL5,Vehicles4,6,FALSE)))*ROUNDDOWN(('IQF Data'!DL44*'IQF Data'!DL43/12)/(IF(ISERROR(VLOOKUP(DL5,Vehicles10,6,FALSE)),0,VLOOKUP(DL5,Vehicles10,6,FALSE))),0)*1/(1-'Model Assumptions'!$I$682))</f>
        <v>17.777777777777779</v>
      </c>
      <c r="DM173" s="210">
        <f>IF(ISERROR((IF(ISERROR(VLOOKUP(DM5,Vehicles4,6,FALSE)),0,VLOOKUP(DM5,Vehicles4,6,FALSE)))*ROUNDDOWN(('IQF Data'!DM44*'IQF Data'!DM43/12)/(IF(ISERROR(VLOOKUP(DM5,Vehicles10,6,FALSE)),0,VLOOKUP(DM5,Vehicles10,6,FALSE))),0)*1/(1+'Model Assumptions'!$I$682)),0,(IF(ISERROR(VLOOKUP(DM5,Vehicles4,6,FALSE)),0,VLOOKUP(DM5,Vehicles4,6,FALSE)))*ROUNDDOWN(('IQF Data'!DM44*'IQF Data'!DM43/12)/(IF(ISERROR(VLOOKUP(DM5,Vehicles10,6,FALSE)),0,VLOOKUP(DM5,Vehicles10,6,FALSE))),0)*1/(1-'Model Assumptions'!$I$682))</f>
        <v>22.222222222222221</v>
      </c>
      <c r="DN173" s="210">
        <f>IF(ISERROR((IF(ISERROR(VLOOKUP(DN5,Vehicles4,6,FALSE)),0,VLOOKUP(DN5,Vehicles4,6,FALSE)))*ROUNDDOWN(('IQF Data'!DN44*'IQF Data'!DN43/12)/(IF(ISERROR(VLOOKUP(DN5,Vehicles10,6,FALSE)),0,VLOOKUP(DN5,Vehicles10,6,FALSE))),0)*1/(1+'Model Assumptions'!$I$682)),0,(IF(ISERROR(VLOOKUP(DN5,Vehicles4,6,FALSE)),0,VLOOKUP(DN5,Vehicles4,6,FALSE)))*ROUNDDOWN(('IQF Data'!DN44*'IQF Data'!DN43/12)/(IF(ISERROR(VLOOKUP(DN5,Vehicles10,6,FALSE)),0,VLOOKUP(DN5,Vehicles10,6,FALSE))),0)*1/(1-'Model Assumptions'!$I$682))</f>
        <v>28.888888888888889</v>
      </c>
      <c r="DO173" s="210">
        <f>IF(ISERROR((IF(ISERROR(VLOOKUP(DO5,Vehicles4,6,FALSE)),0,VLOOKUP(DO5,Vehicles4,6,FALSE)))*ROUNDDOWN(('IQF Data'!DO44*'IQF Data'!DO43/12)/(IF(ISERROR(VLOOKUP(DO5,Vehicles10,6,FALSE)),0,VLOOKUP(DO5,Vehicles10,6,FALSE))),0)*1/(1+'Model Assumptions'!$I$682)),0,(IF(ISERROR(VLOOKUP(DO5,Vehicles4,6,FALSE)),0,VLOOKUP(DO5,Vehicles4,6,FALSE)))*ROUNDDOWN(('IQF Data'!DO44*'IQF Data'!DO43/12)/(IF(ISERROR(VLOOKUP(DO5,Vehicles10,6,FALSE)),0,VLOOKUP(DO5,Vehicles10,6,FALSE))),0)*1/(1-'Model Assumptions'!$I$682))</f>
        <v>13.333333333333332</v>
      </c>
      <c r="DP173" s="210">
        <f>IF(ISERROR((IF(ISERROR(VLOOKUP(DP5,Vehicles4,6,FALSE)),0,VLOOKUP(DP5,Vehicles4,6,FALSE)))*ROUNDDOWN(('IQF Data'!DP44*'IQF Data'!DP43/12)/(IF(ISERROR(VLOOKUP(DP5,Vehicles10,6,FALSE)),0,VLOOKUP(DP5,Vehicles10,6,FALSE))),0)*1/(1+'Model Assumptions'!$I$682)),0,(IF(ISERROR(VLOOKUP(DP5,Vehicles4,6,FALSE)),0,VLOOKUP(DP5,Vehicles4,6,FALSE)))*ROUNDDOWN(('IQF Data'!DP44*'IQF Data'!DP43/12)/(IF(ISERROR(VLOOKUP(DP5,Vehicles10,6,FALSE)),0,VLOOKUP(DP5,Vehicles10,6,FALSE))),0)*1/(1-'Model Assumptions'!$I$682))</f>
        <v>17.777777777777779</v>
      </c>
      <c r="DQ173" s="210">
        <f>IF(ISERROR((IF(ISERROR(VLOOKUP(DQ5,Vehicles4,6,FALSE)),0,VLOOKUP(DQ5,Vehicles4,6,FALSE)))*ROUNDDOWN(('IQF Data'!DQ44*'IQF Data'!DQ43/12)/(IF(ISERROR(VLOOKUP(DQ5,Vehicles10,6,FALSE)),0,VLOOKUP(DQ5,Vehicles10,6,FALSE))),0)*1/(1+'Model Assumptions'!$I$682)),0,(IF(ISERROR(VLOOKUP(DQ5,Vehicles4,6,FALSE)),0,VLOOKUP(DQ5,Vehicles4,6,FALSE)))*ROUNDDOWN(('IQF Data'!DQ44*'IQF Data'!DQ43/12)/(IF(ISERROR(VLOOKUP(DQ5,Vehicles10,6,FALSE)),0,VLOOKUP(DQ5,Vehicles10,6,FALSE))),0)*1/(1-'Model Assumptions'!$I$682))</f>
        <v>22.222222222222221</v>
      </c>
      <c r="DR173" s="210">
        <f>IF(ISERROR((IF(ISERROR(VLOOKUP(DR5,Vehicles4,6,FALSE)),0,VLOOKUP(DR5,Vehicles4,6,FALSE)))*ROUNDDOWN(('IQF Data'!DR44*'IQF Data'!DR43/12)/(IF(ISERROR(VLOOKUP(DR5,Vehicles10,6,FALSE)),0,VLOOKUP(DR5,Vehicles10,6,FALSE))),0)*1/(1+'Model Assumptions'!$I$682)),0,(IF(ISERROR(VLOOKUP(DR5,Vehicles4,6,FALSE)),0,VLOOKUP(DR5,Vehicles4,6,FALSE)))*ROUNDDOWN(('IQF Data'!DR44*'IQF Data'!DR43/12)/(IF(ISERROR(VLOOKUP(DR5,Vehicles10,6,FALSE)),0,VLOOKUP(DR5,Vehicles10,6,FALSE))),0)*1/(1-'Model Assumptions'!$I$682))</f>
        <v>17.777777777777779</v>
      </c>
      <c r="DS173" s="210">
        <f>IF(ISERROR((IF(ISERROR(VLOOKUP(DS5,Vehicles4,6,FALSE)),0,VLOOKUP(DS5,Vehicles4,6,FALSE)))*ROUNDDOWN(('IQF Data'!DS44*'IQF Data'!DS43/12)/(IF(ISERROR(VLOOKUP(DS5,Vehicles10,6,FALSE)),0,VLOOKUP(DS5,Vehicles10,6,FALSE))),0)*1/(1+'Model Assumptions'!$I$682)),0,(IF(ISERROR(VLOOKUP(DS5,Vehicles4,6,FALSE)),0,VLOOKUP(DS5,Vehicles4,6,FALSE)))*ROUNDDOWN(('IQF Data'!DS44*'IQF Data'!DS43/12)/(IF(ISERROR(VLOOKUP(DS5,Vehicles10,6,FALSE)),0,VLOOKUP(DS5,Vehicles10,6,FALSE))),0)*1/(1-'Model Assumptions'!$I$682))</f>
        <v>22.222222222222221</v>
      </c>
      <c r="DT173" s="210">
        <f>IF(ISERROR((IF(ISERROR(VLOOKUP(DT5,Vehicles4,6,FALSE)),0,VLOOKUP(DT5,Vehicles4,6,FALSE)))*ROUNDDOWN(('IQF Data'!DT44*'IQF Data'!DT43/12)/(IF(ISERROR(VLOOKUP(DT5,Vehicles10,6,FALSE)),0,VLOOKUP(DT5,Vehicles10,6,FALSE))),0)*1/(1+'Model Assumptions'!$I$682)),0,(IF(ISERROR(VLOOKUP(DT5,Vehicles4,6,FALSE)),0,VLOOKUP(DT5,Vehicles4,6,FALSE)))*ROUNDDOWN(('IQF Data'!DT44*'IQF Data'!DT43/12)/(IF(ISERROR(VLOOKUP(DT5,Vehicles10,6,FALSE)),0,VLOOKUP(DT5,Vehicles10,6,FALSE))),0)*1/(1-'Model Assumptions'!$I$682))</f>
        <v>28.888888888888889</v>
      </c>
      <c r="DU173" s="210">
        <f>IF(ISERROR((IF(ISERROR(VLOOKUP(DU5,Vehicles4,6,FALSE)),0,VLOOKUP(DU5,Vehicles4,6,FALSE)))*ROUNDDOWN(('IQF Data'!DU44*'IQF Data'!DU43/12)/(IF(ISERROR(VLOOKUP(DU5,Vehicles10,6,FALSE)),0,VLOOKUP(DU5,Vehicles10,6,FALSE))),0)*1/(1+'Model Assumptions'!$I$682)),0,(IF(ISERROR(VLOOKUP(DU5,Vehicles4,6,FALSE)),0,VLOOKUP(DU5,Vehicles4,6,FALSE)))*ROUNDDOWN(('IQF Data'!DU44*'IQF Data'!DU43/12)/(IF(ISERROR(VLOOKUP(DU5,Vehicles10,6,FALSE)),0,VLOOKUP(DU5,Vehicles10,6,FALSE))),0)*1/(1-'Model Assumptions'!$I$682))</f>
        <v>8.8888888888888893</v>
      </c>
      <c r="DV173" s="210">
        <f>IF(ISERROR((IF(ISERROR(VLOOKUP(DV5,Vehicles4,6,FALSE)),0,VLOOKUP(DV5,Vehicles4,6,FALSE)))*ROUNDDOWN(('IQF Data'!DV44*'IQF Data'!DV43/12)/(IF(ISERROR(VLOOKUP(DV5,Vehicles10,6,FALSE)),0,VLOOKUP(DV5,Vehicles10,6,FALSE))),0)*1/(1+'Model Assumptions'!$I$682)),0,(IF(ISERROR(VLOOKUP(DV5,Vehicles4,6,FALSE)),0,VLOOKUP(DV5,Vehicles4,6,FALSE)))*ROUNDDOWN(('IQF Data'!DV44*'IQF Data'!DV43/12)/(IF(ISERROR(VLOOKUP(DV5,Vehicles10,6,FALSE)),0,VLOOKUP(DV5,Vehicles10,6,FALSE))),0)*1/(1-'Model Assumptions'!$I$682))</f>
        <v>8.8888888888888893</v>
      </c>
      <c r="DW173" s="210">
        <f>IF(ISERROR((IF(ISERROR(VLOOKUP(DW5,Vehicles4,6,FALSE)),0,VLOOKUP(DW5,Vehicles4,6,FALSE)))*ROUNDDOWN(('IQF Data'!DW44*'IQF Data'!DW43/12)/(IF(ISERROR(VLOOKUP(DW5,Vehicles10,6,FALSE)),0,VLOOKUP(DW5,Vehicles10,6,FALSE))),0)*1/(1+'Model Assumptions'!$I$682)),0,(IF(ISERROR(VLOOKUP(DW5,Vehicles4,6,FALSE)),0,VLOOKUP(DW5,Vehicles4,6,FALSE)))*ROUNDDOWN(('IQF Data'!DW44*'IQF Data'!DW43/12)/(IF(ISERROR(VLOOKUP(DW5,Vehicles10,6,FALSE)),0,VLOOKUP(DW5,Vehicles10,6,FALSE))),0)*1/(1-'Model Assumptions'!$I$682))</f>
        <v>13.333333333333332</v>
      </c>
      <c r="DX173" s="210">
        <f>IF(ISERROR((IF(ISERROR(VLOOKUP(DX5,Vehicles4,6,FALSE)),0,VLOOKUP(DX5,Vehicles4,6,FALSE)))*ROUNDDOWN(('IQF Data'!DX44*'IQF Data'!DX43/12)/(IF(ISERROR(VLOOKUP(DX5,Vehicles10,6,FALSE)),0,VLOOKUP(DX5,Vehicles10,6,FALSE))),0)*1/(1+'Model Assumptions'!$I$682)),0,(IF(ISERROR(VLOOKUP(DX5,Vehicles4,6,FALSE)),0,VLOOKUP(DX5,Vehicles4,6,FALSE)))*ROUNDDOWN(('IQF Data'!DX44*'IQF Data'!DX43/12)/(IF(ISERROR(VLOOKUP(DX5,Vehicles10,6,FALSE)),0,VLOOKUP(DX5,Vehicles10,6,FALSE))),0)*1/(1-'Model Assumptions'!$I$682))</f>
        <v>11.111111111111111</v>
      </c>
      <c r="DY173" s="210">
        <f>IF(ISERROR((IF(ISERROR(VLOOKUP(DY5,Vehicles4,6,FALSE)),0,VLOOKUP(DY5,Vehicles4,6,FALSE)))*ROUNDDOWN(('IQF Data'!DY44*'IQF Data'!DY43/12)/(IF(ISERROR(VLOOKUP(DY5,Vehicles10,6,FALSE)),0,VLOOKUP(DY5,Vehicles10,6,FALSE))),0)*1/(1+'Model Assumptions'!$I$682)),0,(IF(ISERROR(VLOOKUP(DY5,Vehicles4,6,FALSE)),0,VLOOKUP(DY5,Vehicles4,6,FALSE)))*ROUNDDOWN(('IQF Data'!DY44*'IQF Data'!DY43/12)/(IF(ISERROR(VLOOKUP(DY5,Vehicles10,6,FALSE)),0,VLOOKUP(DY5,Vehicles10,6,FALSE))),0)*1/(1-'Model Assumptions'!$I$682))</f>
        <v>13.333333333333332</v>
      </c>
      <c r="DZ173" s="210">
        <f>IF(ISERROR((IF(ISERROR(VLOOKUP(DZ5,Vehicles4,6,FALSE)),0,VLOOKUP(DZ5,Vehicles4,6,FALSE)))*ROUNDDOWN(('IQF Data'!DZ44*'IQF Data'!DZ43/12)/(IF(ISERROR(VLOOKUP(DZ5,Vehicles10,6,FALSE)),0,VLOOKUP(DZ5,Vehicles10,6,FALSE))),0)*1/(1+'Model Assumptions'!$I$682)),0,(IF(ISERROR(VLOOKUP(DZ5,Vehicles4,6,FALSE)),0,VLOOKUP(DZ5,Vehicles4,6,FALSE)))*ROUNDDOWN(('IQF Data'!DZ44*'IQF Data'!DZ43/12)/(IF(ISERROR(VLOOKUP(DZ5,Vehicles10,6,FALSE)),0,VLOOKUP(DZ5,Vehicles10,6,FALSE))),0)*1/(1-'Model Assumptions'!$I$682))</f>
        <v>17.777777777777779</v>
      </c>
      <c r="EA173" s="210">
        <f>IF(ISERROR((IF(ISERROR(VLOOKUP(EA5,Vehicles4,6,FALSE)),0,VLOOKUP(EA5,Vehicles4,6,FALSE)))*ROUNDDOWN(('IQF Data'!EA44*'IQF Data'!EA43/12)/(IF(ISERROR(VLOOKUP(EA5,Vehicles10,6,FALSE)),0,VLOOKUP(EA5,Vehicles10,6,FALSE))),0)*1/(1+'Model Assumptions'!$I$682)),0,(IF(ISERROR(VLOOKUP(EA5,Vehicles4,6,FALSE)),0,VLOOKUP(EA5,Vehicles4,6,FALSE)))*ROUNDDOWN(('IQF Data'!EA44*'IQF Data'!EA43/12)/(IF(ISERROR(VLOOKUP(EA5,Vehicles10,6,FALSE)),0,VLOOKUP(EA5,Vehicles10,6,FALSE))),0)*1/(1-'Model Assumptions'!$I$682))</f>
        <v>4.4444444444444446</v>
      </c>
      <c r="EB173" s="210">
        <f>IF(ISERROR((IF(ISERROR(VLOOKUP(EB5,Vehicles4,6,FALSE)),0,VLOOKUP(EB5,Vehicles4,6,FALSE)))*ROUNDDOWN(('IQF Data'!EB44*'IQF Data'!EB43/12)/(IF(ISERROR(VLOOKUP(EB5,Vehicles10,6,FALSE)),0,VLOOKUP(EB5,Vehicles10,6,FALSE))),0)*1/(1+'Model Assumptions'!$I$682)),0,(IF(ISERROR(VLOOKUP(EB5,Vehicles4,6,FALSE)),0,VLOOKUP(EB5,Vehicles4,6,FALSE)))*ROUNDDOWN(('IQF Data'!EB44*'IQF Data'!EB43/12)/(IF(ISERROR(VLOOKUP(EB5,Vehicles10,6,FALSE)),0,VLOOKUP(EB5,Vehicles10,6,FALSE))),0)*1/(1-'Model Assumptions'!$I$682))</f>
        <v>6.6666666666666661</v>
      </c>
      <c r="EC173" s="210">
        <f>IF(ISERROR((IF(ISERROR(VLOOKUP(EC5,Vehicles4,6,FALSE)),0,VLOOKUP(EC5,Vehicles4,6,FALSE)))*ROUNDDOWN(('IQF Data'!EC44*'IQF Data'!EC43/12)/(IF(ISERROR(VLOOKUP(EC5,Vehicles10,6,FALSE)),0,VLOOKUP(EC5,Vehicles10,6,FALSE))),0)*1/(1+'Model Assumptions'!$I$682)),0,(IF(ISERROR(VLOOKUP(EC5,Vehicles4,6,FALSE)),0,VLOOKUP(EC5,Vehicles4,6,FALSE)))*ROUNDDOWN(('IQF Data'!EC44*'IQF Data'!EC43/12)/(IF(ISERROR(VLOOKUP(EC5,Vehicles10,6,FALSE)),0,VLOOKUP(EC5,Vehicles10,6,FALSE))),0)*1/(1-'Model Assumptions'!$I$682))</f>
        <v>8.8888888888888893</v>
      </c>
      <c r="ED173" s="210">
        <f>IF(ISERROR((IF(ISERROR(VLOOKUP(ED5,Vehicles4,6,FALSE)),0,VLOOKUP(ED5,Vehicles4,6,FALSE)))*ROUNDDOWN(('IQF Data'!ED44*'IQF Data'!ED43/12)/(IF(ISERROR(VLOOKUP(ED5,Vehicles10,6,FALSE)),0,VLOOKUP(ED5,Vehicles10,6,FALSE))),0)*1/(1+'Model Assumptions'!$I$682)),0,(IF(ISERROR(VLOOKUP(ED5,Vehicles4,6,FALSE)),0,VLOOKUP(ED5,Vehicles4,6,FALSE)))*ROUNDDOWN(('IQF Data'!ED44*'IQF Data'!ED43/12)/(IF(ISERROR(VLOOKUP(ED5,Vehicles10,6,FALSE)),0,VLOOKUP(ED5,Vehicles10,6,FALSE))),0)*1/(1-'Model Assumptions'!$I$682))</f>
        <v>6.6666666666666661</v>
      </c>
      <c r="EE173" s="210">
        <f>IF(ISERROR((IF(ISERROR(VLOOKUP(EE5,Vehicles4,6,FALSE)),0,VLOOKUP(EE5,Vehicles4,6,FALSE)))*ROUNDDOWN(('IQF Data'!EE44*'IQF Data'!EE43/12)/(IF(ISERROR(VLOOKUP(EE5,Vehicles10,6,FALSE)),0,VLOOKUP(EE5,Vehicles10,6,FALSE))),0)*1/(1+'Model Assumptions'!$I$682)),0,(IF(ISERROR(VLOOKUP(EE5,Vehicles4,6,FALSE)),0,VLOOKUP(EE5,Vehicles4,6,FALSE)))*ROUNDDOWN(('IQF Data'!EE44*'IQF Data'!EE43/12)/(IF(ISERROR(VLOOKUP(EE5,Vehicles10,6,FALSE)),0,VLOOKUP(EE5,Vehicles10,6,FALSE))),0)*1/(1-'Model Assumptions'!$I$682))</f>
        <v>6.6666666666666661</v>
      </c>
      <c r="EF173" s="210">
        <f>IF(ISERROR((IF(ISERROR(VLOOKUP(EF5,Vehicles4,6,FALSE)),0,VLOOKUP(EF5,Vehicles4,6,FALSE)))*ROUNDDOWN(('IQF Data'!EF44*'IQF Data'!EF43/12)/(IF(ISERROR(VLOOKUP(EF5,Vehicles10,6,FALSE)),0,VLOOKUP(EF5,Vehicles10,6,FALSE))),0)*1/(1+'Model Assumptions'!$I$682)),0,(IF(ISERROR(VLOOKUP(EF5,Vehicles4,6,FALSE)),0,VLOOKUP(EF5,Vehicles4,6,FALSE)))*ROUNDDOWN(('IQF Data'!EF44*'IQF Data'!EF43/12)/(IF(ISERROR(VLOOKUP(EF5,Vehicles10,6,FALSE)),0,VLOOKUP(EF5,Vehicles10,6,FALSE))),0)*1/(1-'Model Assumptions'!$I$682))</f>
        <v>11.111111111111111</v>
      </c>
      <c r="EG173" s="210">
        <f>IF(ISERROR((IF(ISERROR(VLOOKUP(EG5,Vehicles4,6,FALSE)),0,VLOOKUP(EG5,Vehicles4,6,FALSE)))*ROUNDDOWN(('IQF Data'!EG44*'IQF Data'!EG43/12)/(IF(ISERROR(VLOOKUP(EG5,Vehicles10,6,FALSE)),0,VLOOKUP(EG5,Vehicles10,6,FALSE))),0)*1/(1+'Model Assumptions'!$I$682)),0,(IF(ISERROR(VLOOKUP(EG5,Vehicles4,6,FALSE)),0,VLOOKUP(EG5,Vehicles4,6,FALSE)))*ROUNDDOWN(('IQF Data'!EG44*'IQF Data'!EG43/12)/(IF(ISERROR(VLOOKUP(EG5,Vehicles10,6,FALSE)),0,VLOOKUP(EG5,Vehicles10,6,FALSE))),0)*1/(1-'Model Assumptions'!$I$682))</f>
        <v>0</v>
      </c>
      <c r="EH173" s="210">
        <f>IF(ISERROR((IF(ISERROR(VLOOKUP(EH5,Vehicles4,6,FALSE)),0,VLOOKUP(EH5,Vehicles4,6,FALSE)))*ROUNDDOWN(('IQF Data'!EH44*'IQF Data'!EH43/12)/(IF(ISERROR(VLOOKUP(EH5,Vehicles10,6,FALSE)),0,VLOOKUP(EH5,Vehicles10,6,FALSE))),0)*1/(1+'Model Assumptions'!$I$682)),0,(IF(ISERROR(VLOOKUP(EH5,Vehicles4,6,FALSE)),0,VLOOKUP(EH5,Vehicles4,6,FALSE)))*ROUNDDOWN(('IQF Data'!EH44*'IQF Data'!EH43/12)/(IF(ISERROR(VLOOKUP(EH5,Vehicles10,6,FALSE)),0,VLOOKUP(EH5,Vehicles10,6,FALSE))),0)*1/(1-'Model Assumptions'!$I$682))</f>
        <v>0</v>
      </c>
      <c r="EI173" s="210">
        <f>IF(ISERROR((IF(ISERROR(VLOOKUP(EI5,Vehicles4,6,FALSE)),0,VLOOKUP(EI5,Vehicles4,6,FALSE)))*ROUNDDOWN(('IQF Data'!EI44*'IQF Data'!EI43/12)/(IF(ISERROR(VLOOKUP(EI5,Vehicles10,6,FALSE)),0,VLOOKUP(EI5,Vehicles10,6,FALSE))),0)*1/(1+'Model Assumptions'!$I$682)),0,(IF(ISERROR(VLOOKUP(EI5,Vehicles4,6,FALSE)),0,VLOOKUP(EI5,Vehicles4,6,FALSE)))*ROUNDDOWN(('IQF Data'!EI44*'IQF Data'!EI43/12)/(IF(ISERROR(VLOOKUP(EI5,Vehicles10,6,FALSE)),0,VLOOKUP(EI5,Vehicles10,6,FALSE))),0)*1/(1-'Model Assumptions'!$I$682))</f>
        <v>0</v>
      </c>
      <c r="EJ173" s="210">
        <f>IF(ISERROR((IF(ISERROR(VLOOKUP(EJ5,Vehicles4,6,FALSE)),0,VLOOKUP(EJ5,Vehicles4,6,FALSE)))*ROUNDDOWN(('IQF Data'!EJ44*'IQF Data'!EJ43/12)/(IF(ISERROR(VLOOKUP(EJ5,Vehicles10,6,FALSE)),0,VLOOKUP(EJ5,Vehicles10,6,FALSE))),0)*1/(1+'Model Assumptions'!$I$682)),0,(IF(ISERROR(VLOOKUP(EJ5,Vehicles4,6,FALSE)),0,VLOOKUP(EJ5,Vehicles4,6,FALSE)))*ROUNDDOWN(('IQF Data'!EJ44*'IQF Data'!EJ43/12)/(IF(ISERROR(VLOOKUP(EJ5,Vehicles10,6,FALSE)),0,VLOOKUP(EJ5,Vehicles10,6,FALSE))),0)*1/(1-'Model Assumptions'!$I$682))</f>
        <v>0</v>
      </c>
      <c r="EK173" s="210">
        <f>IF(ISERROR((IF(ISERROR(VLOOKUP(EK5,Vehicles4,6,FALSE)),0,VLOOKUP(EK5,Vehicles4,6,FALSE)))*ROUNDDOWN(('IQF Data'!EK44*'IQF Data'!EK43/12)/(IF(ISERROR(VLOOKUP(EK5,Vehicles10,6,FALSE)),0,VLOOKUP(EK5,Vehicles10,6,FALSE))),0)*1/(1+'Model Assumptions'!$I$682)),0,(IF(ISERROR(VLOOKUP(EK5,Vehicles4,6,FALSE)),0,VLOOKUP(EK5,Vehicles4,6,FALSE)))*ROUNDDOWN(('IQF Data'!EK44*'IQF Data'!EK43/12)/(IF(ISERROR(VLOOKUP(EK5,Vehicles10,6,FALSE)),0,VLOOKUP(EK5,Vehicles10,6,FALSE))),0)*1/(1-'Model Assumptions'!$I$682))</f>
        <v>0</v>
      </c>
      <c r="EL173" s="210">
        <f>IF(ISERROR((IF(ISERROR(VLOOKUP(EL5,Vehicles4,6,FALSE)),0,VLOOKUP(EL5,Vehicles4,6,FALSE)))*ROUNDDOWN(('IQF Data'!EL44*'IQF Data'!EL43/12)/(IF(ISERROR(VLOOKUP(EL5,Vehicles10,6,FALSE)),0,VLOOKUP(EL5,Vehicles10,6,FALSE))),0)*1/(1+'Model Assumptions'!$I$682)),0,(IF(ISERROR(VLOOKUP(EL5,Vehicles4,6,FALSE)),0,VLOOKUP(EL5,Vehicles4,6,FALSE)))*ROUNDDOWN(('IQF Data'!EL44*'IQF Data'!EL43/12)/(IF(ISERROR(VLOOKUP(EL5,Vehicles10,6,FALSE)),0,VLOOKUP(EL5,Vehicles10,6,FALSE))),0)*1/(1-'Model Assumptions'!$I$682))</f>
        <v>0</v>
      </c>
      <c r="EM173" s="210">
        <f>IF(ISERROR((IF(ISERROR(VLOOKUP(EM5,Vehicles4,6,FALSE)),0,VLOOKUP(EM5,Vehicles4,6,FALSE)))*ROUNDDOWN(('IQF Data'!EM44*'IQF Data'!EM43/12)/(IF(ISERROR(VLOOKUP(EM5,Vehicles10,6,FALSE)),0,VLOOKUP(EM5,Vehicles10,6,FALSE))),0)*1/(1+'Model Assumptions'!$I$682)),0,(IF(ISERROR(VLOOKUP(EM5,Vehicles4,6,FALSE)),0,VLOOKUP(EM5,Vehicles4,6,FALSE)))*ROUNDDOWN(('IQF Data'!EM44*'IQF Data'!EM43/12)/(IF(ISERROR(VLOOKUP(EM5,Vehicles10,6,FALSE)),0,VLOOKUP(EM5,Vehicles10,6,FALSE))),0)*1/(1-'Model Assumptions'!$I$682))</f>
        <v>0</v>
      </c>
      <c r="EN173" s="210">
        <f>IF(ISERROR((IF(ISERROR(VLOOKUP(EN5,Vehicles4,6,FALSE)),0,VLOOKUP(EN5,Vehicles4,6,FALSE)))*ROUNDDOWN(('IQF Data'!EN44*'IQF Data'!EN43/12)/(IF(ISERROR(VLOOKUP(EN5,Vehicles10,6,FALSE)),0,VLOOKUP(EN5,Vehicles10,6,FALSE))),0)*1/(1+'Model Assumptions'!$I$682)),0,(IF(ISERROR(VLOOKUP(EN5,Vehicles4,6,FALSE)),0,VLOOKUP(EN5,Vehicles4,6,FALSE)))*ROUNDDOWN(('IQF Data'!EN44*'IQF Data'!EN43/12)/(IF(ISERROR(VLOOKUP(EN5,Vehicles10,6,FALSE)),0,VLOOKUP(EN5,Vehicles10,6,FALSE))),0)*1/(1-'Model Assumptions'!$I$682))</f>
        <v>0</v>
      </c>
      <c r="EO173" s="210">
        <f>IF(ISERROR((IF(ISERROR(VLOOKUP(EO5,Vehicles4,6,FALSE)),0,VLOOKUP(EO5,Vehicles4,6,FALSE)))*ROUNDDOWN(('IQF Data'!EO44*'IQF Data'!EO43/12)/(IF(ISERROR(VLOOKUP(EO5,Vehicles10,6,FALSE)),0,VLOOKUP(EO5,Vehicles10,6,FALSE))),0)*1/(1+'Model Assumptions'!$I$682)),0,(IF(ISERROR(VLOOKUP(EO5,Vehicles4,6,FALSE)),0,VLOOKUP(EO5,Vehicles4,6,FALSE)))*ROUNDDOWN(('IQF Data'!EO44*'IQF Data'!EO43/12)/(IF(ISERROR(VLOOKUP(EO5,Vehicles10,6,FALSE)),0,VLOOKUP(EO5,Vehicles10,6,FALSE))),0)*1/(1-'Model Assumptions'!$I$682))</f>
        <v>0</v>
      </c>
      <c r="EP173" s="210">
        <f>IF(ISERROR((IF(ISERROR(VLOOKUP(EP5,Vehicles4,6,FALSE)),0,VLOOKUP(EP5,Vehicles4,6,FALSE)))*ROUNDDOWN(('IQF Data'!EP44*'IQF Data'!EP43/12)/(IF(ISERROR(VLOOKUP(EP5,Vehicles10,6,FALSE)),0,VLOOKUP(EP5,Vehicles10,6,FALSE))),0)*1/(1+'Model Assumptions'!$I$682)),0,(IF(ISERROR(VLOOKUP(EP5,Vehicles4,6,FALSE)),0,VLOOKUP(EP5,Vehicles4,6,FALSE)))*ROUNDDOWN(('IQF Data'!EP44*'IQF Data'!EP43/12)/(IF(ISERROR(VLOOKUP(EP5,Vehicles10,6,FALSE)),0,VLOOKUP(EP5,Vehicles10,6,FALSE))),0)*1/(1-'Model Assumptions'!$I$682))</f>
        <v>0</v>
      </c>
      <c r="EQ173" s="210">
        <f>IF(ISERROR((IF(ISERROR(VLOOKUP(EQ5,Vehicles4,6,FALSE)),0,VLOOKUP(EQ5,Vehicles4,6,FALSE)))*ROUNDDOWN(('IQF Data'!EQ44*'IQF Data'!EQ43/12)/(IF(ISERROR(VLOOKUP(EQ5,Vehicles10,6,FALSE)),0,VLOOKUP(EQ5,Vehicles10,6,FALSE))),0)*1/(1+'Model Assumptions'!$I$682)),0,(IF(ISERROR(VLOOKUP(EQ5,Vehicles4,6,FALSE)),0,VLOOKUP(EQ5,Vehicles4,6,FALSE)))*ROUNDDOWN(('IQF Data'!EQ44*'IQF Data'!EQ43/12)/(IF(ISERROR(VLOOKUP(EQ5,Vehicles10,6,FALSE)),0,VLOOKUP(EQ5,Vehicles10,6,FALSE))),0)*1/(1-'Model Assumptions'!$I$682))</f>
        <v>0</v>
      </c>
      <c r="ER173" s="210">
        <f>IF(ISERROR((IF(ISERROR(VLOOKUP(ER5,Vehicles4,6,FALSE)),0,VLOOKUP(ER5,Vehicles4,6,FALSE)))*ROUNDDOWN(('IQF Data'!ER44*'IQF Data'!ER43/12)/(IF(ISERROR(VLOOKUP(ER5,Vehicles10,6,FALSE)),0,VLOOKUP(ER5,Vehicles10,6,FALSE))),0)*1/(1+'Model Assumptions'!$I$682)),0,(IF(ISERROR(VLOOKUP(ER5,Vehicles4,6,FALSE)),0,VLOOKUP(ER5,Vehicles4,6,FALSE)))*ROUNDDOWN(('IQF Data'!ER44*'IQF Data'!ER43/12)/(IF(ISERROR(VLOOKUP(ER5,Vehicles10,6,FALSE)),0,VLOOKUP(ER5,Vehicles10,6,FALSE))),0)*1/(1-'Model Assumptions'!$I$682))</f>
        <v>0</v>
      </c>
      <c r="ES173" s="210">
        <f>IF(ISERROR((IF(ISERROR(VLOOKUP(ES5,Vehicles4,6,FALSE)),0,VLOOKUP(ES5,Vehicles4,6,FALSE)))*ROUNDDOWN(('IQF Data'!ES44*'IQF Data'!ES43/12)/(IF(ISERROR(VLOOKUP(ES5,Vehicles10,6,FALSE)),0,VLOOKUP(ES5,Vehicles10,6,FALSE))),0)*1/(1+'Model Assumptions'!$I$682)),0,(IF(ISERROR(VLOOKUP(ES5,Vehicles4,6,FALSE)),0,VLOOKUP(ES5,Vehicles4,6,FALSE)))*ROUNDDOWN(('IQF Data'!ES44*'IQF Data'!ES43/12)/(IF(ISERROR(VLOOKUP(ES5,Vehicles10,6,FALSE)),0,VLOOKUP(ES5,Vehicles10,6,FALSE))),0)*1/(1-'Model Assumptions'!$I$682))</f>
        <v>0</v>
      </c>
      <c r="ET173" s="210">
        <f>IF(ISERROR((IF(ISERROR(VLOOKUP(ET5,Vehicles4,6,FALSE)),0,VLOOKUP(ET5,Vehicles4,6,FALSE)))*ROUNDDOWN(('IQF Data'!ET44*'IQF Data'!ET43/12)/(IF(ISERROR(VLOOKUP(ET5,Vehicles10,6,FALSE)),0,VLOOKUP(ET5,Vehicles10,6,FALSE))),0)*1/(1+'Model Assumptions'!$I$682)),0,(IF(ISERROR(VLOOKUP(ET5,Vehicles4,6,FALSE)),0,VLOOKUP(ET5,Vehicles4,6,FALSE)))*ROUNDDOWN(('IQF Data'!ET44*'IQF Data'!ET43/12)/(IF(ISERROR(VLOOKUP(ET5,Vehicles10,6,FALSE)),0,VLOOKUP(ET5,Vehicles10,6,FALSE))),0)*1/(1-'Model Assumptions'!$I$682))</f>
        <v>0</v>
      </c>
      <c r="EU173" s="210">
        <f>IF(ISERROR((IF(ISERROR(VLOOKUP(EU5,Vehicles4,6,FALSE)),0,VLOOKUP(EU5,Vehicles4,6,FALSE)))*ROUNDDOWN(('IQF Data'!EU44*'IQF Data'!EU43/12)/(IF(ISERROR(VLOOKUP(EU5,Vehicles10,6,FALSE)),0,VLOOKUP(EU5,Vehicles10,6,FALSE))),0)*1/(1+'Model Assumptions'!$I$682)),0,(IF(ISERROR(VLOOKUP(EU5,Vehicles4,6,FALSE)),0,VLOOKUP(EU5,Vehicles4,6,FALSE)))*ROUNDDOWN(('IQF Data'!EU44*'IQF Data'!EU43/12)/(IF(ISERROR(VLOOKUP(EU5,Vehicles10,6,FALSE)),0,VLOOKUP(EU5,Vehicles10,6,FALSE))),0)*1/(1-'Model Assumptions'!$I$682))</f>
        <v>0</v>
      </c>
      <c r="EV173" s="210">
        <f>IF(ISERROR((IF(ISERROR(VLOOKUP(EV5,Vehicles4,6,FALSE)),0,VLOOKUP(EV5,Vehicles4,6,FALSE)))*ROUNDDOWN(('IQF Data'!EV44*'IQF Data'!EV43/12)/(IF(ISERROR(VLOOKUP(EV5,Vehicles10,6,FALSE)),0,VLOOKUP(EV5,Vehicles10,6,FALSE))),0)*1/(1+'Model Assumptions'!$I$682)),0,(IF(ISERROR(VLOOKUP(EV5,Vehicles4,6,FALSE)),0,VLOOKUP(EV5,Vehicles4,6,FALSE)))*ROUNDDOWN(('IQF Data'!EV44*'IQF Data'!EV43/12)/(IF(ISERROR(VLOOKUP(EV5,Vehicles10,6,FALSE)),0,VLOOKUP(EV5,Vehicles10,6,FALSE))),0)*1/(1-'Model Assumptions'!$I$682))</f>
        <v>0</v>
      </c>
      <c r="EW173" s="210">
        <f>IF(ISERROR((IF(ISERROR(VLOOKUP(EW5,Vehicles4,6,FALSE)),0,VLOOKUP(EW5,Vehicles4,6,FALSE)))*ROUNDDOWN(('IQF Data'!EW44*'IQF Data'!EW43/12)/(IF(ISERROR(VLOOKUP(EW5,Vehicles10,6,FALSE)),0,VLOOKUP(EW5,Vehicles10,6,FALSE))),0)*1/(1+'Model Assumptions'!$I$682)),0,(IF(ISERROR(VLOOKUP(EW5,Vehicles4,6,FALSE)),0,VLOOKUP(EW5,Vehicles4,6,FALSE)))*ROUNDDOWN(('IQF Data'!EW44*'IQF Data'!EW43/12)/(IF(ISERROR(VLOOKUP(EW5,Vehicles10,6,FALSE)),0,VLOOKUP(EW5,Vehicles10,6,FALSE))),0)*1/(1-'Model Assumptions'!$I$682))</f>
        <v>0</v>
      </c>
      <c r="EX173" s="210">
        <f>IF(ISERROR((IF(ISERROR(VLOOKUP(EX5,Vehicles4,6,FALSE)),0,VLOOKUP(EX5,Vehicles4,6,FALSE)))*ROUNDDOWN(('IQF Data'!EX44*'IQF Data'!EX43/12)/(IF(ISERROR(VLOOKUP(EX5,Vehicles10,6,FALSE)),0,VLOOKUP(EX5,Vehicles10,6,FALSE))),0)*1/(1+'Model Assumptions'!$I$682)),0,(IF(ISERROR(VLOOKUP(EX5,Vehicles4,6,FALSE)),0,VLOOKUP(EX5,Vehicles4,6,FALSE)))*ROUNDDOWN(('IQF Data'!EX44*'IQF Data'!EX43/12)/(IF(ISERROR(VLOOKUP(EX5,Vehicles10,6,FALSE)),0,VLOOKUP(EX5,Vehicles10,6,FALSE))),0)*1/(1-'Model Assumptions'!$I$682))</f>
        <v>0</v>
      </c>
      <c r="EY173" s="210">
        <f>IF(ISERROR((IF(ISERROR(VLOOKUP(EY5,Vehicles4,6,FALSE)),0,VLOOKUP(EY5,Vehicles4,6,FALSE)))*ROUNDDOWN(('IQF Data'!EY44*'IQF Data'!EY43/12)/(IF(ISERROR(VLOOKUP(EY5,Vehicles10,6,FALSE)),0,VLOOKUP(EY5,Vehicles10,6,FALSE))),0)*1/(1+'Model Assumptions'!$I$682)),0,(IF(ISERROR(VLOOKUP(EY5,Vehicles4,6,FALSE)),0,VLOOKUP(EY5,Vehicles4,6,FALSE)))*ROUNDDOWN(('IQF Data'!EY44*'IQF Data'!EY43/12)/(IF(ISERROR(VLOOKUP(EY5,Vehicles10,6,FALSE)),0,VLOOKUP(EY5,Vehicles10,6,FALSE))),0)*1/(1-'Model Assumptions'!$I$682))</f>
        <v>0</v>
      </c>
      <c r="EZ173" s="210">
        <f>IF(ISERROR((IF(ISERROR(VLOOKUP(EZ5,Vehicles4,6,FALSE)),0,VLOOKUP(EZ5,Vehicles4,6,FALSE)))*ROUNDDOWN(('IQF Data'!EZ44*'IQF Data'!EZ43/12)/(IF(ISERROR(VLOOKUP(EZ5,Vehicles10,6,FALSE)),0,VLOOKUP(EZ5,Vehicles10,6,FALSE))),0)*1/(1+'Model Assumptions'!$I$682)),0,(IF(ISERROR(VLOOKUP(EZ5,Vehicles4,6,FALSE)),0,VLOOKUP(EZ5,Vehicles4,6,FALSE)))*ROUNDDOWN(('IQF Data'!EZ44*'IQF Data'!EZ43/12)/(IF(ISERROR(VLOOKUP(EZ5,Vehicles10,6,FALSE)),0,VLOOKUP(EZ5,Vehicles10,6,FALSE))),0)*1/(1-'Model Assumptions'!$I$682))</f>
        <v>0</v>
      </c>
      <c r="FA173" s="210">
        <f>IF(ISERROR((IF(ISERROR(VLOOKUP(FA5,Vehicles4,6,FALSE)),0,VLOOKUP(FA5,Vehicles4,6,FALSE)))*ROUNDDOWN(('IQF Data'!FA44*'IQF Data'!FA43/12)/(IF(ISERROR(VLOOKUP(FA5,Vehicles10,6,FALSE)),0,VLOOKUP(FA5,Vehicles10,6,FALSE))),0)*1/(1+'Model Assumptions'!$I$682)),0,(IF(ISERROR(VLOOKUP(FA5,Vehicles4,6,FALSE)),0,VLOOKUP(FA5,Vehicles4,6,FALSE)))*ROUNDDOWN(('IQF Data'!FA44*'IQF Data'!FA43/12)/(IF(ISERROR(VLOOKUP(FA5,Vehicles10,6,FALSE)),0,VLOOKUP(FA5,Vehicles10,6,FALSE))),0)*1/(1-'Model Assumptions'!$I$682))</f>
        <v>0</v>
      </c>
      <c r="FB173" s="210">
        <f>IF(ISERROR((IF(ISERROR(VLOOKUP(FB5,Vehicles4,6,FALSE)),0,VLOOKUP(FB5,Vehicles4,6,FALSE)))*ROUNDDOWN(('IQF Data'!FB44*'IQF Data'!FB43/12)/(IF(ISERROR(VLOOKUP(FB5,Vehicles10,6,FALSE)),0,VLOOKUP(FB5,Vehicles10,6,FALSE))),0)*1/(1+'Model Assumptions'!$I$682)),0,(IF(ISERROR(VLOOKUP(FB5,Vehicles4,6,FALSE)),0,VLOOKUP(FB5,Vehicles4,6,FALSE)))*ROUNDDOWN(('IQF Data'!FB44*'IQF Data'!FB43/12)/(IF(ISERROR(VLOOKUP(FB5,Vehicles10,6,FALSE)),0,VLOOKUP(FB5,Vehicles10,6,FALSE))),0)*1/(1-'Model Assumptions'!$I$682))</f>
        <v>0</v>
      </c>
      <c r="FC173" s="210">
        <f>IF(ISERROR((IF(ISERROR(VLOOKUP(FC5,Vehicles4,6,FALSE)),0,VLOOKUP(FC5,Vehicles4,6,FALSE)))*ROUNDDOWN(('IQF Data'!FC44*'IQF Data'!FC43/12)/(IF(ISERROR(VLOOKUP(FC5,Vehicles10,6,FALSE)),0,VLOOKUP(FC5,Vehicles10,6,FALSE))),0)*1/(1+'Model Assumptions'!$I$682)),0,(IF(ISERROR(VLOOKUP(FC5,Vehicles4,6,FALSE)),0,VLOOKUP(FC5,Vehicles4,6,FALSE)))*ROUNDDOWN(('IQF Data'!FC44*'IQF Data'!FC43/12)/(IF(ISERROR(VLOOKUP(FC5,Vehicles10,6,FALSE)),0,VLOOKUP(FC5,Vehicles10,6,FALSE))),0)*1/(1-'Model Assumptions'!$I$682))</f>
        <v>0</v>
      </c>
      <c r="FD173" s="210">
        <f>IF(ISERROR((IF(ISERROR(VLOOKUP(FD5,Vehicles4,6,FALSE)),0,VLOOKUP(FD5,Vehicles4,6,FALSE)))*ROUNDDOWN(('IQF Data'!FD44*'IQF Data'!FD43/12)/(IF(ISERROR(VLOOKUP(FD5,Vehicles10,6,FALSE)),0,VLOOKUP(FD5,Vehicles10,6,FALSE))),0)*1/(1+'Model Assumptions'!$I$682)),0,(IF(ISERROR(VLOOKUP(FD5,Vehicles4,6,FALSE)),0,VLOOKUP(FD5,Vehicles4,6,FALSE)))*ROUNDDOWN(('IQF Data'!FD44*'IQF Data'!FD43/12)/(IF(ISERROR(VLOOKUP(FD5,Vehicles10,6,FALSE)),0,VLOOKUP(FD5,Vehicles10,6,FALSE))),0)*1/(1-'Model Assumptions'!$I$682))</f>
        <v>0</v>
      </c>
      <c r="FE173" s="210">
        <f>IF(ISERROR((IF(ISERROR(VLOOKUP(FE5,Vehicles4,6,FALSE)),0,VLOOKUP(FE5,Vehicles4,6,FALSE)))*ROUNDDOWN(('IQF Data'!FE44*'IQF Data'!FE43/12)/(IF(ISERROR(VLOOKUP(FE5,Vehicles10,6,FALSE)),0,VLOOKUP(FE5,Vehicles10,6,FALSE))),0)*1/(1+'Model Assumptions'!$I$682)),0,(IF(ISERROR(VLOOKUP(FE5,Vehicles4,6,FALSE)),0,VLOOKUP(FE5,Vehicles4,6,FALSE)))*ROUNDDOWN(('IQF Data'!FE44*'IQF Data'!FE43/12)/(IF(ISERROR(VLOOKUP(FE5,Vehicles10,6,FALSE)),0,VLOOKUP(FE5,Vehicles10,6,FALSE))),0)*1/(1-'Model Assumptions'!$I$682))</f>
        <v>0</v>
      </c>
      <c r="FF173" s="210">
        <f>IF(ISERROR((IF(ISERROR(VLOOKUP(FF5,Vehicles4,6,FALSE)),0,VLOOKUP(FF5,Vehicles4,6,FALSE)))*ROUNDDOWN(('IQF Data'!FF44*'IQF Data'!FF43/12)/(IF(ISERROR(VLOOKUP(FF5,Vehicles10,6,FALSE)),0,VLOOKUP(FF5,Vehicles10,6,FALSE))),0)*1/(1+'Model Assumptions'!$I$682)),0,(IF(ISERROR(VLOOKUP(FF5,Vehicles4,6,FALSE)),0,VLOOKUP(FF5,Vehicles4,6,FALSE)))*ROUNDDOWN(('IQF Data'!FF44*'IQF Data'!FF43/12)/(IF(ISERROR(VLOOKUP(FF5,Vehicles10,6,FALSE)),0,VLOOKUP(FF5,Vehicles10,6,FALSE))),0)*1/(1-'Model Assumptions'!$I$682))</f>
        <v>0</v>
      </c>
      <c r="FG173" s="210">
        <f>IF(ISERROR((IF(ISERROR(VLOOKUP(FG5,Vehicles4,6,FALSE)),0,VLOOKUP(FG5,Vehicles4,6,FALSE)))*ROUNDDOWN(('IQF Data'!FG44*'IQF Data'!FG43/12)/(IF(ISERROR(VLOOKUP(FG5,Vehicles10,6,FALSE)),0,VLOOKUP(FG5,Vehicles10,6,FALSE))),0)*1/(1+'Model Assumptions'!$I$682)),0,(IF(ISERROR(VLOOKUP(FG5,Vehicles4,6,FALSE)),0,VLOOKUP(FG5,Vehicles4,6,FALSE)))*ROUNDDOWN(('IQF Data'!FG44*'IQF Data'!FG43/12)/(IF(ISERROR(VLOOKUP(FG5,Vehicles10,6,FALSE)),0,VLOOKUP(FG5,Vehicles10,6,FALSE))),0)*1/(1-'Model Assumptions'!$I$682))</f>
        <v>0</v>
      </c>
      <c r="FH173" s="210">
        <f>IF(ISERROR((IF(ISERROR(VLOOKUP(FH5,Vehicles4,6,FALSE)),0,VLOOKUP(FH5,Vehicles4,6,FALSE)))*ROUNDDOWN(('IQF Data'!FH44*'IQF Data'!FH43/12)/(IF(ISERROR(VLOOKUP(FH5,Vehicles10,6,FALSE)),0,VLOOKUP(FH5,Vehicles10,6,FALSE))),0)*1/(1+'Model Assumptions'!$I$682)),0,(IF(ISERROR(VLOOKUP(FH5,Vehicles4,6,FALSE)),0,VLOOKUP(FH5,Vehicles4,6,FALSE)))*ROUNDDOWN(('IQF Data'!FH44*'IQF Data'!FH43/12)/(IF(ISERROR(VLOOKUP(FH5,Vehicles10,6,FALSE)),0,VLOOKUP(FH5,Vehicles10,6,FALSE))),0)*1/(1-'Model Assumptions'!$I$682))</f>
        <v>0</v>
      </c>
      <c r="FI173" s="210">
        <f>IF(ISERROR((IF(ISERROR(VLOOKUP(FI5,Vehicles4,6,FALSE)),0,VLOOKUP(FI5,Vehicles4,6,FALSE)))*ROUNDDOWN(('IQF Data'!FI44*'IQF Data'!FI43/12)/(IF(ISERROR(VLOOKUP(FI5,Vehicles10,6,FALSE)),0,VLOOKUP(FI5,Vehicles10,6,FALSE))),0)*1/(1+'Model Assumptions'!$I$682)),0,(IF(ISERROR(VLOOKUP(FI5,Vehicles4,6,FALSE)),0,VLOOKUP(FI5,Vehicles4,6,FALSE)))*ROUNDDOWN(('IQF Data'!FI44*'IQF Data'!FI43/12)/(IF(ISERROR(VLOOKUP(FI5,Vehicles10,6,FALSE)),0,VLOOKUP(FI5,Vehicles10,6,FALSE))),0)*1/(1-'Model Assumptions'!$I$682))</f>
        <v>0</v>
      </c>
      <c r="FJ173" s="210">
        <f>IF(ISERROR((IF(ISERROR(VLOOKUP(FJ5,Vehicles4,6,FALSE)),0,VLOOKUP(FJ5,Vehicles4,6,FALSE)))*ROUNDDOWN(('IQF Data'!FJ44*'IQF Data'!FJ43/12)/(IF(ISERROR(VLOOKUP(FJ5,Vehicles10,6,FALSE)),0,VLOOKUP(FJ5,Vehicles10,6,FALSE))),0)*1/(1+'Model Assumptions'!$I$682)),0,(IF(ISERROR(VLOOKUP(FJ5,Vehicles4,6,FALSE)),0,VLOOKUP(FJ5,Vehicles4,6,FALSE)))*ROUNDDOWN(('IQF Data'!FJ44*'IQF Data'!FJ43/12)/(IF(ISERROR(VLOOKUP(FJ5,Vehicles10,6,FALSE)),0,VLOOKUP(FJ5,Vehicles10,6,FALSE))),0)*1/(1-'Model Assumptions'!$I$682))</f>
        <v>0</v>
      </c>
      <c r="FK173" s="210">
        <f>IF(ISERROR((IF(ISERROR(VLOOKUP(FK5,Vehicles4,6,FALSE)),0,VLOOKUP(FK5,Vehicles4,6,FALSE)))*ROUNDDOWN(('IQF Data'!FK44*'IQF Data'!FK43/12)/(IF(ISERROR(VLOOKUP(FK5,Vehicles10,6,FALSE)),0,VLOOKUP(FK5,Vehicles10,6,FALSE))),0)*1/(1+'Model Assumptions'!$I$682)),0,(IF(ISERROR(VLOOKUP(FK5,Vehicles4,6,FALSE)),0,VLOOKUP(FK5,Vehicles4,6,FALSE)))*ROUNDDOWN(('IQF Data'!FK44*'IQF Data'!FK43/12)/(IF(ISERROR(VLOOKUP(FK5,Vehicles10,6,FALSE)),0,VLOOKUP(FK5,Vehicles10,6,FALSE))),0)*1/(1-'Model Assumptions'!$I$682))</f>
        <v>0</v>
      </c>
      <c r="FL173" s="210">
        <f>IF(ISERROR((IF(ISERROR(VLOOKUP(FL5,Vehicles4,6,FALSE)),0,VLOOKUP(FL5,Vehicles4,6,FALSE)))*ROUNDDOWN(('IQF Data'!FL44*'IQF Data'!FL43/12)/(IF(ISERROR(VLOOKUP(FL5,Vehicles10,6,FALSE)),0,VLOOKUP(FL5,Vehicles10,6,FALSE))),0)*1/(1+'Model Assumptions'!$I$682)),0,(IF(ISERROR(VLOOKUP(FL5,Vehicles4,6,FALSE)),0,VLOOKUP(FL5,Vehicles4,6,FALSE)))*ROUNDDOWN(('IQF Data'!FL44*'IQF Data'!FL43/12)/(IF(ISERROR(VLOOKUP(FL5,Vehicles10,6,FALSE)),0,VLOOKUP(FL5,Vehicles10,6,FALSE))),0)*1/(1-'Model Assumptions'!$I$682))</f>
        <v>0</v>
      </c>
      <c r="FM173" s="210">
        <f>IF(ISERROR((IF(ISERROR(VLOOKUP(FM5,Vehicles4,6,FALSE)),0,VLOOKUP(FM5,Vehicles4,6,FALSE)))*ROUNDDOWN(('IQF Data'!FM44*'IQF Data'!FM43/12)/(IF(ISERROR(VLOOKUP(FM5,Vehicles10,6,FALSE)),0,VLOOKUP(FM5,Vehicles10,6,FALSE))),0)*1/(1+'Model Assumptions'!$I$682)),0,(IF(ISERROR(VLOOKUP(FM5,Vehicles4,6,FALSE)),0,VLOOKUP(FM5,Vehicles4,6,FALSE)))*ROUNDDOWN(('IQF Data'!FM44*'IQF Data'!FM43/12)/(IF(ISERROR(VLOOKUP(FM5,Vehicles10,6,FALSE)),0,VLOOKUP(FM5,Vehicles10,6,FALSE))),0)*1/(1-'Model Assumptions'!$I$682))</f>
        <v>0</v>
      </c>
      <c r="FN173" s="210">
        <f>IF(ISERROR((IF(ISERROR(VLOOKUP(FN5,Vehicles4,6,FALSE)),0,VLOOKUP(FN5,Vehicles4,6,FALSE)))*ROUNDDOWN(('IQF Data'!FN44*'IQF Data'!FN43/12)/(IF(ISERROR(VLOOKUP(FN5,Vehicles10,6,FALSE)),0,VLOOKUP(FN5,Vehicles10,6,FALSE))),0)*1/(1+'Model Assumptions'!$I$682)),0,(IF(ISERROR(VLOOKUP(FN5,Vehicles4,6,FALSE)),0,VLOOKUP(FN5,Vehicles4,6,FALSE)))*ROUNDDOWN(('IQF Data'!FN44*'IQF Data'!FN43/12)/(IF(ISERROR(VLOOKUP(FN5,Vehicles10,6,FALSE)),0,VLOOKUP(FN5,Vehicles10,6,FALSE))),0)*1/(1-'Model Assumptions'!$I$682))</f>
        <v>0</v>
      </c>
      <c r="FO173" s="210">
        <f>IF(ISERROR((IF(ISERROR(VLOOKUP(FO5,Vehicles4,6,FALSE)),0,VLOOKUP(FO5,Vehicles4,6,FALSE)))*ROUNDDOWN(('IQF Data'!FO44*'IQF Data'!FO43/12)/(IF(ISERROR(VLOOKUP(FO5,Vehicles10,6,FALSE)),0,VLOOKUP(FO5,Vehicles10,6,FALSE))),0)*1/(1+'Model Assumptions'!$I$682)),0,(IF(ISERROR(VLOOKUP(FO5,Vehicles4,6,FALSE)),0,VLOOKUP(FO5,Vehicles4,6,FALSE)))*ROUNDDOWN(('IQF Data'!FO44*'IQF Data'!FO43/12)/(IF(ISERROR(VLOOKUP(FO5,Vehicles10,6,FALSE)),0,VLOOKUP(FO5,Vehicles10,6,FALSE))),0)*1/(1-'Model Assumptions'!$I$682))</f>
        <v>0</v>
      </c>
      <c r="FP173" s="210">
        <f>IF(ISERROR((IF(ISERROR(VLOOKUP(FP5,Vehicles4,6,FALSE)),0,VLOOKUP(FP5,Vehicles4,6,FALSE)))*ROUNDDOWN(('IQF Data'!FP44*'IQF Data'!FP43/12)/(IF(ISERROR(VLOOKUP(FP5,Vehicles10,6,FALSE)),0,VLOOKUP(FP5,Vehicles10,6,FALSE))),0)*1/(1+'Model Assumptions'!$I$682)),0,(IF(ISERROR(VLOOKUP(FP5,Vehicles4,6,FALSE)),0,VLOOKUP(FP5,Vehicles4,6,FALSE)))*ROUNDDOWN(('IQF Data'!FP44*'IQF Data'!FP43/12)/(IF(ISERROR(VLOOKUP(FP5,Vehicles10,6,FALSE)),0,VLOOKUP(FP5,Vehicles10,6,FALSE))),0)*1/(1-'Model Assumptions'!$I$682))</f>
        <v>0</v>
      </c>
      <c r="FQ173" s="210">
        <f>IF(ISERROR((IF(ISERROR(VLOOKUP(FQ5,Vehicles4,6,FALSE)),0,VLOOKUP(FQ5,Vehicles4,6,FALSE)))*ROUNDDOWN(('IQF Data'!FQ44*'IQF Data'!FQ43/12)/(IF(ISERROR(VLOOKUP(FQ5,Vehicles10,6,FALSE)),0,VLOOKUP(FQ5,Vehicles10,6,FALSE))),0)*1/(1+'Model Assumptions'!$I$682)),0,(IF(ISERROR(VLOOKUP(FQ5,Vehicles4,6,FALSE)),0,VLOOKUP(FQ5,Vehicles4,6,FALSE)))*ROUNDDOWN(('IQF Data'!FQ44*'IQF Data'!FQ43/12)/(IF(ISERROR(VLOOKUP(FQ5,Vehicles10,6,FALSE)),0,VLOOKUP(FQ5,Vehicles10,6,FALSE))),0)*1/(1-'Model Assumptions'!$I$682))</f>
        <v>0</v>
      </c>
      <c r="FR173" s="210">
        <f>IF(ISERROR((IF(ISERROR(VLOOKUP(FR5,Vehicles4,6,FALSE)),0,VLOOKUP(FR5,Vehicles4,6,FALSE)))*ROUNDDOWN(('IQF Data'!FR44*'IQF Data'!FR43/12)/(IF(ISERROR(VLOOKUP(FR5,Vehicles10,6,FALSE)),0,VLOOKUP(FR5,Vehicles10,6,FALSE))),0)*1/(1+'Model Assumptions'!$I$682)),0,(IF(ISERROR(VLOOKUP(FR5,Vehicles4,6,FALSE)),0,VLOOKUP(FR5,Vehicles4,6,FALSE)))*ROUNDDOWN(('IQF Data'!FR44*'IQF Data'!FR43/12)/(IF(ISERROR(VLOOKUP(FR5,Vehicles10,6,FALSE)),0,VLOOKUP(FR5,Vehicles10,6,FALSE))),0)*1/(1-'Model Assumptions'!$I$682))</f>
        <v>0</v>
      </c>
      <c r="FS173" s="210">
        <f>IF(ISERROR((IF(ISERROR(VLOOKUP(FS5,Vehicles4,6,FALSE)),0,VLOOKUP(FS5,Vehicles4,6,FALSE)))*ROUNDDOWN(('IQF Data'!FS44*'IQF Data'!FS43/12)/(IF(ISERROR(VLOOKUP(FS5,Vehicles10,6,FALSE)),0,VLOOKUP(FS5,Vehicles10,6,FALSE))),0)*1/(1+'Model Assumptions'!$I$682)),0,(IF(ISERROR(VLOOKUP(FS5,Vehicles4,6,FALSE)),0,VLOOKUP(FS5,Vehicles4,6,FALSE)))*ROUNDDOWN(('IQF Data'!FS44*'IQF Data'!FS43/12)/(IF(ISERROR(VLOOKUP(FS5,Vehicles10,6,FALSE)),0,VLOOKUP(FS5,Vehicles10,6,FALSE))),0)*1/(1-'Model Assumptions'!$I$682))</f>
        <v>0</v>
      </c>
      <c r="FT173" s="210">
        <f>IF(ISERROR((IF(ISERROR(VLOOKUP(FT5,Vehicles4,6,FALSE)),0,VLOOKUP(FT5,Vehicles4,6,FALSE)))*ROUNDDOWN(('IQF Data'!FT44*'IQF Data'!FT43/12)/(IF(ISERROR(VLOOKUP(FT5,Vehicles10,6,FALSE)),0,VLOOKUP(FT5,Vehicles10,6,FALSE))),0)*1/(1+'Model Assumptions'!$I$682)),0,(IF(ISERROR(VLOOKUP(FT5,Vehicles4,6,FALSE)),0,VLOOKUP(FT5,Vehicles4,6,FALSE)))*ROUNDDOWN(('IQF Data'!FT44*'IQF Data'!FT43/12)/(IF(ISERROR(VLOOKUP(FT5,Vehicles10,6,FALSE)),0,VLOOKUP(FT5,Vehicles10,6,FALSE))),0)*1/(1-'Model Assumptions'!$I$682))</f>
        <v>0</v>
      </c>
      <c r="FU173" s="210">
        <f>IF(ISERROR((IF(ISERROR(VLOOKUP(FU5,Vehicles4,6,FALSE)),0,VLOOKUP(FU5,Vehicles4,6,FALSE)))*ROUNDDOWN(('IQF Data'!FU44*'IQF Data'!FU43/12)/(IF(ISERROR(VLOOKUP(FU5,Vehicles10,6,FALSE)),0,VLOOKUP(FU5,Vehicles10,6,FALSE))),0)*1/(1+'Model Assumptions'!$I$682)),0,(IF(ISERROR(VLOOKUP(FU5,Vehicles4,6,FALSE)),0,VLOOKUP(FU5,Vehicles4,6,FALSE)))*ROUNDDOWN(('IQF Data'!FU44*'IQF Data'!FU43/12)/(IF(ISERROR(VLOOKUP(FU5,Vehicles10,6,FALSE)),0,VLOOKUP(FU5,Vehicles10,6,FALSE))),0)*1/(1-'Model Assumptions'!$I$682))</f>
        <v>0</v>
      </c>
      <c r="FV173" s="210">
        <f>IF(ISERROR((IF(ISERROR(VLOOKUP(FV5,Vehicles4,6,FALSE)),0,VLOOKUP(FV5,Vehicles4,6,FALSE)))*ROUNDDOWN(('IQF Data'!FV44*'IQF Data'!FV43/12)/(IF(ISERROR(VLOOKUP(FV5,Vehicles10,6,FALSE)),0,VLOOKUP(FV5,Vehicles10,6,FALSE))),0)*1/(1+'Model Assumptions'!$I$682)),0,(IF(ISERROR(VLOOKUP(FV5,Vehicles4,6,FALSE)),0,VLOOKUP(FV5,Vehicles4,6,FALSE)))*ROUNDDOWN(('IQF Data'!FV44*'IQF Data'!FV43/12)/(IF(ISERROR(VLOOKUP(FV5,Vehicles10,6,FALSE)),0,VLOOKUP(FV5,Vehicles10,6,FALSE))),0)*1/(1-'Model Assumptions'!$I$682))</f>
        <v>0</v>
      </c>
      <c r="FW173" s="210">
        <f>IF(ISERROR((IF(ISERROR(VLOOKUP(FW5,Vehicles4,6,FALSE)),0,VLOOKUP(FW5,Vehicles4,6,FALSE)))*ROUNDDOWN(('IQF Data'!FW44*'IQF Data'!FW43/12)/(IF(ISERROR(VLOOKUP(FW5,Vehicles10,6,FALSE)),0,VLOOKUP(FW5,Vehicles10,6,FALSE))),0)*1/(1+'Model Assumptions'!$I$682)),0,(IF(ISERROR(VLOOKUP(FW5,Vehicles4,6,FALSE)),0,VLOOKUP(FW5,Vehicles4,6,FALSE)))*ROUNDDOWN(('IQF Data'!FW44*'IQF Data'!FW43/12)/(IF(ISERROR(VLOOKUP(FW5,Vehicles10,6,FALSE)),0,VLOOKUP(FW5,Vehicles10,6,FALSE))),0)*1/(1-'Model Assumptions'!$I$682))</f>
        <v>0</v>
      </c>
      <c r="FX173" s="210">
        <f>IF(ISERROR((IF(ISERROR(VLOOKUP(FX5,Vehicles4,6,FALSE)),0,VLOOKUP(FX5,Vehicles4,6,FALSE)))*ROUNDDOWN(('IQF Data'!FX44*'IQF Data'!FX43/12)/(IF(ISERROR(VLOOKUP(FX5,Vehicles10,6,FALSE)),0,VLOOKUP(FX5,Vehicles10,6,FALSE))),0)*1/(1+'Model Assumptions'!$I$682)),0,(IF(ISERROR(VLOOKUP(FX5,Vehicles4,6,FALSE)),0,VLOOKUP(FX5,Vehicles4,6,FALSE)))*ROUNDDOWN(('IQF Data'!FX44*'IQF Data'!FX43/12)/(IF(ISERROR(VLOOKUP(FX5,Vehicles10,6,FALSE)),0,VLOOKUP(FX5,Vehicles10,6,FALSE))),0)*1/(1-'Model Assumptions'!$I$682))</f>
        <v>0</v>
      </c>
      <c r="FY173" s="210">
        <f>IF(ISERROR((IF(ISERROR(VLOOKUP(FY5,Vehicles4,6,FALSE)),0,VLOOKUP(FY5,Vehicles4,6,FALSE)))*ROUNDDOWN(('IQF Data'!FY44*'IQF Data'!FY43/12)/(IF(ISERROR(VLOOKUP(FY5,Vehicles10,6,FALSE)),0,VLOOKUP(FY5,Vehicles10,6,FALSE))),0)*1/(1+'Model Assumptions'!$I$682)),0,(IF(ISERROR(VLOOKUP(FY5,Vehicles4,6,FALSE)),0,VLOOKUP(FY5,Vehicles4,6,FALSE)))*ROUNDDOWN(('IQF Data'!FY44*'IQF Data'!FY43/12)/(IF(ISERROR(VLOOKUP(FY5,Vehicles10,6,FALSE)),0,VLOOKUP(FY5,Vehicles10,6,FALSE))),0)*1/(1-'Model Assumptions'!$I$682))</f>
        <v>0</v>
      </c>
      <c r="FZ173" s="210">
        <f>IF(ISERROR((IF(ISERROR(VLOOKUP(FZ5,Vehicles4,6,FALSE)),0,VLOOKUP(FZ5,Vehicles4,6,FALSE)))*ROUNDDOWN(('IQF Data'!FZ44*'IQF Data'!FZ43/12)/(IF(ISERROR(VLOOKUP(FZ5,Vehicles10,6,FALSE)),0,VLOOKUP(FZ5,Vehicles10,6,FALSE))),0)*1/(1+'Model Assumptions'!$I$682)),0,(IF(ISERROR(VLOOKUP(FZ5,Vehicles4,6,FALSE)),0,VLOOKUP(FZ5,Vehicles4,6,FALSE)))*ROUNDDOWN(('IQF Data'!FZ44*'IQF Data'!FZ43/12)/(IF(ISERROR(VLOOKUP(FZ5,Vehicles10,6,FALSE)),0,VLOOKUP(FZ5,Vehicles10,6,FALSE))),0)*1/(1-'Model Assumptions'!$I$682))</f>
        <v>0</v>
      </c>
      <c r="GA173" s="210">
        <f>IF(ISERROR((IF(ISERROR(VLOOKUP(GA5,Vehicles4,6,FALSE)),0,VLOOKUP(GA5,Vehicles4,6,FALSE)))*ROUNDDOWN(('IQF Data'!GA44*'IQF Data'!GA43/12)/(IF(ISERROR(VLOOKUP(GA5,Vehicles10,6,FALSE)),0,VLOOKUP(GA5,Vehicles10,6,FALSE))),0)*1/(1+'Model Assumptions'!$I$682)),0,(IF(ISERROR(VLOOKUP(GA5,Vehicles4,6,FALSE)),0,VLOOKUP(GA5,Vehicles4,6,FALSE)))*ROUNDDOWN(('IQF Data'!GA44*'IQF Data'!GA43/12)/(IF(ISERROR(VLOOKUP(GA5,Vehicles10,6,FALSE)),0,VLOOKUP(GA5,Vehicles10,6,FALSE))),0)*1/(1-'Model Assumptions'!$I$682))</f>
        <v>0</v>
      </c>
      <c r="GB173" s="210">
        <f>IF(ISERROR((IF(ISERROR(VLOOKUP(GB5,Vehicles4,6,FALSE)),0,VLOOKUP(GB5,Vehicles4,6,FALSE)))*ROUNDDOWN(('IQF Data'!GB44*'IQF Data'!GB43/12)/(IF(ISERROR(VLOOKUP(GB5,Vehicles10,6,FALSE)),0,VLOOKUP(GB5,Vehicles10,6,FALSE))),0)*1/(1+'Model Assumptions'!$I$682)),0,(IF(ISERROR(VLOOKUP(GB5,Vehicles4,6,FALSE)),0,VLOOKUP(GB5,Vehicles4,6,FALSE)))*ROUNDDOWN(('IQF Data'!GB44*'IQF Data'!GB43/12)/(IF(ISERROR(VLOOKUP(GB5,Vehicles10,6,FALSE)),0,VLOOKUP(GB5,Vehicles10,6,FALSE))),0)*1/(1-'Model Assumptions'!$I$682))</f>
        <v>0</v>
      </c>
      <c r="GC173" s="210">
        <f>IF(ISERROR((IF(ISERROR(VLOOKUP(GC5,Vehicles4,6,FALSE)),0,VLOOKUP(GC5,Vehicles4,6,FALSE)))*ROUNDDOWN(('IQF Data'!GC44*'IQF Data'!GC43/12)/(IF(ISERROR(VLOOKUP(GC5,Vehicles10,6,FALSE)),0,VLOOKUP(GC5,Vehicles10,6,FALSE))),0)*1/(1+'Model Assumptions'!$I$682)),0,(IF(ISERROR(VLOOKUP(GC5,Vehicles4,6,FALSE)),0,VLOOKUP(GC5,Vehicles4,6,FALSE)))*ROUNDDOWN(('IQF Data'!GC44*'IQF Data'!GC43/12)/(IF(ISERROR(VLOOKUP(GC5,Vehicles10,6,FALSE)),0,VLOOKUP(GC5,Vehicles10,6,FALSE))),0)*1/(1-'Model Assumptions'!$I$682))</f>
        <v>0</v>
      </c>
      <c r="GD173" s="210">
        <f>IF(ISERROR((IF(ISERROR(VLOOKUP(GD5,Vehicles4,6,FALSE)),0,VLOOKUP(GD5,Vehicles4,6,FALSE)))*ROUNDDOWN(('IQF Data'!GD44*'IQF Data'!GD43/12)/(IF(ISERROR(VLOOKUP(GD5,Vehicles10,6,FALSE)),0,VLOOKUP(GD5,Vehicles10,6,FALSE))),0)*1/(1+'Model Assumptions'!$I$682)),0,(IF(ISERROR(VLOOKUP(GD5,Vehicles4,6,FALSE)),0,VLOOKUP(GD5,Vehicles4,6,FALSE)))*ROUNDDOWN(('IQF Data'!GD44*'IQF Data'!GD43/12)/(IF(ISERROR(VLOOKUP(GD5,Vehicles10,6,FALSE)),0,VLOOKUP(GD5,Vehicles10,6,FALSE))),0)*1/(1-'Model Assumptions'!$I$682))</f>
        <v>0</v>
      </c>
      <c r="GE173" s="210">
        <f>IF(ISERROR((IF(ISERROR(VLOOKUP(GE5,Vehicles4,6,FALSE)),0,VLOOKUP(GE5,Vehicles4,6,FALSE)))*ROUNDDOWN(('IQF Data'!GE44*'IQF Data'!GE43/12)/(IF(ISERROR(VLOOKUP(GE5,Vehicles10,6,FALSE)),0,VLOOKUP(GE5,Vehicles10,6,FALSE))),0)*1/(1+'Model Assumptions'!$I$682)),0,(IF(ISERROR(VLOOKUP(GE5,Vehicles4,6,FALSE)),0,VLOOKUP(GE5,Vehicles4,6,FALSE)))*ROUNDDOWN(('IQF Data'!GE44*'IQF Data'!GE43/12)/(IF(ISERROR(VLOOKUP(GE5,Vehicles10,6,FALSE)),0,VLOOKUP(GE5,Vehicles10,6,FALSE))),0)*1/(1-'Model Assumptions'!$I$682))</f>
        <v>0</v>
      </c>
      <c r="GF173" s="210">
        <f>IF(ISERROR((IF(ISERROR(VLOOKUP(GF5,Vehicles4,6,FALSE)),0,VLOOKUP(GF5,Vehicles4,6,FALSE)))*ROUNDDOWN(('IQF Data'!GF44*'IQF Data'!GF43/12)/(IF(ISERROR(VLOOKUP(GF5,Vehicles10,6,FALSE)),0,VLOOKUP(GF5,Vehicles10,6,FALSE))),0)*1/(1+'Model Assumptions'!$I$682)),0,(IF(ISERROR(VLOOKUP(GF5,Vehicles4,6,FALSE)),0,VLOOKUP(GF5,Vehicles4,6,FALSE)))*ROUNDDOWN(('IQF Data'!GF44*'IQF Data'!GF43/12)/(IF(ISERROR(VLOOKUP(GF5,Vehicles10,6,FALSE)),0,VLOOKUP(GF5,Vehicles10,6,FALSE))),0)*1/(1-'Model Assumptions'!$I$682))</f>
        <v>0</v>
      </c>
      <c r="GG173" s="210">
        <f>IF(ISERROR((IF(ISERROR(VLOOKUP(GG5,Vehicles4,6,FALSE)),0,VLOOKUP(GG5,Vehicles4,6,FALSE)))*ROUNDDOWN(('IQF Data'!GG44*'IQF Data'!GG43/12)/(IF(ISERROR(VLOOKUP(GG5,Vehicles10,6,FALSE)),0,VLOOKUP(GG5,Vehicles10,6,FALSE))),0)*1/(1+'Model Assumptions'!$I$682)),0,(IF(ISERROR(VLOOKUP(GG5,Vehicles4,6,FALSE)),0,VLOOKUP(GG5,Vehicles4,6,FALSE)))*ROUNDDOWN(('IQF Data'!GG44*'IQF Data'!GG43/12)/(IF(ISERROR(VLOOKUP(GG5,Vehicles10,6,FALSE)),0,VLOOKUP(GG5,Vehicles10,6,FALSE))),0)*1/(1-'Model Assumptions'!$I$682))</f>
        <v>0</v>
      </c>
      <c r="GH173" s="210">
        <f>IF(ISERROR((IF(ISERROR(VLOOKUP(GH5,Vehicles4,6,FALSE)),0,VLOOKUP(GH5,Vehicles4,6,FALSE)))*ROUNDDOWN(('IQF Data'!GH44*'IQF Data'!GH43/12)/(IF(ISERROR(VLOOKUP(GH5,Vehicles10,6,FALSE)),0,VLOOKUP(GH5,Vehicles10,6,FALSE))),0)*1/(1+'Model Assumptions'!$I$682)),0,(IF(ISERROR(VLOOKUP(GH5,Vehicles4,6,FALSE)),0,VLOOKUP(GH5,Vehicles4,6,FALSE)))*ROUNDDOWN(('IQF Data'!GH44*'IQF Data'!GH43/12)/(IF(ISERROR(VLOOKUP(GH5,Vehicles10,6,FALSE)),0,VLOOKUP(GH5,Vehicles10,6,FALSE))),0)*1/(1-'Model Assumptions'!$I$682))</f>
        <v>0</v>
      </c>
      <c r="GI173" s="210">
        <f>IF(ISERROR((IF(ISERROR(VLOOKUP(GI5,Vehicles4,6,FALSE)),0,VLOOKUP(GI5,Vehicles4,6,FALSE)))*ROUNDDOWN(('IQF Data'!GI44*'IQF Data'!GI43/12)/(IF(ISERROR(VLOOKUP(GI5,Vehicles10,6,FALSE)),0,VLOOKUP(GI5,Vehicles10,6,FALSE))),0)*1/(1+'Model Assumptions'!$I$682)),0,(IF(ISERROR(VLOOKUP(GI5,Vehicles4,6,FALSE)),0,VLOOKUP(GI5,Vehicles4,6,FALSE)))*ROUNDDOWN(('IQF Data'!GI44*'IQF Data'!GI43/12)/(IF(ISERROR(VLOOKUP(GI5,Vehicles10,6,FALSE)),0,VLOOKUP(GI5,Vehicles10,6,FALSE))),0)*1/(1-'Model Assumptions'!$I$682))</f>
        <v>0</v>
      </c>
      <c r="GJ173" s="210">
        <f>IF(ISERROR((IF(ISERROR(VLOOKUP(GJ5,Vehicles4,6,FALSE)),0,VLOOKUP(GJ5,Vehicles4,6,FALSE)))*ROUNDDOWN(('IQF Data'!GJ44*'IQF Data'!GJ43/12)/(IF(ISERROR(VLOOKUP(GJ5,Vehicles10,6,FALSE)),0,VLOOKUP(GJ5,Vehicles10,6,FALSE))),0)*1/(1+'Model Assumptions'!$I$682)),0,(IF(ISERROR(VLOOKUP(GJ5,Vehicles4,6,FALSE)),0,VLOOKUP(GJ5,Vehicles4,6,FALSE)))*ROUNDDOWN(('IQF Data'!GJ44*'IQF Data'!GJ43/12)/(IF(ISERROR(VLOOKUP(GJ5,Vehicles10,6,FALSE)),0,VLOOKUP(GJ5,Vehicles10,6,FALSE))),0)*1/(1-'Model Assumptions'!$I$682))</f>
        <v>0</v>
      </c>
      <c r="GK173" s="210">
        <f>IF(ISERROR((IF(ISERROR(VLOOKUP(GK5,Vehicles4,6,FALSE)),0,VLOOKUP(GK5,Vehicles4,6,FALSE)))*ROUNDDOWN(('IQF Data'!GK44*'IQF Data'!GK43/12)/(IF(ISERROR(VLOOKUP(GK5,Vehicles10,6,FALSE)),0,VLOOKUP(GK5,Vehicles10,6,FALSE))),0)*1/(1+'Model Assumptions'!$I$682)),0,(IF(ISERROR(VLOOKUP(GK5,Vehicles4,6,FALSE)),0,VLOOKUP(GK5,Vehicles4,6,FALSE)))*ROUNDDOWN(('IQF Data'!GK44*'IQF Data'!GK43/12)/(IF(ISERROR(VLOOKUP(GK5,Vehicles10,6,FALSE)),0,VLOOKUP(GK5,Vehicles10,6,FALSE))),0)*1/(1-'Model Assumptions'!$I$682))</f>
        <v>0</v>
      </c>
      <c r="GL173" s="210">
        <f>IF(ISERROR((IF(ISERROR(VLOOKUP(GL5,Vehicles4,6,FALSE)),0,VLOOKUP(GL5,Vehicles4,6,FALSE)))*ROUNDDOWN(('IQF Data'!GL44*'IQF Data'!GL43/12)/(IF(ISERROR(VLOOKUP(GL5,Vehicles10,6,FALSE)),0,VLOOKUP(GL5,Vehicles10,6,FALSE))),0)*1/(1+'Model Assumptions'!$I$682)),0,(IF(ISERROR(VLOOKUP(GL5,Vehicles4,6,FALSE)),0,VLOOKUP(GL5,Vehicles4,6,FALSE)))*ROUNDDOWN(('IQF Data'!GL44*'IQF Data'!GL43/12)/(IF(ISERROR(VLOOKUP(GL5,Vehicles10,6,FALSE)),0,VLOOKUP(GL5,Vehicles10,6,FALSE))),0)*1/(1-'Model Assumptions'!$I$682))</f>
        <v>0</v>
      </c>
      <c r="GM173" s="210">
        <f>IF(ISERROR((IF(ISERROR(VLOOKUP(GM5,Vehicles4,6,FALSE)),0,VLOOKUP(GM5,Vehicles4,6,FALSE)))*ROUNDDOWN(('IQF Data'!GM44*'IQF Data'!GM43/12)/(IF(ISERROR(VLOOKUP(GM5,Vehicles10,6,FALSE)),0,VLOOKUP(GM5,Vehicles10,6,FALSE))),0)*1/(1+'Model Assumptions'!$I$682)),0,(IF(ISERROR(VLOOKUP(GM5,Vehicles4,6,FALSE)),0,VLOOKUP(GM5,Vehicles4,6,FALSE)))*ROUNDDOWN(('IQF Data'!GM44*'IQF Data'!GM43/12)/(IF(ISERROR(VLOOKUP(GM5,Vehicles10,6,FALSE)),0,VLOOKUP(GM5,Vehicles10,6,FALSE))),0)*1/(1-'Model Assumptions'!$I$682))</f>
        <v>0</v>
      </c>
      <c r="GN173" s="210">
        <f>IF(ISERROR((IF(ISERROR(VLOOKUP(GN5,Vehicles4,6,FALSE)),0,VLOOKUP(GN5,Vehicles4,6,FALSE)))*ROUNDDOWN(('IQF Data'!GN44*'IQF Data'!GN43/12)/(IF(ISERROR(VLOOKUP(GN5,Vehicles10,6,FALSE)),0,VLOOKUP(GN5,Vehicles10,6,FALSE))),0)*1/(1+'Model Assumptions'!$I$682)),0,(IF(ISERROR(VLOOKUP(GN5,Vehicles4,6,FALSE)),0,VLOOKUP(GN5,Vehicles4,6,FALSE)))*ROUNDDOWN(('IQF Data'!GN44*'IQF Data'!GN43/12)/(IF(ISERROR(VLOOKUP(GN5,Vehicles10,6,FALSE)),0,VLOOKUP(GN5,Vehicles10,6,FALSE))),0)*1/(1-'Model Assumptions'!$I$682))</f>
        <v>0</v>
      </c>
      <c r="GO173" s="210">
        <f>IF(ISERROR((IF(ISERROR(VLOOKUP(GO5,Vehicles4,6,FALSE)),0,VLOOKUP(GO5,Vehicles4,6,FALSE)))*ROUNDDOWN(('IQF Data'!GO44*'IQF Data'!GO43/12)/(IF(ISERROR(VLOOKUP(GO5,Vehicles10,6,FALSE)),0,VLOOKUP(GO5,Vehicles10,6,FALSE))),0)*1/(1+'Model Assumptions'!$I$682)),0,(IF(ISERROR(VLOOKUP(GO5,Vehicles4,6,FALSE)),0,VLOOKUP(GO5,Vehicles4,6,FALSE)))*ROUNDDOWN(('IQF Data'!GO44*'IQF Data'!GO43/12)/(IF(ISERROR(VLOOKUP(GO5,Vehicles10,6,FALSE)),0,VLOOKUP(GO5,Vehicles10,6,FALSE))),0)*1/(1-'Model Assumptions'!$I$682))</f>
        <v>0</v>
      </c>
      <c r="GP173" s="210">
        <f>IF(ISERROR((IF(ISERROR(VLOOKUP(GP5,Vehicles4,6,FALSE)),0,VLOOKUP(GP5,Vehicles4,6,FALSE)))*ROUNDDOWN(('IQF Data'!GP44*'IQF Data'!GP43/12)/(IF(ISERROR(VLOOKUP(GP5,Vehicles10,6,FALSE)),0,VLOOKUP(GP5,Vehicles10,6,FALSE))),0)*1/(1+'Model Assumptions'!$I$682)),0,(IF(ISERROR(VLOOKUP(GP5,Vehicles4,6,FALSE)),0,VLOOKUP(GP5,Vehicles4,6,FALSE)))*ROUNDDOWN(('IQF Data'!GP44*'IQF Data'!GP43/12)/(IF(ISERROR(VLOOKUP(GP5,Vehicles10,6,FALSE)),0,VLOOKUP(GP5,Vehicles10,6,FALSE))),0)*1/(1-'Model Assumptions'!$I$682))</f>
        <v>0</v>
      </c>
      <c r="GQ173" s="210">
        <f>IF(ISERROR((IF(ISERROR(VLOOKUP(GQ5,Vehicles4,6,FALSE)),0,VLOOKUP(GQ5,Vehicles4,6,FALSE)))*ROUNDDOWN(('IQF Data'!GQ44*'IQF Data'!GQ43/12)/(IF(ISERROR(VLOOKUP(GQ5,Vehicles10,6,FALSE)),0,VLOOKUP(GQ5,Vehicles10,6,FALSE))),0)*1/(1+'Model Assumptions'!$I$682)),0,(IF(ISERROR(VLOOKUP(GQ5,Vehicles4,6,FALSE)),0,VLOOKUP(GQ5,Vehicles4,6,FALSE)))*ROUNDDOWN(('IQF Data'!GQ44*'IQF Data'!GQ43/12)/(IF(ISERROR(VLOOKUP(GQ5,Vehicles10,6,FALSE)),0,VLOOKUP(GQ5,Vehicles10,6,FALSE))),0)*1/(1-'Model Assumptions'!$I$682))</f>
        <v>0</v>
      </c>
      <c r="GR173" s="210">
        <f>IF(ISERROR((IF(ISERROR(VLOOKUP(GR5,Vehicles4,6,FALSE)),0,VLOOKUP(GR5,Vehicles4,6,FALSE)))*ROUNDDOWN(('IQF Data'!GR44*'IQF Data'!GR43/12)/(IF(ISERROR(VLOOKUP(GR5,Vehicles10,6,FALSE)),0,VLOOKUP(GR5,Vehicles10,6,FALSE))),0)*1/(1+'Model Assumptions'!$I$682)),0,(IF(ISERROR(VLOOKUP(GR5,Vehicles4,6,FALSE)),0,VLOOKUP(GR5,Vehicles4,6,FALSE)))*ROUNDDOWN(('IQF Data'!GR44*'IQF Data'!GR43/12)/(IF(ISERROR(VLOOKUP(GR5,Vehicles10,6,FALSE)),0,VLOOKUP(GR5,Vehicles10,6,FALSE))),0)*1/(1-'Model Assumptions'!$I$682))</f>
        <v>0</v>
      </c>
      <c r="GS173" s="210">
        <f>IF(ISERROR((IF(ISERROR(VLOOKUP(GS5,Vehicles4,6,FALSE)),0,VLOOKUP(GS5,Vehicles4,6,FALSE)))*ROUNDDOWN(('IQF Data'!GS44*'IQF Data'!GS43/12)/(IF(ISERROR(VLOOKUP(GS5,Vehicles10,6,FALSE)),0,VLOOKUP(GS5,Vehicles10,6,FALSE))),0)*1/(1+'Model Assumptions'!$I$682)),0,(IF(ISERROR(VLOOKUP(GS5,Vehicles4,6,FALSE)),0,VLOOKUP(GS5,Vehicles4,6,FALSE)))*ROUNDDOWN(('IQF Data'!GS44*'IQF Data'!GS43/12)/(IF(ISERROR(VLOOKUP(GS5,Vehicles10,6,FALSE)),0,VLOOKUP(GS5,Vehicles10,6,FALSE))),0)*1/(1-'Model Assumptions'!$I$682))</f>
        <v>0</v>
      </c>
      <c r="GT173" s="210">
        <f>IF(ISERROR((IF(ISERROR(VLOOKUP(GT5,Vehicles4,6,FALSE)),0,VLOOKUP(GT5,Vehicles4,6,FALSE)))*ROUNDDOWN(('IQF Data'!GT44*'IQF Data'!GT43/12)/(IF(ISERROR(VLOOKUP(GT5,Vehicles10,6,FALSE)),0,VLOOKUP(GT5,Vehicles10,6,FALSE))),0)*1/(1+'Model Assumptions'!$I$682)),0,(IF(ISERROR(VLOOKUP(GT5,Vehicles4,6,FALSE)),0,VLOOKUP(GT5,Vehicles4,6,FALSE)))*ROUNDDOWN(('IQF Data'!GT44*'IQF Data'!GT43/12)/(IF(ISERROR(VLOOKUP(GT5,Vehicles10,6,FALSE)),0,VLOOKUP(GT5,Vehicles10,6,FALSE))),0)*1/(1-'Model Assumptions'!$I$682))</f>
        <v>0</v>
      </c>
      <c r="GU173" s="210">
        <f>IF(ISERROR((IF(ISERROR(VLOOKUP(GU5,Vehicles4,6,FALSE)),0,VLOOKUP(GU5,Vehicles4,6,FALSE)))*ROUNDDOWN(('IQF Data'!GU44*'IQF Data'!GU43/12)/(IF(ISERROR(VLOOKUP(GU5,Vehicles10,6,FALSE)),0,VLOOKUP(GU5,Vehicles10,6,FALSE))),0)*1/(1+'Model Assumptions'!$I$682)),0,(IF(ISERROR(VLOOKUP(GU5,Vehicles4,6,FALSE)),0,VLOOKUP(GU5,Vehicles4,6,FALSE)))*ROUNDDOWN(('IQF Data'!GU44*'IQF Data'!GU43/12)/(IF(ISERROR(VLOOKUP(GU5,Vehicles10,6,FALSE)),0,VLOOKUP(GU5,Vehicles10,6,FALSE))),0)*1/(1-'Model Assumptions'!$I$682))</f>
        <v>0</v>
      </c>
      <c r="GV173" s="210">
        <f>IF(ISERROR((IF(ISERROR(VLOOKUP(GV5,Vehicles4,6,FALSE)),0,VLOOKUP(GV5,Vehicles4,6,FALSE)))*ROUNDDOWN(('IQF Data'!GV44*'IQF Data'!GV43/12)/(IF(ISERROR(VLOOKUP(GV5,Vehicles10,6,FALSE)),0,VLOOKUP(GV5,Vehicles10,6,FALSE))),0)*1/(1+'Model Assumptions'!$I$682)),0,(IF(ISERROR(VLOOKUP(GV5,Vehicles4,6,FALSE)),0,VLOOKUP(GV5,Vehicles4,6,FALSE)))*ROUNDDOWN(('IQF Data'!GV44*'IQF Data'!GV43/12)/(IF(ISERROR(VLOOKUP(GV5,Vehicles10,6,FALSE)),0,VLOOKUP(GV5,Vehicles10,6,FALSE))),0)*1/(1-'Model Assumptions'!$I$682))</f>
        <v>0</v>
      </c>
      <c r="GX173" s="230">
        <f t="shared" si="223"/>
        <v>172</v>
      </c>
      <c r="HB173" s="211" t="str">
        <f>FN$18&amp;FN$19&amp;FN$20</f>
        <v/>
      </c>
      <c r="HF173" s="212" t="str">
        <f>FN$18&amp;FN$19&amp;FN$20&amp;"Term:"&amp; FN$43&amp;"  Mileage: "&amp;FN$44</f>
        <v xml:space="preserve">Term:  Mileage: </v>
      </c>
    </row>
    <row r="174" spans="1:214" ht="12" hidden="1" customHeight="1" x14ac:dyDescent="0.2">
      <c r="A174" s="230" t="s">
        <v>440</v>
      </c>
      <c r="B174" s="208" t="str">
        <f t="shared" si="128"/>
        <v>x</v>
      </c>
      <c r="D174" s="231" t="str">
        <f>'Vehicle Downtime'!C67</f>
        <v>Repairs downtime</v>
      </c>
      <c r="E174" s="218">
        <f>(IF(ISERROR(VLOOKUP(E5,Vehicles9,6,FALSE)),0,VLOOKUP(E5,Vehicles9,6,FALSE))+IF(ISERROR(VLOOKUP(E5,Vehicles5,6,FALSE)),0,VLOOKUP(E5,Vehicles5,6,FALSE))*'IQF Data'!E44)*1+'Model Assumptions'!$I$682</f>
        <v>0.30040912826471966</v>
      </c>
      <c r="F174" s="218">
        <f>(IF(ISERROR(VLOOKUP(F5,Vehicles9,6,FALSE)),0,VLOOKUP(F5,Vehicles9,6,FALSE))+IF(ISERROR(VLOOKUP(F5,Vehicles5,6,FALSE)),0,VLOOKUP(F5,Vehicles5,6,FALSE))*'IQF Data'!F44)*1+'Model Assumptions'!$I$682</f>
        <v>0.4899001961186934</v>
      </c>
      <c r="G174" s="218">
        <f>(IF(ISERROR(VLOOKUP(G5,Vehicles9,6,FALSE)),0,VLOOKUP(G5,Vehicles9,6,FALSE))+IF(ISERROR(VLOOKUP(G5,Vehicles5,6,FALSE)),0,VLOOKUP(G5,Vehicles5,6,FALSE))*'IQF Data'!G44)*1+'Model Assumptions'!$I$682</f>
        <v>0.8688823318266411</v>
      </c>
      <c r="H174" s="218">
        <f>(IF(ISERROR(VLOOKUP(H5,Vehicles9,6,FALSE)),0,VLOOKUP(H5,Vehicles9,6,FALSE))+IF(ISERROR(VLOOKUP(H5,Vehicles5,6,FALSE)),0,VLOOKUP(H5,Vehicles5,6,FALSE))*'IQF Data'!H44)*1+'Model Assumptions'!$I$682</f>
        <v>0.30040912826471966</v>
      </c>
      <c r="I174" s="218">
        <f>(IF(ISERROR(VLOOKUP(I5,Vehicles9,6,FALSE)),0,VLOOKUP(I5,Vehicles9,6,FALSE))+IF(ISERROR(VLOOKUP(I5,Vehicles5,6,FALSE)),0,VLOOKUP(I5,Vehicles5,6,FALSE))*'IQF Data'!I44)*1+'Model Assumptions'!$I$682</f>
        <v>0.4899001961186934</v>
      </c>
      <c r="J174" s="218">
        <f>(IF(ISERROR(VLOOKUP(J5,Vehicles9,6,FALSE)),0,VLOOKUP(J5,Vehicles9,6,FALSE))+IF(ISERROR(VLOOKUP(J5,Vehicles5,6,FALSE)),0,VLOOKUP(J5,Vehicles5,6,FALSE))*'IQF Data'!J44)*1+'Model Assumptions'!$I$682</f>
        <v>0.8688823318266411</v>
      </c>
      <c r="K174" s="218">
        <f>(IF(ISERROR(VLOOKUP(K5,Vehicles9,6,FALSE)),0,VLOOKUP(K5,Vehicles9,6,FALSE))+IF(ISERROR(VLOOKUP(K5,Vehicles5,6,FALSE)),0,VLOOKUP(K5,Vehicles5,6,FALSE))*'IQF Data'!K44)*1+'Model Assumptions'!$I$682</f>
        <v>0.32190993158128312</v>
      </c>
      <c r="L174" s="218">
        <f>(IF(ISERROR(VLOOKUP(L5,Vehicles9,6,FALSE)),0,VLOOKUP(L5,Vehicles9,6,FALSE))+IF(ISERROR(VLOOKUP(L5,Vehicles5,6,FALSE)),0,VLOOKUP(L5,Vehicles5,6,FALSE))*'IQF Data'!L44)*1+'Model Assumptions'!$I$682</f>
        <v>0.46389063170131761</v>
      </c>
      <c r="M174" s="218">
        <f>(IF(ISERROR(VLOOKUP(M5,Vehicles9,6,FALSE)),0,VLOOKUP(M5,Vehicles9,6,FALSE))+IF(ISERROR(VLOOKUP(M5,Vehicles5,6,FALSE)),0,VLOOKUP(M5,Vehicles5,6,FALSE))*'IQF Data'!M44)*1+'Model Assumptions'!$I$682</f>
        <v>0.74785203194138694</v>
      </c>
      <c r="N174" s="218">
        <f>(IF(ISERROR(VLOOKUP(N5,Vehicles9,6,FALSE)),0,VLOOKUP(N5,Vehicles9,6,FALSE))+IF(ISERROR(VLOOKUP(N5,Vehicles5,6,FALSE)),0,VLOOKUP(N5,Vehicles5,6,FALSE))*'IQF Data'!N44)*1+'Model Assumptions'!$I$682</f>
        <v>0.32190993158128312</v>
      </c>
      <c r="O174" s="218">
        <f>(IF(ISERROR(VLOOKUP(O5,Vehicles9,6,FALSE)),0,VLOOKUP(O5,Vehicles9,6,FALSE))+IF(ISERROR(VLOOKUP(O5,Vehicles5,6,FALSE)),0,VLOOKUP(O5,Vehicles5,6,FALSE))*'IQF Data'!O44)*1+'Model Assumptions'!$I$682</f>
        <v>0.46389063170131761</v>
      </c>
      <c r="P174" s="218">
        <f>(IF(ISERROR(VLOOKUP(P5,Vehicles9,6,FALSE)),0,VLOOKUP(P5,Vehicles9,6,FALSE))+IF(ISERROR(VLOOKUP(P5,Vehicles5,6,FALSE)),0,VLOOKUP(P5,Vehicles5,6,FALSE))*'IQF Data'!P44)*1+'Model Assumptions'!$I$682</f>
        <v>0.74785203194138694</v>
      </c>
      <c r="Q174" s="218">
        <f>(IF(ISERROR(VLOOKUP(Q5,Vehicles9,6,FALSE)),0,VLOOKUP(Q5,Vehicles9,6,FALSE))+IF(ISERROR(VLOOKUP(Q5,Vehicles5,6,FALSE)),0,VLOOKUP(Q5,Vehicles5,6,FALSE))*'IQF Data'!Q44)*1+'Model Assumptions'!$I$682</f>
        <v>0.21384678050181363</v>
      </c>
      <c r="R174" s="218">
        <f>(IF(ISERROR(VLOOKUP(R5,Vehicles9,6,FALSE)),0,VLOOKUP(R5,Vehicles9,6,FALSE))+IF(ISERROR(VLOOKUP(R5,Vehicles5,6,FALSE)),0,VLOOKUP(R5,Vehicles5,6,FALSE))*'IQF Data'!R44)*1+'Model Assumptions'!$I$682</f>
        <v>0.30604678050181366</v>
      </c>
      <c r="S174" s="218">
        <f>(IF(ISERROR(VLOOKUP(S5,Vehicles9,6,FALSE)),0,VLOOKUP(S5,Vehicles9,6,FALSE))+IF(ISERROR(VLOOKUP(S5,Vehicles5,6,FALSE)),0,VLOOKUP(S5,Vehicles5,6,FALSE))*'IQF Data'!S44)*1+'Model Assumptions'!$I$682</f>
        <v>0.49044678050181367</v>
      </c>
      <c r="T174" s="218">
        <f>(IF(ISERROR(VLOOKUP(T5,Vehicles9,6,FALSE)),0,VLOOKUP(T5,Vehicles9,6,FALSE))+IF(ISERROR(VLOOKUP(T5,Vehicles5,6,FALSE)),0,VLOOKUP(T5,Vehicles5,6,FALSE))*'IQF Data'!T44)*1+'Model Assumptions'!$I$682</f>
        <v>0.21384678050181363</v>
      </c>
      <c r="U174" s="218">
        <f>(IF(ISERROR(VLOOKUP(U5,Vehicles9,6,FALSE)),0,VLOOKUP(U5,Vehicles9,6,FALSE))+IF(ISERROR(VLOOKUP(U5,Vehicles5,6,FALSE)),0,VLOOKUP(U5,Vehicles5,6,FALSE))*'IQF Data'!U44)*1+'Model Assumptions'!$I$682</f>
        <v>0.30604678050181366</v>
      </c>
      <c r="V174" s="218">
        <f>(IF(ISERROR(VLOOKUP(V5,Vehicles9,6,FALSE)),0,VLOOKUP(V5,Vehicles9,6,FALSE))+IF(ISERROR(VLOOKUP(V5,Vehicles5,6,FALSE)),0,VLOOKUP(V5,Vehicles5,6,FALSE))*'IQF Data'!V44)*1+'Model Assumptions'!$I$682</f>
        <v>0.49044678050181367</v>
      </c>
      <c r="W174" s="218">
        <f>(IF(ISERROR(VLOOKUP(W5,Vehicles9,6,FALSE)),0,VLOOKUP(W5,Vehicles9,6,FALSE))+IF(ISERROR(VLOOKUP(W5,Vehicles5,6,FALSE)),0,VLOOKUP(W5,Vehicles5,6,FALSE))*'IQF Data'!W44)*1+'Model Assumptions'!$I$682</f>
        <v>0.22740952773522752</v>
      </c>
      <c r="X174" s="218">
        <f>(IF(ISERROR(VLOOKUP(X5,Vehicles9,6,FALSE)),0,VLOOKUP(X5,Vehicles9,6,FALSE))+IF(ISERROR(VLOOKUP(X5,Vehicles5,6,FALSE)),0,VLOOKUP(X5,Vehicles5,6,FALSE))*'IQF Data'!X44)*1+'Model Assumptions'!$I$682</f>
        <v>0.33245952773522747</v>
      </c>
      <c r="Y174" s="218">
        <f>(IF(ISERROR(VLOOKUP(Y5,Vehicles9,6,FALSE)),0,VLOOKUP(Y5,Vehicles9,6,FALSE))+IF(ISERROR(VLOOKUP(Y5,Vehicles5,6,FALSE)),0,VLOOKUP(Y5,Vehicles5,6,FALSE))*'IQF Data'!Y44)*1+'Model Assumptions'!$I$682</f>
        <v>0.54255952773522753</v>
      </c>
      <c r="Z174" s="218">
        <f>(IF(ISERROR(VLOOKUP(Z5,Vehicles9,6,FALSE)),0,VLOOKUP(Z5,Vehicles9,6,FALSE))+IF(ISERROR(VLOOKUP(Z5,Vehicles5,6,FALSE)),0,VLOOKUP(Z5,Vehicles5,6,FALSE))*'IQF Data'!Z44)*1+'Model Assumptions'!$I$682</f>
        <v>0.22740952773522752</v>
      </c>
      <c r="AA174" s="218">
        <f>(IF(ISERROR(VLOOKUP(AA5,Vehicles9,6,FALSE)),0,VLOOKUP(AA5,Vehicles9,6,FALSE))+IF(ISERROR(VLOOKUP(AA5,Vehicles5,6,FALSE)),0,VLOOKUP(AA5,Vehicles5,6,FALSE))*'IQF Data'!AA44)*1+'Model Assumptions'!$I$682</f>
        <v>0.33245952773522747</v>
      </c>
      <c r="AB174" s="218">
        <f>(IF(ISERROR(VLOOKUP(AB5,Vehicles9,6,FALSE)),0,VLOOKUP(AB5,Vehicles9,6,FALSE))+IF(ISERROR(VLOOKUP(AB5,Vehicles5,6,FALSE)),0,VLOOKUP(AB5,Vehicles5,6,FALSE))*'IQF Data'!AB44)*1+'Model Assumptions'!$I$682</f>
        <v>0.54255952773522753</v>
      </c>
      <c r="AC174" s="218">
        <f>(IF(ISERROR(VLOOKUP(AC5,Vehicles9,6,FALSE)),0,VLOOKUP(AC5,Vehicles9,6,FALSE))+IF(ISERROR(VLOOKUP(AC5,Vehicles5,6,FALSE)),0,VLOOKUP(AC5,Vehicles5,6,FALSE))*'IQF Data'!AC44)*1+'Model Assumptions'!$I$682</f>
        <v>0.241815819066765</v>
      </c>
      <c r="AD174" s="218">
        <f>(IF(ISERROR(VLOOKUP(AD5,Vehicles9,6,FALSE)),0,VLOOKUP(AD5,Vehicles9,6,FALSE))+IF(ISERROR(VLOOKUP(AD5,Vehicles5,6,FALSE)),0,VLOOKUP(AD5,Vehicles5,6,FALSE))*'IQF Data'!AD44)*1+'Model Assumptions'!$I$682</f>
        <v>0.35956581906676499</v>
      </c>
      <c r="AE174" s="218">
        <f>(IF(ISERROR(VLOOKUP(AE5,Vehicles9,6,FALSE)),0,VLOOKUP(AE5,Vehicles9,6,FALSE))+IF(ISERROR(VLOOKUP(AE5,Vehicles5,6,FALSE)),0,VLOOKUP(AE5,Vehicles5,6,FALSE))*'IQF Data'!AE44)*1+'Model Assumptions'!$I$682</f>
        <v>0.59506581906676492</v>
      </c>
      <c r="AF174" s="218">
        <f>(IF(ISERROR(VLOOKUP(AF5,Vehicles9,6,FALSE)),0,VLOOKUP(AF5,Vehicles9,6,FALSE))+IF(ISERROR(VLOOKUP(AF5,Vehicles5,6,FALSE)),0,VLOOKUP(AF5,Vehicles5,6,FALSE))*'IQF Data'!AF44)*1+'Model Assumptions'!$I$682</f>
        <v>0.241815819066765</v>
      </c>
      <c r="AG174" s="218">
        <f>(IF(ISERROR(VLOOKUP(AG5,Vehicles9,6,FALSE)),0,VLOOKUP(AG5,Vehicles9,6,FALSE))+IF(ISERROR(VLOOKUP(AG5,Vehicles5,6,FALSE)),0,VLOOKUP(AG5,Vehicles5,6,FALSE))*'IQF Data'!AG44)*1+'Model Assumptions'!$I$682</f>
        <v>0.35956581906676499</v>
      </c>
      <c r="AH174" s="218">
        <f>(IF(ISERROR(VLOOKUP(AH5,Vehicles9,6,FALSE)),0,VLOOKUP(AH5,Vehicles9,6,FALSE))+IF(ISERROR(VLOOKUP(AH5,Vehicles5,6,FALSE)),0,VLOOKUP(AH5,Vehicles5,6,FALSE))*'IQF Data'!AH44)*1+'Model Assumptions'!$I$682</f>
        <v>0.59506581906676492</v>
      </c>
      <c r="AI174" s="218">
        <f>(IF(ISERROR(VLOOKUP(AI5,Vehicles9,6,FALSE)),0,VLOOKUP(AI5,Vehicles9,6,FALSE))+IF(ISERROR(VLOOKUP(AI5,Vehicles5,6,FALSE)),0,VLOOKUP(AI5,Vehicles5,6,FALSE))*'IQF Data'!AI44)*1+'Model Assumptions'!$I$682</f>
        <v>0.26738144842912237</v>
      </c>
      <c r="AJ174" s="218">
        <f>(IF(ISERROR(VLOOKUP(AJ5,Vehicles9,6,FALSE)),0,VLOOKUP(AJ5,Vehicles9,6,FALSE))+IF(ISERROR(VLOOKUP(AJ5,Vehicles5,6,FALSE)),0,VLOOKUP(AJ5,Vehicles5,6,FALSE))*'IQF Data'!AJ44)*1+'Model Assumptions'!$I$682</f>
        <v>0.37943144842912235</v>
      </c>
      <c r="AK174" s="218">
        <f>(IF(ISERROR(VLOOKUP(AK5,Vehicles9,6,FALSE)),0,VLOOKUP(AK5,Vehicles9,6,FALSE))+IF(ISERROR(VLOOKUP(AK5,Vehicles5,6,FALSE)),0,VLOOKUP(AK5,Vehicles5,6,FALSE))*'IQF Data'!AK44)*1+'Model Assumptions'!$I$682</f>
        <v>0.60353144842912232</v>
      </c>
      <c r="AL174" s="218">
        <f>(IF(ISERROR(VLOOKUP(AL5,Vehicles9,6,FALSE)),0,VLOOKUP(AL5,Vehicles9,6,FALSE))+IF(ISERROR(VLOOKUP(AL5,Vehicles5,6,FALSE)),0,VLOOKUP(AL5,Vehicles5,6,FALSE))*'IQF Data'!AL44)*1+'Model Assumptions'!$I$682</f>
        <v>0.26738144842912237</v>
      </c>
      <c r="AM174" s="218">
        <f>(IF(ISERROR(VLOOKUP(AM5,Vehicles9,6,FALSE)),0,VLOOKUP(AM5,Vehicles9,6,FALSE))+IF(ISERROR(VLOOKUP(AM5,Vehicles5,6,FALSE)),0,VLOOKUP(AM5,Vehicles5,6,FALSE))*'IQF Data'!AM44)*1+'Model Assumptions'!$I$682</f>
        <v>0.37943144842912235</v>
      </c>
      <c r="AN174" s="218">
        <f>(IF(ISERROR(VLOOKUP(AN5,Vehicles9,6,FALSE)),0,VLOOKUP(AN5,Vehicles9,6,FALSE))+IF(ISERROR(VLOOKUP(AN5,Vehicles5,6,FALSE)),0,VLOOKUP(AN5,Vehicles5,6,FALSE))*'IQF Data'!AN44)*1+'Model Assumptions'!$I$682</f>
        <v>0.60353144842912232</v>
      </c>
      <c r="AO174" s="218">
        <f>(IF(ISERROR(VLOOKUP(AO5,Vehicles9,6,FALSE)),0,VLOOKUP(AO5,Vehicles9,6,FALSE))+IF(ISERROR(VLOOKUP(AO5,Vehicles5,6,FALSE)),0,VLOOKUP(AO5,Vehicles5,6,FALSE))*'IQF Data'!AO44)*1+'Model Assumptions'!$I$682</f>
        <v>0.35500323689647184</v>
      </c>
      <c r="AP174" s="218">
        <f>(IF(ISERROR(VLOOKUP(AP5,Vehicles9,6,FALSE)),0,VLOOKUP(AP5,Vehicles9,6,FALSE))+IF(ISERROR(VLOOKUP(AP5,Vehicles5,6,FALSE)),0,VLOOKUP(AP5,Vehicles5,6,FALSE))*'IQF Data'!AP44)*1+'Model Assumptions'!$I$682</f>
        <v>0.44415323689647179</v>
      </c>
      <c r="AQ174" s="218">
        <f>(IF(ISERROR(VLOOKUP(AQ5,Vehicles9,6,FALSE)),0,VLOOKUP(AQ5,Vehicles9,6,FALSE))+IF(ISERROR(VLOOKUP(AQ5,Vehicles5,6,FALSE)),0,VLOOKUP(AQ5,Vehicles5,6,FALSE))*'IQF Data'!AQ44)*1+'Model Assumptions'!$I$682</f>
        <v>0.62245323689647181</v>
      </c>
      <c r="AR174" s="218">
        <f>(IF(ISERROR(VLOOKUP(AR5,Vehicles9,6,FALSE)),0,VLOOKUP(AR5,Vehicles9,6,FALSE))+IF(ISERROR(VLOOKUP(AR5,Vehicles5,6,FALSE)),0,VLOOKUP(AR5,Vehicles5,6,FALSE))*'IQF Data'!AR44)*1+'Model Assumptions'!$I$682</f>
        <v>0.35500323689647184</v>
      </c>
      <c r="AS174" s="218">
        <f>(IF(ISERROR(VLOOKUP(AS5,Vehicles9,6,FALSE)),0,VLOOKUP(AS5,Vehicles9,6,FALSE))+IF(ISERROR(VLOOKUP(AS5,Vehicles5,6,FALSE)),0,VLOOKUP(AS5,Vehicles5,6,FALSE))*'IQF Data'!AS44)*1+'Model Assumptions'!$I$682</f>
        <v>0.44415323689647179</v>
      </c>
      <c r="AT174" s="218">
        <f>(IF(ISERROR(VLOOKUP(AT5,Vehicles9,6,FALSE)),0,VLOOKUP(AT5,Vehicles9,6,FALSE))+IF(ISERROR(VLOOKUP(AT5,Vehicles5,6,FALSE)),0,VLOOKUP(AT5,Vehicles5,6,FALSE))*'IQF Data'!AT44)*1+'Model Assumptions'!$I$682</f>
        <v>0.62245323689647181</v>
      </c>
      <c r="AU174" s="218">
        <f>(IF(ISERROR(VLOOKUP(AU5,Vehicles9,6,FALSE)),0,VLOOKUP(AU5,Vehicles9,6,FALSE))+IF(ISERROR(VLOOKUP(AU5,Vehicles5,6,FALSE)),0,VLOOKUP(AU5,Vehicles5,6,FALSE))*'IQF Data'!AU44)*1+'Model Assumptions'!$I$682</f>
        <v>0.38968864618816901</v>
      </c>
      <c r="AV174" s="218">
        <f>(IF(ISERROR(VLOOKUP(AV5,Vehicles9,6,FALSE)),0,VLOOKUP(AV5,Vehicles9,6,FALSE))+IF(ISERROR(VLOOKUP(AV5,Vehicles5,6,FALSE)),0,VLOOKUP(AV5,Vehicles5,6,FALSE))*'IQF Data'!AV44)*1+'Model Assumptions'!$I$682</f>
        <v>0.47693864618816895</v>
      </c>
      <c r="AW174" s="218">
        <f>(IF(ISERROR(VLOOKUP(AW5,Vehicles9,6,FALSE)),0,VLOOKUP(AW5,Vehicles9,6,FALSE))+IF(ISERROR(VLOOKUP(AW5,Vehicles5,6,FALSE)),0,VLOOKUP(AW5,Vehicles5,6,FALSE))*'IQF Data'!AW44)*1+'Model Assumptions'!$I$682</f>
        <v>0.65143864618816905</v>
      </c>
      <c r="AX174" s="218">
        <f>(IF(ISERROR(VLOOKUP(AX5,Vehicles9,6,FALSE)),0,VLOOKUP(AX5,Vehicles9,6,FALSE))+IF(ISERROR(VLOOKUP(AX5,Vehicles5,6,FALSE)),0,VLOOKUP(AX5,Vehicles5,6,FALSE))*'IQF Data'!AX44)*1+'Model Assumptions'!$I$682</f>
        <v>0.38968864618816901</v>
      </c>
      <c r="AY174" s="218">
        <f>(IF(ISERROR(VLOOKUP(AY5,Vehicles9,6,FALSE)),0,VLOOKUP(AY5,Vehicles9,6,FALSE))+IF(ISERROR(VLOOKUP(AY5,Vehicles5,6,FALSE)),0,VLOOKUP(AY5,Vehicles5,6,FALSE))*'IQF Data'!AY44)*1+'Model Assumptions'!$I$682</f>
        <v>0.47693864618816895</v>
      </c>
      <c r="AZ174" s="218">
        <f>(IF(ISERROR(VLOOKUP(AZ5,Vehicles9,6,FALSE)),0,VLOOKUP(AZ5,Vehicles9,6,FALSE))+IF(ISERROR(VLOOKUP(AZ5,Vehicles5,6,FALSE)),0,VLOOKUP(AZ5,Vehicles5,6,FALSE))*'IQF Data'!AZ44)*1+'Model Assumptions'!$I$682</f>
        <v>0.65143864618816905</v>
      </c>
      <c r="BA174" s="218">
        <f>(IF(ISERROR(VLOOKUP(BA5,Vehicles9,6,FALSE)),0,VLOOKUP(BA5,Vehicles9,6,FALSE))+IF(ISERROR(VLOOKUP(BA5,Vehicles5,6,FALSE)),0,VLOOKUP(BA5,Vehicles5,6,FALSE))*'IQF Data'!BA44)*1+'Model Assumptions'!$I$682</f>
        <v>0.1608586225143698</v>
      </c>
      <c r="BB174" s="218">
        <f>(IF(ISERROR(VLOOKUP(BB5,Vehicles9,6,FALSE)),0,VLOOKUP(BB5,Vehicles9,6,FALSE))+IF(ISERROR(VLOOKUP(BB5,Vehicles5,6,FALSE)),0,VLOOKUP(BB5,Vehicles5,6,FALSE))*'IQF Data'!BB44)*1+'Model Assumptions'!$I$682</f>
        <v>0.31560862251436972</v>
      </c>
      <c r="BC174" s="218">
        <f>(IF(ISERROR(VLOOKUP(BC5,Vehicles9,6,FALSE)),0,VLOOKUP(BC5,Vehicles9,6,FALSE))+IF(ISERROR(VLOOKUP(BC5,Vehicles5,6,FALSE)),0,VLOOKUP(BC5,Vehicles5,6,FALSE))*'IQF Data'!BC44)*1+'Model Assumptions'!$I$682</f>
        <v>0.62510862251436972</v>
      </c>
      <c r="BD174" s="218">
        <f>(IF(ISERROR(VLOOKUP(BD5,Vehicles9,6,FALSE)),0,VLOOKUP(BD5,Vehicles9,6,FALSE))+IF(ISERROR(VLOOKUP(BD5,Vehicles5,6,FALSE)),0,VLOOKUP(BD5,Vehicles5,6,FALSE))*'IQF Data'!BD44)*1+'Model Assumptions'!$I$682</f>
        <v>0.1608586225143698</v>
      </c>
      <c r="BE174" s="218">
        <f>(IF(ISERROR(VLOOKUP(BE5,Vehicles9,6,FALSE)),0,VLOOKUP(BE5,Vehicles9,6,FALSE))+IF(ISERROR(VLOOKUP(BE5,Vehicles5,6,FALSE)),0,VLOOKUP(BE5,Vehicles5,6,FALSE))*'IQF Data'!BE44)*1+'Model Assumptions'!$I$682</f>
        <v>0.31560862251436972</v>
      </c>
      <c r="BF174" s="218">
        <f>(IF(ISERROR(VLOOKUP(BF5,Vehicles9,6,FALSE)),0,VLOOKUP(BF5,Vehicles9,6,FALSE))+IF(ISERROR(VLOOKUP(BF5,Vehicles5,6,FALSE)),0,VLOOKUP(BF5,Vehicles5,6,FALSE))*'IQF Data'!BF44)*1+'Model Assumptions'!$I$682</f>
        <v>0.62510862251436972</v>
      </c>
      <c r="BG174" s="218">
        <f>(IF(ISERROR(VLOOKUP(BG5,Vehicles9,6,FALSE)),0,VLOOKUP(BG5,Vehicles9,6,FALSE))+IF(ISERROR(VLOOKUP(BG5,Vehicles5,6,FALSE)),0,VLOOKUP(BG5,Vehicles5,6,FALSE))*'IQF Data'!BG44)*1+'Model Assumptions'!$I$682</f>
        <v>0.26166845215626988</v>
      </c>
      <c r="BH174" s="218">
        <f>(IF(ISERROR(VLOOKUP(BH5,Vehicles9,6,FALSE)),0,VLOOKUP(BH5,Vehicles9,6,FALSE))+IF(ISERROR(VLOOKUP(BH5,Vehicles5,6,FALSE)),0,VLOOKUP(BH5,Vehicles5,6,FALSE))*'IQF Data'!BH44)*1+'Model Assumptions'!$I$682</f>
        <v>0.38891845215626986</v>
      </c>
      <c r="BI174" s="218">
        <f>(IF(ISERROR(VLOOKUP(BI5,Vehicles9,6,FALSE)),0,VLOOKUP(BI5,Vehicles9,6,FALSE))+IF(ISERROR(VLOOKUP(BI5,Vehicles5,6,FALSE)),0,VLOOKUP(BI5,Vehicles5,6,FALSE))*'IQF Data'!BI44)*1+'Model Assumptions'!$I$682</f>
        <v>0.64341845215626992</v>
      </c>
      <c r="BJ174" s="218">
        <f>(IF(ISERROR(VLOOKUP(BJ5,Vehicles9,6,FALSE)),0,VLOOKUP(BJ5,Vehicles9,6,FALSE))+IF(ISERROR(VLOOKUP(BJ5,Vehicles5,6,FALSE)),0,VLOOKUP(BJ5,Vehicles5,6,FALSE))*'IQF Data'!BJ44)*1+'Model Assumptions'!$I$682</f>
        <v>0.26166845215626988</v>
      </c>
      <c r="BK174" s="218">
        <f>(IF(ISERROR(VLOOKUP(BK5,Vehicles9,6,FALSE)),0,VLOOKUP(BK5,Vehicles9,6,FALSE))+IF(ISERROR(VLOOKUP(BK5,Vehicles5,6,FALSE)),0,VLOOKUP(BK5,Vehicles5,6,FALSE))*'IQF Data'!BK44)*1+'Model Assumptions'!$I$682</f>
        <v>0.38891845215626986</v>
      </c>
      <c r="BL174" s="218">
        <f>(IF(ISERROR(VLOOKUP(BL5,Vehicles9,6,FALSE)),0,VLOOKUP(BL5,Vehicles9,6,FALSE))+IF(ISERROR(VLOOKUP(BL5,Vehicles5,6,FALSE)),0,VLOOKUP(BL5,Vehicles5,6,FALSE))*'IQF Data'!BL44)*1+'Model Assumptions'!$I$682</f>
        <v>0.64341845215626992</v>
      </c>
      <c r="BM174" s="218">
        <f>(IF(ISERROR(VLOOKUP(BM5,Vehicles9,6,FALSE)),0,VLOOKUP(BM5,Vehicles9,6,FALSE))+IF(ISERROR(VLOOKUP(BM5,Vehicles5,6,FALSE)),0,VLOOKUP(BM5,Vehicles5,6,FALSE))*'IQF Data'!BM44)*1+'Model Assumptions'!$I$682</f>
        <v>0.26166845215626988</v>
      </c>
      <c r="BN174" s="218">
        <f>(IF(ISERROR(VLOOKUP(BN5,Vehicles9,6,FALSE)),0,VLOOKUP(BN5,Vehicles9,6,FALSE))+IF(ISERROR(VLOOKUP(BN5,Vehicles5,6,FALSE)),0,VLOOKUP(BN5,Vehicles5,6,FALSE))*'IQF Data'!BN44)*1+'Model Assumptions'!$I$682</f>
        <v>0.38891845215626986</v>
      </c>
      <c r="BO174" s="218">
        <f>(IF(ISERROR(VLOOKUP(BO5,Vehicles9,6,FALSE)),0,VLOOKUP(BO5,Vehicles9,6,FALSE))+IF(ISERROR(VLOOKUP(BO5,Vehicles5,6,FALSE)),0,VLOOKUP(BO5,Vehicles5,6,FALSE))*'IQF Data'!BO44)*1+'Model Assumptions'!$I$682</f>
        <v>0.64341845215626992</v>
      </c>
      <c r="BP174" s="218">
        <f>(IF(ISERROR(VLOOKUP(BP5,Vehicles9,6,FALSE)),0,VLOOKUP(BP5,Vehicles9,6,FALSE))+IF(ISERROR(VLOOKUP(BP5,Vehicles5,6,FALSE)),0,VLOOKUP(BP5,Vehicles5,6,FALSE))*'IQF Data'!BP44)*1+'Model Assumptions'!$I$682</f>
        <v>0.26166845215626988</v>
      </c>
      <c r="BQ174" s="218">
        <f>(IF(ISERROR(VLOOKUP(BQ5,Vehicles9,6,FALSE)),0,VLOOKUP(BQ5,Vehicles9,6,FALSE))+IF(ISERROR(VLOOKUP(BQ5,Vehicles5,6,FALSE)),0,VLOOKUP(BQ5,Vehicles5,6,FALSE))*'IQF Data'!BQ44)*1+'Model Assumptions'!$I$682</f>
        <v>0.38891845215626986</v>
      </c>
      <c r="BR174" s="218">
        <f>(IF(ISERROR(VLOOKUP(BR5,Vehicles9,6,FALSE)),0,VLOOKUP(BR5,Vehicles9,6,FALSE))+IF(ISERROR(VLOOKUP(BR5,Vehicles5,6,FALSE)),0,VLOOKUP(BR5,Vehicles5,6,FALSE))*'IQF Data'!BR44)*1+'Model Assumptions'!$I$682</f>
        <v>0.64341845215626992</v>
      </c>
      <c r="BS174" s="218">
        <f>(IF(ISERROR(VLOOKUP(BS5,Vehicles9,6,FALSE)),0,VLOOKUP(BS5,Vehicles9,6,FALSE))+IF(ISERROR(VLOOKUP(BS5,Vehicles5,6,FALSE)),0,VLOOKUP(BS5,Vehicles5,6,FALSE))*'IQF Data'!BS44)*1+'Model Assumptions'!$I$682</f>
        <v>0.25039462105348598</v>
      </c>
      <c r="BT174" s="218">
        <f>(IF(ISERROR(VLOOKUP(BT5,Vehicles9,6,FALSE)),0,VLOOKUP(BT5,Vehicles9,6,FALSE))+IF(ISERROR(VLOOKUP(BT5,Vehicles5,6,FALSE)),0,VLOOKUP(BT5,Vehicles5,6,FALSE))*'IQF Data'!BT44)*1+'Model Assumptions'!$I$682</f>
        <v>0.31159462105348601</v>
      </c>
      <c r="BU174" s="218">
        <f>(IF(ISERROR(VLOOKUP(BU5,Vehicles9,6,FALSE)),0,VLOOKUP(BU5,Vehicles9,6,FALSE))+IF(ISERROR(VLOOKUP(BU5,Vehicles5,6,FALSE)),0,VLOOKUP(BU5,Vehicles5,6,FALSE))*'IQF Data'!BU44)*1+'Model Assumptions'!$I$682</f>
        <v>0.43399462105348596</v>
      </c>
      <c r="BV174" s="218">
        <f>(IF(ISERROR(VLOOKUP(BV5,Vehicles9,6,FALSE)),0,VLOOKUP(BV5,Vehicles9,6,FALSE))+IF(ISERROR(VLOOKUP(BV5,Vehicles5,6,FALSE)),0,VLOOKUP(BV5,Vehicles5,6,FALSE))*'IQF Data'!BV44)*1+'Model Assumptions'!$I$682</f>
        <v>0.25039462105348598</v>
      </c>
      <c r="BW174" s="218">
        <f>(IF(ISERROR(VLOOKUP(BW5,Vehicles9,6,FALSE)),0,VLOOKUP(BW5,Vehicles9,6,FALSE))+IF(ISERROR(VLOOKUP(BW5,Vehicles5,6,FALSE)),0,VLOOKUP(BW5,Vehicles5,6,FALSE))*'IQF Data'!BW44)*1+'Model Assumptions'!$I$682</f>
        <v>0.31159462105348601</v>
      </c>
      <c r="BX174" s="218">
        <f>(IF(ISERROR(VLOOKUP(BX5,Vehicles9,6,FALSE)),0,VLOOKUP(BX5,Vehicles9,6,FALSE))+IF(ISERROR(VLOOKUP(BX5,Vehicles5,6,FALSE)),0,VLOOKUP(BX5,Vehicles5,6,FALSE))*'IQF Data'!BX44)*1+'Model Assumptions'!$I$682</f>
        <v>0.43399462105348596</v>
      </c>
      <c r="BY174" s="218">
        <f>(IF(ISERROR(VLOOKUP(BY5,Vehicles9,6,FALSE)),0,VLOOKUP(BY5,Vehicles9,6,FALSE))+IF(ISERROR(VLOOKUP(BY5,Vehicles5,6,FALSE)),0,VLOOKUP(BY5,Vehicles5,6,FALSE))*'IQF Data'!BY44)*1+'Model Assumptions'!$I$682</f>
        <v>0.19139544809927758</v>
      </c>
      <c r="BZ174" s="218">
        <f>(IF(ISERROR(VLOOKUP(BZ5,Vehicles9,6,FALSE)),0,VLOOKUP(BZ5,Vehicles9,6,FALSE))+IF(ISERROR(VLOOKUP(BZ5,Vehicles5,6,FALSE)),0,VLOOKUP(BZ5,Vehicles5,6,FALSE))*'IQF Data'!BZ44)*1+'Model Assumptions'!$I$682</f>
        <v>0.28044544809927752</v>
      </c>
      <c r="CA174" s="218">
        <f>(IF(ISERROR(VLOOKUP(CA5,Vehicles9,6,FALSE)),0,VLOOKUP(CA5,Vehicles9,6,FALSE))+IF(ISERROR(VLOOKUP(CA5,Vehicles5,6,FALSE)),0,VLOOKUP(CA5,Vehicles5,6,FALSE))*'IQF Data'!CA44)*1+'Model Assumptions'!$I$682</f>
        <v>0.45854544809927755</v>
      </c>
      <c r="CB174" s="218">
        <f>(IF(ISERROR(VLOOKUP(CB5,Vehicles9,6,FALSE)),0,VLOOKUP(CB5,Vehicles9,6,FALSE))+IF(ISERROR(VLOOKUP(CB5,Vehicles5,6,FALSE)),0,VLOOKUP(CB5,Vehicles5,6,FALSE))*'IQF Data'!CB44)*1+'Model Assumptions'!$I$682</f>
        <v>0.19139544809927758</v>
      </c>
      <c r="CC174" s="218">
        <f>(IF(ISERROR(VLOOKUP(CC5,Vehicles9,6,FALSE)),0,VLOOKUP(CC5,Vehicles9,6,FALSE))+IF(ISERROR(VLOOKUP(CC5,Vehicles5,6,FALSE)),0,VLOOKUP(CC5,Vehicles5,6,FALSE))*'IQF Data'!CC44)*1+'Model Assumptions'!$I$682</f>
        <v>0.28044544809927752</v>
      </c>
      <c r="CD174" s="218">
        <f>(IF(ISERROR(VLOOKUP(CD5,Vehicles9,6,FALSE)),0,VLOOKUP(CD5,Vehicles9,6,FALSE))+IF(ISERROR(VLOOKUP(CD5,Vehicles5,6,FALSE)),0,VLOOKUP(CD5,Vehicles5,6,FALSE))*'IQF Data'!CD44)*1+'Model Assumptions'!$I$682</f>
        <v>0.45854544809927755</v>
      </c>
      <c r="CE174" s="218">
        <f>(IF(ISERROR(VLOOKUP(CE5,Vehicles9,6,FALSE)),0,VLOOKUP(CE5,Vehicles9,6,FALSE))+IF(ISERROR(VLOOKUP(CE5,Vehicles5,6,FALSE)),0,VLOOKUP(CE5,Vehicles5,6,FALSE))*'IQF Data'!CE44)*1+'Model Assumptions'!$I$682</f>
        <v>0.38337590313509495</v>
      </c>
      <c r="CF174" s="218">
        <f>(IF(ISERROR(VLOOKUP(CF5,Vehicles9,6,FALSE)),0,VLOOKUP(CF5,Vehicles9,6,FALSE))+IF(ISERROR(VLOOKUP(CF5,Vehicles5,6,FALSE)),0,VLOOKUP(CF5,Vehicles5,6,FALSE))*'IQF Data'!CF44)*1+'Model Assumptions'!$I$682</f>
        <v>0.48332590313509494</v>
      </c>
      <c r="CG174" s="218">
        <f>(IF(ISERROR(VLOOKUP(CG5,Vehicles9,6,FALSE)),0,VLOOKUP(CG5,Vehicles9,6,FALSE))+IF(ISERROR(VLOOKUP(CG5,Vehicles5,6,FALSE)),0,VLOOKUP(CG5,Vehicles5,6,FALSE))*'IQF Data'!CG44)*1+'Model Assumptions'!$I$682</f>
        <v>0.6832259031350949</v>
      </c>
      <c r="CH174" s="218">
        <f>(IF(ISERROR(VLOOKUP(CH5,Vehicles9,6,FALSE)),0,VLOOKUP(CH5,Vehicles9,6,FALSE))+IF(ISERROR(VLOOKUP(CH5,Vehicles5,6,FALSE)),0,VLOOKUP(CH5,Vehicles5,6,FALSE))*'IQF Data'!CH44)*1+'Model Assumptions'!$I$682</f>
        <v>0.38337590313509495</v>
      </c>
      <c r="CI174" s="218">
        <f>(IF(ISERROR(VLOOKUP(CI5,Vehicles9,6,FALSE)),0,VLOOKUP(CI5,Vehicles9,6,FALSE))+IF(ISERROR(VLOOKUP(CI5,Vehicles5,6,FALSE)),0,VLOOKUP(CI5,Vehicles5,6,FALSE))*'IQF Data'!CI44)*1+'Model Assumptions'!$I$682</f>
        <v>0.48332590313509494</v>
      </c>
      <c r="CJ174" s="218">
        <f>(IF(ISERROR(VLOOKUP(CJ5,Vehicles9,6,FALSE)),0,VLOOKUP(CJ5,Vehicles9,6,FALSE))+IF(ISERROR(VLOOKUP(CJ5,Vehicles5,6,FALSE)),0,VLOOKUP(CJ5,Vehicles5,6,FALSE))*'IQF Data'!CJ44)*1+'Model Assumptions'!$I$682</f>
        <v>0.6832259031350949</v>
      </c>
      <c r="CK174" s="218">
        <f>(IF(ISERROR(VLOOKUP(CK5,Vehicles9,6,FALSE)),0,VLOOKUP(CK5,Vehicles9,6,FALSE))+IF(ISERROR(VLOOKUP(CK5,Vehicles5,6,FALSE)),0,VLOOKUP(CK5,Vehicles5,6,FALSE))*'IQF Data'!CK44)*1+'Model Assumptions'!$I$682</f>
        <v>0.34701067455815848</v>
      </c>
      <c r="CL174" s="218">
        <f>(IF(ISERROR(VLOOKUP(CL5,Vehicles9,6,FALSE)),0,VLOOKUP(CL5,Vehicles9,6,FALSE))+IF(ISERROR(VLOOKUP(CL5,Vehicles5,6,FALSE)),0,VLOOKUP(CL5,Vehicles5,6,FALSE))*'IQF Data'!CL44)*1+'Model Assumptions'!$I$682</f>
        <v>0.43876067455815848</v>
      </c>
      <c r="CM174" s="218">
        <f>(IF(ISERROR(VLOOKUP(CM5,Vehicles9,6,FALSE)),0,VLOOKUP(CM5,Vehicles9,6,FALSE))+IF(ISERROR(VLOOKUP(CM5,Vehicles5,6,FALSE)),0,VLOOKUP(CM5,Vehicles5,6,FALSE))*'IQF Data'!CM44)*1+'Model Assumptions'!$I$682</f>
        <v>0.62226067455815848</v>
      </c>
      <c r="CN174" s="218">
        <f>(IF(ISERROR(VLOOKUP(CN5,Vehicles9,6,FALSE)),0,VLOOKUP(CN5,Vehicles9,6,FALSE))+IF(ISERROR(VLOOKUP(CN5,Vehicles5,6,FALSE)),0,VLOOKUP(CN5,Vehicles5,6,FALSE))*'IQF Data'!CN44)*1+'Model Assumptions'!$I$682</f>
        <v>0.34701067455815848</v>
      </c>
      <c r="CO174" s="218">
        <f>(IF(ISERROR(VLOOKUP(CO5,Vehicles9,6,FALSE)),0,VLOOKUP(CO5,Vehicles9,6,FALSE))+IF(ISERROR(VLOOKUP(CO5,Vehicles5,6,FALSE)),0,VLOOKUP(CO5,Vehicles5,6,FALSE))*'IQF Data'!CO44)*1+'Model Assumptions'!$I$682</f>
        <v>0.43876067455815848</v>
      </c>
      <c r="CP174" s="218">
        <f>(IF(ISERROR(VLOOKUP(CP5,Vehicles9,6,FALSE)),0,VLOOKUP(CP5,Vehicles9,6,FALSE))+IF(ISERROR(VLOOKUP(CP5,Vehicles5,6,FALSE)),0,VLOOKUP(CP5,Vehicles5,6,FALSE))*'IQF Data'!CP44)*1+'Model Assumptions'!$I$682</f>
        <v>0.62226067455815848</v>
      </c>
      <c r="CQ174" s="218">
        <f>(IF(ISERROR(VLOOKUP(CQ5,Vehicles9,6,FALSE)),0,VLOOKUP(CQ5,Vehicles9,6,FALSE))+IF(ISERROR(VLOOKUP(CQ5,Vehicles5,6,FALSE)),0,VLOOKUP(CQ5,Vehicles5,6,FALSE))*'IQF Data'!CQ44)*1+'Model Assumptions'!$I$682</f>
        <v>0.60956716718885096</v>
      </c>
      <c r="CR174" s="218">
        <f>(IF(ISERROR(VLOOKUP(CR5,Vehicles9,6,FALSE)),0,VLOOKUP(CR5,Vehicles9,6,FALSE))+IF(ISERROR(VLOOKUP(CR5,Vehicles5,6,FALSE)),0,VLOOKUP(CR5,Vehicles5,6,FALSE))*'IQF Data'!CR44)*1+'Model Assumptions'!$I$682</f>
        <v>0.74871716718885095</v>
      </c>
      <c r="CS174" s="218">
        <f>(IF(ISERROR(VLOOKUP(CS5,Vehicles9,6,FALSE)),0,VLOOKUP(CS5,Vehicles9,6,FALSE))+IF(ISERROR(VLOOKUP(CS5,Vehicles5,6,FALSE)),0,VLOOKUP(CS5,Vehicles5,6,FALSE))*'IQF Data'!CS44)*1+'Model Assumptions'!$I$682</f>
        <v>1.0270171671888511</v>
      </c>
      <c r="CT174" s="218">
        <f>(IF(ISERROR(VLOOKUP(CT5,Vehicles9,6,FALSE)),0,VLOOKUP(CT5,Vehicles9,6,FALSE))+IF(ISERROR(VLOOKUP(CT5,Vehicles5,6,FALSE)),0,VLOOKUP(CT5,Vehicles5,6,FALSE))*'IQF Data'!CT44)*1+'Model Assumptions'!$I$682</f>
        <v>0.60956716718885096</v>
      </c>
      <c r="CU174" s="218">
        <f>(IF(ISERROR(VLOOKUP(CU5,Vehicles9,6,FALSE)),0,VLOOKUP(CU5,Vehicles9,6,FALSE))+IF(ISERROR(VLOOKUP(CU5,Vehicles5,6,FALSE)),0,VLOOKUP(CU5,Vehicles5,6,FALSE))*'IQF Data'!CU44)*1+'Model Assumptions'!$I$682</f>
        <v>0.74871716718885095</v>
      </c>
      <c r="CV174" s="218">
        <f>(IF(ISERROR(VLOOKUP(CV5,Vehicles9,6,FALSE)),0,VLOOKUP(CV5,Vehicles9,6,FALSE))+IF(ISERROR(VLOOKUP(CV5,Vehicles5,6,FALSE)),0,VLOOKUP(CV5,Vehicles5,6,FALSE))*'IQF Data'!CV44)*1+'Model Assumptions'!$I$682</f>
        <v>1.0270171671888511</v>
      </c>
      <c r="CW174" s="218">
        <f>(IF(ISERROR(VLOOKUP(CW5,Vehicles9,6,FALSE)),0,VLOOKUP(CW5,Vehicles9,6,FALSE))+IF(ISERROR(VLOOKUP(CW5,Vehicles5,6,FALSE)),0,VLOOKUP(CW5,Vehicles5,6,FALSE))*'IQF Data'!CW44)*1+'Model Assumptions'!$I$682</f>
        <v>0.48069901397523873</v>
      </c>
      <c r="CX174" s="218">
        <f>(IF(ISERROR(VLOOKUP(CX5,Vehicles9,6,FALSE)),0,VLOOKUP(CX5,Vehicles9,6,FALSE))+IF(ISERROR(VLOOKUP(CX5,Vehicles5,6,FALSE)),0,VLOOKUP(CX5,Vehicles5,6,FALSE))*'IQF Data'!CX44)*1+'Model Assumptions'!$I$682</f>
        <v>0.61164901397523874</v>
      </c>
      <c r="CY174" s="218">
        <f>(IF(ISERROR(VLOOKUP(CY5,Vehicles9,6,FALSE)),0,VLOOKUP(CY5,Vehicles9,6,FALSE))+IF(ISERROR(VLOOKUP(CY5,Vehicles5,6,FALSE)),0,VLOOKUP(CY5,Vehicles5,6,FALSE))*'IQF Data'!CY44)*1+'Model Assumptions'!$I$682</f>
        <v>0.87354901397523876</v>
      </c>
      <c r="CZ174" s="218">
        <f>(IF(ISERROR(VLOOKUP(CZ5,Vehicles9,6,FALSE)),0,VLOOKUP(CZ5,Vehicles9,6,FALSE))+IF(ISERROR(VLOOKUP(CZ5,Vehicles5,6,FALSE)),0,VLOOKUP(CZ5,Vehicles5,6,FALSE))*'IQF Data'!CZ44)*1+'Model Assumptions'!$I$682</f>
        <v>0.48069901397523873</v>
      </c>
      <c r="DA174" s="218">
        <f>(IF(ISERROR(VLOOKUP(DA5,Vehicles9,6,FALSE)),0,VLOOKUP(DA5,Vehicles9,6,FALSE))+IF(ISERROR(VLOOKUP(DA5,Vehicles5,6,FALSE)),0,VLOOKUP(DA5,Vehicles5,6,FALSE))*'IQF Data'!DA44)*1+'Model Assumptions'!$I$682</f>
        <v>0.61164901397523874</v>
      </c>
      <c r="DB174" s="218">
        <f>(IF(ISERROR(VLOOKUP(DB5,Vehicles9,6,FALSE)),0,VLOOKUP(DB5,Vehicles9,6,FALSE))+IF(ISERROR(VLOOKUP(DB5,Vehicles5,6,FALSE)),0,VLOOKUP(DB5,Vehicles5,6,FALSE))*'IQF Data'!DB44)*1+'Model Assumptions'!$I$682</f>
        <v>0.87354901397523876</v>
      </c>
      <c r="DC174" s="218">
        <f>(IF(ISERROR(VLOOKUP(DC5,Vehicles9,6,FALSE)),0,VLOOKUP(DC5,Vehicles9,6,FALSE))+IF(ISERROR(VLOOKUP(DC5,Vehicles5,6,FALSE)),0,VLOOKUP(DC5,Vehicles5,6,FALSE))*'IQF Data'!DC44)*1+'Model Assumptions'!$I$682</f>
        <v>0.24990752719697176</v>
      </c>
      <c r="DD174" s="218">
        <f>(IF(ISERROR(VLOOKUP(DD5,Vehicles9,6,FALSE)),0,VLOOKUP(DD5,Vehicles9,6,FALSE))+IF(ISERROR(VLOOKUP(DD5,Vehicles5,6,FALSE)),0,VLOOKUP(DD5,Vehicles5,6,FALSE))*'IQF Data'!DD44)*1+'Model Assumptions'!$I$682</f>
        <v>0.39105752719697173</v>
      </c>
      <c r="DE174" s="218">
        <f>(IF(ISERROR(VLOOKUP(DE5,Vehicles9,6,FALSE)),0,VLOOKUP(DE5,Vehicles9,6,FALSE))+IF(ISERROR(VLOOKUP(DE5,Vehicles5,6,FALSE)),0,VLOOKUP(DE5,Vehicles5,6,FALSE))*'IQF Data'!DE44)*1+'Model Assumptions'!$I$682</f>
        <v>0.67335752719697173</v>
      </c>
      <c r="DF174" s="218">
        <f>(IF(ISERROR(VLOOKUP(DF5,Vehicles9,6,FALSE)),0,VLOOKUP(DF5,Vehicles9,6,FALSE))+IF(ISERROR(VLOOKUP(DF5,Vehicles5,6,FALSE)),0,VLOOKUP(DF5,Vehicles5,6,FALSE))*'IQF Data'!DF44)*1+'Model Assumptions'!$I$682</f>
        <v>0.24990752719697176</v>
      </c>
      <c r="DG174" s="218">
        <f>(IF(ISERROR(VLOOKUP(DG5,Vehicles9,6,FALSE)),0,VLOOKUP(DG5,Vehicles9,6,FALSE))+IF(ISERROR(VLOOKUP(DG5,Vehicles5,6,FALSE)),0,VLOOKUP(DG5,Vehicles5,6,FALSE))*'IQF Data'!DG44)*1+'Model Assumptions'!$I$682</f>
        <v>0.39105752719697173</v>
      </c>
      <c r="DH174" s="218">
        <f>(IF(ISERROR(VLOOKUP(DH5,Vehicles9,6,FALSE)),0,VLOOKUP(DH5,Vehicles9,6,FALSE))+IF(ISERROR(VLOOKUP(DH5,Vehicles5,6,FALSE)),0,VLOOKUP(DH5,Vehicles5,6,FALSE))*'IQF Data'!DH44)*1+'Model Assumptions'!$I$682</f>
        <v>0.67335752719697173</v>
      </c>
      <c r="DI174" s="218">
        <f>(IF(ISERROR(VLOOKUP(DI5,Vehicles9,6,FALSE)),0,VLOOKUP(DI5,Vehicles9,6,FALSE))+IF(ISERROR(VLOOKUP(DI5,Vehicles5,6,FALSE)),0,VLOOKUP(DI5,Vehicles5,6,FALSE))*'IQF Data'!DI44)*1+'Model Assumptions'!$I$682</f>
        <v>0.3900155362832709</v>
      </c>
      <c r="DJ174" s="218">
        <f>(IF(ISERROR(VLOOKUP(DJ5,Vehicles9,6,FALSE)),0,VLOOKUP(DJ5,Vehicles9,6,FALSE))+IF(ISERROR(VLOOKUP(DJ5,Vehicles5,6,FALSE)),0,VLOOKUP(DJ5,Vehicles5,6,FALSE))*'IQF Data'!DJ44)*1+'Model Assumptions'!$I$682</f>
        <v>0.42436553628327089</v>
      </c>
      <c r="DK174" s="218">
        <f>(IF(ISERROR(VLOOKUP(DK5,Vehicles9,6,FALSE)),0,VLOOKUP(DK5,Vehicles9,6,FALSE))+IF(ISERROR(VLOOKUP(DK5,Vehicles5,6,FALSE)),0,VLOOKUP(DK5,Vehicles5,6,FALSE))*'IQF Data'!DK44)*1+'Model Assumptions'!$I$682</f>
        <v>0.49306553628327088</v>
      </c>
      <c r="DL174" s="218">
        <f>(IF(ISERROR(VLOOKUP(DL5,Vehicles9,6,FALSE)),0,VLOOKUP(DL5,Vehicles9,6,FALSE))+IF(ISERROR(VLOOKUP(DL5,Vehicles5,6,FALSE)),0,VLOOKUP(DL5,Vehicles5,6,FALSE))*'IQF Data'!DL44)*1+'Model Assumptions'!$I$682</f>
        <v>0.3900155362832709</v>
      </c>
      <c r="DM174" s="218">
        <f>(IF(ISERROR(VLOOKUP(DM5,Vehicles9,6,FALSE)),0,VLOOKUP(DM5,Vehicles9,6,FALSE))+IF(ISERROR(VLOOKUP(DM5,Vehicles5,6,FALSE)),0,VLOOKUP(DM5,Vehicles5,6,FALSE))*'IQF Data'!DM44)*1+'Model Assumptions'!$I$682</f>
        <v>0.42436553628327089</v>
      </c>
      <c r="DN174" s="218">
        <f>(IF(ISERROR(VLOOKUP(DN5,Vehicles9,6,FALSE)),0,VLOOKUP(DN5,Vehicles9,6,FALSE))+IF(ISERROR(VLOOKUP(DN5,Vehicles5,6,FALSE)),0,VLOOKUP(DN5,Vehicles5,6,FALSE))*'IQF Data'!DN44)*1+'Model Assumptions'!$I$682</f>
        <v>0.49306553628327088</v>
      </c>
      <c r="DO174" s="218">
        <f>(IF(ISERROR(VLOOKUP(DO5,Vehicles9,6,FALSE)),0,VLOOKUP(DO5,Vehicles9,6,FALSE))+IF(ISERROR(VLOOKUP(DO5,Vehicles5,6,FALSE)),0,VLOOKUP(DO5,Vehicles5,6,FALSE))*'IQF Data'!DO44)*1+'Model Assumptions'!$I$682</f>
        <v>0.61785703552287485</v>
      </c>
      <c r="DP174" s="218">
        <f>(IF(ISERROR(VLOOKUP(DP5,Vehicles9,6,FALSE)),0,VLOOKUP(DP5,Vehicles9,6,FALSE))+IF(ISERROR(VLOOKUP(DP5,Vehicles5,6,FALSE)),0,VLOOKUP(DP5,Vehicles5,6,FALSE))*'IQF Data'!DP44)*1+'Model Assumptions'!$I$682</f>
        <v>0.76415703552287484</v>
      </c>
      <c r="DQ174" s="218">
        <f>(IF(ISERROR(VLOOKUP(DQ5,Vehicles9,6,FALSE)),0,VLOOKUP(DQ5,Vehicles9,6,FALSE))+IF(ISERROR(VLOOKUP(DQ5,Vehicles5,6,FALSE)),0,VLOOKUP(DQ5,Vehicles5,6,FALSE))*'IQF Data'!DQ44)*1+'Model Assumptions'!$I$682</f>
        <v>1.056757035522875</v>
      </c>
      <c r="DR174" s="218">
        <f>(IF(ISERROR(VLOOKUP(DR5,Vehicles9,6,FALSE)),0,VLOOKUP(DR5,Vehicles9,6,FALSE))+IF(ISERROR(VLOOKUP(DR5,Vehicles5,6,FALSE)),0,VLOOKUP(DR5,Vehicles5,6,FALSE))*'IQF Data'!DR44)*1+'Model Assumptions'!$I$682</f>
        <v>0.61785703552287485</v>
      </c>
      <c r="DS174" s="218">
        <f>(IF(ISERROR(VLOOKUP(DS5,Vehicles9,6,FALSE)),0,VLOOKUP(DS5,Vehicles9,6,FALSE))+IF(ISERROR(VLOOKUP(DS5,Vehicles5,6,FALSE)),0,VLOOKUP(DS5,Vehicles5,6,FALSE))*'IQF Data'!DS44)*1+'Model Assumptions'!$I$682</f>
        <v>0.76415703552287484</v>
      </c>
      <c r="DT174" s="218">
        <f>(IF(ISERROR(VLOOKUP(DT5,Vehicles9,6,FALSE)),0,VLOOKUP(DT5,Vehicles9,6,FALSE))+IF(ISERROR(VLOOKUP(DT5,Vehicles5,6,FALSE)),0,VLOOKUP(DT5,Vehicles5,6,FALSE))*'IQF Data'!DT44)*1+'Model Assumptions'!$I$682</f>
        <v>1.056757035522875</v>
      </c>
      <c r="DU174" s="218">
        <f>(IF(ISERROR(VLOOKUP(DU5,Vehicles9,6,FALSE)),0,VLOOKUP(DU5,Vehicles9,6,FALSE))+IF(ISERROR(VLOOKUP(DU5,Vehicles5,6,FALSE)),0,VLOOKUP(DU5,Vehicles5,6,FALSE))*'IQF Data'!DU44)*1+'Model Assumptions'!$I$682</f>
        <v>0.96584263727431929</v>
      </c>
      <c r="DV174" s="218">
        <f>(IF(ISERROR(VLOOKUP(DV5,Vehicles9,6,FALSE)),0,VLOOKUP(DV5,Vehicles9,6,FALSE))+IF(ISERROR(VLOOKUP(DV5,Vehicles5,6,FALSE)),0,VLOOKUP(DV5,Vehicles5,6,FALSE))*'IQF Data'!DV44)*1+'Model Assumptions'!$I$682</f>
        <v>1.1200926372743192</v>
      </c>
      <c r="DW174" s="218">
        <f>(IF(ISERROR(VLOOKUP(DW5,Vehicles9,6,FALSE)),0,VLOOKUP(DW5,Vehicles9,6,FALSE))+IF(ISERROR(VLOOKUP(DW5,Vehicles5,6,FALSE)),0,VLOOKUP(DW5,Vehicles5,6,FALSE))*'IQF Data'!DW44)*1+'Model Assumptions'!$I$682</f>
        <v>1.4285926372743194</v>
      </c>
      <c r="DX174" s="218">
        <f>(IF(ISERROR(VLOOKUP(DX5,Vehicles9,6,FALSE)),0,VLOOKUP(DX5,Vehicles9,6,FALSE))+IF(ISERROR(VLOOKUP(DX5,Vehicles5,6,FALSE)),0,VLOOKUP(DX5,Vehicles5,6,FALSE))*'IQF Data'!DX44)*1+'Model Assumptions'!$I$682</f>
        <v>0.96584263727431929</v>
      </c>
      <c r="DY174" s="218">
        <f>(IF(ISERROR(VLOOKUP(DY5,Vehicles9,6,FALSE)),0,VLOOKUP(DY5,Vehicles9,6,FALSE))+IF(ISERROR(VLOOKUP(DY5,Vehicles5,6,FALSE)),0,VLOOKUP(DY5,Vehicles5,6,FALSE))*'IQF Data'!DY44)*1+'Model Assumptions'!$I$682</f>
        <v>1.1200926372743192</v>
      </c>
      <c r="DZ174" s="218">
        <f>(IF(ISERROR(VLOOKUP(DZ5,Vehicles9,6,FALSE)),0,VLOOKUP(DZ5,Vehicles9,6,FALSE))+IF(ISERROR(VLOOKUP(DZ5,Vehicles5,6,FALSE)),0,VLOOKUP(DZ5,Vehicles5,6,FALSE))*'IQF Data'!DZ44)*1+'Model Assumptions'!$I$682</f>
        <v>1.4285926372743194</v>
      </c>
      <c r="EA174" s="218">
        <f>(IF(ISERROR(VLOOKUP(EA5,Vehicles9,6,FALSE)),0,VLOOKUP(EA5,Vehicles9,6,FALSE))+IF(ISERROR(VLOOKUP(EA5,Vehicles5,6,FALSE)),0,VLOOKUP(EA5,Vehicles5,6,FALSE))*'IQF Data'!EA44)*1+'Model Assumptions'!$I$682</f>
        <v>0.28941012353212314</v>
      </c>
      <c r="EB174" s="218">
        <f>(IF(ISERROR(VLOOKUP(EB5,Vehicles9,6,FALSE)),0,VLOOKUP(EB5,Vehicles9,6,FALSE))+IF(ISERROR(VLOOKUP(EB5,Vehicles5,6,FALSE)),0,VLOOKUP(EB5,Vehicles5,6,FALSE))*'IQF Data'!EB44)*1+'Model Assumptions'!$I$682</f>
        <v>0.4138101235321231</v>
      </c>
      <c r="EC174" s="218">
        <f>(IF(ISERROR(VLOOKUP(EC5,Vehicles9,6,FALSE)),0,VLOOKUP(EC5,Vehicles9,6,FALSE))+IF(ISERROR(VLOOKUP(EC5,Vehicles5,6,FALSE)),0,VLOOKUP(EC5,Vehicles5,6,FALSE))*'IQF Data'!EC44)*1+'Model Assumptions'!$I$682</f>
        <v>0.66261012353212312</v>
      </c>
      <c r="ED174" s="218">
        <f>(IF(ISERROR(VLOOKUP(ED5,Vehicles9,6,FALSE)),0,VLOOKUP(ED5,Vehicles9,6,FALSE))+IF(ISERROR(VLOOKUP(ED5,Vehicles5,6,FALSE)),0,VLOOKUP(ED5,Vehicles5,6,FALSE))*'IQF Data'!ED44)*1+'Model Assumptions'!$I$682</f>
        <v>0.28941012353212314</v>
      </c>
      <c r="EE174" s="218">
        <f>(IF(ISERROR(VLOOKUP(EE5,Vehicles9,6,FALSE)),0,VLOOKUP(EE5,Vehicles9,6,FALSE))+IF(ISERROR(VLOOKUP(EE5,Vehicles5,6,FALSE)),0,VLOOKUP(EE5,Vehicles5,6,FALSE))*'IQF Data'!EE44)*1+'Model Assumptions'!$I$682</f>
        <v>0.4138101235321231</v>
      </c>
      <c r="EF174" s="218">
        <f>(IF(ISERROR(VLOOKUP(EF5,Vehicles9,6,FALSE)),0,VLOOKUP(EF5,Vehicles9,6,FALSE))+IF(ISERROR(VLOOKUP(EF5,Vehicles5,6,FALSE)),0,VLOOKUP(EF5,Vehicles5,6,FALSE))*'IQF Data'!EF44)*1+'Model Assumptions'!$I$682</f>
        <v>0.66261012353212312</v>
      </c>
      <c r="EG174" s="218">
        <f>(IF(ISERROR(VLOOKUP(EG5,Vehicles9,6,FALSE)),0,VLOOKUP(EG5,Vehicles9,6,FALSE))+IF(ISERROR(VLOOKUP(EG5,Vehicles5,6,FALSE)),0,VLOOKUP(EG5,Vehicles5,6,FALSE))*'IQF Data'!EG44)*1+'Model Assumptions'!$I$682</f>
        <v>0.1</v>
      </c>
      <c r="EH174" s="218">
        <f>(IF(ISERROR(VLOOKUP(EH5,Vehicles9,6,FALSE)),0,VLOOKUP(EH5,Vehicles9,6,FALSE))+IF(ISERROR(VLOOKUP(EH5,Vehicles5,6,FALSE)),0,VLOOKUP(EH5,Vehicles5,6,FALSE))*'IQF Data'!EH44)*1+'Model Assumptions'!$I$682</f>
        <v>0.1</v>
      </c>
      <c r="EI174" s="218">
        <f>(IF(ISERROR(VLOOKUP(EI5,Vehicles9,6,FALSE)),0,VLOOKUP(EI5,Vehicles9,6,FALSE))+IF(ISERROR(VLOOKUP(EI5,Vehicles5,6,FALSE)),0,VLOOKUP(EI5,Vehicles5,6,FALSE))*'IQF Data'!EI44)*1+'Model Assumptions'!$I$682</f>
        <v>0.1</v>
      </c>
      <c r="EJ174" s="218">
        <f>(IF(ISERROR(VLOOKUP(EJ5,Vehicles9,6,FALSE)),0,VLOOKUP(EJ5,Vehicles9,6,FALSE))+IF(ISERROR(VLOOKUP(EJ5,Vehicles5,6,FALSE)),0,VLOOKUP(EJ5,Vehicles5,6,FALSE))*'IQF Data'!EJ44)*1+'Model Assumptions'!$I$682</f>
        <v>0.1</v>
      </c>
      <c r="EK174" s="218">
        <f>(IF(ISERROR(VLOOKUP(EK5,Vehicles9,6,FALSE)),0,VLOOKUP(EK5,Vehicles9,6,FALSE))+IF(ISERROR(VLOOKUP(EK5,Vehicles5,6,FALSE)),0,VLOOKUP(EK5,Vehicles5,6,FALSE))*'IQF Data'!EK44)*1+'Model Assumptions'!$I$682</f>
        <v>0.1</v>
      </c>
      <c r="EL174" s="218">
        <f>(IF(ISERROR(VLOOKUP(EL5,Vehicles9,6,FALSE)),0,VLOOKUP(EL5,Vehicles9,6,FALSE))+IF(ISERROR(VLOOKUP(EL5,Vehicles5,6,FALSE)),0,VLOOKUP(EL5,Vehicles5,6,FALSE))*'IQF Data'!EL44)*1+'Model Assumptions'!$I$682</f>
        <v>0.1</v>
      </c>
      <c r="EM174" s="218">
        <f>(IF(ISERROR(VLOOKUP(EM5,Vehicles9,6,FALSE)),0,VLOOKUP(EM5,Vehicles9,6,FALSE))+IF(ISERROR(VLOOKUP(EM5,Vehicles5,6,FALSE)),0,VLOOKUP(EM5,Vehicles5,6,FALSE))*'IQF Data'!EM44)*1+'Model Assumptions'!$I$682</f>
        <v>0.1</v>
      </c>
      <c r="EN174" s="218">
        <f>(IF(ISERROR(VLOOKUP(EN5,Vehicles9,6,FALSE)),0,VLOOKUP(EN5,Vehicles9,6,FALSE))+IF(ISERROR(VLOOKUP(EN5,Vehicles5,6,FALSE)),0,VLOOKUP(EN5,Vehicles5,6,FALSE))*'IQF Data'!EN44)*1+'Model Assumptions'!$I$682</f>
        <v>0.1</v>
      </c>
      <c r="EO174" s="218">
        <f>(IF(ISERROR(VLOOKUP(EO5,Vehicles9,6,FALSE)),0,VLOOKUP(EO5,Vehicles9,6,FALSE))+IF(ISERROR(VLOOKUP(EO5,Vehicles5,6,FALSE)),0,VLOOKUP(EO5,Vehicles5,6,FALSE))*'IQF Data'!EO44)*1+'Model Assumptions'!$I$682</f>
        <v>0.1</v>
      </c>
      <c r="EP174" s="218">
        <f>(IF(ISERROR(VLOOKUP(EP5,Vehicles9,6,FALSE)),0,VLOOKUP(EP5,Vehicles9,6,FALSE))+IF(ISERROR(VLOOKUP(EP5,Vehicles5,6,FALSE)),0,VLOOKUP(EP5,Vehicles5,6,FALSE))*'IQF Data'!EP44)*1+'Model Assumptions'!$I$682</f>
        <v>0.1</v>
      </c>
      <c r="EQ174" s="218">
        <f>(IF(ISERROR(VLOOKUP(EQ5,Vehicles9,6,FALSE)),0,VLOOKUP(EQ5,Vehicles9,6,FALSE))+IF(ISERROR(VLOOKUP(EQ5,Vehicles5,6,FALSE)),0,VLOOKUP(EQ5,Vehicles5,6,FALSE))*'IQF Data'!EQ44)*1+'Model Assumptions'!$I$682</f>
        <v>0.1</v>
      </c>
      <c r="ER174" s="218">
        <f>(IF(ISERROR(VLOOKUP(ER5,Vehicles9,6,FALSE)),0,VLOOKUP(ER5,Vehicles9,6,FALSE))+IF(ISERROR(VLOOKUP(ER5,Vehicles5,6,FALSE)),0,VLOOKUP(ER5,Vehicles5,6,FALSE))*'IQF Data'!ER44)*1+'Model Assumptions'!$I$682</f>
        <v>0.1</v>
      </c>
      <c r="ES174" s="218">
        <f>(IF(ISERROR(VLOOKUP(ES5,Vehicles9,6,FALSE)),0,VLOOKUP(ES5,Vehicles9,6,FALSE))+IF(ISERROR(VLOOKUP(ES5,Vehicles5,6,FALSE)),0,VLOOKUP(ES5,Vehicles5,6,FALSE))*'IQF Data'!ES44)*1+'Model Assumptions'!$I$682</f>
        <v>0.1</v>
      </c>
      <c r="ET174" s="218">
        <f>(IF(ISERROR(VLOOKUP(ET5,Vehicles9,6,FALSE)),0,VLOOKUP(ET5,Vehicles9,6,FALSE))+IF(ISERROR(VLOOKUP(ET5,Vehicles5,6,FALSE)),0,VLOOKUP(ET5,Vehicles5,6,FALSE))*'IQF Data'!ET44)*1+'Model Assumptions'!$I$682</f>
        <v>0.1</v>
      </c>
      <c r="EU174" s="218">
        <f>(IF(ISERROR(VLOOKUP(EU5,Vehicles9,6,FALSE)),0,VLOOKUP(EU5,Vehicles9,6,FALSE))+IF(ISERROR(VLOOKUP(EU5,Vehicles5,6,FALSE)),0,VLOOKUP(EU5,Vehicles5,6,FALSE))*'IQF Data'!EU44)*1+'Model Assumptions'!$I$682</f>
        <v>0.1</v>
      </c>
      <c r="EV174" s="218">
        <f>(IF(ISERROR(VLOOKUP(EV5,Vehicles9,6,FALSE)),0,VLOOKUP(EV5,Vehicles9,6,FALSE))+IF(ISERROR(VLOOKUP(EV5,Vehicles5,6,FALSE)),0,VLOOKUP(EV5,Vehicles5,6,FALSE))*'IQF Data'!EV44)*1+'Model Assumptions'!$I$682</f>
        <v>0.1</v>
      </c>
      <c r="EW174" s="218">
        <f>(IF(ISERROR(VLOOKUP(EW5,Vehicles9,6,FALSE)),0,VLOOKUP(EW5,Vehicles9,6,FALSE))+IF(ISERROR(VLOOKUP(EW5,Vehicles5,6,FALSE)),0,VLOOKUP(EW5,Vehicles5,6,FALSE))*'IQF Data'!EW44)*1+'Model Assumptions'!$I$682</f>
        <v>0.1</v>
      </c>
      <c r="EX174" s="218">
        <f>(IF(ISERROR(VLOOKUP(EX5,Vehicles9,6,FALSE)),0,VLOOKUP(EX5,Vehicles9,6,FALSE))+IF(ISERROR(VLOOKUP(EX5,Vehicles5,6,FALSE)),0,VLOOKUP(EX5,Vehicles5,6,FALSE))*'IQF Data'!EX44)*1+'Model Assumptions'!$I$682</f>
        <v>0.1</v>
      </c>
      <c r="EY174" s="218">
        <f>(IF(ISERROR(VLOOKUP(EY5,Vehicles9,6,FALSE)),0,VLOOKUP(EY5,Vehicles9,6,FALSE))+IF(ISERROR(VLOOKUP(EY5,Vehicles5,6,FALSE)),0,VLOOKUP(EY5,Vehicles5,6,FALSE))*'IQF Data'!EY44)*1+'Model Assumptions'!$I$682</f>
        <v>0.1</v>
      </c>
      <c r="EZ174" s="218">
        <f>(IF(ISERROR(VLOOKUP(EZ5,Vehicles9,6,FALSE)),0,VLOOKUP(EZ5,Vehicles9,6,FALSE))+IF(ISERROR(VLOOKUP(EZ5,Vehicles5,6,FALSE)),0,VLOOKUP(EZ5,Vehicles5,6,FALSE))*'IQF Data'!EZ44)*1+'Model Assumptions'!$I$682</f>
        <v>0.1</v>
      </c>
      <c r="FA174" s="218">
        <f>(IF(ISERROR(VLOOKUP(FA5,Vehicles9,6,FALSE)),0,VLOOKUP(FA5,Vehicles9,6,FALSE))+IF(ISERROR(VLOOKUP(FA5,Vehicles5,6,FALSE)),0,VLOOKUP(FA5,Vehicles5,6,FALSE))*'IQF Data'!FA44)*1+'Model Assumptions'!$I$682</f>
        <v>0.1</v>
      </c>
      <c r="FB174" s="218">
        <f>(IF(ISERROR(VLOOKUP(FB5,Vehicles9,6,FALSE)),0,VLOOKUP(FB5,Vehicles9,6,FALSE))+IF(ISERROR(VLOOKUP(FB5,Vehicles5,6,FALSE)),0,VLOOKUP(FB5,Vehicles5,6,FALSE))*'IQF Data'!FB44)*1+'Model Assumptions'!$I$682</f>
        <v>0.1</v>
      </c>
      <c r="FC174" s="218">
        <f>(IF(ISERROR(VLOOKUP(FC5,Vehicles9,6,FALSE)),0,VLOOKUP(FC5,Vehicles9,6,FALSE))+IF(ISERROR(VLOOKUP(FC5,Vehicles5,6,FALSE)),0,VLOOKUP(FC5,Vehicles5,6,FALSE))*'IQF Data'!FC44)*1+'Model Assumptions'!$I$682</f>
        <v>0.1</v>
      </c>
      <c r="FD174" s="218">
        <f>(IF(ISERROR(VLOOKUP(FD5,Vehicles9,6,FALSE)),0,VLOOKUP(FD5,Vehicles9,6,FALSE))+IF(ISERROR(VLOOKUP(FD5,Vehicles5,6,FALSE)),0,VLOOKUP(FD5,Vehicles5,6,FALSE))*'IQF Data'!FD44)*1+'Model Assumptions'!$I$682</f>
        <v>0.1</v>
      </c>
      <c r="FE174" s="218">
        <f>(IF(ISERROR(VLOOKUP(FE5,Vehicles9,6,FALSE)),0,VLOOKUP(FE5,Vehicles9,6,FALSE))+IF(ISERROR(VLOOKUP(FE5,Vehicles5,6,FALSE)),0,VLOOKUP(FE5,Vehicles5,6,FALSE))*'IQF Data'!FE44)*1+'Model Assumptions'!$I$682</f>
        <v>0.1</v>
      </c>
      <c r="FF174" s="218">
        <f>(IF(ISERROR(VLOOKUP(FF5,Vehicles9,6,FALSE)),0,VLOOKUP(FF5,Vehicles9,6,FALSE))+IF(ISERROR(VLOOKUP(FF5,Vehicles5,6,FALSE)),0,VLOOKUP(FF5,Vehicles5,6,FALSE))*'IQF Data'!FF44)*1+'Model Assumptions'!$I$682</f>
        <v>0.1</v>
      </c>
      <c r="FG174" s="218">
        <f>(IF(ISERROR(VLOOKUP(FG5,Vehicles9,6,FALSE)),0,VLOOKUP(FG5,Vehicles9,6,FALSE))+IF(ISERROR(VLOOKUP(FG5,Vehicles5,6,FALSE)),0,VLOOKUP(FG5,Vehicles5,6,FALSE))*'IQF Data'!FG44)*1+'Model Assumptions'!$I$682</f>
        <v>0.1</v>
      </c>
      <c r="FH174" s="218">
        <f>(IF(ISERROR(VLOOKUP(FH5,Vehicles9,6,FALSE)),0,VLOOKUP(FH5,Vehicles9,6,FALSE))+IF(ISERROR(VLOOKUP(FH5,Vehicles5,6,FALSE)),0,VLOOKUP(FH5,Vehicles5,6,FALSE))*'IQF Data'!FH44)*1+'Model Assumptions'!$I$682</f>
        <v>0.1</v>
      </c>
      <c r="FI174" s="218">
        <f>(IF(ISERROR(VLOOKUP(FI5,Vehicles9,6,FALSE)),0,VLOOKUP(FI5,Vehicles9,6,FALSE))+IF(ISERROR(VLOOKUP(FI5,Vehicles5,6,FALSE)),0,VLOOKUP(FI5,Vehicles5,6,FALSE))*'IQF Data'!FI44)*1+'Model Assumptions'!$I$682</f>
        <v>0.1</v>
      </c>
      <c r="FJ174" s="218">
        <f>(IF(ISERROR(VLOOKUP(FJ5,Vehicles9,6,FALSE)),0,VLOOKUP(FJ5,Vehicles9,6,FALSE))+IF(ISERROR(VLOOKUP(FJ5,Vehicles5,6,FALSE)),0,VLOOKUP(FJ5,Vehicles5,6,FALSE))*'IQF Data'!FJ44)*1+'Model Assumptions'!$I$682</f>
        <v>0.1</v>
      </c>
      <c r="FK174" s="218">
        <f>(IF(ISERROR(VLOOKUP(FK5,Vehicles9,6,FALSE)),0,VLOOKUP(FK5,Vehicles9,6,FALSE))+IF(ISERROR(VLOOKUP(FK5,Vehicles5,6,FALSE)),0,VLOOKUP(FK5,Vehicles5,6,FALSE))*'IQF Data'!FK44)*1+'Model Assumptions'!$I$682</f>
        <v>0.1</v>
      </c>
      <c r="FL174" s="218">
        <f>(IF(ISERROR(VLOOKUP(FL5,Vehicles9,6,FALSE)),0,VLOOKUP(FL5,Vehicles9,6,FALSE))+IF(ISERROR(VLOOKUP(FL5,Vehicles5,6,FALSE)),0,VLOOKUP(FL5,Vehicles5,6,FALSE))*'IQF Data'!FL44)*1+'Model Assumptions'!$I$682</f>
        <v>0.1</v>
      </c>
      <c r="FM174" s="218">
        <f>(IF(ISERROR(VLOOKUP(FM5,Vehicles9,6,FALSE)),0,VLOOKUP(FM5,Vehicles9,6,FALSE))+IF(ISERROR(VLOOKUP(FM5,Vehicles5,6,FALSE)),0,VLOOKUP(FM5,Vehicles5,6,FALSE))*'IQF Data'!FM44)*1+'Model Assumptions'!$I$682</f>
        <v>0.1</v>
      </c>
      <c r="FN174" s="218">
        <f>(IF(ISERROR(VLOOKUP(FN5,Vehicles9,6,FALSE)),0,VLOOKUP(FN5,Vehicles9,6,FALSE))+IF(ISERROR(VLOOKUP(FN5,Vehicles5,6,FALSE)),0,VLOOKUP(FN5,Vehicles5,6,FALSE))*'IQF Data'!FN44)*1+'Model Assumptions'!$I$682</f>
        <v>0.1</v>
      </c>
      <c r="FO174" s="218">
        <f>(IF(ISERROR(VLOOKUP(FO5,Vehicles9,6,FALSE)),0,VLOOKUP(FO5,Vehicles9,6,FALSE))+IF(ISERROR(VLOOKUP(FO5,Vehicles5,6,FALSE)),0,VLOOKUP(FO5,Vehicles5,6,FALSE))*'IQF Data'!FO44)*1+'Model Assumptions'!$I$682</f>
        <v>0.1</v>
      </c>
      <c r="FP174" s="218">
        <f>(IF(ISERROR(VLOOKUP(FP5,Vehicles9,6,FALSE)),0,VLOOKUP(FP5,Vehicles9,6,FALSE))+IF(ISERROR(VLOOKUP(FP5,Vehicles5,6,FALSE)),0,VLOOKUP(FP5,Vehicles5,6,FALSE))*'IQF Data'!FP44)*1+'Model Assumptions'!$I$682</f>
        <v>0.1</v>
      </c>
      <c r="FQ174" s="218">
        <f>(IF(ISERROR(VLOOKUP(FQ5,Vehicles9,6,FALSE)),0,VLOOKUP(FQ5,Vehicles9,6,FALSE))+IF(ISERROR(VLOOKUP(FQ5,Vehicles5,6,FALSE)),0,VLOOKUP(FQ5,Vehicles5,6,FALSE))*'IQF Data'!FQ44)*1+'Model Assumptions'!$I$682</f>
        <v>0.1</v>
      </c>
      <c r="FR174" s="218">
        <f>(IF(ISERROR(VLOOKUP(FR5,Vehicles9,6,FALSE)),0,VLOOKUP(FR5,Vehicles9,6,FALSE))+IF(ISERROR(VLOOKUP(FR5,Vehicles5,6,FALSE)),0,VLOOKUP(FR5,Vehicles5,6,FALSE))*'IQF Data'!FR44)*1+'Model Assumptions'!$I$682</f>
        <v>0.1</v>
      </c>
      <c r="FS174" s="218">
        <f>(IF(ISERROR(VLOOKUP(FS5,Vehicles9,6,FALSE)),0,VLOOKUP(FS5,Vehicles9,6,FALSE))+IF(ISERROR(VLOOKUP(FS5,Vehicles5,6,FALSE)),0,VLOOKUP(FS5,Vehicles5,6,FALSE))*'IQF Data'!FS44)*1+'Model Assumptions'!$I$682</f>
        <v>0.1</v>
      </c>
      <c r="FT174" s="218">
        <f>(IF(ISERROR(VLOOKUP(FT5,Vehicles9,6,FALSE)),0,VLOOKUP(FT5,Vehicles9,6,FALSE))+IF(ISERROR(VLOOKUP(FT5,Vehicles5,6,FALSE)),0,VLOOKUP(FT5,Vehicles5,6,FALSE))*'IQF Data'!FT44)*1+'Model Assumptions'!$I$682</f>
        <v>0.1</v>
      </c>
      <c r="FU174" s="218">
        <f>(IF(ISERROR(VLOOKUP(FU5,Vehicles9,6,FALSE)),0,VLOOKUP(FU5,Vehicles9,6,FALSE))+IF(ISERROR(VLOOKUP(FU5,Vehicles5,6,FALSE)),0,VLOOKUP(FU5,Vehicles5,6,FALSE))*'IQF Data'!FU44)*1+'Model Assumptions'!$I$682</f>
        <v>0.1</v>
      </c>
      <c r="FV174" s="218">
        <f>(IF(ISERROR(VLOOKUP(FV5,Vehicles9,6,FALSE)),0,VLOOKUP(FV5,Vehicles9,6,FALSE))+IF(ISERROR(VLOOKUP(FV5,Vehicles5,6,FALSE)),0,VLOOKUP(FV5,Vehicles5,6,FALSE))*'IQF Data'!FV44)*1+'Model Assumptions'!$I$682</f>
        <v>0.1</v>
      </c>
      <c r="FW174" s="218">
        <f>(IF(ISERROR(VLOOKUP(FW5,Vehicles9,6,FALSE)),0,VLOOKUP(FW5,Vehicles9,6,FALSE))+IF(ISERROR(VLOOKUP(FW5,Vehicles5,6,FALSE)),0,VLOOKUP(FW5,Vehicles5,6,FALSE))*'IQF Data'!FW44)*1+'Model Assumptions'!$I$682</f>
        <v>0.1</v>
      </c>
      <c r="FX174" s="218">
        <f>(IF(ISERROR(VLOOKUP(FX5,Vehicles9,6,FALSE)),0,VLOOKUP(FX5,Vehicles9,6,FALSE))+IF(ISERROR(VLOOKUP(FX5,Vehicles5,6,FALSE)),0,VLOOKUP(FX5,Vehicles5,6,FALSE))*'IQF Data'!FX44)*1+'Model Assumptions'!$I$682</f>
        <v>0.1</v>
      </c>
      <c r="FY174" s="218">
        <f>(IF(ISERROR(VLOOKUP(FY5,Vehicles9,6,FALSE)),0,VLOOKUP(FY5,Vehicles9,6,FALSE))+IF(ISERROR(VLOOKUP(FY5,Vehicles5,6,FALSE)),0,VLOOKUP(FY5,Vehicles5,6,FALSE))*'IQF Data'!FY44)*1+'Model Assumptions'!$I$682</f>
        <v>0.1</v>
      </c>
      <c r="FZ174" s="218">
        <f>(IF(ISERROR(VLOOKUP(FZ5,Vehicles9,6,FALSE)),0,VLOOKUP(FZ5,Vehicles9,6,FALSE))+IF(ISERROR(VLOOKUP(FZ5,Vehicles5,6,FALSE)),0,VLOOKUP(FZ5,Vehicles5,6,FALSE))*'IQF Data'!FZ44)*1+'Model Assumptions'!$I$682</f>
        <v>0.1</v>
      </c>
      <c r="GA174" s="218">
        <f>(IF(ISERROR(VLOOKUP(GA5,Vehicles9,6,FALSE)),0,VLOOKUP(GA5,Vehicles9,6,FALSE))+IF(ISERROR(VLOOKUP(GA5,Vehicles5,6,FALSE)),0,VLOOKUP(GA5,Vehicles5,6,FALSE))*'IQF Data'!GA44)*1+'Model Assumptions'!$I$682</f>
        <v>0.1</v>
      </c>
      <c r="GB174" s="218">
        <f>(IF(ISERROR(VLOOKUP(GB5,Vehicles9,6,FALSE)),0,VLOOKUP(GB5,Vehicles9,6,FALSE))+IF(ISERROR(VLOOKUP(GB5,Vehicles5,6,FALSE)),0,VLOOKUP(GB5,Vehicles5,6,FALSE))*'IQF Data'!GB44)*1+'Model Assumptions'!$I$682</f>
        <v>0.1</v>
      </c>
      <c r="GC174" s="218">
        <f>(IF(ISERROR(VLOOKUP(GC5,Vehicles9,6,FALSE)),0,VLOOKUP(GC5,Vehicles9,6,FALSE))+IF(ISERROR(VLOOKUP(GC5,Vehicles5,6,FALSE)),0,VLOOKUP(GC5,Vehicles5,6,FALSE))*'IQF Data'!GC44)*1+'Model Assumptions'!$I$682</f>
        <v>0.1</v>
      </c>
      <c r="GD174" s="218">
        <f>(IF(ISERROR(VLOOKUP(GD5,Vehicles9,6,FALSE)),0,VLOOKUP(GD5,Vehicles9,6,FALSE))+IF(ISERROR(VLOOKUP(GD5,Vehicles5,6,FALSE)),0,VLOOKUP(GD5,Vehicles5,6,FALSE))*'IQF Data'!GD44)*1+'Model Assumptions'!$I$682</f>
        <v>0.1</v>
      </c>
      <c r="GE174" s="218">
        <f>(IF(ISERROR(VLOOKUP(GE5,Vehicles9,6,FALSE)),0,VLOOKUP(GE5,Vehicles9,6,FALSE))+IF(ISERROR(VLOOKUP(GE5,Vehicles5,6,FALSE)),0,VLOOKUP(GE5,Vehicles5,6,FALSE))*'IQF Data'!GE44)*1+'Model Assumptions'!$I$682</f>
        <v>0.1</v>
      </c>
      <c r="GF174" s="218">
        <f>(IF(ISERROR(VLOOKUP(GF5,Vehicles9,6,FALSE)),0,VLOOKUP(GF5,Vehicles9,6,FALSE))+IF(ISERROR(VLOOKUP(GF5,Vehicles5,6,FALSE)),0,VLOOKUP(GF5,Vehicles5,6,FALSE))*'IQF Data'!GF44)*1+'Model Assumptions'!$I$682</f>
        <v>0.1</v>
      </c>
      <c r="GG174" s="218">
        <f>(IF(ISERROR(VLOOKUP(GG5,Vehicles9,6,FALSE)),0,VLOOKUP(GG5,Vehicles9,6,FALSE))+IF(ISERROR(VLOOKUP(GG5,Vehicles5,6,FALSE)),0,VLOOKUP(GG5,Vehicles5,6,FALSE))*'IQF Data'!GG44)*1+'Model Assumptions'!$I$682</f>
        <v>0.1</v>
      </c>
      <c r="GH174" s="218">
        <f>(IF(ISERROR(VLOOKUP(GH5,Vehicles9,6,FALSE)),0,VLOOKUP(GH5,Vehicles9,6,FALSE))+IF(ISERROR(VLOOKUP(GH5,Vehicles5,6,FALSE)),0,VLOOKUP(GH5,Vehicles5,6,FALSE))*'IQF Data'!GH44)*1+'Model Assumptions'!$I$682</f>
        <v>0.1</v>
      </c>
      <c r="GI174" s="218">
        <f>(IF(ISERROR(VLOOKUP(GI5,Vehicles9,6,FALSE)),0,VLOOKUP(GI5,Vehicles9,6,FALSE))+IF(ISERROR(VLOOKUP(GI5,Vehicles5,6,FALSE)),0,VLOOKUP(GI5,Vehicles5,6,FALSE))*'IQF Data'!GI44)*1+'Model Assumptions'!$I$682</f>
        <v>0.1</v>
      </c>
      <c r="GJ174" s="218">
        <f>(IF(ISERROR(VLOOKUP(GJ5,Vehicles9,6,FALSE)),0,VLOOKUP(GJ5,Vehicles9,6,FALSE))+IF(ISERROR(VLOOKUP(GJ5,Vehicles5,6,FALSE)),0,VLOOKUP(GJ5,Vehicles5,6,FALSE))*'IQF Data'!GJ44)*1+'Model Assumptions'!$I$682</f>
        <v>0.1</v>
      </c>
      <c r="GK174" s="218">
        <f>(IF(ISERROR(VLOOKUP(GK5,Vehicles9,6,FALSE)),0,VLOOKUP(GK5,Vehicles9,6,FALSE))+IF(ISERROR(VLOOKUP(GK5,Vehicles5,6,FALSE)),0,VLOOKUP(GK5,Vehicles5,6,FALSE))*'IQF Data'!GK44)*1+'Model Assumptions'!$I$682</f>
        <v>0.1</v>
      </c>
      <c r="GL174" s="218">
        <f>(IF(ISERROR(VLOOKUP(GL5,Vehicles9,6,FALSE)),0,VLOOKUP(GL5,Vehicles9,6,FALSE))+IF(ISERROR(VLOOKUP(GL5,Vehicles5,6,FALSE)),0,VLOOKUP(GL5,Vehicles5,6,FALSE))*'IQF Data'!GL44)*1+'Model Assumptions'!$I$682</f>
        <v>0.1</v>
      </c>
      <c r="GM174" s="218">
        <f>(IF(ISERROR(VLOOKUP(GM5,Vehicles9,6,FALSE)),0,VLOOKUP(GM5,Vehicles9,6,FALSE))+IF(ISERROR(VLOOKUP(GM5,Vehicles5,6,FALSE)),0,VLOOKUP(GM5,Vehicles5,6,FALSE))*'IQF Data'!GM44)*1+'Model Assumptions'!$I$682</f>
        <v>0.1</v>
      </c>
      <c r="GN174" s="218">
        <f>(IF(ISERROR(VLOOKUP(GN5,Vehicles9,6,FALSE)),0,VLOOKUP(GN5,Vehicles9,6,FALSE))+IF(ISERROR(VLOOKUP(GN5,Vehicles5,6,FALSE)),0,VLOOKUP(GN5,Vehicles5,6,FALSE))*'IQF Data'!GN44)*1+'Model Assumptions'!$I$682</f>
        <v>0.1</v>
      </c>
      <c r="GO174" s="218">
        <f>(IF(ISERROR(VLOOKUP(GO5,Vehicles9,6,FALSE)),0,VLOOKUP(GO5,Vehicles9,6,FALSE))+IF(ISERROR(VLOOKUP(GO5,Vehicles5,6,FALSE)),0,VLOOKUP(GO5,Vehicles5,6,FALSE))*'IQF Data'!GO44)*1+'Model Assumptions'!$I$682</f>
        <v>0.1</v>
      </c>
      <c r="GP174" s="218">
        <f>(IF(ISERROR(VLOOKUP(GP5,Vehicles9,6,FALSE)),0,VLOOKUP(GP5,Vehicles9,6,FALSE))+IF(ISERROR(VLOOKUP(GP5,Vehicles5,6,FALSE)),0,VLOOKUP(GP5,Vehicles5,6,FALSE))*'IQF Data'!GP44)*1+'Model Assumptions'!$I$682</f>
        <v>0.1</v>
      </c>
      <c r="GQ174" s="218">
        <f>(IF(ISERROR(VLOOKUP(GQ5,Vehicles9,6,FALSE)),0,VLOOKUP(GQ5,Vehicles9,6,FALSE))+IF(ISERROR(VLOOKUP(GQ5,Vehicles5,6,FALSE)),0,VLOOKUP(GQ5,Vehicles5,6,FALSE))*'IQF Data'!GQ44)*1+'Model Assumptions'!$I$682</f>
        <v>0.1</v>
      </c>
      <c r="GR174" s="218">
        <f>(IF(ISERROR(VLOOKUP(GR5,Vehicles9,6,FALSE)),0,VLOOKUP(GR5,Vehicles9,6,FALSE))+IF(ISERROR(VLOOKUP(GR5,Vehicles5,6,FALSE)),0,VLOOKUP(GR5,Vehicles5,6,FALSE))*'IQF Data'!GR44)*1+'Model Assumptions'!$I$682</f>
        <v>0.1</v>
      </c>
      <c r="GS174" s="218">
        <f>(IF(ISERROR(VLOOKUP(GS5,Vehicles9,6,FALSE)),0,VLOOKUP(GS5,Vehicles9,6,FALSE))+IF(ISERROR(VLOOKUP(GS5,Vehicles5,6,FALSE)),0,VLOOKUP(GS5,Vehicles5,6,FALSE))*'IQF Data'!GS44)*1+'Model Assumptions'!$I$682</f>
        <v>0.1</v>
      </c>
      <c r="GT174" s="218">
        <f>(IF(ISERROR(VLOOKUP(GT5,Vehicles9,6,FALSE)),0,VLOOKUP(GT5,Vehicles9,6,FALSE))+IF(ISERROR(VLOOKUP(GT5,Vehicles5,6,FALSE)),0,VLOOKUP(GT5,Vehicles5,6,FALSE))*'IQF Data'!GT44)*1+'Model Assumptions'!$I$682</f>
        <v>0.1</v>
      </c>
      <c r="GU174" s="218">
        <f>(IF(ISERROR(VLOOKUP(GU5,Vehicles9,6,FALSE)),0,VLOOKUP(GU5,Vehicles9,6,FALSE))+IF(ISERROR(VLOOKUP(GU5,Vehicles5,6,FALSE)),0,VLOOKUP(GU5,Vehicles5,6,FALSE))*'IQF Data'!GU44)*1+'Model Assumptions'!$I$682</f>
        <v>0.1</v>
      </c>
      <c r="GV174" s="218">
        <f>(IF(ISERROR(VLOOKUP(GV5,Vehicles9,6,FALSE)),0,VLOOKUP(GV5,Vehicles9,6,FALSE))+IF(ISERROR(VLOOKUP(GV5,Vehicles5,6,FALSE)),0,VLOOKUP(GV5,Vehicles5,6,FALSE))*'IQF Data'!GV44)*1+'Model Assumptions'!$I$682</f>
        <v>0.1</v>
      </c>
      <c r="GX174" s="230">
        <f t="shared" si="223"/>
        <v>173</v>
      </c>
      <c r="HB174" s="211" t="str">
        <f>FO$18&amp;FO$19&amp;FO$20</f>
        <v/>
      </c>
      <c r="HF174" s="212" t="str">
        <f>FO$18&amp;FO$19&amp;FO$20&amp;"Term:"&amp; FO$43&amp;"  Mileage: "&amp;FO$44</f>
        <v xml:space="preserve">Term:  Mileage: </v>
      </c>
    </row>
    <row r="175" spans="1:214" ht="12" hidden="1" customHeight="1" x14ac:dyDescent="0.2">
      <c r="A175" s="230" t="s">
        <v>440</v>
      </c>
      <c r="B175" s="208" t="str">
        <f t="shared" si="128"/>
        <v>x</v>
      </c>
      <c r="D175" s="233" t="str">
        <f>'Vehicle Downtime'!C69</f>
        <v>Total downtime</v>
      </c>
      <c r="E175" s="218">
        <f t="shared" ref="E175:BP175" si="246">SUM(E171:E174)</f>
        <v>17.087475794931386</v>
      </c>
      <c r="F175" s="218">
        <f t="shared" si="246"/>
        <v>19.749189085007583</v>
      </c>
      <c r="G175" s="218">
        <f t="shared" si="246"/>
        <v>22.850393442937751</v>
      </c>
      <c r="H175" s="218">
        <f t="shared" si="246"/>
        <v>21.839798017153608</v>
      </c>
      <c r="I175" s="218">
        <f t="shared" si="246"/>
        <v>24.564011307229805</v>
      </c>
      <c r="J175" s="218">
        <f t="shared" si="246"/>
        <v>27.790215665159973</v>
      </c>
      <c r="K175" s="218">
        <f t="shared" si="246"/>
        <v>17.108976598247953</v>
      </c>
      <c r="L175" s="218">
        <f t="shared" si="246"/>
        <v>19.723179520590207</v>
      </c>
      <c r="M175" s="218">
        <f t="shared" ref="M175" si="247">SUM(M171:M174)</f>
        <v>22.729363143052499</v>
      </c>
      <c r="N175" s="218">
        <f t="shared" si="246"/>
        <v>21.861298820470175</v>
      </c>
      <c r="O175" s="218">
        <f t="shared" si="246"/>
        <v>24.53800174281243</v>
      </c>
      <c r="P175" s="218">
        <f t="shared" si="246"/>
        <v>27.669185365274721</v>
      </c>
      <c r="Q175" s="218">
        <f t="shared" si="246"/>
        <v>23.667580113835147</v>
      </c>
      <c r="R175" s="218">
        <f t="shared" si="246"/>
        <v>28.454224558279591</v>
      </c>
      <c r="S175" s="218">
        <f t="shared" si="246"/>
        <v>33.583069002724031</v>
      </c>
      <c r="T175" s="218">
        <f t="shared" si="246"/>
        <v>30.642124558279594</v>
      </c>
      <c r="U175" s="218">
        <f t="shared" si="246"/>
        <v>35.491269002724039</v>
      </c>
      <c r="V175" s="218">
        <f t="shared" si="246"/>
        <v>42.967335669390707</v>
      </c>
      <c r="W175" s="218">
        <f t="shared" si="246"/>
        <v>23.681142861068558</v>
      </c>
      <c r="X175" s="218">
        <f t="shared" si="246"/>
        <v>28.480637305513007</v>
      </c>
      <c r="Y175" s="218">
        <f t="shared" si="246"/>
        <v>33.635181749957447</v>
      </c>
      <c r="Z175" s="218">
        <f t="shared" si="246"/>
        <v>30.655687305513005</v>
      </c>
      <c r="AA175" s="218">
        <f t="shared" si="246"/>
        <v>35.517681749957447</v>
      </c>
      <c r="AB175" s="218">
        <f t="shared" si="246"/>
        <v>43.019448416624122</v>
      </c>
      <c r="AC175" s="218">
        <f t="shared" si="246"/>
        <v>21.473326930177876</v>
      </c>
      <c r="AD175" s="218">
        <f t="shared" si="246"/>
        <v>24.063299152400099</v>
      </c>
      <c r="AE175" s="218">
        <f t="shared" si="246"/>
        <v>29.243243596844543</v>
      </c>
      <c r="AF175" s="218">
        <f t="shared" si="246"/>
        <v>26.225649152400099</v>
      </c>
      <c r="AG175" s="218">
        <f t="shared" si="246"/>
        <v>28.878121374622324</v>
      </c>
      <c r="AH175" s="218">
        <f t="shared" si="246"/>
        <v>36.405288041288991</v>
      </c>
      <c r="AI175" s="218">
        <f t="shared" si="246"/>
        <v>17.054448115095791</v>
      </c>
      <c r="AJ175" s="218">
        <f t="shared" si="246"/>
        <v>19.638720337318013</v>
      </c>
      <c r="AK175" s="218">
        <f t="shared" si="246"/>
        <v>22.585042559540234</v>
      </c>
      <c r="AL175" s="218">
        <f t="shared" si="246"/>
        <v>21.806770337318014</v>
      </c>
      <c r="AM175" s="218">
        <f t="shared" si="246"/>
        <v>24.453542559540235</v>
      </c>
      <c r="AN175" s="218">
        <f t="shared" si="246"/>
        <v>27.524864781762457</v>
      </c>
      <c r="AO175" s="218">
        <f t="shared" si="246"/>
        <v>21.586514348007583</v>
      </c>
      <c r="AP175" s="218">
        <f t="shared" si="246"/>
        <v>24.147886570229804</v>
      </c>
      <c r="AQ175" s="218">
        <f t="shared" si="246"/>
        <v>29.270631014674251</v>
      </c>
      <c r="AR175" s="218">
        <f t="shared" si="246"/>
        <v>26.338836570229805</v>
      </c>
      <c r="AS175" s="218">
        <f t="shared" si="246"/>
        <v>28.96270879245203</v>
      </c>
      <c r="AT175" s="218">
        <f t="shared" si="246"/>
        <v>36.432675459118691</v>
      </c>
      <c r="AU175" s="218">
        <f t="shared" si="246"/>
        <v>17.176755312854837</v>
      </c>
      <c r="AV175" s="218">
        <f t="shared" si="246"/>
        <v>19.73622753507706</v>
      </c>
      <c r="AW175" s="218">
        <f t="shared" si="246"/>
        <v>22.632949757299279</v>
      </c>
      <c r="AX175" s="218">
        <f t="shared" si="246"/>
        <v>21.929077535077059</v>
      </c>
      <c r="AY175" s="218">
        <f t="shared" si="246"/>
        <v>24.551049757299282</v>
      </c>
      <c r="AZ175" s="218">
        <f t="shared" si="246"/>
        <v>27.572771979521502</v>
      </c>
      <c r="BA175" s="218">
        <f t="shared" si="246"/>
        <v>21.392369733625479</v>
      </c>
      <c r="BB175" s="218">
        <f t="shared" si="246"/>
        <v>24.0193419558477</v>
      </c>
      <c r="BC175" s="218">
        <f t="shared" si="246"/>
        <v>29.273286400292147</v>
      </c>
      <c r="BD175" s="218">
        <f t="shared" si="246"/>
        <v>26.144691955847701</v>
      </c>
      <c r="BE175" s="218">
        <f t="shared" si="246"/>
        <v>28.834164178069926</v>
      </c>
      <c r="BF175" s="218">
        <f t="shared" si="246"/>
        <v>36.43533084473659</v>
      </c>
      <c r="BG175" s="218">
        <f t="shared" si="246"/>
        <v>17.048735118822936</v>
      </c>
      <c r="BH175" s="218">
        <f t="shared" si="246"/>
        <v>19.648207341045158</v>
      </c>
      <c r="BI175" s="218">
        <f t="shared" si="246"/>
        <v>22.624929563267379</v>
      </c>
      <c r="BJ175" s="218">
        <f t="shared" si="246"/>
        <v>21.801057341045158</v>
      </c>
      <c r="BK175" s="218">
        <f t="shared" si="246"/>
        <v>24.46302956326738</v>
      </c>
      <c r="BL175" s="218">
        <f t="shared" si="246"/>
        <v>27.564751785489602</v>
      </c>
      <c r="BM175" s="218">
        <f t="shared" si="246"/>
        <v>17.048735118822936</v>
      </c>
      <c r="BN175" s="218">
        <f t="shared" si="246"/>
        <v>19.648207341045158</v>
      </c>
      <c r="BO175" s="218">
        <f t="shared" si="246"/>
        <v>22.624929563267379</v>
      </c>
      <c r="BP175" s="218">
        <f t="shared" si="246"/>
        <v>21.801057341045158</v>
      </c>
      <c r="BQ175" s="218">
        <f t="shared" ref="BQ175:EB175" si="248">SUM(BQ171:BQ174)</f>
        <v>24.46302956326738</v>
      </c>
      <c r="BR175" s="218">
        <f t="shared" si="248"/>
        <v>27.564751785489602</v>
      </c>
      <c r="BS175" s="218">
        <f t="shared" si="248"/>
        <v>17.037461287720156</v>
      </c>
      <c r="BT175" s="218">
        <f t="shared" si="248"/>
        <v>19.570883509942377</v>
      </c>
      <c r="BU175" s="218">
        <f t="shared" si="248"/>
        <v>22.415505732164597</v>
      </c>
      <c r="BV175" s="218">
        <f t="shared" si="248"/>
        <v>21.789783509942374</v>
      </c>
      <c r="BW175" s="218">
        <f t="shared" si="248"/>
        <v>24.385705732164599</v>
      </c>
      <c r="BX175" s="218">
        <f t="shared" si="248"/>
        <v>27.355327954386819</v>
      </c>
      <c r="BY175" s="218">
        <f t="shared" si="248"/>
        <v>23.645128781432611</v>
      </c>
      <c r="BZ175" s="218">
        <f t="shared" si="248"/>
        <v>28.428623225877057</v>
      </c>
      <c r="CA175" s="218">
        <f t="shared" si="248"/>
        <v>33.551167670321497</v>
      </c>
      <c r="CB175" s="218">
        <f t="shared" si="248"/>
        <v>30.619673225877058</v>
      </c>
      <c r="CC175" s="218">
        <f t="shared" si="248"/>
        <v>35.465667670321501</v>
      </c>
      <c r="CD175" s="218">
        <f t="shared" si="248"/>
        <v>42.935434336988173</v>
      </c>
      <c r="CE175" s="218">
        <f t="shared" si="248"/>
        <v>21.614887014246207</v>
      </c>
      <c r="CF175" s="218">
        <f t="shared" si="248"/>
        <v>24.187059236468428</v>
      </c>
      <c r="CG175" s="218">
        <f t="shared" si="248"/>
        <v>29.331403680912874</v>
      </c>
      <c r="CH175" s="218">
        <f t="shared" si="248"/>
        <v>26.36720923646843</v>
      </c>
      <c r="CI175" s="218">
        <f t="shared" si="248"/>
        <v>29.001881458690654</v>
      </c>
      <c r="CJ175" s="218">
        <f t="shared" si="248"/>
        <v>36.493448125357318</v>
      </c>
      <c r="CK175" s="218">
        <f t="shared" si="248"/>
        <v>21.57852178566927</v>
      </c>
      <c r="CL175" s="218">
        <f t="shared" si="248"/>
        <v>24.142494007891489</v>
      </c>
      <c r="CM175" s="218">
        <f t="shared" si="248"/>
        <v>29.270438452335938</v>
      </c>
      <c r="CN175" s="218">
        <f t="shared" si="248"/>
        <v>26.330844007891493</v>
      </c>
      <c r="CO175" s="218">
        <f t="shared" si="248"/>
        <v>28.957316230113715</v>
      </c>
      <c r="CP175" s="218">
        <f t="shared" si="248"/>
        <v>36.432482896780378</v>
      </c>
      <c r="CQ175" s="218">
        <f t="shared" si="248"/>
        <v>21.84107827829996</v>
      </c>
      <c r="CR175" s="218">
        <f t="shared" si="248"/>
        <v>24.452450500522183</v>
      </c>
      <c r="CS175" s="218">
        <f t="shared" si="248"/>
        <v>29.675194944966631</v>
      </c>
      <c r="CT175" s="218">
        <f t="shared" si="248"/>
        <v>26.593400500522183</v>
      </c>
      <c r="CU175" s="218">
        <f t="shared" si="248"/>
        <v>29.267272722744408</v>
      </c>
      <c r="CV175" s="218">
        <f t="shared" si="248"/>
        <v>36.837239389411074</v>
      </c>
      <c r="CW175" s="218">
        <f t="shared" si="248"/>
        <v>17.267765680641908</v>
      </c>
      <c r="CX175" s="218">
        <f t="shared" si="248"/>
        <v>19.870937902864128</v>
      </c>
      <c r="CY175" s="218">
        <f t="shared" si="248"/>
        <v>22.85506012508635</v>
      </c>
      <c r="CZ175" s="218">
        <f t="shared" si="248"/>
        <v>22.02008790286413</v>
      </c>
      <c r="DA175" s="218">
        <f t="shared" si="248"/>
        <v>24.68576012508635</v>
      </c>
      <c r="DB175" s="218">
        <f t="shared" si="248"/>
        <v>27.794882347308572</v>
      </c>
      <c r="DC175" s="218">
        <f t="shared" si="248"/>
        <v>17.036974193863639</v>
      </c>
      <c r="DD175" s="218">
        <f t="shared" si="248"/>
        <v>19.65034641608586</v>
      </c>
      <c r="DE175" s="218">
        <f t="shared" si="248"/>
        <v>22.654868638308084</v>
      </c>
      <c r="DF175" s="218">
        <f t="shared" si="248"/>
        <v>21.789296416085861</v>
      </c>
      <c r="DG175" s="218">
        <f t="shared" si="248"/>
        <v>24.465168638308082</v>
      </c>
      <c r="DH175" s="218">
        <f t="shared" si="248"/>
        <v>27.594690860530307</v>
      </c>
      <c r="DI175" s="218">
        <f t="shared" si="248"/>
        <v>23.843748869616604</v>
      </c>
      <c r="DJ175" s="218">
        <f t="shared" si="248"/>
        <v>28.572543314061051</v>
      </c>
      <c r="DK175" s="218">
        <f t="shared" si="248"/>
        <v>33.585687758505486</v>
      </c>
      <c r="DL175" s="218">
        <f t="shared" si="248"/>
        <v>30.818293314061052</v>
      </c>
      <c r="DM175" s="218">
        <f t="shared" si="248"/>
        <v>35.609587758505491</v>
      </c>
      <c r="DN175" s="218">
        <f t="shared" si="248"/>
        <v>42.969954425172162</v>
      </c>
      <c r="DO175" s="218">
        <f t="shared" si="248"/>
        <v>24.071590368856207</v>
      </c>
      <c r="DP175" s="218">
        <f t="shared" si="248"/>
        <v>28.912334813300653</v>
      </c>
      <c r="DQ175" s="218">
        <f t="shared" si="248"/>
        <v>34.149379257745096</v>
      </c>
      <c r="DR175" s="218">
        <f t="shared" si="248"/>
        <v>31.046134813300654</v>
      </c>
      <c r="DS175" s="218">
        <f t="shared" si="248"/>
        <v>35.9493792577451</v>
      </c>
      <c r="DT175" s="218">
        <f t="shared" si="248"/>
        <v>43.533645924411772</v>
      </c>
      <c r="DU175" s="218">
        <f t="shared" si="248"/>
        <v>19.97513152616321</v>
      </c>
      <c r="DV175" s="218">
        <f t="shared" si="248"/>
        <v>20.379381526163208</v>
      </c>
      <c r="DW175" s="218">
        <f t="shared" si="248"/>
        <v>25.632325970607653</v>
      </c>
      <c r="DX175" s="218">
        <f t="shared" si="248"/>
        <v>24.727453748385432</v>
      </c>
      <c r="DY175" s="218">
        <f t="shared" si="248"/>
        <v>27.416425970607651</v>
      </c>
      <c r="DZ175" s="218">
        <f t="shared" si="248"/>
        <v>32.7943704150521</v>
      </c>
      <c r="EA175" s="218">
        <f t="shared" si="248"/>
        <v>14.854254567976568</v>
      </c>
      <c r="EB175" s="218">
        <f t="shared" si="248"/>
        <v>17.450876790198791</v>
      </c>
      <c r="EC175" s="218">
        <f t="shared" ref="EC175:GN175" si="249">SUM(EC171:EC174)</f>
        <v>20.421899012421012</v>
      </c>
      <c r="ED175" s="218">
        <f t="shared" si="249"/>
        <v>19.606576790198787</v>
      </c>
      <c r="EE175" s="218">
        <f t="shared" si="249"/>
        <v>20.043476790198788</v>
      </c>
      <c r="EF175" s="218">
        <f t="shared" si="249"/>
        <v>25.361721234643234</v>
      </c>
      <c r="EG175" s="218">
        <f t="shared" si="249"/>
        <v>0.1</v>
      </c>
      <c r="EH175" s="218">
        <f t="shared" si="249"/>
        <v>0.1</v>
      </c>
      <c r="EI175" s="218">
        <f t="shared" si="249"/>
        <v>0.1</v>
      </c>
      <c r="EJ175" s="218">
        <f t="shared" si="249"/>
        <v>0.1</v>
      </c>
      <c r="EK175" s="218">
        <f t="shared" si="249"/>
        <v>0.1</v>
      </c>
      <c r="EL175" s="218">
        <f t="shared" si="249"/>
        <v>0.1</v>
      </c>
      <c r="EM175" s="218">
        <f t="shared" si="249"/>
        <v>0.1</v>
      </c>
      <c r="EN175" s="218">
        <f t="shared" si="249"/>
        <v>0.1</v>
      </c>
      <c r="EO175" s="218">
        <f t="shared" si="249"/>
        <v>0.1</v>
      </c>
      <c r="EP175" s="218">
        <f t="shared" si="249"/>
        <v>0.1</v>
      </c>
      <c r="EQ175" s="218">
        <f t="shared" si="249"/>
        <v>0.1</v>
      </c>
      <c r="ER175" s="218">
        <f t="shared" si="249"/>
        <v>0.1</v>
      </c>
      <c r="ES175" s="218">
        <f t="shared" si="249"/>
        <v>0.1</v>
      </c>
      <c r="ET175" s="218">
        <f t="shared" si="249"/>
        <v>0.1</v>
      </c>
      <c r="EU175" s="218">
        <f t="shared" si="249"/>
        <v>0.1</v>
      </c>
      <c r="EV175" s="218">
        <f t="shared" si="249"/>
        <v>0.1</v>
      </c>
      <c r="EW175" s="218">
        <f t="shared" si="249"/>
        <v>0.1</v>
      </c>
      <c r="EX175" s="218">
        <f t="shared" si="249"/>
        <v>0.1</v>
      </c>
      <c r="EY175" s="218">
        <f t="shared" si="249"/>
        <v>0.1</v>
      </c>
      <c r="EZ175" s="218">
        <f t="shared" si="249"/>
        <v>0.1</v>
      </c>
      <c r="FA175" s="218">
        <f t="shared" si="249"/>
        <v>0.1</v>
      </c>
      <c r="FB175" s="218">
        <f t="shared" si="249"/>
        <v>0.1</v>
      </c>
      <c r="FC175" s="218">
        <f t="shared" si="249"/>
        <v>0.1</v>
      </c>
      <c r="FD175" s="218">
        <f t="shared" si="249"/>
        <v>0.1</v>
      </c>
      <c r="FE175" s="218">
        <f t="shared" si="249"/>
        <v>0.1</v>
      </c>
      <c r="FF175" s="218">
        <f t="shared" si="249"/>
        <v>0.1</v>
      </c>
      <c r="FG175" s="218">
        <f t="shared" si="249"/>
        <v>0.1</v>
      </c>
      <c r="FH175" s="218">
        <f t="shared" si="249"/>
        <v>0.1</v>
      </c>
      <c r="FI175" s="218">
        <f t="shared" si="249"/>
        <v>0.1</v>
      </c>
      <c r="FJ175" s="218">
        <f t="shared" si="249"/>
        <v>0.1</v>
      </c>
      <c r="FK175" s="218">
        <f t="shared" si="249"/>
        <v>0.1</v>
      </c>
      <c r="FL175" s="218">
        <f t="shared" si="249"/>
        <v>0.1</v>
      </c>
      <c r="FM175" s="218">
        <f t="shared" si="249"/>
        <v>0.1</v>
      </c>
      <c r="FN175" s="218">
        <f t="shared" si="249"/>
        <v>0.1</v>
      </c>
      <c r="FO175" s="218">
        <f t="shared" si="249"/>
        <v>0.1</v>
      </c>
      <c r="FP175" s="218">
        <f t="shared" si="249"/>
        <v>0.1</v>
      </c>
      <c r="FQ175" s="218">
        <f t="shared" si="249"/>
        <v>0.1</v>
      </c>
      <c r="FR175" s="218">
        <f t="shared" si="249"/>
        <v>0.1</v>
      </c>
      <c r="FS175" s="218">
        <f t="shared" si="249"/>
        <v>0.1</v>
      </c>
      <c r="FT175" s="218">
        <f t="shared" si="249"/>
        <v>0.1</v>
      </c>
      <c r="FU175" s="218">
        <f t="shared" si="249"/>
        <v>0.1</v>
      </c>
      <c r="FV175" s="218">
        <f t="shared" si="249"/>
        <v>0.1</v>
      </c>
      <c r="FW175" s="218">
        <f t="shared" si="249"/>
        <v>0.1</v>
      </c>
      <c r="FX175" s="218">
        <f t="shared" si="249"/>
        <v>0.1</v>
      </c>
      <c r="FY175" s="218">
        <f t="shared" si="249"/>
        <v>0.1</v>
      </c>
      <c r="FZ175" s="218">
        <f t="shared" si="249"/>
        <v>0.1</v>
      </c>
      <c r="GA175" s="218">
        <f t="shared" si="249"/>
        <v>0.1</v>
      </c>
      <c r="GB175" s="218">
        <f t="shared" si="249"/>
        <v>0.1</v>
      </c>
      <c r="GC175" s="218">
        <f t="shared" si="249"/>
        <v>0.1</v>
      </c>
      <c r="GD175" s="218">
        <f t="shared" si="249"/>
        <v>0.1</v>
      </c>
      <c r="GE175" s="218">
        <f t="shared" si="249"/>
        <v>0.1</v>
      </c>
      <c r="GF175" s="218">
        <f t="shared" si="249"/>
        <v>0.1</v>
      </c>
      <c r="GG175" s="218">
        <f t="shared" si="249"/>
        <v>0.1</v>
      </c>
      <c r="GH175" s="218">
        <f t="shared" si="249"/>
        <v>0.1</v>
      </c>
      <c r="GI175" s="218">
        <f t="shared" si="249"/>
        <v>0.1</v>
      </c>
      <c r="GJ175" s="218">
        <f t="shared" si="249"/>
        <v>0.1</v>
      </c>
      <c r="GK175" s="218">
        <f t="shared" si="249"/>
        <v>0.1</v>
      </c>
      <c r="GL175" s="218">
        <f t="shared" si="249"/>
        <v>0.1</v>
      </c>
      <c r="GM175" s="218">
        <f t="shared" si="249"/>
        <v>0.1</v>
      </c>
      <c r="GN175" s="218">
        <f t="shared" si="249"/>
        <v>0.1</v>
      </c>
      <c r="GO175" s="218">
        <f t="shared" ref="GO175:GR175" si="250">SUM(GO171:GO174)</f>
        <v>0.1</v>
      </c>
      <c r="GP175" s="218">
        <f t="shared" si="250"/>
        <v>0.1</v>
      </c>
      <c r="GQ175" s="218">
        <f t="shared" si="250"/>
        <v>0.1</v>
      </c>
      <c r="GR175" s="218">
        <f t="shared" si="250"/>
        <v>0.1</v>
      </c>
      <c r="GS175" s="218">
        <f t="shared" ref="GS175:GV175" si="251">SUM(GS171:GS174)</f>
        <v>0.1</v>
      </c>
      <c r="GT175" s="218">
        <f t="shared" si="251"/>
        <v>0.1</v>
      </c>
      <c r="GU175" s="218">
        <f t="shared" si="251"/>
        <v>0.1</v>
      </c>
      <c r="GV175" s="218">
        <f t="shared" si="251"/>
        <v>0.1</v>
      </c>
      <c r="GX175" s="230">
        <f t="shared" si="223"/>
        <v>174</v>
      </c>
      <c r="HB175" s="211" t="str">
        <f>FP$18&amp;FP$19&amp;FP$20</f>
        <v/>
      </c>
      <c r="HF175" s="212" t="str">
        <f>FP$18&amp;FP$19&amp;FP$20&amp;"Term:"&amp; FP$43&amp;"  Mileage: "&amp;FP$44</f>
        <v xml:space="preserve">Term:  Mileage: </v>
      </c>
    </row>
    <row r="176" spans="1:214" ht="12" hidden="1" customHeight="1" x14ac:dyDescent="0.2">
      <c r="A176" s="230" t="s">
        <v>440</v>
      </c>
      <c r="B176" s="208" t="str">
        <f t="shared" si="128"/>
        <v>x</v>
      </c>
      <c r="D176" s="223" t="str">
        <f>'Vehicle Downtime'!C72</f>
        <v>Step 2: calculate the monthly downtime cost</v>
      </c>
      <c r="GX176" s="230">
        <f t="shared" si="223"/>
        <v>175</v>
      </c>
      <c r="HB176" s="211" t="str">
        <f>FQ$18&amp;FQ$19&amp;FQ$20</f>
        <v/>
      </c>
      <c r="HF176" s="212" t="str">
        <f>FQ$18&amp;FQ$19&amp;FQ$20&amp;"Term:"&amp; FQ$43&amp;"  Mileage: "&amp;FQ$44</f>
        <v xml:space="preserve">Term:  Mileage: </v>
      </c>
    </row>
    <row r="177" spans="1:214" ht="12" hidden="1" customHeight="1" x14ac:dyDescent="0.2">
      <c r="A177" s="230" t="s">
        <v>440</v>
      </c>
      <c r="B177" s="208" t="str">
        <f t="shared" si="128"/>
        <v>x</v>
      </c>
      <c r="D177" s="231" t="str">
        <f>'Vehicle Downtime'!C74</f>
        <v xml:space="preserve">Total yearly downtime cost </v>
      </c>
      <c r="E177" s="218">
        <f>IF(ISERROR(E175*IF(ISERROR(VLOOKUP(E5,Vehicles12,6,FALSE)),0,VLOOKUP(E5,Vehicles12,6,FALSE))/('IQF Data'!E43/12)),0,E175*IF(ISERROR(VLOOKUP(E5,Vehicles12,6,FALSE)),0,VLOOKUP(E5,Vehicles12,6,FALSE))/('IQF Data'!E43/12))</f>
        <v>175.701969861382</v>
      </c>
      <c r="F177" s="218">
        <f>IF(ISERROR(F175*IF(ISERROR(VLOOKUP(F5,Vehicles12,6,FALSE)),0,VLOOKUP(F5,Vehicles12,6,FALSE))/('IQF Data'!F43/12)),0,F175*IF(ISERROR(VLOOKUP(F5,Vehicles12,6,FALSE)),0,VLOOKUP(F5,Vehicles12,6,FALSE))/('IQF Data'!F43/12))</f>
        <v>203.07103676659048</v>
      </c>
      <c r="G177" s="218">
        <f>IF(ISERROR(G175*IF(ISERROR(VLOOKUP(G5,Vehicles12,6,FALSE)),0,VLOOKUP(G5,Vehicles12,6,FALSE))/('IQF Data'!G43/12)),0,G175*IF(ISERROR(VLOOKUP(G5,Vehicles12,6,FALSE)),0,VLOOKUP(G5,Vehicles12,6,FALSE))/('IQF Data'!G43/12))</f>
        <v>234.95917057700743</v>
      </c>
      <c r="H177" s="218">
        <f>IF(ISERROR(H175*IF(ISERROR(VLOOKUP(H5,Vehicles12,6,FALSE)),0,VLOOKUP(H5,Vehicles12,6,FALSE))/('IQF Data'!H43/12)),0,H175*IF(ISERROR(VLOOKUP(H5,Vehicles12,6,FALSE)),0,VLOOKUP(H5,Vehicles12,6,FALSE))/('IQF Data'!H43/12))</f>
        <v>179.65417848910559</v>
      </c>
      <c r="I177" s="218">
        <f>IF(ISERROR(I175*IF(ISERROR(VLOOKUP(I5,Vehicles12,6,FALSE)),0,VLOOKUP(I5,Vehicles12,6,FALSE))/('IQF Data'!I43/12)),0,I175*IF(ISERROR(VLOOKUP(I5,Vehicles12,6,FALSE)),0,VLOOKUP(I5,Vehicles12,6,FALSE))/('IQF Data'!I43/12))</f>
        <v>202.06355701327237</v>
      </c>
      <c r="J177" s="218">
        <f>IF(ISERROR(J175*IF(ISERROR(VLOOKUP(J5,Vehicles12,6,FALSE)),0,VLOOKUP(J5,Vehicles12,6,FALSE))/('IQF Data'!J43/12)),0,J175*IF(ISERROR(VLOOKUP(J5,Vehicles12,6,FALSE)),0,VLOOKUP(J5,Vehicles12,6,FALSE))/('IQF Data'!J43/12))</f>
        <v>228.60231406160597</v>
      </c>
      <c r="K177" s="218">
        <f>IF(ISERROR(K175*IF(ISERROR(VLOOKUP(K5,Vehicles12,6,FALSE)),0,VLOOKUP(K5,Vehicles12,6,FALSE))/('IQF Data'!K43/12)),0,K175*IF(ISERROR(VLOOKUP(K5,Vehicles12,6,FALSE)),0,VLOOKUP(K5,Vehicles12,6,FALSE))/('IQF Data'!K43/12))</f>
        <v>175.92305187148457</v>
      </c>
      <c r="L177" s="218">
        <f>IF(ISERROR(L175*IF(ISERROR(VLOOKUP(L5,Vehicles12,6,FALSE)),0,VLOOKUP(L5,Vehicles12,6,FALSE))/('IQF Data'!L43/12)),0,L175*IF(ISERROR(VLOOKUP(L5,Vehicles12,6,FALSE)),0,VLOOKUP(L5,Vehicles12,6,FALSE))/('IQF Data'!L43/12))</f>
        <v>202.80359342046881</v>
      </c>
      <c r="M177" s="218">
        <f>IF(ISERROR(M175*IF(ISERROR(VLOOKUP(M5,Vehicles12,6,FALSE)),0,VLOOKUP(M5,Vehicles12,6,FALSE))/('IQF Data'!M43/12)),0,M175*IF(ISERROR(VLOOKUP(M5,Vehicles12,6,FALSE)),0,VLOOKUP(M5,Vehicles12,6,FALSE))/('IQF Data'!M43/12))</f>
        <v>233.71467651843733</v>
      </c>
      <c r="N177" s="218">
        <f>IF(ISERROR(N175*IF(ISERROR(VLOOKUP(N5,Vehicles12,6,FALSE)),0,VLOOKUP(N5,Vehicles12,6,FALSE))/('IQF Data'!N43/12)),0,N175*IF(ISERROR(VLOOKUP(N5,Vehicles12,6,FALSE)),0,VLOOKUP(N5,Vehicles12,6,FALSE))/('IQF Data'!N43/12))</f>
        <v>179.83104409718766</v>
      </c>
      <c r="O177" s="218">
        <f>IF(ISERROR(O175*IF(ISERROR(VLOOKUP(O5,Vehicles12,6,FALSE)),0,VLOOKUP(O5,Vehicles12,6,FALSE))/('IQF Data'!O43/12)),0,O175*IF(ISERROR(VLOOKUP(O5,Vehicles12,6,FALSE)),0,VLOOKUP(O5,Vehicles12,6,FALSE))/('IQF Data'!O43/12))</f>
        <v>201.84960233637506</v>
      </c>
      <c r="P177" s="218">
        <f>IF(ISERROR(P175*IF(ISERROR(VLOOKUP(P5,Vehicles12,6,FALSE)),0,VLOOKUP(P5,Vehicles12,6,FALSE))/('IQF Data'!P43/12)),0,P175*IF(ISERROR(VLOOKUP(P5,Vehicles12,6,FALSE)),0,VLOOKUP(P5,Vehicles12,6,FALSE))/('IQF Data'!P43/12))</f>
        <v>227.60671881474985</v>
      </c>
      <c r="Q177" s="218">
        <f>IF(ISERROR(Q175*IF(ISERROR(VLOOKUP(Q5,Vehicles12,6,FALSE)),0,VLOOKUP(Q5,Vehicles12,6,FALSE))/('IQF Data'!Q43/12)),0,Q175*IF(ISERROR(VLOOKUP(Q5,Vehicles12,6,FALSE)),0,VLOOKUP(Q5,Vehicles12,6,FALSE))/('IQF Data'!Q43/12))</f>
        <v>243.36189252050991</v>
      </c>
      <c r="R177" s="218">
        <f>IF(ISERROR(R175*IF(ISERROR(VLOOKUP(R5,Vehicles12,6,FALSE)),0,VLOOKUP(R5,Vehicles12,6,FALSE))/('IQF Data'!R43/12)),0,R175*IF(ISERROR(VLOOKUP(R5,Vehicles12,6,FALSE)),0,VLOOKUP(R5,Vehicles12,6,FALSE))/('IQF Data'!R43/12))</f>
        <v>292.58056402050994</v>
      </c>
      <c r="S177" s="218">
        <f>IF(ISERROR(S175*IF(ISERROR(VLOOKUP(S5,Vehicles12,6,FALSE)),0,VLOOKUP(S5,Vehicles12,6,FALSE))/('IQF Data'!S43/12)),0,S175*IF(ISERROR(VLOOKUP(S5,Vehicles12,6,FALSE)),0,VLOOKUP(S5,Vehicles12,6,FALSE))/('IQF Data'!S43/12))</f>
        <v>345.31790702050989</v>
      </c>
      <c r="T177" s="218">
        <f>IF(ISERROR(T175*IF(ISERROR(VLOOKUP(T5,Vehicles12,6,FALSE)),0,VLOOKUP(T5,Vehicles12,6,FALSE))/('IQF Data'!T43/12)),0,T175*IF(ISERROR(VLOOKUP(T5,Vehicles12,6,FALSE)),0,VLOOKUP(T5,Vehicles12,6,FALSE))/('IQF Data'!T43/12))</f>
        <v>252.06211661640796</v>
      </c>
      <c r="U177" s="218">
        <f>IF(ISERROR(U175*IF(ISERROR(VLOOKUP(U5,Vehicles12,6,FALSE)),0,VLOOKUP(U5,Vehicles12,6,FALSE))/('IQF Data'!U43/12)),0,U175*IF(ISERROR(VLOOKUP(U5,Vehicles12,6,FALSE)),0,VLOOKUP(U5,Vehicles12,6,FALSE))/('IQF Data'!U43/12))</f>
        <v>291.95117881640795</v>
      </c>
      <c r="V177" s="218">
        <f>IF(ISERROR(V175*IF(ISERROR(VLOOKUP(V5,Vehicles12,6,FALSE)),0,VLOOKUP(V5,Vehicles12,6,FALSE))/('IQF Data'!V43/12)),0,V175*IF(ISERROR(VLOOKUP(V5,Vehicles12,6,FALSE)),0,VLOOKUP(V5,Vehicles12,6,FALSE))/('IQF Data'!V43/12))</f>
        <v>353.449303216408</v>
      </c>
      <c r="W177" s="218">
        <f>IF(ISERROR(W175*IF(ISERROR(VLOOKUP(W5,Vehicles12,6,FALSE)),0,VLOOKUP(W5,Vehicles12,6,FALSE))/('IQF Data'!W43/12)),0,W175*IF(ISERROR(VLOOKUP(W5,Vehicles12,6,FALSE)),0,VLOOKUP(W5,Vehicles12,6,FALSE))/('IQF Data'!W43/12))</f>
        <v>243.50135146893746</v>
      </c>
      <c r="X177" s="218">
        <f>IF(ISERROR(X175*IF(ISERROR(VLOOKUP(X5,Vehicles12,6,FALSE)),0,VLOOKUP(X5,Vehicles12,6,FALSE))/('IQF Data'!X43/12)),0,X175*IF(ISERROR(VLOOKUP(X5,Vehicles12,6,FALSE)),0,VLOOKUP(X5,Vehicles12,6,FALSE))/('IQF Data'!X43/12))</f>
        <v>292.85215309393749</v>
      </c>
      <c r="Y177" s="218">
        <f>IF(ISERROR(Y175*IF(ISERROR(VLOOKUP(Y5,Vehicles12,6,FALSE)),0,VLOOKUP(Y5,Vehicles12,6,FALSE))/('IQF Data'!Y43/12)),0,Y175*IF(ISERROR(VLOOKUP(Y5,Vehicles12,6,FALSE)),0,VLOOKUP(Y5,Vehicles12,6,FALSE))/('IQF Data'!Y43/12))</f>
        <v>345.85375634393745</v>
      </c>
      <c r="Z177" s="218">
        <f>IF(ISERROR(Z175*IF(ISERROR(VLOOKUP(Z5,Vehicles12,6,FALSE)),0,VLOOKUP(Z5,Vehicles12,6,FALSE))/('IQF Data'!Z43/12)),0,Z175*IF(ISERROR(VLOOKUP(Z5,Vehicles12,6,FALSE)),0,VLOOKUP(Z5,Vehicles12,6,FALSE))/('IQF Data'!Z43/12))</f>
        <v>252.17368377514998</v>
      </c>
      <c r="AA177" s="218">
        <f>IF(ISERROR(AA175*IF(ISERROR(VLOOKUP(AA5,Vehicles12,6,FALSE)),0,VLOOKUP(AA5,Vehicles12,6,FALSE))/('IQF Data'!AA43/12)),0,AA175*IF(ISERROR(VLOOKUP(AA5,Vehicles12,6,FALSE)),0,VLOOKUP(AA5,Vehicles12,6,FALSE))/('IQF Data'!AA43/12))</f>
        <v>292.16845007514996</v>
      </c>
      <c r="AB177" s="218">
        <f>IF(ISERROR(AB175*IF(ISERROR(VLOOKUP(AB5,Vehicles12,6,FALSE)),0,VLOOKUP(AB5,Vehicles12,6,FALSE))/('IQF Data'!AB43/12)),0,AB175*IF(ISERROR(VLOOKUP(AB5,Vehicles12,6,FALSE)),0,VLOOKUP(AB5,Vehicles12,6,FALSE))/('IQF Data'!AB43/12))</f>
        <v>353.87798267515007</v>
      </c>
      <c r="AC177" s="218">
        <f>IF(ISERROR(AC175*IF(ISERROR(VLOOKUP(AC5,Vehicles12,6,FALSE)),0,VLOOKUP(AC5,Vehicles12,6,FALSE))/('IQF Data'!AC43/12)),0,AC175*IF(ISERROR(VLOOKUP(AC5,Vehicles12,6,FALSE)),0,VLOOKUP(AC5,Vehicles12,6,FALSE))/('IQF Data'!AC43/12))</f>
        <v>220.79948415955403</v>
      </c>
      <c r="AD177" s="218">
        <f>IF(ISERROR(AD175*IF(ISERROR(VLOOKUP(AD5,Vehicles12,6,FALSE)),0,VLOOKUP(AD5,Vehicles12,6,FALSE))/('IQF Data'!AD43/12)),0,AD175*IF(ISERROR(VLOOKUP(AD5,Vehicles12,6,FALSE)),0,VLOOKUP(AD5,Vehicles12,6,FALSE))/('IQF Data'!AD43/12))</f>
        <v>247.43087353455402</v>
      </c>
      <c r="AE177" s="218">
        <f>IF(ISERROR(AE175*IF(ISERROR(VLOOKUP(AE5,Vehicles12,6,FALSE)),0,VLOOKUP(AE5,Vehicles12,6,FALSE))/('IQF Data'!AE43/12)),0,AE175*IF(ISERROR(VLOOKUP(AE5,Vehicles12,6,FALSE)),0,VLOOKUP(AE5,Vehicles12,6,FALSE))/('IQF Data'!AE43/12))</f>
        <v>300.69365228455405</v>
      </c>
      <c r="AF177" s="218">
        <f>IF(ISERROR(AF175*IF(ISERROR(VLOOKUP(AF5,Vehicles12,6,FALSE)),0,VLOOKUP(AF5,Vehicles12,6,FALSE))/('IQF Data'!AF43/12)),0,AF175*IF(ISERROR(VLOOKUP(AF5,Vehicles12,6,FALSE)),0,VLOOKUP(AF5,Vehicles12,6,FALSE))/('IQF Data'!AF43/12))</f>
        <v>215.73218992764322</v>
      </c>
      <c r="AG177" s="218">
        <f>IF(ISERROR(AG175*IF(ISERROR(VLOOKUP(AG5,Vehicles12,6,FALSE)),0,VLOOKUP(AG5,Vehicles12,6,FALSE))/('IQF Data'!AG43/12)),0,AG175*IF(ISERROR(VLOOKUP(AG5,Vehicles12,6,FALSE)),0,VLOOKUP(AG5,Vehicles12,6,FALSE))/('IQF Data'!AG43/12))</f>
        <v>237.55142642764326</v>
      </c>
      <c r="AH177" s="218">
        <f>IF(ISERROR(AH175*IF(ISERROR(VLOOKUP(AH5,Vehicles12,6,FALSE)),0,VLOOKUP(AH5,Vehicles12,6,FALSE))/('IQF Data'!AH43/12)),0,AH175*IF(ISERROR(VLOOKUP(AH5,Vehicles12,6,FALSE)),0,VLOOKUP(AH5,Vehicles12,6,FALSE))/('IQF Data'!AH43/12))</f>
        <v>299.46989942764327</v>
      </c>
      <c r="AI177" s="218">
        <f>IF(ISERROR(AI175*IF(ISERROR(VLOOKUP(AI5,Vehicles12,6,FALSE)),0,VLOOKUP(AI5,Vehicles12,6,FALSE))/('IQF Data'!AI43/12)),0,AI175*IF(ISERROR(VLOOKUP(AI5,Vehicles12,6,FALSE)),0,VLOOKUP(AI5,Vehicles12,6,FALSE))/('IQF Data'!AI43/12))</f>
        <v>175.36236274347249</v>
      </c>
      <c r="AJ177" s="218">
        <f>IF(ISERROR(AJ175*IF(ISERROR(VLOOKUP(AJ5,Vehicles12,6,FALSE)),0,VLOOKUP(AJ5,Vehicles12,6,FALSE))/('IQF Data'!AJ43/12)),0,AJ175*IF(ISERROR(VLOOKUP(AJ5,Vehicles12,6,FALSE)),0,VLOOKUP(AJ5,Vehicles12,6,FALSE))/('IQF Data'!AJ43/12))</f>
        <v>201.93514186847247</v>
      </c>
      <c r="AK177" s="218">
        <f>IF(ISERROR(AK175*IF(ISERROR(VLOOKUP(AK5,Vehicles12,6,FALSE)),0,VLOOKUP(AK5,Vehicles12,6,FALSE))/('IQF Data'!AK43/12)),0,AK175*IF(ISERROR(VLOOKUP(AK5,Vehicles12,6,FALSE)),0,VLOOKUP(AK5,Vehicles12,6,FALSE))/('IQF Data'!AK43/12))</f>
        <v>232.23070011847247</v>
      </c>
      <c r="AL177" s="218">
        <f>IF(ISERROR(AL175*IF(ISERROR(VLOOKUP(AL5,Vehicles12,6,FALSE)),0,VLOOKUP(AL5,Vehicles12,6,FALSE))/('IQF Data'!AL43/12)),0,AL175*IF(ISERROR(VLOOKUP(AL5,Vehicles12,6,FALSE)),0,VLOOKUP(AL5,Vehicles12,6,FALSE))/('IQF Data'!AL43/12))</f>
        <v>179.38249279477799</v>
      </c>
      <c r="AM177" s="218">
        <f>IF(ISERROR(AM175*IF(ISERROR(VLOOKUP(AM5,Vehicles12,6,FALSE)),0,VLOOKUP(AM5,Vehicles12,6,FALSE))/('IQF Data'!AM43/12)),0,AM175*IF(ISERROR(VLOOKUP(AM5,Vehicles12,6,FALSE)),0,VLOOKUP(AM5,Vehicles12,6,FALSE))/('IQF Data'!AM43/12))</f>
        <v>201.15484109477796</v>
      </c>
      <c r="AN177" s="218">
        <f>IF(ISERROR(AN175*IF(ISERROR(VLOOKUP(AN5,Vehicles12,6,FALSE)),0,VLOOKUP(AN5,Vehicles12,6,FALSE))/('IQF Data'!AN43/12)),0,AN175*IF(ISERROR(VLOOKUP(AN5,Vehicles12,6,FALSE)),0,VLOOKUP(AN5,Vehicles12,6,FALSE))/('IQF Data'!AN43/12))</f>
        <v>226.419537694778</v>
      </c>
      <c r="AO177" s="218">
        <f>IF(ISERROR(AO175*IF(ISERROR(VLOOKUP(AO5,Vehicles12,6,FALSE)),0,VLOOKUP(AO5,Vehicles12,6,FALSE))/('IQF Data'!AO43/12)),0,AO175*IF(ISERROR(VLOOKUP(AO5,Vehicles12,6,FALSE)),0,VLOOKUP(AO5,Vehicles12,6,FALSE))/('IQF Data'!AO43/12))</f>
        <v>221.96333378338798</v>
      </c>
      <c r="AP177" s="218">
        <f>IF(ISERROR(AP175*IF(ISERROR(VLOOKUP(AP5,Vehicles12,6,FALSE)),0,VLOOKUP(AP5,Vehicles12,6,FALSE))/('IQF Data'!AP43/12)),0,AP175*IF(ISERROR(VLOOKUP(AP5,Vehicles12,6,FALSE)),0,VLOOKUP(AP5,Vehicles12,6,FALSE))/('IQF Data'!AP43/12))</f>
        <v>248.30064365838797</v>
      </c>
      <c r="AQ177" s="218">
        <f>IF(ISERROR(AQ175*IF(ISERROR(VLOOKUP(AQ5,Vehicles12,6,FALSE)),0,VLOOKUP(AQ5,Vehicles12,6,FALSE))/('IQF Data'!AQ43/12)),0,AQ175*IF(ISERROR(VLOOKUP(AQ5,Vehicles12,6,FALSE)),0,VLOOKUP(AQ5,Vehicles12,6,FALSE))/('IQF Data'!AQ43/12))</f>
        <v>300.975263408388</v>
      </c>
      <c r="AR177" s="218">
        <f>IF(ISERROR(AR175*IF(ISERROR(VLOOKUP(AR5,Vehicles12,6,FALSE)),0,VLOOKUP(AR5,Vehicles12,6,FALSE))/('IQF Data'!AR43/12)),0,AR175*IF(ISERROR(VLOOKUP(AR5,Vehicles12,6,FALSE)),0,VLOOKUP(AR5,Vehicles12,6,FALSE))/('IQF Data'!AR43/12))</f>
        <v>216.66326962671036</v>
      </c>
      <c r="AS177" s="218">
        <f>IF(ISERROR(AS175*IF(ISERROR(VLOOKUP(AS5,Vehicles12,6,FALSE)),0,VLOOKUP(AS5,Vehicles12,6,FALSE))/('IQF Data'!AS43/12)),0,AS175*IF(ISERROR(VLOOKUP(AS5,Vehicles12,6,FALSE)),0,VLOOKUP(AS5,Vehicles12,6,FALSE))/('IQF Data'!AS43/12))</f>
        <v>238.24724252671041</v>
      </c>
      <c r="AT177" s="218">
        <f>IF(ISERROR(AT175*IF(ISERROR(VLOOKUP(AT5,Vehicles12,6,FALSE)),0,VLOOKUP(AT5,Vehicles12,6,FALSE))/('IQF Data'!AT43/12)),0,AT175*IF(ISERROR(VLOOKUP(AT5,Vehicles12,6,FALSE)),0,VLOOKUP(AT5,Vehicles12,6,FALSE))/('IQF Data'!AT43/12))</f>
        <v>299.69518832671037</v>
      </c>
      <c r="AU177" s="218">
        <f>IF(ISERROR(AU175*IF(ISERROR(VLOOKUP(AU5,Vehicles12,6,FALSE)),0,VLOOKUP(AU5,Vehicles12,6,FALSE))/('IQF Data'!AU43/12)),0,AU175*IF(ISERROR(VLOOKUP(AU5,Vehicles12,6,FALSE)),0,VLOOKUP(AU5,Vehicles12,6,FALSE))/('IQF Data'!AU43/12))</f>
        <v>176.61998650442987</v>
      </c>
      <c r="AV177" s="218">
        <f>IF(ISERROR(AV175*IF(ISERROR(VLOOKUP(AV5,Vehicles12,6,FALSE)),0,VLOOKUP(AV5,Vehicles12,6,FALSE))/('IQF Data'!AV43/12)),0,AV175*IF(ISERROR(VLOOKUP(AV5,Vehicles12,6,FALSE)),0,VLOOKUP(AV5,Vehicles12,6,FALSE))/('IQF Data'!AV43/12))</f>
        <v>202.93775962942988</v>
      </c>
      <c r="AW177" s="218">
        <f>IF(ISERROR(AW175*IF(ISERROR(VLOOKUP(AW5,Vehicles12,6,FALSE)),0,VLOOKUP(AW5,Vehicles12,6,FALSE))/('IQF Data'!AW43/12)),0,AW175*IF(ISERROR(VLOOKUP(AW5,Vehicles12,6,FALSE)),0,VLOOKUP(AW5,Vehicles12,6,FALSE))/('IQF Data'!AW43/12))</f>
        <v>232.72330587942986</v>
      </c>
      <c r="AX177" s="218">
        <f>IF(ISERROR(AX175*IF(ISERROR(VLOOKUP(AX5,Vehicles12,6,FALSE)),0,VLOOKUP(AX5,Vehicles12,6,FALSE))/('IQF Data'!AX43/12)),0,AX175*IF(ISERROR(VLOOKUP(AX5,Vehicles12,6,FALSE)),0,VLOOKUP(AX5,Vehicles12,6,FALSE))/('IQF Data'!AX43/12))</f>
        <v>180.3885918035439</v>
      </c>
      <c r="AY177" s="218">
        <f>IF(ISERROR(AY175*IF(ISERROR(VLOOKUP(AY5,Vehicles12,6,FALSE)),0,VLOOKUP(AY5,Vehicles12,6,FALSE))/('IQF Data'!AY43/12)),0,AY175*IF(ISERROR(VLOOKUP(AY5,Vehicles12,6,FALSE)),0,VLOOKUP(AY5,Vehicles12,6,FALSE))/('IQF Data'!AY43/12))</f>
        <v>201.9569353035439</v>
      </c>
      <c r="AZ177" s="218">
        <f>IF(ISERROR(AZ175*IF(ISERROR(VLOOKUP(AZ5,Vehicles12,6,FALSE)),0,VLOOKUP(AZ5,Vehicles12,6,FALSE))/('IQF Data'!AZ43/12)),0,AZ175*IF(ISERROR(VLOOKUP(AZ5,Vehicles12,6,FALSE)),0,VLOOKUP(AZ5,Vehicles12,6,FALSE))/('IQF Data'!AZ43/12))</f>
        <v>226.81362230354389</v>
      </c>
      <c r="BA177" s="218">
        <f>IF(ISERROR(BA175*IF(ISERROR(VLOOKUP(BA5,Vehicles12,6,FALSE)),0,VLOOKUP(BA5,Vehicles12,6,FALSE))/('IQF Data'!BA43/12)),0,BA175*IF(ISERROR(VLOOKUP(BA5,Vehicles12,6,FALSE)),0,VLOOKUP(BA5,Vehicles12,6,FALSE))/('IQF Data'!BA43/12))</f>
        <v>219.96704178600399</v>
      </c>
      <c r="BB177" s="218">
        <f>IF(ISERROR(BB175*IF(ISERROR(VLOOKUP(BB5,Vehicles12,6,FALSE)),0,VLOOKUP(BB5,Vehicles12,6,FALSE))/('IQF Data'!BB43/12)),0,BB175*IF(ISERROR(VLOOKUP(BB5,Vehicles12,6,FALSE)),0,VLOOKUP(BB5,Vehicles12,6,FALSE))/('IQF Data'!BB43/12))</f>
        <v>246.97888366100401</v>
      </c>
      <c r="BC177" s="218">
        <f>IF(ISERROR(BC175*IF(ISERROR(VLOOKUP(BC5,Vehicles12,6,FALSE)),0,VLOOKUP(BC5,Vehicles12,6,FALSE))/('IQF Data'!BC43/12)),0,BC175*IF(ISERROR(VLOOKUP(BC5,Vehicles12,6,FALSE)),0,VLOOKUP(BC5,Vehicles12,6,FALSE))/('IQF Data'!BC43/12))</f>
        <v>301.00256741100401</v>
      </c>
      <c r="BD177" s="218">
        <f>IF(ISERROR(BD175*IF(ISERROR(VLOOKUP(BD5,Vehicles12,6,FALSE)),0,VLOOKUP(BD5,Vehicles12,6,FALSE))/('IQF Data'!BD43/12)),0,BD175*IF(ISERROR(VLOOKUP(BD5,Vehicles12,6,FALSE)),0,VLOOKUP(BD5,Vehicles12,6,FALSE))/('IQF Data'!BD43/12))</f>
        <v>215.06623602880322</v>
      </c>
      <c r="BE177" s="218">
        <f>IF(ISERROR(BE175*IF(ISERROR(VLOOKUP(BE5,Vehicles12,6,FALSE)),0,VLOOKUP(BE5,Vehicles12,6,FALSE))/('IQF Data'!BE43/12)),0,BE175*IF(ISERROR(VLOOKUP(BE5,Vehicles12,6,FALSE)),0,VLOOKUP(BE5,Vehicles12,6,FALSE))/('IQF Data'!BE43/12))</f>
        <v>237.18983452880326</v>
      </c>
      <c r="BF177" s="218">
        <f>IF(ISERROR(BF175*IF(ISERROR(VLOOKUP(BF5,Vehicles12,6,FALSE)),0,VLOOKUP(BF5,Vehicles12,6,FALSE))/('IQF Data'!BF43/12)),0,BF175*IF(ISERROR(VLOOKUP(BF5,Vehicles12,6,FALSE)),0,VLOOKUP(BF5,Vehicles12,6,FALSE))/('IQF Data'!BF43/12))</f>
        <v>299.7170315288032</v>
      </c>
      <c r="BG177" s="218">
        <f>IF(ISERROR(BG175*IF(ISERROR(VLOOKUP(BG5,Vehicles12,6,FALSE)),0,VLOOKUP(BG5,Vehicles12,6,FALSE))/('IQF Data'!BG43/12)),0,BG175*IF(ISERROR(VLOOKUP(BG5,Vehicles12,6,FALSE)),0,VLOOKUP(BG5,Vehicles12,6,FALSE))/('IQF Data'!BG43/12))</f>
        <v>175.30361885929685</v>
      </c>
      <c r="BH177" s="218">
        <f>IF(ISERROR(BH175*IF(ISERROR(VLOOKUP(BH5,Vehicles12,6,FALSE)),0,VLOOKUP(BH5,Vehicles12,6,FALSE))/('IQF Data'!BH43/12)),0,BH175*IF(ISERROR(VLOOKUP(BH5,Vehicles12,6,FALSE)),0,VLOOKUP(BH5,Vehicles12,6,FALSE))/('IQF Data'!BH43/12))</f>
        <v>202.03269198429683</v>
      </c>
      <c r="BI177" s="218">
        <f>IF(ISERROR(BI175*IF(ISERROR(VLOOKUP(BI5,Vehicles12,6,FALSE)),0,VLOOKUP(BI5,Vehicles12,6,FALSE))/('IQF Data'!BI43/12)),0,BI175*IF(ISERROR(VLOOKUP(BI5,Vehicles12,6,FALSE)),0,VLOOKUP(BI5,Vehicles12,6,FALSE))/('IQF Data'!BI43/12))</f>
        <v>232.64083823429684</v>
      </c>
      <c r="BJ177" s="218">
        <f>IF(ISERROR(BJ175*IF(ISERROR(VLOOKUP(BJ5,Vehicles12,6,FALSE)),0,VLOOKUP(BJ5,Vehicles12,6,FALSE))/('IQF Data'!BJ43/12)),0,BJ175*IF(ISERROR(VLOOKUP(BJ5,Vehicles12,6,FALSE)),0,VLOOKUP(BJ5,Vehicles12,6,FALSE))/('IQF Data'!BJ43/12))</f>
        <v>179.33549768743748</v>
      </c>
      <c r="BK177" s="218">
        <f>IF(ISERROR(BK175*IF(ISERROR(VLOOKUP(BK5,Vehicles12,6,FALSE)),0,VLOOKUP(BK5,Vehicles12,6,FALSE))/('IQF Data'!BK43/12)),0,BK175*IF(ISERROR(VLOOKUP(BK5,Vehicles12,6,FALSE)),0,VLOOKUP(BK5,Vehicles12,6,FALSE))/('IQF Data'!BK43/12))</f>
        <v>201.2328811874375</v>
      </c>
      <c r="BL177" s="218">
        <f>IF(ISERROR(BL175*IF(ISERROR(VLOOKUP(BL5,Vehicles12,6,FALSE)),0,VLOOKUP(BL5,Vehicles12,6,FALSE))/('IQF Data'!BL43/12)),0,BL175*IF(ISERROR(VLOOKUP(BL5,Vehicles12,6,FALSE)),0,VLOOKUP(BL5,Vehicles12,6,FALSE))/('IQF Data'!BL43/12))</f>
        <v>226.74764818743748</v>
      </c>
      <c r="BM177" s="218">
        <f>IF(ISERROR(BM175*IF(ISERROR(VLOOKUP(BM5,Vehicles12,6,FALSE)),0,VLOOKUP(BM5,Vehicles12,6,FALSE))/('IQF Data'!BM43/12)),0,BM175*IF(ISERROR(VLOOKUP(BM5,Vehicles12,6,FALSE)),0,VLOOKUP(BM5,Vehicles12,6,FALSE))/('IQF Data'!BM43/12))</f>
        <v>175.30361885929685</v>
      </c>
      <c r="BN177" s="218">
        <f>IF(ISERROR(BN175*IF(ISERROR(VLOOKUP(BN5,Vehicles12,6,FALSE)),0,VLOOKUP(BN5,Vehicles12,6,FALSE))/('IQF Data'!BN43/12)),0,BN175*IF(ISERROR(VLOOKUP(BN5,Vehicles12,6,FALSE)),0,VLOOKUP(BN5,Vehicles12,6,FALSE))/('IQF Data'!BN43/12))</f>
        <v>202.03269198429683</v>
      </c>
      <c r="BO177" s="218">
        <f>IF(ISERROR(BO175*IF(ISERROR(VLOOKUP(BO5,Vehicles12,6,FALSE)),0,VLOOKUP(BO5,Vehicles12,6,FALSE))/('IQF Data'!BO43/12)),0,BO175*IF(ISERROR(VLOOKUP(BO5,Vehicles12,6,FALSE)),0,VLOOKUP(BO5,Vehicles12,6,FALSE))/('IQF Data'!BO43/12))</f>
        <v>232.64083823429684</v>
      </c>
      <c r="BP177" s="218">
        <f>IF(ISERROR(BP175*IF(ISERROR(VLOOKUP(BP5,Vehicles12,6,FALSE)),0,VLOOKUP(BP5,Vehicles12,6,FALSE))/('IQF Data'!BP43/12)),0,BP175*IF(ISERROR(VLOOKUP(BP5,Vehicles12,6,FALSE)),0,VLOOKUP(BP5,Vehicles12,6,FALSE))/('IQF Data'!BP43/12))</f>
        <v>179.33549768743748</v>
      </c>
      <c r="BQ177" s="218">
        <f>IF(ISERROR(BQ175*IF(ISERROR(VLOOKUP(BQ5,Vehicles12,6,FALSE)),0,VLOOKUP(BQ5,Vehicles12,6,FALSE))/('IQF Data'!BQ43/12)),0,BQ175*IF(ISERROR(VLOOKUP(BQ5,Vehicles12,6,FALSE)),0,VLOOKUP(BQ5,Vehicles12,6,FALSE))/('IQF Data'!BQ43/12))</f>
        <v>201.2328811874375</v>
      </c>
      <c r="BR177" s="218">
        <f>IF(ISERROR(BR175*IF(ISERROR(VLOOKUP(BR5,Vehicles12,6,FALSE)),0,VLOOKUP(BR5,Vehicles12,6,FALSE))/('IQF Data'!BR43/12)),0,BR175*IF(ISERROR(VLOOKUP(BR5,Vehicles12,6,FALSE)),0,VLOOKUP(BR5,Vehicles12,6,FALSE))/('IQF Data'!BR43/12))</f>
        <v>226.74764818743748</v>
      </c>
      <c r="BS177" s="218">
        <f>IF(ISERROR(BS175*IF(ISERROR(VLOOKUP(BS5,Vehicles12,6,FALSE)),0,VLOOKUP(BS5,Vehicles12,6,FALSE))/('IQF Data'!BS43/12)),0,BS175*IF(ISERROR(VLOOKUP(BS5,Vehicles12,6,FALSE)),0,VLOOKUP(BS5,Vehicles12,6,FALSE))/('IQF Data'!BS43/12))</f>
        <v>175.18769569098251</v>
      </c>
      <c r="BT177" s="218">
        <f>IF(ISERROR(BT175*IF(ISERROR(VLOOKUP(BT5,Vehicles12,6,FALSE)),0,VLOOKUP(BT5,Vehicles12,6,FALSE))/('IQF Data'!BT43/12)),0,BT175*IF(ISERROR(VLOOKUP(BT5,Vehicles12,6,FALSE)),0,VLOOKUP(BT5,Vehicles12,6,FALSE))/('IQF Data'!BT43/12))</f>
        <v>201.23760969098251</v>
      </c>
      <c r="BU177" s="218">
        <f>IF(ISERROR(BU175*IF(ISERROR(VLOOKUP(BU5,Vehicles12,6,FALSE)),0,VLOOKUP(BU5,Vehicles12,6,FALSE))/('IQF Data'!BU43/12)),0,BU175*IF(ISERROR(VLOOKUP(BU5,Vehicles12,6,FALSE)),0,VLOOKUP(BU5,Vehicles12,6,FALSE))/('IQF Data'!BU43/12))</f>
        <v>230.48743769098249</v>
      </c>
      <c r="BV177" s="218">
        <f>IF(ISERROR(BV175*IF(ISERROR(VLOOKUP(BV5,Vehicles12,6,FALSE)),0,VLOOKUP(BV5,Vehicles12,6,FALSE))/('IQF Data'!BV43/12)),0,BV175*IF(ISERROR(VLOOKUP(BV5,Vehicles12,6,FALSE)),0,VLOOKUP(BV5,Vehicles12,6,FALSE))/('IQF Data'!BV43/12))</f>
        <v>179.24275915278599</v>
      </c>
      <c r="BW177" s="218">
        <f>IF(ISERROR(BW175*IF(ISERROR(VLOOKUP(BW5,Vehicles12,6,FALSE)),0,VLOOKUP(BW5,Vehicles12,6,FALSE))/('IQF Data'!BW43/12)),0,BW175*IF(ISERROR(VLOOKUP(BW5,Vehicles12,6,FALSE)),0,VLOOKUP(BW5,Vehicles12,6,FALSE))/('IQF Data'!BW43/12))</f>
        <v>200.596815352786</v>
      </c>
      <c r="BX177" s="218">
        <f>IF(ISERROR(BX175*IF(ISERROR(VLOOKUP(BX5,Vehicles12,6,FALSE)),0,VLOOKUP(BX5,Vehicles12,6,FALSE))/('IQF Data'!BX43/12)),0,BX175*IF(ISERROR(VLOOKUP(BX5,Vehicles12,6,FALSE)),0,VLOOKUP(BX5,Vehicles12,6,FALSE))/('IQF Data'!BX43/12))</f>
        <v>225.02492775278597</v>
      </c>
      <c r="BY177" s="218">
        <f>IF(ISERROR(BY175*IF(ISERROR(VLOOKUP(BY5,Vehicles12,6,FALSE)),0,VLOOKUP(BY5,Vehicles12,6,FALSE))/('IQF Data'!BY43/12)),0,BY175*IF(ISERROR(VLOOKUP(BY5,Vehicles12,6,FALSE)),0,VLOOKUP(BY5,Vehicles12,6,FALSE))/('IQF Data'!BY43/12))</f>
        <v>243.13103669508084</v>
      </c>
      <c r="BZ177" s="218">
        <f>IF(ISERROR(BZ175*IF(ISERROR(VLOOKUP(BZ5,Vehicles12,6,FALSE)),0,VLOOKUP(BZ5,Vehicles12,6,FALSE))/('IQF Data'!BZ43/12)),0,BZ175*IF(ISERROR(VLOOKUP(BZ5,Vehicles12,6,FALSE)),0,VLOOKUP(BZ5,Vehicles12,6,FALSE))/('IQF Data'!BZ43/12))</f>
        <v>292.31731832008086</v>
      </c>
      <c r="CA177" s="218">
        <f>IF(ISERROR(CA175*IF(ISERROR(VLOOKUP(CA5,Vehicles12,6,FALSE)),0,VLOOKUP(CA5,Vehicles12,6,FALSE))/('IQF Data'!CA43/12)),0,CA175*IF(ISERROR(VLOOKUP(CA5,Vehicles12,6,FALSE)),0,VLOOKUP(CA5,Vehicles12,6,FALSE))/('IQF Data'!CA43/12))</f>
        <v>344.9898815700808</v>
      </c>
      <c r="CB177" s="218">
        <f>IF(ISERROR(CB175*IF(ISERROR(VLOOKUP(CB5,Vehicles12,6,FALSE)),0,VLOOKUP(CB5,Vehicles12,6,FALSE))/('IQF Data'!CB43/12)),0,CB175*IF(ISERROR(VLOOKUP(CB5,Vehicles12,6,FALSE)),0,VLOOKUP(CB5,Vehicles12,6,FALSE))/('IQF Data'!CB43/12))</f>
        <v>251.87743195606467</v>
      </c>
      <c r="CC177" s="218">
        <f>IF(ISERROR(CC175*IF(ISERROR(VLOOKUP(CC5,Vehicles12,6,FALSE)),0,VLOOKUP(CC5,Vehicles12,6,FALSE))/('IQF Data'!CC43/12)),0,CC175*IF(ISERROR(VLOOKUP(CC5,Vehicles12,6,FALSE)),0,VLOOKUP(CC5,Vehicles12,6,FALSE))/('IQF Data'!CC43/12))</f>
        <v>291.74058225606467</v>
      </c>
      <c r="CD177" s="218">
        <f>IF(ISERROR(CD175*IF(ISERROR(VLOOKUP(CD5,Vehicles12,6,FALSE)),0,VLOOKUP(CD5,Vehicles12,6,FALSE))/('IQF Data'!CD43/12)),0,CD175*IF(ISERROR(VLOOKUP(CD5,Vehicles12,6,FALSE)),0,VLOOKUP(CD5,Vehicles12,6,FALSE))/('IQF Data'!CD43/12))</f>
        <v>353.1868828560647</v>
      </c>
      <c r="CE177" s="218">
        <f>IF(ISERROR(CE175*IF(ISERROR(VLOOKUP(CE5,Vehicles12,6,FALSE)),0,VLOOKUP(CE5,Vehicles12,6,FALSE))/('IQF Data'!CE43/12)),0,CE175*IF(ISERROR(VLOOKUP(CE5,Vehicles12,6,FALSE)),0,VLOOKUP(CE5,Vehicles12,6,FALSE))/('IQF Data'!CE43/12))</f>
        <v>222.25507572398664</v>
      </c>
      <c r="CF177" s="218">
        <f>IF(ISERROR(CF175*IF(ISERROR(VLOOKUP(CF5,Vehicles12,6,FALSE)),0,VLOOKUP(CF5,Vehicles12,6,FALSE))/('IQF Data'!CF43/12)),0,CF175*IF(ISERROR(VLOOKUP(CF5,Vehicles12,6,FALSE)),0,VLOOKUP(CF5,Vehicles12,6,FALSE))/('IQF Data'!CF43/12))</f>
        <v>248.70343659898663</v>
      </c>
      <c r="CG177" s="218">
        <f>IF(ISERROR(CG175*IF(ISERROR(VLOOKUP(CG5,Vehicles12,6,FALSE)),0,VLOOKUP(CG5,Vehicles12,6,FALSE))/('IQF Data'!CG43/12)),0,CG175*IF(ISERROR(VLOOKUP(CG5,Vehicles12,6,FALSE)),0,VLOOKUP(CG5,Vehicles12,6,FALSE))/('IQF Data'!CG43/12))</f>
        <v>301.60015834898667</v>
      </c>
      <c r="CH177" s="218">
        <f>IF(ISERROR(CH175*IF(ISERROR(VLOOKUP(CH5,Vehicles12,6,FALSE)),0,VLOOKUP(CH5,Vehicles12,6,FALSE))/('IQF Data'!CH43/12)),0,CH175*IF(ISERROR(VLOOKUP(CH5,Vehicles12,6,FALSE)),0,VLOOKUP(CH5,Vehicles12,6,FALSE))/('IQF Data'!CH43/12))</f>
        <v>216.89666317918932</v>
      </c>
      <c r="CI177" s="218">
        <f>IF(ISERROR(CI175*IF(ISERROR(VLOOKUP(CI5,Vehicles12,6,FALSE)),0,VLOOKUP(CI5,Vehicles12,6,FALSE))/('IQF Data'!CI43/12)),0,CI175*IF(ISERROR(VLOOKUP(CI5,Vehicles12,6,FALSE)),0,VLOOKUP(CI5,Vehicles12,6,FALSE))/('IQF Data'!CI43/12))</f>
        <v>238.56947687918932</v>
      </c>
      <c r="CJ177" s="218">
        <f>IF(ISERROR(CJ175*IF(ISERROR(VLOOKUP(CJ5,Vehicles12,6,FALSE)),0,VLOOKUP(CJ5,Vehicles12,6,FALSE))/('IQF Data'!CJ43/12)),0,CJ175*IF(ISERROR(VLOOKUP(CJ5,Vehicles12,6,FALSE)),0,VLOOKUP(CJ5,Vehicles12,6,FALSE))/('IQF Data'!CJ43/12))</f>
        <v>300.19510427918931</v>
      </c>
      <c r="CK177" s="218">
        <f>IF(ISERROR(CK175*IF(ISERROR(VLOOKUP(CK5,Vehicles12,6,FALSE)),0,VLOOKUP(CK5,Vehicles12,6,FALSE))/('IQF Data'!CK43/12)),0,CK175*IF(ISERROR(VLOOKUP(CK5,Vehicles12,6,FALSE)),0,VLOOKUP(CK5,Vehicles12,6,FALSE))/('IQF Data'!CK43/12))</f>
        <v>221.88115026114428</v>
      </c>
      <c r="CL177" s="218">
        <f>IF(ISERROR(CL175*IF(ISERROR(VLOOKUP(CL5,Vehicles12,6,FALSE)),0,VLOOKUP(CL5,Vehicles12,6,FALSE))/('IQF Data'!CL43/12)),0,CL175*IF(ISERROR(VLOOKUP(CL5,Vehicles12,6,FALSE)),0,VLOOKUP(CL5,Vehicles12,6,FALSE))/('IQF Data'!CL43/12))</f>
        <v>248.24519463614425</v>
      </c>
      <c r="CM177" s="218">
        <f>IF(ISERROR(CM175*IF(ISERROR(VLOOKUP(CM5,Vehicles12,6,FALSE)),0,VLOOKUP(CM5,Vehicles12,6,FALSE))/('IQF Data'!CM43/12)),0,CM175*IF(ISERROR(VLOOKUP(CM5,Vehicles12,6,FALSE)),0,VLOOKUP(CM5,Vehicles12,6,FALSE))/('IQF Data'!CM43/12))</f>
        <v>300.97328338614432</v>
      </c>
      <c r="CN177" s="218">
        <f>IF(ISERROR(CN175*IF(ISERROR(VLOOKUP(CN5,Vehicles12,6,FALSE)),0,VLOOKUP(CN5,Vehicles12,6,FALSE))/('IQF Data'!CN43/12)),0,CN175*IF(ISERROR(VLOOKUP(CN5,Vehicles12,6,FALSE)),0,VLOOKUP(CN5,Vehicles12,6,FALSE))/('IQF Data'!CN43/12))</f>
        <v>216.59752280891544</v>
      </c>
      <c r="CO177" s="218">
        <f>IF(ISERROR(CO175*IF(ISERROR(VLOOKUP(CO5,Vehicles12,6,FALSE)),0,VLOOKUP(CO5,Vehicles12,6,FALSE))/('IQF Data'!CO43/12)),0,CO175*IF(ISERROR(VLOOKUP(CO5,Vehicles12,6,FALSE)),0,VLOOKUP(CO5,Vehicles12,6,FALSE))/('IQF Data'!CO43/12))</f>
        <v>238.20288330891543</v>
      </c>
      <c r="CP177" s="218">
        <f>IF(ISERROR(CP175*IF(ISERROR(VLOOKUP(CP5,Vehicles12,6,FALSE)),0,VLOOKUP(CP5,Vehicles12,6,FALSE))/('IQF Data'!CP43/12)),0,CP175*IF(ISERROR(VLOOKUP(CP5,Vehicles12,6,FALSE)),0,VLOOKUP(CP5,Vehicles12,6,FALSE))/('IQF Data'!CP43/12))</f>
        <v>299.69360430891544</v>
      </c>
      <c r="CQ177" s="218">
        <f>IF(ISERROR(CQ175*IF(ISERROR(VLOOKUP(CQ5,Vehicles12,6,FALSE)),0,VLOOKUP(CQ5,Vehicles12,6,FALSE))/('IQF Data'!CQ43/12)),0,CQ175*IF(ISERROR(VLOOKUP(CQ5,Vehicles12,6,FALSE)),0,VLOOKUP(CQ5,Vehicles12,6,FALSE))/('IQF Data'!CQ43/12))</f>
        <v>224.58088739661935</v>
      </c>
      <c r="CR177" s="218">
        <f>IF(ISERROR(CR175*IF(ISERROR(VLOOKUP(CR5,Vehicles12,6,FALSE)),0,VLOOKUP(CR5,Vehicles12,6,FALSE))/('IQF Data'!CR43/12)),0,CR175*IF(ISERROR(VLOOKUP(CR5,Vehicles12,6,FALSE)),0,VLOOKUP(CR5,Vehicles12,6,FALSE))/('IQF Data'!CR43/12))</f>
        <v>251.43232227161937</v>
      </c>
      <c r="CS177" s="218">
        <f>IF(ISERROR(CS175*IF(ISERROR(VLOOKUP(CS5,Vehicles12,6,FALSE)),0,VLOOKUP(CS5,Vehicles12,6,FALSE))/('IQF Data'!CS43/12)),0,CS175*IF(ISERROR(VLOOKUP(CS5,Vehicles12,6,FALSE)),0,VLOOKUP(CS5,Vehicles12,6,FALSE))/('IQF Data'!CS43/12))</f>
        <v>305.13519202161939</v>
      </c>
      <c r="CT177" s="218">
        <f>IF(ISERROR(CT175*IF(ISERROR(VLOOKUP(CT5,Vehicles12,6,FALSE)),0,VLOOKUP(CT5,Vehicles12,6,FALSE))/('IQF Data'!CT43/12)),0,CT175*IF(ISERROR(VLOOKUP(CT5,Vehicles12,6,FALSE)),0,VLOOKUP(CT5,Vehicles12,6,FALSE))/('IQF Data'!CT43/12))</f>
        <v>218.75731251729547</v>
      </c>
      <c r="CU177" s="218">
        <f>IF(ISERROR(CU175*IF(ISERROR(VLOOKUP(CU5,Vehicles12,6,FALSE)),0,VLOOKUP(CU5,Vehicles12,6,FALSE))/('IQF Data'!CU43/12)),0,CU175*IF(ISERROR(VLOOKUP(CU5,Vehicles12,6,FALSE)),0,VLOOKUP(CU5,Vehicles12,6,FALSE))/('IQF Data'!CU43/12))</f>
        <v>240.75258541729553</v>
      </c>
      <c r="CV177" s="218">
        <f>IF(ISERROR(CV175*IF(ISERROR(VLOOKUP(CV5,Vehicles12,6,FALSE)),0,VLOOKUP(CV5,Vehicles12,6,FALSE))/('IQF Data'!CV43/12)),0,CV175*IF(ISERROR(VLOOKUP(CV5,Vehicles12,6,FALSE)),0,VLOOKUP(CV5,Vehicles12,6,FALSE))/('IQF Data'!CV43/12))</f>
        <v>303.02313121729554</v>
      </c>
      <c r="CW177" s="218">
        <f>IF(ISERROR(CW175*IF(ISERROR(VLOOKUP(CW5,Vehicles12,6,FALSE)),0,VLOOKUP(CW5,Vehicles12,6,FALSE))/('IQF Data'!CW43/12)),0,CW175*IF(ISERROR(VLOOKUP(CW5,Vehicles12,6,FALSE)),0,VLOOKUP(CW5,Vehicles12,6,FALSE))/('IQF Data'!CW43/12))</f>
        <v>177.55580061120043</v>
      </c>
      <c r="CX177" s="218">
        <f>IF(ISERROR(CX175*IF(ISERROR(VLOOKUP(CX5,Vehicles12,6,FALSE)),0,VLOOKUP(CX5,Vehicles12,6,FALSE))/('IQF Data'!CX43/12)),0,CX175*IF(ISERROR(VLOOKUP(CX5,Vehicles12,6,FALSE)),0,VLOOKUP(CX5,Vehicles12,6,FALSE))/('IQF Data'!CX43/12))</f>
        <v>204.32291898620042</v>
      </c>
      <c r="CY177" s="218">
        <f>IF(ISERROR(CY175*IF(ISERROR(VLOOKUP(CY5,Vehicles12,6,FALSE)),0,VLOOKUP(CY5,Vehicles12,6,FALSE))/('IQF Data'!CY43/12)),0,CY175*IF(ISERROR(VLOOKUP(CY5,Vehicles12,6,FALSE)),0,VLOOKUP(CY5,Vehicles12,6,FALSE))/('IQF Data'!CY43/12))</f>
        <v>235.00715573620042</v>
      </c>
      <c r="CZ177" s="218">
        <f>IF(ISERROR(CZ175*IF(ISERROR(VLOOKUP(CZ5,Vehicles12,6,FALSE)),0,VLOOKUP(CZ5,Vehicles12,6,FALSE))/('IQF Data'!CZ43/12)),0,CZ175*IF(ISERROR(VLOOKUP(CZ5,Vehicles12,6,FALSE)),0,VLOOKUP(CZ5,Vehicles12,6,FALSE))/('IQF Data'!CZ43/12))</f>
        <v>181.13724308896036</v>
      </c>
      <c r="DA177" s="218">
        <f>IF(ISERROR(DA175*IF(ISERROR(VLOOKUP(DA5,Vehicles12,6,FALSE)),0,VLOOKUP(DA5,Vehicles12,6,FALSE))/('IQF Data'!DA43/12)),0,DA175*IF(ISERROR(VLOOKUP(DA5,Vehicles12,6,FALSE)),0,VLOOKUP(DA5,Vehicles12,6,FALSE))/('IQF Data'!DA43/12))</f>
        <v>203.06506278896035</v>
      </c>
      <c r="DB177" s="218">
        <f>IF(ISERROR(DB175*IF(ISERROR(VLOOKUP(DB5,Vehicles12,6,FALSE)),0,VLOOKUP(DB5,Vehicles12,6,FALSE))/('IQF Data'!DB43/12)),0,DB175*IF(ISERROR(VLOOKUP(DB5,Vehicles12,6,FALSE)),0,VLOOKUP(DB5,Vehicles12,6,FALSE))/('IQF Data'!DB43/12))</f>
        <v>228.64070218896032</v>
      </c>
      <c r="DC177" s="218">
        <f>IF(ISERROR(DC175*IF(ISERROR(VLOOKUP(DC5,Vehicles12,6,FALSE)),0,VLOOKUP(DC5,Vehicles12,6,FALSE))/('IQF Data'!DC43/12)),0,DC175*IF(ISERROR(VLOOKUP(DC5,Vehicles12,6,FALSE)),0,VLOOKUP(DC5,Vehicles12,6,FALSE))/('IQF Data'!DC43/12))</f>
        <v>175.18268714840286</v>
      </c>
      <c r="DD177" s="218">
        <f>IF(ISERROR(DD175*IF(ISERROR(VLOOKUP(DD5,Vehicles12,6,FALSE)),0,VLOOKUP(DD5,Vehicles12,6,FALSE))/('IQF Data'!DD43/12)),0,DD175*IF(ISERROR(VLOOKUP(DD5,Vehicles12,6,FALSE)),0,VLOOKUP(DD5,Vehicles12,6,FALSE))/('IQF Data'!DD43/12))</f>
        <v>202.05468702340286</v>
      </c>
      <c r="DE177" s="218">
        <f>IF(ISERROR(DE175*IF(ISERROR(VLOOKUP(DE5,Vehicles12,6,FALSE)),0,VLOOKUP(DE5,Vehicles12,6,FALSE))/('IQF Data'!DE43/12)),0,DE175*IF(ISERROR(VLOOKUP(DE5,Vehicles12,6,FALSE)),0,VLOOKUP(DE5,Vehicles12,6,FALSE))/('IQF Data'!DE43/12))</f>
        <v>232.9486867734029</v>
      </c>
      <c r="DF177" s="218">
        <f>IF(ISERROR(DF175*IF(ISERROR(VLOOKUP(DF5,Vehicles12,6,FALSE)),0,VLOOKUP(DF5,Vehicles12,6,FALSE))/('IQF Data'!DF43/12)),0,DF175*IF(ISERROR(VLOOKUP(DF5,Vehicles12,6,FALSE)),0,VLOOKUP(DF5,Vehicles12,6,FALSE))/('IQF Data'!DF43/12))</f>
        <v>179.23875231872231</v>
      </c>
      <c r="DG177" s="218">
        <f>IF(ISERROR(DG175*IF(ISERROR(VLOOKUP(DG5,Vehicles12,6,FALSE)),0,VLOOKUP(DG5,Vehicles12,6,FALSE))/('IQF Data'!DG43/12)),0,DG175*IF(ISERROR(VLOOKUP(DG5,Vehicles12,6,FALSE)),0,VLOOKUP(DG5,Vehicles12,6,FALSE))/('IQF Data'!DG43/12))</f>
        <v>201.2504772187223</v>
      </c>
      <c r="DH177" s="218">
        <f>IF(ISERROR(DH175*IF(ISERROR(VLOOKUP(DH5,Vehicles12,6,FALSE)),0,VLOOKUP(DH5,Vehicles12,6,FALSE))/('IQF Data'!DH43/12)),0,DH175*IF(ISERROR(VLOOKUP(DH5,Vehicles12,6,FALSE)),0,VLOOKUP(DH5,Vehicles12,6,FALSE))/('IQF Data'!DH43/12))</f>
        <v>226.9939270187223</v>
      </c>
      <c r="DI177" s="218">
        <f>IF(ISERROR(DI175*IF(ISERROR(VLOOKUP(DI5,Vehicles12,6,FALSE)),0,VLOOKUP(DI5,Vehicles12,6,FALSE))/('IQF Data'!DI43/12)),0,DI175*IF(ISERROR(VLOOKUP(DI5,Vehicles12,6,FALSE)),0,VLOOKUP(DI5,Vehicles12,6,FALSE))/('IQF Data'!DI43/12))</f>
        <v>245.17334775183275</v>
      </c>
      <c r="DJ177" s="218">
        <f>IF(ISERROR(DJ175*IF(ISERROR(VLOOKUP(DJ5,Vehicles12,6,FALSE)),0,VLOOKUP(DJ5,Vehicles12,6,FALSE))/('IQF Data'!DJ43/12)),0,DJ175*IF(ISERROR(VLOOKUP(DJ5,Vehicles12,6,FALSE)),0,VLOOKUP(DJ5,Vehicles12,6,FALSE))/('IQF Data'!DJ43/12))</f>
        <v>293.79717662683277</v>
      </c>
      <c r="DK177" s="218">
        <f>IF(ISERROR(DK175*IF(ISERROR(VLOOKUP(DK5,Vehicles12,6,FALSE)),0,VLOOKUP(DK5,Vehicles12,6,FALSE))/('IQF Data'!DK43/12)),0,DK175*IF(ISERROR(VLOOKUP(DK5,Vehicles12,6,FALSE)),0,VLOOKUP(DK5,Vehicles12,6,FALSE))/('IQF Data'!DK43/12))</f>
        <v>345.34483437683269</v>
      </c>
      <c r="DL177" s="218">
        <f>IF(ISERROR(DL175*IF(ISERROR(VLOOKUP(DL5,Vehicles12,6,FALSE)),0,VLOOKUP(DL5,Vehicles12,6,FALSE))/('IQF Data'!DL43/12)),0,DL175*IF(ISERROR(VLOOKUP(DL5,Vehicles12,6,FALSE)),0,VLOOKUP(DL5,Vehicles12,6,FALSE))/('IQF Data'!DL43/12))</f>
        <v>253.51128080146623</v>
      </c>
      <c r="DM177" s="218">
        <f>IF(ISERROR(DM175*IF(ISERROR(VLOOKUP(DM5,Vehicles12,6,FALSE)),0,VLOOKUP(DM5,Vehicles12,6,FALSE))/('IQF Data'!DM43/12)),0,DM175*IF(ISERROR(VLOOKUP(DM5,Vehicles12,6,FALSE)),0,VLOOKUP(DM5,Vehicles12,6,FALSE))/('IQF Data'!DM43/12))</f>
        <v>292.92446890146618</v>
      </c>
      <c r="DN177" s="218">
        <f>IF(ISERROR(DN175*IF(ISERROR(VLOOKUP(DN5,Vehicles12,6,FALSE)),0,VLOOKUP(DN5,Vehicles12,6,FALSE))/('IQF Data'!DN43/12)),0,DN175*IF(ISERROR(VLOOKUP(DN5,Vehicles12,6,FALSE)),0,VLOOKUP(DN5,Vehicles12,6,FALSE))/('IQF Data'!DN43/12))</f>
        <v>353.47084510146624</v>
      </c>
      <c r="DO177" s="218">
        <f>IF(ISERROR(DO175*IF(ISERROR(VLOOKUP(DO5,Vehicles12,6,FALSE)),0,VLOOKUP(DO5,Vehicles12,6,FALSE))/('IQF Data'!DO43/12)),0,DO175*IF(ISERROR(VLOOKUP(DO5,Vehicles12,6,FALSE)),0,VLOOKUP(DO5,Vehicles12,6,FALSE))/('IQF Data'!DO43/12))</f>
        <v>247.51612796776396</v>
      </c>
      <c r="DP177" s="218">
        <f>IF(ISERROR(DP175*IF(ISERROR(VLOOKUP(DP5,Vehicles12,6,FALSE)),0,VLOOKUP(DP5,Vehicles12,6,FALSE))/('IQF Data'!DP43/12)),0,DP175*IF(ISERROR(VLOOKUP(DP5,Vehicles12,6,FALSE)),0,VLOOKUP(DP5,Vehicles12,6,FALSE))/('IQF Data'!DP43/12))</f>
        <v>297.29108271776397</v>
      </c>
      <c r="DQ177" s="218">
        <f>IF(ISERROR(DQ175*IF(ISERROR(VLOOKUP(DQ5,Vehicles12,6,FALSE)),0,VLOOKUP(DQ5,Vehicles12,6,FALSE))/('IQF Data'!DQ43/12)),0,DQ175*IF(ISERROR(VLOOKUP(DQ5,Vehicles12,6,FALSE)),0,VLOOKUP(DQ5,Vehicles12,6,FALSE))/('IQF Data'!DQ43/12))</f>
        <v>351.14099221776399</v>
      </c>
      <c r="DR177" s="218">
        <f>IF(ISERROR(DR175*IF(ISERROR(VLOOKUP(DR5,Vehicles12,6,FALSE)),0,VLOOKUP(DR5,Vehicles12,6,FALSE))/('IQF Data'!DR43/12)),0,DR175*IF(ISERROR(VLOOKUP(DR5,Vehicles12,6,FALSE)),0,VLOOKUP(DR5,Vehicles12,6,FALSE))/('IQF Data'!DR43/12))</f>
        <v>255.38550497421119</v>
      </c>
      <c r="DS177" s="218">
        <f>IF(ISERROR(DS175*IF(ISERROR(VLOOKUP(DS5,Vehicles12,6,FALSE)),0,VLOOKUP(DS5,Vehicles12,6,FALSE))/('IQF Data'!DS43/12)),0,DS175*IF(ISERROR(VLOOKUP(DS5,Vehicles12,6,FALSE)),0,VLOOKUP(DS5,Vehicles12,6,FALSE))/('IQF Data'!DS43/12))</f>
        <v>295.71959377421121</v>
      </c>
      <c r="DT177" s="218">
        <f>IF(ISERROR(DT175*IF(ISERROR(VLOOKUP(DT5,Vehicles12,6,FALSE)),0,VLOOKUP(DT5,Vehicles12,6,FALSE))/('IQF Data'!DT43/12)),0,DT175*IF(ISERROR(VLOOKUP(DT5,Vehicles12,6,FALSE)),0,VLOOKUP(DT5,Vehicles12,6,FALSE))/('IQF Data'!DT43/12))</f>
        <v>358.10777137421127</v>
      </c>
      <c r="DU177" s="218">
        <f>IF(ISERROR(DU175*IF(ISERROR(VLOOKUP(DU5,Vehicles12,6,FALSE)),0,VLOOKUP(DU5,Vehicles12,6,FALSE))/('IQF Data'!DU43/12)),0,DU175*IF(ISERROR(VLOOKUP(DU5,Vehicles12,6,FALSE)),0,VLOOKUP(DU5,Vehicles12,6,FALSE))/('IQF Data'!DU43/12))</f>
        <v>205.39428991777322</v>
      </c>
      <c r="DV177" s="218">
        <f>IF(ISERROR(DV175*IF(ISERROR(VLOOKUP(DV5,Vehicles12,6,FALSE)),0,VLOOKUP(DV5,Vehicles12,6,FALSE))/('IQF Data'!DV43/12)),0,DV175*IF(ISERROR(VLOOKUP(DV5,Vehicles12,6,FALSE)),0,VLOOKUP(DV5,Vehicles12,6,FALSE))/('IQF Data'!DV43/12))</f>
        <v>209.55099054277321</v>
      </c>
      <c r="DW177" s="218">
        <f>IF(ISERROR(DW175*IF(ISERROR(VLOOKUP(DW5,Vehicles12,6,FALSE)),0,VLOOKUP(DW5,Vehicles12,6,FALSE))/('IQF Data'!DW43/12)),0,DW175*IF(ISERROR(VLOOKUP(DW5,Vehicles12,6,FALSE)),0,VLOOKUP(DW5,Vehicles12,6,FALSE))/('IQF Data'!DW43/12))</f>
        <v>263.56439179277322</v>
      </c>
      <c r="DX177" s="218">
        <f>IF(ISERROR(DX175*IF(ISERROR(VLOOKUP(DX5,Vehicles12,6,FALSE)),0,VLOOKUP(DX5,Vehicles12,6,FALSE))/('IQF Data'!DX43/12)),0,DX175*IF(ISERROR(VLOOKUP(DX5,Vehicles12,6,FALSE)),0,VLOOKUP(DX5,Vehicles12,6,FALSE))/('IQF Data'!DX43/12))</f>
        <v>203.40803453421859</v>
      </c>
      <c r="DY177" s="218">
        <f>IF(ISERROR(DY175*IF(ISERROR(VLOOKUP(DY5,Vehicles12,6,FALSE)),0,VLOOKUP(DY5,Vehicles12,6,FALSE))/('IQF Data'!DY43/12)),0,DY175*IF(ISERROR(VLOOKUP(DY5,Vehicles12,6,FALSE)),0,VLOOKUP(DY5,Vehicles12,6,FALSE))/('IQF Data'!DY43/12))</f>
        <v>225.52752003421855</v>
      </c>
      <c r="DZ177" s="218">
        <f>IF(ISERROR(DZ175*IF(ISERROR(VLOOKUP(DZ5,Vehicles12,6,FALSE)),0,VLOOKUP(DZ5,Vehicles12,6,FALSE))/('IQF Data'!DZ43/12)),0,DZ175*IF(ISERROR(VLOOKUP(DZ5,Vehicles12,6,FALSE)),0,VLOOKUP(DZ5,Vehicles12,6,FALSE))/('IQF Data'!DZ43/12))</f>
        <v>269.76649103421857</v>
      </c>
      <c r="EA177" s="218">
        <f>IF(ISERROR(EA175*IF(ISERROR(VLOOKUP(EA5,Vehicles12,6,FALSE)),0,VLOOKUP(EA5,Vehicles12,6,FALSE))/('IQF Data'!EA43/12)),0,EA175*IF(ISERROR(VLOOKUP(EA5,Vehicles12,6,FALSE)),0,VLOOKUP(EA5,Vehicles12,6,FALSE))/('IQF Data'!EA43/12))</f>
        <v>152.73887259521908</v>
      </c>
      <c r="EB177" s="218">
        <f>IF(ISERROR(EB175*IF(ISERROR(VLOOKUP(EB5,Vehicles12,6,FALSE)),0,VLOOKUP(EB5,Vehicles12,6,FALSE))/('IQF Data'!EB43/12)),0,EB175*IF(ISERROR(VLOOKUP(EB5,Vehicles12,6,FALSE)),0,VLOOKUP(EB5,Vehicles12,6,FALSE))/('IQF Data'!EB43/12))</f>
        <v>179.43864059521908</v>
      </c>
      <c r="EC177" s="218">
        <f>IF(ISERROR(EC175*IF(ISERROR(VLOOKUP(EC5,Vehicles12,6,FALSE)),0,VLOOKUP(EC5,Vehicles12,6,FALSE))/('IQF Data'!EC43/12)),0,EC175*IF(ISERROR(VLOOKUP(EC5,Vehicles12,6,FALSE)),0,VLOOKUP(EC5,Vehicles12,6,FALSE))/('IQF Data'!EC43/12))</f>
        <v>209.98817659521907</v>
      </c>
      <c r="ED177" s="218">
        <f>IF(ISERROR(ED175*IF(ISERROR(VLOOKUP(ED5,Vehicles12,6,FALSE)),0,VLOOKUP(ED5,Vehicles12,6,FALSE))/('IQF Data'!ED43/12)),0,ED175*IF(ISERROR(VLOOKUP(ED5,Vehicles12,6,FALSE)),0,VLOOKUP(ED5,Vehicles12,6,FALSE))/('IQF Data'!ED43/12))</f>
        <v>161.28370067617521</v>
      </c>
      <c r="EE177" s="218">
        <f>IF(ISERROR(EE175*IF(ISERROR(VLOOKUP(EE5,Vehicles12,6,FALSE)),0,VLOOKUP(EE5,Vehicles12,6,FALSE))/('IQF Data'!EE43/12)),0,EE175*IF(ISERROR(VLOOKUP(EE5,Vehicles12,6,FALSE)),0,VLOOKUP(EE5,Vehicles12,6,FALSE))/('IQF Data'!EE43/12))</f>
        <v>164.87764007617525</v>
      </c>
      <c r="EF177" s="218">
        <f>IF(ISERROR(EF175*IF(ISERROR(VLOOKUP(EF5,Vehicles12,6,FALSE)),0,VLOOKUP(EF5,Vehicles12,6,FALSE))/('IQF Data'!EF43/12)),0,EF175*IF(ISERROR(VLOOKUP(EF5,Vehicles12,6,FALSE)),0,VLOOKUP(EF5,Vehicles12,6,FALSE))/('IQF Data'!EF43/12))</f>
        <v>208.62551887617525</v>
      </c>
      <c r="EG177" s="218">
        <f>IF(ISERROR(EG175*IF(ISERROR(VLOOKUP(EG5,Vehicles12,6,FALSE)),0,VLOOKUP(EG5,Vehicles12,6,FALSE))/('IQF Data'!EG43/12)),0,EG175*IF(ISERROR(VLOOKUP(EG5,Vehicles12,6,FALSE)),0,VLOOKUP(EG5,Vehicles12,6,FALSE))/('IQF Data'!EG43/12))</f>
        <v>0</v>
      </c>
      <c r="EH177" s="218">
        <f>IF(ISERROR(EH175*IF(ISERROR(VLOOKUP(EH5,Vehicles12,6,FALSE)),0,VLOOKUP(EH5,Vehicles12,6,FALSE))/('IQF Data'!EH43/12)),0,EH175*IF(ISERROR(VLOOKUP(EH5,Vehicles12,6,FALSE)),0,VLOOKUP(EH5,Vehicles12,6,FALSE))/('IQF Data'!EH43/12))</f>
        <v>0</v>
      </c>
      <c r="EI177" s="218">
        <f>IF(ISERROR(EI175*IF(ISERROR(VLOOKUP(EI5,Vehicles12,6,FALSE)),0,VLOOKUP(EI5,Vehicles12,6,FALSE))/('IQF Data'!EI43/12)),0,EI175*IF(ISERROR(VLOOKUP(EI5,Vehicles12,6,FALSE)),0,VLOOKUP(EI5,Vehicles12,6,FALSE))/('IQF Data'!EI43/12))</f>
        <v>0</v>
      </c>
      <c r="EJ177" s="218">
        <f>IF(ISERROR(EJ175*IF(ISERROR(VLOOKUP(EJ5,Vehicles12,6,FALSE)),0,VLOOKUP(EJ5,Vehicles12,6,FALSE))/('IQF Data'!EJ43/12)),0,EJ175*IF(ISERROR(VLOOKUP(EJ5,Vehicles12,6,FALSE)),0,VLOOKUP(EJ5,Vehicles12,6,FALSE))/('IQF Data'!EJ43/12))</f>
        <v>0</v>
      </c>
      <c r="EK177" s="218">
        <f>IF(ISERROR(EK175*IF(ISERROR(VLOOKUP(EK5,Vehicles12,6,FALSE)),0,VLOOKUP(EK5,Vehicles12,6,FALSE))/('IQF Data'!EK43/12)),0,EK175*IF(ISERROR(VLOOKUP(EK5,Vehicles12,6,FALSE)),0,VLOOKUP(EK5,Vehicles12,6,FALSE))/('IQF Data'!EK43/12))</f>
        <v>0</v>
      </c>
      <c r="EL177" s="218">
        <f>IF(ISERROR(EL175*IF(ISERROR(VLOOKUP(EL5,Vehicles12,6,FALSE)),0,VLOOKUP(EL5,Vehicles12,6,FALSE))/('IQF Data'!EL43/12)),0,EL175*IF(ISERROR(VLOOKUP(EL5,Vehicles12,6,FALSE)),0,VLOOKUP(EL5,Vehicles12,6,FALSE))/('IQF Data'!EL43/12))</f>
        <v>0</v>
      </c>
      <c r="EM177" s="218">
        <f>IF(ISERROR(EM175*IF(ISERROR(VLOOKUP(EM5,Vehicles12,6,FALSE)),0,VLOOKUP(EM5,Vehicles12,6,FALSE))/('IQF Data'!EM43/12)),0,EM175*IF(ISERROR(VLOOKUP(EM5,Vehicles12,6,FALSE)),0,VLOOKUP(EM5,Vehicles12,6,FALSE))/('IQF Data'!EM43/12))</f>
        <v>0</v>
      </c>
      <c r="EN177" s="218">
        <f>IF(ISERROR(EN175*IF(ISERROR(VLOOKUP(EN5,Vehicles12,6,FALSE)),0,VLOOKUP(EN5,Vehicles12,6,FALSE))/('IQF Data'!EN43/12)),0,EN175*IF(ISERROR(VLOOKUP(EN5,Vehicles12,6,FALSE)),0,VLOOKUP(EN5,Vehicles12,6,FALSE))/('IQF Data'!EN43/12))</f>
        <v>0</v>
      </c>
      <c r="EO177" s="218">
        <f>IF(ISERROR(EO175*IF(ISERROR(VLOOKUP(EO5,Vehicles12,6,FALSE)),0,VLOOKUP(EO5,Vehicles12,6,FALSE))/('IQF Data'!EO43/12)),0,EO175*IF(ISERROR(VLOOKUP(EO5,Vehicles12,6,FALSE)),0,VLOOKUP(EO5,Vehicles12,6,FALSE))/('IQF Data'!EO43/12))</f>
        <v>0</v>
      </c>
      <c r="EP177" s="218">
        <f>IF(ISERROR(EP175*IF(ISERROR(VLOOKUP(EP5,Vehicles12,6,FALSE)),0,VLOOKUP(EP5,Vehicles12,6,FALSE))/('IQF Data'!EP43/12)),0,EP175*IF(ISERROR(VLOOKUP(EP5,Vehicles12,6,FALSE)),0,VLOOKUP(EP5,Vehicles12,6,FALSE))/('IQF Data'!EP43/12))</f>
        <v>0</v>
      </c>
      <c r="EQ177" s="218">
        <f>IF(ISERROR(EQ175*IF(ISERROR(VLOOKUP(EQ5,Vehicles12,6,FALSE)),0,VLOOKUP(EQ5,Vehicles12,6,FALSE))/('IQF Data'!EQ43/12)),0,EQ175*IF(ISERROR(VLOOKUP(EQ5,Vehicles12,6,FALSE)),0,VLOOKUP(EQ5,Vehicles12,6,FALSE))/('IQF Data'!EQ43/12))</f>
        <v>0</v>
      </c>
      <c r="ER177" s="218">
        <f>IF(ISERROR(ER175*IF(ISERROR(VLOOKUP(ER5,Vehicles12,6,FALSE)),0,VLOOKUP(ER5,Vehicles12,6,FALSE))/('IQF Data'!ER43/12)),0,ER175*IF(ISERROR(VLOOKUP(ER5,Vehicles12,6,FALSE)),0,VLOOKUP(ER5,Vehicles12,6,FALSE))/('IQF Data'!ER43/12))</f>
        <v>0</v>
      </c>
      <c r="ES177" s="218">
        <f>IF(ISERROR(ES175*IF(ISERROR(VLOOKUP(ES5,Vehicles12,6,FALSE)),0,VLOOKUP(ES5,Vehicles12,6,FALSE))/('IQF Data'!ES43/12)),0,ES175*IF(ISERROR(VLOOKUP(ES5,Vehicles12,6,FALSE)),0,VLOOKUP(ES5,Vehicles12,6,FALSE))/('IQF Data'!ES43/12))</f>
        <v>0</v>
      </c>
      <c r="ET177" s="218">
        <f>IF(ISERROR(ET175*IF(ISERROR(VLOOKUP(ET5,Vehicles12,6,FALSE)),0,VLOOKUP(ET5,Vehicles12,6,FALSE))/('IQF Data'!ET43/12)),0,ET175*IF(ISERROR(VLOOKUP(ET5,Vehicles12,6,FALSE)),0,VLOOKUP(ET5,Vehicles12,6,FALSE))/('IQF Data'!ET43/12))</f>
        <v>0</v>
      </c>
      <c r="EU177" s="218">
        <f>IF(ISERROR(EU175*IF(ISERROR(VLOOKUP(EU5,Vehicles12,6,FALSE)),0,VLOOKUP(EU5,Vehicles12,6,FALSE))/('IQF Data'!EU43/12)),0,EU175*IF(ISERROR(VLOOKUP(EU5,Vehicles12,6,FALSE)),0,VLOOKUP(EU5,Vehicles12,6,FALSE))/('IQF Data'!EU43/12))</f>
        <v>0</v>
      </c>
      <c r="EV177" s="218">
        <f>IF(ISERROR(EV175*IF(ISERROR(VLOOKUP(EV5,Vehicles12,6,FALSE)),0,VLOOKUP(EV5,Vehicles12,6,FALSE))/('IQF Data'!EV43/12)),0,EV175*IF(ISERROR(VLOOKUP(EV5,Vehicles12,6,FALSE)),0,VLOOKUP(EV5,Vehicles12,6,FALSE))/('IQF Data'!EV43/12))</f>
        <v>0</v>
      </c>
      <c r="EW177" s="218">
        <f>IF(ISERROR(EW175*IF(ISERROR(VLOOKUP(EW5,Vehicles12,6,FALSE)),0,VLOOKUP(EW5,Vehicles12,6,FALSE))/('IQF Data'!EW43/12)),0,EW175*IF(ISERROR(VLOOKUP(EW5,Vehicles12,6,FALSE)),0,VLOOKUP(EW5,Vehicles12,6,FALSE))/('IQF Data'!EW43/12))</f>
        <v>0</v>
      </c>
      <c r="EX177" s="218">
        <f>IF(ISERROR(EX175*IF(ISERROR(VLOOKUP(EX5,Vehicles12,6,FALSE)),0,VLOOKUP(EX5,Vehicles12,6,FALSE))/('IQF Data'!EX43/12)),0,EX175*IF(ISERROR(VLOOKUP(EX5,Vehicles12,6,FALSE)),0,VLOOKUP(EX5,Vehicles12,6,FALSE))/('IQF Data'!EX43/12))</f>
        <v>0</v>
      </c>
      <c r="EY177" s="218">
        <f>IF(ISERROR(EY175*IF(ISERROR(VLOOKUP(EY5,Vehicles12,6,FALSE)),0,VLOOKUP(EY5,Vehicles12,6,FALSE))/('IQF Data'!EY43/12)),0,EY175*IF(ISERROR(VLOOKUP(EY5,Vehicles12,6,FALSE)),0,VLOOKUP(EY5,Vehicles12,6,FALSE))/('IQF Data'!EY43/12))</f>
        <v>0</v>
      </c>
      <c r="EZ177" s="218">
        <f>IF(ISERROR(EZ175*IF(ISERROR(VLOOKUP(EZ5,Vehicles12,6,FALSE)),0,VLOOKUP(EZ5,Vehicles12,6,FALSE))/('IQF Data'!EZ43/12)),0,EZ175*IF(ISERROR(VLOOKUP(EZ5,Vehicles12,6,FALSE)),0,VLOOKUP(EZ5,Vehicles12,6,FALSE))/('IQF Data'!EZ43/12))</f>
        <v>0</v>
      </c>
      <c r="FA177" s="218">
        <f>IF(ISERROR(FA175*IF(ISERROR(VLOOKUP(FA5,Vehicles12,6,FALSE)),0,VLOOKUP(FA5,Vehicles12,6,FALSE))/('IQF Data'!FA43/12)),0,FA175*IF(ISERROR(VLOOKUP(FA5,Vehicles12,6,FALSE)),0,VLOOKUP(FA5,Vehicles12,6,FALSE))/('IQF Data'!FA43/12))</f>
        <v>0</v>
      </c>
      <c r="FB177" s="218">
        <f>IF(ISERROR(FB175*IF(ISERROR(VLOOKUP(FB5,Vehicles12,6,FALSE)),0,VLOOKUP(FB5,Vehicles12,6,FALSE))/('IQF Data'!FB43/12)),0,FB175*IF(ISERROR(VLOOKUP(FB5,Vehicles12,6,FALSE)),0,VLOOKUP(FB5,Vehicles12,6,FALSE))/('IQF Data'!FB43/12))</f>
        <v>0</v>
      </c>
      <c r="FC177" s="218">
        <f>IF(ISERROR(FC175*IF(ISERROR(VLOOKUP(FC5,Vehicles12,6,FALSE)),0,VLOOKUP(FC5,Vehicles12,6,FALSE))/('IQF Data'!FC43/12)),0,FC175*IF(ISERROR(VLOOKUP(FC5,Vehicles12,6,FALSE)),0,VLOOKUP(FC5,Vehicles12,6,FALSE))/('IQF Data'!FC43/12))</f>
        <v>0</v>
      </c>
      <c r="FD177" s="218">
        <f>IF(ISERROR(FD175*IF(ISERROR(VLOOKUP(FD5,Vehicles12,6,FALSE)),0,VLOOKUP(FD5,Vehicles12,6,FALSE))/('IQF Data'!FD43/12)),0,FD175*IF(ISERROR(VLOOKUP(FD5,Vehicles12,6,FALSE)),0,VLOOKUP(FD5,Vehicles12,6,FALSE))/('IQF Data'!FD43/12))</f>
        <v>0</v>
      </c>
      <c r="FE177" s="218">
        <f>IF(ISERROR(FE175*IF(ISERROR(VLOOKUP(FE5,Vehicles12,6,FALSE)),0,VLOOKUP(FE5,Vehicles12,6,FALSE))/('IQF Data'!FE43/12)),0,FE175*IF(ISERROR(VLOOKUP(FE5,Vehicles12,6,FALSE)),0,VLOOKUP(FE5,Vehicles12,6,FALSE))/('IQF Data'!FE43/12))</f>
        <v>0</v>
      </c>
      <c r="FF177" s="218">
        <f>IF(ISERROR(FF175*IF(ISERROR(VLOOKUP(FF5,Vehicles12,6,FALSE)),0,VLOOKUP(FF5,Vehicles12,6,FALSE))/('IQF Data'!FF43/12)),0,FF175*IF(ISERROR(VLOOKUP(FF5,Vehicles12,6,FALSE)),0,VLOOKUP(FF5,Vehicles12,6,FALSE))/('IQF Data'!FF43/12))</f>
        <v>0</v>
      </c>
      <c r="FG177" s="218">
        <f>IF(ISERROR(FG175*IF(ISERROR(VLOOKUP(FG5,Vehicles12,6,FALSE)),0,VLOOKUP(FG5,Vehicles12,6,FALSE))/('IQF Data'!FG43/12)),0,FG175*IF(ISERROR(VLOOKUP(FG5,Vehicles12,6,FALSE)),0,VLOOKUP(FG5,Vehicles12,6,FALSE))/('IQF Data'!FG43/12))</f>
        <v>0</v>
      </c>
      <c r="FH177" s="218">
        <f>IF(ISERROR(FH175*IF(ISERROR(VLOOKUP(FH5,Vehicles12,6,FALSE)),0,VLOOKUP(FH5,Vehicles12,6,FALSE))/('IQF Data'!FH43/12)),0,FH175*IF(ISERROR(VLOOKUP(FH5,Vehicles12,6,FALSE)),0,VLOOKUP(FH5,Vehicles12,6,FALSE))/('IQF Data'!FH43/12))</f>
        <v>0</v>
      </c>
      <c r="FI177" s="218">
        <f>IF(ISERROR(FI175*IF(ISERROR(VLOOKUP(FI5,Vehicles12,6,FALSE)),0,VLOOKUP(FI5,Vehicles12,6,FALSE))/('IQF Data'!FI43/12)),0,FI175*IF(ISERROR(VLOOKUP(FI5,Vehicles12,6,FALSE)),0,VLOOKUP(FI5,Vehicles12,6,FALSE))/('IQF Data'!FI43/12))</f>
        <v>0</v>
      </c>
      <c r="FJ177" s="218">
        <f>IF(ISERROR(FJ175*IF(ISERROR(VLOOKUP(FJ5,Vehicles12,6,FALSE)),0,VLOOKUP(FJ5,Vehicles12,6,FALSE))/('IQF Data'!FJ43/12)),0,FJ175*IF(ISERROR(VLOOKUP(FJ5,Vehicles12,6,FALSE)),0,VLOOKUP(FJ5,Vehicles12,6,FALSE))/('IQF Data'!FJ43/12))</f>
        <v>0</v>
      </c>
      <c r="FK177" s="218">
        <f>IF(ISERROR(FK175*IF(ISERROR(VLOOKUP(FK5,Vehicles12,6,FALSE)),0,VLOOKUP(FK5,Vehicles12,6,FALSE))/('IQF Data'!FK43/12)),0,FK175*IF(ISERROR(VLOOKUP(FK5,Vehicles12,6,FALSE)),0,VLOOKUP(FK5,Vehicles12,6,FALSE))/('IQF Data'!FK43/12))</f>
        <v>0</v>
      </c>
      <c r="FL177" s="218">
        <f>IF(ISERROR(FL175*IF(ISERROR(VLOOKUP(FL5,Vehicles12,6,FALSE)),0,VLOOKUP(FL5,Vehicles12,6,FALSE))/('IQF Data'!FL43/12)),0,FL175*IF(ISERROR(VLOOKUP(FL5,Vehicles12,6,FALSE)),0,VLOOKUP(FL5,Vehicles12,6,FALSE))/('IQF Data'!FL43/12))</f>
        <v>0</v>
      </c>
      <c r="FM177" s="218">
        <f>IF(ISERROR(FM175*IF(ISERROR(VLOOKUP(FM5,Vehicles12,6,FALSE)),0,VLOOKUP(FM5,Vehicles12,6,FALSE))/('IQF Data'!FM43/12)),0,FM175*IF(ISERROR(VLOOKUP(FM5,Vehicles12,6,FALSE)),0,VLOOKUP(FM5,Vehicles12,6,FALSE))/('IQF Data'!FM43/12))</f>
        <v>0</v>
      </c>
      <c r="FN177" s="218">
        <f>IF(ISERROR(FN175*IF(ISERROR(VLOOKUP(FN5,Vehicles12,6,FALSE)),0,VLOOKUP(FN5,Vehicles12,6,FALSE))/('IQF Data'!FN43/12)),0,FN175*IF(ISERROR(VLOOKUP(FN5,Vehicles12,6,FALSE)),0,VLOOKUP(FN5,Vehicles12,6,FALSE))/('IQF Data'!FN43/12))</f>
        <v>0</v>
      </c>
      <c r="FO177" s="218">
        <f>IF(ISERROR(FO175*IF(ISERROR(VLOOKUP(FO5,Vehicles12,6,FALSE)),0,VLOOKUP(FO5,Vehicles12,6,FALSE))/('IQF Data'!FO43/12)),0,FO175*IF(ISERROR(VLOOKUP(FO5,Vehicles12,6,FALSE)),0,VLOOKUP(FO5,Vehicles12,6,FALSE))/('IQF Data'!FO43/12))</f>
        <v>0</v>
      </c>
      <c r="FP177" s="218">
        <f>IF(ISERROR(FP175*IF(ISERROR(VLOOKUP(FP5,Vehicles12,6,FALSE)),0,VLOOKUP(FP5,Vehicles12,6,FALSE))/('IQF Data'!FP43/12)),0,FP175*IF(ISERROR(VLOOKUP(FP5,Vehicles12,6,FALSE)),0,VLOOKUP(FP5,Vehicles12,6,FALSE))/('IQF Data'!FP43/12))</f>
        <v>0</v>
      </c>
      <c r="FQ177" s="218">
        <f>IF(ISERROR(FQ175*IF(ISERROR(VLOOKUP(FQ5,Vehicles12,6,FALSE)),0,VLOOKUP(FQ5,Vehicles12,6,FALSE))/('IQF Data'!FQ43/12)),0,FQ175*IF(ISERROR(VLOOKUP(FQ5,Vehicles12,6,FALSE)),0,VLOOKUP(FQ5,Vehicles12,6,FALSE))/('IQF Data'!FQ43/12))</f>
        <v>0</v>
      </c>
      <c r="FR177" s="218">
        <f>IF(ISERROR(FR175*IF(ISERROR(VLOOKUP(FR5,Vehicles12,6,FALSE)),0,VLOOKUP(FR5,Vehicles12,6,FALSE))/('IQF Data'!FR43/12)),0,FR175*IF(ISERROR(VLOOKUP(FR5,Vehicles12,6,FALSE)),0,VLOOKUP(FR5,Vehicles12,6,FALSE))/('IQF Data'!FR43/12))</f>
        <v>0</v>
      </c>
      <c r="FS177" s="218">
        <f>IF(ISERROR(FS175*IF(ISERROR(VLOOKUP(FS5,Vehicles12,6,FALSE)),0,VLOOKUP(FS5,Vehicles12,6,FALSE))/('IQF Data'!FS43/12)),0,FS175*IF(ISERROR(VLOOKUP(FS5,Vehicles12,6,FALSE)),0,VLOOKUP(FS5,Vehicles12,6,FALSE))/('IQF Data'!FS43/12))</f>
        <v>0</v>
      </c>
      <c r="FT177" s="218">
        <f>IF(ISERROR(FT175*IF(ISERROR(VLOOKUP(FT5,Vehicles12,6,FALSE)),0,VLOOKUP(FT5,Vehicles12,6,FALSE))/('IQF Data'!FT43/12)),0,FT175*IF(ISERROR(VLOOKUP(FT5,Vehicles12,6,FALSE)),0,VLOOKUP(FT5,Vehicles12,6,FALSE))/('IQF Data'!FT43/12))</f>
        <v>0</v>
      </c>
      <c r="FU177" s="218">
        <f>IF(ISERROR(FU175*IF(ISERROR(VLOOKUP(FU5,Vehicles12,6,FALSE)),0,VLOOKUP(FU5,Vehicles12,6,FALSE))/('IQF Data'!FU43/12)),0,FU175*IF(ISERROR(VLOOKUP(FU5,Vehicles12,6,FALSE)),0,VLOOKUP(FU5,Vehicles12,6,FALSE))/('IQF Data'!FU43/12))</f>
        <v>0</v>
      </c>
      <c r="FV177" s="218">
        <f>IF(ISERROR(FV175*IF(ISERROR(VLOOKUP(FV5,Vehicles12,6,FALSE)),0,VLOOKUP(FV5,Vehicles12,6,FALSE))/('IQF Data'!FV43/12)),0,FV175*IF(ISERROR(VLOOKUP(FV5,Vehicles12,6,FALSE)),0,VLOOKUP(FV5,Vehicles12,6,FALSE))/('IQF Data'!FV43/12))</f>
        <v>0</v>
      </c>
      <c r="FW177" s="218">
        <f>IF(ISERROR(FW175*IF(ISERROR(VLOOKUP(FW5,Vehicles12,6,FALSE)),0,VLOOKUP(FW5,Vehicles12,6,FALSE))/('IQF Data'!FW43/12)),0,FW175*IF(ISERROR(VLOOKUP(FW5,Vehicles12,6,FALSE)),0,VLOOKUP(FW5,Vehicles12,6,FALSE))/('IQF Data'!FW43/12))</f>
        <v>0</v>
      </c>
      <c r="FX177" s="218">
        <f>IF(ISERROR(FX175*IF(ISERROR(VLOOKUP(FX5,Vehicles12,6,FALSE)),0,VLOOKUP(FX5,Vehicles12,6,FALSE))/('IQF Data'!FX43/12)),0,FX175*IF(ISERROR(VLOOKUP(FX5,Vehicles12,6,FALSE)),0,VLOOKUP(FX5,Vehicles12,6,FALSE))/('IQF Data'!FX43/12))</f>
        <v>0</v>
      </c>
      <c r="FY177" s="218">
        <f>IF(ISERROR(FY175*IF(ISERROR(VLOOKUP(FY5,Vehicles12,6,FALSE)),0,VLOOKUP(FY5,Vehicles12,6,FALSE))/('IQF Data'!FY43/12)),0,FY175*IF(ISERROR(VLOOKUP(FY5,Vehicles12,6,FALSE)),0,VLOOKUP(FY5,Vehicles12,6,FALSE))/('IQF Data'!FY43/12))</f>
        <v>0</v>
      </c>
      <c r="FZ177" s="218">
        <f>IF(ISERROR(FZ175*IF(ISERROR(VLOOKUP(FZ5,Vehicles12,6,FALSE)),0,VLOOKUP(FZ5,Vehicles12,6,FALSE))/('IQF Data'!FZ43/12)),0,FZ175*IF(ISERROR(VLOOKUP(FZ5,Vehicles12,6,FALSE)),0,VLOOKUP(FZ5,Vehicles12,6,FALSE))/('IQF Data'!FZ43/12))</f>
        <v>0</v>
      </c>
      <c r="GA177" s="218">
        <f>IF(ISERROR(GA175*IF(ISERROR(VLOOKUP(GA5,Vehicles12,6,FALSE)),0,VLOOKUP(GA5,Vehicles12,6,FALSE))/('IQF Data'!GA43/12)),0,GA175*IF(ISERROR(VLOOKUP(GA5,Vehicles12,6,FALSE)),0,VLOOKUP(GA5,Vehicles12,6,FALSE))/('IQF Data'!GA43/12))</f>
        <v>0</v>
      </c>
      <c r="GB177" s="218">
        <f>IF(ISERROR(GB175*IF(ISERROR(VLOOKUP(GB5,Vehicles12,6,FALSE)),0,VLOOKUP(GB5,Vehicles12,6,FALSE))/('IQF Data'!GB43/12)),0,GB175*IF(ISERROR(VLOOKUP(GB5,Vehicles12,6,FALSE)),0,VLOOKUP(GB5,Vehicles12,6,FALSE))/('IQF Data'!GB43/12))</f>
        <v>0</v>
      </c>
      <c r="GC177" s="218">
        <f>IF(ISERROR(GC175*IF(ISERROR(VLOOKUP(GC5,Vehicles12,6,FALSE)),0,VLOOKUP(GC5,Vehicles12,6,FALSE))/('IQF Data'!GC43/12)),0,GC175*IF(ISERROR(VLOOKUP(GC5,Vehicles12,6,FALSE)),0,VLOOKUP(GC5,Vehicles12,6,FALSE))/('IQF Data'!GC43/12))</f>
        <v>0</v>
      </c>
      <c r="GD177" s="218">
        <f>IF(ISERROR(GD175*IF(ISERROR(VLOOKUP(GD5,Vehicles12,6,FALSE)),0,VLOOKUP(GD5,Vehicles12,6,FALSE))/('IQF Data'!GD43/12)),0,GD175*IF(ISERROR(VLOOKUP(GD5,Vehicles12,6,FALSE)),0,VLOOKUP(GD5,Vehicles12,6,FALSE))/('IQF Data'!GD43/12))</f>
        <v>0</v>
      </c>
      <c r="GE177" s="218">
        <f>IF(ISERROR(GE175*IF(ISERROR(VLOOKUP(GE5,Vehicles12,6,FALSE)),0,VLOOKUP(GE5,Vehicles12,6,FALSE))/('IQF Data'!GE43/12)),0,GE175*IF(ISERROR(VLOOKUP(GE5,Vehicles12,6,FALSE)),0,VLOOKUP(GE5,Vehicles12,6,FALSE))/('IQF Data'!GE43/12))</f>
        <v>0</v>
      </c>
      <c r="GF177" s="218">
        <f>IF(ISERROR(GF175*IF(ISERROR(VLOOKUP(GF5,Vehicles12,6,FALSE)),0,VLOOKUP(GF5,Vehicles12,6,FALSE))/('IQF Data'!GF43/12)),0,GF175*IF(ISERROR(VLOOKUP(GF5,Vehicles12,6,FALSE)),0,VLOOKUP(GF5,Vehicles12,6,FALSE))/('IQF Data'!GF43/12))</f>
        <v>0</v>
      </c>
      <c r="GG177" s="218">
        <f>IF(ISERROR(GG175*IF(ISERROR(VLOOKUP(GG5,Vehicles12,6,FALSE)),0,VLOOKUP(GG5,Vehicles12,6,FALSE))/('IQF Data'!GG43/12)),0,GG175*IF(ISERROR(VLOOKUP(GG5,Vehicles12,6,FALSE)),0,VLOOKUP(GG5,Vehicles12,6,FALSE))/('IQF Data'!GG43/12))</f>
        <v>0</v>
      </c>
      <c r="GH177" s="218">
        <f>IF(ISERROR(GH175*IF(ISERROR(VLOOKUP(GH5,Vehicles12,6,FALSE)),0,VLOOKUP(GH5,Vehicles12,6,FALSE))/('IQF Data'!GH43/12)),0,GH175*IF(ISERROR(VLOOKUP(GH5,Vehicles12,6,FALSE)),0,VLOOKUP(GH5,Vehicles12,6,FALSE))/('IQF Data'!GH43/12))</f>
        <v>0</v>
      </c>
      <c r="GI177" s="218">
        <f>IF(ISERROR(GI175*IF(ISERROR(VLOOKUP(GI5,Vehicles12,6,FALSE)),0,VLOOKUP(GI5,Vehicles12,6,FALSE))/('IQF Data'!GI43/12)),0,GI175*IF(ISERROR(VLOOKUP(GI5,Vehicles12,6,FALSE)),0,VLOOKUP(GI5,Vehicles12,6,FALSE))/('IQF Data'!GI43/12))</f>
        <v>0</v>
      </c>
      <c r="GJ177" s="218">
        <f>IF(ISERROR(GJ175*IF(ISERROR(VLOOKUP(GJ5,Vehicles12,6,FALSE)),0,VLOOKUP(GJ5,Vehicles12,6,FALSE))/('IQF Data'!GJ43/12)),0,GJ175*IF(ISERROR(VLOOKUP(GJ5,Vehicles12,6,FALSE)),0,VLOOKUP(GJ5,Vehicles12,6,FALSE))/('IQF Data'!GJ43/12))</f>
        <v>0</v>
      </c>
      <c r="GK177" s="218">
        <f>IF(ISERROR(GK175*IF(ISERROR(VLOOKUP(GK5,Vehicles12,6,FALSE)),0,VLOOKUP(GK5,Vehicles12,6,FALSE))/('IQF Data'!GK43/12)),0,GK175*IF(ISERROR(VLOOKUP(GK5,Vehicles12,6,FALSE)),0,VLOOKUP(GK5,Vehicles12,6,FALSE))/('IQF Data'!GK43/12))</f>
        <v>0</v>
      </c>
      <c r="GL177" s="218">
        <f>IF(ISERROR(GL175*IF(ISERROR(VLOOKUP(GL5,Vehicles12,6,FALSE)),0,VLOOKUP(GL5,Vehicles12,6,FALSE))/('IQF Data'!GL43/12)),0,GL175*IF(ISERROR(VLOOKUP(GL5,Vehicles12,6,FALSE)),0,VLOOKUP(GL5,Vehicles12,6,FALSE))/('IQF Data'!GL43/12))</f>
        <v>0</v>
      </c>
      <c r="GM177" s="218">
        <f>IF(ISERROR(GM175*IF(ISERROR(VLOOKUP(GM5,Vehicles12,6,FALSE)),0,VLOOKUP(GM5,Vehicles12,6,FALSE))/('IQF Data'!GM43/12)),0,GM175*IF(ISERROR(VLOOKUP(GM5,Vehicles12,6,FALSE)),0,VLOOKUP(GM5,Vehicles12,6,FALSE))/('IQF Data'!GM43/12))</f>
        <v>0</v>
      </c>
      <c r="GN177" s="218">
        <f>IF(ISERROR(GN175*IF(ISERROR(VLOOKUP(GN5,Vehicles12,6,FALSE)),0,VLOOKUP(GN5,Vehicles12,6,FALSE))/('IQF Data'!GN43/12)),0,GN175*IF(ISERROR(VLOOKUP(GN5,Vehicles12,6,FALSE)),0,VLOOKUP(GN5,Vehicles12,6,FALSE))/('IQF Data'!GN43/12))</f>
        <v>0</v>
      </c>
      <c r="GO177" s="218">
        <f>IF(ISERROR(GO175*IF(ISERROR(VLOOKUP(GO5,Vehicles12,6,FALSE)),0,VLOOKUP(GO5,Vehicles12,6,FALSE))/('IQF Data'!GO43/12)),0,GO175*IF(ISERROR(VLOOKUP(GO5,Vehicles12,6,FALSE)),0,VLOOKUP(GO5,Vehicles12,6,FALSE))/('IQF Data'!GO43/12))</f>
        <v>0</v>
      </c>
      <c r="GP177" s="218">
        <f>IF(ISERROR(GP175*IF(ISERROR(VLOOKUP(GP5,Vehicles12,6,FALSE)),0,VLOOKUP(GP5,Vehicles12,6,FALSE))/('IQF Data'!GP43/12)),0,GP175*IF(ISERROR(VLOOKUP(GP5,Vehicles12,6,FALSE)),0,VLOOKUP(GP5,Vehicles12,6,FALSE))/('IQF Data'!GP43/12))</f>
        <v>0</v>
      </c>
      <c r="GQ177" s="218">
        <f>IF(ISERROR(GQ175*IF(ISERROR(VLOOKUP(GQ5,Vehicles12,6,FALSE)),0,VLOOKUP(GQ5,Vehicles12,6,FALSE))/('IQF Data'!GQ43/12)),0,GQ175*IF(ISERROR(VLOOKUP(GQ5,Vehicles12,6,FALSE)),0,VLOOKUP(GQ5,Vehicles12,6,FALSE))/('IQF Data'!GQ43/12))</f>
        <v>0</v>
      </c>
      <c r="GR177" s="218">
        <f>IF(ISERROR(GR175*IF(ISERROR(VLOOKUP(GR5,Vehicles12,6,FALSE)),0,VLOOKUP(GR5,Vehicles12,6,FALSE))/('IQF Data'!GR43/12)),0,GR175*IF(ISERROR(VLOOKUP(GR5,Vehicles12,6,FALSE)),0,VLOOKUP(GR5,Vehicles12,6,FALSE))/('IQF Data'!GR43/12))</f>
        <v>0</v>
      </c>
      <c r="GS177" s="218">
        <f>IF(ISERROR(GS175*IF(ISERROR(VLOOKUP(GS5,Vehicles12,6,FALSE)),0,VLOOKUP(GS5,Vehicles12,6,FALSE))/('IQF Data'!GS43/12)),0,GS175*IF(ISERROR(VLOOKUP(GS5,Vehicles12,6,FALSE)),0,VLOOKUP(GS5,Vehicles12,6,FALSE))/('IQF Data'!GS43/12))</f>
        <v>0</v>
      </c>
      <c r="GT177" s="218">
        <f>IF(ISERROR(GT175*IF(ISERROR(VLOOKUP(GT5,Vehicles12,6,FALSE)),0,VLOOKUP(GT5,Vehicles12,6,FALSE))/('IQF Data'!GT43/12)),0,GT175*IF(ISERROR(VLOOKUP(GT5,Vehicles12,6,FALSE)),0,VLOOKUP(GT5,Vehicles12,6,FALSE))/('IQF Data'!GT43/12))</f>
        <v>0</v>
      </c>
      <c r="GU177" s="218">
        <f>IF(ISERROR(GU175*IF(ISERROR(VLOOKUP(GU5,Vehicles12,6,FALSE)),0,VLOOKUP(GU5,Vehicles12,6,FALSE))/('IQF Data'!GU43/12)),0,GU175*IF(ISERROR(VLOOKUP(GU5,Vehicles12,6,FALSE)),0,VLOOKUP(GU5,Vehicles12,6,FALSE))/('IQF Data'!GU43/12))</f>
        <v>0</v>
      </c>
      <c r="GV177" s="218">
        <f>IF(ISERROR(GV175*IF(ISERROR(VLOOKUP(GV5,Vehicles12,6,FALSE)),0,VLOOKUP(GV5,Vehicles12,6,FALSE))/('IQF Data'!GV43/12)),0,GV175*IF(ISERROR(VLOOKUP(GV5,Vehicles12,6,FALSE)),0,VLOOKUP(GV5,Vehicles12,6,FALSE))/('IQF Data'!GV43/12))</f>
        <v>0</v>
      </c>
      <c r="GX177" s="230">
        <f t="shared" si="223"/>
        <v>176</v>
      </c>
      <c r="HB177" s="211" t="str">
        <f>FR$18&amp;FR$19&amp;FR$20</f>
        <v/>
      </c>
      <c r="HF177" s="212" t="str">
        <f>FR$18&amp;FR$19&amp;FR$20&amp;"Term:"&amp; FR$43&amp;"  Mileage: "&amp;FR$44</f>
        <v xml:space="preserve">Term:  Mileage: </v>
      </c>
    </row>
    <row r="178" spans="1:214" ht="12" hidden="1" customHeight="1" x14ac:dyDescent="0.2">
      <c r="A178" s="230" t="s">
        <v>440</v>
      </c>
      <c r="B178" s="208" t="str">
        <f t="shared" si="128"/>
        <v>x</v>
      </c>
      <c r="D178" s="231" t="str">
        <f>'Vehicle Downtime'!C76</f>
        <v>Monthly interests</v>
      </c>
      <c r="E178" s="218">
        <f>IF(ISERROR(IPMT('Model Assumptions'!$I$40/12,1,1,'IQF Data'!E177,0,0)),0,IPMT('Model Assumptions'!$I$40/12,1,1,'IQF Data'!E177,0,0))</f>
        <v>-0.73209154108909169</v>
      </c>
      <c r="F178" s="218">
        <f>IF(ISERROR(IPMT('Model Assumptions'!$I$40/12,1,1,'IQF Data'!F177,0,0)),0,IPMT('Model Assumptions'!$I$40/12,1,1,'IQF Data'!F177,0,0))</f>
        <v>-0.84612931986079365</v>
      </c>
      <c r="G178" s="218">
        <f>IF(ISERROR(IPMT('Model Assumptions'!$I$40/12,1,1,'IQF Data'!G177,0,0)),0,IPMT('Model Assumptions'!$I$40/12,1,1,'IQF Data'!G177,0,0))</f>
        <v>-0.97899654407086423</v>
      </c>
      <c r="H178" s="218">
        <f>IF(ISERROR(IPMT('Model Assumptions'!$I$40/12,1,1,'IQF Data'!H177,0,0)),0,IPMT('Model Assumptions'!$I$40/12,1,1,'IQF Data'!H177,0,0))</f>
        <v>-0.74855907703794</v>
      </c>
      <c r="I178" s="218">
        <f>IF(ISERROR(IPMT('Model Assumptions'!$I$40/12,1,1,'IQF Data'!I177,0,0)),0,IPMT('Model Assumptions'!$I$40/12,1,1,'IQF Data'!I177,0,0))</f>
        <v>-0.84193148755530156</v>
      </c>
      <c r="J178" s="218">
        <f>IF(ISERROR(IPMT('Model Assumptions'!$I$40/12,1,1,'IQF Data'!J177,0,0)),0,IPMT('Model Assumptions'!$I$40/12,1,1,'IQF Data'!J177,0,0))</f>
        <v>-0.95250964192335819</v>
      </c>
      <c r="K178" s="218">
        <f>IF(ISERROR(IPMT('Model Assumptions'!$I$40/12,1,1,'IQF Data'!K177,0,0)),0,IPMT('Model Assumptions'!$I$40/12,1,1,'IQF Data'!K177,0,0))</f>
        <v>-0.73301271613118568</v>
      </c>
      <c r="L178" s="218">
        <f>IF(ISERROR(IPMT('Model Assumptions'!$I$40/12,1,1,'IQF Data'!L177,0,0)),0,IPMT('Model Assumptions'!$I$40/12,1,1,'IQF Data'!L177,0,0))</f>
        <v>-0.84501497258528668</v>
      </c>
      <c r="M178" s="218">
        <f>IF(ISERROR(IPMT('Model Assumptions'!$I$40/12,1,1,'IQF Data'!M177,0,0)),0,IPMT('Model Assumptions'!$I$40/12,1,1,'IQF Data'!M177,0,0))</f>
        <v>-0.97381115216015557</v>
      </c>
      <c r="N178" s="218">
        <f>IF(ISERROR(IPMT('Model Assumptions'!$I$40/12,1,1,'IQF Data'!N177,0,0)),0,IPMT('Model Assumptions'!$I$40/12,1,1,'IQF Data'!N177,0,0))</f>
        <v>-0.74929601707161519</v>
      </c>
      <c r="O178" s="218">
        <f>IF(ISERROR(IPMT('Model Assumptions'!$I$40/12,1,1,'IQF Data'!O177,0,0)),0,IPMT('Model Assumptions'!$I$40/12,1,1,'IQF Data'!O177,0,0))</f>
        <v>-0.84104000973489601</v>
      </c>
      <c r="P178" s="218">
        <f>IF(ISERROR(IPMT('Model Assumptions'!$I$40/12,1,1,'IQF Data'!P177,0,0)),0,IPMT('Model Assumptions'!$I$40/12,1,1,'IQF Data'!P177,0,0))</f>
        <v>-0.94836132839479104</v>
      </c>
      <c r="Q178" s="218">
        <f>IF(ISERROR(IPMT('Model Assumptions'!$I$40/12,1,1,'IQF Data'!Q177,0,0)),0,IPMT('Model Assumptions'!$I$40/12,1,1,'IQF Data'!Q177,0,0))</f>
        <v>-1.0140078855021246</v>
      </c>
      <c r="R178" s="218">
        <f>IF(ISERROR(IPMT('Model Assumptions'!$I$40/12,1,1,'IQF Data'!R177,0,0)),0,IPMT('Model Assumptions'!$I$40/12,1,1,'IQF Data'!R177,0,0))</f>
        <v>-1.2190856834187913</v>
      </c>
      <c r="S178" s="218">
        <f>IF(ISERROR(IPMT('Model Assumptions'!$I$40/12,1,1,'IQF Data'!S177,0,0)),0,IPMT('Model Assumptions'!$I$40/12,1,1,'IQF Data'!S177,0,0))</f>
        <v>-1.4388246125854578</v>
      </c>
      <c r="T178" s="218">
        <f>IF(ISERROR(IPMT('Model Assumptions'!$I$40/12,1,1,'IQF Data'!T177,0,0)),0,IPMT('Model Assumptions'!$I$40/12,1,1,'IQF Data'!T177,0,0))</f>
        <v>-1.0502588192350331</v>
      </c>
      <c r="U178" s="218">
        <f>IF(ISERROR(IPMT('Model Assumptions'!$I$40/12,1,1,'IQF Data'!U177,0,0)),0,IPMT('Model Assumptions'!$I$40/12,1,1,'IQF Data'!U177,0,0))</f>
        <v>-1.2164632450683663</v>
      </c>
      <c r="V178" s="218">
        <f>IF(ISERROR(IPMT('Model Assumptions'!$I$40/12,1,1,'IQF Data'!V177,0,0)),0,IPMT('Model Assumptions'!$I$40/12,1,1,'IQF Data'!V177,0,0))</f>
        <v>-1.4727054300683666</v>
      </c>
      <c r="W178" s="218">
        <f>IF(ISERROR(IPMT('Model Assumptions'!$I$40/12,1,1,'IQF Data'!W177,0,0)),0,IPMT('Model Assumptions'!$I$40/12,1,1,'IQF Data'!W177,0,0))</f>
        <v>-1.0145889644539061</v>
      </c>
      <c r="X178" s="218">
        <f>IF(ISERROR(IPMT('Model Assumptions'!$I$40/12,1,1,'IQF Data'!X177,0,0)),0,IPMT('Model Assumptions'!$I$40/12,1,1,'IQF Data'!X177,0,0))</f>
        <v>-1.2202173045580729</v>
      </c>
      <c r="Y178" s="218">
        <f>IF(ISERROR(IPMT('Model Assumptions'!$I$40/12,1,1,'IQF Data'!Y177,0,0)),0,IPMT('Model Assumptions'!$I$40/12,1,1,'IQF Data'!Y177,0,0))</f>
        <v>-1.4410573180997392</v>
      </c>
      <c r="Z178" s="218">
        <f>IF(ISERROR(IPMT('Model Assumptions'!$I$40/12,1,1,'IQF Data'!Z177,0,0)),0,IPMT('Model Assumptions'!$I$40/12,1,1,'IQF Data'!Z177,0,0))</f>
        <v>-1.0507236823964583</v>
      </c>
      <c r="AA178" s="218">
        <f>IF(ISERROR(IPMT('Model Assumptions'!$I$40/12,1,1,'IQF Data'!AA177,0,0)),0,IPMT('Model Assumptions'!$I$40/12,1,1,'IQF Data'!AA177,0,0))</f>
        <v>-1.2173685419797915</v>
      </c>
      <c r="AB178" s="218">
        <f>IF(ISERROR(IPMT('Model Assumptions'!$I$40/12,1,1,'IQF Data'!AB177,0,0)),0,IPMT('Model Assumptions'!$I$40/12,1,1,'IQF Data'!AB177,0,0))</f>
        <v>-1.4744915944797918</v>
      </c>
      <c r="AC178" s="218">
        <f>IF(ISERROR(IPMT('Model Assumptions'!$I$40/12,1,1,'IQF Data'!AC177,0,0)),0,IPMT('Model Assumptions'!$I$40/12,1,1,'IQF Data'!AC177,0,0))</f>
        <v>-0.91999785066480844</v>
      </c>
      <c r="AD178" s="218">
        <f>IF(ISERROR(IPMT('Model Assumptions'!$I$40/12,1,1,'IQF Data'!AD177,0,0)),0,IPMT('Model Assumptions'!$I$40/12,1,1,'IQF Data'!AD177,0,0))</f>
        <v>-1.0309619730606419</v>
      </c>
      <c r="AE178" s="218">
        <f>IF(ISERROR(IPMT('Model Assumptions'!$I$40/12,1,1,'IQF Data'!AE177,0,0)),0,IPMT('Model Assumptions'!$I$40/12,1,1,'IQF Data'!AE177,0,0))</f>
        <v>-1.2528902178523085</v>
      </c>
      <c r="AF178" s="218">
        <f>IF(ISERROR(IPMT('Model Assumptions'!$I$40/12,1,1,'IQF Data'!AF177,0,0)),0,IPMT('Model Assumptions'!$I$40/12,1,1,'IQF Data'!AF177,0,0))</f>
        <v>-0.89888412469851342</v>
      </c>
      <c r="AG178" s="218">
        <f>IF(ISERROR(IPMT('Model Assumptions'!$I$40/12,1,1,'IQF Data'!AG177,0,0)),0,IPMT('Model Assumptions'!$I$40/12,1,1,'IQF Data'!AG177,0,0))</f>
        <v>-0.9897976101151803</v>
      </c>
      <c r="AH178" s="218">
        <f>IF(ISERROR(IPMT('Model Assumptions'!$I$40/12,1,1,'IQF Data'!AH177,0,0)),0,IPMT('Model Assumptions'!$I$40/12,1,1,'IQF Data'!AH177,0,0))</f>
        <v>-1.2477912476151802</v>
      </c>
      <c r="AI178" s="218">
        <f>IF(ISERROR(IPMT('Model Assumptions'!$I$40/12,1,1,'IQF Data'!AI177,0,0)),0,IPMT('Model Assumptions'!$I$40/12,1,1,'IQF Data'!AI177,0,0))</f>
        <v>-0.73067651143113532</v>
      </c>
      <c r="AJ178" s="218">
        <f>IF(ISERROR(IPMT('Model Assumptions'!$I$40/12,1,1,'IQF Data'!AJ177,0,0)),0,IPMT('Model Assumptions'!$I$40/12,1,1,'IQF Data'!AJ177,0,0))</f>
        <v>-0.84139642445196861</v>
      </c>
      <c r="AK178" s="218">
        <f>IF(ISERROR(IPMT('Model Assumptions'!$I$40/12,1,1,'IQF Data'!AK177,0,0)),0,IPMT('Model Assumptions'!$I$40/12,1,1,'IQF Data'!AK177,0,0))</f>
        <v>-0.96762791716030194</v>
      </c>
      <c r="AL178" s="218">
        <f>IF(ISERROR(IPMT('Model Assumptions'!$I$40/12,1,1,'IQF Data'!AL177,0,0)),0,IPMT('Model Assumptions'!$I$40/12,1,1,'IQF Data'!AL177,0,0))</f>
        <v>-0.747427053311575</v>
      </c>
      <c r="AM178" s="218">
        <f>IF(ISERROR(IPMT('Model Assumptions'!$I$40/12,1,1,'IQF Data'!AM177,0,0)),0,IPMT('Model Assumptions'!$I$40/12,1,1,'IQF Data'!AM177,0,0))</f>
        <v>-0.8381451712282415</v>
      </c>
      <c r="AN178" s="218">
        <f>IF(ISERROR(IPMT('Model Assumptions'!$I$40/12,1,1,'IQF Data'!AN177,0,0)),0,IPMT('Model Assumptions'!$I$40/12,1,1,'IQF Data'!AN177,0,0))</f>
        <v>-0.94341474039490836</v>
      </c>
      <c r="AO178" s="218">
        <f>IF(ISERROR(IPMT('Model Assumptions'!$I$40/12,1,1,'IQF Data'!AO177,0,0)),0,IPMT('Model Assumptions'!$I$40/12,1,1,'IQF Data'!AO177,0,0))</f>
        <v>-0.9248472240974499</v>
      </c>
      <c r="AP178" s="218">
        <f>IF(ISERROR(IPMT('Model Assumptions'!$I$40/12,1,1,'IQF Data'!AP177,0,0)),0,IPMT('Model Assumptions'!$I$40/12,1,1,'IQF Data'!AP177,0,0))</f>
        <v>-1.0345860152432831</v>
      </c>
      <c r="AQ178" s="218">
        <f>IF(ISERROR(IPMT('Model Assumptions'!$I$40/12,1,1,'IQF Data'!AQ177,0,0)),0,IPMT('Model Assumptions'!$I$40/12,1,1,'IQF Data'!AQ177,0,0))</f>
        <v>-1.2540635975349499</v>
      </c>
      <c r="AR178" s="218">
        <f>IF(ISERROR(IPMT('Model Assumptions'!$I$40/12,1,1,'IQF Data'!AR177,0,0)),0,IPMT('Model Assumptions'!$I$40/12,1,1,'IQF Data'!AR177,0,0))</f>
        <v>-0.90276362344462646</v>
      </c>
      <c r="AS178" s="218">
        <f>IF(ISERROR(IPMT('Model Assumptions'!$I$40/12,1,1,'IQF Data'!AS177,0,0)),0,IPMT('Model Assumptions'!$I$40/12,1,1,'IQF Data'!AS177,0,0))</f>
        <v>-0.99269684386129331</v>
      </c>
      <c r="AT178" s="218">
        <f>IF(ISERROR(IPMT('Model Assumptions'!$I$40/12,1,1,'IQF Data'!AT177,0,0)),0,IPMT('Model Assumptions'!$I$40/12,1,1,'IQF Data'!AT177,0,0))</f>
        <v>-1.2487299513612933</v>
      </c>
      <c r="AU178" s="218">
        <f>IF(ISERROR(IPMT('Model Assumptions'!$I$40/12,1,1,'IQF Data'!AU177,0,0)),0,IPMT('Model Assumptions'!$I$40/12,1,1,'IQF Data'!AU177,0,0))</f>
        <v>-0.73591661043512446</v>
      </c>
      <c r="AV178" s="218">
        <f>IF(ISERROR(IPMT('Model Assumptions'!$I$40/12,1,1,'IQF Data'!AV177,0,0)),0,IPMT('Model Assumptions'!$I$40/12,1,1,'IQF Data'!AV177,0,0))</f>
        <v>-0.84557399845595782</v>
      </c>
      <c r="AW178" s="218">
        <f>IF(ISERROR(IPMT('Model Assumptions'!$I$40/12,1,1,'IQF Data'!AW177,0,0)),0,IPMT('Model Assumptions'!$I$40/12,1,1,'IQF Data'!AW177,0,0))</f>
        <v>-0.96968044116429108</v>
      </c>
      <c r="AX178" s="218">
        <f>IF(ISERROR(IPMT('Model Assumptions'!$I$40/12,1,1,'IQF Data'!AX177,0,0)),0,IPMT('Model Assumptions'!$I$40/12,1,1,'IQF Data'!AX177,0,0))</f>
        <v>-0.75161913251476631</v>
      </c>
      <c r="AY178" s="218">
        <f>IF(ISERROR(IPMT('Model Assumptions'!$I$40/12,1,1,'IQF Data'!AY177,0,0)),0,IPMT('Model Assumptions'!$I$40/12,1,1,'IQF Data'!AY177,0,0))</f>
        <v>-0.84148723043143292</v>
      </c>
      <c r="AZ178" s="218">
        <f>IF(ISERROR(IPMT('Model Assumptions'!$I$40/12,1,1,'IQF Data'!AZ177,0,0)),0,IPMT('Model Assumptions'!$I$40/12,1,1,'IQF Data'!AZ177,0,0))</f>
        <v>-0.94505675959809954</v>
      </c>
      <c r="BA178" s="218">
        <f>IF(ISERROR(IPMT('Model Assumptions'!$I$40/12,1,1,'IQF Data'!BA177,0,0)),0,IPMT('Model Assumptions'!$I$40/12,1,1,'IQF Data'!BA177,0,0))</f>
        <v>-0.91652934077501658</v>
      </c>
      <c r="BB178" s="218">
        <f>IF(ISERROR(IPMT('Model Assumptions'!$I$40/12,1,1,'IQF Data'!BB177,0,0)),0,IPMT('Model Assumptions'!$I$40/12,1,1,'IQF Data'!BB177,0,0))</f>
        <v>-1.0290786819208499</v>
      </c>
      <c r="BC178" s="218">
        <f>IF(ISERROR(IPMT('Model Assumptions'!$I$40/12,1,1,'IQF Data'!BC177,0,0)),0,IPMT('Model Assumptions'!$I$40/12,1,1,'IQF Data'!BC177,0,0))</f>
        <v>-1.2541773642125167</v>
      </c>
      <c r="BD178" s="218">
        <f>IF(ISERROR(IPMT('Model Assumptions'!$I$40/12,1,1,'IQF Data'!BD177,0,0)),0,IPMT('Model Assumptions'!$I$40/12,1,1,'IQF Data'!BD177,0,0))</f>
        <v>-0.89610931678668004</v>
      </c>
      <c r="BE178" s="218">
        <f>IF(ISERROR(IPMT('Model Assumptions'!$I$40/12,1,1,'IQF Data'!BE177,0,0)),0,IPMT('Model Assumptions'!$I$40/12,1,1,'IQF Data'!BE177,0,0))</f>
        <v>-0.98829097720334691</v>
      </c>
      <c r="BF178" s="218">
        <f>IF(ISERROR(IPMT('Model Assumptions'!$I$40/12,1,1,'IQF Data'!BF177,0,0)),0,IPMT('Model Assumptions'!$I$40/12,1,1,'IQF Data'!BF177,0,0))</f>
        <v>-1.2488209647033464</v>
      </c>
      <c r="BG178" s="218">
        <f>IF(ISERROR(IPMT('Model Assumptions'!$I$40/12,1,1,'IQF Data'!BG177,0,0)),0,IPMT('Model Assumptions'!$I$40/12,1,1,'IQF Data'!BG177,0,0))</f>
        <v>-0.73043174524707022</v>
      </c>
      <c r="BH178" s="218">
        <f>IF(ISERROR(IPMT('Model Assumptions'!$I$40/12,1,1,'IQF Data'!BH177,0,0)),0,IPMT('Model Assumptions'!$I$40/12,1,1,'IQF Data'!BH177,0,0))</f>
        <v>-0.84180288326790342</v>
      </c>
      <c r="BI178" s="218">
        <f>IF(ISERROR(IPMT('Model Assumptions'!$I$40/12,1,1,'IQF Data'!BI177,0,0)),0,IPMT('Model Assumptions'!$I$40/12,1,1,'IQF Data'!BI177,0,0))</f>
        <v>-0.96933682597623683</v>
      </c>
      <c r="BJ178" s="218">
        <f>IF(ISERROR(IPMT('Model Assumptions'!$I$40/12,1,1,'IQF Data'!BJ177,0,0)),0,IPMT('Model Assumptions'!$I$40/12,1,1,'IQF Data'!BJ177,0,0))</f>
        <v>-0.74723124036432287</v>
      </c>
      <c r="BK178" s="218">
        <f>IF(ISERROR(IPMT('Model Assumptions'!$I$40/12,1,1,'IQF Data'!BK177,0,0)),0,IPMT('Model Assumptions'!$I$40/12,1,1,'IQF Data'!BK177,0,0))</f>
        <v>-0.83847033828098949</v>
      </c>
      <c r="BL178" s="218">
        <f>IF(ISERROR(IPMT('Model Assumptions'!$I$40/12,1,1,'IQF Data'!BL177,0,0)),0,IPMT('Model Assumptions'!$I$40/12,1,1,'IQF Data'!BL177,0,0))</f>
        <v>-0.94478186744765613</v>
      </c>
      <c r="BM178" s="218">
        <f>IF(ISERROR(IPMT('Model Assumptions'!$I$40/12,1,1,'IQF Data'!BM177,0,0)),0,IPMT('Model Assumptions'!$I$40/12,1,1,'IQF Data'!BM177,0,0))</f>
        <v>-0.73043174524707022</v>
      </c>
      <c r="BN178" s="218">
        <f>IF(ISERROR(IPMT('Model Assumptions'!$I$40/12,1,1,'IQF Data'!BN177,0,0)),0,IPMT('Model Assumptions'!$I$40/12,1,1,'IQF Data'!BN177,0,0))</f>
        <v>-0.84180288326790342</v>
      </c>
      <c r="BO178" s="218">
        <f>IF(ISERROR(IPMT('Model Assumptions'!$I$40/12,1,1,'IQF Data'!BO177,0,0)),0,IPMT('Model Assumptions'!$I$40/12,1,1,'IQF Data'!BO177,0,0))</f>
        <v>-0.96933682597623683</v>
      </c>
      <c r="BP178" s="218">
        <f>IF(ISERROR(IPMT('Model Assumptions'!$I$40/12,1,1,'IQF Data'!BP177,0,0)),0,IPMT('Model Assumptions'!$I$40/12,1,1,'IQF Data'!BP177,0,0))</f>
        <v>-0.74723124036432287</v>
      </c>
      <c r="BQ178" s="218">
        <f>IF(ISERROR(IPMT('Model Assumptions'!$I$40/12,1,1,'IQF Data'!BQ177,0,0)),0,IPMT('Model Assumptions'!$I$40/12,1,1,'IQF Data'!BQ177,0,0))</f>
        <v>-0.83847033828098949</v>
      </c>
      <c r="BR178" s="218">
        <f>IF(ISERROR(IPMT('Model Assumptions'!$I$40/12,1,1,'IQF Data'!BR177,0,0)),0,IPMT('Model Assumptions'!$I$40/12,1,1,'IQF Data'!BR177,0,0))</f>
        <v>-0.94478186744765613</v>
      </c>
      <c r="BS178" s="218">
        <f>IF(ISERROR(IPMT('Model Assumptions'!$I$40/12,1,1,'IQF Data'!BS177,0,0)),0,IPMT('Model Assumptions'!$I$40/12,1,1,'IQF Data'!BS177,0,0))</f>
        <v>-0.7299487320457605</v>
      </c>
      <c r="BT178" s="218">
        <f>IF(ISERROR(IPMT('Model Assumptions'!$I$40/12,1,1,'IQF Data'!BT177,0,0)),0,IPMT('Model Assumptions'!$I$40/12,1,1,'IQF Data'!BT177,0,0))</f>
        <v>-0.8384900403790938</v>
      </c>
      <c r="BU178" s="218">
        <f>IF(ISERROR(IPMT('Model Assumptions'!$I$40/12,1,1,'IQF Data'!BU177,0,0)),0,IPMT('Model Assumptions'!$I$40/12,1,1,'IQF Data'!BU177,0,0))</f>
        <v>-0.96036432371242697</v>
      </c>
      <c r="BV178" s="218">
        <f>IF(ISERROR(IPMT('Model Assumptions'!$I$40/12,1,1,'IQF Data'!BV177,0,0)),0,IPMT('Model Assumptions'!$I$40/12,1,1,'IQF Data'!BV177,0,0))</f>
        <v>-0.74684482980327493</v>
      </c>
      <c r="BW178" s="218">
        <f>IF(ISERROR(IPMT('Model Assumptions'!$I$40/12,1,1,'IQF Data'!BW177,0,0)),0,IPMT('Model Assumptions'!$I$40/12,1,1,'IQF Data'!BW177,0,0))</f>
        <v>-0.83582006396994168</v>
      </c>
      <c r="BX178" s="218">
        <f>IF(ISERROR(IPMT('Model Assumptions'!$I$40/12,1,1,'IQF Data'!BX177,0,0)),0,IPMT('Model Assumptions'!$I$40/12,1,1,'IQF Data'!BX177,0,0))</f>
        <v>-0.93760386563660825</v>
      </c>
      <c r="BY178" s="218">
        <f>IF(ISERROR(IPMT('Model Assumptions'!$I$40/12,1,1,'IQF Data'!BY177,0,0)),0,IPMT('Model Assumptions'!$I$40/12,1,1,'IQF Data'!BY177,0,0))</f>
        <v>-1.0130459862295034</v>
      </c>
      <c r="BZ178" s="218">
        <f>IF(ISERROR(IPMT('Model Assumptions'!$I$40/12,1,1,'IQF Data'!BZ177,0,0)),0,IPMT('Model Assumptions'!$I$40/12,1,1,'IQF Data'!BZ177,0,0))</f>
        <v>-1.2179888263336702</v>
      </c>
      <c r="CA178" s="218">
        <f>IF(ISERROR(IPMT('Model Assumptions'!$I$40/12,1,1,'IQF Data'!CA177,0,0)),0,IPMT('Model Assumptions'!$I$40/12,1,1,'IQF Data'!CA177,0,0))</f>
        <v>-1.4374578398753366</v>
      </c>
      <c r="CB178" s="218">
        <f>IF(ISERROR(IPMT('Model Assumptions'!$I$40/12,1,1,'IQF Data'!CB177,0,0)),0,IPMT('Model Assumptions'!$I$40/12,1,1,'IQF Data'!CB177,0,0))</f>
        <v>-1.0494892998169361</v>
      </c>
      <c r="CC178" s="218">
        <f>IF(ISERROR(IPMT('Model Assumptions'!$I$40/12,1,1,'IQF Data'!CC177,0,0)),0,IPMT('Model Assumptions'!$I$40/12,1,1,'IQF Data'!CC177,0,0))</f>
        <v>-1.2155857594002695</v>
      </c>
      <c r="CD178" s="218">
        <f>IF(ISERROR(IPMT('Model Assumptions'!$I$40/12,1,1,'IQF Data'!CD177,0,0)),0,IPMT('Model Assumptions'!$I$40/12,1,1,'IQF Data'!CD177,0,0))</f>
        <v>-1.4716120119002696</v>
      </c>
      <c r="CE178" s="218">
        <f>IF(ISERROR(IPMT('Model Assumptions'!$I$40/12,1,1,'IQF Data'!CE177,0,0)),0,IPMT('Model Assumptions'!$I$40/12,1,1,'IQF Data'!CE177,0,0))</f>
        <v>-0.92606281551661096</v>
      </c>
      <c r="CF178" s="218">
        <f>IF(ISERROR(IPMT('Model Assumptions'!$I$40/12,1,1,'IQF Data'!CF177,0,0)),0,IPMT('Model Assumptions'!$I$40/12,1,1,'IQF Data'!CF177,0,0))</f>
        <v>-1.0362643191624443</v>
      </c>
      <c r="CG178" s="218">
        <f>IF(ISERROR(IPMT('Model Assumptions'!$I$40/12,1,1,'IQF Data'!CG177,0,0)),0,IPMT('Model Assumptions'!$I$40/12,1,1,'IQF Data'!CG177,0,0))</f>
        <v>-1.2566673264541111</v>
      </c>
      <c r="CH178" s="218">
        <f>IF(ISERROR(IPMT('Model Assumptions'!$I$40/12,1,1,'IQF Data'!CH177,0,0)),0,IPMT('Model Assumptions'!$I$40/12,1,1,'IQF Data'!CH177,0,0))</f>
        <v>-0.90373609657995546</v>
      </c>
      <c r="CI178" s="218">
        <f>IF(ISERROR(IPMT('Model Assumptions'!$I$40/12,1,1,'IQF Data'!CI177,0,0)),0,IPMT('Model Assumptions'!$I$40/12,1,1,'IQF Data'!CI177,0,0))</f>
        <v>-0.99403948699662215</v>
      </c>
      <c r="CJ178" s="218">
        <f>IF(ISERROR(IPMT('Model Assumptions'!$I$40/12,1,1,'IQF Data'!CJ177,0,0)),0,IPMT('Model Assumptions'!$I$40/12,1,1,'IQF Data'!CJ177,0,0))</f>
        <v>-1.2508129344966221</v>
      </c>
      <c r="CK178" s="218">
        <f>IF(ISERROR(IPMT('Model Assumptions'!$I$40/12,1,1,'IQF Data'!CK177,0,0)),0,IPMT('Model Assumptions'!$I$40/12,1,1,'IQF Data'!CK177,0,0))</f>
        <v>-0.92450479275476782</v>
      </c>
      <c r="CL178" s="218">
        <f>IF(ISERROR(IPMT('Model Assumptions'!$I$40/12,1,1,'IQF Data'!CL177,0,0)),0,IPMT('Model Assumptions'!$I$40/12,1,1,'IQF Data'!CL177,0,0))</f>
        <v>-1.0343549776506011</v>
      </c>
      <c r="CM178" s="218">
        <f>IF(ISERROR(IPMT('Model Assumptions'!$I$40/12,1,1,'IQF Data'!CM177,0,0)),0,IPMT('Model Assumptions'!$I$40/12,1,1,'IQF Data'!CM177,0,0))</f>
        <v>-1.254055347442268</v>
      </c>
      <c r="CN178" s="218">
        <f>IF(ISERROR(IPMT('Model Assumptions'!$I$40/12,1,1,'IQF Data'!CN177,0,0)),0,IPMT('Model Assumptions'!$I$40/12,1,1,'IQF Data'!CN177,0,0))</f>
        <v>-0.902489678370481</v>
      </c>
      <c r="CO178" s="218">
        <f>IF(ISERROR(IPMT('Model Assumptions'!$I$40/12,1,1,'IQF Data'!CO177,0,0)),0,IPMT('Model Assumptions'!$I$40/12,1,1,'IQF Data'!CO177,0,0))</f>
        <v>-0.9925120137871476</v>
      </c>
      <c r="CP178" s="218">
        <f>IF(ISERROR(IPMT('Model Assumptions'!$I$40/12,1,1,'IQF Data'!CP177,0,0)),0,IPMT('Model Assumptions'!$I$40/12,1,1,'IQF Data'!CP177,0,0))</f>
        <v>-1.2487233512871474</v>
      </c>
      <c r="CQ178" s="218">
        <f>IF(ISERROR(IPMT('Model Assumptions'!$I$40/12,1,1,'IQF Data'!CQ177,0,0)),0,IPMT('Model Assumptions'!$I$40/12,1,1,'IQF Data'!CQ177,0,0))</f>
        <v>-0.93575369748591397</v>
      </c>
      <c r="CR178" s="218">
        <f>IF(ISERROR(IPMT('Model Assumptions'!$I$40/12,1,1,'IQF Data'!CR177,0,0)),0,IPMT('Model Assumptions'!$I$40/12,1,1,'IQF Data'!CR177,0,0))</f>
        <v>-1.0476346761317474</v>
      </c>
      <c r="CS178" s="218">
        <f>IF(ISERROR(IPMT('Model Assumptions'!$I$40/12,1,1,'IQF Data'!CS177,0,0)),0,IPMT('Model Assumptions'!$I$40/12,1,1,'IQF Data'!CS177,0,0))</f>
        <v>-1.2713966334234141</v>
      </c>
      <c r="CT178" s="218">
        <f>IF(ISERROR(IPMT('Model Assumptions'!$I$40/12,1,1,'IQF Data'!CT177,0,0)),0,IPMT('Model Assumptions'!$I$40/12,1,1,'IQF Data'!CT177,0,0))</f>
        <v>-0.91148880215539785</v>
      </c>
      <c r="CU178" s="218">
        <f>IF(ISERROR(IPMT('Model Assumptions'!$I$40/12,1,1,'IQF Data'!CU177,0,0)),0,IPMT('Model Assumptions'!$I$40/12,1,1,'IQF Data'!CU177,0,0))</f>
        <v>-1.0031357725720647</v>
      </c>
      <c r="CV178" s="218">
        <f>IF(ISERROR(IPMT('Model Assumptions'!$I$40/12,1,1,'IQF Data'!CV177,0,0)),0,IPMT('Model Assumptions'!$I$40/12,1,1,'IQF Data'!CV177,0,0))</f>
        <v>-1.2625963800720648</v>
      </c>
      <c r="CW178" s="218">
        <f>IF(ISERROR(IPMT('Model Assumptions'!$I$40/12,1,1,'IQF Data'!CW177,0,0)),0,IPMT('Model Assumptions'!$I$40/12,1,1,'IQF Data'!CW177,0,0))</f>
        <v>-0.73981583588000177</v>
      </c>
      <c r="CX178" s="218">
        <f>IF(ISERROR(IPMT('Model Assumptions'!$I$40/12,1,1,'IQF Data'!CX177,0,0)),0,IPMT('Model Assumptions'!$I$40/12,1,1,'IQF Data'!CX177,0,0))</f>
        <v>-0.85134549577583507</v>
      </c>
      <c r="CY178" s="218">
        <f>IF(ISERROR(IPMT('Model Assumptions'!$I$40/12,1,1,'IQF Data'!CY177,0,0)),0,IPMT('Model Assumptions'!$I$40/12,1,1,'IQF Data'!CY177,0,0))</f>
        <v>-0.97919648223416844</v>
      </c>
      <c r="CZ178" s="218">
        <f>IF(ISERROR(IPMT('Model Assumptions'!$I$40/12,1,1,'IQF Data'!CZ177,0,0)),0,IPMT('Model Assumptions'!$I$40/12,1,1,'IQF Data'!CZ177,0,0))</f>
        <v>-0.75473851287066818</v>
      </c>
      <c r="DA178" s="218">
        <f>IF(ISERROR(IPMT('Model Assumptions'!$I$40/12,1,1,'IQF Data'!DA177,0,0)),0,IPMT('Model Assumptions'!$I$40/12,1,1,'IQF Data'!DA177,0,0))</f>
        <v>-0.84610442828733479</v>
      </c>
      <c r="DB178" s="218">
        <f>IF(ISERROR(IPMT('Model Assumptions'!$I$40/12,1,1,'IQF Data'!DB177,0,0)),0,IPMT('Model Assumptions'!$I$40/12,1,1,'IQF Data'!DB177,0,0))</f>
        <v>-0.95266959245400129</v>
      </c>
      <c r="DC178" s="218">
        <f>IF(ISERROR(IPMT('Model Assumptions'!$I$40/12,1,1,'IQF Data'!DC177,0,0)),0,IPMT('Model Assumptions'!$I$40/12,1,1,'IQF Data'!DC177,0,0))</f>
        <v>-0.72992786311834523</v>
      </c>
      <c r="DD178" s="218">
        <f>IF(ISERROR(IPMT('Model Assumptions'!$I$40/12,1,1,'IQF Data'!DD177,0,0)),0,IPMT('Model Assumptions'!$I$40/12,1,1,'IQF Data'!DD177,0,0))</f>
        <v>-0.84189452926417863</v>
      </c>
      <c r="DE178" s="218">
        <f>IF(ISERROR(IPMT('Model Assumptions'!$I$40/12,1,1,'IQF Data'!DE177,0,0)),0,IPMT('Model Assumptions'!$I$40/12,1,1,'IQF Data'!DE177,0,0))</f>
        <v>-0.97061952822251207</v>
      </c>
      <c r="DF178" s="218">
        <f>IF(ISERROR(IPMT('Model Assumptions'!$I$40/12,1,1,'IQF Data'!DF177,0,0)),0,IPMT('Model Assumptions'!$I$40/12,1,1,'IQF Data'!DF177,0,0))</f>
        <v>-0.7468281346613429</v>
      </c>
      <c r="DG178" s="218">
        <f>IF(ISERROR(IPMT('Model Assumptions'!$I$40/12,1,1,'IQF Data'!DG177,0,0)),0,IPMT('Model Assumptions'!$I$40/12,1,1,'IQF Data'!DG177,0,0))</f>
        <v>-0.83854365507800954</v>
      </c>
      <c r="DH178" s="218">
        <f>IF(ISERROR(IPMT('Model Assumptions'!$I$40/12,1,1,'IQF Data'!DH177,0,0)),0,IPMT('Model Assumptions'!$I$40/12,1,1,'IQF Data'!DH177,0,0))</f>
        <v>-0.94580802924467611</v>
      </c>
      <c r="DI178" s="218">
        <f>IF(ISERROR(IPMT('Model Assumptions'!$I$40/12,1,1,'IQF Data'!DI177,0,0)),0,IPMT('Model Assumptions'!$I$40/12,1,1,'IQF Data'!DI177,0,0))</f>
        <v>-1.0215556156326364</v>
      </c>
      <c r="DJ178" s="218">
        <f>IF(ISERROR(IPMT('Model Assumptions'!$I$40/12,1,1,'IQF Data'!DJ177,0,0)),0,IPMT('Model Assumptions'!$I$40/12,1,1,'IQF Data'!DJ177,0,0))</f>
        <v>-1.2241549026118033</v>
      </c>
      <c r="DK178" s="218">
        <f>IF(ISERROR(IPMT('Model Assumptions'!$I$40/12,1,1,'IQF Data'!DK177,0,0)),0,IPMT('Model Assumptions'!$I$40/12,1,1,'IQF Data'!DK177,0,0))</f>
        <v>-1.4389368099034696</v>
      </c>
      <c r="DL178" s="218">
        <f>IF(ISERROR(IPMT('Model Assumptions'!$I$40/12,1,1,'IQF Data'!DL177,0,0)),0,IPMT('Model Assumptions'!$I$40/12,1,1,'IQF Data'!DL177,0,0))</f>
        <v>-1.0562970033394425</v>
      </c>
      <c r="DM178" s="218">
        <f>IF(ISERROR(IPMT('Model Assumptions'!$I$40/12,1,1,'IQF Data'!DM177,0,0)),0,IPMT('Model Assumptions'!$I$40/12,1,1,'IQF Data'!DM177,0,0))</f>
        <v>-1.2205186204227758</v>
      </c>
      <c r="DN178" s="218">
        <f>IF(ISERROR(IPMT('Model Assumptions'!$I$40/12,1,1,'IQF Data'!DN177,0,0)),0,IPMT('Model Assumptions'!$I$40/12,1,1,'IQF Data'!DN177,0,0))</f>
        <v>-1.4727951879227761</v>
      </c>
      <c r="DO178" s="218">
        <f>IF(ISERROR(IPMT('Model Assumptions'!$I$40/12,1,1,'IQF Data'!DO177,0,0)),0,IPMT('Model Assumptions'!$I$40/12,1,1,'IQF Data'!DO177,0,0))</f>
        <v>-1.0313171998656832</v>
      </c>
      <c r="DP178" s="218">
        <f>IF(ISERROR(IPMT('Model Assumptions'!$I$40/12,1,1,'IQF Data'!DP177,0,0)),0,IPMT('Model Assumptions'!$I$40/12,1,1,'IQF Data'!DP177,0,0))</f>
        <v>-1.2387128446573499</v>
      </c>
      <c r="DQ178" s="218">
        <f>IF(ISERROR(IPMT('Model Assumptions'!$I$40/12,1,1,'IQF Data'!DQ177,0,0)),0,IPMT('Model Assumptions'!$I$40/12,1,1,'IQF Data'!DQ177,0,0))</f>
        <v>-1.4630874675740166</v>
      </c>
      <c r="DR178" s="218">
        <f>IF(ISERROR(IPMT('Model Assumptions'!$I$40/12,1,1,'IQF Data'!DR177,0,0)),0,IPMT('Model Assumptions'!$I$40/12,1,1,'IQF Data'!DR177,0,0))</f>
        <v>-1.0641062707258799</v>
      </c>
      <c r="DS178" s="218">
        <f>IF(ISERROR(IPMT('Model Assumptions'!$I$40/12,1,1,'IQF Data'!DS177,0,0)),0,IPMT('Model Assumptions'!$I$40/12,1,1,'IQF Data'!DS177,0,0))</f>
        <v>-1.2321649740592133</v>
      </c>
      <c r="DT178" s="218">
        <f>IF(ISERROR(IPMT('Model Assumptions'!$I$40/12,1,1,'IQF Data'!DT177,0,0)),0,IPMT('Model Assumptions'!$I$40/12,1,1,'IQF Data'!DT177,0,0))</f>
        <v>-1.4921157140592136</v>
      </c>
      <c r="DU178" s="218">
        <f>IF(ISERROR(IPMT('Model Assumptions'!$I$40/12,1,1,'IQF Data'!DU177,0,0)),0,IPMT('Model Assumptions'!$I$40/12,1,1,'IQF Data'!DU177,0,0))</f>
        <v>-0.85580954132405507</v>
      </c>
      <c r="DV178" s="218">
        <f>IF(ISERROR(IPMT('Model Assumptions'!$I$40/12,1,1,'IQF Data'!DV177,0,0)),0,IPMT('Model Assumptions'!$I$40/12,1,1,'IQF Data'!DV177,0,0))</f>
        <v>-0.873129127261555</v>
      </c>
      <c r="DW178" s="218">
        <f>IF(ISERROR(IPMT('Model Assumptions'!$I$40/12,1,1,'IQF Data'!DW177,0,0)),0,IPMT('Model Assumptions'!$I$40/12,1,1,'IQF Data'!DW177,0,0))</f>
        <v>-1.0981849658032217</v>
      </c>
      <c r="DX178" s="218">
        <f>IF(ISERROR(IPMT('Model Assumptions'!$I$40/12,1,1,'IQF Data'!DX177,0,0)),0,IPMT('Model Assumptions'!$I$40/12,1,1,'IQF Data'!DX177,0,0))</f>
        <v>-0.84753347722591077</v>
      </c>
      <c r="DY178" s="218">
        <f>IF(ISERROR(IPMT('Model Assumptions'!$I$40/12,1,1,'IQF Data'!DY177,0,0)),0,IPMT('Model Assumptions'!$I$40/12,1,1,'IQF Data'!DY177,0,0))</f>
        <v>-0.93969800014257732</v>
      </c>
      <c r="DZ178" s="218">
        <f>IF(ISERROR(IPMT('Model Assumptions'!$I$40/12,1,1,'IQF Data'!DZ177,0,0)),0,IPMT('Model Assumptions'!$I$40/12,1,1,'IQF Data'!DZ177,0,0))</f>
        <v>-1.1240270459759107</v>
      </c>
      <c r="EA178" s="218">
        <f>IF(ISERROR(IPMT('Model Assumptions'!$I$40/12,1,1,'IQF Data'!EA177,0,0)),0,IPMT('Model Assumptions'!$I$40/12,1,1,'IQF Data'!EA177,0,0))</f>
        <v>-0.63641196914674614</v>
      </c>
      <c r="EB178" s="218">
        <f>IF(ISERROR(IPMT('Model Assumptions'!$I$40/12,1,1,'IQF Data'!EB177,0,0)),0,IPMT('Model Assumptions'!$I$40/12,1,1,'IQF Data'!EB177,0,0))</f>
        <v>-0.7476610024800795</v>
      </c>
      <c r="EC178" s="218">
        <f>IF(ISERROR(IPMT('Model Assumptions'!$I$40/12,1,1,'IQF Data'!EC177,0,0)),0,IPMT('Model Assumptions'!$I$40/12,1,1,'IQF Data'!EC177,0,0))</f>
        <v>-0.87495073581341276</v>
      </c>
      <c r="ED178" s="218">
        <f>IF(ISERROR(IPMT('Model Assumptions'!$I$40/12,1,1,'IQF Data'!ED177,0,0)),0,IPMT('Model Assumptions'!$I$40/12,1,1,'IQF Data'!ED177,0,0))</f>
        <v>-0.6720154194840634</v>
      </c>
      <c r="EE178" s="218">
        <f>IF(ISERROR(IPMT('Model Assumptions'!$I$40/12,1,1,'IQF Data'!EE177,0,0)),0,IPMT('Model Assumptions'!$I$40/12,1,1,'IQF Data'!EE177,0,0))</f>
        <v>-0.68699016698406357</v>
      </c>
      <c r="EF178" s="218">
        <f>IF(ISERROR(IPMT('Model Assumptions'!$I$40/12,1,1,'IQF Data'!EF177,0,0)),0,IPMT('Model Assumptions'!$I$40/12,1,1,'IQF Data'!EF177,0,0))</f>
        <v>-0.86927299531739688</v>
      </c>
      <c r="EG178" s="218">
        <f>IF(ISERROR(IPMT('Model Assumptions'!$I$40/12,1,1,'IQF Data'!EG177,0,0)),0,IPMT('Model Assumptions'!$I$40/12,1,1,'IQF Data'!EG177,0,0))</f>
        <v>0</v>
      </c>
      <c r="EH178" s="218">
        <f>IF(ISERROR(IPMT('Model Assumptions'!$I$40/12,1,1,'IQF Data'!EH177,0,0)),0,IPMT('Model Assumptions'!$I$40/12,1,1,'IQF Data'!EH177,0,0))</f>
        <v>0</v>
      </c>
      <c r="EI178" s="218">
        <f>IF(ISERROR(IPMT('Model Assumptions'!$I$40/12,1,1,'IQF Data'!EI177,0,0)),0,IPMT('Model Assumptions'!$I$40/12,1,1,'IQF Data'!EI177,0,0))</f>
        <v>0</v>
      </c>
      <c r="EJ178" s="218">
        <f>IF(ISERROR(IPMT('Model Assumptions'!$I$40/12,1,1,'IQF Data'!EJ177,0,0)),0,IPMT('Model Assumptions'!$I$40/12,1,1,'IQF Data'!EJ177,0,0))</f>
        <v>0</v>
      </c>
      <c r="EK178" s="218">
        <f>IF(ISERROR(IPMT('Model Assumptions'!$I$40/12,1,1,'IQF Data'!EK177,0,0)),0,IPMT('Model Assumptions'!$I$40/12,1,1,'IQF Data'!EK177,0,0))</f>
        <v>0</v>
      </c>
      <c r="EL178" s="218">
        <f>IF(ISERROR(IPMT('Model Assumptions'!$I$40/12,1,1,'IQF Data'!EL177,0,0)),0,IPMT('Model Assumptions'!$I$40/12,1,1,'IQF Data'!EL177,0,0))</f>
        <v>0</v>
      </c>
      <c r="EM178" s="218">
        <f>IF(ISERROR(IPMT('Model Assumptions'!$I$40/12,1,1,'IQF Data'!EM177,0,0)),0,IPMT('Model Assumptions'!$I$40/12,1,1,'IQF Data'!EM177,0,0))</f>
        <v>0</v>
      </c>
      <c r="EN178" s="218">
        <f>IF(ISERROR(IPMT('Model Assumptions'!$I$40/12,1,1,'IQF Data'!EN177,0,0)),0,IPMT('Model Assumptions'!$I$40/12,1,1,'IQF Data'!EN177,0,0))</f>
        <v>0</v>
      </c>
      <c r="EO178" s="218">
        <f>IF(ISERROR(IPMT('Model Assumptions'!$I$40/12,1,1,'IQF Data'!EO177,0,0)),0,IPMT('Model Assumptions'!$I$40/12,1,1,'IQF Data'!EO177,0,0))</f>
        <v>0</v>
      </c>
      <c r="EP178" s="218">
        <f>IF(ISERROR(IPMT('Model Assumptions'!$I$40/12,1,1,'IQF Data'!EP177,0,0)),0,IPMT('Model Assumptions'!$I$40/12,1,1,'IQF Data'!EP177,0,0))</f>
        <v>0</v>
      </c>
      <c r="EQ178" s="218">
        <f>IF(ISERROR(IPMT('Model Assumptions'!$I$40/12,1,1,'IQF Data'!EQ177,0,0)),0,IPMT('Model Assumptions'!$I$40/12,1,1,'IQF Data'!EQ177,0,0))</f>
        <v>0</v>
      </c>
      <c r="ER178" s="218">
        <f>IF(ISERROR(IPMT('Model Assumptions'!$I$40/12,1,1,'IQF Data'!ER177,0,0)),0,IPMT('Model Assumptions'!$I$40/12,1,1,'IQF Data'!ER177,0,0))</f>
        <v>0</v>
      </c>
      <c r="ES178" s="218">
        <f>IF(ISERROR(IPMT('Model Assumptions'!$I$40/12,1,1,'IQF Data'!ES177,0,0)),0,IPMT('Model Assumptions'!$I$40/12,1,1,'IQF Data'!ES177,0,0))</f>
        <v>0</v>
      </c>
      <c r="ET178" s="218">
        <f>IF(ISERROR(IPMT('Model Assumptions'!$I$40/12,1,1,'IQF Data'!ET177,0,0)),0,IPMT('Model Assumptions'!$I$40/12,1,1,'IQF Data'!ET177,0,0))</f>
        <v>0</v>
      </c>
      <c r="EU178" s="218">
        <f>IF(ISERROR(IPMT('Model Assumptions'!$I$40/12,1,1,'IQF Data'!EU177,0,0)),0,IPMT('Model Assumptions'!$I$40/12,1,1,'IQF Data'!EU177,0,0))</f>
        <v>0</v>
      </c>
      <c r="EV178" s="218">
        <f>IF(ISERROR(IPMT('Model Assumptions'!$I$40/12,1,1,'IQF Data'!EV177,0,0)),0,IPMT('Model Assumptions'!$I$40/12,1,1,'IQF Data'!EV177,0,0))</f>
        <v>0</v>
      </c>
      <c r="EW178" s="218">
        <f>IF(ISERROR(IPMT('Model Assumptions'!$I$40/12,1,1,'IQF Data'!EW177,0,0)),0,IPMT('Model Assumptions'!$I$40/12,1,1,'IQF Data'!EW177,0,0))</f>
        <v>0</v>
      </c>
      <c r="EX178" s="218">
        <f>IF(ISERROR(IPMT('Model Assumptions'!$I$40/12,1,1,'IQF Data'!EX177,0,0)),0,IPMT('Model Assumptions'!$I$40/12,1,1,'IQF Data'!EX177,0,0))</f>
        <v>0</v>
      </c>
      <c r="EY178" s="218">
        <f>IF(ISERROR(IPMT('Model Assumptions'!$I$40/12,1,1,'IQF Data'!EY177,0,0)),0,IPMT('Model Assumptions'!$I$40/12,1,1,'IQF Data'!EY177,0,0))</f>
        <v>0</v>
      </c>
      <c r="EZ178" s="218">
        <f>IF(ISERROR(IPMT('Model Assumptions'!$I$40/12,1,1,'IQF Data'!EZ177,0,0)),0,IPMT('Model Assumptions'!$I$40/12,1,1,'IQF Data'!EZ177,0,0))</f>
        <v>0</v>
      </c>
      <c r="FA178" s="218">
        <f>IF(ISERROR(IPMT('Model Assumptions'!$I$40/12,1,1,'IQF Data'!FA177,0,0)),0,IPMT('Model Assumptions'!$I$40/12,1,1,'IQF Data'!FA177,0,0))</f>
        <v>0</v>
      </c>
      <c r="FB178" s="218">
        <f>IF(ISERROR(IPMT('Model Assumptions'!$I$40/12,1,1,'IQF Data'!FB177,0,0)),0,IPMT('Model Assumptions'!$I$40/12,1,1,'IQF Data'!FB177,0,0))</f>
        <v>0</v>
      </c>
      <c r="FC178" s="218">
        <f>IF(ISERROR(IPMT('Model Assumptions'!$I$40/12,1,1,'IQF Data'!FC177,0,0)),0,IPMT('Model Assumptions'!$I$40/12,1,1,'IQF Data'!FC177,0,0))</f>
        <v>0</v>
      </c>
      <c r="FD178" s="218">
        <f>IF(ISERROR(IPMT('Model Assumptions'!$I$40/12,1,1,'IQF Data'!FD177,0,0)),0,IPMT('Model Assumptions'!$I$40/12,1,1,'IQF Data'!FD177,0,0))</f>
        <v>0</v>
      </c>
      <c r="FE178" s="218">
        <f>IF(ISERROR(IPMT('Model Assumptions'!$I$40/12,1,1,'IQF Data'!FE177,0,0)),0,IPMT('Model Assumptions'!$I$40/12,1,1,'IQF Data'!FE177,0,0))</f>
        <v>0</v>
      </c>
      <c r="FF178" s="218">
        <f>IF(ISERROR(IPMT('Model Assumptions'!$I$40/12,1,1,'IQF Data'!FF177,0,0)),0,IPMT('Model Assumptions'!$I$40/12,1,1,'IQF Data'!FF177,0,0))</f>
        <v>0</v>
      </c>
      <c r="FG178" s="218">
        <f>IF(ISERROR(IPMT('Model Assumptions'!$I$40/12,1,1,'IQF Data'!FG177,0,0)),0,IPMT('Model Assumptions'!$I$40/12,1,1,'IQF Data'!FG177,0,0))</f>
        <v>0</v>
      </c>
      <c r="FH178" s="218">
        <f>IF(ISERROR(IPMT('Model Assumptions'!$I$40/12,1,1,'IQF Data'!FH177,0,0)),0,IPMT('Model Assumptions'!$I$40/12,1,1,'IQF Data'!FH177,0,0))</f>
        <v>0</v>
      </c>
      <c r="FI178" s="218">
        <f>IF(ISERROR(IPMT('Model Assumptions'!$I$40/12,1,1,'IQF Data'!FI177,0,0)),0,IPMT('Model Assumptions'!$I$40/12,1,1,'IQF Data'!FI177,0,0))</f>
        <v>0</v>
      </c>
      <c r="FJ178" s="218">
        <f>IF(ISERROR(IPMT('Model Assumptions'!$I$40/12,1,1,'IQF Data'!FJ177,0,0)),0,IPMT('Model Assumptions'!$I$40/12,1,1,'IQF Data'!FJ177,0,0))</f>
        <v>0</v>
      </c>
      <c r="FK178" s="218">
        <f>IF(ISERROR(IPMT('Model Assumptions'!$I$40/12,1,1,'IQF Data'!FK177,0,0)),0,IPMT('Model Assumptions'!$I$40/12,1,1,'IQF Data'!FK177,0,0))</f>
        <v>0</v>
      </c>
      <c r="FL178" s="218">
        <f>IF(ISERROR(IPMT('Model Assumptions'!$I$40/12,1,1,'IQF Data'!FL177,0,0)),0,IPMT('Model Assumptions'!$I$40/12,1,1,'IQF Data'!FL177,0,0))</f>
        <v>0</v>
      </c>
      <c r="FM178" s="218">
        <f>IF(ISERROR(IPMT('Model Assumptions'!$I$40/12,1,1,'IQF Data'!FM177,0,0)),0,IPMT('Model Assumptions'!$I$40/12,1,1,'IQF Data'!FM177,0,0))</f>
        <v>0</v>
      </c>
      <c r="FN178" s="218">
        <f>IF(ISERROR(IPMT('Model Assumptions'!$I$40/12,1,1,'IQF Data'!FN177,0,0)),0,IPMT('Model Assumptions'!$I$40/12,1,1,'IQF Data'!FN177,0,0))</f>
        <v>0</v>
      </c>
      <c r="FO178" s="218">
        <f>IF(ISERROR(IPMT('Model Assumptions'!$I$40/12,1,1,'IQF Data'!FO177,0,0)),0,IPMT('Model Assumptions'!$I$40/12,1,1,'IQF Data'!FO177,0,0))</f>
        <v>0</v>
      </c>
      <c r="FP178" s="218">
        <f>IF(ISERROR(IPMT('Model Assumptions'!$I$40/12,1,1,'IQF Data'!FP177,0,0)),0,IPMT('Model Assumptions'!$I$40/12,1,1,'IQF Data'!FP177,0,0))</f>
        <v>0</v>
      </c>
      <c r="FQ178" s="218">
        <f>IF(ISERROR(IPMT('Model Assumptions'!$I$40/12,1,1,'IQF Data'!FQ177,0,0)),0,IPMT('Model Assumptions'!$I$40/12,1,1,'IQF Data'!FQ177,0,0))</f>
        <v>0</v>
      </c>
      <c r="FR178" s="218">
        <f>IF(ISERROR(IPMT('Model Assumptions'!$I$40/12,1,1,'IQF Data'!FR177,0,0)),0,IPMT('Model Assumptions'!$I$40/12,1,1,'IQF Data'!FR177,0,0))</f>
        <v>0</v>
      </c>
      <c r="FS178" s="218">
        <f>IF(ISERROR(IPMT('Model Assumptions'!$I$40/12,1,1,'IQF Data'!FS177,0,0)),0,IPMT('Model Assumptions'!$I$40/12,1,1,'IQF Data'!FS177,0,0))</f>
        <v>0</v>
      </c>
      <c r="FT178" s="218">
        <f>IF(ISERROR(IPMT('Model Assumptions'!$I$40/12,1,1,'IQF Data'!FT177,0,0)),0,IPMT('Model Assumptions'!$I$40/12,1,1,'IQF Data'!FT177,0,0))</f>
        <v>0</v>
      </c>
      <c r="FU178" s="218">
        <f>IF(ISERROR(IPMT('Model Assumptions'!$I$40/12,1,1,'IQF Data'!FU177,0,0)),0,IPMT('Model Assumptions'!$I$40/12,1,1,'IQF Data'!FU177,0,0))</f>
        <v>0</v>
      </c>
      <c r="FV178" s="218">
        <f>IF(ISERROR(IPMT('Model Assumptions'!$I$40/12,1,1,'IQF Data'!FV177,0,0)),0,IPMT('Model Assumptions'!$I$40/12,1,1,'IQF Data'!FV177,0,0))</f>
        <v>0</v>
      </c>
      <c r="FW178" s="218">
        <f>IF(ISERROR(IPMT('Model Assumptions'!$I$40/12,1,1,'IQF Data'!FW177,0,0)),0,IPMT('Model Assumptions'!$I$40/12,1,1,'IQF Data'!FW177,0,0))</f>
        <v>0</v>
      </c>
      <c r="FX178" s="218">
        <f>IF(ISERROR(IPMT('Model Assumptions'!$I$40/12,1,1,'IQF Data'!FX177,0,0)),0,IPMT('Model Assumptions'!$I$40/12,1,1,'IQF Data'!FX177,0,0))</f>
        <v>0</v>
      </c>
      <c r="FY178" s="218">
        <f>IF(ISERROR(IPMT('Model Assumptions'!$I$40/12,1,1,'IQF Data'!FY177,0,0)),0,IPMT('Model Assumptions'!$I$40/12,1,1,'IQF Data'!FY177,0,0))</f>
        <v>0</v>
      </c>
      <c r="FZ178" s="218">
        <f>IF(ISERROR(IPMT('Model Assumptions'!$I$40/12,1,1,'IQF Data'!FZ177,0,0)),0,IPMT('Model Assumptions'!$I$40/12,1,1,'IQF Data'!FZ177,0,0))</f>
        <v>0</v>
      </c>
      <c r="GA178" s="218">
        <f>IF(ISERROR(IPMT('Model Assumptions'!$I$40/12,1,1,'IQF Data'!GA177,0,0)),0,IPMT('Model Assumptions'!$I$40/12,1,1,'IQF Data'!GA177,0,0))</f>
        <v>0</v>
      </c>
      <c r="GB178" s="218">
        <f>IF(ISERROR(IPMT('Model Assumptions'!$I$40/12,1,1,'IQF Data'!GB177,0,0)),0,IPMT('Model Assumptions'!$I$40/12,1,1,'IQF Data'!GB177,0,0))</f>
        <v>0</v>
      </c>
      <c r="GC178" s="218">
        <f>IF(ISERROR(IPMT('Model Assumptions'!$I$40/12,1,1,'IQF Data'!GC177,0,0)),0,IPMT('Model Assumptions'!$I$40/12,1,1,'IQF Data'!GC177,0,0))</f>
        <v>0</v>
      </c>
      <c r="GD178" s="218">
        <f>IF(ISERROR(IPMT('Model Assumptions'!$I$40/12,1,1,'IQF Data'!GD177,0,0)),0,IPMT('Model Assumptions'!$I$40/12,1,1,'IQF Data'!GD177,0,0))</f>
        <v>0</v>
      </c>
      <c r="GE178" s="218">
        <f>IF(ISERROR(IPMT('Model Assumptions'!$I$40/12,1,1,'IQF Data'!GE177,0,0)),0,IPMT('Model Assumptions'!$I$40/12,1,1,'IQF Data'!GE177,0,0))</f>
        <v>0</v>
      </c>
      <c r="GF178" s="218">
        <f>IF(ISERROR(IPMT('Model Assumptions'!$I$40/12,1,1,'IQF Data'!GF177,0,0)),0,IPMT('Model Assumptions'!$I$40/12,1,1,'IQF Data'!GF177,0,0))</f>
        <v>0</v>
      </c>
      <c r="GG178" s="218">
        <f>IF(ISERROR(IPMT('Model Assumptions'!$I$40/12,1,1,'IQF Data'!GG177,0,0)),0,IPMT('Model Assumptions'!$I$40/12,1,1,'IQF Data'!GG177,0,0))</f>
        <v>0</v>
      </c>
      <c r="GH178" s="218">
        <f>IF(ISERROR(IPMT('Model Assumptions'!$I$40/12,1,1,'IQF Data'!GH177,0,0)),0,IPMT('Model Assumptions'!$I$40/12,1,1,'IQF Data'!GH177,0,0))</f>
        <v>0</v>
      </c>
      <c r="GI178" s="218">
        <f>IF(ISERROR(IPMT('Model Assumptions'!$I$40/12,1,1,'IQF Data'!GI177,0,0)),0,IPMT('Model Assumptions'!$I$40/12,1,1,'IQF Data'!GI177,0,0))</f>
        <v>0</v>
      </c>
      <c r="GJ178" s="218">
        <f>IF(ISERROR(IPMT('Model Assumptions'!$I$40/12,1,1,'IQF Data'!GJ177,0,0)),0,IPMT('Model Assumptions'!$I$40/12,1,1,'IQF Data'!GJ177,0,0))</f>
        <v>0</v>
      </c>
      <c r="GK178" s="218">
        <f>IF(ISERROR(IPMT('Model Assumptions'!$I$40/12,1,1,'IQF Data'!GK177,0,0)),0,IPMT('Model Assumptions'!$I$40/12,1,1,'IQF Data'!GK177,0,0))</f>
        <v>0</v>
      </c>
      <c r="GL178" s="218">
        <f>IF(ISERROR(IPMT('Model Assumptions'!$I$40/12,1,1,'IQF Data'!GL177,0,0)),0,IPMT('Model Assumptions'!$I$40/12,1,1,'IQF Data'!GL177,0,0))</f>
        <v>0</v>
      </c>
      <c r="GM178" s="218">
        <f>IF(ISERROR(IPMT('Model Assumptions'!$I$40/12,1,1,'IQF Data'!GM177,0,0)),0,IPMT('Model Assumptions'!$I$40/12,1,1,'IQF Data'!GM177,0,0))</f>
        <v>0</v>
      </c>
      <c r="GN178" s="218">
        <f>IF(ISERROR(IPMT('Model Assumptions'!$I$40/12,1,1,'IQF Data'!GN177,0,0)),0,IPMT('Model Assumptions'!$I$40/12,1,1,'IQF Data'!GN177,0,0))</f>
        <v>0</v>
      </c>
      <c r="GO178" s="218">
        <f>IF(ISERROR(IPMT('Model Assumptions'!$I$40/12,1,1,'IQF Data'!GO177,0,0)),0,IPMT('Model Assumptions'!$I$40/12,1,1,'IQF Data'!GO177,0,0))</f>
        <v>0</v>
      </c>
      <c r="GP178" s="218">
        <f>IF(ISERROR(IPMT('Model Assumptions'!$I$40/12,1,1,'IQF Data'!GP177,0,0)),0,IPMT('Model Assumptions'!$I$40/12,1,1,'IQF Data'!GP177,0,0))</f>
        <v>0</v>
      </c>
      <c r="GQ178" s="218">
        <f>IF(ISERROR(IPMT('Model Assumptions'!$I$40/12,1,1,'IQF Data'!GQ177,0,0)),0,IPMT('Model Assumptions'!$I$40/12,1,1,'IQF Data'!GQ177,0,0))</f>
        <v>0</v>
      </c>
      <c r="GR178" s="218">
        <f>IF(ISERROR(IPMT('Model Assumptions'!$I$40/12,1,1,'IQF Data'!GR177,0,0)),0,IPMT('Model Assumptions'!$I$40/12,1,1,'IQF Data'!GR177,0,0))</f>
        <v>0</v>
      </c>
      <c r="GS178" s="218">
        <f>IF(ISERROR(IPMT('Model Assumptions'!$I$40/12,1,1,'IQF Data'!GS177,0,0)),0,IPMT('Model Assumptions'!$I$40/12,1,1,'IQF Data'!GS177,0,0))</f>
        <v>0</v>
      </c>
      <c r="GT178" s="218">
        <f>IF(ISERROR(IPMT('Model Assumptions'!$I$40/12,1,1,'IQF Data'!GT177,0,0)),0,IPMT('Model Assumptions'!$I$40/12,1,1,'IQF Data'!GT177,0,0))</f>
        <v>0</v>
      </c>
      <c r="GU178" s="218">
        <f>IF(ISERROR(IPMT('Model Assumptions'!$I$40/12,1,1,'IQF Data'!GU177,0,0)),0,IPMT('Model Assumptions'!$I$40/12,1,1,'IQF Data'!GU177,0,0))</f>
        <v>0</v>
      </c>
      <c r="GV178" s="218">
        <f>IF(ISERROR(IPMT('Model Assumptions'!$I$40/12,1,1,'IQF Data'!GV177,0,0)),0,IPMT('Model Assumptions'!$I$40/12,1,1,'IQF Data'!GV177,0,0))</f>
        <v>0</v>
      </c>
      <c r="GX178" s="230">
        <f t="shared" si="223"/>
        <v>177</v>
      </c>
      <c r="HB178" s="211" t="str">
        <f>FS$18&amp;FS$19&amp;FS$20</f>
        <v/>
      </c>
      <c r="HF178" s="212" t="str">
        <f>FS$18&amp;FS$19&amp;FS$20&amp;"Term:"&amp; FS$43&amp;"  Mileage: "&amp;FS$44</f>
        <v xml:space="preserve">Term:  Mileage: </v>
      </c>
    </row>
    <row r="179" spans="1:214" ht="12" hidden="1" customHeight="1" x14ac:dyDescent="0.2">
      <c r="A179" s="230" t="s">
        <v>723</v>
      </c>
      <c r="B179" s="208" t="str">
        <f t="shared" si="128"/>
        <v>YourMonthlyCostVD</v>
      </c>
      <c r="C179" s="213"/>
      <c r="D179" s="244" t="str">
        <f>'Vehicle Downtime'!C78</f>
        <v>Total monthly downtime cost VAT excl.</v>
      </c>
      <c r="E179" s="246">
        <f>IF(ISERROR(IF('Model Assumptions'!$I$227="No",0,(E177/12)+E178)),0,IF('Model Assumptions'!$I$227="No",0,(E177/12)+E178))</f>
        <v>13.90973928069274</v>
      </c>
      <c r="F179" s="246">
        <f>IF(ISERROR(IF('Model Assumptions'!$I$227="No",0,(F177/12)+F178)),0,IF('Model Assumptions'!$I$227="No",0,(F177/12)+F178))</f>
        <v>16.07645707735508</v>
      </c>
      <c r="G179" s="246">
        <f>IF(ISERROR(IF('Model Assumptions'!$I$227="No",0,(G177/12)+G178)),0,IF('Model Assumptions'!$I$227="No",0,(G177/12)+G178))</f>
        <v>18.600934337346423</v>
      </c>
      <c r="H179" s="246">
        <f>IF(ISERROR(IF('Model Assumptions'!$I$227="No",0,(H177/12)+H178)),0,IF('Model Assumptions'!$I$227="No",0,(H177/12)+H178))</f>
        <v>14.222622463720858</v>
      </c>
      <c r="I179" s="246">
        <f>IF(ISERROR(IF('Model Assumptions'!$I$227="No",0,(I177/12)+I178)),0,IF('Model Assumptions'!$I$227="No",0,(I177/12)+I178))</f>
        <v>15.996698263550728</v>
      </c>
      <c r="J179" s="246">
        <f>IF(ISERROR(IF('Model Assumptions'!$I$227="No",0,(J177/12)+J178)),0,IF('Model Assumptions'!$I$227="No",0,(J177/12)+J178))</f>
        <v>18.097683196543805</v>
      </c>
      <c r="K179" s="246">
        <f>IF(ISERROR(IF('Model Assumptions'!$I$227="No",0,(K177/12)+K178)),0,IF('Model Assumptions'!$I$227="No",0,(K177/12)+K178))</f>
        <v>13.92724160649253</v>
      </c>
      <c r="L179" s="246">
        <f>IF(ISERROR(IF('Model Assumptions'!$I$227="No",0,(L177/12)+L178)),0,IF('Model Assumptions'!$I$227="No",0,(L177/12)+L178))</f>
        <v>16.055284479120449</v>
      </c>
      <c r="M179" s="246">
        <f>IF(ISERROR(IF('Model Assumptions'!$I$227="No",0,(M177/12)+M178)),0,IF('Model Assumptions'!$I$227="No",0,(M177/12)+M178))</f>
        <v>18.502411891042954</v>
      </c>
      <c r="N179" s="246">
        <f>IF(ISERROR(IF('Model Assumptions'!$I$227="No",0,(N177/12)+N178)),0,IF('Model Assumptions'!$I$227="No",0,(N177/12)+N178))</f>
        <v>14.23662432436069</v>
      </c>
      <c r="O179" s="246">
        <f>IF(ISERROR(IF('Model Assumptions'!$I$227="No",0,(O177/12)+O178)),0,IF('Model Assumptions'!$I$227="No",0,(O177/12)+O178))</f>
        <v>15.979760184963023</v>
      </c>
      <c r="P179" s="246">
        <f>IF(ISERROR(IF('Model Assumptions'!$I$227="No",0,(P177/12)+P178)),0,IF('Model Assumptions'!$I$227="No",0,(P177/12)+P178))</f>
        <v>18.018865239501029</v>
      </c>
      <c r="Q179" s="246">
        <f>IF(ISERROR(IF('Model Assumptions'!$I$227="No",0,(Q177/12)+Q178)),0,IF('Model Assumptions'!$I$227="No",0,(Q177/12)+Q178))</f>
        <v>19.266149824540367</v>
      </c>
      <c r="R179" s="246">
        <f>IF(ISERROR(IF('Model Assumptions'!$I$227="No",0,(R177/12)+R178)),0,IF('Model Assumptions'!$I$227="No",0,(R177/12)+R178))</f>
        <v>23.162627984957037</v>
      </c>
      <c r="S179" s="246">
        <f>IF(ISERROR(IF('Model Assumptions'!$I$227="No",0,(S177/12)+S178)),0,IF('Model Assumptions'!$I$227="No",0,(S177/12)+S178))</f>
        <v>27.337667639123701</v>
      </c>
      <c r="T179" s="246">
        <f>IF(ISERROR(IF('Model Assumptions'!$I$227="No",0,(T177/12)+T178)),0,IF('Model Assumptions'!$I$227="No",0,(T177/12)+T178))</f>
        <v>19.954917565465632</v>
      </c>
      <c r="U179" s="246">
        <f>IF(ISERROR(IF('Model Assumptions'!$I$227="No",0,(U177/12)+U178)),0,IF('Model Assumptions'!$I$227="No",0,(U177/12)+U178))</f>
        <v>23.112801656298963</v>
      </c>
      <c r="V179" s="246">
        <f>IF(ISERROR(IF('Model Assumptions'!$I$227="No",0,(V177/12)+V178)),0,IF('Model Assumptions'!$I$227="No",0,(V177/12)+V178))</f>
        <v>27.981403171298968</v>
      </c>
      <c r="W179" s="246">
        <f>IF(ISERROR(IF('Model Assumptions'!$I$227="No",0,(W177/12)+W178)),0,IF('Model Assumptions'!$I$227="No",0,(W177/12)+W178))</f>
        <v>19.277190324624215</v>
      </c>
      <c r="X179" s="246">
        <f>IF(ISERROR(IF('Model Assumptions'!$I$227="No",0,(X177/12)+X178)),0,IF('Model Assumptions'!$I$227="No",0,(X177/12)+X178))</f>
        <v>23.184128786603384</v>
      </c>
      <c r="Y179" s="246">
        <f>IF(ISERROR(IF('Model Assumptions'!$I$227="No",0,(Y177/12)+Y178)),0,IF('Model Assumptions'!$I$227="No",0,(Y177/12)+Y178))</f>
        <v>27.380089043895047</v>
      </c>
      <c r="Z179" s="246">
        <f>IF(ISERROR(IF('Model Assumptions'!$I$227="No",0,(Z177/12)+Z178)),0,IF('Model Assumptions'!$I$227="No",0,(Z177/12)+Z178))</f>
        <v>19.963749965532706</v>
      </c>
      <c r="AA179" s="246">
        <f>IF(ISERROR(IF('Model Assumptions'!$I$227="No",0,(AA177/12)+AA178)),0,IF('Model Assumptions'!$I$227="No",0,(AA177/12)+AA178))</f>
        <v>23.130002297616038</v>
      </c>
      <c r="AB179" s="246">
        <f>IF(ISERROR(IF('Model Assumptions'!$I$227="No",0,(AB177/12)+AB178)),0,IF('Model Assumptions'!$I$227="No",0,(AB177/12)+AB178))</f>
        <v>28.015340295116047</v>
      </c>
      <c r="AC179" s="246">
        <f>IF(ISERROR(IF('Model Assumptions'!$I$227="No",0,(AC177/12)+AC178)),0,IF('Model Assumptions'!$I$227="No",0,(AC177/12)+AC178))</f>
        <v>17.47995916263136</v>
      </c>
      <c r="AD179" s="246">
        <f>IF(ISERROR(IF('Model Assumptions'!$I$227="No",0,(AD177/12)+AD178)),0,IF('Model Assumptions'!$I$227="No",0,(AD177/12)+AD178))</f>
        <v>19.588277488152194</v>
      </c>
      <c r="AE179" s="246">
        <f>IF(ISERROR(IF('Model Assumptions'!$I$227="No",0,(AE177/12)+AE178)),0,IF('Model Assumptions'!$I$227="No",0,(AE177/12)+AE178))</f>
        <v>23.804914139193862</v>
      </c>
      <c r="AF179" s="246">
        <f>IF(ISERROR(IF('Model Assumptions'!$I$227="No",0,(AF177/12)+AF178)),0,IF('Model Assumptions'!$I$227="No",0,(AF177/12)+AF178))</f>
        <v>17.078798369271755</v>
      </c>
      <c r="AG179" s="246">
        <f>IF(ISERROR(IF('Model Assumptions'!$I$227="No",0,(AG177/12)+AG178)),0,IF('Model Assumptions'!$I$227="No",0,(AG177/12)+AG178))</f>
        <v>18.806154592188427</v>
      </c>
      <c r="AH179" s="246">
        <f>IF(ISERROR(IF('Model Assumptions'!$I$227="No",0,(AH177/12)+AH178)),0,IF('Model Assumptions'!$I$227="No",0,(AH177/12)+AH178))</f>
        <v>23.708033704688425</v>
      </c>
      <c r="AI179" s="246">
        <f>IF(ISERROR(IF('Model Assumptions'!$I$227="No",0,(AI177/12)+AI178)),0,IF('Model Assumptions'!$I$227="No",0,(AI177/12)+AI178))</f>
        <v>13.882853717191573</v>
      </c>
      <c r="AJ179" s="246">
        <f>IF(ISERROR(IF('Model Assumptions'!$I$227="No",0,(AJ177/12)+AJ178)),0,IF('Model Assumptions'!$I$227="No",0,(AJ177/12)+AJ178))</f>
        <v>15.986532064587404</v>
      </c>
      <c r="AK179" s="246">
        <f>IF(ISERROR(IF('Model Assumptions'!$I$227="No",0,(AK177/12)+AK178)),0,IF('Model Assumptions'!$I$227="No",0,(AK177/12)+AK178))</f>
        <v>18.384930426045734</v>
      </c>
      <c r="AL179" s="246">
        <f>IF(ISERROR(IF('Model Assumptions'!$I$227="No",0,(AL177/12)+AL178)),0,IF('Model Assumptions'!$I$227="No",0,(AL177/12)+AL178))</f>
        <v>14.201114012919923</v>
      </c>
      <c r="AM179" s="246">
        <f>IF(ISERROR(IF('Model Assumptions'!$I$227="No",0,(AM177/12)+AM178)),0,IF('Model Assumptions'!$I$227="No",0,(AM177/12)+AM178))</f>
        <v>15.924758253336588</v>
      </c>
      <c r="AN179" s="246">
        <f>IF(ISERROR(IF('Model Assumptions'!$I$227="No",0,(AN177/12)+AN178)),0,IF('Model Assumptions'!$I$227="No",0,(AN177/12)+AN178))</f>
        <v>17.92488006750326</v>
      </c>
      <c r="AO179" s="246">
        <f>IF(ISERROR(IF('Model Assumptions'!$I$227="No",0,(AO177/12)+AO178)),0,IF('Model Assumptions'!$I$227="No",0,(AO177/12)+AO178))</f>
        <v>17.572097257851546</v>
      </c>
      <c r="AP179" s="246">
        <f>IF(ISERROR(IF('Model Assumptions'!$I$227="No",0,(AP177/12)+AP178)),0,IF('Model Assumptions'!$I$227="No",0,(AP177/12)+AP178))</f>
        <v>19.657134289622384</v>
      </c>
      <c r="AQ179" s="246">
        <f>IF(ISERROR(IF('Model Assumptions'!$I$227="No",0,(AQ177/12)+AQ178)),0,IF('Model Assumptions'!$I$227="No",0,(AQ177/12)+AQ178))</f>
        <v>23.827208353164053</v>
      </c>
      <c r="AR179" s="246">
        <f>IF(ISERROR(IF('Model Assumptions'!$I$227="No",0,(AR177/12)+AR178)),0,IF('Model Assumptions'!$I$227="No",0,(AR177/12)+AR178))</f>
        <v>17.152508845447901</v>
      </c>
      <c r="AS179" s="246">
        <f>IF(ISERROR(IF('Model Assumptions'!$I$227="No",0,(AS177/12)+AS178)),0,IF('Model Assumptions'!$I$227="No",0,(AS177/12)+AS178))</f>
        <v>18.861240033364574</v>
      </c>
      <c r="AT179" s="246">
        <f>IF(ISERROR(IF('Model Assumptions'!$I$227="No",0,(AT177/12)+AT178)),0,IF('Model Assumptions'!$I$227="No",0,(AT177/12)+AT178))</f>
        <v>23.725869075864569</v>
      </c>
      <c r="AU179" s="246">
        <f>IF(ISERROR(IF('Model Assumptions'!$I$227="No",0,(AU177/12)+AU178)),0,IF('Model Assumptions'!$I$227="No",0,(AU177/12)+AU178))</f>
        <v>13.982415598267366</v>
      </c>
      <c r="AV179" s="246">
        <f>IF(ISERROR(IF('Model Assumptions'!$I$227="No",0,(AV177/12)+AV178)),0,IF('Model Assumptions'!$I$227="No",0,(AV177/12)+AV178))</f>
        <v>16.065905970663199</v>
      </c>
      <c r="AW179" s="246">
        <f>IF(ISERROR(IF('Model Assumptions'!$I$227="No",0,(AW177/12)+AW178)),0,IF('Model Assumptions'!$I$227="No",0,(AW177/12)+AW178))</f>
        <v>18.423928382121531</v>
      </c>
      <c r="AX179" s="246">
        <f>IF(ISERROR(IF('Model Assumptions'!$I$227="No",0,(AX177/12)+AX178)),0,IF('Model Assumptions'!$I$227="No",0,(AX177/12)+AX178))</f>
        <v>14.280763517780558</v>
      </c>
      <c r="AY179" s="246">
        <f>IF(ISERROR(IF('Model Assumptions'!$I$227="No",0,(AY177/12)+AY178)),0,IF('Model Assumptions'!$I$227="No",0,(AY177/12)+AY178))</f>
        <v>15.988257378197225</v>
      </c>
      <c r="AZ179" s="246">
        <f>IF(ISERROR(IF('Model Assumptions'!$I$227="No",0,(AZ177/12)+AZ178)),0,IF('Model Assumptions'!$I$227="No",0,(AZ177/12)+AZ178))</f>
        <v>17.956078432363892</v>
      </c>
      <c r="BA179" s="246">
        <f>IF(ISERROR(IF('Model Assumptions'!$I$227="No",0,(BA177/12)+BA178)),0,IF('Model Assumptions'!$I$227="No",0,(BA177/12)+BA178))</f>
        <v>17.414057474725315</v>
      </c>
      <c r="BB179" s="246">
        <f>IF(ISERROR(IF('Model Assumptions'!$I$227="No",0,(BB177/12)+BB178)),0,IF('Model Assumptions'!$I$227="No",0,(BB177/12)+BB178))</f>
        <v>19.552494956496151</v>
      </c>
      <c r="BC179" s="246">
        <f>IF(ISERROR(IF('Model Assumptions'!$I$227="No",0,(BC177/12)+BC178)),0,IF('Model Assumptions'!$I$227="No",0,(BC177/12)+BC178))</f>
        <v>23.829369920037816</v>
      </c>
      <c r="BD179" s="246">
        <f>IF(ISERROR(IF('Model Assumptions'!$I$227="No",0,(BD177/12)+BD178)),0,IF('Model Assumptions'!$I$227="No",0,(BD177/12)+BD178))</f>
        <v>17.026077018946921</v>
      </c>
      <c r="BE179" s="246">
        <f>IF(ISERROR(IF('Model Assumptions'!$I$227="No",0,(BE177/12)+BE178)),0,IF('Model Assumptions'!$I$227="No",0,(BE177/12)+BE178))</f>
        <v>18.777528566863591</v>
      </c>
      <c r="BF179" s="246">
        <f>IF(ISERROR(IF('Model Assumptions'!$I$227="No",0,(BF177/12)+BF178)),0,IF('Model Assumptions'!$I$227="No",0,(BF177/12)+BF178))</f>
        <v>23.727598329363587</v>
      </c>
      <c r="BG179" s="246">
        <f>IF(ISERROR(IF('Model Assumptions'!$I$227="No",0,(BG177/12)+BG178)),0,IF('Model Assumptions'!$I$227="No",0,(BG177/12)+BG178))</f>
        <v>13.878203159694333</v>
      </c>
      <c r="BH179" s="246">
        <f>IF(ISERROR(IF('Model Assumptions'!$I$227="No",0,(BH177/12)+BH178)),0,IF('Model Assumptions'!$I$227="No",0,(BH177/12)+BH178))</f>
        <v>15.994254782090167</v>
      </c>
      <c r="BI179" s="246">
        <f>IF(ISERROR(IF('Model Assumptions'!$I$227="No",0,(BI177/12)+BI178)),0,IF('Model Assumptions'!$I$227="No",0,(BI177/12)+BI178))</f>
        <v>18.4173996935485</v>
      </c>
      <c r="BJ179" s="246">
        <f>IF(ISERROR(IF('Model Assumptions'!$I$227="No",0,(BJ177/12)+BJ178)),0,IF('Model Assumptions'!$I$227="No",0,(BJ177/12)+BJ178))</f>
        <v>14.197393566922134</v>
      </c>
      <c r="BK179" s="246">
        <f>IF(ISERROR(IF('Model Assumptions'!$I$227="No",0,(BK177/12)+BK178)),0,IF('Model Assumptions'!$I$227="No",0,(BK177/12)+BK178))</f>
        <v>15.930936427338802</v>
      </c>
      <c r="BL179" s="246">
        <f>IF(ISERROR(IF('Model Assumptions'!$I$227="No",0,(BL177/12)+BL178)),0,IF('Model Assumptions'!$I$227="No",0,(BL177/12)+BL178))</f>
        <v>17.950855481505467</v>
      </c>
      <c r="BM179" s="246">
        <f>IF(ISERROR(IF('Model Assumptions'!$I$227="No",0,(BM177/12)+BM178)),0,IF('Model Assumptions'!$I$227="No",0,(BM177/12)+BM178))</f>
        <v>13.878203159694333</v>
      </c>
      <c r="BN179" s="246">
        <f>IF(ISERROR(IF('Model Assumptions'!$I$227="No",0,(BN177/12)+BN178)),0,IF('Model Assumptions'!$I$227="No",0,(BN177/12)+BN178))</f>
        <v>15.994254782090167</v>
      </c>
      <c r="BO179" s="246">
        <f>IF(ISERROR(IF('Model Assumptions'!$I$227="No",0,(BO177/12)+BO178)),0,IF('Model Assumptions'!$I$227="No",0,(BO177/12)+BO178))</f>
        <v>18.4173996935485</v>
      </c>
      <c r="BP179" s="246">
        <f>IF(ISERROR(IF('Model Assumptions'!$I$227="No",0,(BP177/12)+BP178)),0,IF('Model Assumptions'!$I$227="No",0,(BP177/12)+BP178))</f>
        <v>14.197393566922134</v>
      </c>
      <c r="BQ179" s="246">
        <f>IF(ISERROR(IF('Model Assumptions'!$I$227="No",0,(BQ177/12)+BQ178)),0,IF('Model Assumptions'!$I$227="No",0,(BQ177/12)+BQ178))</f>
        <v>15.930936427338802</v>
      </c>
      <c r="BR179" s="246">
        <f>IF(ISERROR(IF('Model Assumptions'!$I$227="No",0,(BR177/12)+BR178)),0,IF('Model Assumptions'!$I$227="No",0,(BR177/12)+BR178))</f>
        <v>17.950855481505467</v>
      </c>
      <c r="BS179" s="246">
        <f>IF(ISERROR(IF('Model Assumptions'!$I$227="No",0,(BS177/12)+BS178)),0,IF('Model Assumptions'!$I$227="No",0,(BS177/12)+BS178))</f>
        <v>13.869025908869448</v>
      </c>
      <c r="BT179" s="246">
        <f>IF(ISERROR(IF('Model Assumptions'!$I$227="No",0,(BT177/12)+BT178)),0,IF('Model Assumptions'!$I$227="No",0,(BT177/12)+BT178))</f>
        <v>15.931310767202783</v>
      </c>
      <c r="BU179" s="246">
        <f>IF(ISERROR(IF('Model Assumptions'!$I$227="No",0,(BU177/12)+BU178)),0,IF('Model Assumptions'!$I$227="No",0,(BU177/12)+BU178))</f>
        <v>18.246922150536115</v>
      </c>
      <c r="BV179" s="246">
        <f>IF(ISERROR(IF('Model Assumptions'!$I$227="No",0,(BV177/12)+BV178)),0,IF('Model Assumptions'!$I$227="No",0,(BV177/12)+BV178))</f>
        <v>14.190051766262226</v>
      </c>
      <c r="BW179" s="246">
        <f>IF(ISERROR(IF('Model Assumptions'!$I$227="No",0,(BW177/12)+BW178)),0,IF('Model Assumptions'!$I$227="No",0,(BW177/12)+BW178))</f>
        <v>15.880581215428892</v>
      </c>
      <c r="BX179" s="246">
        <f>IF(ISERROR(IF('Model Assumptions'!$I$227="No",0,(BX177/12)+BX178)),0,IF('Model Assumptions'!$I$227="No",0,(BX177/12)+BX178))</f>
        <v>17.814473447095558</v>
      </c>
      <c r="BY179" s="246">
        <f>IF(ISERROR(IF('Model Assumptions'!$I$227="No",0,(BY177/12)+BY178)),0,IF('Model Assumptions'!$I$227="No",0,(BY177/12)+BY178))</f>
        <v>19.247873738360568</v>
      </c>
      <c r="BZ179" s="246">
        <f>IF(ISERROR(IF('Model Assumptions'!$I$227="No",0,(BZ177/12)+BZ178)),0,IF('Model Assumptions'!$I$227="No",0,(BZ177/12)+BZ178))</f>
        <v>23.141787700339734</v>
      </c>
      <c r="CA179" s="246">
        <f>IF(ISERROR(IF('Model Assumptions'!$I$227="No",0,(CA177/12)+CA178)),0,IF('Model Assumptions'!$I$227="No",0,(CA177/12)+CA178))</f>
        <v>27.311698957631396</v>
      </c>
      <c r="CB179" s="246">
        <f>IF(ISERROR(IF('Model Assumptions'!$I$227="No",0,(CB177/12)+CB178)),0,IF('Model Assumptions'!$I$227="No",0,(CB177/12)+CB178))</f>
        <v>19.940296696521784</v>
      </c>
      <c r="CC179" s="246">
        <f>IF(ISERROR(IF('Model Assumptions'!$I$227="No",0,(CC177/12)+CC178)),0,IF('Model Assumptions'!$I$227="No",0,(CC177/12)+CC178))</f>
        <v>23.096129428605121</v>
      </c>
      <c r="CD179" s="246">
        <f>IF(ISERROR(IF('Model Assumptions'!$I$227="No",0,(CD177/12)+CD178)),0,IF('Model Assumptions'!$I$227="No",0,(CD177/12)+CD178))</f>
        <v>27.960628226105122</v>
      </c>
      <c r="CE179" s="246">
        <f>IF(ISERROR(IF('Model Assumptions'!$I$227="No",0,(CE177/12)+CE178)),0,IF('Model Assumptions'!$I$227="No",0,(CE177/12)+CE178))</f>
        <v>17.595193494815607</v>
      </c>
      <c r="CF179" s="246">
        <f>IF(ISERROR(IF('Model Assumptions'!$I$227="No",0,(CF177/12)+CF178)),0,IF('Model Assumptions'!$I$227="No",0,(CF177/12)+CF178))</f>
        <v>19.689022064086441</v>
      </c>
      <c r="CG179" s="246">
        <f>IF(ISERROR(IF('Model Assumptions'!$I$227="No",0,(CG177/12)+CG178)),0,IF('Model Assumptions'!$I$227="No",0,(CG177/12)+CG178))</f>
        <v>23.876679202628111</v>
      </c>
      <c r="CH179" s="246">
        <f>IF(ISERROR(IF('Model Assumptions'!$I$227="No",0,(CH177/12)+CH178)),0,IF('Model Assumptions'!$I$227="No",0,(CH177/12)+CH178))</f>
        <v>17.170985835019156</v>
      </c>
      <c r="CI179" s="246">
        <f>IF(ISERROR(IF('Model Assumptions'!$I$227="No",0,(CI177/12)+CI178)),0,IF('Model Assumptions'!$I$227="No",0,(CI177/12)+CI178))</f>
        <v>18.886750252935819</v>
      </c>
      <c r="CJ179" s="246">
        <f>IF(ISERROR(IF('Model Assumptions'!$I$227="No",0,(CJ177/12)+CJ178)),0,IF('Model Assumptions'!$I$227="No",0,(CJ177/12)+CJ178))</f>
        <v>23.76544575543582</v>
      </c>
      <c r="CK179" s="246">
        <f>IF(ISERROR(IF('Model Assumptions'!$I$227="No",0,(CK177/12)+CK178)),0,IF('Model Assumptions'!$I$227="No",0,(CK177/12)+CK178))</f>
        <v>17.565591062340591</v>
      </c>
      <c r="CL179" s="246">
        <f>IF(ISERROR(IF('Model Assumptions'!$I$227="No",0,(CL177/12)+CL178)),0,IF('Model Assumptions'!$I$227="No",0,(CL177/12)+CL178))</f>
        <v>19.652744575361421</v>
      </c>
      <c r="CM179" s="246">
        <f>IF(ISERROR(IF('Model Assumptions'!$I$227="No",0,(CM177/12)+CM178)),0,IF('Model Assumptions'!$I$227="No",0,(CM177/12)+CM178))</f>
        <v>23.827051601403092</v>
      </c>
      <c r="CN179" s="246">
        <f>IF(ISERROR(IF('Model Assumptions'!$I$227="No",0,(CN177/12)+CN178)),0,IF('Model Assumptions'!$I$227="No",0,(CN177/12)+CN178))</f>
        <v>17.147303889039136</v>
      </c>
      <c r="CO179" s="246">
        <f>IF(ISERROR(IF('Model Assumptions'!$I$227="No",0,(CO177/12)+CO178)),0,IF('Model Assumptions'!$I$227="No",0,(CO177/12)+CO178))</f>
        <v>18.857728261955803</v>
      </c>
      <c r="CP179" s="246">
        <f>IF(ISERROR(IF('Model Assumptions'!$I$227="No",0,(CP177/12)+CP178)),0,IF('Model Assumptions'!$I$227="No",0,(CP177/12)+CP178))</f>
        <v>23.725743674455806</v>
      </c>
      <c r="CQ179" s="246">
        <f>IF(ISERROR(IF('Model Assumptions'!$I$227="No",0,(CQ177/12)+CQ178)),0,IF('Model Assumptions'!$I$227="No",0,(CQ177/12)+CQ178))</f>
        <v>17.779320252232363</v>
      </c>
      <c r="CR179" s="246">
        <f>IF(ISERROR(IF('Model Assumptions'!$I$227="No",0,(CR177/12)+CR178)),0,IF('Model Assumptions'!$I$227="No",0,(CR177/12)+CR178))</f>
        <v>19.905058846503202</v>
      </c>
      <c r="CS179" s="246">
        <f>IF(ISERROR(IF('Model Assumptions'!$I$227="No",0,(CS177/12)+CS178)),0,IF('Model Assumptions'!$I$227="No",0,(CS177/12)+CS178))</f>
        <v>24.156536035044869</v>
      </c>
      <c r="CT179" s="246">
        <f>IF(ISERROR(IF('Model Assumptions'!$I$227="No",0,(CT177/12)+CT178)),0,IF('Model Assumptions'!$I$227="No",0,(CT177/12)+CT178))</f>
        <v>17.318287240952561</v>
      </c>
      <c r="CU179" s="246">
        <f>IF(ISERROR(IF('Model Assumptions'!$I$227="No",0,(CU177/12)+CU178)),0,IF('Model Assumptions'!$I$227="No",0,(CU177/12)+CU178))</f>
        <v>19.05957967886923</v>
      </c>
      <c r="CV179" s="246">
        <f>IF(ISERROR(IF('Model Assumptions'!$I$227="No",0,(CV177/12)+CV178)),0,IF('Model Assumptions'!$I$227="No",0,(CV177/12)+CV178))</f>
        <v>23.98933122136923</v>
      </c>
      <c r="CW179" s="246">
        <f>IF(ISERROR(IF('Model Assumptions'!$I$227="No",0,(CW177/12)+CW178)),0,IF('Model Assumptions'!$I$227="No",0,(CW177/12)+CW178))</f>
        <v>14.056500881720034</v>
      </c>
      <c r="CX179" s="246">
        <f>IF(ISERROR(IF('Model Assumptions'!$I$227="No",0,(CX177/12)+CX178)),0,IF('Model Assumptions'!$I$227="No",0,(CX177/12)+CX178))</f>
        <v>16.175564419740866</v>
      </c>
      <c r="CY179" s="246">
        <f>IF(ISERROR(IF('Model Assumptions'!$I$227="No",0,(CY177/12)+CY178)),0,IF('Model Assumptions'!$I$227="No",0,(CY177/12)+CY178))</f>
        <v>18.6047331624492</v>
      </c>
      <c r="CZ179" s="246">
        <f>IF(ISERROR(IF('Model Assumptions'!$I$227="No",0,(CZ177/12)+CZ178)),0,IF('Model Assumptions'!$I$227="No",0,(CZ177/12)+CZ178))</f>
        <v>14.340031744542696</v>
      </c>
      <c r="DA179" s="246">
        <f>IF(ISERROR(IF('Model Assumptions'!$I$227="No",0,(DA177/12)+DA178)),0,IF('Model Assumptions'!$I$227="No",0,(DA177/12)+DA178))</f>
        <v>16.075984137459361</v>
      </c>
      <c r="DB179" s="246">
        <f>IF(ISERROR(IF('Model Assumptions'!$I$227="No",0,(DB177/12)+DB178)),0,IF('Model Assumptions'!$I$227="No",0,(DB177/12)+DB178))</f>
        <v>18.100722256626025</v>
      </c>
      <c r="DC179" s="246">
        <f>IF(ISERROR(IF('Model Assumptions'!$I$227="No",0,(DC177/12)+DC178)),0,IF('Model Assumptions'!$I$227="No",0,(DC177/12)+DC178))</f>
        <v>13.86862939924856</v>
      </c>
      <c r="DD179" s="246">
        <f>IF(ISERROR(IF('Model Assumptions'!$I$227="No",0,(DD177/12)+DD178)),0,IF('Model Assumptions'!$I$227="No",0,(DD177/12)+DD178))</f>
        <v>15.995996056019392</v>
      </c>
      <c r="DE179" s="246">
        <f>IF(ISERROR(IF('Model Assumptions'!$I$227="No",0,(DE177/12)+DE178)),0,IF('Model Assumptions'!$I$227="No",0,(DE177/12)+DE178))</f>
        <v>18.441771036227728</v>
      </c>
      <c r="DF179" s="246">
        <f>IF(ISERROR(IF('Model Assumptions'!$I$227="No",0,(DF177/12)+DF178)),0,IF('Model Assumptions'!$I$227="No",0,(DF177/12)+DF178))</f>
        <v>14.189734558565517</v>
      </c>
      <c r="DG179" s="246">
        <f>IF(ISERROR(IF('Model Assumptions'!$I$227="No",0,(DG177/12)+DG178)),0,IF('Model Assumptions'!$I$227="No",0,(DG177/12)+DG178))</f>
        <v>15.932329446482182</v>
      </c>
      <c r="DH179" s="246">
        <f>IF(ISERROR(IF('Model Assumptions'!$I$227="No",0,(DH177/12)+DH178)),0,IF('Model Assumptions'!$I$227="No",0,(DH177/12)+DH178))</f>
        <v>17.970352555648848</v>
      </c>
      <c r="DI179" s="246">
        <f>IF(ISERROR(IF('Model Assumptions'!$I$227="No",0,(DI177/12)+DI178)),0,IF('Model Assumptions'!$I$227="No",0,(DI177/12)+DI178))</f>
        <v>19.409556697020093</v>
      </c>
      <c r="DJ179" s="246">
        <f>IF(ISERROR(IF('Model Assumptions'!$I$227="No",0,(DJ177/12)+DJ178)),0,IF('Model Assumptions'!$I$227="No",0,(DJ177/12)+DJ178))</f>
        <v>23.258943149624258</v>
      </c>
      <c r="DK179" s="246">
        <f>IF(ISERROR(IF('Model Assumptions'!$I$227="No",0,(DK177/12)+DK178)),0,IF('Model Assumptions'!$I$227="No",0,(DK177/12)+DK178))</f>
        <v>27.339799388165922</v>
      </c>
      <c r="DL179" s="246">
        <f>IF(ISERROR(IF('Model Assumptions'!$I$227="No",0,(DL177/12)+DL178)),0,IF('Model Assumptions'!$I$227="No",0,(DL177/12)+DL178))</f>
        <v>20.069643063449412</v>
      </c>
      <c r="DM179" s="246">
        <f>IF(ISERROR(IF('Model Assumptions'!$I$227="No",0,(DM177/12)+DM178)),0,IF('Model Assumptions'!$I$227="No",0,(DM177/12)+DM178))</f>
        <v>23.189853788032739</v>
      </c>
      <c r="DN179" s="246">
        <f>IF(ISERROR(IF('Model Assumptions'!$I$227="No",0,(DN177/12)+DN178)),0,IF('Model Assumptions'!$I$227="No",0,(DN177/12)+DN178))</f>
        <v>27.983108570532742</v>
      </c>
      <c r="DO179" s="246">
        <f>IF(ISERROR(IF('Model Assumptions'!$I$227="No",0,(DO177/12)+DO178)),0,IF('Model Assumptions'!$I$227="No",0,(DO177/12)+DO178))</f>
        <v>19.595026797447982</v>
      </c>
      <c r="DP179" s="246">
        <f>IF(ISERROR(IF('Model Assumptions'!$I$227="No",0,(DP177/12)+DP178)),0,IF('Model Assumptions'!$I$227="No",0,(DP177/12)+DP178))</f>
        <v>23.535544048489648</v>
      </c>
      <c r="DQ179" s="246">
        <f>IF(ISERROR(IF('Model Assumptions'!$I$227="No",0,(DQ177/12)+DQ178)),0,IF('Model Assumptions'!$I$227="No",0,(DQ177/12)+DQ178))</f>
        <v>27.798661883906316</v>
      </c>
      <c r="DR179" s="246">
        <f>IF(ISERROR(IF('Model Assumptions'!$I$227="No",0,(DR177/12)+DR178)),0,IF('Model Assumptions'!$I$227="No",0,(DR177/12)+DR178))</f>
        <v>20.218019143791718</v>
      </c>
      <c r="DS179" s="246">
        <f>IF(ISERROR(IF('Model Assumptions'!$I$227="No",0,(DS177/12)+DS178)),0,IF('Model Assumptions'!$I$227="No",0,(DS177/12)+DS178))</f>
        <v>23.411134507125055</v>
      </c>
      <c r="DT179" s="246">
        <f>IF(ISERROR(IF('Model Assumptions'!$I$227="No",0,(DT177/12)+DT178)),0,IF('Model Assumptions'!$I$227="No",0,(DT177/12)+DT178))</f>
        <v>28.350198567125059</v>
      </c>
      <c r="DU179" s="246">
        <f>IF(ISERROR(IF('Model Assumptions'!$I$227="No",0,(DU177/12)+DU178)),0,IF('Model Assumptions'!$I$227="No",0,(DU177/12)+DU178))</f>
        <v>16.260381285157045</v>
      </c>
      <c r="DV179" s="246">
        <f>IF(ISERROR(IF('Model Assumptions'!$I$227="No",0,(DV177/12)+DV178)),0,IF('Model Assumptions'!$I$227="No",0,(DV177/12)+DV178))</f>
        <v>16.589453417969544</v>
      </c>
      <c r="DW179" s="246">
        <f>IF(ISERROR(IF('Model Assumptions'!$I$227="No",0,(DW177/12)+DW178)),0,IF('Model Assumptions'!$I$227="No",0,(DW177/12)+DW178))</f>
        <v>20.865514350261215</v>
      </c>
      <c r="DX179" s="246">
        <f>IF(ISERROR(IF('Model Assumptions'!$I$227="No",0,(DX177/12)+DX178)),0,IF('Model Assumptions'!$I$227="No",0,(DX177/12)+DX178))</f>
        <v>16.103136067292304</v>
      </c>
      <c r="DY179" s="246">
        <f>IF(ISERROR(IF('Model Assumptions'!$I$227="No",0,(DY177/12)+DY178)),0,IF('Model Assumptions'!$I$227="No",0,(DY177/12)+DY178))</f>
        <v>17.854262002708968</v>
      </c>
      <c r="DZ179" s="246">
        <f>IF(ISERROR(IF('Model Assumptions'!$I$227="No",0,(DZ177/12)+DZ178)),0,IF('Model Assumptions'!$I$227="No",0,(DZ177/12)+DZ178))</f>
        <v>21.356513873542305</v>
      </c>
      <c r="EA179" s="246">
        <f>IF(ISERROR(IF('Model Assumptions'!$I$227="No",0,(EA177/12)+EA178)),0,IF('Model Assumptions'!$I$227="No",0,(EA177/12)+EA178))</f>
        <v>12.091827413788177</v>
      </c>
      <c r="EB179" s="246">
        <f>IF(ISERROR(IF('Model Assumptions'!$I$227="No",0,(EB177/12)+EB178)),0,IF('Model Assumptions'!$I$227="No",0,(EB177/12)+EB178))</f>
        <v>14.205559047121511</v>
      </c>
      <c r="EC179" s="246">
        <f>IF(ISERROR(IF('Model Assumptions'!$I$227="No",0,(EC177/12)+EC178)),0,IF('Model Assumptions'!$I$227="No",0,(EC177/12)+EC178))</f>
        <v>16.624063980454842</v>
      </c>
      <c r="ED179" s="246">
        <f>IF(ISERROR(IF('Model Assumptions'!$I$227="No",0,(ED177/12)+ED178)),0,IF('Model Assumptions'!$I$227="No",0,(ED177/12)+ED178))</f>
        <v>12.768292970197205</v>
      </c>
      <c r="EE179" s="246">
        <f>IF(ISERROR(IF('Model Assumptions'!$I$227="No",0,(EE177/12)+EE178)),0,IF('Model Assumptions'!$I$227="No",0,(EE177/12)+EE178))</f>
        <v>13.052813172697208</v>
      </c>
      <c r="EF179" s="246">
        <f>IF(ISERROR(IF('Model Assumptions'!$I$227="No",0,(EF177/12)+EF178)),0,IF('Model Assumptions'!$I$227="No",0,(EF177/12)+EF178))</f>
        <v>16.516186911030541</v>
      </c>
      <c r="EG179" s="246">
        <f>IF(ISERROR(IF('Model Assumptions'!$I$227="No",0,(EG177/12)+EG178)),0,IF('Model Assumptions'!$I$227="No",0,(EG177/12)+EG178))</f>
        <v>0</v>
      </c>
      <c r="EH179" s="246">
        <f>IF(ISERROR(IF('Model Assumptions'!$I$227="No",0,(EH177/12)+EH178)),0,IF('Model Assumptions'!$I$227="No",0,(EH177/12)+EH178))</f>
        <v>0</v>
      </c>
      <c r="EI179" s="246">
        <f>IF(ISERROR(IF('Model Assumptions'!$I$227="No",0,(EI177/12)+EI178)),0,IF('Model Assumptions'!$I$227="No",0,(EI177/12)+EI178))</f>
        <v>0</v>
      </c>
      <c r="EJ179" s="246">
        <f>IF(ISERROR(IF('Model Assumptions'!$I$227="No",0,(EJ177/12)+EJ178)),0,IF('Model Assumptions'!$I$227="No",0,(EJ177/12)+EJ178))</f>
        <v>0</v>
      </c>
      <c r="EK179" s="246">
        <f>IF(ISERROR(IF('Model Assumptions'!$I$227="No",0,(EK177/12)+EK178)),0,IF('Model Assumptions'!$I$227="No",0,(EK177/12)+EK178))</f>
        <v>0</v>
      </c>
      <c r="EL179" s="246">
        <f>IF(ISERROR(IF('Model Assumptions'!$I$227="No",0,(EL177/12)+EL178)),0,IF('Model Assumptions'!$I$227="No",0,(EL177/12)+EL178))</f>
        <v>0</v>
      </c>
      <c r="EM179" s="246">
        <f>IF(ISERROR(IF('Model Assumptions'!$I$227="No",0,(EM177/12)+EM178)),0,IF('Model Assumptions'!$I$227="No",0,(EM177/12)+EM178))</f>
        <v>0</v>
      </c>
      <c r="EN179" s="246">
        <f>IF(ISERROR(IF('Model Assumptions'!$I$227="No",0,(EN177/12)+EN178)),0,IF('Model Assumptions'!$I$227="No",0,(EN177/12)+EN178))</f>
        <v>0</v>
      </c>
      <c r="EO179" s="246">
        <f>IF(ISERROR(IF('Model Assumptions'!$I$227="No",0,(EO177/12)+EO178)),0,IF('Model Assumptions'!$I$227="No",0,(EO177/12)+EO178))</f>
        <v>0</v>
      </c>
      <c r="EP179" s="246">
        <f>IF(ISERROR(IF('Model Assumptions'!$I$227="No",0,(EP177/12)+EP178)),0,IF('Model Assumptions'!$I$227="No",0,(EP177/12)+EP178))</f>
        <v>0</v>
      </c>
      <c r="EQ179" s="246">
        <f>IF(ISERROR(IF('Model Assumptions'!$I$227="No",0,(EQ177/12)+EQ178)),0,IF('Model Assumptions'!$I$227="No",0,(EQ177/12)+EQ178))</f>
        <v>0</v>
      </c>
      <c r="ER179" s="246">
        <f>IF(ISERROR(IF('Model Assumptions'!$I$227="No",0,(ER177/12)+ER178)),0,IF('Model Assumptions'!$I$227="No",0,(ER177/12)+ER178))</f>
        <v>0</v>
      </c>
      <c r="ES179" s="246">
        <f>IF(ISERROR(IF('Model Assumptions'!$I$227="No",0,(ES177/12)+ES178)),0,IF('Model Assumptions'!$I$227="No",0,(ES177/12)+ES178))</f>
        <v>0</v>
      </c>
      <c r="ET179" s="246">
        <f>IF(ISERROR(IF('Model Assumptions'!$I$227="No",0,(ET177/12)+ET178)),0,IF('Model Assumptions'!$I$227="No",0,(ET177/12)+ET178))</f>
        <v>0</v>
      </c>
      <c r="EU179" s="246">
        <f>IF(ISERROR(IF('Model Assumptions'!$I$227="No",0,(EU177/12)+EU178)),0,IF('Model Assumptions'!$I$227="No",0,(EU177/12)+EU178))</f>
        <v>0</v>
      </c>
      <c r="EV179" s="246">
        <f>IF(ISERROR(IF('Model Assumptions'!$I$227="No",0,(EV177/12)+EV178)),0,IF('Model Assumptions'!$I$227="No",0,(EV177/12)+EV178))</f>
        <v>0</v>
      </c>
      <c r="EW179" s="246">
        <f>IF(ISERROR(IF('Model Assumptions'!$I$227="No",0,(EW177/12)+EW178)),0,IF('Model Assumptions'!$I$227="No",0,(EW177/12)+EW178))</f>
        <v>0</v>
      </c>
      <c r="EX179" s="246">
        <f>IF(ISERROR(IF('Model Assumptions'!$I$227="No",0,(EX177/12)+EX178)),0,IF('Model Assumptions'!$I$227="No",0,(EX177/12)+EX178))</f>
        <v>0</v>
      </c>
      <c r="EY179" s="246">
        <f>IF(ISERROR(IF('Model Assumptions'!$I$227="No",0,(EY177/12)+EY178)),0,IF('Model Assumptions'!$I$227="No",0,(EY177/12)+EY178))</f>
        <v>0</v>
      </c>
      <c r="EZ179" s="246">
        <f>IF(ISERROR(IF('Model Assumptions'!$I$227="No",0,(EZ177/12)+EZ178)),0,IF('Model Assumptions'!$I$227="No",0,(EZ177/12)+EZ178))</f>
        <v>0</v>
      </c>
      <c r="FA179" s="246">
        <f>IF(ISERROR(IF('Model Assumptions'!$I$227="No",0,(FA177/12)+FA178)),0,IF('Model Assumptions'!$I$227="No",0,(FA177/12)+FA178))</f>
        <v>0</v>
      </c>
      <c r="FB179" s="246">
        <f>IF(ISERROR(IF('Model Assumptions'!$I$227="No",0,(FB177/12)+FB178)),0,IF('Model Assumptions'!$I$227="No",0,(FB177/12)+FB178))</f>
        <v>0</v>
      </c>
      <c r="FC179" s="246">
        <f>IF(ISERROR(IF('Model Assumptions'!$I$227="No",0,(FC177/12)+FC178)),0,IF('Model Assumptions'!$I$227="No",0,(FC177/12)+FC178))</f>
        <v>0</v>
      </c>
      <c r="FD179" s="246">
        <f>IF(ISERROR(IF('Model Assumptions'!$I$227="No",0,(FD177/12)+FD178)),0,IF('Model Assumptions'!$I$227="No",0,(FD177/12)+FD178))</f>
        <v>0</v>
      </c>
      <c r="FE179" s="246">
        <f>IF(ISERROR(IF('Model Assumptions'!$I$227="No",0,(FE177/12)+FE178)),0,IF('Model Assumptions'!$I$227="No",0,(FE177/12)+FE178))</f>
        <v>0</v>
      </c>
      <c r="FF179" s="246">
        <f>IF(ISERROR(IF('Model Assumptions'!$I$227="No",0,(FF177/12)+FF178)),0,IF('Model Assumptions'!$I$227="No",0,(FF177/12)+FF178))</f>
        <v>0</v>
      </c>
      <c r="FG179" s="246">
        <f>IF(ISERROR(IF('Model Assumptions'!$I$227="No",0,(FG177/12)+FG178)),0,IF('Model Assumptions'!$I$227="No",0,(FG177/12)+FG178))</f>
        <v>0</v>
      </c>
      <c r="FH179" s="246">
        <f>IF(ISERROR(IF('Model Assumptions'!$I$227="No",0,(FH177/12)+FH178)),0,IF('Model Assumptions'!$I$227="No",0,(FH177/12)+FH178))</f>
        <v>0</v>
      </c>
      <c r="FI179" s="246">
        <f>IF(ISERROR(IF('Model Assumptions'!$I$227="No",0,(FI177/12)+FI178)),0,IF('Model Assumptions'!$I$227="No",0,(FI177/12)+FI178))</f>
        <v>0</v>
      </c>
      <c r="FJ179" s="246">
        <f>IF(ISERROR(IF('Model Assumptions'!$I$227="No",0,(FJ177/12)+FJ178)),0,IF('Model Assumptions'!$I$227="No",0,(FJ177/12)+FJ178))</f>
        <v>0</v>
      </c>
      <c r="FK179" s="246">
        <f>IF(ISERROR(IF('Model Assumptions'!$I$227="No",0,(FK177/12)+FK178)),0,IF('Model Assumptions'!$I$227="No",0,(FK177/12)+FK178))</f>
        <v>0</v>
      </c>
      <c r="FL179" s="246">
        <f>IF(ISERROR(IF('Model Assumptions'!$I$227="No",0,(FL177/12)+FL178)),0,IF('Model Assumptions'!$I$227="No",0,(FL177/12)+FL178))</f>
        <v>0</v>
      </c>
      <c r="FM179" s="246">
        <f>IF(ISERROR(IF('Model Assumptions'!$I$227="No",0,(FM177/12)+FM178)),0,IF('Model Assumptions'!$I$227="No",0,(FM177/12)+FM178))</f>
        <v>0</v>
      </c>
      <c r="FN179" s="246">
        <f>IF(ISERROR(IF('Model Assumptions'!$I$227="No",0,(FN177/12)+FN178)),0,IF('Model Assumptions'!$I$227="No",0,(FN177/12)+FN178))</f>
        <v>0</v>
      </c>
      <c r="FO179" s="246">
        <f>IF(ISERROR(IF('Model Assumptions'!$I$227="No",0,(FO177/12)+FO178)),0,IF('Model Assumptions'!$I$227="No",0,(FO177/12)+FO178))</f>
        <v>0</v>
      </c>
      <c r="FP179" s="246">
        <f>IF(ISERROR(IF('Model Assumptions'!$I$227="No",0,(FP177/12)+FP178)),0,IF('Model Assumptions'!$I$227="No",0,(FP177/12)+FP178))</f>
        <v>0</v>
      </c>
      <c r="FQ179" s="246">
        <f>IF(ISERROR(IF('Model Assumptions'!$I$227="No",0,(FQ177/12)+FQ178)),0,IF('Model Assumptions'!$I$227="No",0,(FQ177/12)+FQ178))</f>
        <v>0</v>
      </c>
      <c r="FR179" s="246">
        <f>IF(ISERROR(IF('Model Assumptions'!$I$227="No",0,(FR177/12)+FR178)),0,IF('Model Assumptions'!$I$227="No",0,(FR177/12)+FR178))</f>
        <v>0</v>
      </c>
      <c r="FS179" s="246">
        <f>IF(ISERROR(IF('Model Assumptions'!$I$227="No",0,(FS177/12)+FS178)),0,IF('Model Assumptions'!$I$227="No",0,(FS177/12)+FS178))</f>
        <v>0</v>
      </c>
      <c r="FT179" s="246">
        <f>IF(ISERROR(IF('Model Assumptions'!$I$227="No",0,(FT177/12)+FT178)),0,IF('Model Assumptions'!$I$227="No",0,(FT177/12)+FT178))</f>
        <v>0</v>
      </c>
      <c r="FU179" s="246">
        <f>IF(ISERROR(IF('Model Assumptions'!$I$227="No",0,(FU177/12)+FU178)),0,IF('Model Assumptions'!$I$227="No",0,(FU177/12)+FU178))</f>
        <v>0</v>
      </c>
      <c r="FV179" s="246">
        <f>IF(ISERROR(IF('Model Assumptions'!$I$227="No",0,(FV177/12)+FV178)),0,IF('Model Assumptions'!$I$227="No",0,(FV177/12)+FV178))</f>
        <v>0</v>
      </c>
      <c r="FW179" s="246">
        <f>IF(ISERROR(IF('Model Assumptions'!$I$227="No",0,(FW177/12)+FW178)),0,IF('Model Assumptions'!$I$227="No",0,(FW177/12)+FW178))</f>
        <v>0</v>
      </c>
      <c r="FX179" s="246">
        <f>IF(ISERROR(IF('Model Assumptions'!$I$227="No",0,(FX177/12)+FX178)),0,IF('Model Assumptions'!$I$227="No",0,(FX177/12)+FX178))</f>
        <v>0</v>
      </c>
      <c r="FY179" s="246">
        <f>IF(ISERROR(IF('Model Assumptions'!$I$227="No",0,(FY177/12)+FY178)),0,IF('Model Assumptions'!$I$227="No",0,(FY177/12)+FY178))</f>
        <v>0</v>
      </c>
      <c r="FZ179" s="246">
        <f>IF(ISERROR(IF('Model Assumptions'!$I$227="No",0,(FZ177/12)+FZ178)),0,IF('Model Assumptions'!$I$227="No",0,(FZ177/12)+FZ178))</f>
        <v>0</v>
      </c>
      <c r="GA179" s="246">
        <f>IF(ISERROR(IF('Model Assumptions'!$I$227="No",0,(GA177/12)+GA178)),0,IF('Model Assumptions'!$I$227="No",0,(GA177/12)+GA178))</f>
        <v>0</v>
      </c>
      <c r="GB179" s="246">
        <f>IF(ISERROR(IF('Model Assumptions'!$I$227="No",0,(GB177/12)+GB178)),0,IF('Model Assumptions'!$I$227="No",0,(GB177/12)+GB178))</f>
        <v>0</v>
      </c>
      <c r="GC179" s="246">
        <f>IF(ISERROR(IF('Model Assumptions'!$I$227="No",0,(GC177/12)+GC178)),0,IF('Model Assumptions'!$I$227="No",0,(GC177/12)+GC178))</f>
        <v>0</v>
      </c>
      <c r="GD179" s="246">
        <f>IF(ISERROR(IF('Model Assumptions'!$I$227="No",0,(GD177/12)+GD178)),0,IF('Model Assumptions'!$I$227="No",0,(GD177/12)+GD178))</f>
        <v>0</v>
      </c>
      <c r="GE179" s="246">
        <f>IF(ISERROR(IF('Model Assumptions'!$I$227="No",0,(GE177/12)+GE178)),0,IF('Model Assumptions'!$I$227="No",0,(GE177/12)+GE178))</f>
        <v>0</v>
      </c>
      <c r="GF179" s="246">
        <f>IF(ISERROR(IF('Model Assumptions'!$I$227="No",0,(GF177/12)+GF178)),0,IF('Model Assumptions'!$I$227="No",0,(GF177/12)+GF178))</f>
        <v>0</v>
      </c>
      <c r="GG179" s="246">
        <f>IF(ISERROR(IF('Model Assumptions'!$I$227="No",0,(GG177/12)+GG178)),0,IF('Model Assumptions'!$I$227="No",0,(GG177/12)+GG178))</f>
        <v>0</v>
      </c>
      <c r="GH179" s="246">
        <f>IF(ISERROR(IF('Model Assumptions'!$I$227="No",0,(GH177/12)+GH178)),0,IF('Model Assumptions'!$I$227="No",0,(GH177/12)+GH178))</f>
        <v>0</v>
      </c>
      <c r="GI179" s="246">
        <f>IF(ISERROR(IF('Model Assumptions'!$I$227="No",0,(GI177/12)+GI178)),0,IF('Model Assumptions'!$I$227="No",0,(GI177/12)+GI178))</f>
        <v>0</v>
      </c>
      <c r="GJ179" s="246">
        <f>IF(ISERROR(IF('Model Assumptions'!$I$227="No",0,(GJ177/12)+GJ178)),0,IF('Model Assumptions'!$I$227="No",0,(GJ177/12)+GJ178))</f>
        <v>0</v>
      </c>
      <c r="GK179" s="246">
        <f>IF(ISERROR(IF('Model Assumptions'!$I$227="No",0,(GK177/12)+GK178)),0,IF('Model Assumptions'!$I$227="No",0,(GK177/12)+GK178))</f>
        <v>0</v>
      </c>
      <c r="GL179" s="246">
        <f>IF(ISERROR(IF('Model Assumptions'!$I$227="No",0,(GL177/12)+GL178)),0,IF('Model Assumptions'!$I$227="No",0,(GL177/12)+GL178))</f>
        <v>0</v>
      </c>
      <c r="GM179" s="246">
        <f>IF(ISERROR(IF('Model Assumptions'!$I$227="No",0,(GM177/12)+GM178)),0,IF('Model Assumptions'!$I$227="No",0,(GM177/12)+GM178))</f>
        <v>0</v>
      </c>
      <c r="GN179" s="246">
        <f>IF(ISERROR(IF('Model Assumptions'!$I$227="No",0,(GN177/12)+GN178)),0,IF('Model Assumptions'!$I$227="No",0,(GN177/12)+GN178))</f>
        <v>0</v>
      </c>
      <c r="GO179" s="246">
        <f>IF(ISERROR(IF('Model Assumptions'!$I$227="No",0,(GO177/12)+GO178)),0,IF('Model Assumptions'!$I$227="No",0,(GO177/12)+GO178))</f>
        <v>0</v>
      </c>
      <c r="GP179" s="246">
        <f>IF(ISERROR(IF('Model Assumptions'!$I$227="No",0,(GP177/12)+GP178)),0,IF('Model Assumptions'!$I$227="No",0,(GP177/12)+GP178))</f>
        <v>0</v>
      </c>
      <c r="GQ179" s="246">
        <f>IF(ISERROR(IF('Model Assumptions'!$I$227="No",0,(GQ177/12)+GQ178)),0,IF('Model Assumptions'!$I$227="No",0,(GQ177/12)+GQ178))</f>
        <v>0</v>
      </c>
      <c r="GR179" s="246">
        <f>IF(ISERROR(IF('Model Assumptions'!$I$227="No",0,(GR177/12)+GR178)),0,IF('Model Assumptions'!$I$227="No",0,(GR177/12)+GR178))</f>
        <v>0</v>
      </c>
      <c r="GS179" s="246">
        <f>IF(ISERROR(IF('Model Assumptions'!$I$227="No",0,(GS177/12)+GS178)),0,IF('Model Assumptions'!$I$227="No",0,(GS177/12)+GS178))</f>
        <v>0</v>
      </c>
      <c r="GT179" s="246">
        <f>IF(ISERROR(IF('Model Assumptions'!$I$227="No",0,(GT177/12)+GT178)),0,IF('Model Assumptions'!$I$227="No",0,(GT177/12)+GT178))</f>
        <v>0</v>
      </c>
      <c r="GU179" s="246">
        <f>IF(ISERROR(IF('Model Assumptions'!$I$227="No",0,(GU177/12)+GU178)),0,IF('Model Assumptions'!$I$227="No",0,(GU177/12)+GU178))</f>
        <v>0</v>
      </c>
      <c r="GV179" s="246">
        <f>IF(ISERROR(IF('Model Assumptions'!$I$227="No",0,(GV177/12)+GV178)),0,IF('Model Assumptions'!$I$227="No",0,(GV177/12)+GV178))</f>
        <v>0</v>
      </c>
      <c r="GW179" s="207"/>
      <c r="GX179" s="230">
        <f t="shared" si="223"/>
        <v>178</v>
      </c>
      <c r="HB179" s="211" t="str">
        <f>FT$18&amp;FT$19&amp;FT$20</f>
        <v/>
      </c>
      <c r="HF179" s="212" t="str">
        <f>FT$18&amp;FT$19&amp;FT$20&amp;"Term:"&amp; FT$43&amp;"  Mileage: "&amp;FT$44</f>
        <v xml:space="preserve">Term:  Mileage: </v>
      </c>
    </row>
    <row r="180" spans="1:214" ht="12" hidden="1" customHeight="1" x14ac:dyDescent="0.2">
      <c r="A180" s="230" t="s">
        <v>726</v>
      </c>
      <c r="B180" s="208" t="str">
        <f t="shared" si="128"/>
        <v>OurLeasePriceVD</v>
      </c>
      <c r="C180" s="213"/>
      <c r="D180" s="244" t="str">
        <f>'Vehicle Downtime'!C80</f>
        <v>Replacement vehicle (unlimited) VAT excl.</v>
      </c>
      <c r="E180" s="246">
        <f>IF(ISERROR(IF('Model Assumptions'!$I$227="No",0,IF(ISNUMBER(E68),E68,0))),0,IF('Model Assumptions'!$I$227="No",0,IF(ISNUMBER(E68),E68,0)))</f>
        <v>13.62</v>
      </c>
      <c r="F180" s="246">
        <f>IF(ISERROR(IF('Model Assumptions'!$I$227="No",0,IF(ISNUMBER(F68),F68,0))),0,IF('Model Assumptions'!$I$227="No",0,IF(ISNUMBER(F68),F68,0)))</f>
        <v>13.62</v>
      </c>
      <c r="G180" s="246">
        <f>IF(ISERROR(IF('Model Assumptions'!$I$227="No",0,IF(ISNUMBER(G68),G68,0))),0,IF('Model Assumptions'!$I$227="No",0,IF(ISNUMBER(G68),G68,0)))</f>
        <v>13.62</v>
      </c>
      <c r="H180" s="246">
        <f>IF(ISERROR(IF('Model Assumptions'!$I$227="No",0,IF(ISNUMBER(H68),H68,0))),0,IF('Model Assumptions'!$I$227="No",0,IF(ISNUMBER(H68),H68,0)))</f>
        <v>13.62</v>
      </c>
      <c r="I180" s="246">
        <f>IF(ISERROR(IF('Model Assumptions'!$I$227="No",0,IF(ISNUMBER(I68),I68,0))),0,IF('Model Assumptions'!$I$227="No",0,IF(ISNUMBER(I68),I68,0)))</f>
        <v>13.62</v>
      </c>
      <c r="J180" s="246">
        <f>IF(ISERROR(IF('Model Assumptions'!$I$227="No",0,IF(ISNUMBER(J68),J68,0))),0,IF('Model Assumptions'!$I$227="No",0,IF(ISNUMBER(J68),J68,0)))</f>
        <v>13.62</v>
      </c>
      <c r="K180" s="246">
        <f>IF(ISERROR(IF('Model Assumptions'!$I$227="No",0,IF(ISNUMBER(K68),K68,0))),0,IF('Model Assumptions'!$I$227="No",0,IF(ISNUMBER(K68),K68,0)))</f>
        <v>13.62</v>
      </c>
      <c r="L180" s="246">
        <f>IF(ISERROR(IF('Model Assumptions'!$I$227="No",0,IF(ISNUMBER(L68),L68,0))),0,IF('Model Assumptions'!$I$227="No",0,IF(ISNUMBER(L68),L68,0)))</f>
        <v>13.62</v>
      </c>
      <c r="M180" s="246">
        <f>IF(ISERROR(IF('Model Assumptions'!$I$227="No",0,IF(ISNUMBER(M68),M68,0))),0,IF('Model Assumptions'!$I$227="No",0,IF(ISNUMBER(M68),M68,0)))</f>
        <v>13.62</v>
      </c>
      <c r="N180" s="246">
        <f>IF(ISERROR(IF('Model Assumptions'!$I$227="No",0,IF(ISNUMBER(N68),N68,0))),0,IF('Model Assumptions'!$I$227="No",0,IF(ISNUMBER(N68),N68,0)))</f>
        <v>13.62</v>
      </c>
      <c r="O180" s="246">
        <f>IF(ISERROR(IF('Model Assumptions'!$I$227="No",0,IF(ISNUMBER(O68),O68,0))),0,IF('Model Assumptions'!$I$227="No",0,IF(ISNUMBER(O68),O68,0)))</f>
        <v>13.62</v>
      </c>
      <c r="P180" s="246">
        <f>IF(ISERROR(IF('Model Assumptions'!$I$227="No",0,IF(ISNUMBER(P68),P68,0))),0,IF('Model Assumptions'!$I$227="No",0,IF(ISNUMBER(P68),P68,0)))</f>
        <v>13.62</v>
      </c>
      <c r="Q180" s="246">
        <f>IF(ISERROR(IF('Model Assumptions'!$I$227="No",0,IF(ISNUMBER(Q68),Q68,0))),0,IF('Model Assumptions'!$I$227="No",0,IF(ISNUMBER(Q68),Q68,0)))</f>
        <v>13.62</v>
      </c>
      <c r="R180" s="246">
        <f>IF(ISERROR(IF('Model Assumptions'!$I$227="No",0,IF(ISNUMBER(R68),R68,0))),0,IF('Model Assumptions'!$I$227="No",0,IF(ISNUMBER(R68),R68,0)))</f>
        <v>13.62</v>
      </c>
      <c r="S180" s="246">
        <f>IF(ISERROR(IF('Model Assumptions'!$I$227="No",0,IF(ISNUMBER(S68),S68,0))),0,IF('Model Assumptions'!$I$227="No",0,IF(ISNUMBER(S68),S68,0)))</f>
        <v>13.62</v>
      </c>
      <c r="T180" s="246">
        <f>IF(ISERROR(IF('Model Assumptions'!$I$227="No",0,IF(ISNUMBER(T68),T68,0))),0,IF('Model Assumptions'!$I$227="No",0,IF(ISNUMBER(T68),T68,0)))</f>
        <v>13.62</v>
      </c>
      <c r="U180" s="246">
        <f>IF(ISERROR(IF('Model Assumptions'!$I$227="No",0,IF(ISNUMBER(U68),U68,0))),0,IF('Model Assumptions'!$I$227="No",0,IF(ISNUMBER(U68),U68,0)))</f>
        <v>13.62</v>
      </c>
      <c r="V180" s="246">
        <f>IF(ISERROR(IF('Model Assumptions'!$I$227="No",0,IF(ISNUMBER(V68),V68,0))),0,IF('Model Assumptions'!$I$227="No",0,IF(ISNUMBER(V68),V68,0)))</f>
        <v>13.62</v>
      </c>
      <c r="W180" s="246">
        <f>IF(ISERROR(IF('Model Assumptions'!$I$227="No",0,IF(ISNUMBER(W68),W68,0))),0,IF('Model Assumptions'!$I$227="No",0,IF(ISNUMBER(W68),W68,0)))</f>
        <v>13.62</v>
      </c>
      <c r="X180" s="246">
        <f>IF(ISERROR(IF('Model Assumptions'!$I$227="No",0,IF(ISNUMBER(X68),X68,0))),0,IF('Model Assumptions'!$I$227="No",0,IF(ISNUMBER(X68),X68,0)))</f>
        <v>13.62</v>
      </c>
      <c r="Y180" s="246">
        <f>IF(ISERROR(IF('Model Assumptions'!$I$227="No",0,IF(ISNUMBER(Y68),Y68,0))),0,IF('Model Assumptions'!$I$227="No",0,IF(ISNUMBER(Y68),Y68,0)))</f>
        <v>13.62</v>
      </c>
      <c r="Z180" s="246">
        <f>IF(ISERROR(IF('Model Assumptions'!$I$227="No",0,IF(ISNUMBER(Z68),Z68,0))),0,IF('Model Assumptions'!$I$227="No",0,IF(ISNUMBER(Z68),Z68,0)))</f>
        <v>13.62</v>
      </c>
      <c r="AA180" s="246">
        <f>IF(ISERROR(IF('Model Assumptions'!$I$227="No",0,IF(ISNUMBER(AA68),AA68,0))),0,IF('Model Assumptions'!$I$227="No",0,IF(ISNUMBER(AA68),AA68,0)))</f>
        <v>13.62</v>
      </c>
      <c r="AB180" s="246">
        <f>IF(ISERROR(IF('Model Assumptions'!$I$227="No",0,IF(ISNUMBER(AB68),AB68,0))),0,IF('Model Assumptions'!$I$227="No",0,IF(ISNUMBER(AB68),AB68,0)))</f>
        <v>13.62</v>
      </c>
      <c r="AC180" s="246">
        <f>IF(ISERROR(IF('Model Assumptions'!$I$227="No",0,IF(ISNUMBER(AC68),AC68,0))),0,IF('Model Assumptions'!$I$227="No",0,IF(ISNUMBER(AC68),AC68,0)))</f>
        <v>13.62</v>
      </c>
      <c r="AD180" s="246">
        <f>IF(ISERROR(IF('Model Assumptions'!$I$227="No",0,IF(ISNUMBER(AD68),AD68,0))),0,IF('Model Assumptions'!$I$227="No",0,IF(ISNUMBER(AD68),AD68,0)))</f>
        <v>13.62</v>
      </c>
      <c r="AE180" s="246">
        <f>IF(ISERROR(IF('Model Assumptions'!$I$227="No",0,IF(ISNUMBER(AE68),AE68,0))),0,IF('Model Assumptions'!$I$227="No",0,IF(ISNUMBER(AE68),AE68,0)))</f>
        <v>13.62</v>
      </c>
      <c r="AF180" s="246">
        <f>IF(ISERROR(IF('Model Assumptions'!$I$227="No",0,IF(ISNUMBER(AF68),AF68,0))),0,IF('Model Assumptions'!$I$227="No",0,IF(ISNUMBER(AF68),AF68,0)))</f>
        <v>13.62</v>
      </c>
      <c r="AG180" s="246">
        <f>IF(ISERROR(IF('Model Assumptions'!$I$227="No",0,IF(ISNUMBER(AG68),AG68,0))),0,IF('Model Assumptions'!$I$227="No",0,IF(ISNUMBER(AG68),AG68,0)))</f>
        <v>13.62</v>
      </c>
      <c r="AH180" s="246">
        <f>IF(ISERROR(IF('Model Assumptions'!$I$227="No",0,IF(ISNUMBER(AH68),AH68,0))),0,IF('Model Assumptions'!$I$227="No",0,IF(ISNUMBER(AH68),AH68,0)))</f>
        <v>13.62</v>
      </c>
      <c r="AI180" s="246">
        <f>IF(ISERROR(IF('Model Assumptions'!$I$227="No",0,IF(ISNUMBER(AI68),AI68,0))),0,IF('Model Assumptions'!$I$227="No",0,IF(ISNUMBER(AI68),AI68,0)))</f>
        <v>13.62</v>
      </c>
      <c r="AJ180" s="246">
        <f>IF(ISERROR(IF('Model Assumptions'!$I$227="No",0,IF(ISNUMBER(AJ68),AJ68,0))),0,IF('Model Assumptions'!$I$227="No",0,IF(ISNUMBER(AJ68),AJ68,0)))</f>
        <v>13.62</v>
      </c>
      <c r="AK180" s="246">
        <f>IF(ISERROR(IF('Model Assumptions'!$I$227="No",0,IF(ISNUMBER(AK68),AK68,0))),0,IF('Model Assumptions'!$I$227="No",0,IF(ISNUMBER(AK68),AK68,0)))</f>
        <v>13.62</v>
      </c>
      <c r="AL180" s="246">
        <f>IF(ISERROR(IF('Model Assumptions'!$I$227="No",0,IF(ISNUMBER(AL68),AL68,0))),0,IF('Model Assumptions'!$I$227="No",0,IF(ISNUMBER(AL68),AL68,0)))</f>
        <v>13.62</v>
      </c>
      <c r="AM180" s="246">
        <f>IF(ISERROR(IF('Model Assumptions'!$I$227="No",0,IF(ISNUMBER(AM68),AM68,0))),0,IF('Model Assumptions'!$I$227="No",0,IF(ISNUMBER(AM68),AM68,0)))</f>
        <v>13.62</v>
      </c>
      <c r="AN180" s="246">
        <f>IF(ISERROR(IF('Model Assumptions'!$I$227="No",0,IF(ISNUMBER(AN68),AN68,0))),0,IF('Model Assumptions'!$I$227="No",0,IF(ISNUMBER(AN68),AN68,0)))</f>
        <v>13.62</v>
      </c>
      <c r="AO180" s="246">
        <f>IF(ISERROR(IF('Model Assumptions'!$I$227="No",0,IF(ISNUMBER(AO68),AO68,0))),0,IF('Model Assumptions'!$I$227="No",0,IF(ISNUMBER(AO68),AO68,0)))</f>
        <v>13.62</v>
      </c>
      <c r="AP180" s="246">
        <f>IF(ISERROR(IF('Model Assumptions'!$I$227="No",0,IF(ISNUMBER(AP68),AP68,0))),0,IF('Model Assumptions'!$I$227="No",0,IF(ISNUMBER(AP68),AP68,0)))</f>
        <v>13.62</v>
      </c>
      <c r="AQ180" s="246">
        <f>IF(ISERROR(IF('Model Assumptions'!$I$227="No",0,IF(ISNUMBER(AQ68),AQ68,0))),0,IF('Model Assumptions'!$I$227="No",0,IF(ISNUMBER(AQ68),AQ68,0)))</f>
        <v>13.62</v>
      </c>
      <c r="AR180" s="246">
        <f>IF(ISERROR(IF('Model Assumptions'!$I$227="No",0,IF(ISNUMBER(AR68),AR68,0))),0,IF('Model Assumptions'!$I$227="No",0,IF(ISNUMBER(AR68),AR68,0)))</f>
        <v>13.62</v>
      </c>
      <c r="AS180" s="246">
        <f>IF(ISERROR(IF('Model Assumptions'!$I$227="No",0,IF(ISNUMBER(AS68),AS68,0))),0,IF('Model Assumptions'!$I$227="No",0,IF(ISNUMBER(AS68),AS68,0)))</f>
        <v>13.62</v>
      </c>
      <c r="AT180" s="246">
        <f>IF(ISERROR(IF('Model Assumptions'!$I$227="No",0,IF(ISNUMBER(AT68),AT68,0))),0,IF('Model Assumptions'!$I$227="No",0,IF(ISNUMBER(AT68),AT68,0)))</f>
        <v>13.62</v>
      </c>
      <c r="AU180" s="246">
        <f>IF(ISERROR(IF('Model Assumptions'!$I$227="No",0,IF(ISNUMBER(AU68),AU68,0))),0,IF('Model Assumptions'!$I$227="No",0,IF(ISNUMBER(AU68),AU68,0)))</f>
        <v>13.62</v>
      </c>
      <c r="AV180" s="246">
        <f>IF(ISERROR(IF('Model Assumptions'!$I$227="No",0,IF(ISNUMBER(AV68),AV68,0))),0,IF('Model Assumptions'!$I$227="No",0,IF(ISNUMBER(AV68),AV68,0)))</f>
        <v>13.62</v>
      </c>
      <c r="AW180" s="246">
        <f>IF(ISERROR(IF('Model Assumptions'!$I$227="No",0,IF(ISNUMBER(AW68),AW68,0))),0,IF('Model Assumptions'!$I$227="No",0,IF(ISNUMBER(AW68),AW68,0)))</f>
        <v>13.62</v>
      </c>
      <c r="AX180" s="246">
        <f>IF(ISERROR(IF('Model Assumptions'!$I$227="No",0,IF(ISNUMBER(AX68),AX68,0))),0,IF('Model Assumptions'!$I$227="No",0,IF(ISNUMBER(AX68),AX68,0)))</f>
        <v>13.62</v>
      </c>
      <c r="AY180" s="246">
        <f>IF(ISERROR(IF('Model Assumptions'!$I$227="No",0,IF(ISNUMBER(AY68),AY68,0))),0,IF('Model Assumptions'!$I$227="No",0,IF(ISNUMBER(AY68),AY68,0)))</f>
        <v>13.62</v>
      </c>
      <c r="AZ180" s="246">
        <f>IF(ISERROR(IF('Model Assumptions'!$I$227="No",0,IF(ISNUMBER(AZ68),AZ68,0))),0,IF('Model Assumptions'!$I$227="No",0,IF(ISNUMBER(AZ68),AZ68,0)))</f>
        <v>13.62</v>
      </c>
      <c r="BA180" s="246">
        <f>IF(ISERROR(IF('Model Assumptions'!$I$227="No",0,IF(ISNUMBER(BA68),BA68,0))),0,IF('Model Assumptions'!$I$227="No",0,IF(ISNUMBER(BA68),BA68,0)))</f>
        <v>13.62</v>
      </c>
      <c r="BB180" s="246">
        <f>IF(ISERROR(IF('Model Assumptions'!$I$227="No",0,IF(ISNUMBER(BB68),BB68,0))),0,IF('Model Assumptions'!$I$227="No",0,IF(ISNUMBER(BB68),BB68,0)))</f>
        <v>13.62</v>
      </c>
      <c r="BC180" s="246">
        <f>IF(ISERROR(IF('Model Assumptions'!$I$227="No",0,IF(ISNUMBER(BC68),BC68,0))),0,IF('Model Assumptions'!$I$227="No",0,IF(ISNUMBER(BC68),BC68,0)))</f>
        <v>13.62</v>
      </c>
      <c r="BD180" s="246">
        <f>IF(ISERROR(IF('Model Assumptions'!$I$227="No",0,IF(ISNUMBER(BD68),BD68,0))),0,IF('Model Assumptions'!$I$227="No",0,IF(ISNUMBER(BD68),BD68,0)))</f>
        <v>13.62</v>
      </c>
      <c r="BE180" s="246">
        <f>IF(ISERROR(IF('Model Assumptions'!$I$227="No",0,IF(ISNUMBER(BE68),BE68,0))),0,IF('Model Assumptions'!$I$227="No",0,IF(ISNUMBER(BE68),BE68,0)))</f>
        <v>13.62</v>
      </c>
      <c r="BF180" s="246">
        <f>IF(ISERROR(IF('Model Assumptions'!$I$227="No",0,IF(ISNUMBER(BF68),BF68,0))),0,IF('Model Assumptions'!$I$227="No",0,IF(ISNUMBER(BF68),BF68,0)))</f>
        <v>13.62</v>
      </c>
      <c r="BG180" s="246">
        <f>IF(ISERROR(IF('Model Assumptions'!$I$227="No",0,IF(ISNUMBER(BG68),BG68,0))),0,IF('Model Assumptions'!$I$227="No",0,IF(ISNUMBER(BG68),BG68,0)))</f>
        <v>13.62</v>
      </c>
      <c r="BH180" s="246">
        <f>IF(ISERROR(IF('Model Assumptions'!$I$227="No",0,IF(ISNUMBER(BH68),BH68,0))),0,IF('Model Assumptions'!$I$227="No",0,IF(ISNUMBER(BH68),BH68,0)))</f>
        <v>13.62</v>
      </c>
      <c r="BI180" s="246">
        <f>IF(ISERROR(IF('Model Assumptions'!$I$227="No",0,IF(ISNUMBER(BI68),BI68,0))),0,IF('Model Assumptions'!$I$227="No",0,IF(ISNUMBER(BI68),BI68,0)))</f>
        <v>13.62</v>
      </c>
      <c r="BJ180" s="246">
        <f>IF(ISERROR(IF('Model Assumptions'!$I$227="No",0,IF(ISNUMBER(BJ68),BJ68,0))),0,IF('Model Assumptions'!$I$227="No",0,IF(ISNUMBER(BJ68),BJ68,0)))</f>
        <v>13.62</v>
      </c>
      <c r="BK180" s="246">
        <f>IF(ISERROR(IF('Model Assumptions'!$I$227="No",0,IF(ISNUMBER(BK68),BK68,0))),0,IF('Model Assumptions'!$I$227="No",0,IF(ISNUMBER(BK68),BK68,0)))</f>
        <v>13.62</v>
      </c>
      <c r="BL180" s="246">
        <f>IF(ISERROR(IF('Model Assumptions'!$I$227="No",0,IF(ISNUMBER(BL68),BL68,0))),0,IF('Model Assumptions'!$I$227="No",0,IF(ISNUMBER(BL68),BL68,0)))</f>
        <v>13.62</v>
      </c>
      <c r="BM180" s="246">
        <f>IF(ISERROR(IF('Model Assumptions'!$I$227="No",0,IF(ISNUMBER(BM68),BM68,0))),0,IF('Model Assumptions'!$I$227="No",0,IF(ISNUMBER(BM68),BM68,0)))</f>
        <v>13.62</v>
      </c>
      <c r="BN180" s="246">
        <f>IF(ISERROR(IF('Model Assumptions'!$I$227="No",0,IF(ISNUMBER(BN68),BN68,0))),0,IF('Model Assumptions'!$I$227="No",0,IF(ISNUMBER(BN68),BN68,0)))</f>
        <v>13.62</v>
      </c>
      <c r="BO180" s="246">
        <f>IF(ISERROR(IF('Model Assumptions'!$I$227="No",0,IF(ISNUMBER(BO68),BO68,0))),0,IF('Model Assumptions'!$I$227="No",0,IF(ISNUMBER(BO68),BO68,0)))</f>
        <v>13.62</v>
      </c>
      <c r="BP180" s="246">
        <f>IF(ISERROR(IF('Model Assumptions'!$I$227="No",0,IF(ISNUMBER(BP68),BP68,0))),0,IF('Model Assumptions'!$I$227="No",0,IF(ISNUMBER(BP68),BP68,0)))</f>
        <v>13.62</v>
      </c>
      <c r="BQ180" s="246">
        <f>IF(ISERROR(IF('Model Assumptions'!$I$227="No",0,IF(ISNUMBER(BQ68),BQ68,0))),0,IF('Model Assumptions'!$I$227="No",0,IF(ISNUMBER(BQ68),BQ68,0)))</f>
        <v>13.62</v>
      </c>
      <c r="BR180" s="246">
        <f>IF(ISERROR(IF('Model Assumptions'!$I$227="No",0,IF(ISNUMBER(BR68),BR68,0))),0,IF('Model Assumptions'!$I$227="No",0,IF(ISNUMBER(BR68),BR68,0)))</f>
        <v>13.62</v>
      </c>
      <c r="BS180" s="246">
        <f>IF(ISERROR(IF('Model Assumptions'!$I$227="No",0,IF(ISNUMBER(BS68),BS68,0))),0,IF('Model Assumptions'!$I$227="No",0,IF(ISNUMBER(BS68),BS68,0)))</f>
        <v>13.62</v>
      </c>
      <c r="BT180" s="246">
        <f>IF(ISERROR(IF('Model Assumptions'!$I$227="No",0,IF(ISNUMBER(BT68),BT68,0))),0,IF('Model Assumptions'!$I$227="No",0,IF(ISNUMBER(BT68),BT68,0)))</f>
        <v>13.62</v>
      </c>
      <c r="BU180" s="246">
        <f>IF(ISERROR(IF('Model Assumptions'!$I$227="No",0,IF(ISNUMBER(BU68),BU68,0))),0,IF('Model Assumptions'!$I$227="No",0,IF(ISNUMBER(BU68),BU68,0)))</f>
        <v>13.62</v>
      </c>
      <c r="BV180" s="246">
        <f>IF(ISERROR(IF('Model Assumptions'!$I$227="No",0,IF(ISNUMBER(BV68),BV68,0))),0,IF('Model Assumptions'!$I$227="No",0,IF(ISNUMBER(BV68),BV68,0)))</f>
        <v>13.62</v>
      </c>
      <c r="BW180" s="246">
        <f>IF(ISERROR(IF('Model Assumptions'!$I$227="No",0,IF(ISNUMBER(BW68),BW68,0))),0,IF('Model Assumptions'!$I$227="No",0,IF(ISNUMBER(BW68),BW68,0)))</f>
        <v>13.62</v>
      </c>
      <c r="BX180" s="246">
        <f>IF(ISERROR(IF('Model Assumptions'!$I$227="No",0,IF(ISNUMBER(BX68),BX68,0))),0,IF('Model Assumptions'!$I$227="No",0,IF(ISNUMBER(BX68),BX68,0)))</f>
        <v>13.62</v>
      </c>
      <c r="BY180" s="246">
        <f>IF(ISERROR(IF('Model Assumptions'!$I$227="No",0,IF(ISNUMBER(BY68),BY68,0))),0,IF('Model Assumptions'!$I$227="No",0,IF(ISNUMBER(BY68),BY68,0)))</f>
        <v>13.62</v>
      </c>
      <c r="BZ180" s="246">
        <f>IF(ISERROR(IF('Model Assumptions'!$I$227="No",0,IF(ISNUMBER(BZ68),BZ68,0))),0,IF('Model Assumptions'!$I$227="No",0,IF(ISNUMBER(BZ68),BZ68,0)))</f>
        <v>13.62</v>
      </c>
      <c r="CA180" s="246">
        <f>IF(ISERROR(IF('Model Assumptions'!$I$227="No",0,IF(ISNUMBER(CA68),CA68,0))),0,IF('Model Assumptions'!$I$227="No",0,IF(ISNUMBER(CA68),CA68,0)))</f>
        <v>13.62</v>
      </c>
      <c r="CB180" s="246">
        <f>IF(ISERROR(IF('Model Assumptions'!$I$227="No",0,IF(ISNUMBER(CB68),CB68,0))),0,IF('Model Assumptions'!$I$227="No",0,IF(ISNUMBER(CB68),CB68,0)))</f>
        <v>13.62</v>
      </c>
      <c r="CC180" s="246">
        <f>IF(ISERROR(IF('Model Assumptions'!$I$227="No",0,IF(ISNUMBER(CC68),CC68,0))),0,IF('Model Assumptions'!$I$227="No",0,IF(ISNUMBER(CC68),CC68,0)))</f>
        <v>13.62</v>
      </c>
      <c r="CD180" s="246">
        <f>IF(ISERROR(IF('Model Assumptions'!$I$227="No",0,IF(ISNUMBER(CD68),CD68,0))),0,IF('Model Assumptions'!$I$227="No",0,IF(ISNUMBER(CD68),CD68,0)))</f>
        <v>13.62</v>
      </c>
      <c r="CE180" s="246">
        <f>IF(ISERROR(IF('Model Assumptions'!$I$227="No",0,IF(ISNUMBER(CE68),CE68,0))),0,IF('Model Assumptions'!$I$227="No",0,IF(ISNUMBER(CE68),CE68,0)))</f>
        <v>13.62</v>
      </c>
      <c r="CF180" s="246">
        <f>IF(ISERROR(IF('Model Assumptions'!$I$227="No",0,IF(ISNUMBER(CF68),CF68,0))),0,IF('Model Assumptions'!$I$227="No",0,IF(ISNUMBER(CF68),CF68,0)))</f>
        <v>13.62</v>
      </c>
      <c r="CG180" s="246">
        <f>IF(ISERROR(IF('Model Assumptions'!$I$227="No",0,IF(ISNUMBER(CG68),CG68,0))),0,IF('Model Assumptions'!$I$227="No",0,IF(ISNUMBER(CG68),CG68,0)))</f>
        <v>13.62</v>
      </c>
      <c r="CH180" s="246">
        <f>IF(ISERROR(IF('Model Assumptions'!$I$227="No",0,IF(ISNUMBER(CH68),CH68,0))),0,IF('Model Assumptions'!$I$227="No",0,IF(ISNUMBER(CH68),CH68,0)))</f>
        <v>13.62</v>
      </c>
      <c r="CI180" s="246">
        <f>IF(ISERROR(IF('Model Assumptions'!$I$227="No",0,IF(ISNUMBER(CI68),CI68,0))),0,IF('Model Assumptions'!$I$227="No",0,IF(ISNUMBER(CI68),CI68,0)))</f>
        <v>13.62</v>
      </c>
      <c r="CJ180" s="246">
        <f>IF(ISERROR(IF('Model Assumptions'!$I$227="No",0,IF(ISNUMBER(CJ68),CJ68,0))),0,IF('Model Assumptions'!$I$227="No",0,IF(ISNUMBER(CJ68),CJ68,0)))</f>
        <v>13.62</v>
      </c>
      <c r="CK180" s="246">
        <f>IF(ISERROR(IF('Model Assumptions'!$I$227="No",0,IF(ISNUMBER(CK68),CK68,0))),0,IF('Model Assumptions'!$I$227="No",0,IF(ISNUMBER(CK68),CK68,0)))</f>
        <v>13.62</v>
      </c>
      <c r="CL180" s="246">
        <f>IF(ISERROR(IF('Model Assumptions'!$I$227="No",0,IF(ISNUMBER(CL68),CL68,0))),0,IF('Model Assumptions'!$I$227="No",0,IF(ISNUMBER(CL68),CL68,0)))</f>
        <v>13.62</v>
      </c>
      <c r="CM180" s="246">
        <f>IF(ISERROR(IF('Model Assumptions'!$I$227="No",0,IF(ISNUMBER(CM68),CM68,0))),0,IF('Model Assumptions'!$I$227="No",0,IF(ISNUMBER(CM68),CM68,0)))</f>
        <v>13.62</v>
      </c>
      <c r="CN180" s="246">
        <f>IF(ISERROR(IF('Model Assumptions'!$I$227="No",0,IF(ISNUMBER(CN68),CN68,0))),0,IF('Model Assumptions'!$I$227="No",0,IF(ISNUMBER(CN68),CN68,0)))</f>
        <v>13.62</v>
      </c>
      <c r="CO180" s="246">
        <f>IF(ISERROR(IF('Model Assumptions'!$I$227="No",0,IF(ISNUMBER(CO68),CO68,0))),0,IF('Model Assumptions'!$I$227="No",0,IF(ISNUMBER(CO68),CO68,0)))</f>
        <v>13.62</v>
      </c>
      <c r="CP180" s="246">
        <f>IF(ISERROR(IF('Model Assumptions'!$I$227="No",0,IF(ISNUMBER(CP68),CP68,0))),0,IF('Model Assumptions'!$I$227="No",0,IF(ISNUMBER(CP68),CP68,0)))</f>
        <v>13.62</v>
      </c>
      <c r="CQ180" s="246">
        <f>IF(ISERROR(IF('Model Assumptions'!$I$227="No",0,IF(ISNUMBER(CQ68),CQ68,0))),0,IF('Model Assumptions'!$I$227="No",0,IF(ISNUMBER(CQ68),CQ68,0)))</f>
        <v>13.62</v>
      </c>
      <c r="CR180" s="246">
        <f>IF(ISERROR(IF('Model Assumptions'!$I$227="No",0,IF(ISNUMBER(CR68),CR68,0))),0,IF('Model Assumptions'!$I$227="No",0,IF(ISNUMBER(CR68),CR68,0)))</f>
        <v>13.62</v>
      </c>
      <c r="CS180" s="246">
        <f>IF(ISERROR(IF('Model Assumptions'!$I$227="No",0,IF(ISNUMBER(CS68),CS68,0))),0,IF('Model Assumptions'!$I$227="No",0,IF(ISNUMBER(CS68),CS68,0)))</f>
        <v>13.62</v>
      </c>
      <c r="CT180" s="246">
        <f>IF(ISERROR(IF('Model Assumptions'!$I$227="No",0,IF(ISNUMBER(CT68),CT68,0))),0,IF('Model Assumptions'!$I$227="No",0,IF(ISNUMBER(CT68),CT68,0)))</f>
        <v>13.62</v>
      </c>
      <c r="CU180" s="246">
        <f>IF(ISERROR(IF('Model Assumptions'!$I$227="No",0,IF(ISNUMBER(CU68),CU68,0))),0,IF('Model Assumptions'!$I$227="No",0,IF(ISNUMBER(CU68),CU68,0)))</f>
        <v>13.62</v>
      </c>
      <c r="CV180" s="246">
        <f>IF(ISERROR(IF('Model Assumptions'!$I$227="No",0,IF(ISNUMBER(CV68),CV68,0))),0,IF('Model Assumptions'!$I$227="No",0,IF(ISNUMBER(CV68),CV68,0)))</f>
        <v>13.62</v>
      </c>
      <c r="CW180" s="246">
        <f>IF(ISERROR(IF('Model Assumptions'!$I$227="No",0,IF(ISNUMBER(CW68),CW68,0))),0,IF('Model Assumptions'!$I$227="No",0,IF(ISNUMBER(CW68),CW68,0)))</f>
        <v>13.62</v>
      </c>
      <c r="CX180" s="246">
        <f>IF(ISERROR(IF('Model Assumptions'!$I$227="No",0,IF(ISNUMBER(CX68),CX68,0))),0,IF('Model Assumptions'!$I$227="No",0,IF(ISNUMBER(CX68),CX68,0)))</f>
        <v>13.62</v>
      </c>
      <c r="CY180" s="246">
        <f>IF(ISERROR(IF('Model Assumptions'!$I$227="No",0,IF(ISNUMBER(CY68),CY68,0))),0,IF('Model Assumptions'!$I$227="No",0,IF(ISNUMBER(CY68),CY68,0)))</f>
        <v>13.62</v>
      </c>
      <c r="CZ180" s="246">
        <f>IF(ISERROR(IF('Model Assumptions'!$I$227="No",0,IF(ISNUMBER(CZ68),CZ68,0))),0,IF('Model Assumptions'!$I$227="No",0,IF(ISNUMBER(CZ68),CZ68,0)))</f>
        <v>13.62</v>
      </c>
      <c r="DA180" s="246">
        <f>IF(ISERROR(IF('Model Assumptions'!$I$227="No",0,IF(ISNUMBER(DA68),DA68,0))),0,IF('Model Assumptions'!$I$227="No",0,IF(ISNUMBER(DA68),DA68,0)))</f>
        <v>13.62</v>
      </c>
      <c r="DB180" s="246">
        <f>IF(ISERROR(IF('Model Assumptions'!$I$227="No",0,IF(ISNUMBER(DB68),DB68,0))),0,IF('Model Assumptions'!$I$227="No",0,IF(ISNUMBER(DB68),DB68,0)))</f>
        <v>13.62</v>
      </c>
      <c r="DC180" s="246">
        <f>IF(ISERROR(IF('Model Assumptions'!$I$227="No",0,IF(ISNUMBER(DC68),DC68,0))),0,IF('Model Assumptions'!$I$227="No",0,IF(ISNUMBER(DC68),DC68,0)))</f>
        <v>13.62</v>
      </c>
      <c r="DD180" s="246">
        <f>IF(ISERROR(IF('Model Assumptions'!$I$227="No",0,IF(ISNUMBER(DD68),DD68,0))),0,IF('Model Assumptions'!$I$227="No",0,IF(ISNUMBER(DD68),DD68,0)))</f>
        <v>13.62</v>
      </c>
      <c r="DE180" s="246">
        <f>IF(ISERROR(IF('Model Assumptions'!$I$227="No",0,IF(ISNUMBER(DE68),DE68,0))),0,IF('Model Assumptions'!$I$227="No",0,IF(ISNUMBER(DE68),DE68,0)))</f>
        <v>13.62</v>
      </c>
      <c r="DF180" s="246">
        <f>IF(ISERROR(IF('Model Assumptions'!$I$227="No",0,IF(ISNUMBER(DF68),DF68,0))),0,IF('Model Assumptions'!$I$227="No",0,IF(ISNUMBER(DF68),DF68,0)))</f>
        <v>13.62</v>
      </c>
      <c r="DG180" s="246">
        <f>IF(ISERROR(IF('Model Assumptions'!$I$227="No",0,IF(ISNUMBER(DG68),DG68,0))),0,IF('Model Assumptions'!$I$227="No",0,IF(ISNUMBER(DG68),DG68,0)))</f>
        <v>13.62</v>
      </c>
      <c r="DH180" s="246">
        <f>IF(ISERROR(IF('Model Assumptions'!$I$227="No",0,IF(ISNUMBER(DH68),DH68,0))),0,IF('Model Assumptions'!$I$227="No",0,IF(ISNUMBER(DH68),DH68,0)))</f>
        <v>13.62</v>
      </c>
      <c r="DI180" s="246">
        <f>IF(ISERROR(IF('Model Assumptions'!$I$227="No",0,IF(ISNUMBER(DI68),DI68,0))),0,IF('Model Assumptions'!$I$227="No",0,IF(ISNUMBER(DI68),DI68,0)))</f>
        <v>13.62</v>
      </c>
      <c r="DJ180" s="246">
        <f>IF(ISERROR(IF('Model Assumptions'!$I$227="No",0,IF(ISNUMBER(DJ68),DJ68,0))),0,IF('Model Assumptions'!$I$227="No",0,IF(ISNUMBER(DJ68),DJ68,0)))</f>
        <v>13.62</v>
      </c>
      <c r="DK180" s="246">
        <f>IF(ISERROR(IF('Model Assumptions'!$I$227="No",0,IF(ISNUMBER(DK68),DK68,0))),0,IF('Model Assumptions'!$I$227="No",0,IF(ISNUMBER(DK68),DK68,0)))</f>
        <v>13.62</v>
      </c>
      <c r="DL180" s="246">
        <f>IF(ISERROR(IF('Model Assumptions'!$I$227="No",0,IF(ISNUMBER(DL68),DL68,0))),0,IF('Model Assumptions'!$I$227="No",0,IF(ISNUMBER(DL68),DL68,0)))</f>
        <v>13.62</v>
      </c>
      <c r="DM180" s="246">
        <f>IF(ISERROR(IF('Model Assumptions'!$I$227="No",0,IF(ISNUMBER(DM68),DM68,0))),0,IF('Model Assumptions'!$I$227="No",0,IF(ISNUMBER(DM68),DM68,0)))</f>
        <v>13.62</v>
      </c>
      <c r="DN180" s="246">
        <f>IF(ISERROR(IF('Model Assumptions'!$I$227="No",0,IF(ISNUMBER(DN68),DN68,0))),0,IF('Model Assumptions'!$I$227="No",0,IF(ISNUMBER(DN68),DN68,0)))</f>
        <v>13.62</v>
      </c>
      <c r="DO180" s="246">
        <f>IF(ISERROR(IF('Model Assumptions'!$I$227="No",0,IF(ISNUMBER(DO68),DO68,0))),0,IF('Model Assumptions'!$I$227="No",0,IF(ISNUMBER(DO68),DO68,0)))</f>
        <v>13.62</v>
      </c>
      <c r="DP180" s="246">
        <f>IF(ISERROR(IF('Model Assumptions'!$I$227="No",0,IF(ISNUMBER(DP68),DP68,0))),0,IF('Model Assumptions'!$I$227="No",0,IF(ISNUMBER(DP68),DP68,0)))</f>
        <v>13.62</v>
      </c>
      <c r="DQ180" s="246">
        <f>IF(ISERROR(IF('Model Assumptions'!$I$227="No",0,IF(ISNUMBER(DQ68),DQ68,0))),0,IF('Model Assumptions'!$I$227="No",0,IF(ISNUMBER(DQ68),DQ68,0)))</f>
        <v>13.62</v>
      </c>
      <c r="DR180" s="246">
        <f>IF(ISERROR(IF('Model Assumptions'!$I$227="No",0,IF(ISNUMBER(DR68),DR68,0))),0,IF('Model Assumptions'!$I$227="No",0,IF(ISNUMBER(DR68),DR68,0)))</f>
        <v>13.62</v>
      </c>
      <c r="DS180" s="246">
        <f>IF(ISERROR(IF('Model Assumptions'!$I$227="No",0,IF(ISNUMBER(DS68),DS68,0))),0,IF('Model Assumptions'!$I$227="No",0,IF(ISNUMBER(DS68),DS68,0)))</f>
        <v>13.62</v>
      </c>
      <c r="DT180" s="246">
        <f>IF(ISERROR(IF('Model Assumptions'!$I$227="No",0,IF(ISNUMBER(DT68),DT68,0))),0,IF('Model Assumptions'!$I$227="No",0,IF(ISNUMBER(DT68),DT68,0)))</f>
        <v>13.62</v>
      </c>
      <c r="DU180" s="246">
        <f>IF(ISERROR(IF('Model Assumptions'!$I$227="No",0,IF(ISNUMBER(DU68),DU68,0))),0,IF('Model Assumptions'!$I$227="No",0,IF(ISNUMBER(DU68),DU68,0)))</f>
        <v>13.62</v>
      </c>
      <c r="DV180" s="246">
        <f>IF(ISERROR(IF('Model Assumptions'!$I$227="No",0,IF(ISNUMBER(DV68),DV68,0))),0,IF('Model Assumptions'!$I$227="No",0,IF(ISNUMBER(DV68),DV68,0)))</f>
        <v>13.62</v>
      </c>
      <c r="DW180" s="246">
        <f>IF(ISERROR(IF('Model Assumptions'!$I$227="No",0,IF(ISNUMBER(DW68),DW68,0))),0,IF('Model Assumptions'!$I$227="No",0,IF(ISNUMBER(DW68),DW68,0)))</f>
        <v>13.62</v>
      </c>
      <c r="DX180" s="246">
        <f>IF(ISERROR(IF('Model Assumptions'!$I$227="No",0,IF(ISNUMBER(DX68),DX68,0))),0,IF('Model Assumptions'!$I$227="No",0,IF(ISNUMBER(DX68),DX68,0)))</f>
        <v>13.62</v>
      </c>
      <c r="DY180" s="246">
        <f>IF(ISERROR(IF('Model Assumptions'!$I$227="No",0,IF(ISNUMBER(DY68),DY68,0))),0,IF('Model Assumptions'!$I$227="No",0,IF(ISNUMBER(DY68),DY68,0)))</f>
        <v>13.62</v>
      </c>
      <c r="DZ180" s="246">
        <f>IF(ISERROR(IF('Model Assumptions'!$I$227="No",0,IF(ISNUMBER(DZ68),DZ68,0))),0,IF('Model Assumptions'!$I$227="No",0,IF(ISNUMBER(DZ68),DZ68,0)))</f>
        <v>13.62</v>
      </c>
      <c r="EA180" s="246">
        <f>IF(ISERROR(IF('Model Assumptions'!$I$227="No",0,IF(ISNUMBER(EA68),EA68,0))),0,IF('Model Assumptions'!$I$227="No",0,IF(ISNUMBER(EA68),EA68,0)))</f>
        <v>13.62</v>
      </c>
      <c r="EB180" s="246">
        <f>IF(ISERROR(IF('Model Assumptions'!$I$227="No",0,IF(ISNUMBER(EB68),EB68,0))),0,IF('Model Assumptions'!$I$227="No",0,IF(ISNUMBER(EB68),EB68,0)))</f>
        <v>13.62</v>
      </c>
      <c r="EC180" s="246">
        <f>IF(ISERROR(IF('Model Assumptions'!$I$227="No",0,IF(ISNUMBER(EC68),EC68,0))),0,IF('Model Assumptions'!$I$227="No",0,IF(ISNUMBER(EC68),EC68,0)))</f>
        <v>13.62</v>
      </c>
      <c r="ED180" s="246">
        <f>IF(ISERROR(IF('Model Assumptions'!$I$227="No",0,IF(ISNUMBER(ED68),ED68,0))),0,IF('Model Assumptions'!$I$227="No",0,IF(ISNUMBER(ED68),ED68,0)))</f>
        <v>13.62</v>
      </c>
      <c r="EE180" s="246">
        <f>IF(ISERROR(IF('Model Assumptions'!$I$227="No",0,IF(ISNUMBER(EE68),EE68,0))),0,IF('Model Assumptions'!$I$227="No",0,IF(ISNUMBER(EE68),EE68,0)))</f>
        <v>13.62</v>
      </c>
      <c r="EF180" s="246">
        <f>IF(ISERROR(IF('Model Assumptions'!$I$227="No",0,IF(ISNUMBER(EF68),EF68,0))),0,IF('Model Assumptions'!$I$227="No",0,IF(ISNUMBER(EF68),EF68,0)))</f>
        <v>13.62</v>
      </c>
      <c r="EG180" s="246">
        <f>IF(ISERROR(IF('Model Assumptions'!$I$227="No",0,IF(ISNUMBER(EG68),EG68,0))),0,IF('Model Assumptions'!$I$227="No",0,IF(ISNUMBER(EG68),EG68,0)))</f>
        <v>0</v>
      </c>
      <c r="EH180" s="246">
        <f>IF(ISERROR(IF('Model Assumptions'!$I$227="No",0,IF(ISNUMBER(EH68),EH68,0))),0,IF('Model Assumptions'!$I$227="No",0,IF(ISNUMBER(EH68),EH68,0)))</f>
        <v>0</v>
      </c>
      <c r="EI180" s="246">
        <f>IF(ISERROR(IF('Model Assumptions'!$I$227="No",0,IF(ISNUMBER(EI68),EI68,0))),0,IF('Model Assumptions'!$I$227="No",0,IF(ISNUMBER(EI68),EI68,0)))</f>
        <v>0</v>
      </c>
      <c r="EJ180" s="246">
        <f>IF(ISERROR(IF('Model Assumptions'!$I$227="No",0,IF(ISNUMBER(EJ68),EJ68,0))),0,IF('Model Assumptions'!$I$227="No",0,IF(ISNUMBER(EJ68),EJ68,0)))</f>
        <v>0</v>
      </c>
      <c r="EK180" s="246">
        <f>IF(ISERROR(IF('Model Assumptions'!$I$227="No",0,IF(ISNUMBER(EK68),EK68,0))),0,IF('Model Assumptions'!$I$227="No",0,IF(ISNUMBER(EK68),EK68,0)))</f>
        <v>0</v>
      </c>
      <c r="EL180" s="246">
        <f>IF(ISERROR(IF('Model Assumptions'!$I$227="No",0,IF(ISNUMBER(EL68),EL68,0))),0,IF('Model Assumptions'!$I$227="No",0,IF(ISNUMBER(EL68),EL68,0)))</f>
        <v>0</v>
      </c>
      <c r="EM180" s="246">
        <f>IF(ISERROR(IF('Model Assumptions'!$I$227="No",0,IF(ISNUMBER(EM68),EM68,0))),0,IF('Model Assumptions'!$I$227="No",0,IF(ISNUMBER(EM68),EM68,0)))</f>
        <v>0</v>
      </c>
      <c r="EN180" s="246">
        <f>IF(ISERROR(IF('Model Assumptions'!$I$227="No",0,IF(ISNUMBER(EN68),EN68,0))),0,IF('Model Assumptions'!$I$227="No",0,IF(ISNUMBER(EN68),EN68,0)))</f>
        <v>0</v>
      </c>
      <c r="EO180" s="246">
        <f>IF(ISERROR(IF('Model Assumptions'!$I$227="No",0,IF(ISNUMBER(EO68),EO68,0))),0,IF('Model Assumptions'!$I$227="No",0,IF(ISNUMBER(EO68),EO68,0)))</f>
        <v>0</v>
      </c>
      <c r="EP180" s="246">
        <f>IF(ISERROR(IF('Model Assumptions'!$I$227="No",0,IF(ISNUMBER(EP68),EP68,0))),0,IF('Model Assumptions'!$I$227="No",0,IF(ISNUMBER(EP68),EP68,0)))</f>
        <v>0</v>
      </c>
      <c r="EQ180" s="246">
        <f>IF(ISERROR(IF('Model Assumptions'!$I$227="No",0,IF(ISNUMBER(EQ68),EQ68,0))),0,IF('Model Assumptions'!$I$227="No",0,IF(ISNUMBER(EQ68),EQ68,0)))</f>
        <v>0</v>
      </c>
      <c r="ER180" s="246">
        <f>IF(ISERROR(IF('Model Assumptions'!$I$227="No",0,IF(ISNUMBER(ER68),ER68,0))),0,IF('Model Assumptions'!$I$227="No",0,IF(ISNUMBER(ER68),ER68,0)))</f>
        <v>0</v>
      </c>
      <c r="ES180" s="246">
        <f>IF(ISERROR(IF('Model Assumptions'!$I$227="No",0,IF(ISNUMBER(ES68),ES68,0))),0,IF('Model Assumptions'!$I$227="No",0,IF(ISNUMBER(ES68),ES68,0)))</f>
        <v>0</v>
      </c>
      <c r="ET180" s="246">
        <f>IF(ISERROR(IF('Model Assumptions'!$I$227="No",0,IF(ISNUMBER(ET68),ET68,0))),0,IF('Model Assumptions'!$I$227="No",0,IF(ISNUMBER(ET68),ET68,0)))</f>
        <v>0</v>
      </c>
      <c r="EU180" s="246">
        <f>IF(ISERROR(IF('Model Assumptions'!$I$227="No",0,IF(ISNUMBER(EU68),EU68,0))),0,IF('Model Assumptions'!$I$227="No",0,IF(ISNUMBER(EU68),EU68,0)))</f>
        <v>0</v>
      </c>
      <c r="EV180" s="246">
        <f>IF(ISERROR(IF('Model Assumptions'!$I$227="No",0,IF(ISNUMBER(EV68),EV68,0))),0,IF('Model Assumptions'!$I$227="No",0,IF(ISNUMBER(EV68),EV68,0)))</f>
        <v>0</v>
      </c>
      <c r="EW180" s="246">
        <f>IF(ISERROR(IF('Model Assumptions'!$I$227="No",0,IF(ISNUMBER(EW68),EW68,0))),0,IF('Model Assumptions'!$I$227="No",0,IF(ISNUMBER(EW68),EW68,0)))</f>
        <v>0</v>
      </c>
      <c r="EX180" s="246">
        <f>IF(ISERROR(IF('Model Assumptions'!$I$227="No",0,IF(ISNUMBER(EX68),EX68,0))),0,IF('Model Assumptions'!$I$227="No",0,IF(ISNUMBER(EX68),EX68,0)))</f>
        <v>0</v>
      </c>
      <c r="EY180" s="246">
        <f>IF(ISERROR(IF('Model Assumptions'!$I$227="No",0,IF(ISNUMBER(EY68),EY68,0))),0,IF('Model Assumptions'!$I$227="No",0,IF(ISNUMBER(EY68),EY68,0)))</f>
        <v>0</v>
      </c>
      <c r="EZ180" s="246">
        <f>IF(ISERROR(IF('Model Assumptions'!$I$227="No",0,IF(ISNUMBER(EZ68),EZ68,0))),0,IF('Model Assumptions'!$I$227="No",0,IF(ISNUMBER(EZ68),EZ68,0)))</f>
        <v>0</v>
      </c>
      <c r="FA180" s="246">
        <f>IF(ISERROR(IF('Model Assumptions'!$I$227="No",0,IF(ISNUMBER(FA68),FA68,0))),0,IF('Model Assumptions'!$I$227="No",0,IF(ISNUMBER(FA68),FA68,0)))</f>
        <v>0</v>
      </c>
      <c r="FB180" s="246">
        <f>IF(ISERROR(IF('Model Assumptions'!$I$227="No",0,IF(ISNUMBER(FB68),FB68,0))),0,IF('Model Assumptions'!$I$227="No",0,IF(ISNUMBER(FB68),FB68,0)))</f>
        <v>0</v>
      </c>
      <c r="FC180" s="246">
        <f>IF(ISERROR(IF('Model Assumptions'!$I$227="No",0,IF(ISNUMBER(FC68),FC68,0))),0,IF('Model Assumptions'!$I$227="No",0,IF(ISNUMBER(FC68),FC68,0)))</f>
        <v>0</v>
      </c>
      <c r="FD180" s="246">
        <f>IF(ISERROR(IF('Model Assumptions'!$I$227="No",0,IF(ISNUMBER(FD68),FD68,0))),0,IF('Model Assumptions'!$I$227="No",0,IF(ISNUMBER(FD68),FD68,0)))</f>
        <v>0</v>
      </c>
      <c r="FE180" s="246">
        <f>IF(ISERROR(IF('Model Assumptions'!$I$227="No",0,IF(ISNUMBER(FE68),FE68,0))),0,IF('Model Assumptions'!$I$227="No",0,IF(ISNUMBER(FE68),FE68,0)))</f>
        <v>0</v>
      </c>
      <c r="FF180" s="246">
        <f>IF(ISERROR(IF('Model Assumptions'!$I$227="No",0,IF(ISNUMBER(FF68),FF68,0))),0,IF('Model Assumptions'!$I$227="No",0,IF(ISNUMBER(FF68),FF68,0)))</f>
        <v>0</v>
      </c>
      <c r="FG180" s="246">
        <f>IF(ISERROR(IF('Model Assumptions'!$I$227="No",0,IF(ISNUMBER(FG68),FG68,0))),0,IF('Model Assumptions'!$I$227="No",0,IF(ISNUMBER(FG68),FG68,0)))</f>
        <v>0</v>
      </c>
      <c r="FH180" s="246">
        <f>IF(ISERROR(IF('Model Assumptions'!$I$227="No",0,IF(ISNUMBER(FH68),FH68,0))),0,IF('Model Assumptions'!$I$227="No",0,IF(ISNUMBER(FH68),FH68,0)))</f>
        <v>0</v>
      </c>
      <c r="FI180" s="246">
        <f>IF(ISERROR(IF('Model Assumptions'!$I$227="No",0,IF(ISNUMBER(FI68),FI68,0))),0,IF('Model Assumptions'!$I$227="No",0,IF(ISNUMBER(FI68),FI68,0)))</f>
        <v>0</v>
      </c>
      <c r="FJ180" s="246">
        <f>IF(ISERROR(IF('Model Assumptions'!$I$227="No",0,IF(ISNUMBER(FJ68),FJ68,0))),0,IF('Model Assumptions'!$I$227="No",0,IF(ISNUMBER(FJ68),FJ68,0)))</f>
        <v>0</v>
      </c>
      <c r="FK180" s="246">
        <f>IF(ISERROR(IF('Model Assumptions'!$I$227="No",0,IF(ISNUMBER(FK68),FK68,0))),0,IF('Model Assumptions'!$I$227="No",0,IF(ISNUMBER(FK68),FK68,0)))</f>
        <v>0</v>
      </c>
      <c r="FL180" s="246">
        <f>IF(ISERROR(IF('Model Assumptions'!$I$227="No",0,IF(ISNUMBER(FL68),FL68,0))),0,IF('Model Assumptions'!$I$227="No",0,IF(ISNUMBER(FL68),FL68,0)))</f>
        <v>0</v>
      </c>
      <c r="FM180" s="246">
        <f>IF(ISERROR(IF('Model Assumptions'!$I$227="No",0,IF(ISNUMBER(FM68),FM68,0))),0,IF('Model Assumptions'!$I$227="No",0,IF(ISNUMBER(FM68),FM68,0)))</f>
        <v>0</v>
      </c>
      <c r="FN180" s="246">
        <f>IF(ISERROR(IF('Model Assumptions'!$I$227="No",0,IF(ISNUMBER(FN68),FN68,0))),0,IF('Model Assumptions'!$I$227="No",0,IF(ISNUMBER(FN68),FN68,0)))</f>
        <v>0</v>
      </c>
      <c r="FO180" s="246">
        <f>IF(ISERROR(IF('Model Assumptions'!$I$227="No",0,IF(ISNUMBER(FO68),FO68,0))),0,IF('Model Assumptions'!$I$227="No",0,IF(ISNUMBER(FO68),FO68,0)))</f>
        <v>0</v>
      </c>
      <c r="FP180" s="246">
        <f>IF(ISERROR(IF('Model Assumptions'!$I$227="No",0,IF(ISNUMBER(FP68),FP68,0))),0,IF('Model Assumptions'!$I$227="No",0,IF(ISNUMBER(FP68),FP68,0)))</f>
        <v>0</v>
      </c>
      <c r="FQ180" s="246">
        <f>IF(ISERROR(IF('Model Assumptions'!$I$227="No",0,IF(ISNUMBER(FQ68),FQ68,0))),0,IF('Model Assumptions'!$I$227="No",0,IF(ISNUMBER(FQ68),FQ68,0)))</f>
        <v>0</v>
      </c>
      <c r="FR180" s="246">
        <f>IF(ISERROR(IF('Model Assumptions'!$I$227="No",0,IF(ISNUMBER(FR68),FR68,0))),0,IF('Model Assumptions'!$I$227="No",0,IF(ISNUMBER(FR68),FR68,0)))</f>
        <v>0</v>
      </c>
      <c r="FS180" s="246">
        <f>IF(ISERROR(IF('Model Assumptions'!$I$227="No",0,IF(ISNUMBER(FS68),FS68,0))),0,IF('Model Assumptions'!$I$227="No",0,IF(ISNUMBER(FS68),FS68,0)))</f>
        <v>0</v>
      </c>
      <c r="FT180" s="246">
        <f>IF(ISERROR(IF('Model Assumptions'!$I$227="No",0,IF(ISNUMBER(FT68),FT68,0))),0,IF('Model Assumptions'!$I$227="No",0,IF(ISNUMBER(FT68),FT68,0)))</f>
        <v>0</v>
      </c>
      <c r="FU180" s="246">
        <f>IF(ISERROR(IF('Model Assumptions'!$I$227="No",0,IF(ISNUMBER(FU68),FU68,0))),0,IF('Model Assumptions'!$I$227="No",0,IF(ISNUMBER(FU68),FU68,0)))</f>
        <v>0</v>
      </c>
      <c r="FV180" s="246">
        <f>IF(ISERROR(IF('Model Assumptions'!$I$227="No",0,IF(ISNUMBER(FV68),FV68,0))),0,IF('Model Assumptions'!$I$227="No",0,IF(ISNUMBER(FV68),FV68,0)))</f>
        <v>0</v>
      </c>
      <c r="FW180" s="246">
        <f>IF(ISERROR(IF('Model Assumptions'!$I$227="No",0,IF(ISNUMBER(FW68),FW68,0))),0,IF('Model Assumptions'!$I$227="No",0,IF(ISNUMBER(FW68),FW68,0)))</f>
        <v>0</v>
      </c>
      <c r="FX180" s="246">
        <f>IF(ISERROR(IF('Model Assumptions'!$I$227="No",0,IF(ISNUMBER(FX68),FX68,0))),0,IF('Model Assumptions'!$I$227="No",0,IF(ISNUMBER(FX68),FX68,0)))</f>
        <v>0</v>
      </c>
      <c r="FY180" s="246">
        <f>IF(ISERROR(IF('Model Assumptions'!$I$227="No",0,IF(ISNUMBER(FY68),FY68,0))),0,IF('Model Assumptions'!$I$227="No",0,IF(ISNUMBER(FY68),FY68,0)))</f>
        <v>0</v>
      </c>
      <c r="FZ180" s="246">
        <f>IF(ISERROR(IF('Model Assumptions'!$I$227="No",0,IF(ISNUMBER(FZ68),FZ68,0))),0,IF('Model Assumptions'!$I$227="No",0,IF(ISNUMBER(FZ68),FZ68,0)))</f>
        <v>0</v>
      </c>
      <c r="GA180" s="246">
        <f>IF(ISERROR(IF('Model Assumptions'!$I$227="No",0,IF(ISNUMBER(GA68),GA68,0))),0,IF('Model Assumptions'!$I$227="No",0,IF(ISNUMBER(GA68),GA68,0)))</f>
        <v>0</v>
      </c>
      <c r="GB180" s="246">
        <f>IF(ISERROR(IF('Model Assumptions'!$I$227="No",0,IF(ISNUMBER(GB68),GB68,0))),0,IF('Model Assumptions'!$I$227="No",0,IF(ISNUMBER(GB68),GB68,0)))</f>
        <v>0</v>
      </c>
      <c r="GC180" s="246">
        <f>IF(ISERROR(IF('Model Assumptions'!$I$227="No",0,IF(ISNUMBER(GC68),GC68,0))),0,IF('Model Assumptions'!$I$227="No",0,IF(ISNUMBER(GC68),GC68,0)))</f>
        <v>0</v>
      </c>
      <c r="GD180" s="246">
        <f>IF(ISERROR(IF('Model Assumptions'!$I$227="No",0,IF(ISNUMBER(GD68),GD68,0))),0,IF('Model Assumptions'!$I$227="No",0,IF(ISNUMBER(GD68),GD68,0)))</f>
        <v>0</v>
      </c>
      <c r="GE180" s="246">
        <f>IF(ISERROR(IF('Model Assumptions'!$I$227="No",0,IF(ISNUMBER(GE68),GE68,0))),0,IF('Model Assumptions'!$I$227="No",0,IF(ISNUMBER(GE68),GE68,0)))</f>
        <v>0</v>
      </c>
      <c r="GF180" s="246">
        <f>IF(ISERROR(IF('Model Assumptions'!$I$227="No",0,IF(ISNUMBER(GF68),GF68,0))),0,IF('Model Assumptions'!$I$227="No",0,IF(ISNUMBER(GF68),GF68,0)))</f>
        <v>0</v>
      </c>
      <c r="GG180" s="246">
        <f>IF(ISERROR(IF('Model Assumptions'!$I$227="No",0,IF(ISNUMBER(GG68),GG68,0))),0,IF('Model Assumptions'!$I$227="No",0,IF(ISNUMBER(GG68),GG68,0)))</f>
        <v>0</v>
      </c>
      <c r="GH180" s="246">
        <f>IF(ISERROR(IF('Model Assumptions'!$I$227="No",0,IF(ISNUMBER(GH68),GH68,0))),0,IF('Model Assumptions'!$I$227="No",0,IF(ISNUMBER(GH68),GH68,0)))</f>
        <v>0</v>
      </c>
      <c r="GI180" s="246">
        <f>IF(ISERROR(IF('Model Assumptions'!$I$227="No",0,IF(ISNUMBER(GI68),GI68,0))),0,IF('Model Assumptions'!$I$227="No",0,IF(ISNUMBER(GI68),GI68,0)))</f>
        <v>0</v>
      </c>
      <c r="GJ180" s="246">
        <f>IF(ISERROR(IF('Model Assumptions'!$I$227="No",0,IF(ISNUMBER(GJ68),GJ68,0))),0,IF('Model Assumptions'!$I$227="No",0,IF(ISNUMBER(GJ68),GJ68,0)))</f>
        <v>0</v>
      </c>
      <c r="GK180" s="246">
        <f>IF(ISERROR(IF('Model Assumptions'!$I$227="No",0,IF(ISNUMBER(GK68),GK68,0))),0,IF('Model Assumptions'!$I$227="No",0,IF(ISNUMBER(GK68),GK68,0)))</f>
        <v>0</v>
      </c>
      <c r="GL180" s="246">
        <f>IF(ISERROR(IF('Model Assumptions'!$I$227="No",0,IF(ISNUMBER(GL68),GL68,0))),0,IF('Model Assumptions'!$I$227="No",0,IF(ISNUMBER(GL68),GL68,0)))</f>
        <v>0</v>
      </c>
      <c r="GM180" s="246">
        <f>IF(ISERROR(IF('Model Assumptions'!$I$227="No",0,IF(ISNUMBER(GM68),GM68,0))),0,IF('Model Assumptions'!$I$227="No",0,IF(ISNUMBER(GM68),GM68,0)))</f>
        <v>0</v>
      </c>
      <c r="GN180" s="246">
        <f>IF(ISERROR(IF('Model Assumptions'!$I$227="No",0,IF(ISNUMBER(GN68),GN68,0))),0,IF('Model Assumptions'!$I$227="No",0,IF(ISNUMBER(GN68),GN68,0)))</f>
        <v>0</v>
      </c>
      <c r="GO180" s="246">
        <f>IF(ISERROR(IF('Model Assumptions'!$I$227="No",0,IF(ISNUMBER(GO68),GO68,0))),0,IF('Model Assumptions'!$I$227="No",0,IF(ISNUMBER(GO68),GO68,0)))</f>
        <v>0</v>
      </c>
      <c r="GP180" s="246">
        <f>IF(ISERROR(IF('Model Assumptions'!$I$227="No",0,IF(ISNUMBER(GP68),GP68,0))),0,IF('Model Assumptions'!$I$227="No",0,IF(ISNUMBER(GP68),GP68,0)))</f>
        <v>0</v>
      </c>
      <c r="GQ180" s="246">
        <f>IF(ISERROR(IF('Model Assumptions'!$I$227="No",0,IF(ISNUMBER(GQ68),GQ68,0))),0,IF('Model Assumptions'!$I$227="No",0,IF(ISNUMBER(GQ68),GQ68,0)))</f>
        <v>0</v>
      </c>
      <c r="GR180" s="246">
        <f>IF(ISERROR(IF('Model Assumptions'!$I$227="No",0,IF(ISNUMBER(GR68),GR68,0))),0,IF('Model Assumptions'!$I$227="No",0,IF(ISNUMBER(GR68),GR68,0)))</f>
        <v>0</v>
      </c>
      <c r="GS180" s="246">
        <f>IF(ISERROR(IF('Model Assumptions'!$I$227="No",0,IF(ISNUMBER(GS68),GS68,0))),0,IF('Model Assumptions'!$I$227="No",0,IF(ISNUMBER(GS68),GS68,0)))</f>
        <v>0</v>
      </c>
      <c r="GT180" s="246">
        <f>IF(ISERROR(IF('Model Assumptions'!$I$227="No",0,IF(ISNUMBER(GT68),GT68,0))),0,IF('Model Assumptions'!$I$227="No",0,IF(ISNUMBER(GT68),GT68,0)))</f>
        <v>0</v>
      </c>
      <c r="GU180" s="246">
        <f>IF(ISERROR(IF('Model Assumptions'!$I$227="No",0,IF(ISNUMBER(GU68),GU68,0))),0,IF('Model Assumptions'!$I$227="No",0,IF(ISNUMBER(GU68),GU68,0)))</f>
        <v>0</v>
      </c>
      <c r="GV180" s="246">
        <f>IF(ISERROR(IF('Model Assumptions'!$I$227="No",0,IF(ISNUMBER(GV68),GV68,0))),0,IF('Model Assumptions'!$I$227="No",0,IF(ISNUMBER(GV68),GV68,0)))</f>
        <v>0</v>
      </c>
      <c r="GW180" s="207"/>
      <c r="GX180" s="230">
        <f t="shared" si="223"/>
        <v>179</v>
      </c>
      <c r="HB180" s="211" t="str">
        <f>FU$18&amp;FU$19&amp;FU$20</f>
        <v/>
      </c>
      <c r="HF180" s="212" t="str">
        <f>FU$18&amp;FU$19&amp;FU$20&amp;"Term:"&amp; FU$43&amp;"  Mileage: "&amp;FU$44</f>
        <v xml:space="preserve">Term:  Mileage: </v>
      </c>
    </row>
    <row r="181" spans="1:214" ht="12" hidden="1" customHeight="1" x14ac:dyDescent="0.2">
      <c r="A181" s="230" t="s">
        <v>440</v>
      </c>
      <c r="B181" s="208" t="str">
        <f t="shared" si="128"/>
        <v>x</v>
      </c>
      <c r="GX181" s="230">
        <f t="shared" si="223"/>
        <v>180</v>
      </c>
      <c r="HB181" s="211" t="str">
        <f>FV$18&amp;FV$19&amp;FV$20</f>
        <v/>
      </c>
      <c r="HF181" s="212" t="str">
        <f>FV$18&amp;FV$19&amp;FV$20&amp;"Term:"&amp; FV$43&amp;"  Mileage: "&amp;FV$44</f>
        <v xml:space="preserve">Term:  Mileage: </v>
      </c>
    </row>
    <row r="182" spans="1:214" s="218" customFormat="1" ht="12" hidden="1" customHeight="1" x14ac:dyDescent="0.2">
      <c r="A182" s="230" t="s">
        <v>440</v>
      </c>
      <c r="B182" s="208" t="str">
        <f t="shared" si="128"/>
        <v>x</v>
      </c>
      <c r="D182" s="244" t="str">
        <f>'Model Assumptions'!I689</f>
        <v>CUSTOS DE GESTÃO</v>
      </c>
      <c r="E182" s="243"/>
      <c r="F182" s="243"/>
      <c r="G182" s="243"/>
      <c r="H182" s="243"/>
      <c r="I182" s="243"/>
      <c r="J182" s="243"/>
      <c r="K182" s="243"/>
      <c r="L182" s="243"/>
      <c r="M182" s="243"/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43"/>
      <c r="Y182" s="243"/>
      <c r="Z182" s="243"/>
      <c r="AA182" s="243"/>
      <c r="AB182" s="243"/>
      <c r="AC182" s="243"/>
      <c r="AD182" s="243"/>
      <c r="AE182" s="243"/>
      <c r="AF182" s="243"/>
      <c r="AG182" s="243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43"/>
      <c r="BU182" s="243"/>
      <c r="BV182" s="243"/>
      <c r="BW182" s="243"/>
      <c r="BX182" s="243"/>
      <c r="BY182" s="243"/>
      <c r="BZ182" s="243"/>
      <c r="CA182" s="243"/>
      <c r="CB182" s="243"/>
      <c r="CC182" s="243"/>
      <c r="CD182" s="243"/>
      <c r="CE182" s="243"/>
      <c r="CF182" s="243"/>
      <c r="CG182" s="243"/>
      <c r="CH182" s="243"/>
      <c r="CI182" s="243"/>
      <c r="CJ182" s="243"/>
      <c r="CK182" s="243"/>
      <c r="CL182" s="243"/>
      <c r="CM182" s="243"/>
      <c r="CN182" s="243"/>
      <c r="CO182" s="243"/>
      <c r="CP182" s="243"/>
      <c r="CQ182" s="243"/>
      <c r="CR182" s="243"/>
      <c r="CS182" s="243"/>
      <c r="CT182" s="243"/>
      <c r="CU182" s="243"/>
      <c r="CV182" s="243"/>
      <c r="CW182" s="243"/>
      <c r="CX182" s="243"/>
      <c r="CY182" s="243"/>
      <c r="CZ182" s="243"/>
      <c r="DA182" s="243"/>
      <c r="DB182" s="243"/>
      <c r="DC182" s="243"/>
      <c r="DD182" s="243"/>
      <c r="DE182" s="243"/>
      <c r="DF182" s="243"/>
      <c r="DG182" s="243"/>
      <c r="DH182" s="243"/>
      <c r="DI182" s="243"/>
      <c r="DJ182" s="243"/>
      <c r="DK182" s="243"/>
      <c r="DL182" s="243"/>
      <c r="DM182" s="243"/>
      <c r="DN182" s="243"/>
      <c r="DO182" s="243"/>
      <c r="DP182" s="243"/>
      <c r="DQ182" s="243"/>
      <c r="DR182" s="243"/>
      <c r="DS182" s="243"/>
      <c r="DT182" s="243"/>
      <c r="DU182" s="243"/>
      <c r="DV182" s="243"/>
      <c r="DW182" s="243"/>
      <c r="DX182" s="243"/>
      <c r="DY182" s="243"/>
      <c r="DZ182" s="243"/>
      <c r="EA182" s="243"/>
      <c r="EB182" s="243"/>
      <c r="EC182" s="243"/>
      <c r="ED182" s="243"/>
      <c r="EE182" s="243"/>
      <c r="EF182" s="243"/>
      <c r="EG182" s="243"/>
      <c r="EH182" s="243"/>
      <c r="EI182" s="243"/>
      <c r="EJ182" s="243"/>
      <c r="EK182" s="243"/>
      <c r="EL182" s="243"/>
      <c r="EM182" s="243"/>
      <c r="EN182" s="243"/>
      <c r="EO182" s="243"/>
      <c r="EP182" s="243"/>
      <c r="EQ182" s="243"/>
      <c r="ER182" s="243"/>
      <c r="ES182" s="243"/>
      <c r="ET182" s="243"/>
      <c r="EU182" s="243"/>
      <c r="EV182" s="243"/>
      <c r="EW182" s="243"/>
      <c r="EX182" s="243"/>
      <c r="EY182" s="243"/>
      <c r="EZ182" s="243"/>
      <c r="FA182" s="243"/>
      <c r="FB182" s="243"/>
      <c r="FC182" s="243"/>
      <c r="FD182" s="243"/>
      <c r="FE182" s="243"/>
      <c r="FF182" s="243"/>
      <c r="FG182" s="243"/>
      <c r="FH182" s="243"/>
      <c r="FI182" s="243"/>
      <c r="FJ182" s="243"/>
      <c r="FK182" s="243"/>
      <c r="FL182" s="243"/>
      <c r="FM182" s="243"/>
      <c r="FN182" s="243"/>
      <c r="FO182" s="243"/>
      <c r="FP182" s="243"/>
      <c r="FQ182" s="243"/>
      <c r="FR182" s="243"/>
      <c r="FS182" s="243"/>
      <c r="FT182" s="243"/>
      <c r="FU182" s="243"/>
      <c r="FV182" s="243"/>
      <c r="FW182" s="243"/>
      <c r="FX182" s="243"/>
      <c r="FY182" s="243"/>
      <c r="FZ182" s="243"/>
      <c r="GA182" s="243"/>
      <c r="GB182" s="243"/>
      <c r="GC182" s="243"/>
      <c r="GD182" s="243"/>
      <c r="GE182" s="243"/>
      <c r="GF182" s="243"/>
      <c r="GG182" s="243"/>
      <c r="GH182" s="243"/>
      <c r="GI182" s="243"/>
      <c r="GJ182" s="243"/>
      <c r="GK182" s="243"/>
      <c r="GL182" s="243"/>
      <c r="GM182" s="243"/>
      <c r="GN182" s="243"/>
      <c r="GO182" s="243"/>
      <c r="GP182" s="243"/>
      <c r="GQ182" s="243"/>
      <c r="GR182" s="243"/>
      <c r="GS182" s="243"/>
      <c r="GT182" s="243"/>
      <c r="GU182" s="243"/>
      <c r="GV182" s="243"/>
      <c r="GW182" s="214"/>
      <c r="GX182" s="230">
        <f t="shared" si="223"/>
        <v>181</v>
      </c>
      <c r="HB182" s="211" t="str">
        <f>FW$18&amp;FW$19&amp;FW$20</f>
        <v/>
      </c>
      <c r="HC182" s="210"/>
      <c r="HD182" s="210"/>
      <c r="HE182" s="210"/>
      <c r="HF182" s="212" t="str">
        <f>FW$18&amp;FW$19&amp;FW$20&amp;"Term:"&amp; FW$43&amp;"  Mileage: "&amp;FW$44</f>
        <v xml:space="preserve">Term:  Mileage: </v>
      </c>
    </row>
    <row r="183" spans="1:214" ht="12" hidden="1" customHeight="1" x14ac:dyDescent="0.2">
      <c r="A183" s="230" t="s">
        <v>440</v>
      </c>
      <c r="B183" s="208" t="str">
        <f t="shared" si="128"/>
        <v>x</v>
      </c>
      <c r="D183" s="223" t="str">
        <f>'Management Costs'!C71</f>
        <v>Step 1: calculate nº of (repetitive) activities during the period</v>
      </c>
      <c r="GX183" s="230">
        <f t="shared" si="223"/>
        <v>182</v>
      </c>
      <c r="HB183" s="211" t="str">
        <f>FX$18&amp;FX$19&amp;FX$20</f>
        <v/>
      </c>
      <c r="HF183" s="212" t="str">
        <f>FX$18&amp;FX$19&amp;FX$20&amp;"Term:"&amp; FX$43&amp;"  Mileage: "&amp;FX$44</f>
        <v xml:space="preserve">Term:  Mileage: </v>
      </c>
    </row>
    <row r="184" spans="1:214" ht="12" hidden="1" customHeight="1" x14ac:dyDescent="0.2">
      <c r="A184" s="230" t="s">
        <v>440</v>
      </c>
      <c r="B184" s="208" t="str">
        <f t="shared" si="128"/>
        <v>x</v>
      </c>
      <c r="D184" s="231" t="str">
        <f>'Management Costs'!C73</f>
        <v xml:space="preserve">Body repair </v>
      </c>
      <c r="E184" s="210">
        <f t="shared" ref="E184" si="252">IF(ISERROR((E43/12)*(IF(ISERROR(VLOOKUP(E5,Vehicles3,6,FALSE)),0,VLOOKUP(E5,Vehicles3,6,FALSE)))),0,(E43/12)*(IF(ISERROR(VLOOKUP(E5,Vehicles3,6,FALSE)),0,VLOOKUP(E5,Vehicles3,6,FALSE))))</f>
        <v>1.68</v>
      </c>
      <c r="F184" s="210">
        <f t="shared" ref="F184:BQ184" si="253">IF(ISERROR((F43/12)*(IF(ISERROR(VLOOKUP(F5,Vehicles3,6,FALSE)),0,VLOOKUP(F5,Vehicles3,6,FALSE)))),0,(F43/12)*(IF(ISERROR(VLOOKUP(F5,Vehicles3,6,FALSE)),0,VLOOKUP(F5,Vehicles3,6,FALSE))))</f>
        <v>1.68</v>
      </c>
      <c r="G184" s="210">
        <f t="shared" si="253"/>
        <v>1.68</v>
      </c>
      <c r="H184" s="210">
        <f t="shared" si="253"/>
        <v>2.1</v>
      </c>
      <c r="I184" s="210">
        <f t="shared" si="253"/>
        <v>2.1</v>
      </c>
      <c r="J184" s="210">
        <f t="shared" si="253"/>
        <v>2.1</v>
      </c>
      <c r="K184" s="210">
        <f t="shared" si="253"/>
        <v>1.68</v>
      </c>
      <c r="L184" s="210">
        <f t="shared" si="253"/>
        <v>1.68</v>
      </c>
      <c r="M184" s="210">
        <f t="shared" si="253"/>
        <v>1.68</v>
      </c>
      <c r="N184" s="210">
        <f t="shared" si="253"/>
        <v>2.1</v>
      </c>
      <c r="O184" s="210">
        <f t="shared" si="253"/>
        <v>2.1</v>
      </c>
      <c r="P184" s="210">
        <f t="shared" si="253"/>
        <v>2.1</v>
      </c>
      <c r="Q184" s="210">
        <f t="shared" si="253"/>
        <v>1.68</v>
      </c>
      <c r="R184" s="210">
        <f t="shared" si="253"/>
        <v>1.68</v>
      </c>
      <c r="S184" s="210">
        <f t="shared" si="253"/>
        <v>1.68</v>
      </c>
      <c r="T184" s="210">
        <f t="shared" si="253"/>
        <v>2.1</v>
      </c>
      <c r="U184" s="210">
        <f t="shared" si="253"/>
        <v>2.1</v>
      </c>
      <c r="V184" s="210">
        <f t="shared" si="253"/>
        <v>2.1</v>
      </c>
      <c r="W184" s="210">
        <f t="shared" si="253"/>
        <v>1.68</v>
      </c>
      <c r="X184" s="210">
        <f t="shared" si="253"/>
        <v>1.68</v>
      </c>
      <c r="Y184" s="210">
        <f t="shared" si="253"/>
        <v>1.68</v>
      </c>
      <c r="Z184" s="210">
        <f t="shared" si="253"/>
        <v>2.1</v>
      </c>
      <c r="AA184" s="210">
        <f t="shared" si="253"/>
        <v>2.1</v>
      </c>
      <c r="AB184" s="210">
        <f t="shared" si="253"/>
        <v>2.1</v>
      </c>
      <c r="AC184" s="210">
        <f t="shared" si="253"/>
        <v>1.68</v>
      </c>
      <c r="AD184" s="210">
        <f t="shared" si="253"/>
        <v>1.68</v>
      </c>
      <c r="AE184" s="210">
        <f t="shared" si="253"/>
        <v>1.68</v>
      </c>
      <c r="AF184" s="210">
        <f t="shared" si="253"/>
        <v>2.1</v>
      </c>
      <c r="AG184" s="210">
        <f t="shared" si="253"/>
        <v>2.1</v>
      </c>
      <c r="AH184" s="210">
        <f t="shared" si="253"/>
        <v>2.1</v>
      </c>
      <c r="AI184" s="210">
        <f t="shared" si="253"/>
        <v>1.68</v>
      </c>
      <c r="AJ184" s="210">
        <f t="shared" si="253"/>
        <v>1.68</v>
      </c>
      <c r="AK184" s="210">
        <f t="shared" si="253"/>
        <v>1.68</v>
      </c>
      <c r="AL184" s="210">
        <f t="shared" si="253"/>
        <v>2.1</v>
      </c>
      <c r="AM184" s="210">
        <f t="shared" si="253"/>
        <v>2.1</v>
      </c>
      <c r="AN184" s="210">
        <f t="shared" si="253"/>
        <v>2.1</v>
      </c>
      <c r="AO184" s="210">
        <f t="shared" si="253"/>
        <v>1.68</v>
      </c>
      <c r="AP184" s="210">
        <f t="shared" si="253"/>
        <v>1.68</v>
      </c>
      <c r="AQ184" s="210">
        <f t="shared" si="253"/>
        <v>1.68</v>
      </c>
      <c r="AR184" s="210">
        <f t="shared" si="253"/>
        <v>2.1</v>
      </c>
      <c r="AS184" s="210">
        <f t="shared" si="253"/>
        <v>2.1</v>
      </c>
      <c r="AT184" s="210">
        <f t="shared" si="253"/>
        <v>2.1</v>
      </c>
      <c r="AU184" s="210">
        <f t="shared" si="253"/>
        <v>1.68</v>
      </c>
      <c r="AV184" s="210">
        <f t="shared" si="253"/>
        <v>1.68</v>
      </c>
      <c r="AW184" s="210">
        <f t="shared" si="253"/>
        <v>1.68</v>
      </c>
      <c r="AX184" s="210">
        <f t="shared" si="253"/>
        <v>2.1</v>
      </c>
      <c r="AY184" s="210">
        <f t="shared" si="253"/>
        <v>2.1</v>
      </c>
      <c r="AZ184" s="210">
        <f t="shared" si="253"/>
        <v>2.1</v>
      </c>
      <c r="BA184" s="210">
        <f t="shared" si="253"/>
        <v>1.68</v>
      </c>
      <c r="BB184" s="210">
        <f t="shared" si="253"/>
        <v>1.68</v>
      </c>
      <c r="BC184" s="210">
        <f t="shared" si="253"/>
        <v>1.68</v>
      </c>
      <c r="BD184" s="210">
        <f t="shared" si="253"/>
        <v>2.1</v>
      </c>
      <c r="BE184" s="210">
        <f t="shared" si="253"/>
        <v>2.1</v>
      </c>
      <c r="BF184" s="210">
        <f t="shared" si="253"/>
        <v>2.1</v>
      </c>
      <c r="BG184" s="210">
        <f t="shared" si="253"/>
        <v>1.68</v>
      </c>
      <c r="BH184" s="210">
        <f t="shared" si="253"/>
        <v>1.68</v>
      </c>
      <c r="BI184" s="210">
        <f t="shared" si="253"/>
        <v>1.68</v>
      </c>
      <c r="BJ184" s="210">
        <f t="shared" si="253"/>
        <v>2.1</v>
      </c>
      <c r="BK184" s="210">
        <f t="shared" si="253"/>
        <v>2.1</v>
      </c>
      <c r="BL184" s="210">
        <f t="shared" si="253"/>
        <v>2.1</v>
      </c>
      <c r="BM184" s="210">
        <f t="shared" si="253"/>
        <v>1.68</v>
      </c>
      <c r="BN184" s="210">
        <f t="shared" si="253"/>
        <v>1.68</v>
      </c>
      <c r="BO184" s="210">
        <f t="shared" si="253"/>
        <v>1.68</v>
      </c>
      <c r="BP184" s="210">
        <f t="shared" si="253"/>
        <v>2.1</v>
      </c>
      <c r="BQ184" s="210">
        <f t="shared" si="253"/>
        <v>2.1</v>
      </c>
      <c r="BR184" s="210">
        <f t="shared" ref="BR184:EC184" si="254">IF(ISERROR((BR43/12)*(IF(ISERROR(VLOOKUP(BR5,Vehicles3,6,FALSE)),0,VLOOKUP(BR5,Vehicles3,6,FALSE)))),0,(BR43/12)*(IF(ISERROR(VLOOKUP(BR5,Vehicles3,6,FALSE)),0,VLOOKUP(BR5,Vehicles3,6,FALSE))))</f>
        <v>2.1</v>
      </c>
      <c r="BS184" s="210">
        <f t="shared" si="254"/>
        <v>1.68</v>
      </c>
      <c r="BT184" s="210">
        <f t="shared" si="254"/>
        <v>1.68</v>
      </c>
      <c r="BU184" s="210">
        <f t="shared" si="254"/>
        <v>1.68</v>
      </c>
      <c r="BV184" s="210">
        <f t="shared" si="254"/>
        <v>2.1</v>
      </c>
      <c r="BW184" s="210">
        <f t="shared" si="254"/>
        <v>2.1</v>
      </c>
      <c r="BX184" s="210">
        <f t="shared" si="254"/>
        <v>2.1</v>
      </c>
      <c r="BY184" s="210">
        <f t="shared" si="254"/>
        <v>1.68</v>
      </c>
      <c r="BZ184" s="210">
        <f t="shared" si="254"/>
        <v>1.68</v>
      </c>
      <c r="CA184" s="210">
        <f t="shared" si="254"/>
        <v>1.68</v>
      </c>
      <c r="CB184" s="210">
        <f t="shared" si="254"/>
        <v>2.1</v>
      </c>
      <c r="CC184" s="210">
        <f t="shared" si="254"/>
        <v>2.1</v>
      </c>
      <c r="CD184" s="210">
        <f t="shared" si="254"/>
        <v>2.1</v>
      </c>
      <c r="CE184" s="210">
        <f t="shared" si="254"/>
        <v>1.68</v>
      </c>
      <c r="CF184" s="210">
        <f t="shared" si="254"/>
        <v>1.68</v>
      </c>
      <c r="CG184" s="210">
        <f t="shared" si="254"/>
        <v>1.68</v>
      </c>
      <c r="CH184" s="210">
        <f t="shared" si="254"/>
        <v>2.1</v>
      </c>
      <c r="CI184" s="210">
        <f t="shared" si="254"/>
        <v>2.1</v>
      </c>
      <c r="CJ184" s="210">
        <f t="shared" si="254"/>
        <v>2.1</v>
      </c>
      <c r="CK184" s="210">
        <f t="shared" si="254"/>
        <v>1.68</v>
      </c>
      <c r="CL184" s="210">
        <f t="shared" si="254"/>
        <v>1.68</v>
      </c>
      <c r="CM184" s="210">
        <f t="shared" si="254"/>
        <v>1.68</v>
      </c>
      <c r="CN184" s="210">
        <f t="shared" si="254"/>
        <v>2.1</v>
      </c>
      <c r="CO184" s="210">
        <f t="shared" si="254"/>
        <v>2.1</v>
      </c>
      <c r="CP184" s="210">
        <f t="shared" si="254"/>
        <v>2.1</v>
      </c>
      <c r="CQ184" s="210">
        <f t="shared" si="254"/>
        <v>1.68</v>
      </c>
      <c r="CR184" s="210">
        <f t="shared" si="254"/>
        <v>1.68</v>
      </c>
      <c r="CS184" s="210">
        <f t="shared" si="254"/>
        <v>1.68</v>
      </c>
      <c r="CT184" s="210">
        <f t="shared" si="254"/>
        <v>2.1</v>
      </c>
      <c r="CU184" s="210">
        <f t="shared" si="254"/>
        <v>2.1</v>
      </c>
      <c r="CV184" s="210">
        <f t="shared" si="254"/>
        <v>2.1</v>
      </c>
      <c r="CW184" s="210">
        <f t="shared" si="254"/>
        <v>1.68</v>
      </c>
      <c r="CX184" s="210">
        <f t="shared" si="254"/>
        <v>1.68</v>
      </c>
      <c r="CY184" s="210">
        <f t="shared" si="254"/>
        <v>1.68</v>
      </c>
      <c r="CZ184" s="210">
        <f t="shared" si="254"/>
        <v>2.1</v>
      </c>
      <c r="DA184" s="210">
        <f t="shared" si="254"/>
        <v>2.1</v>
      </c>
      <c r="DB184" s="210">
        <f t="shared" si="254"/>
        <v>2.1</v>
      </c>
      <c r="DC184" s="210">
        <f t="shared" si="254"/>
        <v>1.68</v>
      </c>
      <c r="DD184" s="210">
        <f t="shared" si="254"/>
        <v>1.68</v>
      </c>
      <c r="DE184" s="210">
        <f t="shared" si="254"/>
        <v>1.68</v>
      </c>
      <c r="DF184" s="210">
        <f t="shared" si="254"/>
        <v>2.1</v>
      </c>
      <c r="DG184" s="210">
        <f t="shared" si="254"/>
        <v>2.1</v>
      </c>
      <c r="DH184" s="210">
        <f t="shared" si="254"/>
        <v>2.1</v>
      </c>
      <c r="DI184" s="210">
        <f t="shared" si="254"/>
        <v>1.68</v>
      </c>
      <c r="DJ184" s="210">
        <f t="shared" si="254"/>
        <v>1.68</v>
      </c>
      <c r="DK184" s="210">
        <f t="shared" si="254"/>
        <v>1.68</v>
      </c>
      <c r="DL184" s="210">
        <f t="shared" si="254"/>
        <v>2.1</v>
      </c>
      <c r="DM184" s="210">
        <f t="shared" si="254"/>
        <v>2.1</v>
      </c>
      <c r="DN184" s="210">
        <f t="shared" si="254"/>
        <v>2.1</v>
      </c>
      <c r="DO184" s="210">
        <f t="shared" si="254"/>
        <v>1.68</v>
      </c>
      <c r="DP184" s="210">
        <f t="shared" si="254"/>
        <v>1.68</v>
      </c>
      <c r="DQ184" s="210">
        <f t="shared" si="254"/>
        <v>1.68</v>
      </c>
      <c r="DR184" s="210">
        <f t="shared" si="254"/>
        <v>2.1</v>
      </c>
      <c r="DS184" s="210">
        <f t="shared" si="254"/>
        <v>2.1</v>
      </c>
      <c r="DT184" s="210">
        <f t="shared" si="254"/>
        <v>2.1</v>
      </c>
      <c r="DU184" s="210">
        <f t="shared" si="254"/>
        <v>1.68</v>
      </c>
      <c r="DV184" s="210">
        <f t="shared" si="254"/>
        <v>1.68</v>
      </c>
      <c r="DW184" s="210">
        <f t="shared" si="254"/>
        <v>1.68</v>
      </c>
      <c r="DX184" s="210">
        <f t="shared" si="254"/>
        <v>2.1</v>
      </c>
      <c r="DY184" s="210">
        <f t="shared" si="254"/>
        <v>2.1</v>
      </c>
      <c r="DZ184" s="210">
        <f t="shared" si="254"/>
        <v>2.1</v>
      </c>
      <c r="EA184" s="210">
        <f t="shared" si="254"/>
        <v>1.68</v>
      </c>
      <c r="EB184" s="210">
        <f t="shared" si="254"/>
        <v>1.68</v>
      </c>
      <c r="EC184" s="210">
        <f t="shared" si="254"/>
        <v>1.68</v>
      </c>
      <c r="ED184" s="210">
        <f t="shared" ref="ED184:GO184" si="255">IF(ISERROR((ED43/12)*(IF(ISERROR(VLOOKUP(ED5,Vehicles3,6,FALSE)),0,VLOOKUP(ED5,Vehicles3,6,FALSE)))),0,(ED43/12)*(IF(ISERROR(VLOOKUP(ED5,Vehicles3,6,FALSE)),0,VLOOKUP(ED5,Vehicles3,6,FALSE))))</f>
        <v>2.1</v>
      </c>
      <c r="EE184" s="210">
        <f t="shared" si="255"/>
        <v>2.1</v>
      </c>
      <c r="EF184" s="210">
        <f t="shared" si="255"/>
        <v>2.1</v>
      </c>
      <c r="EG184" s="210">
        <f t="shared" si="255"/>
        <v>0</v>
      </c>
      <c r="EH184" s="210">
        <f t="shared" si="255"/>
        <v>0</v>
      </c>
      <c r="EI184" s="210">
        <f t="shared" si="255"/>
        <v>0</v>
      </c>
      <c r="EJ184" s="210">
        <f t="shared" si="255"/>
        <v>0</v>
      </c>
      <c r="EK184" s="210">
        <f t="shared" si="255"/>
        <v>0</v>
      </c>
      <c r="EL184" s="210">
        <f t="shared" si="255"/>
        <v>0</v>
      </c>
      <c r="EM184" s="210">
        <f t="shared" si="255"/>
        <v>0</v>
      </c>
      <c r="EN184" s="210">
        <f t="shared" si="255"/>
        <v>0</v>
      </c>
      <c r="EO184" s="210">
        <f t="shared" si="255"/>
        <v>0</v>
      </c>
      <c r="EP184" s="210">
        <f t="shared" si="255"/>
        <v>0</v>
      </c>
      <c r="EQ184" s="210">
        <f t="shared" si="255"/>
        <v>0</v>
      </c>
      <c r="ER184" s="210">
        <f t="shared" si="255"/>
        <v>0</v>
      </c>
      <c r="ES184" s="210">
        <f t="shared" si="255"/>
        <v>0</v>
      </c>
      <c r="ET184" s="210">
        <f t="shared" si="255"/>
        <v>0</v>
      </c>
      <c r="EU184" s="210">
        <f t="shared" si="255"/>
        <v>0</v>
      </c>
      <c r="EV184" s="210">
        <f t="shared" si="255"/>
        <v>0</v>
      </c>
      <c r="EW184" s="210">
        <f t="shared" si="255"/>
        <v>0</v>
      </c>
      <c r="EX184" s="210">
        <f t="shared" si="255"/>
        <v>0</v>
      </c>
      <c r="EY184" s="210">
        <f t="shared" si="255"/>
        <v>0</v>
      </c>
      <c r="EZ184" s="210">
        <f t="shared" si="255"/>
        <v>0</v>
      </c>
      <c r="FA184" s="210">
        <f t="shared" si="255"/>
        <v>0</v>
      </c>
      <c r="FB184" s="210">
        <f t="shared" si="255"/>
        <v>0</v>
      </c>
      <c r="FC184" s="210">
        <f t="shared" si="255"/>
        <v>0</v>
      </c>
      <c r="FD184" s="210">
        <f t="shared" si="255"/>
        <v>0</v>
      </c>
      <c r="FE184" s="210">
        <f t="shared" si="255"/>
        <v>0</v>
      </c>
      <c r="FF184" s="210">
        <f t="shared" si="255"/>
        <v>0</v>
      </c>
      <c r="FG184" s="210">
        <f t="shared" si="255"/>
        <v>0</v>
      </c>
      <c r="FH184" s="210">
        <f t="shared" si="255"/>
        <v>0</v>
      </c>
      <c r="FI184" s="210">
        <f t="shared" si="255"/>
        <v>0</v>
      </c>
      <c r="FJ184" s="210">
        <f t="shared" si="255"/>
        <v>0</v>
      </c>
      <c r="FK184" s="210">
        <f t="shared" si="255"/>
        <v>0</v>
      </c>
      <c r="FL184" s="210">
        <f t="shared" si="255"/>
        <v>0</v>
      </c>
      <c r="FM184" s="210">
        <f t="shared" si="255"/>
        <v>0</v>
      </c>
      <c r="FN184" s="210">
        <f t="shared" si="255"/>
        <v>0</v>
      </c>
      <c r="FO184" s="210">
        <f t="shared" si="255"/>
        <v>0</v>
      </c>
      <c r="FP184" s="210">
        <f t="shared" si="255"/>
        <v>0</v>
      </c>
      <c r="FQ184" s="210">
        <f t="shared" si="255"/>
        <v>0</v>
      </c>
      <c r="FR184" s="210">
        <f t="shared" si="255"/>
        <v>0</v>
      </c>
      <c r="FS184" s="210">
        <f t="shared" si="255"/>
        <v>0</v>
      </c>
      <c r="FT184" s="210">
        <f t="shared" si="255"/>
        <v>0</v>
      </c>
      <c r="FU184" s="210">
        <f t="shared" si="255"/>
        <v>0</v>
      </c>
      <c r="FV184" s="210">
        <f t="shared" si="255"/>
        <v>0</v>
      </c>
      <c r="FW184" s="210">
        <f t="shared" si="255"/>
        <v>0</v>
      </c>
      <c r="FX184" s="210">
        <f t="shared" si="255"/>
        <v>0</v>
      </c>
      <c r="FY184" s="210">
        <f t="shared" si="255"/>
        <v>0</v>
      </c>
      <c r="FZ184" s="210">
        <f t="shared" si="255"/>
        <v>0</v>
      </c>
      <c r="GA184" s="210">
        <f t="shared" si="255"/>
        <v>0</v>
      </c>
      <c r="GB184" s="210">
        <f t="shared" si="255"/>
        <v>0</v>
      </c>
      <c r="GC184" s="210">
        <f t="shared" si="255"/>
        <v>0</v>
      </c>
      <c r="GD184" s="210">
        <f t="shared" si="255"/>
        <v>0</v>
      </c>
      <c r="GE184" s="210">
        <f t="shared" si="255"/>
        <v>0</v>
      </c>
      <c r="GF184" s="210">
        <f t="shared" si="255"/>
        <v>0</v>
      </c>
      <c r="GG184" s="210">
        <f t="shared" si="255"/>
        <v>0</v>
      </c>
      <c r="GH184" s="210">
        <f t="shared" si="255"/>
        <v>0</v>
      </c>
      <c r="GI184" s="210">
        <f t="shared" si="255"/>
        <v>0</v>
      </c>
      <c r="GJ184" s="210">
        <f t="shared" si="255"/>
        <v>0</v>
      </c>
      <c r="GK184" s="210">
        <f t="shared" si="255"/>
        <v>0</v>
      </c>
      <c r="GL184" s="210">
        <f t="shared" si="255"/>
        <v>0</v>
      </c>
      <c r="GM184" s="210">
        <f t="shared" si="255"/>
        <v>0</v>
      </c>
      <c r="GN184" s="210">
        <f t="shared" si="255"/>
        <v>0</v>
      </c>
      <c r="GO184" s="210">
        <f t="shared" si="255"/>
        <v>0</v>
      </c>
      <c r="GP184" s="210">
        <f t="shared" ref="GP184:GR184" si="256">IF(ISERROR((GP43/12)*(IF(ISERROR(VLOOKUP(GP5,Vehicles3,6,FALSE)),0,VLOOKUP(GP5,Vehicles3,6,FALSE)))),0,(GP43/12)*(IF(ISERROR(VLOOKUP(GP5,Vehicles3,6,FALSE)),0,VLOOKUP(GP5,Vehicles3,6,FALSE))))</f>
        <v>0</v>
      </c>
      <c r="GQ184" s="210">
        <f t="shared" si="256"/>
        <v>0</v>
      </c>
      <c r="GR184" s="210">
        <f t="shared" si="256"/>
        <v>0</v>
      </c>
      <c r="GS184" s="210">
        <f t="shared" ref="GS184:GV184" si="257">IF(ISERROR((GS43/12)*(IF(ISERROR(VLOOKUP(GS5,Vehicles3,6,FALSE)),0,VLOOKUP(GS5,Vehicles3,6,FALSE)))),0,(GS43/12)*(IF(ISERROR(VLOOKUP(GS5,Vehicles3,6,FALSE)),0,VLOOKUP(GS5,Vehicles3,6,FALSE))))</f>
        <v>0</v>
      </c>
      <c r="GT184" s="210">
        <f t="shared" si="257"/>
        <v>0</v>
      </c>
      <c r="GU184" s="210">
        <f t="shared" si="257"/>
        <v>0</v>
      </c>
      <c r="GV184" s="210">
        <f t="shared" si="257"/>
        <v>0</v>
      </c>
      <c r="GX184" s="230">
        <f t="shared" si="223"/>
        <v>183</v>
      </c>
      <c r="HB184" s="211" t="str">
        <f>FY$18&amp;FY$19&amp;FY$20</f>
        <v/>
      </c>
      <c r="HF184" s="212" t="str">
        <f>FY$18&amp;FY$19&amp;FY$20&amp;"Term:"&amp; FY$43&amp;"  Mileage: "&amp;FY$44</f>
        <v xml:space="preserve">Term:  Mileage: </v>
      </c>
    </row>
    <row r="185" spans="1:214" ht="12" hidden="1" customHeight="1" x14ac:dyDescent="0.2">
      <c r="A185" s="230" t="s">
        <v>440</v>
      </c>
      <c r="B185" s="208" t="str">
        <f t="shared" si="128"/>
        <v>x</v>
      </c>
      <c r="D185" s="231" t="str">
        <f>'Management Costs'!C75</f>
        <v xml:space="preserve">Maintenance </v>
      </c>
      <c r="E185" s="210">
        <f t="shared" ref="E185:BP185" si="258">IF(ISERROR((E44*E43/12)/(IF(ISERROR(VLOOKUP(E5,Vehicles10,6,FALSE)),0,VLOOKUP(E5,Vehicles10,6,FALSE)))),0,ROUNDDOWN((E44*E43/12),0)/(IF(ISERROR(VLOOKUP(E5,Vehicles10,6,FALSE)),0,VLOOKUP(E5,Vehicles10,6,FALSE))))</f>
        <v>3.3333333333333335</v>
      </c>
      <c r="F185" s="210">
        <f t="shared" si="258"/>
        <v>4</v>
      </c>
      <c r="G185" s="210">
        <f t="shared" si="258"/>
        <v>5.333333333333333</v>
      </c>
      <c r="H185" s="210">
        <f t="shared" si="258"/>
        <v>4.166666666666667</v>
      </c>
      <c r="I185" s="210">
        <f t="shared" si="258"/>
        <v>5</v>
      </c>
      <c r="J185" s="210">
        <f t="shared" si="258"/>
        <v>6.666666666666667</v>
      </c>
      <c r="K185" s="210">
        <f t="shared" si="258"/>
        <v>3.3333333333333335</v>
      </c>
      <c r="L185" s="210">
        <f t="shared" si="258"/>
        <v>4</v>
      </c>
      <c r="M185" s="210">
        <f t="shared" si="258"/>
        <v>5.333333333333333</v>
      </c>
      <c r="N185" s="210">
        <f t="shared" si="258"/>
        <v>4.166666666666667</v>
      </c>
      <c r="O185" s="210">
        <f t="shared" si="258"/>
        <v>5</v>
      </c>
      <c r="P185" s="210">
        <f t="shared" si="258"/>
        <v>6.666666666666667</v>
      </c>
      <c r="Q185" s="210">
        <f t="shared" si="258"/>
        <v>6.666666666666667</v>
      </c>
      <c r="R185" s="210">
        <f t="shared" si="258"/>
        <v>8</v>
      </c>
      <c r="S185" s="210">
        <f t="shared" si="258"/>
        <v>10.666666666666666</v>
      </c>
      <c r="T185" s="210">
        <f t="shared" si="258"/>
        <v>8.3333333333333339</v>
      </c>
      <c r="U185" s="210">
        <f t="shared" si="258"/>
        <v>10</v>
      </c>
      <c r="V185" s="210">
        <f t="shared" si="258"/>
        <v>13.333333333333334</v>
      </c>
      <c r="W185" s="210">
        <f t="shared" si="258"/>
        <v>6.666666666666667</v>
      </c>
      <c r="X185" s="210">
        <f t="shared" si="258"/>
        <v>8</v>
      </c>
      <c r="Y185" s="210">
        <f t="shared" si="258"/>
        <v>10.666666666666666</v>
      </c>
      <c r="Z185" s="210">
        <f t="shared" si="258"/>
        <v>8.3333333333333339</v>
      </c>
      <c r="AA185" s="210">
        <f t="shared" si="258"/>
        <v>10</v>
      </c>
      <c r="AB185" s="210">
        <f t="shared" si="258"/>
        <v>13.333333333333334</v>
      </c>
      <c r="AC185" s="210">
        <f t="shared" si="258"/>
        <v>5</v>
      </c>
      <c r="AD185" s="210">
        <f t="shared" si="258"/>
        <v>6</v>
      </c>
      <c r="AE185" s="210">
        <f t="shared" si="258"/>
        <v>8</v>
      </c>
      <c r="AF185" s="210">
        <f t="shared" si="258"/>
        <v>6.25</v>
      </c>
      <c r="AG185" s="210">
        <f t="shared" si="258"/>
        <v>7.5</v>
      </c>
      <c r="AH185" s="210">
        <f t="shared" si="258"/>
        <v>10</v>
      </c>
      <c r="AI185" s="210">
        <f t="shared" si="258"/>
        <v>3.3333333333333335</v>
      </c>
      <c r="AJ185" s="210">
        <f t="shared" si="258"/>
        <v>4</v>
      </c>
      <c r="AK185" s="210">
        <f t="shared" si="258"/>
        <v>5.333333333333333</v>
      </c>
      <c r="AL185" s="210">
        <f t="shared" si="258"/>
        <v>4.166666666666667</v>
      </c>
      <c r="AM185" s="210">
        <f t="shared" si="258"/>
        <v>5</v>
      </c>
      <c r="AN185" s="210">
        <f t="shared" si="258"/>
        <v>6.666666666666667</v>
      </c>
      <c r="AO185" s="210">
        <f t="shared" si="258"/>
        <v>5</v>
      </c>
      <c r="AP185" s="210">
        <f t="shared" si="258"/>
        <v>6</v>
      </c>
      <c r="AQ185" s="210">
        <f t="shared" si="258"/>
        <v>8</v>
      </c>
      <c r="AR185" s="210">
        <f t="shared" si="258"/>
        <v>6.25</v>
      </c>
      <c r="AS185" s="210">
        <f t="shared" si="258"/>
        <v>7.5</v>
      </c>
      <c r="AT185" s="210">
        <f t="shared" si="258"/>
        <v>10</v>
      </c>
      <c r="AU185" s="210">
        <f t="shared" si="258"/>
        <v>3.3333333333333335</v>
      </c>
      <c r="AV185" s="210">
        <f t="shared" si="258"/>
        <v>4</v>
      </c>
      <c r="AW185" s="210">
        <f t="shared" si="258"/>
        <v>5.333333333333333</v>
      </c>
      <c r="AX185" s="210">
        <f t="shared" si="258"/>
        <v>4.166666666666667</v>
      </c>
      <c r="AY185" s="210">
        <f t="shared" si="258"/>
        <v>5</v>
      </c>
      <c r="AZ185" s="210">
        <f t="shared" si="258"/>
        <v>6.666666666666667</v>
      </c>
      <c r="BA185" s="210">
        <f t="shared" si="258"/>
        <v>5</v>
      </c>
      <c r="BB185" s="210">
        <f t="shared" si="258"/>
        <v>6</v>
      </c>
      <c r="BC185" s="210">
        <f t="shared" si="258"/>
        <v>8</v>
      </c>
      <c r="BD185" s="210">
        <f t="shared" si="258"/>
        <v>6.25</v>
      </c>
      <c r="BE185" s="210">
        <f t="shared" si="258"/>
        <v>7.5</v>
      </c>
      <c r="BF185" s="210">
        <f t="shared" si="258"/>
        <v>10</v>
      </c>
      <c r="BG185" s="210">
        <f t="shared" si="258"/>
        <v>3.3333333333333335</v>
      </c>
      <c r="BH185" s="210">
        <f t="shared" si="258"/>
        <v>4</v>
      </c>
      <c r="BI185" s="210">
        <f t="shared" si="258"/>
        <v>5.333333333333333</v>
      </c>
      <c r="BJ185" s="210">
        <f t="shared" si="258"/>
        <v>4.166666666666667</v>
      </c>
      <c r="BK185" s="210">
        <f t="shared" si="258"/>
        <v>5</v>
      </c>
      <c r="BL185" s="210">
        <f t="shared" si="258"/>
        <v>6.666666666666667</v>
      </c>
      <c r="BM185" s="210">
        <f t="shared" si="258"/>
        <v>3.3333333333333335</v>
      </c>
      <c r="BN185" s="210">
        <f t="shared" si="258"/>
        <v>4</v>
      </c>
      <c r="BO185" s="210">
        <f t="shared" si="258"/>
        <v>5.333333333333333</v>
      </c>
      <c r="BP185" s="210">
        <f t="shared" si="258"/>
        <v>4.166666666666667</v>
      </c>
      <c r="BQ185" s="210">
        <f t="shared" ref="BQ185:EB185" si="259">IF(ISERROR((BQ44*BQ43/12)/(IF(ISERROR(VLOOKUP(BQ5,Vehicles10,6,FALSE)),0,VLOOKUP(BQ5,Vehicles10,6,FALSE)))),0,ROUNDDOWN((BQ44*BQ43/12),0)/(IF(ISERROR(VLOOKUP(BQ5,Vehicles10,6,FALSE)),0,VLOOKUP(BQ5,Vehicles10,6,FALSE))))</f>
        <v>5</v>
      </c>
      <c r="BR185" s="210">
        <f t="shared" si="259"/>
        <v>6.666666666666667</v>
      </c>
      <c r="BS185" s="210">
        <f t="shared" si="259"/>
        <v>3.3333333333333335</v>
      </c>
      <c r="BT185" s="210">
        <f t="shared" si="259"/>
        <v>4</v>
      </c>
      <c r="BU185" s="210">
        <f t="shared" si="259"/>
        <v>5.333333333333333</v>
      </c>
      <c r="BV185" s="210">
        <f t="shared" si="259"/>
        <v>4.166666666666667</v>
      </c>
      <c r="BW185" s="210">
        <f t="shared" si="259"/>
        <v>5</v>
      </c>
      <c r="BX185" s="210">
        <f t="shared" si="259"/>
        <v>6.666666666666667</v>
      </c>
      <c r="BY185" s="210">
        <f t="shared" si="259"/>
        <v>6.666666666666667</v>
      </c>
      <c r="BZ185" s="210">
        <f t="shared" si="259"/>
        <v>8</v>
      </c>
      <c r="CA185" s="210">
        <f t="shared" si="259"/>
        <v>10.666666666666666</v>
      </c>
      <c r="CB185" s="210">
        <f t="shared" si="259"/>
        <v>8.3333333333333339</v>
      </c>
      <c r="CC185" s="210">
        <f t="shared" si="259"/>
        <v>10</v>
      </c>
      <c r="CD185" s="210">
        <f t="shared" si="259"/>
        <v>13.333333333333334</v>
      </c>
      <c r="CE185" s="210">
        <f t="shared" si="259"/>
        <v>5</v>
      </c>
      <c r="CF185" s="210">
        <f t="shared" si="259"/>
        <v>6</v>
      </c>
      <c r="CG185" s="210">
        <f t="shared" si="259"/>
        <v>8</v>
      </c>
      <c r="CH185" s="210">
        <f t="shared" si="259"/>
        <v>6.25</v>
      </c>
      <c r="CI185" s="210">
        <f t="shared" si="259"/>
        <v>7.5</v>
      </c>
      <c r="CJ185" s="210">
        <f t="shared" si="259"/>
        <v>10</v>
      </c>
      <c r="CK185" s="210">
        <f t="shared" si="259"/>
        <v>5</v>
      </c>
      <c r="CL185" s="210">
        <f t="shared" si="259"/>
        <v>6</v>
      </c>
      <c r="CM185" s="210">
        <f t="shared" si="259"/>
        <v>8</v>
      </c>
      <c r="CN185" s="210">
        <f t="shared" si="259"/>
        <v>6.25</v>
      </c>
      <c r="CO185" s="210">
        <f t="shared" si="259"/>
        <v>7.5</v>
      </c>
      <c r="CP185" s="210">
        <f t="shared" si="259"/>
        <v>10</v>
      </c>
      <c r="CQ185" s="210">
        <f t="shared" si="259"/>
        <v>5</v>
      </c>
      <c r="CR185" s="210">
        <f t="shared" si="259"/>
        <v>6</v>
      </c>
      <c r="CS185" s="210">
        <f t="shared" si="259"/>
        <v>8</v>
      </c>
      <c r="CT185" s="210">
        <f t="shared" si="259"/>
        <v>6.25</v>
      </c>
      <c r="CU185" s="210">
        <f t="shared" si="259"/>
        <v>7.5</v>
      </c>
      <c r="CV185" s="210">
        <f t="shared" si="259"/>
        <v>10</v>
      </c>
      <c r="CW185" s="210">
        <f t="shared" si="259"/>
        <v>3.3333333333333335</v>
      </c>
      <c r="CX185" s="210">
        <f t="shared" si="259"/>
        <v>4</v>
      </c>
      <c r="CY185" s="210">
        <f t="shared" si="259"/>
        <v>5.333333333333333</v>
      </c>
      <c r="CZ185" s="210">
        <f t="shared" si="259"/>
        <v>4.166666666666667</v>
      </c>
      <c r="DA185" s="210">
        <f t="shared" si="259"/>
        <v>5</v>
      </c>
      <c r="DB185" s="210">
        <f t="shared" si="259"/>
        <v>6.666666666666667</v>
      </c>
      <c r="DC185" s="210">
        <f t="shared" si="259"/>
        <v>3.3333333333333335</v>
      </c>
      <c r="DD185" s="210">
        <f t="shared" si="259"/>
        <v>4</v>
      </c>
      <c r="DE185" s="210">
        <f t="shared" si="259"/>
        <v>5.333333333333333</v>
      </c>
      <c r="DF185" s="210">
        <f t="shared" si="259"/>
        <v>4.166666666666667</v>
      </c>
      <c r="DG185" s="210">
        <f t="shared" si="259"/>
        <v>5</v>
      </c>
      <c r="DH185" s="210">
        <f t="shared" si="259"/>
        <v>6.666666666666667</v>
      </c>
      <c r="DI185" s="210">
        <f t="shared" si="259"/>
        <v>6.666666666666667</v>
      </c>
      <c r="DJ185" s="210">
        <f t="shared" si="259"/>
        <v>8</v>
      </c>
      <c r="DK185" s="210">
        <f t="shared" si="259"/>
        <v>10.666666666666666</v>
      </c>
      <c r="DL185" s="210">
        <f t="shared" si="259"/>
        <v>8.3333333333333339</v>
      </c>
      <c r="DM185" s="210">
        <f t="shared" si="259"/>
        <v>10</v>
      </c>
      <c r="DN185" s="210">
        <f t="shared" si="259"/>
        <v>13.333333333333334</v>
      </c>
      <c r="DO185" s="210">
        <f t="shared" si="259"/>
        <v>6.666666666666667</v>
      </c>
      <c r="DP185" s="210">
        <f t="shared" si="259"/>
        <v>8</v>
      </c>
      <c r="DQ185" s="210">
        <f t="shared" si="259"/>
        <v>10.666666666666666</v>
      </c>
      <c r="DR185" s="210">
        <f t="shared" si="259"/>
        <v>8.3333333333333339</v>
      </c>
      <c r="DS185" s="210">
        <f t="shared" si="259"/>
        <v>10</v>
      </c>
      <c r="DT185" s="210">
        <f t="shared" si="259"/>
        <v>13.333333333333334</v>
      </c>
      <c r="DU185" s="210">
        <f t="shared" si="259"/>
        <v>4</v>
      </c>
      <c r="DV185" s="210">
        <f t="shared" si="259"/>
        <v>4.8</v>
      </c>
      <c r="DW185" s="210">
        <f t="shared" si="259"/>
        <v>6.4</v>
      </c>
      <c r="DX185" s="210">
        <f t="shared" si="259"/>
        <v>5</v>
      </c>
      <c r="DY185" s="210">
        <f t="shared" si="259"/>
        <v>6</v>
      </c>
      <c r="DZ185" s="210">
        <f t="shared" si="259"/>
        <v>8</v>
      </c>
      <c r="EA185" s="210">
        <f t="shared" si="259"/>
        <v>2.5</v>
      </c>
      <c r="EB185" s="210">
        <f t="shared" si="259"/>
        <v>3</v>
      </c>
      <c r="EC185" s="210">
        <f t="shared" ref="EC185:GN185" si="260">IF(ISERROR((EC44*EC43/12)/(IF(ISERROR(VLOOKUP(EC5,Vehicles10,6,FALSE)),0,VLOOKUP(EC5,Vehicles10,6,FALSE)))),0,ROUNDDOWN((EC44*EC43/12),0)/(IF(ISERROR(VLOOKUP(EC5,Vehicles10,6,FALSE)),0,VLOOKUP(EC5,Vehicles10,6,FALSE))))</f>
        <v>4</v>
      </c>
      <c r="ED185" s="210">
        <f t="shared" si="260"/>
        <v>3.125</v>
      </c>
      <c r="EE185" s="210">
        <f t="shared" si="260"/>
        <v>3.75</v>
      </c>
      <c r="EF185" s="210">
        <f t="shared" si="260"/>
        <v>5</v>
      </c>
      <c r="EG185" s="210">
        <f t="shared" si="260"/>
        <v>0</v>
      </c>
      <c r="EH185" s="210">
        <f t="shared" si="260"/>
        <v>0</v>
      </c>
      <c r="EI185" s="210">
        <f t="shared" si="260"/>
        <v>0</v>
      </c>
      <c r="EJ185" s="210">
        <f t="shared" si="260"/>
        <v>0</v>
      </c>
      <c r="EK185" s="210">
        <f t="shared" si="260"/>
        <v>0</v>
      </c>
      <c r="EL185" s="210">
        <f t="shared" si="260"/>
        <v>0</v>
      </c>
      <c r="EM185" s="210">
        <f t="shared" si="260"/>
        <v>0</v>
      </c>
      <c r="EN185" s="210">
        <f t="shared" si="260"/>
        <v>0</v>
      </c>
      <c r="EO185" s="210">
        <f t="shared" si="260"/>
        <v>0</v>
      </c>
      <c r="EP185" s="210">
        <f t="shared" si="260"/>
        <v>0</v>
      </c>
      <c r="EQ185" s="210">
        <f t="shared" si="260"/>
        <v>0</v>
      </c>
      <c r="ER185" s="210">
        <f t="shared" si="260"/>
        <v>0</v>
      </c>
      <c r="ES185" s="210">
        <f t="shared" si="260"/>
        <v>0</v>
      </c>
      <c r="ET185" s="210">
        <f t="shared" si="260"/>
        <v>0</v>
      </c>
      <c r="EU185" s="210">
        <f t="shared" si="260"/>
        <v>0</v>
      </c>
      <c r="EV185" s="210">
        <f t="shared" si="260"/>
        <v>0</v>
      </c>
      <c r="EW185" s="210">
        <f t="shared" si="260"/>
        <v>0</v>
      </c>
      <c r="EX185" s="210">
        <f t="shared" si="260"/>
        <v>0</v>
      </c>
      <c r="EY185" s="210">
        <f t="shared" si="260"/>
        <v>0</v>
      </c>
      <c r="EZ185" s="210">
        <f t="shared" si="260"/>
        <v>0</v>
      </c>
      <c r="FA185" s="210">
        <f t="shared" si="260"/>
        <v>0</v>
      </c>
      <c r="FB185" s="210">
        <f t="shared" si="260"/>
        <v>0</v>
      </c>
      <c r="FC185" s="210">
        <f t="shared" si="260"/>
        <v>0</v>
      </c>
      <c r="FD185" s="210">
        <f t="shared" si="260"/>
        <v>0</v>
      </c>
      <c r="FE185" s="210">
        <f t="shared" si="260"/>
        <v>0</v>
      </c>
      <c r="FF185" s="210">
        <f t="shared" si="260"/>
        <v>0</v>
      </c>
      <c r="FG185" s="210">
        <f t="shared" si="260"/>
        <v>0</v>
      </c>
      <c r="FH185" s="210">
        <f t="shared" si="260"/>
        <v>0</v>
      </c>
      <c r="FI185" s="210">
        <f t="shared" si="260"/>
        <v>0</v>
      </c>
      <c r="FJ185" s="210">
        <f t="shared" si="260"/>
        <v>0</v>
      </c>
      <c r="FK185" s="210">
        <f t="shared" si="260"/>
        <v>0</v>
      </c>
      <c r="FL185" s="210">
        <f t="shared" si="260"/>
        <v>0</v>
      </c>
      <c r="FM185" s="210">
        <f t="shared" si="260"/>
        <v>0</v>
      </c>
      <c r="FN185" s="210">
        <f t="shared" si="260"/>
        <v>0</v>
      </c>
      <c r="FO185" s="210">
        <f t="shared" si="260"/>
        <v>0</v>
      </c>
      <c r="FP185" s="210">
        <f t="shared" si="260"/>
        <v>0</v>
      </c>
      <c r="FQ185" s="210">
        <f t="shared" si="260"/>
        <v>0</v>
      </c>
      <c r="FR185" s="210">
        <f t="shared" si="260"/>
        <v>0</v>
      </c>
      <c r="FS185" s="210">
        <f t="shared" si="260"/>
        <v>0</v>
      </c>
      <c r="FT185" s="210">
        <f t="shared" si="260"/>
        <v>0</v>
      </c>
      <c r="FU185" s="210">
        <f t="shared" si="260"/>
        <v>0</v>
      </c>
      <c r="FV185" s="210">
        <f t="shared" si="260"/>
        <v>0</v>
      </c>
      <c r="FW185" s="210">
        <f t="shared" si="260"/>
        <v>0</v>
      </c>
      <c r="FX185" s="210">
        <f t="shared" si="260"/>
        <v>0</v>
      </c>
      <c r="FY185" s="210">
        <f t="shared" si="260"/>
        <v>0</v>
      </c>
      <c r="FZ185" s="210">
        <f t="shared" si="260"/>
        <v>0</v>
      </c>
      <c r="GA185" s="210">
        <f t="shared" si="260"/>
        <v>0</v>
      </c>
      <c r="GB185" s="210">
        <f t="shared" si="260"/>
        <v>0</v>
      </c>
      <c r="GC185" s="210">
        <f t="shared" si="260"/>
        <v>0</v>
      </c>
      <c r="GD185" s="210">
        <f t="shared" si="260"/>
        <v>0</v>
      </c>
      <c r="GE185" s="210">
        <f t="shared" si="260"/>
        <v>0</v>
      </c>
      <c r="GF185" s="210">
        <f t="shared" si="260"/>
        <v>0</v>
      </c>
      <c r="GG185" s="210">
        <f t="shared" si="260"/>
        <v>0</v>
      </c>
      <c r="GH185" s="210">
        <f t="shared" si="260"/>
        <v>0</v>
      </c>
      <c r="GI185" s="210">
        <f t="shared" si="260"/>
        <v>0</v>
      </c>
      <c r="GJ185" s="210">
        <f t="shared" si="260"/>
        <v>0</v>
      </c>
      <c r="GK185" s="210">
        <f t="shared" si="260"/>
        <v>0</v>
      </c>
      <c r="GL185" s="210">
        <f t="shared" si="260"/>
        <v>0</v>
      </c>
      <c r="GM185" s="210">
        <f t="shared" si="260"/>
        <v>0</v>
      </c>
      <c r="GN185" s="210">
        <f t="shared" si="260"/>
        <v>0</v>
      </c>
      <c r="GO185" s="210">
        <f t="shared" ref="GO185:GR185" si="261">IF(ISERROR((GO44*GO43/12)/(IF(ISERROR(VLOOKUP(GO5,Vehicles10,6,FALSE)),0,VLOOKUP(GO5,Vehicles10,6,FALSE)))),0,ROUNDDOWN((GO44*GO43/12),0)/(IF(ISERROR(VLOOKUP(GO5,Vehicles10,6,FALSE)),0,VLOOKUP(GO5,Vehicles10,6,FALSE))))</f>
        <v>0</v>
      </c>
      <c r="GP185" s="210">
        <f t="shared" si="261"/>
        <v>0</v>
      </c>
      <c r="GQ185" s="210">
        <f t="shared" si="261"/>
        <v>0</v>
      </c>
      <c r="GR185" s="210">
        <f t="shared" si="261"/>
        <v>0</v>
      </c>
      <c r="GS185" s="210">
        <f t="shared" ref="GS185:GV185" si="262">IF(ISERROR((GS44*GS43/12)/(IF(ISERROR(VLOOKUP(GS5,Vehicles10,6,FALSE)),0,VLOOKUP(GS5,Vehicles10,6,FALSE)))),0,ROUNDDOWN((GS44*GS43/12),0)/(IF(ISERROR(VLOOKUP(GS5,Vehicles10,6,FALSE)),0,VLOOKUP(GS5,Vehicles10,6,FALSE))))</f>
        <v>0</v>
      </c>
      <c r="GT185" s="210">
        <f t="shared" si="262"/>
        <v>0</v>
      </c>
      <c r="GU185" s="210">
        <f t="shared" si="262"/>
        <v>0</v>
      </c>
      <c r="GV185" s="210">
        <f t="shared" si="262"/>
        <v>0</v>
      </c>
      <c r="GX185" s="230">
        <f t="shared" si="223"/>
        <v>184</v>
      </c>
      <c r="HB185" s="211" t="str">
        <f>FZ$18&amp;FZ$19&amp;FZ$20</f>
        <v/>
      </c>
      <c r="HF185" s="212" t="str">
        <f>FZ$18&amp;FZ$19&amp;FZ$20&amp;"Term:"&amp; FZ$43&amp;"  Mileage: "&amp;FZ$44</f>
        <v xml:space="preserve">Term:  Mileage: </v>
      </c>
    </row>
    <row r="186" spans="1:214" ht="12" hidden="1" customHeight="1" x14ac:dyDescent="0.2">
      <c r="A186" s="230" t="s">
        <v>440</v>
      </c>
      <c r="B186" s="208" t="str">
        <f t="shared" si="128"/>
        <v>x</v>
      </c>
      <c r="D186" s="231" t="str">
        <f>'Management Costs'!C77</f>
        <v xml:space="preserve">Tires change </v>
      </c>
      <c r="E186" s="234">
        <f>IF(ISERROR((E44*E43/12)/'Model Assumptions'!$I$309),0,(E44*E43/12)/'Model Assumptions'!$I$309)</f>
        <v>2.5</v>
      </c>
      <c r="F186" s="234">
        <f>IF(ISERROR((F44*F43/12)/'Model Assumptions'!$I$309),0,(F44*F43/12)/'Model Assumptions'!$I$309)</f>
        <v>3</v>
      </c>
      <c r="G186" s="234">
        <f>IF(ISERROR((G44*G43/12)/'Model Assumptions'!$I$309),0,(G44*G43/12)/'Model Assumptions'!$I$309)</f>
        <v>4</v>
      </c>
      <c r="H186" s="234">
        <f>IF(ISERROR((H44*H43/12)/'Model Assumptions'!$I$309),0,(H44*H43/12)/'Model Assumptions'!$I$309)</f>
        <v>3.125</v>
      </c>
      <c r="I186" s="234">
        <f>IF(ISERROR((I44*I43/12)/'Model Assumptions'!$I$309),0,(I44*I43/12)/'Model Assumptions'!$I$309)</f>
        <v>3.75</v>
      </c>
      <c r="J186" s="234">
        <f>IF(ISERROR((J44*J43/12)/'Model Assumptions'!$I$309),0,(J44*J43/12)/'Model Assumptions'!$I$309)</f>
        <v>5</v>
      </c>
      <c r="K186" s="234">
        <f>IF(ISERROR((K44*K43/12)/'Model Assumptions'!$I$309),0,(K44*K43/12)/'Model Assumptions'!$I$309)</f>
        <v>2.5</v>
      </c>
      <c r="L186" s="234">
        <f>IF(ISERROR((L44*L43/12)/'Model Assumptions'!$I$309),0,(L44*L43/12)/'Model Assumptions'!$I$309)</f>
        <v>3</v>
      </c>
      <c r="M186" s="234">
        <f>IF(ISERROR((M44*M43/12)/'Model Assumptions'!$I$309),0,(M44*M43/12)/'Model Assumptions'!$I$309)</f>
        <v>4</v>
      </c>
      <c r="N186" s="234">
        <f>IF(ISERROR((N44*N43/12)/'Model Assumptions'!$I$309),0,(N44*N43/12)/'Model Assumptions'!$I$309)</f>
        <v>3.125</v>
      </c>
      <c r="O186" s="234">
        <f>IF(ISERROR((O44*O43/12)/'Model Assumptions'!$I$309),0,(O44*O43/12)/'Model Assumptions'!$I$309)</f>
        <v>3.75</v>
      </c>
      <c r="P186" s="234">
        <f>IF(ISERROR((P44*P43/12)/'Model Assumptions'!$I$309),0,(P44*P43/12)/'Model Assumptions'!$I$309)</f>
        <v>5</v>
      </c>
      <c r="Q186" s="234">
        <f>IF(ISERROR((Q44*Q43/12)/'Model Assumptions'!$I$309),0,(Q44*Q43/12)/'Model Assumptions'!$I$309)</f>
        <v>2.5</v>
      </c>
      <c r="R186" s="234">
        <f>IF(ISERROR((R44*R43/12)/'Model Assumptions'!$I$309),0,(R44*R43/12)/'Model Assumptions'!$I$309)</f>
        <v>3</v>
      </c>
      <c r="S186" s="234">
        <f>IF(ISERROR((S44*S43/12)/'Model Assumptions'!$I$309),0,(S44*S43/12)/'Model Assumptions'!$I$309)</f>
        <v>4</v>
      </c>
      <c r="T186" s="234">
        <f>IF(ISERROR((T44*T43/12)/'Model Assumptions'!$I$309),0,(T44*T43/12)/'Model Assumptions'!$I$309)</f>
        <v>3.125</v>
      </c>
      <c r="U186" s="234">
        <f>IF(ISERROR((U44*U43/12)/'Model Assumptions'!$I$309),0,(U44*U43/12)/'Model Assumptions'!$I$309)</f>
        <v>3.75</v>
      </c>
      <c r="V186" s="234">
        <f>IF(ISERROR((V44*V43/12)/'Model Assumptions'!$I$309),0,(V44*V43/12)/'Model Assumptions'!$I$309)</f>
        <v>5</v>
      </c>
      <c r="W186" s="234">
        <f>IF(ISERROR((W44*W43/12)/'Model Assumptions'!$I$309),0,(W44*W43/12)/'Model Assumptions'!$I$309)</f>
        <v>2.5</v>
      </c>
      <c r="X186" s="234">
        <f>IF(ISERROR((X44*X43/12)/'Model Assumptions'!$I$309),0,(X44*X43/12)/'Model Assumptions'!$I$309)</f>
        <v>3</v>
      </c>
      <c r="Y186" s="234">
        <f>IF(ISERROR((Y44*Y43/12)/'Model Assumptions'!$I$309),0,(Y44*Y43/12)/'Model Assumptions'!$I$309)</f>
        <v>4</v>
      </c>
      <c r="Z186" s="234">
        <f>IF(ISERROR((Z44*Z43/12)/'Model Assumptions'!$I$309),0,(Z44*Z43/12)/'Model Assumptions'!$I$309)</f>
        <v>3.125</v>
      </c>
      <c r="AA186" s="234">
        <f>IF(ISERROR((AA44*AA43/12)/'Model Assumptions'!$I$309),0,(AA44*AA43/12)/'Model Assumptions'!$I$309)</f>
        <v>3.75</v>
      </c>
      <c r="AB186" s="234">
        <f>IF(ISERROR((AB44*AB43/12)/'Model Assumptions'!$I$309),0,(AB44*AB43/12)/'Model Assumptions'!$I$309)</f>
        <v>5</v>
      </c>
      <c r="AC186" s="234">
        <f>IF(ISERROR((AC44*AC43/12)/'Model Assumptions'!$I$309),0,(AC44*AC43/12)/'Model Assumptions'!$I$309)</f>
        <v>2.5</v>
      </c>
      <c r="AD186" s="234">
        <f>IF(ISERROR((AD44*AD43/12)/'Model Assumptions'!$I$309),0,(AD44*AD43/12)/'Model Assumptions'!$I$309)</f>
        <v>3</v>
      </c>
      <c r="AE186" s="234">
        <f>IF(ISERROR((AE44*AE43/12)/'Model Assumptions'!$I$309),0,(AE44*AE43/12)/'Model Assumptions'!$I$309)</f>
        <v>4</v>
      </c>
      <c r="AF186" s="234">
        <f>IF(ISERROR((AF44*AF43/12)/'Model Assumptions'!$I$309),0,(AF44*AF43/12)/'Model Assumptions'!$I$309)</f>
        <v>3.125</v>
      </c>
      <c r="AG186" s="234">
        <f>IF(ISERROR((AG44*AG43/12)/'Model Assumptions'!$I$309),0,(AG44*AG43/12)/'Model Assumptions'!$I$309)</f>
        <v>3.75</v>
      </c>
      <c r="AH186" s="234">
        <f>IF(ISERROR((AH44*AH43/12)/'Model Assumptions'!$I$309),0,(AH44*AH43/12)/'Model Assumptions'!$I$309)</f>
        <v>5</v>
      </c>
      <c r="AI186" s="234">
        <f>IF(ISERROR((AI44*AI43/12)/'Model Assumptions'!$I$309),0,(AI44*AI43/12)/'Model Assumptions'!$I$309)</f>
        <v>2.5</v>
      </c>
      <c r="AJ186" s="234">
        <f>IF(ISERROR((AJ44*AJ43/12)/'Model Assumptions'!$I$309),0,(AJ44*AJ43/12)/'Model Assumptions'!$I$309)</f>
        <v>3</v>
      </c>
      <c r="AK186" s="234">
        <f>IF(ISERROR((AK44*AK43/12)/'Model Assumptions'!$I$309),0,(AK44*AK43/12)/'Model Assumptions'!$I$309)</f>
        <v>4</v>
      </c>
      <c r="AL186" s="234">
        <f>IF(ISERROR((AL44*AL43/12)/'Model Assumptions'!$I$309),0,(AL44*AL43/12)/'Model Assumptions'!$I$309)</f>
        <v>3.125</v>
      </c>
      <c r="AM186" s="234">
        <f>IF(ISERROR((AM44*AM43/12)/'Model Assumptions'!$I$309),0,(AM44*AM43/12)/'Model Assumptions'!$I$309)</f>
        <v>3.75</v>
      </c>
      <c r="AN186" s="234">
        <f>IF(ISERROR((AN44*AN43/12)/'Model Assumptions'!$I$309),0,(AN44*AN43/12)/'Model Assumptions'!$I$309)</f>
        <v>5</v>
      </c>
      <c r="AO186" s="234">
        <f>IF(ISERROR((AO44*AO43/12)/'Model Assumptions'!$I$309),0,(AO44*AO43/12)/'Model Assumptions'!$I$309)</f>
        <v>2.5</v>
      </c>
      <c r="AP186" s="234">
        <f>IF(ISERROR((AP44*AP43/12)/'Model Assumptions'!$I$309),0,(AP44*AP43/12)/'Model Assumptions'!$I$309)</f>
        <v>3</v>
      </c>
      <c r="AQ186" s="234">
        <f>IF(ISERROR((AQ44*AQ43/12)/'Model Assumptions'!$I$309),0,(AQ44*AQ43/12)/'Model Assumptions'!$I$309)</f>
        <v>4</v>
      </c>
      <c r="AR186" s="234">
        <f>IF(ISERROR((AR44*AR43/12)/'Model Assumptions'!$I$309),0,(AR44*AR43/12)/'Model Assumptions'!$I$309)</f>
        <v>3.125</v>
      </c>
      <c r="AS186" s="234">
        <f>IF(ISERROR((AS44*AS43/12)/'Model Assumptions'!$I$309),0,(AS44*AS43/12)/'Model Assumptions'!$I$309)</f>
        <v>3.75</v>
      </c>
      <c r="AT186" s="234">
        <f>IF(ISERROR((AT44*AT43/12)/'Model Assumptions'!$I$309),0,(AT44*AT43/12)/'Model Assumptions'!$I$309)</f>
        <v>5</v>
      </c>
      <c r="AU186" s="234">
        <f>IF(ISERROR((AU44*AU43/12)/'Model Assumptions'!$I$309),0,(AU44*AU43/12)/'Model Assumptions'!$I$309)</f>
        <v>2.5</v>
      </c>
      <c r="AV186" s="234">
        <f>IF(ISERROR((AV44*AV43/12)/'Model Assumptions'!$I$309),0,(AV44*AV43/12)/'Model Assumptions'!$I$309)</f>
        <v>3</v>
      </c>
      <c r="AW186" s="234">
        <f>IF(ISERROR((AW44*AW43/12)/'Model Assumptions'!$I$309),0,(AW44*AW43/12)/'Model Assumptions'!$I$309)</f>
        <v>4</v>
      </c>
      <c r="AX186" s="234">
        <f>IF(ISERROR((AX44*AX43/12)/'Model Assumptions'!$I$309),0,(AX44*AX43/12)/'Model Assumptions'!$I$309)</f>
        <v>3.125</v>
      </c>
      <c r="AY186" s="234">
        <f>IF(ISERROR((AY44*AY43/12)/'Model Assumptions'!$I$309),0,(AY44*AY43/12)/'Model Assumptions'!$I$309)</f>
        <v>3.75</v>
      </c>
      <c r="AZ186" s="234">
        <f>IF(ISERROR((AZ44*AZ43/12)/'Model Assumptions'!$I$309),0,(AZ44*AZ43/12)/'Model Assumptions'!$I$309)</f>
        <v>5</v>
      </c>
      <c r="BA186" s="234">
        <f>IF(ISERROR((BA44*BA43/12)/'Model Assumptions'!$I$309),0,(BA44*BA43/12)/'Model Assumptions'!$I$309)</f>
        <v>2.5</v>
      </c>
      <c r="BB186" s="234">
        <f>IF(ISERROR((BB44*BB43/12)/'Model Assumptions'!$I$309),0,(BB44*BB43/12)/'Model Assumptions'!$I$309)</f>
        <v>3</v>
      </c>
      <c r="BC186" s="234">
        <f>IF(ISERROR((BC44*BC43/12)/'Model Assumptions'!$I$309),0,(BC44*BC43/12)/'Model Assumptions'!$I$309)</f>
        <v>4</v>
      </c>
      <c r="BD186" s="234">
        <f>IF(ISERROR((BD44*BD43/12)/'Model Assumptions'!$I$309),0,(BD44*BD43/12)/'Model Assumptions'!$I$309)</f>
        <v>3.125</v>
      </c>
      <c r="BE186" s="234">
        <f>IF(ISERROR((BE44*BE43/12)/'Model Assumptions'!$I$309),0,(BE44*BE43/12)/'Model Assumptions'!$I$309)</f>
        <v>3.75</v>
      </c>
      <c r="BF186" s="234">
        <f>IF(ISERROR((BF44*BF43/12)/'Model Assumptions'!$I$309),0,(BF44*BF43/12)/'Model Assumptions'!$I$309)</f>
        <v>5</v>
      </c>
      <c r="BG186" s="234">
        <f>IF(ISERROR((BG44*BG43/12)/'Model Assumptions'!$I$309),0,(BG44*BG43/12)/'Model Assumptions'!$I$309)</f>
        <v>2.5</v>
      </c>
      <c r="BH186" s="234">
        <f>IF(ISERROR((BH44*BH43/12)/'Model Assumptions'!$I$309),0,(BH44*BH43/12)/'Model Assumptions'!$I$309)</f>
        <v>3</v>
      </c>
      <c r="BI186" s="234">
        <f>IF(ISERROR((BI44*BI43/12)/'Model Assumptions'!$I$309),0,(BI44*BI43/12)/'Model Assumptions'!$I$309)</f>
        <v>4</v>
      </c>
      <c r="BJ186" s="234">
        <f>IF(ISERROR((BJ44*BJ43/12)/'Model Assumptions'!$I$309),0,(BJ44*BJ43/12)/'Model Assumptions'!$I$309)</f>
        <v>3.125</v>
      </c>
      <c r="BK186" s="234">
        <f>IF(ISERROR((BK44*BK43/12)/'Model Assumptions'!$I$309),0,(BK44*BK43/12)/'Model Assumptions'!$I$309)</f>
        <v>3.75</v>
      </c>
      <c r="BL186" s="234">
        <f>IF(ISERROR((BL44*BL43/12)/'Model Assumptions'!$I$309),0,(BL44*BL43/12)/'Model Assumptions'!$I$309)</f>
        <v>5</v>
      </c>
      <c r="BM186" s="234">
        <f>IF(ISERROR((BM44*BM43/12)/'Model Assumptions'!$I$309),0,(BM44*BM43/12)/'Model Assumptions'!$I$309)</f>
        <v>2.5</v>
      </c>
      <c r="BN186" s="234">
        <f>IF(ISERROR((BN44*BN43/12)/'Model Assumptions'!$I$309),0,(BN44*BN43/12)/'Model Assumptions'!$I$309)</f>
        <v>3</v>
      </c>
      <c r="BO186" s="234">
        <f>IF(ISERROR((BO44*BO43/12)/'Model Assumptions'!$I$309),0,(BO44*BO43/12)/'Model Assumptions'!$I$309)</f>
        <v>4</v>
      </c>
      <c r="BP186" s="234">
        <f>IF(ISERROR((BP44*BP43/12)/'Model Assumptions'!$I$309),0,(BP44*BP43/12)/'Model Assumptions'!$I$309)</f>
        <v>3.125</v>
      </c>
      <c r="BQ186" s="234">
        <f>IF(ISERROR((BQ44*BQ43/12)/'Model Assumptions'!$I$309),0,(BQ44*BQ43/12)/'Model Assumptions'!$I$309)</f>
        <v>3.75</v>
      </c>
      <c r="BR186" s="234">
        <f>IF(ISERROR((BR44*BR43/12)/'Model Assumptions'!$I$309),0,(BR44*BR43/12)/'Model Assumptions'!$I$309)</f>
        <v>5</v>
      </c>
      <c r="BS186" s="234">
        <f>IF(ISERROR((BS44*BS43/12)/'Model Assumptions'!$I$309),0,(BS44*BS43/12)/'Model Assumptions'!$I$309)</f>
        <v>2.5</v>
      </c>
      <c r="BT186" s="234">
        <f>IF(ISERROR((BT44*BT43/12)/'Model Assumptions'!$I$309),0,(BT44*BT43/12)/'Model Assumptions'!$I$309)</f>
        <v>3</v>
      </c>
      <c r="BU186" s="234">
        <f>IF(ISERROR((BU44*BU43/12)/'Model Assumptions'!$I$309),0,(BU44*BU43/12)/'Model Assumptions'!$I$309)</f>
        <v>4</v>
      </c>
      <c r="BV186" s="234">
        <f>IF(ISERROR((BV44*BV43/12)/'Model Assumptions'!$I$309),0,(BV44*BV43/12)/'Model Assumptions'!$I$309)</f>
        <v>3.125</v>
      </c>
      <c r="BW186" s="234">
        <f>IF(ISERROR((BW44*BW43/12)/'Model Assumptions'!$I$309),0,(BW44*BW43/12)/'Model Assumptions'!$I$309)</f>
        <v>3.75</v>
      </c>
      <c r="BX186" s="234">
        <f>IF(ISERROR((BX44*BX43/12)/'Model Assumptions'!$I$309),0,(BX44*BX43/12)/'Model Assumptions'!$I$309)</f>
        <v>5</v>
      </c>
      <c r="BY186" s="234">
        <f>IF(ISERROR((BY44*BY43/12)/'Model Assumptions'!$I$309),0,(BY44*BY43/12)/'Model Assumptions'!$I$309)</f>
        <v>2.5</v>
      </c>
      <c r="BZ186" s="234">
        <f>IF(ISERROR((BZ44*BZ43/12)/'Model Assumptions'!$I$309),0,(BZ44*BZ43/12)/'Model Assumptions'!$I$309)</f>
        <v>3</v>
      </c>
      <c r="CA186" s="234">
        <f>IF(ISERROR((CA44*CA43/12)/'Model Assumptions'!$I$309),0,(CA44*CA43/12)/'Model Assumptions'!$I$309)</f>
        <v>4</v>
      </c>
      <c r="CB186" s="234">
        <f>IF(ISERROR((CB44*CB43/12)/'Model Assumptions'!$I$309),0,(CB44*CB43/12)/'Model Assumptions'!$I$309)</f>
        <v>3.125</v>
      </c>
      <c r="CC186" s="234">
        <f>IF(ISERROR((CC44*CC43/12)/'Model Assumptions'!$I$309),0,(CC44*CC43/12)/'Model Assumptions'!$I$309)</f>
        <v>3.75</v>
      </c>
      <c r="CD186" s="234">
        <f>IF(ISERROR((CD44*CD43/12)/'Model Assumptions'!$I$309),0,(CD44*CD43/12)/'Model Assumptions'!$I$309)</f>
        <v>5</v>
      </c>
      <c r="CE186" s="234">
        <f>IF(ISERROR((CE44*CE43/12)/'Model Assumptions'!$I$309),0,(CE44*CE43/12)/'Model Assumptions'!$I$309)</f>
        <v>2.5</v>
      </c>
      <c r="CF186" s="234">
        <f>IF(ISERROR((CF44*CF43/12)/'Model Assumptions'!$I$309),0,(CF44*CF43/12)/'Model Assumptions'!$I$309)</f>
        <v>3</v>
      </c>
      <c r="CG186" s="234">
        <f>IF(ISERROR((CG44*CG43/12)/'Model Assumptions'!$I$309),0,(CG44*CG43/12)/'Model Assumptions'!$I$309)</f>
        <v>4</v>
      </c>
      <c r="CH186" s="234">
        <f>IF(ISERROR((CH44*CH43/12)/'Model Assumptions'!$I$309),0,(CH44*CH43/12)/'Model Assumptions'!$I$309)</f>
        <v>3.125</v>
      </c>
      <c r="CI186" s="234">
        <f>IF(ISERROR((CI44*CI43/12)/'Model Assumptions'!$I$309),0,(CI44*CI43/12)/'Model Assumptions'!$I$309)</f>
        <v>3.75</v>
      </c>
      <c r="CJ186" s="234">
        <f>IF(ISERROR((CJ44*CJ43/12)/'Model Assumptions'!$I$309),0,(CJ44*CJ43/12)/'Model Assumptions'!$I$309)</f>
        <v>5</v>
      </c>
      <c r="CK186" s="234">
        <f>IF(ISERROR((CK44*CK43/12)/'Model Assumptions'!$I$309),0,(CK44*CK43/12)/'Model Assumptions'!$I$309)</f>
        <v>2.5</v>
      </c>
      <c r="CL186" s="234">
        <f>IF(ISERROR((CL44*CL43/12)/'Model Assumptions'!$I$309),0,(CL44*CL43/12)/'Model Assumptions'!$I$309)</f>
        <v>3</v>
      </c>
      <c r="CM186" s="234">
        <f>IF(ISERROR((CM44*CM43/12)/'Model Assumptions'!$I$309),0,(CM44*CM43/12)/'Model Assumptions'!$I$309)</f>
        <v>4</v>
      </c>
      <c r="CN186" s="234">
        <f>IF(ISERROR((CN44*CN43/12)/'Model Assumptions'!$I$309),0,(CN44*CN43/12)/'Model Assumptions'!$I$309)</f>
        <v>3.125</v>
      </c>
      <c r="CO186" s="234">
        <f>IF(ISERROR((CO44*CO43/12)/'Model Assumptions'!$I$309),0,(CO44*CO43/12)/'Model Assumptions'!$I$309)</f>
        <v>3.75</v>
      </c>
      <c r="CP186" s="234">
        <f>IF(ISERROR((CP44*CP43/12)/'Model Assumptions'!$I$309),0,(CP44*CP43/12)/'Model Assumptions'!$I$309)</f>
        <v>5</v>
      </c>
      <c r="CQ186" s="234">
        <f>IF(ISERROR((CQ44*CQ43/12)/'Model Assumptions'!$I$309),0,(CQ44*CQ43/12)/'Model Assumptions'!$I$309)</f>
        <v>2.5</v>
      </c>
      <c r="CR186" s="234">
        <f>IF(ISERROR((CR44*CR43/12)/'Model Assumptions'!$I$309),0,(CR44*CR43/12)/'Model Assumptions'!$I$309)</f>
        <v>3</v>
      </c>
      <c r="CS186" s="234">
        <f>IF(ISERROR((CS44*CS43/12)/'Model Assumptions'!$I$309),0,(CS44*CS43/12)/'Model Assumptions'!$I$309)</f>
        <v>4</v>
      </c>
      <c r="CT186" s="234">
        <f>IF(ISERROR((CT44*CT43/12)/'Model Assumptions'!$I$309),0,(CT44*CT43/12)/'Model Assumptions'!$I$309)</f>
        <v>3.125</v>
      </c>
      <c r="CU186" s="234">
        <f>IF(ISERROR((CU44*CU43/12)/'Model Assumptions'!$I$309),0,(CU44*CU43/12)/'Model Assumptions'!$I$309)</f>
        <v>3.75</v>
      </c>
      <c r="CV186" s="234">
        <f>IF(ISERROR((CV44*CV43/12)/'Model Assumptions'!$I$309),0,(CV44*CV43/12)/'Model Assumptions'!$I$309)</f>
        <v>5</v>
      </c>
      <c r="CW186" s="234">
        <f>IF(ISERROR((CW44*CW43/12)/'Model Assumptions'!$I$309),0,(CW44*CW43/12)/'Model Assumptions'!$I$309)</f>
        <v>2.5</v>
      </c>
      <c r="CX186" s="234">
        <f>IF(ISERROR((CX44*CX43/12)/'Model Assumptions'!$I$309),0,(CX44*CX43/12)/'Model Assumptions'!$I$309)</f>
        <v>3</v>
      </c>
      <c r="CY186" s="234">
        <f>IF(ISERROR((CY44*CY43/12)/'Model Assumptions'!$I$309),0,(CY44*CY43/12)/'Model Assumptions'!$I$309)</f>
        <v>4</v>
      </c>
      <c r="CZ186" s="234">
        <f>IF(ISERROR((CZ44*CZ43/12)/'Model Assumptions'!$I$309),0,(CZ44*CZ43/12)/'Model Assumptions'!$I$309)</f>
        <v>3.125</v>
      </c>
      <c r="DA186" s="234">
        <f>IF(ISERROR((DA44*DA43/12)/'Model Assumptions'!$I$309),0,(DA44*DA43/12)/'Model Assumptions'!$I$309)</f>
        <v>3.75</v>
      </c>
      <c r="DB186" s="234">
        <f>IF(ISERROR((DB44*DB43/12)/'Model Assumptions'!$I$309),0,(DB44*DB43/12)/'Model Assumptions'!$I$309)</f>
        <v>5</v>
      </c>
      <c r="DC186" s="234">
        <f>IF(ISERROR((DC44*DC43/12)/'Model Assumptions'!$I$309),0,(DC44*DC43/12)/'Model Assumptions'!$I$309)</f>
        <v>2.5</v>
      </c>
      <c r="DD186" s="234">
        <f>IF(ISERROR((DD44*DD43/12)/'Model Assumptions'!$I$309),0,(DD44*DD43/12)/'Model Assumptions'!$I$309)</f>
        <v>3</v>
      </c>
      <c r="DE186" s="234">
        <f>IF(ISERROR((DE44*DE43/12)/'Model Assumptions'!$I$309),0,(DE44*DE43/12)/'Model Assumptions'!$I$309)</f>
        <v>4</v>
      </c>
      <c r="DF186" s="234">
        <f>IF(ISERROR((DF44*DF43/12)/'Model Assumptions'!$I$309),0,(DF44*DF43/12)/'Model Assumptions'!$I$309)</f>
        <v>3.125</v>
      </c>
      <c r="DG186" s="234">
        <f>IF(ISERROR((DG44*DG43/12)/'Model Assumptions'!$I$309),0,(DG44*DG43/12)/'Model Assumptions'!$I$309)</f>
        <v>3.75</v>
      </c>
      <c r="DH186" s="234">
        <f>IF(ISERROR((DH44*DH43/12)/'Model Assumptions'!$I$309),0,(DH44*DH43/12)/'Model Assumptions'!$I$309)</f>
        <v>5</v>
      </c>
      <c r="DI186" s="234">
        <f>IF(ISERROR((DI44*DI43/12)/'Model Assumptions'!$I$309),0,(DI44*DI43/12)/'Model Assumptions'!$I$309)</f>
        <v>2.5</v>
      </c>
      <c r="DJ186" s="234">
        <f>IF(ISERROR((DJ44*DJ43/12)/'Model Assumptions'!$I$309),0,(DJ44*DJ43/12)/'Model Assumptions'!$I$309)</f>
        <v>3</v>
      </c>
      <c r="DK186" s="234">
        <f>IF(ISERROR((DK44*DK43/12)/'Model Assumptions'!$I$309),0,(DK44*DK43/12)/'Model Assumptions'!$I$309)</f>
        <v>4</v>
      </c>
      <c r="DL186" s="234">
        <f>IF(ISERROR((DL44*DL43/12)/'Model Assumptions'!$I$309),0,(DL44*DL43/12)/'Model Assumptions'!$I$309)</f>
        <v>3.125</v>
      </c>
      <c r="DM186" s="234">
        <f>IF(ISERROR((DM44*DM43/12)/'Model Assumptions'!$I$309),0,(DM44*DM43/12)/'Model Assumptions'!$I$309)</f>
        <v>3.75</v>
      </c>
      <c r="DN186" s="234">
        <f>IF(ISERROR((DN44*DN43/12)/'Model Assumptions'!$I$309),0,(DN44*DN43/12)/'Model Assumptions'!$I$309)</f>
        <v>5</v>
      </c>
      <c r="DO186" s="234">
        <f>IF(ISERROR((DO44*DO43/12)/'Model Assumptions'!$I$309),0,(DO44*DO43/12)/'Model Assumptions'!$I$309)</f>
        <v>2.5</v>
      </c>
      <c r="DP186" s="234">
        <f>IF(ISERROR((DP44*DP43/12)/'Model Assumptions'!$I$309),0,(DP44*DP43/12)/'Model Assumptions'!$I$309)</f>
        <v>3</v>
      </c>
      <c r="DQ186" s="234">
        <f>IF(ISERROR((DQ44*DQ43/12)/'Model Assumptions'!$I$309),0,(DQ44*DQ43/12)/'Model Assumptions'!$I$309)</f>
        <v>4</v>
      </c>
      <c r="DR186" s="234">
        <f>IF(ISERROR((DR44*DR43/12)/'Model Assumptions'!$I$309),0,(DR44*DR43/12)/'Model Assumptions'!$I$309)</f>
        <v>3.125</v>
      </c>
      <c r="DS186" s="234">
        <f>IF(ISERROR((DS44*DS43/12)/'Model Assumptions'!$I$309),0,(DS44*DS43/12)/'Model Assumptions'!$I$309)</f>
        <v>3.75</v>
      </c>
      <c r="DT186" s="234">
        <f>IF(ISERROR((DT44*DT43/12)/'Model Assumptions'!$I$309),0,(DT44*DT43/12)/'Model Assumptions'!$I$309)</f>
        <v>5</v>
      </c>
      <c r="DU186" s="234">
        <f>IF(ISERROR((DU44*DU43/12)/'Model Assumptions'!$I$309),0,(DU44*DU43/12)/'Model Assumptions'!$I$309)</f>
        <v>2.5</v>
      </c>
      <c r="DV186" s="234">
        <f>IF(ISERROR((DV44*DV43/12)/'Model Assumptions'!$I$309),0,(DV44*DV43/12)/'Model Assumptions'!$I$309)</f>
        <v>3</v>
      </c>
      <c r="DW186" s="234">
        <f>IF(ISERROR((DW44*DW43/12)/'Model Assumptions'!$I$309),0,(DW44*DW43/12)/'Model Assumptions'!$I$309)</f>
        <v>4</v>
      </c>
      <c r="DX186" s="234">
        <f>IF(ISERROR((DX44*DX43/12)/'Model Assumptions'!$I$309),0,(DX44*DX43/12)/'Model Assumptions'!$I$309)</f>
        <v>3.125</v>
      </c>
      <c r="DY186" s="234">
        <f>IF(ISERROR((DY44*DY43/12)/'Model Assumptions'!$I$309),0,(DY44*DY43/12)/'Model Assumptions'!$I$309)</f>
        <v>3.75</v>
      </c>
      <c r="DZ186" s="234">
        <f>IF(ISERROR((DZ44*DZ43/12)/'Model Assumptions'!$I$309),0,(DZ44*DZ43/12)/'Model Assumptions'!$I$309)</f>
        <v>5</v>
      </c>
      <c r="EA186" s="234">
        <f>IF(ISERROR((EA44*EA43/12)/'Model Assumptions'!$I$309),0,(EA44*EA43/12)/'Model Assumptions'!$I$309)</f>
        <v>2.5</v>
      </c>
      <c r="EB186" s="234">
        <f>IF(ISERROR((EB44*EB43/12)/'Model Assumptions'!$I$309),0,(EB44*EB43/12)/'Model Assumptions'!$I$309)</f>
        <v>3</v>
      </c>
      <c r="EC186" s="234">
        <f>IF(ISERROR((EC44*EC43/12)/'Model Assumptions'!$I$309),0,(EC44*EC43/12)/'Model Assumptions'!$I$309)</f>
        <v>4</v>
      </c>
      <c r="ED186" s="234">
        <f>IF(ISERROR((ED44*ED43/12)/'Model Assumptions'!$I$309),0,(ED44*ED43/12)/'Model Assumptions'!$I$309)</f>
        <v>3.125</v>
      </c>
      <c r="EE186" s="234">
        <f>IF(ISERROR((EE44*EE43/12)/'Model Assumptions'!$I$309),0,(EE44*EE43/12)/'Model Assumptions'!$I$309)</f>
        <v>3.75</v>
      </c>
      <c r="EF186" s="234">
        <f>IF(ISERROR((EF44*EF43/12)/'Model Assumptions'!$I$309),0,(EF44*EF43/12)/'Model Assumptions'!$I$309)</f>
        <v>5</v>
      </c>
      <c r="EG186" s="234">
        <f>IF(ISERROR((EG44*EG43/12)/'Model Assumptions'!$I$309),0,(EG44*EG43/12)/'Model Assumptions'!$I$309)</f>
        <v>0</v>
      </c>
      <c r="EH186" s="234">
        <f>IF(ISERROR((EH44*EH43/12)/'Model Assumptions'!$I$309),0,(EH44*EH43/12)/'Model Assumptions'!$I$309)</f>
        <v>0</v>
      </c>
      <c r="EI186" s="234">
        <f>IF(ISERROR((EI44*EI43/12)/'Model Assumptions'!$I$309),0,(EI44*EI43/12)/'Model Assumptions'!$I$309)</f>
        <v>0</v>
      </c>
      <c r="EJ186" s="234">
        <f>IF(ISERROR((EJ44*EJ43/12)/'Model Assumptions'!$I$309),0,(EJ44*EJ43/12)/'Model Assumptions'!$I$309)</f>
        <v>0</v>
      </c>
      <c r="EK186" s="234">
        <f>IF(ISERROR((EK44*EK43/12)/'Model Assumptions'!$I$309),0,(EK44*EK43/12)/'Model Assumptions'!$I$309)</f>
        <v>0</v>
      </c>
      <c r="EL186" s="234">
        <f>IF(ISERROR((EL44*EL43/12)/'Model Assumptions'!$I$309),0,(EL44*EL43/12)/'Model Assumptions'!$I$309)</f>
        <v>0</v>
      </c>
      <c r="EM186" s="234">
        <f>IF(ISERROR((EM44*EM43/12)/'Model Assumptions'!$I$309),0,(EM44*EM43/12)/'Model Assumptions'!$I$309)</f>
        <v>0</v>
      </c>
      <c r="EN186" s="234">
        <f>IF(ISERROR((EN44*EN43/12)/'Model Assumptions'!$I$309),0,(EN44*EN43/12)/'Model Assumptions'!$I$309)</f>
        <v>0</v>
      </c>
      <c r="EO186" s="234">
        <f>IF(ISERROR((EO44*EO43/12)/'Model Assumptions'!$I$309),0,(EO44*EO43/12)/'Model Assumptions'!$I$309)</f>
        <v>0</v>
      </c>
      <c r="EP186" s="234">
        <f>IF(ISERROR((EP44*EP43/12)/'Model Assumptions'!$I$309),0,(EP44*EP43/12)/'Model Assumptions'!$I$309)</f>
        <v>0</v>
      </c>
      <c r="EQ186" s="234">
        <f>IF(ISERROR((EQ44*EQ43/12)/'Model Assumptions'!$I$309),0,(EQ44*EQ43/12)/'Model Assumptions'!$I$309)</f>
        <v>0</v>
      </c>
      <c r="ER186" s="234">
        <f>IF(ISERROR((ER44*ER43/12)/'Model Assumptions'!$I$309),0,(ER44*ER43/12)/'Model Assumptions'!$I$309)</f>
        <v>0</v>
      </c>
      <c r="ES186" s="234">
        <f>IF(ISERROR((ES44*ES43/12)/'Model Assumptions'!$I$309),0,(ES44*ES43/12)/'Model Assumptions'!$I$309)</f>
        <v>0</v>
      </c>
      <c r="ET186" s="234">
        <f>IF(ISERROR((ET44*ET43/12)/'Model Assumptions'!$I$309),0,(ET44*ET43/12)/'Model Assumptions'!$I$309)</f>
        <v>0</v>
      </c>
      <c r="EU186" s="234">
        <f>IF(ISERROR((EU44*EU43/12)/'Model Assumptions'!$I$309),0,(EU44*EU43/12)/'Model Assumptions'!$I$309)</f>
        <v>0</v>
      </c>
      <c r="EV186" s="234">
        <f>IF(ISERROR((EV44*EV43/12)/'Model Assumptions'!$I$309),0,(EV44*EV43/12)/'Model Assumptions'!$I$309)</f>
        <v>0</v>
      </c>
      <c r="EW186" s="234">
        <f>IF(ISERROR((EW44*EW43/12)/'Model Assumptions'!$I$309),0,(EW44*EW43/12)/'Model Assumptions'!$I$309)</f>
        <v>0</v>
      </c>
      <c r="EX186" s="234">
        <f>IF(ISERROR((EX44*EX43/12)/'Model Assumptions'!$I$309),0,(EX44*EX43/12)/'Model Assumptions'!$I$309)</f>
        <v>0</v>
      </c>
      <c r="EY186" s="234">
        <f>IF(ISERROR((EY44*EY43/12)/'Model Assumptions'!$I$309),0,(EY44*EY43/12)/'Model Assumptions'!$I$309)</f>
        <v>0</v>
      </c>
      <c r="EZ186" s="234">
        <f>IF(ISERROR((EZ44*EZ43/12)/'Model Assumptions'!$I$309),0,(EZ44*EZ43/12)/'Model Assumptions'!$I$309)</f>
        <v>0</v>
      </c>
      <c r="FA186" s="234">
        <f>IF(ISERROR((FA44*FA43/12)/'Model Assumptions'!$I$309),0,(FA44*FA43/12)/'Model Assumptions'!$I$309)</f>
        <v>0</v>
      </c>
      <c r="FB186" s="234">
        <f>IF(ISERROR((FB44*FB43/12)/'Model Assumptions'!$I$309),0,(FB44*FB43/12)/'Model Assumptions'!$I$309)</f>
        <v>0</v>
      </c>
      <c r="FC186" s="234">
        <f>IF(ISERROR((FC44*FC43/12)/'Model Assumptions'!$I$309),0,(FC44*FC43/12)/'Model Assumptions'!$I$309)</f>
        <v>0</v>
      </c>
      <c r="FD186" s="234">
        <f>IF(ISERROR((FD44*FD43/12)/'Model Assumptions'!$I$309),0,(FD44*FD43/12)/'Model Assumptions'!$I$309)</f>
        <v>0</v>
      </c>
      <c r="FE186" s="234">
        <f>IF(ISERROR((FE44*FE43/12)/'Model Assumptions'!$I$309),0,(FE44*FE43/12)/'Model Assumptions'!$I$309)</f>
        <v>0</v>
      </c>
      <c r="FF186" s="234">
        <f>IF(ISERROR((FF44*FF43/12)/'Model Assumptions'!$I$309),0,(FF44*FF43/12)/'Model Assumptions'!$I$309)</f>
        <v>0</v>
      </c>
      <c r="FG186" s="234">
        <f>IF(ISERROR((FG44*FG43/12)/'Model Assumptions'!$I$309),0,(FG44*FG43/12)/'Model Assumptions'!$I$309)</f>
        <v>0</v>
      </c>
      <c r="FH186" s="234">
        <f>IF(ISERROR((FH44*FH43/12)/'Model Assumptions'!$I$309),0,(FH44*FH43/12)/'Model Assumptions'!$I$309)</f>
        <v>0</v>
      </c>
      <c r="FI186" s="234">
        <f>IF(ISERROR((FI44*FI43/12)/'Model Assumptions'!$I$309),0,(FI44*FI43/12)/'Model Assumptions'!$I$309)</f>
        <v>0</v>
      </c>
      <c r="FJ186" s="234">
        <f>IF(ISERROR((FJ44*FJ43/12)/'Model Assumptions'!$I$309),0,(FJ44*FJ43/12)/'Model Assumptions'!$I$309)</f>
        <v>0</v>
      </c>
      <c r="FK186" s="234">
        <f>IF(ISERROR((FK44*FK43/12)/'Model Assumptions'!$I$309),0,(FK44*FK43/12)/'Model Assumptions'!$I$309)</f>
        <v>0</v>
      </c>
      <c r="FL186" s="234">
        <f>IF(ISERROR((FL44*FL43/12)/'Model Assumptions'!$I$309),0,(FL44*FL43/12)/'Model Assumptions'!$I$309)</f>
        <v>0</v>
      </c>
      <c r="FM186" s="234">
        <f>IF(ISERROR((FM44*FM43/12)/'Model Assumptions'!$I$309),0,(FM44*FM43/12)/'Model Assumptions'!$I$309)</f>
        <v>0</v>
      </c>
      <c r="FN186" s="234">
        <f>IF(ISERROR((FN44*FN43/12)/'Model Assumptions'!$I$309),0,(FN44*FN43/12)/'Model Assumptions'!$I$309)</f>
        <v>0</v>
      </c>
      <c r="FO186" s="234">
        <f>IF(ISERROR((FO44*FO43/12)/'Model Assumptions'!$I$309),0,(FO44*FO43/12)/'Model Assumptions'!$I$309)</f>
        <v>0</v>
      </c>
      <c r="FP186" s="234">
        <f>IF(ISERROR((FP44*FP43/12)/'Model Assumptions'!$I$309),0,(FP44*FP43/12)/'Model Assumptions'!$I$309)</f>
        <v>0</v>
      </c>
      <c r="FQ186" s="234">
        <f>IF(ISERROR((FQ44*FQ43/12)/'Model Assumptions'!$I$309),0,(FQ44*FQ43/12)/'Model Assumptions'!$I$309)</f>
        <v>0</v>
      </c>
      <c r="FR186" s="234">
        <f>IF(ISERROR((FR44*FR43/12)/'Model Assumptions'!$I$309),0,(FR44*FR43/12)/'Model Assumptions'!$I$309)</f>
        <v>0</v>
      </c>
      <c r="FS186" s="234">
        <f>IF(ISERROR((FS44*FS43/12)/'Model Assumptions'!$I$309),0,(FS44*FS43/12)/'Model Assumptions'!$I$309)</f>
        <v>0</v>
      </c>
      <c r="FT186" s="234">
        <f>IF(ISERROR((FT44*FT43/12)/'Model Assumptions'!$I$309),0,(FT44*FT43/12)/'Model Assumptions'!$I$309)</f>
        <v>0</v>
      </c>
      <c r="FU186" s="234">
        <f>IF(ISERROR((FU44*FU43/12)/'Model Assumptions'!$I$309),0,(FU44*FU43/12)/'Model Assumptions'!$I$309)</f>
        <v>0</v>
      </c>
      <c r="FV186" s="234">
        <f>IF(ISERROR((FV44*FV43/12)/'Model Assumptions'!$I$309),0,(FV44*FV43/12)/'Model Assumptions'!$I$309)</f>
        <v>0</v>
      </c>
      <c r="FW186" s="234">
        <f>IF(ISERROR((FW44*FW43/12)/'Model Assumptions'!$I$309),0,(FW44*FW43/12)/'Model Assumptions'!$I$309)</f>
        <v>0</v>
      </c>
      <c r="FX186" s="234">
        <f>IF(ISERROR((FX44*FX43/12)/'Model Assumptions'!$I$309),0,(FX44*FX43/12)/'Model Assumptions'!$I$309)</f>
        <v>0</v>
      </c>
      <c r="FY186" s="234">
        <f>IF(ISERROR((FY44*FY43/12)/'Model Assumptions'!$I$309),0,(FY44*FY43/12)/'Model Assumptions'!$I$309)</f>
        <v>0</v>
      </c>
      <c r="FZ186" s="234">
        <f>IF(ISERROR((FZ44*FZ43/12)/'Model Assumptions'!$I$309),0,(FZ44*FZ43/12)/'Model Assumptions'!$I$309)</f>
        <v>0</v>
      </c>
      <c r="GA186" s="234">
        <f>IF(ISERROR((GA44*GA43/12)/'Model Assumptions'!$I$309),0,(GA44*GA43/12)/'Model Assumptions'!$I$309)</f>
        <v>0</v>
      </c>
      <c r="GB186" s="234">
        <f>IF(ISERROR((GB44*GB43/12)/'Model Assumptions'!$I$309),0,(GB44*GB43/12)/'Model Assumptions'!$I$309)</f>
        <v>0</v>
      </c>
      <c r="GC186" s="234">
        <f>IF(ISERROR((GC44*GC43/12)/'Model Assumptions'!$I$309),0,(GC44*GC43/12)/'Model Assumptions'!$I$309)</f>
        <v>0</v>
      </c>
      <c r="GD186" s="234">
        <f>IF(ISERROR((GD44*GD43/12)/'Model Assumptions'!$I$309),0,(GD44*GD43/12)/'Model Assumptions'!$I$309)</f>
        <v>0</v>
      </c>
      <c r="GE186" s="234">
        <f>IF(ISERROR((GE44*GE43/12)/'Model Assumptions'!$I$309),0,(GE44*GE43/12)/'Model Assumptions'!$I$309)</f>
        <v>0</v>
      </c>
      <c r="GF186" s="234">
        <f>IF(ISERROR((GF44*GF43/12)/'Model Assumptions'!$I$309),0,(GF44*GF43/12)/'Model Assumptions'!$I$309)</f>
        <v>0</v>
      </c>
      <c r="GG186" s="234">
        <f>IF(ISERROR((GG44*GG43/12)/'Model Assumptions'!$I$309),0,(GG44*GG43/12)/'Model Assumptions'!$I$309)</f>
        <v>0</v>
      </c>
      <c r="GH186" s="234">
        <f>IF(ISERROR((GH44*GH43/12)/'Model Assumptions'!$I$309),0,(GH44*GH43/12)/'Model Assumptions'!$I$309)</f>
        <v>0</v>
      </c>
      <c r="GI186" s="234">
        <f>IF(ISERROR((GI44*GI43/12)/'Model Assumptions'!$I$309),0,(GI44*GI43/12)/'Model Assumptions'!$I$309)</f>
        <v>0</v>
      </c>
      <c r="GJ186" s="234">
        <f>IF(ISERROR((GJ44*GJ43/12)/'Model Assumptions'!$I$309),0,(GJ44*GJ43/12)/'Model Assumptions'!$I$309)</f>
        <v>0</v>
      </c>
      <c r="GK186" s="234">
        <f>IF(ISERROR((GK44*GK43/12)/'Model Assumptions'!$I$309),0,(GK44*GK43/12)/'Model Assumptions'!$I$309)</f>
        <v>0</v>
      </c>
      <c r="GL186" s="234">
        <f>IF(ISERROR((GL44*GL43/12)/'Model Assumptions'!$I$309),0,(GL44*GL43/12)/'Model Assumptions'!$I$309)</f>
        <v>0</v>
      </c>
      <c r="GM186" s="234">
        <f>IF(ISERROR((GM44*GM43/12)/'Model Assumptions'!$I$309),0,(GM44*GM43/12)/'Model Assumptions'!$I$309)</f>
        <v>0</v>
      </c>
      <c r="GN186" s="234">
        <f>IF(ISERROR((GN44*GN43/12)/'Model Assumptions'!$I$309),0,(GN44*GN43/12)/'Model Assumptions'!$I$309)</f>
        <v>0</v>
      </c>
      <c r="GO186" s="234">
        <f>IF(ISERROR((GO44*GO43/12)/'Model Assumptions'!$I$309),0,(GO44*GO43/12)/'Model Assumptions'!$I$309)</f>
        <v>0</v>
      </c>
      <c r="GP186" s="234">
        <f>IF(ISERROR((GP44*GP43/12)/'Model Assumptions'!$I$309),0,(GP44*GP43/12)/'Model Assumptions'!$I$309)</f>
        <v>0</v>
      </c>
      <c r="GQ186" s="234">
        <f>IF(ISERROR((GQ44*GQ43/12)/'Model Assumptions'!$I$309),0,(GQ44*GQ43/12)/'Model Assumptions'!$I$309)</f>
        <v>0</v>
      </c>
      <c r="GR186" s="234">
        <f>IF(ISERROR((GR44*GR43/12)/'Model Assumptions'!$I$309),0,(GR44*GR43/12)/'Model Assumptions'!$I$309)</f>
        <v>0</v>
      </c>
      <c r="GS186" s="234">
        <f>IF(ISERROR((GS44*GS43/12)/'Model Assumptions'!$I$309),0,(GS44*GS43/12)/'Model Assumptions'!$I$309)</f>
        <v>0</v>
      </c>
      <c r="GT186" s="234">
        <f>IF(ISERROR((GT44*GT43/12)/'Model Assumptions'!$I$309),0,(GT44*GT43/12)/'Model Assumptions'!$I$309)</f>
        <v>0</v>
      </c>
      <c r="GU186" s="234">
        <f>IF(ISERROR((GU44*GU43/12)/'Model Assumptions'!$I$309),0,(GU44*GU43/12)/'Model Assumptions'!$I$309)</f>
        <v>0</v>
      </c>
      <c r="GV186" s="234">
        <f>IF(ISERROR((GV44*GV43/12)/'Model Assumptions'!$I$309),0,(GV44*GV43/12)/'Model Assumptions'!$I$309)</f>
        <v>0</v>
      </c>
      <c r="GX186" s="230">
        <f t="shared" si="223"/>
        <v>185</v>
      </c>
      <c r="HB186" s="211" t="str">
        <f>GA$18&amp;GA$19&amp;GA$20</f>
        <v/>
      </c>
      <c r="HF186" s="212" t="str">
        <f>GA$18&amp;GA$19&amp;GA$20&amp;"Term:"&amp; GA$43&amp;"  Mileage: "&amp;GA$44</f>
        <v xml:space="preserve">Term:  Mileage: </v>
      </c>
    </row>
    <row r="187" spans="1:214" ht="12" hidden="1" customHeight="1" x14ac:dyDescent="0.2">
      <c r="A187" s="230" t="s">
        <v>440</v>
      </c>
      <c r="B187" s="208" t="str">
        <f t="shared" si="128"/>
        <v>x</v>
      </c>
      <c r="D187" s="231" t="str">
        <f>'Management Costs'!C79</f>
        <v xml:space="preserve">Repairs </v>
      </c>
      <c r="E187" s="218">
        <f t="shared" ref="E187:BP187" si="263">(IF(ISERROR(VLOOKUP(E5,Vehicles11,6,FALSE)),0,VLOOKUP(E5,Vehicles11,6,FALSE)))+(IF(ISERROR(VLOOKUP(E5,Vehicles6,6,FALSE)),0,VLOOKUP(E5,Vehicles6,6,FALSE)))*E44*E43/12</f>
        <v>1.3547297397775044</v>
      </c>
      <c r="F187" s="218">
        <f t="shared" si="263"/>
        <v>1.6859200803612984</v>
      </c>
      <c r="G187" s="218">
        <f t="shared" si="263"/>
        <v>2.3483007615288871</v>
      </c>
      <c r="H187" s="218">
        <f t="shared" si="263"/>
        <v>1.7687176655072472</v>
      </c>
      <c r="I187" s="218">
        <f t="shared" si="263"/>
        <v>2.1827055912369899</v>
      </c>
      <c r="J187" s="218">
        <f t="shared" si="263"/>
        <v>3.0106814426964754</v>
      </c>
      <c r="K187" s="218">
        <f t="shared" si="263"/>
        <v>0.87665629680838808</v>
      </c>
      <c r="L187" s="218">
        <f t="shared" si="263"/>
        <v>1.0884359620101067</v>
      </c>
      <c r="M187" s="218">
        <f t="shared" si="263"/>
        <v>1.5119952924135434</v>
      </c>
      <c r="N187" s="218">
        <f t="shared" si="263"/>
        <v>1.1413808783105361</v>
      </c>
      <c r="O187" s="218">
        <f t="shared" si="263"/>
        <v>1.4061054598126845</v>
      </c>
      <c r="P187" s="218">
        <f t="shared" si="263"/>
        <v>1.9355546228169809</v>
      </c>
      <c r="Q187" s="218">
        <f t="shared" si="263"/>
        <v>0.73380736222427134</v>
      </c>
      <c r="R187" s="218">
        <f t="shared" si="263"/>
        <v>0.9121207177814028</v>
      </c>
      <c r="S187" s="218">
        <f t="shared" si="263"/>
        <v>1.2687474288956662</v>
      </c>
      <c r="T187" s="218">
        <f t="shared" si="263"/>
        <v>0.95669905667068567</v>
      </c>
      <c r="U187" s="218">
        <f t="shared" si="263"/>
        <v>1.1795907511171004</v>
      </c>
      <c r="V187" s="218">
        <f t="shared" si="263"/>
        <v>1.6253741400099297</v>
      </c>
      <c r="W187" s="218">
        <f t="shared" si="263"/>
        <v>1.0291353062964317</v>
      </c>
      <c r="X187" s="218">
        <f t="shared" si="263"/>
        <v>1.2840392156862745</v>
      </c>
      <c r="Y187" s="218">
        <f t="shared" si="263"/>
        <v>1.7938470344659605</v>
      </c>
      <c r="Z187" s="218">
        <f t="shared" si="263"/>
        <v>1.3477651930337353</v>
      </c>
      <c r="AA187" s="218">
        <f t="shared" si="263"/>
        <v>1.666395079771039</v>
      </c>
      <c r="AB187" s="218">
        <f t="shared" si="263"/>
        <v>2.3036548532456464</v>
      </c>
      <c r="AC187" s="218">
        <f t="shared" si="263"/>
        <v>1.362814273309235</v>
      </c>
      <c r="AD187" s="218">
        <f t="shared" si="263"/>
        <v>1.6997120297259636</v>
      </c>
      <c r="AE187" s="218">
        <f t="shared" si="263"/>
        <v>2.3735075425594214</v>
      </c>
      <c r="AF187" s="218">
        <f t="shared" si="263"/>
        <v>1.7839364688301458</v>
      </c>
      <c r="AG187" s="218">
        <f t="shared" si="263"/>
        <v>2.205058664351057</v>
      </c>
      <c r="AH187" s="218">
        <f t="shared" si="263"/>
        <v>3.047303055392879</v>
      </c>
      <c r="AI187" s="218">
        <f t="shared" si="263"/>
        <v>0.98536047533962956</v>
      </c>
      <c r="AJ187" s="218">
        <f t="shared" si="263"/>
        <v>1.222736464448793</v>
      </c>
      <c r="AK187" s="218">
        <f t="shared" si="263"/>
        <v>1.6974884426671202</v>
      </c>
      <c r="AL187" s="218">
        <f t="shared" si="263"/>
        <v>1.2820804617260841</v>
      </c>
      <c r="AM187" s="218">
        <f t="shared" si="263"/>
        <v>1.5788004481125384</v>
      </c>
      <c r="AN187" s="218">
        <f t="shared" si="263"/>
        <v>2.1722404208854478</v>
      </c>
      <c r="AO187" s="218">
        <f t="shared" si="263"/>
        <v>1.0536286061294342</v>
      </c>
      <c r="AP187" s="218">
        <f t="shared" si="263"/>
        <v>1.292482167275145</v>
      </c>
      <c r="AQ187" s="218">
        <f t="shared" si="263"/>
        <v>1.7701892895665667</v>
      </c>
      <c r="AR187" s="218">
        <f t="shared" si="263"/>
        <v>1.3521955575615727</v>
      </c>
      <c r="AS187" s="218">
        <f t="shared" si="263"/>
        <v>1.6507625089937112</v>
      </c>
      <c r="AT187" s="218">
        <f t="shared" si="263"/>
        <v>2.2478964118579885</v>
      </c>
      <c r="AU187" s="218">
        <f t="shared" si="263"/>
        <v>0.62318650883982096</v>
      </c>
      <c r="AV187" s="218">
        <f t="shared" si="263"/>
        <v>0.76032286212914479</v>
      </c>
      <c r="AW187" s="218">
        <f t="shared" si="263"/>
        <v>1.0345955687077928</v>
      </c>
      <c r="AX187" s="218">
        <f t="shared" si="263"/>
        <v>0.79460695045147578</v>
      </c>
      <c r="AY187" s="218">
        <f t="shared" si="263"/>
        <v>0.9660273920631306</v>
      </c>
      <c r="AZ187" s="218">
        <f t="shared" si="263"/>
        <v>1.3088682752864407</v>
      </c>
      <c r="BA187" s="218">
        <f t="shared" si="263"/>
        <v>1.5369064892179916</v>
      </c>
      <c r="BB187" s="218">
        <f t="shared" si="263"/>
        <v>1.9200055035773249</v>
      </c>
      <c r="BC187" s="218">
        <f t="shared" si="263"/>
        <v>2.6862035322959921</v>
      </c>
      <c r="BD187" s="218">
        <f t="shared" si="263"/>
        <v>2.0157802571671586</v>
      </c>
      <c r="BE187" s="218">
        <f t="shared" si="263"/>
        <v>2.4946540251163252</v>
      </c>
      <c r="BF187" s="218">
        <f t="shared" si="263"/>
        <v>3.4524015610146592</v>
      </c>
      <c r="BG187" s="218">
        <f t="shared" si="263"/>
        <v>1.051042528108669</v>
      </c>
      <c r="BH187" s="218">
        <f t="shared" si="263"/>
        <v>1.3096155402670981</v>
      </c>
      <c r="BI187" s="218">
        <f t="shared" si="263"/>
        <v>1.8267615645839563</v>
      </c>
      <c r="BJ187" s="218">
        <f t="shared" si="263"/>
        <v>1.3742587933067054</v>
      </c>
      <c r="BK187" s="218">
        <f t="shared" si="263"/>
        <v>1.6974750585047418</v>
      </c>
      <c r="BL187" s="218">
        <f t="shared" si="263"/>
        <v>2.3439075889008145</v>
      </c>
      <c r="BM187" s="218">
        <f t="shared" si="263"/>
        <v>1.051042528108669</v>
      </c>
      <c r="BN187" s="218">
        <f t="shared" si="263"/>
        <v>1.3096155402670981</v>
      </c>
      <c r="BO187" s="218">
        <f t="shared" si="263"/>
        <v>1.8267615645839563</v>
      </c>
      <c r="BP187" s="218">
        <f t="shared" si="263"/>
        <v>1.3742587933067054</v>
      </c>
      <c r="BQ187" s="218">
        <f t="shared" ref="BQ187:EB187" si="264">(IF(ISERROR(VLOOKUP(BQ5,Vehicles11,6,FALSE)),0,VLOOKUP(BQ5,Vehicles11,6,FALSE)))+(IF(ISERROR(VLOOKUP(BQ5,Vehicles6,6,FALSE)),0,VLOOKUP(BQ5,Vehicles6,6,FALSE)))*BQ44*BQ43/12</f>
        <v>1.6974750585047418</v>
      </c>
      <c r="BR187" s="218">
        <f t="shared" si="264"/>
        <v>2.3439075889008145</v>
      </c>
      <c r="BS187" s="218">
        <f t="shared" si="264"/>
        <v>0.56275373090117897</v>
      </c>
      <c r="BT187" s="218">
        <f t="shared" si="264"/>
        <v>0.68521863000123873</v>
      </c>
      <c r="BU187" s="218">
        <f t="shared" si="264"/>
        <v>0.93014842820135835</v>
      </c>
      <c r="BV187" s="218">
        <f t="shared" si="264"/>
        <v>0.71583485477625364</v>
      </c>
      <c r="BW187" s="218">
        <f t="shared" si="264"/>
        <v>0.86891597865132841</v>
      </c>
      <c r="BX187" s="218">
        <f t="shared" si="264"/>
        <v>1.1750782264014781</v>
      </c>
      <c r="BY187" s="218">
        <f t="shared" si="264"/>
        <v>0.84099484896106169</v>
      </c>
      <c r="BZ187" s="218">
        <f t="shared" si="264"/>
        <v>1.0464799196787149</v>
      </c>
      <c r="CA187" s="218">
        <f t="shared" si="264"/>
        <v>1.4574500611140213</v>
      </c>
      <c r="CB187" s="218">
        <f t="shared" si="264"/>
        <v>1.0978511873581283</v>
      </c>
      <c r="CC187" s="218">
        <f t="shared" si="264"/>
        <v>1.3547075257551946</v>
      </c>
      <c r="CD187" s="218">
        <f t="shared" si="264"/>
        <v>1.8684202025493275</v>
      </c>
      <c r="CE187" s="218">
        <f t="shared" si="264"/>
        <v>0.91495706016141398</v>
      </c>
      <c r="CF187" s="218">
        <f t="shared" si="264"/>
        <v>1.1168769920053547</v>
      </c>
      <c r="CG187" s="218">
        <f t="shared" si="264"/>
        <v>1.5207168556932364</v>
      </c>
      <c r="CH187" s="218">
        <f t="shared" si="264"/>
        <v>1.1673569749663399</v>
      </c>
      <c r="CI187" s="218">
        <f t="shared" si="264"/>
        <v>1.419756889771266</v>
      </c>
      <c r="CJ187" s="218">
        <f t="shared" si="264"/>
        <v>1.9245567193811177</v>
      </c>
      <c r="CK187" s="218">
        <f t="shared" si="264"/>
        <v>1.0279660837744353</v>
      </c>
      <c r="CL187" s="218">
        <f t="shared" si="264"/>
        <v>1.264775327542994</v>
      </c>
      <c r="CM187" s="218">
        <f t="shared" si="264"/>
        <v>1.7383938150801115</v>
      </c>
      <c r="CN187" s="218">
        <f t="shared" si="264"/>
        <v>1.3239776384851336</v>
      </c>
      <c r="CO187" s="218">
        <f t="shared" si="264"/>
        <v>1.6199891931958321</v>
      </c>
      <c r="CP187" s="218">
        <f t="shared" si="264"/>
        <v>2.2120123026172287</v>
      </c>
      <c r="CQ187" s="218">
        <f t="shared" si="264"/>
        <v>1.1464118182454666</v>
      </c>
      <c r="CR187" s="218">
        <f t="shared" si="264"/>
        <v>1.392721417069243</v>
      </c>
      <c r="CS187" s="218">
        <f t="shared" si="264"/>
        <v>1.8853406147167959</v>
      </c>
      <c r="CT187" s="218">
        <f t="shared" si="264"/>
        <v>1.4542988167751867</v>
      </c>
      <c r="CU187" s="218">
        <f t="shared" si="264"/>
        <v>1.7621858153049077</v>
      </c>
      <c r="CV187" s="218">
        <f t="shared" si="264"/>
        <v>2.3779598123643488</v>
      </c>
      <c r="CW187" s="218">
        <f t="shared" si="264"/>
        <v>1.1102671048196833</v>
      </c>
      <c r="CX187" s="218">
        <f t="shared" si="264"/>
        <v>1.3569961240310078</v>
      </c>
      <c r="CY187" s="218">
        <f t="shared" si="264"/>
        <v>1.8504541624536572</v>
      </c>
      <c r="CZ187" s="218">
        <f t="shared" si="264"/>
        <v>1.4186783788338388</v>
      </c>
      <c r="DA187" s="218">
        <f t="shared" si="264"/>
        <v>1.7270896528479946</v>
      </c>
      <c r="DB187" s="218">
        <f t="shared" si="264"/>
        <v>2.3439122008763063</v>
      </c>
      <c r="DC187" s="218">
        <f t="shared" si="264"/>
        <v>1.3684272852479391</v>
      </c>
      <c r="DD187" s="218">
        <f t="shared" si="264"/>
        <v>1.7023571349258204</v>
      </c>
      <c r="DE187" s="218">
        <f t="shared" si="264"/>
        <v>2.3702168342815826</v>
      </c>
      <c r="DF187" s="218">
        <f t="shared" si="264"/>
        <v>1.7858395973452907</v>
      </c>
      <c r="DG187" s="218">
        <f t="shared" si="264"/>
        <v>2.2032519094426419</v>
      </c>
      <c r="DH187" s="218">
        <f t="shared" si="264"/>
        <v>3.0380765336373452</v>
      </c>
      <c r="DI187" s="218">
        <f t="shared" si="264"/>
        <v>0.92854571834633948</v>
      </c>
      <c r="DJ187" s="218">
        <f t="shared" si="264"/>
        <v>1.0878446826748598</v>
      </c>
      <c r="DK187" s="218">
        <f t="shared" si="264"/>
        <v>1.4064426113319006</v>
      </c>
      <c r="DL187" s="218">
        <f t="shared" si="264"/>
        <v>1.12766942375699</v>
      </c>
      <c r="DM187" s="218">
        <f t="shared" si="264"/>
        <v>1.3267931291676403</v>
      </c>
      <c r="DN187" s="218">
        <f t="shared" si="264"/>
        <v>1.7250405399889415</v>
      </c>
      <c r="DO187" s="218">
        <f t="shared" si="264"/>
        <v>1.4370773467208657</v>
      </c>
      <c r="DP187" s="218">
        <f t="shared" si="264"/>
        <v>1.7825056665979804</v>
      </c>
      <c r="DQ187" s="218">
        <f t="shared" si="264"/>
        <v>2.4733623063522092</v>
      </c>
      <c r="DR187" s="218">
        <f t="shared" si="264"/>
        <v>1.8688627465672587</v>
      </c>
      <c r="DS187" s="218">
        <f t="shared" si="264"/>
        <v>2.3006481464136517</v>
      </c>
      <c r="DT187" s="218">
        <f t="shared" si="264"/>
        <v>3.1642189461064381</v>
      </c>
      <c r="DU187" s="218">
        <f t="shared" si="264"/>
        <v>1.4031146707348081</v>
      </c>
      <c r="DV187" s="218">
        <f t="shared" si="264"/>
        <v>1.7136257309941523</v>
      </c>
      <c r="DW187" s="218">
        <f t="shared" si="264"/>
        <v>2.3346478515128402</v>
      </c>
      <c r="DX187" s="218">
        <f t="shared" si="264"/>
        <v>1.7912534960589883</v>
      </c>
      <c r="DY187" s="218">
        <f t="shared" si="264"/>
        <v>2.1793923213831681</v>
      </c>
      <c r="DZ187" s="218">
        <f t="shared" si="264"/>
        <v>2.955669972031528</v>
      </c>
      <c r="EA187" s="218">
        <f t="shared" si="264"/>
        <v>1.3354675214377685</v>
      </c>
      <c r="EB187" s="218">
        <f t="shared" si="264"/>
        <v>1.6635538752362948</v>
      </c>
      <c r="EC187" s="218">
        <f t="shared" ref="EC187:GN187" si="265">(IF(ISERROR(VLOOKUP(EC5,Vehicles11,6,FALSE)),0,VLOOKUP(EC5,Vehicles11,6,FALSE)))+(IF(ISERROR(VLOOKUP(EC5,Vehicles6,6,FALSE)),0,VLOOKUP(EC5,Vehicles6,6,FALSE)))*EC44*EC43/12</f>
        <v>2.3197265828333471</v>
      </c>
      <c r="ED187" s="218">
        <f t="shared" si="265"/>
        <v>1.7455754636859266</v>
      </c>
      <c r="EE187" s="218">
        <f t="shared" si="265"/>
        <v>2.1556834059340844</v>
      </c>
      <c r="EF187" s="218">
        <f t="shared" si="265"/>
        <v>2.9758992904303989</v>
      </c>
      <c r="EG187" s="218">
        <f t="shared" si="265"/>
        <v>0</v>
      </c>
      <c r="EH187" s="218">
        <f t="shared" si="265"/>
        <v>0</v>
      </c>
      <c r="EI187" s="218">
        <f t="shared" si="265"/>
        <v>0</v>
      </c>
      <c r="EJ187" s="218">
        <f t="shared" si="265"/>
        <v>0</v>
      </c>
      <c r="EK187" s="218">
        <f t="shared" si="265"/>
        <v>0</v>
      </c>
      <c r="EL187" s="218">
        <f t="shared" si="265"/>
        <v>0</v>
      </c>
      <c r="EM187" s="218">
        <f t="shared" si="265"/>
        <v>0</v>
      </c>
      <c r="EN187" s="218">
        <f t="shared" si="265"/>
        <v>0</v>
      </c>
      <c r="EO187" s="218">
        <f t="shared" si="265"/>
        <v>0</v>
      </c>
      <c r="EP187" s="218">
        <f t="shared" si="265"/>
        <v>0</v>
      </c>
      <c r="EQ187" s="218">
        <f t="shared" si="265"/>
        <v>0</v>
      </c>
      <c r="ER187" s="218">
        <f t="shared" si="265"/>
        <v>0</v>
      </c>
      <c r="ES187" s="218">
        <f t="shared" si="265"/>
        <v>0</v>
      </c>
      <c r="ET187" s="218">
        <f t="shared" si="265"/>
        <v>0</v>
      </c>
      <c r="EU187" s="218">
        <f t="shared" si="265"/>
        <v>0</v>
      </c>
      <c r="EV187" s="218">
        <f t="shared" si="265"/>
        <v>0</v>
      </c>
      <c r="EW187" s="218">
        <f t="shared" si="265"/>
        <v>0</v>
      </c>
      <c r="EX187" s="218">
        <f t="shared" si="265"/>
        <v>0</v>
      </c>
      <c r="EY187" s="218">
        <f t="shared" si="265"/>
        <v>0</v>
      </c>
      <c r="EZ187" s="218">
        <f t="shared" si="265"/>
        <v>0</v>
      </c>
      <c r="FA187" s="218">
        <f t="shared" si="265"/>
        <v>0</v>
      </c>
      <c r="FB187" s="218">
        <f t="shared" si="265"/>
        <v>0</v>
      </c>
      <c r="FC187" s="218">
        <f t="shared" si="265"/>
        <v>0</v>
      </c>
      <c r="FD187" s="218">
        <f t="shared" si="265"/>
        <v>0</v>
      </c>
      <c r="FE187" s="218">
        <f t="shared" si="265"/>
        <v>0</v>
      </c>
      <c r="FF187" s="218">
        <f t="shared" si="265"/>
        <v>0</v>
      </c>
      <c r="FG187" s="218">
        <f t="shared" si="265"/>
        <v>0</v>
      </c>
      <c r="FH187" s="218">
        <f t="shared" si="265"/>
        <v>0</v>
      </c>
      <c r="FI187" s="218">
        <f t="shared" si="265"/>
        <v>0</v>
      </c>
      <c r="FJ187" s="218">
        <f t="shared" si="265"/>
        <v>0</v>
      </c>
      <c r="FK187" s="218">
        <f t="shared" si="265"/>
        <v>0</v>
      </c>
      <c r="FL187" s="218">
        <f t="shared" si="265"/>
        <v>0</v>
      </c>
      <c r="FM187" s="218">
        <f t="shared" si="265"/>
        <v>0</v>
      </c>
      <c r="FN187" s="218">
        <f t="shared" si="265"/>
        <v>0</v>
      </c>
      <c r="FO187" s="218">
        <f t="shared" si="265"/>
        <v>0</v>
      </c>
      <c r="FP187" s="218">
        <f t="shared" si="265"/>
        <v>0</v>
      </c>
      <c r="FQ187" s="218">
        <f t="shared" si="265"/>
        <v>0</v>
      </c>
      <c r="FR187" s="218">
        <f t="shared" si="265"/>
        <v>0</v>
      </c>
      <c r="FS187" s="218">
        <f t="shared" si="265"/>
        <v>0</v>
      </c>
      <c r="FT187" s="218">
        <f t="shared" si="265"/>
        <v>0</v>
      </c>
      <c r="FU187" s="218">
        <f t="shared" si="265"/>
        <v>0</v>
      </c>
      <c r="FV187" s="218">
        <f t="shared" si="265"/>
        <v>0</v>
      </c>
      <c r="FW187" s="218">
        <f t="shared" si="265"/>
        <v>0</v>
      </c>
      <c r="FX187" s="218">
        <f t="shared" si="265"/>
        <v>0</v>
      </c>
      <c r="FY187" s="218">
        <f t="shared" si="265"/>
        <v>0</v>
      </c>
      <c r="FZ187" s="218">
        <f t="shared" si="265"/>
        <v>0</v>
      </c>
      <c r="GA187" s="218">
        <f t="shared" si="265"/>
        <v>0</v>
      </c>
      <c r="GB187" s="218">
        <f t="shared" si="265"/>
        <v>0</v>
      </c>
      <c r="GC187" s="218">
        <f t="shared" si="265"/>
        <v>0</v>
      </c>
      <c r="GD187" s="218">
        <f t="shared" si="265"/>
        <v>0</v>
      </c>
      <c r="GE187" s="218">
        <f t="shared" si="265"/>
        <v>0</v>
      </c>
      <c r="GF187" s="218">
        <f t="shared" si="265"/>
        <v>0</v>
      </c>
      <c r="GG187" s="218">
        <f t="shared" si="265"/>
        <v>0</v>
      </c>
      <c r="GH187" s="218">
        <f t="shared" si="265"/>
        <v>0</v>
      </c>
      <c r="GI187" s="218">
        <f t="shared" si="265"/>
        <v>0</v>
      </c>
      <c r="GJ187" s="218">
        <f t="shared" si="265"/>
        <v>0</v>
      </c>
      <c r="GK187" s="218">
        <f t="shared" si="265"/>
        <v>0</v>
      </c>
      <c r="GL187" s="218">
        <f t="shared" si="265"/>
        <v>0</v>
      </c>
      <c r="GM187" s="218">
        <f t="shared" si="265"/>
        <v>0</v>
      </c>
      <c r="GN187" s="218">
        <f t="shared" si="265"/>
        <v>0</v>
      </c>
      <c r="GO187" s="218">
        <f t="shared" ref="GO187:GR187" si="266">(IF(ISERROR(VLOOKUP(GO5,Vehicles11,6,FALSE)),0,VLOOKUP(GO5,Vehicles11,6,FALSE)))+(IF(ISERROR(VLOOKUP(GO5,Vehicles6,6,FALSE)),0,VLOOKUP(GO5,Vehicles6,6,FALSE)))*GO44*GO43/12</f>
        <v>0</v>
      </c>
      <c r="GP187" s="218">
        <f t="shared" si="266"/>
        <v>0</v>
      </c>
      <c r="GQ187" s="218">
        <f t="shared" si="266"/>
        <v>0</v>
      </c>
      <c r="GR187" s="218">
        <f t="shared" si="266"/>
        <v>0</v>
      </c>
      <c r="GS187" s="218">
        <f t="shared" ref="GS187:GV187" si="267">(IF(ISERROR(VLOOKUP(GS5,Vehicles11,6,FALSE)),0,VLOOKUP(GS5,Vehicles11,6,FALSE)))+(IF(ISERROR(VLOOKUP(GS5,Vehicles6,6,FALSE)),0,VLOOKUP(GS5,Vehicles6,6,FALSE)))*GS44*GS43/12</f>
        <v>0</v>
      </c>
      <c r="GT187" s="218">
        <f t="shared" si="267"/>
        <v>0</v>
      </c>
      <c r="GU187" s="218">
        <f t="shared" si="267"/>
        <v>0</v>
      </c>
      <c r="GV187" s="218">
        <f t="shared" si="267"/>
        <v>0</v>
      </c>
      <c r="GX187" s="230">
        <f t="shared" si="223"/>
        <v>186</v>
      </c>
      <c r="HB187" s="211" t="str">
        <f>GB$18&amp;GB$19&amp;GB$20</f>
        <v/>
      </c>
      <c r="HF187" s="212" t="str">
        <f>GB$18&amp;GB$19&amp;GB$20&amp;"Term:"&amp; GB$43&amp;"  Mileage: "&amp;GB$44</f>
        <v xml:space="preserve">Term:  Mileage: </v>
      </c>
    </row>
    <row r="188" spans="1:214" ht="12" hidden="1" customHeight="1" x14ac:dyDescent="0.2">
      <c r="A188" s="230" t="s">
        <v>440</v>
      </c>
      <c r="B188" s="208" t="str">
        <f t="shared" si="128"/>
        <v>x</v>
      </c>
      <c r="D188" s="233" t="str">
        <f>'Management Costs'!C81</f>
        <v>Total nº of RMT events</v>
      </c>
      <c r="E188" s="234">
        <f>SUM(E184:E187)</f>
        <v>8.8680630731108376</v>
      </c>
      <c r="F188" s="234">
        <f t="shared" ref="F188:BQ188" si="268">SUM(F184:F187)</f>
        <v>10.365920080361299</v>
      </c>
      <c r="G188" s="234">
        <f t="shared" si="268"/>
        <v>13.361634094862218</v>
      </c>
      <c r="H188" s="234">
        <f t="shared" si="268"/>
        <v>11.160384332173916</v>
      </c>
      <c r="I188" s="234">
        <f t="shared" si="268"/>
        <v>13.03270559123699</v>
      </c>
      <c r="J188" s="234">
        <f t="shared" si="268"/>
        <v>16.777348109363142</v>
      </c>
      <c r="K188" s="234">
        <f t="shared" si="268"/>
        <v>8.3899896301417218</v>
      </c>
      <c r="L188" s="234">
        <f t="shared" si="268"/>
        <v>9.7684359620101056</v>
      </c>
      <c r="M188" s="234">
        <f t="shared" si="268"/>
        <v>12.525328625746875</v>
      </c>
      <c r="N188" s="234">
        <f t="shared" si="268"/>
        <v>10.533047544977205</v>
      </c>
      <c r="O188" s="234">
        <f t="shared" si="268"/>
        <v>12.256105459812684</v>
      </c>
      <c r="P188" s="234">
        <f t="shared" si="268"/>
        <v>15.702221289483649</v>
      </c>
      <c r="Q188" s="234">
        <f t="shared" si="268"/>
        <v>11.580474028890938</v>
      </c>
      <c r="R188" s="234">
        <f t="shared" si="268"/>
        <v>13.592120717781402</v>
      </c>
      <c r="S188" s="234">
        <f t="shared" si="268"/>
        <v>17.615414095562329</v>
      </c>
      <c r="T188" s="234">
        <f t="shared" si="268"/>
        <v>14.51503239000402</v>
      </c>
      <c r="U188" s="234">
        <f t="shared" si="268"/>
        <v>17.029590751117102</v>
      </c>
      <c r="V188" s="234">
        <f t="shared" si="268"/>
        <v>22.058707473343262</v>
      </c>
      <c r="W188" s="234">
        <f t="shared" si="268"/>
        <v>11.875801972963099</v>
      </c>
      <c r="X188" s="234">
        <f t="shared" si="268"/>
        <v>13.964039215686274</v>
      </c>
      <c r="Y188" s="234">
        <f t="shared" si="268"/>
        <v>18.140513701132626</v>
      </c>
      <c r="Z188" s="234">
        <f t="shared" si="268"/>
        <v>14.906098526367069</v>
      </c>
      <c r="AA188" s="234">
        <f t="shared" si="268"/>
        <v>17.516395079771037</v>
      </c>
      <c r="AB188" s="234">
        <f t="shared" si="268"/>
        <v>22.73698818657898</v>
      </c>
      <c r="AC188" s="234">
        <f t="shared" si="268"/>
        <v>10.542814273309235</v>
      </c>
      <c r="AD188" s="234">
        <f t="shared" si="268"/>
        <v>12.379712029725964</v>
      </c>
      <c r="AE188" s="234">
        <f t="shared" si="268"/>
        <v>16.053507542559423</v>
      </c>
      <c r="AF188" s="234">
        <f t="shared" si="268"/>
        <v>13.258936468830145</v>
      </c>
      <c r="AG188" s="234">
        <f t="shared" si="268"/>
        <v>15.555058664351057</v>
      </c>
      <c r="AH188" s="234">
        <f t="shared" si="268"/>
        <v>20.147303055392882</v>
      </c>
      <c r="AI188" s="234">
        <f t="shared" si="268"/>
        <v>8.4986938086729626</v>
      </c>
      <c r="AJ188" s="234">
        <f t="shared" si="268"/>
        <v>9.9027364644487932</v>
      </c>
      <c r="AK188" s="234">
        <f t="shared" si="268"/>
        <v>12.710821776000452</v>
      </c>
      <c r="AL188" s="234">
        <f t="shared" si="268"/>
        <v>10.673747128392751</v>
      </c>
      <c r="AM188" s="234">
        <f t="shared" si="268"/>
        <v>12.428800448112538</v>
      </c>
      <c r="AN188" s="234">
        <f t="shared" si="268"/>
        <v>15.938907087552115</v>
      </c>
      <c r="AO188" s="234">
        <f t="shared" si="268"/>
        <v>10.233628606129434</v>
      </c>
      <c r="AP188" s="234">
        <f t="shared" si="268"/>
        <v>11.972482167275144</v>
      </c>
      <c r="AQ188" s="234">
        <f t="shared" si="268"/>
        <v>15.450189289566566</v>
      </c>
      <c r="AR188" s="234">
        <f t="shared" si="268"/>
        <v>12.827195557561572</v>
      </c>
      <c r="AS188" s="234">
        <f t="shared" si="268"/>
        <v>15.000762508993711</v>
      </c>
      <c r="AT188" s="234">
        <f t="shared" si="268"/>
        <v>19.347896411857988</v>
      </c>
      <c r="AU188" s="234">
        <f t="shared" si="268"/>
        <v>8.1365198421731542</v>
      </c>
      <c r="AV188" s="234">
        <f t="shared" si="268"/>
        <v>9.4403228621291451</v>
      </c>
      <c r="AW188" s="234">
        <f t="shared" si="268"/>
        <v>12.047928902041125</v>
      </c>
      <c r="AX188" s="234">
        <f t="shared" si="268"/>
        <v>10.186273617118143</v>
      </c>
      <c r="AY188" s="234">
        <f t="shared" si="268"/>
        <v>11.81602739206313</v>
      </c>
      <c r="AZ188" s="234">
        <f t="shared" si="268"/>
        <v>15.075534941953109</v>
      </c>
      <c r="BA188" s="234">
        <f t="shared" si="268"/>
        <v>10.71690648921799</v>
      </c>
      <c r="BB188" s="234">
        <f t="shared" si="268"/>
        <v>12.600005503577325</v>
      </c>
      <c r="BC188" s="234">
        <f t="shared" si="268"/>
        <v>16.366203532295991</v>
      </c>
      <c r="BD188" s="234">
        <f t="shared" si="268"/>
        <v>13.490780257167158</v>
      </c>
      <c r="BE188" s="234">
        <f t="shared" si="268"/>
        <v>15.844654025116325</v>
      </c>
      <c r="BF188" s="234">
        <f t="shared" si="268"/>
        <v>20.552401561014662</v>
      </c>
      <c r="BG188" s="234">
        <f t="shared" si="268"/>
        <v>8.5643758614420022</v>
      </c>
      <c r="BH188" s="234">
        <f t="shared" si="268"/>
        <v>9.9896155402670974</v>
      </c>
      <c r="BI188" s="234">
        <f t="shared" si="268"/>
        <v>12.840094897917288</v>
      </c>
      <c r="BJ188" s="234">
        <f t="shared" si="268"/>
        <v>10.765925459973372</v>
      </c>
      <c r="BK188" s="234">
        <f t="shared" si="268"/>
        <v>12.547475058504741</v>
      </c>
      <c r="BL188" s="234">
        <f t="shared" si="268"/>
        <v>16.110574255567482</v>
      </c>
      <c r="BM188" s="234">
        <f t="shared" si="268"/>
        <v>8.5643758614420022</v>
      </c>
      <c r="BN188" s="234">
        <f t="shared" si="268"/>
        <v>9.9896155402670974</v>
      </c>
      <c r="BO188" s="234">
        <f t="shared" si="268"/>
        <v>12.840094897917288</v>
      </c>
      <c r="BP188" s="234">
        <f t="shared" si="268"/>
        <v>10.765925459973372</v>
      </c>
      <c r="BQ188" s="234">
        <f t="shared" si="268"/>
        <v>12.547475058504741</v>
      </c>
      <c r="BR188" s="234">
        <f t="shared" ref="BR188:EC188" si="269">SUM(BR184:BR187)</f>
        <v>16.110574255567482</v>
      </c>
      <c r="BS188" s="234">
        <f t="shared" si="269"/>
        <v>8.0760870642345122</v>
      </c>
      <c r="BT188" s="234">
        <f t="shared" si="269"/>
        <v>9.3652186300012392</v>
      </c>
      <c r="BU188" s="234">
        <f t="shared" si="269"/>
        <v>11.94348176153469</v>
      </c>
      <c r="BV188" s="234">
        <f t="shared" si="269"/>
        <v>10.107501521442922</v>
      </c>
      <c r="BW188" s="234">
        <f t="shared" si="269"/>
        <v>11.718915978651328</v>
      </c>
      <c r="BX188" s="234">
        <f t="shared" si="269"/>
        <v>14.941744893068146</v>
      </c>
      <c r="BY188" s="234">
        <f t="shared" si="269"/>
        <v>11.687661515627729</v>
      </c>
      <c r="BZ188" s="234">
        <f t="shared" si="269"/>
        <v>13.726479919678715</v>
      </c>
      <c r="CA188" s="234">
        <f t="shared" si="269"/>
        <v>17.804116727780684</v>
      </c>
      <c r="CB188" s="234">
        <f t="shared" si="269"/>
        <v>14.656184520691461</v>
      </c>
      <c r="CC188" s="234">
        <f t="shared" si="269"/>
        <v>17.204707525755193</v>
      </c>
      <c r="CD188" s="234">
        <f t="shared" si="269"/>
        <v>22.301753535882661</v>
      </c>
      <c r="CE188" s="234">
        <f t="shared" si="269"/>
        <v>10.094957060161414</v>
      </c>
      <c r="CF188" s="234">
        <f t="shared" si="269"/>
        <v>11.796876992005355</v>
      </c>
      <c r="CG188" s="234">
        <f t="shared" si="269"/>
        <v>15.200716855693237</v>
      </c>
      <c r="CH188" s="234">
        <f t="shared" si="269"/>
        <v>12.64235697496634</v>
      </c>
      <c r="CI188" s="234">
        <f t="shared" si="269"/>
        <v>14.769756889771266</v>
      </c>
      <c r="CJ188" s="234">
        <f t="shared" si="269"/>
        <v>19.02455671938112</v>
      </c>
      <c r="CK188" s="234">
        <f t="shared" si="269"/>
        <v>10.207966083774435</v>
      </c>
      <c r="CL188" s="234">
        <f t="shared" si="269"/>
        <v>11.944775327542994</v>
      </c>
      <c r="CM188" s="234">
        <f t="shared" si="269"/>
        <v>15.418393815080112</v>
      </c>
      <c r="CN188" s="234">
        <f t="shared" si="269"/>
        <v>12.798977638485134</v>
      </c>
      <c r="CO188" s="234">
        <f t="shared" si="269"/>
        <v>14.969989193195833</v>
      </c>
      <c r="CP188" s="234">
        <f t="shared" si="269"/>
        <v>19.31201230261723</v>
      </c>
      <c r="CQ188" s="234">
        <f t="shared" si="269"/>
        <v>10.326411818245466</v>
      </c>
      <c r="CR188" s="234">
        <f t="shared" si="269"/>
        <v>12.072721417069243</v>
      </c>
      <c r="CS188" s="234">
        <f t="shared" si="269"/>
        <v>15.565340614716796</v>
      </c>
      <c r="CT188" s="234">
        <f t="shared" si="269"/>
        <v>12.929298816775187</v>
      </c>
      <c r="CU188" s="234">
        <f t="shared" si="269"/>
        <v>15.112185815304908</v>
      </c>
      <c r="CV188" s="234">
        <f t="shared" si="269"/>
        <v>19.47795981236435</v>
      </c>
      <c r="CW188" s="234">
        <f t="shared" si="269"/>
        <v>8.6236004381530176</v>
      </c>
      <c r="CX188" s="234">
        <f t="shared" si="269"/>
        <v>10.036996124031008</v>
      </c>
      <c r="CY188" s="234">
        <f t="shared" si="269"/>
        <v>12.863787495786989</v>
      </c>
      <c r="CZ188" s="234">
        <f t="shared" si="269"/>
        <v>10.810345045500506</v>
      </c>
      <c r="DA188" s="234">
        <f t="shared" si="269"/>
        <v>12.577089652847995</v>
      </c>
      <c r="DB188" s="234">
        <f t="shared" si="269"/>
        <v>16.110578867542973</v>
      </c>
      <c r="DC188" s="234">
        <f t="shared" si="269"/>
        <v>8.8817606185812732</v>
      </c>
      <c r="DD188" s="234">
        <f t="shared" si="269"/>
        <v>10.382357134925821</v>
      </c>
      <c r="DE188" s="234">
        <f t="shared" si="269"/>
        <v>13.383550167614914</v>
      </c>
      <c r="DF188" s="234">
        <f t="shared" si="269"/>
        <v>11.177506264011958</v>
      </c>
      <c r="DG188" s="234">
        <f t="shared" si="269"/>
        <v>13.053251909442642</v>
      </c>
      <c r="DH188" s="234">
        <f t="shared" si="269"/>
        <v>16.804743200304014</v>
      </c>
      <c r="DI188" s="234">
        <f t="shared" si="269"/>
        <v>11.775212385013006</v>
      </c>
      <c r="DJ188" s="234">
        <f t="shared" si="269"/>
        <v>13.767844682674859</v>
      </c>
      <c r="DK188" s="234">
        <f t="shared" si="269"/>
        <v>17.753109277998565</v>
      </c>
      <c r="DL188" s="234">
        <f t="shared" si="269"/>
        <v>14.686002757090323</v>
      </c>
      <c r="DM188" s="234">
        <f t="shared" si="269"/>
        <v>17.176793129167638</v>
      </c>
      <c r="DN188" s="234">
        <f t="shared" si="269"/>
        <v>22.158373873322276</v>
      </c>
      <c r="DO188" s="234">
        <f t="shared" si="269"/>
        <v>12.283744013387533</v>
      </c>
      <c r="DP188" s="234">
        <f t="shared" si="269"/>
        <v>14.462505666597981</v>
      </c>
      <c r="DQ188" s="234">
        <f t="shared" si="269"/>
        <v>18.820028973018871</v>
      </c>
      <c r="DR188" s="234">
        <f t="shared" si="269"/>
        <v>15.427196079900593</v>
      </c>
      <c r="DS188" s="234">
        <f t="shared" si="269"/>
        <v>18.150648146413651</v>
      </c>
      <c r="DT188" s="234">
        <f t="shared" si="269"/>
        <v>23.597552279439771</v>
      </c>
      <c r="DU188" s="234">
        <f t="shared" si="269"/>
        <v>9.5831146707348083</v>
      </c>
      <c r="DV188" s="234">
        <f t="shared" si="269"/>
        <v>11.193625730994153</v>
      </c>
      <c r="DW188" s="234">
        <f t="shared" si="269"/>
        <v>14.414647851512839</v>
      </c>
      <c r="DX188" s="234">
        <f t="shared" si="269"/>
        <v>12.016253496058988</v>
      </c>
      <c r="DY188" s="234">
        <f t="shared" si="269"/>
        <v>14.029392321383167</v>
      </c>
      <c r="DZ188" s="234">
        <f t="shared" si="269"/>
        <v>18.055669972031527</v>
      </c>
      <c r="EA188" s="234">
        <f t="shared" si="269"/>
        <v>8.0154675214377686</v>
      </c>
      <c r="EB188" s="234">
        <f t="shared" si="269"/>
        <v>9.3435538752362941</v>
      </c>
      <c r="EC188" s="234">
        <f t="shared" si="269"/>
        <v>11.999726582833347</v>
      </c>
      <c r="ED188" s="234">
        <f t="shared" ref="ED188:GO188" si="270">SUM(ED184:ED187)</f>
        <v>10.095575463685925</v>
      </c>
      <c r="EE188" s="234">
        <f t="shared" si="270"/>
        <v>11.755683405934084</v>
      </c>
      <c r="EF188" s="234">
        <f t="shared" si="270"/>
        <v>15.075899290430399</v>
      </c>
      <c r="EG188" s="234">
        <f t="shared" si="270"/>
        <v>0</v>
      </c>
      <c r="EH188" s="234">
        <f t="shared" si="270"/>
        <v>0</v>
      </c>
      <c r="EI188" s="234">
        <f t="shared" si="270"/>
        <v>0</v>
      </c>
      <c r="EJ188" s="234">
        <f t="shared" si="270"/>
        <v>0</v>
      </c>
      <c r="EK188" s="234">
        <f t="shared" si="270"/>
        <v>0</v>
      </c>
      <c r="EL188" s="234">
        <f t="shared" si="270"/>
        <v>0</v>
      </c>
      <c r="EM188" s="234">
        <f t="shared" si="270"/>
        <v>0</v>
      </c>
      <c r="EN188" s="234">
        <f t="shared" si="270"/>
        <v>0</v>
      </c>
      <c r="EO188" s="234">
        <f t="shared" si="270"/>
        <v>0</v>
      </c>
      <c r="EP188" s="234">
        <f t="shared" si="270"/>
        <v>0</v>
      </c>
      <c r="EQ188" s="234">
        <f t="shared" si="270"/>
        <v>0</v>
      </c>
      <c r="ER188" s="234">
        <f t="shared" si="270"/>
        <v>0</v>
      </c>
      <c r="ES188" s="234">
        <f t="shared" si="270"/>
        <v>0</v>
      </c>
      <c r="ET188" s="234">
        <f t="shared" si="270"/>
        <v>0</v>
      </c>
      <c r="EU188" s="234">
        <f t="shared" si="270"/>
        <v>0</v>
      </c>
      <c r="EV188" s="234">
        <f t="shared" si="270"/>
        <v>0</v>
      </c>
      <c r="EW188" s="234">
        <f t="shared" si="270"/>
        <v>0</v>
      </c>
      <c r="EX188" s="234">
        <f t="shared" si="270"/>
        <v>0</v>
      </c>
      <c r="EY188" s="234">
        <f t="shared" si="270"/>
        <v>0</v>
      </c>
      <c r="EZ188" s="234">
        <f t="shared" si="270"/>
        <v>0</v>
      </c>
      <c r="FA188" s="234">
        <f t="shared" si="270"/>
        <v>0</v>
      </c>
      <c r="FB188" s="234">
        <f t="shared" si="270"/>
        <v>0</v>
      </c>
      <c r="FC188" s="234">
        <f t="shared" si="270"/>
        <v>0</v>
      </c>
      <c r="FD188" s="234">
        <f t="shared" si="270"/>
        <v>0</v>
      </c>
      <c r="FE188" s="234">
        <f t="shared" si="270"/>
        <v>0</v>
      </c>
      <c r="FF188" s="234">
        <f t="shared" si="270"/>
        <v>0</v>
      </c>
      <c r="FG188" s="234">
        <f t="shared" si="270"/>
        <v>0</v>
      </c>
      <c r="FH188" s="234">
        <f t="shared" si="270"/>
        <v>0</v>
      </c>
      <c r="FI188" s="234">
        <f t="shared" si="270"/>
        <v>0</v>
      </c>
      <c r="FJ188" s="234">
        <f t="shared" si="270"/>
        <v>0</v>
      </c>
      <c r="FK188" s="234">
        <f t="shared" si="270"/>
        <v>0</v>
      </c>
      <c r="FL188" s="234">
        <f t="shared" si="270"/>
        <v>0</v>
      </c>
      <c r="FM188" s="234">
        <f t="shared" si="270"/>
        <v>0</v>
      </c>
      <c r="FN188" s="234">
        <f t="shared" si="270"/>
        <v>0</v>
      </c>
      <c r="FO188" s="234">
        <f t="shared" si="270"/>
        <v>0</v>
      </c>
      <c r="FP188" s="234">
        <f t="shared" si="270"/>
        <v>0</v>
      </c>
      <c r="FQ188" s="234">
        <f t="shared" si="270"/>
        <v>0</v>
      </c>
      <c r="FR188" s="234">
        <f t="shared" si="270"/>
        <v>0</v>
      </c>
      <c r="FS188" s="234">
        <f t="shared" si="270"/>
        <v>0</v>
      </c>
      <c r="FT188" s="234">
        <f t="shared" si="270"/>
        <v>0</v>
      </c>
      <c r="FU188" s="234">
        <f t="shared" si="270"/>
        <v>0</v>
      </c>
      <c r="FV188" s="234">
        <f t="shared" si="270"/>
        <v>0</v>
      </c>
      <c r="FW188" s="234">
        <f t="shared" si="270"/>
        <v>0</v>
      </c>
      <c r="FX188" s="234">
        <f t="shared" si="270"/>
        <v>0</v>
      </c>
      <c r="FY188" s="234">
        <f t="shared" si="270"/>
        <v>0</v>
      </c>
      <c r="FZ188" s="234">
        <f t="shared" si="270"/>
        <v>0</v>
      </c>
      <c r="GA188" s="234">
        <f t="shared" si="270"/>
        <v>0</v>
      </c>
      <c r="GB188" s="234">
        <f t="shared" si="270"/>
        <v>0</v>
      </c>
      <c r="GC188" s="234">
        <f t="shared" si="270"/>
        <v>0</v>
      </c>
      <c r="GD188" s="234">
        <f t="shared" si="270"/>
        <v>0</v>
      </c>
      <c r="GE188" s="234">
        <f t="shared" si="270"/>
        <v>0</v>
      </c>
      <c r="GF188" s="234">
        <f t="shared" si="270"/>
        <v>0</v>
      </c>
      <c r="GG188" s="234">
        <f t="shared" si="270"/>
        <v>0</v>
      </c>
      <c r="GH188" s="234">
        <f t="shared" si="270"/>
        <v>0</v>
      </c>
      <c r="GI188" s="234">
        <f t="shared" si="270"/>
        <v>0</v>
      </c>
      <c r="GJ188" s="234">
        <f t="shared" si="270"/>
        <v>0</v>
      </c>
      <c r="GK188" s="234">
        <f t="shared" si="270"/>
        <v>0</v>
      </c>
      <c r="GL188" s="234">
        <f t="shared" si="270"/>
        <v>0</v>
      </c>
      <c r="GM188" s="234">
        <f t="shared" si="270"/>
        <v>0</v>
      </c>
      <c r="GN188" s="234">
        <f t="shared" si="270"/>
        <v>0</v>
      </c>
      <c r="GO188" s="234">
        <f t="shared" si="270"/>
        <v>0</v>
      </c>
      <c r="GP188" s="234">
        <f t="shared" ref="GP188:GR188" si="271">SUM(GP184:GP187)</f>
        <v>0</v>
      </c>
      <c r="GQ188" s="234">
        <f t="shared" si="271"/>
        <v>0</v>
      </c>
      <c r="GR188" s="234">
        <f t="shared" si="271"/>
        <v>0</v>
      </c>
      <c r="GS188" s="234">
        <f t="shared" ref="GS188:GV188" si="272">SUM(GS184:GS187)</f>
        <v>0</v>
      </c>
      <c r="GT188" s="234">
        <f t="shared" si="272"/>
        <v>0</v>
      </c>
      <c r="GU188" s="234">
        <f t="shared" si="272"/>
        <v>0</v>
      </c>
      <c r="GV188" s="234">
        <f t="shared" si="272"/>
        <v>0</v>
      </c>
      <c r="GX188" s="230">
        <f t="shared" si="223"/>
        <v>187</v>
      </c>
      <c r="HB188" s="211" t="str">
        <f>GC$18&amp;GC$19&amp;GC$20</f>
        <v/>
      </c>
      <c r="HF188" s="212" t="str">
        <f>GC$18&amp;GC$19&amp;GC$20&amp;"Term:"&amp; GC$43&amp;"  Mileage: "&amp;GC$44</f>
        <v xml:space="preserve">Term:  Mileage: </v>
      </c>
    </row>
    <row r="189" spans="1:214" ht="12" hidden="1" customHeight="1" x14ac:dyDescent="0.2">
      <c r="A189" s="230" t="s">
        <v>440</v>
      </c>
      <c r="B189" s="208" t="str">
        <f t="shared" si="128"/>
        <v>x</v>
      </c>
      <c r="D189" s="231" t="str">
        <f>'Management Costs'!C83</f>
        <v xml:space="preserve">Refuel </v>
      </c>
      <c r="E189" s="234">
        <f t="shared" ref="E189:BP189" si="273">IF(ISERROR((E44*E43/12)/(100*(IF(ISERROR(VLOOKUP(E5,Vehicles8,6,FALSE)),0,VLOOKUP(E5,Vehicles8,6,FALSE)))/(IF(ISERROR(VLOOKUP(E5,Vehicles7,6,FALSE)),0,VLOOKUP(E5,Vehicles7,6,FALSE))))),0,(E44*E43/12)/(100*(IF(ISERROR(VLOOKUP(E5,Vehicles8,6,FALSE)),0,VLOOKUP(E5,Vehicles8,6,FALSE)))/(IF(ISERROR(VLOOKUP(E5,Vehicles7,6,FALSE)),0,VLOOKUP(E5,Vehicles7,6,FALSE)))))</f>
        <v>84.444444444444443</v>
      </c>
      <c r="F189" s="234">
        <f t="shared" si="273"/>
        <v>101.33333333333333</v>
      </c>
      <c r="G189" s="234">
        <f t="shared" si="273"/>
        <v>135.11111111111109</v>
      </c>
      <c r="H189" s="234">
        <f t="shared" si="273"/>
        <v>105.55555555555554</v>
      </c>
      <c r="I189" s="234">
        <f t="shared" si="273"/>
        <v>126.66666666666666</v>
      </c>
      <c r="J189" s="234">
        <f t="shared" si="273"/>
        <v>168.88888888888889</v>
      </c>
      <c r="K189" s="234">
        <f t="shared" si="273"/>
        <v>88.888888888888886</v>
      </c>
      <c r="L189" s="234">
        <f t="shared" si="273"/>
        <v>106.66666666666667</v>
      </c>
      <c r="M189" s="234">
        <f t="shared" si="273"/>
        <v>142.22222222222223</v>
      </c>
      <c r="N189" s="234">
        <f t="shared" si="273"/>
        <v>111.11111111111111</v>
      </c>
      <c r="O189" s="234">
        <f t="shared" si="273"/>
        <v>133.33333333333334</v>
      </c>
      <c r="P189" s="234">
        <f t="shared" si="273"/>
        <v>177.77777777777777</v>
      </c>
      <c r="Q189" s="234">
        <f t="shared" si="273"/>
        <v>108.8888888888889</v>
      </c>
      <c r="R189" s="234">
        <f t="shared" si="273"/>
        <v>130.66666666666669</v>
      </c>
      <c r="S189" s="234">
        <f t="shared" si="273"/>
        <v>174.22222222222223</v>
      </c>
      <c r="T189" s="234">
        <f t="shared" si="273"/>
        <v>136.11111111111111</v>
      </c>
      <c r="U189" s="234">
        <f t="shared" si="273"/>
        <v>163.33333333333334</v>
      </c>
      <c r="V189" s="234">
        <f t="shared" si="273"/>
        <v>217.7777777777778</v>
      </c>
      <c r="W189" s="234">
        <f t="shared" si="273"/>
        <v>92</v>
      </c>
      <c r="X189" s="234">
        <f t="shared" si="273"/>
        <v>110.39999999999999</v>
      </c>
      <c r="Y189" s="234">
        <f t="shared" si="273"/>
        <v>147.19999999999999</v>
      </c>
      <c r="Z189" s="234">
        <f t="shared" si="273"/>
        <v>115</v>
      </c>
      <c r="AA189" s="234">
        <f t="shared" si="273"/>
        <v>138</v>
      </c>
      <c r="AB189" s="234">
        <f t="shared" si="273"/>
        <v>184</v>
      </c>
      <c r="AC189" s="234">
        <f t="shared" si="273"/>
        <v>92.72727272727272</v>
      </c>
      <c r="AD189" s="234">
        <f t="shared" si="273"/>
        <v>111.27272727272727</v>
      </c>
      <c r="AE189" s="234">
        <f t="shared" si="273"/>
        <v>148.36363636363635</v>
      </c>
      <c r="AF189" s="234">
        <f t="shared" si="273"/>
        <v>115.90909090909091</v>
      </c>
      <c r="AG189" s="234">
        <f t="shared" si="273"/>
        <v>139.09090909090909</v>
      </c>
      <c r="AH189" s="234">
        <f t="shared" si="273"/>
        <v>185.45454545454544</v>
      </c>
      <c r="AI189" s="234">
        <f t="shared" si="273"/>
        <v>98.000000000000014</v>
      </c>
      <c r="AJ189" s="234">
        <f t="shared" si="273"/>
        <v>117.60000000000001</v>
      </c>
      <c r="AK189" s="234">
        <f t="shared" si="273"/>
        <v>156.80000000000001</v>
      </c>
      <c r="AL189" s="234">
        <f t="shared" si="273"/>
        <v>122.50000000000001</v>
      </c>
      <c r="AM189" s="234">
        <f t="shared" si="273"/>
        <v>147</v>
      </c>
      <c r="AN189" s="234">
        <f t="shared" si="273"/>
        <v>196.00000000000003</v>
      </c>
      <c r="AO189" s="234">
        <f t="shared" si="273"/>
        <v>84.615384615384613</v>
      </c>
      <c r="AP189" s="234">
        <f t="shared" si="273"/>
        <v>101.53846153846155</v>
      </c>
      <c r="AQ189" s="234">
        <f t="shared" si="273"/>
        <v>135.38461538461539</v>
      </c>
      <c r="AR189" s="234">
        <f t="shared" si="273"/>
        <v>105.76923076923077</v>
      </c>
      <c r="AS189" s="234">
        <f t="shared" si="273"/>
        <v>126.92307692307693</v>
      </c>
      <c r="AT189" s="234">
        <f t="shared" si="273"/>
        <v>169.23076923076923</v>
      </c>
      <c r="AU189" s="234">
        <f t="shared" si="273"/>
        <v>90</v>
      </c>
      <c r="AV189" s="234">
        <f t="shared" si="273"/>
        <v>108</v>
      </c>
      <c r="AW189" s="234">
        <f t="shared" si="273"/>
        <v>144</v>
      </c>
      <c r="AX189" s="234">
        <f t="shared" si="273"/>
        <v>112.5</v>
      </c>
      <c r="AY189" s="234">
        <f t="shared" si="273"/>
        <v>135</v>
      </c>
      <c r="AZ189" s="234">
        <f t="shared" si="273"/>
        <v>180</v>
      </c>
      <c r="BA189" s="234">
        <f t="shared" si="273"/>
        <v>74.64788732394365</v>
      </c>
      <c r="BB189" s="234">
        <f t="shared" si="273"/>
        <v>89.577464788732385</v>
      </c>
      <c r="BC189" s="234">
        <f t="shared" si="273"/>
        <v>119.43661971830986</v>
      </c>
      <c r="BD189" s="234">
        <f t="shared" si="273"/>
        <v>93.309859154929569</v>
      </c>
      <c r="BE189" s="234">
        <f t="shared" si="273"/>
        <v>111.97183098591549</v>
      </c>
      <c r="BF189" s="234">
        <f t="shared" si="273"/>
        <v>149.2957746478873</v>
      </c>
      <c r="BG189" s="234">
        <f t="shared" si="273"/>
        <v>75.714285714285708</v>
      </c>
      <c r="BH189" s="234">
        <f t="shared" si="273"/>
        <v>90.857142857142861</v>
      </c>
      <c r="BI189" s="234">
        <f t="shared" si="273"/>
        <v>121.14285714285714</v>
      </c>
      <c r="BJ189" s="234">
        <f t="shared" si="273"/>
        <v>94.642857142857139</v>
      </c>
      <c r="BK189" s="234">
        <f t="shared" si="273"/>
        <v>113.57142857142857</v>
      </c>
      <c r="BL189" s="234">
        <f t="shared" si="273"/>
        <v>151.42857142857142</v>
      </c>
      <c r="BM189" s="234">
        <f t="shared" si="273"/>
        <v>80</v>
      </c>
      <c r="BN189" s="234">
        <f t="shared" si="273"/>
        <v>96</v>
      </c>
      <c r="BO189" s="234">
        <f t="shared" si="273"/>
        <v>128</v>
      </c>
      <c r="BP189" s="234">
        <f t="shared" si="273"/>
        <v>100</v>
      </c>
      <c r="BQ189" s="234">
        <f t="shared" ref="BQ189:EB189" si="274">IF(ISERROR((BQ44*BQ43/12)/(100*(IF(ISERROR(VLOOKUP(BQ5,Vehicles8,6,FALSE)),0,VLOOKUP(BQ5,Vehicles8,6,FALSE)))/(IF(ISERROR(VLOOKUP(BQ5,Vehicles7,6,FALSE)),0,VLOOKUP(BQ5,Vehicles7,6,FALSE))))),0,(BQ44*BQ43/12)/(100*(IF(ISERROR(VLOOKUP(BQ5,Vehicles8,6,FALSE)),0,VLOOKUP(BQ5,Vehicles8,6,FALSE)))/(IF(ISERROR(VLOOKUP(BQ5,Vehicles7,6,FALSE)),0,VLOOKUP(BQ5,Vehicles7,6,FALSE)))))</f>
        <v>120</v>
      </c>
      <c r="BR189" s="234">
        <f t="shared" si="274"/>
        <v>160</v>
      </c>
      <c r="BS189" s="234">
        <f t="shared" si="274"/>
        <v>67.142857142857139</v>
      </c>
      <c r="BT189" s="234">
        <f t="shared" si="274"/>
        <v>80.571428571428569</v>
      </c>
      <c r="BU189" s="234">
        <f t="shared" si="274"/>
        <v>107.42857142857143</v>
      </c>
      <c r="BV189" s="234">
        <f t="shared" si="274"/>
        <v>83.928571428571431</v>
      </c>
      <c r="BW189" s="234">
        <f t="shared" si="274"/>
        <v>100.71428571428572</v>
      </c>
      <c r="BX189" s="234">
        <f t="shared" si="274"/>
        <v>134.28571428571428</v>
      </c>
      <c r="BY189" s="234">
        <f t="shared" si="274"/>
        <v>98.571428571428569</v>
      </c>
      <c r="BZ189" s="234">
        <f t="shared" si="274"/>
        <v>118.28571428571429</v>
      </c>
      <c r="CA189" s="234">
        <f t="shared" si="274"/>
        <v>157.71428571428572</v>
      </c>
      <c r="CB189" s="234">
        <f t="shared" si="274"/>
        <v>123.21428571428572</v>
      </c>
      <c r="CC189" s="234">
        <f t="shared" si="274"/>
        <v>147.85714285714286</v>
      </c>
      <c r="CD189" s="234">
        <f t="shared" si="274"/>
        <v>197.14285714285714</v>
      </c>
      <c r="CE189" s="234">
        <f t="shared" si="274"/>
        <v>103.50877192982458</v>
      </c>
      <c r="CF189" s="234">
        <f t="shared" si="274"/>
        <v>124.21052631578948</v>
      </c>
      <c r="CG189" s="234">
        <f t="shared" si="274"/>
        <v>165.61403508771932</v>
      </c>
      <c r="CH189" s="234">
        <f t="shared" si="274"/>
        <v>129.38596491228071</v>
      </c>
      <c r="CI189" s="234">
        <f t="shared" si="274"/>
        <v>155.26315789473685</v>
      </c>
      <c r="CJ189" s="234">
        <f t="shared" si="274"/>
        <v>207.01754385964915</v>
      </c>
      <c r="CK189" s="234">
        <f t="shared" si="274"/>
        <v>72.727272727272734</v>
      </c>
      <c r="CL189" s="234">
        <f t="shared" si="274"/>
        <v>87.272727272727266</v>
      </c>
      <c r="CM189" s="234">
        <f t="shared" si="274"/>
        <v>116.36363636363636</v>
      </c>
      <c r="CN189" s="234">
        <f t="shared" si="274"/>
        <v>90.909090909090907</v>
      </c>
      <c r="CO189" s="234">
        <f t="shared" si="274"/>
        <v>109.09090909090909</v>
      </c>
      <c r="CP189" s="234">
        <f t="shared" si="274"/>
        <v>145.45454545454547</v>
      </c>
      <c r="CQ189" s="234">
        <f t="shared" si="274"/>
        <v>78.571428571428569</v>
      </c>
      <c r="CR189" s="234">
        <f t="shared" si="274"/>
        <v>94.285714285714278</v>
      </c>
      <c r="CS189" s="234">
        <f t="shared" si="274"/>
        <v>125.71428571428571</v>
      </c>
      <c r="CT189" s="234">
        <f t="shared" si="274"/>
        <v>98.214285714285708</v>
      </c>
      <c r="CU189" s="234">
        <f t="shared" si="274"/>
        <v>117.85714285714286</v>
      </c>
      <c r="CV189" s="234">
        <f t="shared" si="274"/>
        <v>157.14285714285714</v>
      </c>
      <c r="CW189" s="234">
        <f t="shared" si="274"/>
        <v>76.712328767123282</v>
      </c>
      <c r="CX189" s="234">
        <f t="shared" si="274"/>
        <v>92.054794520547944</v>
      </c>
      <c r="CY189" s="234">
        <f t="shared" si="274"/>
        <v>122.73972602739725</v>
      </c>
      <c r="CZ189" s="234">
        <f t="shared" si="274"/>
        <v>95.890410958904098</v>
      </c>
      <c r="DA189" s="234">
        <f t="shared" si="274"/>
        <v>115.06849315068493</v>
      </c>
      <c r="DB189" s="234">
        <f t="shared" si="274"/>
        <v>153.42465753424656</v>
      </c>
      <c r="DC189" s="234">
        <f t="shared" si="274"/>
        <v>117.77777777777777</v>
      </c>
      <c r="DD189" s="234">
        <f t="shared" si="274"/>
        <v>141.33333333333334</v>
      </c>
      <c r="DE189" s="234">
        <f t="shared" si="274"/>
        <v>188.44444444444443</v>
      </c>
      <c r="DF189" s="234">
        <f t="shared" si="274"/>
        <v>147.22222222222223</v>
      </c>
      <c r="DG189" s="234">
        <f t="shared" si="274"/>
        <v>176.66666666666666</v>
      </c>
      <c r="DH189" s="234">
        <f t="shared" si="274"/>
        <v>235.55555555555554</v>
      </c>
      <c r="DI189" s="234">
        <f t="shared" si="274"/>
        <v>126.66666666666667</v>
      </c>
      <c r="DJ189" s="234">
        <f t="shared" si="274"/>
        <v>152</v>
      </c>
      <c r="DK189" s="234">
        <f t="shared" si="274"/>
        <v>202.66666666666669</v>
      </c>
      <c r="DL189" s="234">
        <f t="shared" si="274"/>
        <v>158.33333333333334</v>
      </c>
      <c r="DM189" s="234">
        <f t="shared" si="274"/>
        <v>190.00000000000003</v>
      </c>
      <c r="DN189" s="234">
        <f t="shared" si="274"/>
        <v>253.33333333333334</v>
      </c>
      <c r="DO189" s="234">
        <f t="shared" si="274"/>
        <v>98.333333333333329</v>
      </c>
      <c r="DP189" s="234">
        <f t="shared" si="274"/>
        <v>118</v>
      </c>
      <c r="DQ189" s="234">
        <f t="shared" si="274"/>
        <v>157.33333333333334</v>
      </c>
      <c r="DR189" s="234">
        <f t="shared" si="274"/>
        <v>122.91666666666667</v>
      </c>
      <c r="DS189" s="234">
        <f t="shared" si="274"/>
        <v>147.5</v>
      </c>
      <c r="DT189" s="234">
        <f t="shared" si="274"/>
        <v>196.66666666666666</v>
      </c>
      <c r="DU189" s="234">
        <f t="shared" si="274"/>
        <v>97.5</v>
      </c>
      <c r="DV189" s="234">
        <f t="shared" si="274"/>
        <v>117</v>
      </c>
      <c r="DW189" s="234">
        <f t="shared" si="274"/>
        <v>156</v>
      </c>
      <c r="DX189" s="234">
        <f t="shared" si="274"/>
        <v>121.875</v>
      </c>
      <c r="DY189" s="234">
        <f t="shared" si="274"/>
        <v>146.25</v>
      </c>
      <c r="DZ189" s="234">
        <f t="shared" si="274"/>
        <v>195</v>
      </c>
      <c r="EA189" s="234">
        <f t="shared" si="274"/>
        <v>113.74999999999999</v>
      </c>
      <c r="EB189" s="234">
        <f t="shared" si="274"/>
        <v>136.5</v>
      </c>
      <c r="EC189" s="234">
        <f t="shared" ref="EC189:GN189" si="275">IF(ISERROR((EC44*EC43/12)/(100*(IF(ISERROR(VLOOKUP(EC5,Vehicles8,6,FALSE)),0,VLOOKUP(EC5,Vehicles8,6,FALSE)))/(IF(ISERROR(VLOOKUP(EC5,Vehicles7,6,FALSE)),0,VLOOKUP(EC5,Vehicles7,6,FALSE))))),0,(EC44*EC43/12)/(100*(IF(ISERROR(VLOOKUP(EC5,Vehicles8,6,FALSE)),0,VLOOKUP(EC5,Vehicles8,6,FALSE)))/(IF(ISERROR(VLOOKUP(EC5,Vehicles7,6,FALSE)),0,VLOOKUP(EC5,Vehicles7,6,FALSE)))))</f>
        <v>182</v>
      </c>
      <c r="ED189" s="234">
        <f t="shared" si="275"/>
        <v>142.1875</v>
      </c>
      <c r="EE189" s="234">
        <f t="shared" si="275"/>
        <v>170.625</v>
      </c>
      <c r="EF189" s="234">
        <f t="shared" si="275"/>
        <v>227.49999999999997</v>
      </c>
      <c r="EG189" s="234">
        <f t="shared" si="275"/>
        <v>0</v>
      </c>
      <c r="EH189" s="234">
        <f t="shared" si="275"/>
        <v>0</v>
      </c>
      <c r="EI189" s="234">
        <f t="shared" si="275"/>
        <v>0</v>
      </c>
      <c r="EJ189" s="234">
        <f t="shared" si="275"/>
        <v>0</v>
      </c>
      <c r="EK189" s="234">
        <f t="shared" si="275"/>
        <v>0</v>
      </c>
      <c r="EL189" s="234">
        <f t="shared" si="275"/>
        <v>0</v>
      </c>
      <c r="EM189" s="234">
        <f t="shared" si="275"/>
        <v>0</v>
      </c>
      <c r="EN189" s="234">
        <f t="shared" si="275"/>
        <v>0</v>
      </c>
      <c r="EO189" s="234">
        <f t="shared" si="275"/>
        <v>0</v>
      </c>
      <c r="EP189" s="234">
        <f t="shared" si="275"/>
        <v>0</v>
      </c>
      <c r="EQ189" s="234">
        <f t="shared" si="275"/>
        <v>0</v>
      </c>
      <c r="ER189" s="234">
        <f t="shared" si="275"/>
        <v>0</v>
      </c>
      <c r="ES189" s="234">
        <f t="shared" si="275"/>
        <v>0</v>
      </c>
      <c r="ET189" s="234">
        <f t="shared" si="275"/>
        <v>0</v>
      </c>
      <c r="EU189" s="234">
        <f t="shared" si="275"/>
        <v>0</v>
      </c>
      <c r="EV189" s="234">
        <f t="shared" si="275"/>
        <v>0</v>
      </c>
      <c r="EW189" s="234">
        <f t="shared" si="275"/>
        <v>0</v>
      </c>
      <c r="EX189" s="234">
        <f t="shared" si="275"/>
        <v>0</v>
      </c>
      <c r="EY189" s="234">
        <f t="shared" si="275"/>
        <v>0</v>
      </c>
      <c r="EZ189" s="234">
        <f t="shared" si="275"/>
        <v>0</v>
      </c>
      <c r="FA189" s="234">
        <f t="shared" si="275"/>
        <v>0</v>
      </c>
      <c r="FB189" s="234">
        <f t="shared" si="275"/>
        <v>0</v>
      </c>
      <c r="FC189" s="234">
        <f t="shared" si="275"/>
        <v>0</v>
      </c>
      <c r="FD189" s="234">
        <f t="shared" si="275"/>
        <v>0</v>
      </c>
      <c r="FE189" s="234">
        <f t="shared" si="275"/>
        <v>0</v>
      </c>
      <c r="FF189" s="234">
        <f t="shared" si="275"/>
        <v>0</v>
      </c>
      <c r="FG189" s="234">
        <f t="shared" si="275"/>
        <v>0</v>
      </c>
      <c r="FH189" s="234">
        <f t="shared" si="275"/>
        <v>0</v>
      </c>
      <c r="FI189" s="234">
        <f t="shared" si="275"/>
        <v>0</v>
      </c>
      <c r="FJ189" s="234">
        <f t="shared" si="275"/>
        <v>0</v>
      </c>
      <c r="FK189" s="234">
        <f t="shared" si="275"/>
        <v>0</v>
      </c>
      <c r="FL189" s="234">
        <f t="shared" si="275"/>
        <v>0</v>
      </c>
      <c r="FM189" s="234">
        <f t="shared" si="275"/>
        <v>0</v>
      </c>
      <c r="FN189" s="234">
        <f t="shared" si="275"/>
        <v>0</v>
      </c>
      <c r="FO189" s="234">
        <f t="shared" si="275"/>
        <v>0</v>
      </c>
      <c r="FP189" s="234">
        <f t="shared" si="275"/>
        <v>0</v>
      </c>
      <c r="FQ189" s="234">
        <f t="shared" si="275"/>
        <v>0</v>
      </c>
      <c r="FR189" s="234">
        <f t="shared" si="275"/>
        <v>0</v>
      </c>
      <c r="FS189" s="234">
        <f t="shared" si="275"/>
        <v>0</v>
      </c>
      <c r="FT189" s="234">
        <f t="shared" si="275"/>
        <v>0</v>
      </c>
      <c r="FU189" s="234">
        <f t="shared" si="275"/>
        <v>0</v>
      </c>
      <c r="FV189" s="234">
        <f t="shared" si="275"/>
        <v>0</v>
      </c>
      <c r="FW189" s="234">
        <f t="shared" si="275"/>
        <v>0</v>
      </c>
      <c r="FX189" s="234">
        <f t="shared" si="275"/>
        <v>0</v>
      </c>
      <c r="FY189" s="234">
        <f t="shared" si="275"/>
        <v>0</v>
      </c>
      <c r="FZ189" s="234">
        <f t="shared" si="275"/>
        <v>0</v>
      </c>
      <c r="GA189" s="234">
        <f t="shared" si="275"/>
        <v>0</v>
      </c>
      <c r="GB189" s="234">
        <f t="shared" si="275"/>
        <v>0</v>
      </c>
      <c r="GC189" s="234">
        <f t="shared" si="275"/>
        <v>0</v>
      </c>
      <c r="GD189" s="234">
        <f t="shared" si="275"/>
        <v>0</v>
      </c>
      <c r="GE189" s="234">
        <f t="shared" si="275"/>
        <v>0</v>
      </c>
      <c r="GF189" s="234">
        <f t="shared" si="275"/>
        <v>0</v>
      </c>
      <c r="GG189" s="234">
        <f t="shared" si="275"/>
        <v>0</v>
      </c>
      <c r="GH189" s="234">
        <f t="shared" si="275"/>
        <v>0</v>
      </c>
      <c r="GI189" s="234">
        <f t="shared" si="275"/>
        <v>0</v>
      </c>
      <c r="GJ189" s="234">
        <f t="shared" si="275"/>
        <v>0</v>
      </c>
      <c r="GK189" s="234">
        <f t="shared" si="275"/>
        <v>0</v>
      </c>
      <c r="GL189" s="234">
        <f t="shared" si="275"/>
        <v>0</v>
      </c>
      <c r="GM189" s="234">
        <f t="shared" si="275"/>
        <v>0</v>
      </c>
      <c r="GN189" s="234">
        <f t="shared" si="275"/>
        <v>0</v>
      </c>
      <c r="GO189" s="234">
        <f t="shared" ref="GO189:GR189" si="276">IF(ISERROR((GO44*GO43/12)/(100*(IF(ISERROR(VLOOKUP(GO5,Vehicles8,6,FALSE)),0,VLOOKUP(GO5,Vehicles8,6,FALSE)))/(IF(ISERROR(VLOOKUP(GO5,Vehicles7,6,FALSE)),0,VLOOKUP(GO5,Vehicles7,6,FALSE))))),0,(GO44*GO43/12)/(100*(IF(ISERROR(VLOOKUP(GO5,Vehicles8,6,FALSE)),0,VLOOKUP(GO5,Vehicles8,6,FALSE)))/(IF(ISERROR(VLOOKUP(GO5,Vehicles7,6,FALSE)),0,VLOOKUP(GO5,Vehicles7,6,FALSE)))))</f>
        <v>0</v>
      </c>
      <c r="GP189" s="234">
        <f t="shared" si="276"/>
        <v>0</v>
      </c>
      <c r="GQ189" s="234">
        <f t="shared" si="276"/>
        <v>0</v>
      </c>
      <c r="GR189" s="234">
        <f t="shared" si="276"/>
        <v>0</v>
      </c>
      <c r="GS189" s="234">
        <f t="shared" ref="GS189:GV189" si="277">IF(ISERROR((GS44*GS43/12)/(100*(IF(ISERROR(VLOOKUP(GS5,Vehicles8,6,FALSE)),0,VLOOKUP(GS5,Vehicles8,6,FALSE)))/(IF(ISERROR(VLOOKUP(GS5,Vehicles7,6,FALSE)),0,VLOOKUP(GS5,Vehicles7,6,FALSE))))),0,(GS44*GS43/12)/(100*(IF(ISERROR(VLOOKUP(GS5,Vehicles8,6,FALSE)),0,VLOOKUP(GS5,Vehicles8,6,FALSE)))/(IF(ISERROR(VLOOKUP(GS5,Vehicles7,6,FALSE)),0,VLOOKUP(GS5,Vehicles7,6,FALSE)))))</f>
        <v>0</v>
      </c>
      <c r="GT189" s="234">
        <f t="shared" si="277"/>
        <v>0</v>
      </c>
      <c r="GU189" s="234">
        <f t="shared" si="277"/>
        <v>0</v>
      </c>
      <c r="GV189" s="234">
        <f t="shared" si="277"/>
        <v>0</v>
      </c>
      <c r="GX189" s="230">
        <f t="shared" si="223"/>
        <v>188</v>
      </c>
      <c r="HB189" s="211" t="str">
        <f>GD$18&amp;GD$19&amp;GD$20</f>
        <v/>
      </c>
      <c r="HF189" s="212" t="str">
        <f>GD$18&amp;GD$19&amp;GD$20&amp;"Term:"&amp; GD$43&amp;"  Mileage: "&amp;GD$44</f>
        <v xml:space="preserve">Term:  Mileage: </v>
      </c>
    </row>
    <row r="190" spans="1:214" ht="12" hidden="1" customHeight="1" x14ac:dyDescent="0.2">
      <c r="A190" s="230" t="s">
        <v>440</v>
      </c>
      <c r="B190" s="208" t="str">
        <f t="shared" si="128"/>
        <v>x</v>
      </c>
      <c r="D190" s="231" t="str">
        <f>'Management Costs'!C85</f>
        <v>Manage claims with providers</v>
      </c>
      <c r="E190" s="210">
        <f>'Model Assumptions'!$I$974*E43/12</f>
        <v>1.68</v>
      </c>
      <c r="F190" s="210">
        <f>'Model Assumptions'!$I$974*F43/12</f>
        <v>1.68</v>
      </c>
      <c r="G190" s="210">
        <f>'Model Assumptions'!$I$974*G43/12</f>
        <v>1.68</v>
      </c>
      <c r="H190" s="210">
        <f>'Model Assumptions'!$I$974*H43/12</f>
        <v>2.1</v>
      </c>
      <c r="I190" s="210">
        <f>'Model Assumptions'!$I$974*I43/12</f>
        <v>2.1</v>
      </c>
      <c r="J190" s="210">
        <f>'Model Assumptions'!$I$974*J43/12</f>
        <v>2.1</v>
      </c>
      <c r="K190" s="210">
        <f>'Model Assumptions'!$I$974*K43/12</f>
        <v>1.68</v>
      </c>
      <c r="L190" s="210">
        <f>'Model Assumptions'!$I$974*L43/12</f>
        <v>1.68</v>
      </c>
      <c r="M190" s="210">
        <f>'Model Assumptions'!$I$974*M43/12</f>
        <v>1.68</v>
      </c>
      <c r="N190" s="210">
        <f>'Model Assumptions'!$I$974*N43/12</f>
        <v>2.1</v>
      </c>
      <c r="O190" s="210">
        <f>'Model Assumptions'!$I$974*O43/12</f>
        <v>2.1</v>
      </c>
      <c r="P190" s="210">
        <f>'Model Assumptions'!$I$974*P43/12</f>
        <v>2.1</v>
      </c>
      <c r="Q190" s="210">
        <f>'Model Assumptions'!$I$974*Q43/12</f>
        <v>1.68</v>
      </c>
      <c r="R190" s="210">
        <f>'Model Assumptions'!$I$974*R43/12</f>
        <v>1.68</v>
      </c>
      <c r="S190" s="210">
        <f>'Model Assumptions'!$I$974*S43/12</f>
        <v>1.68</v>
      </c>
      <c r="T190" s="210">
        <f>'Model Assumptions'!$I$974*T43/12</f>
        <v>2.1</v>
      </c>
      <c r="U190" s="210">
        <f>'Model Assumptions'!$I$974*U43/12</f>
        <v>2.1</v>
      </c>
      <c r="V190" s="210">
        <f>'Model Assumptions'!$I$974*V43/12</f>
        <v>2.1</v>
      </c>
      <c r="W190" s="210">
        <f>'Model Assumptions'!$I$974*W43/12</f>
        <v>1.68</v>
      </c>
      <c r="X190" s="210">
        <f>'Model Assumptions'!$I$974*X43/12</f>
        <v>1.68</v>
      </c>
      <c r="Y190" s="210">
        <f>'Model Assumptions'!$I$974*Y43/12</f>
        <v>1.68</v>
      </c>
      <c r="Z190" s="210">
        <f>'Model Assumptions'!$I$974*Z43/12</f>
        <v>2.1</v>
      </c>
      <c r="AA190" s="210">
        <f>'Model Assumptions'!$I$974*AA43/12</f>
        <v>2.1</v>
      </c>
      <c r="AB190" s="210">
        <f>'Model Assumptions'!$I$974*AB43/12</f>
        <v>2.1</v>
      </c>
      <c r="AC190" s="210">
        <f>'Model Assumptions'!$I$974*AC43/12</f>
        <v>1.68</v>
      </c>
      <c r="AD190" s="210">
        <f>'Model Assumptions'!$I$974*AD43/12</f>
        <v>1.68</v>
      </c>
      <c r="AE190" s="210">
        <f>'Model Assumptions'!$I$974*AE43/12</f>
        <v>1.68</v>
      </c>
      <c r="AF190" s="210">
        <f>'Model Assumptions'!$I$974*AF43/12</f>
        <v>2.1</v>
      </c>
      <c r="AG190" s="210">
        <f>'Model Assumptions'!$I$974*AG43/12</f>
        <v>2.1</v>
      </c>
      <c r="AH190" s="210">
        <f>'Model Assumptions'!$I$974*AH43/12</f>
        <v>2.1</v>
      </c>
      <c r="AI190" s="210">
        <f>'Model Assumptions'!$I$974*AI43/12</f>
        <v>1.68</v>
      </c>
      <c r="AJ190" s="210">
        <f>'Model Assumptions'!$I$974*AJ43/12</f>
        <v>1.68</v>
      </c>
      <c r="AK190" s="210">
        <f>'Model Assumptions'!$I$974*AK43/12</f>
        <v>1.68</v>
      </c>
      <c r="AL190" s="210">
        <f>'Model Assumptions'!$I$974*AL43/12</f>
        <v>2.1</v>
      </c>
      <c r="AM190" s="210">
        <f>'Model Assumptions'!$I$974*AM43/12</f>
        <v>2.1</v>
      </c>
      <c r="AN190" s="210">
        <f>'Model Assumptions'!$I$974*AN43/12</f>
        <v>2.1</v>
      </c>
      <c r="AO190" s="210">
        <f>'Model Assumptions'!$I$974*AO43/12</f>
        <v>1.68</v>
      </c>
      <c r="AP190" s="210">
        <f>'Model Assumptions'!$I$974*AP43/12</f>
        <v>1.68</v>
      </c>
      <c r="AQ190" s="210">
        <f>'Model Assumptions'!$I$974*AQ43/12</f>
        <v>1.68</v>
      </c>
      <c r="AR190" s="210">
        <f>'Model Assumptions'!$I$974*AR43/12</f>
        <v>2.1</v>
      </c>
      <c r="AS190" s="210">
        <f>'Model Assumptions'!$I$974*AS43/12</f>
        <v>2.1</v>
      </c>
      <c r="AT190" s="210">
        <f>'Model Assumptions'!$I$974*AT43/12</f>
        <v>2.1</v>
      </c>
      <c r="AU190" s="210">
        <f>'Model Assumptions'!$I$974*AU43/12</f>
        <v>1.68</v>
      </c>
      <c r="AV190" s="210">
        <f>'Model Assumptions'!$I$974*AV43/12</f>
        <v>1.68</v>
      </c>
      <c r="AW190" s="210">
        <f>'Model Assumptions'!$I$974*AW43/12</f>
        <v>1.68</v>
      </c>
      <c r="AX190" s="210">
        <f>'Model Assumptions'!$I$974*AX43/12</f>
        <v>2.1</v>
      </c>
      <c r="AY190" s="210">
        <f>'Model Assumptions'!$I$974*AY43/12</f>
        <v>2.1</v>
      </c>
      <c r="AZ190" s="210">
        <f>'Model Assumptions'!$I$974*AZ43/12</f>
        <v>2.1</v>
      </c>
      <c r="BA190" s="210">
        <f>'Model Assumptions'!$I$974*BA43/12</f>
        <v>1.68</v>
      </c>
      <c r="BB190" s="210">
        <f>'Model Assumptions'!$I$974*BB43/12</f>
        <v>1.68</v>
      </c>
      <c r="BC190" s="210">
        <f>'Model Assumptions'!$I$974*BC43/12</f>
        <v>1.68</v>
      </c>
      <c r="BD190" s="210">
        <f>'Model Assumptions'!$I$974*BD43/12</f>
        <v>2.1</v>
      </c>
      <c r="BE190" s="210">
        <f>'Model Assumptions'!$I$974*BE43/12</f>
        <v>2.1</v>
      </c>
      <c r="BF190" s="210">
        <f>'Model Assumptions'!$I$974*BF43/12</f>
        <v>2.1</v>
      </c>
      <c r="BG190" s="210">
        <f>'Model Assumptions'!$I$974*BG43/12</f>
        <v>1.68</v>
      </c>
      <c r="BH190" s="210">
        <f>'Model Assumptions'!$I$974*BH43/12</f>
        <v>1.68</v>
      </c>
      <c r="BI190" s="210">
        <f>'Model Assumptions'!$I$974*BI43/12</f>
        <v>1.68</v>
      </c>
      <c r="BJ190" s="210">
        <f>'Model Assumptions'!$I$974*BJ43/12</f>
        <v>2.1</v>
      </c>
      <c r="BK190" s="210">
        <f>'Model Assumptions'!$I$974*BK43/12</f>
        <v>2.1</v>
      </c>
      <c r="BL190" s="210">
        <f>'Model Assumptions'!$I$974*BL43/12</f>
        <v>2.1</v>
      </c>
      <c r="BM190" s="210">
        <f>'Model Assumptions'!$I$974*BM43/12</f>
        <v>1.68</v>
      </c>
      <c r="BN190" s="210">
        <f>'Model Assumptions'!$I$974*BN43/12</f>
        <v>1.68</v>
      </c>
      <c r="BO190" s="210">
        <f>'Model Assumptions'!$I$974*BO43/12</f>
        <v>1.68</v>
      </c>
      <c r="BP190" s="210">
        <f>'Model Assumptions'!$I$974*BP43/12</f>
        <v>2.1</v>
      </c>
      <c r="BQ190" s="210">
        <f>'Model Assumptions'!$I$974*BQ43/12</f>
        <v>2.1</v>
      </c>
      <c r="BR190" s="210">
        <f>'Model Assumptions'!$I$974*BR43/12</f>
        <v>2.1</v>
      </c>
      <c r="BS190" s="210">
        <f>'Model Assumptions'!$I$974*BS43/12</f>
        <v>1.68</v>
      </c>
      <c r="BT190" s="210">
        <f>'Model Assumptions'!$I$974*BT43/12</f>
        <v>1.68</v>
      </c>
      <c r="BU190" s="210">
        <f>'Model Assumptions'!$I$974*BU43/12</f>
        <v>1.68</v>
      </c>
      <c r="BV190" s="210">
        <f>'Model Assumptions'!$I$974*BV43/12</f>
        <v>2.1</v>
      </c>
      <c r="BW190" s="210">
        <f>'Model Assumptions'!$I$974*BW43/12</f>
        <v>2.1</v>
      </c>
      <c r="BX190" s="210">
        <f>'Model Assumptions'!$I$974*BX43/12</f>
        <v>2.1</v>
      </c>
      <c r="BY190" s="210">
        <f>'Model Assumptions'!$I$974*BY43/12</f>
        <v>1.68</v>
      </c>
      <c r="BZ190" s="210">
        <f>'Model Assumptions'!$I$974*BZ43/12</f>
        <v>1.68</v>
      </c>
      <c r="CA190" s="210">
        <f>'Model Assumptions'!$I$974*CA43/12</f>
        <v>1.68</v>
      </c>
      <c r="CB190" s="210">
        <f>'Model Assumptions'!$I$974*CB43/12</f>
        <v>2.1</v>
      </c>
      <c r="CC190" s="210">
        <f>'Model Assumptions'!$I$974*CC43/12</f>
        <v>2.1</v>
      </c>
      <c r="CD190" s="210">
        <f>'Model Assumptions'!$I$974*CD43/12</f>
        <v>2.1</v>
      </c>
      <c r="CE190" s="210">
        <f>'Model Assumptions'!$I$974*CE43/12</f>
        <v>1.68</v>
      </c>
      <c r="CF190" s="210">
        <f>'Model Assumptions'!$I$974*CF43/12</f>
        <v>1.68</v>
      </c>
      <c r="CG190" s="210">
        <f>'Model Assumptions'!$I$974*CG43/12</f>
        <v>1.68</v>
      </c>
      <c r="CH190" s="210">
        <f>'Model Assumptions'!$I$974*CH43/12</f>
        <v>2.1</v>
      </c>
      <c r="CI190" s="210">
        <f>'Model Assumptions'!$I$974*CI43/12</f>
        <v>2.1</v>
      </c>
      <c r="CJ190" s="210">
        <f>'Model Assumptions'!$I$974*CJ43/12</f>
        <v>2.1</v>
      </c>
      <c r="CK190" s="210">
        <f>'Model Assumptions'!$I$974*CK43/12</f>
        <v>1.68</v>
      </c>
      <c r="CL190" s="210">
        <f>'Model Assumptions'!$I$974*CL43/12</f>
        <v>1.68</v>
      </c>
      <c r="CM190" s="210">
        <f>'Model Assumptions'!$I$974*CM43/12</f>
        <v>1.68</v>
      </c>
      <c r="CN190" s="210">
        <f>'Model Assumptions'!$I$974*CN43/12</f>
        <v>2.1</v>
      </c>
      <c r="CO190" s="210">
        <f>'Model Assumptions'!$I$974*CO43/12</f>
        <v>2.1</v>
      </c>
      <c r="CP190" s="210">
        <f>'Model Assumptions'!$I$974*CP43/12</f>
        <v>2.1</v>
      </c>
      <c r="CQ190" s="210">
        <f>'Model Assumptions'!$I$974*CQ43/12</f>
        <v>1.68</v>
      </c>
      <c r="CR190" s="210">
        <f>'Model Assumptions'!$I$974*CR43/12</f>
        <v>1.68</v>
      </c>
      <c r="CS190" s="210">
        <f>'Model Assumptions'!$I$974*CS43/12</f>
        <v>1.68</v>
      </c>
      <c r="CT190" s="210">
        <f>'Model Assumptions'!$I$974*CT43/12</f>
        <v>2.1</v>
      </c>
      <c r="CU190" s="210">
        <f>'Model Assumptions'!$I$974*CU43/12</f>
        <v>2.1</v>
      </c>
      <c r="CV190" s="210">
        <f>'Model Assumptions'!$I$974*CV43/12</f>
        <v>2.1</v>
      </c>
      <c r="CW190" s="210">
        <f>'Model Assumptions'!$I$974*CW43/12</f>
        <v>1.68</v>
      </c>
      <c r="CX190" s="210">
        <f>'Model Assumptions'!$I$974*CX43/12</f>
        <v>1.68</v>
      </c>
      <c r="CY190" s="210">
        <f>'Model Assumptions'!$I$974*CY43/12</f>
        <v>1.68</v>
      </c>
      <c r="CZ190" s="210">
        <f>'Model Assumptions'!$I$974*CZ43/12</f>
        <v>2.1</v>
      </c>
      <c r="DA190" s="210">
        <f>'Model Assumptions'!$I$974*DA43/12</f>
        <v>2.1</v>
      </c>
      <c r="DB190" s="210">
        <f>'Model Assumptions'!$I$974*DB43/12</f>
        <v>2.1</v>
      </c>
      <c r="DC190" s="210">
        <f>'Model Assumptions'!$I$974*DC43/12</f>
        <v>1.68</v>
      </c>
      <c r="DD190" s="210">
        <f>'Model Assumptions'!$I$974*DD43/12</f>
        <v>1.68</v>
      </c>
      <c r="DE190" s="210">
        <f>'Model Assumptions'!$I$974*DE43/12</f>
        <v>1.68</v>
      </c>
      <c r="DF190" s="210">
        <f>'Model Assumptions'!$I$974*DF43/12</f>
        <v>2.1</v>
      </c>
      <c r="DG190" s="210">
        <f>'Model Assumptions'!$I$974*DG43/12</f>
        <v>2.1</v>
      </c>
      <c r="DH190" s="210">
        <f>'Model Assumptions'!$I$974*DH43/12</f>
        <v>2.1</v>
      </c>
      <c r="DI190" s="210">
        <f>'Model Assumptions'!$I$974*DI43/12</f>
        <v>1.68</v>
      </c>
      <c r="DJ190" s="210">
        <f>'Model Assumptions'!$I$974*DJ43/12</f>
        <v>1.68</v>
      </c>
      <c r="DK190" s="210">
        <f>'Model Assumptions'!$I$974*DK43/12</f>
        <v>1.68</v>
      </c>
      <c r="DL190" s="210">
        <f>'Model Assumptions'!$I$974*DL43/12</f>
        <v>2.1</v>
      </c>
      <c r="DM190" s="210">
        <f>'Model Assumptions'!$I$974*DM43/12</f>
        <v>2.1</v>
      </c>
      <c r="DN190" s="210">
        <f>'Model Assumptions'!$I$974*DN43/12</f>
        <v>2.1</v>
      </c>
      <c r="DO190" s="210">
        <f>'Model Assumptions'!$I$974*DO43/12</f>
        <v>1.68</v>
      </c>
      <c r="DP190" s="210">
        <f>'Model Assumptions'!$I$974*DP43/12</f>
        <v>1.68</v>
      </c>
      <c r="DQ190" s="210">
        <f>'Model Assumptions'!$I$974*DQ43/12</f>
        <v>1.68</v>
      </c>
      <c r="DR190" s="210">
        <f>'Model Assumptions'!$I$974*DR43/12</f>
        <v>2.1</v>
      </c>
      <c r="DS190" s="210">
        <f>'Model Assumptions'!$I$974*DS43/12</f>
        <v>2.1</v>
      </c>
      <c r="DT190" s="210">
        <f>'Model Assumptions'!$I$974*DT43/12</f>
        <v>2.1</v>
      </c>
      <c r="DU190" s="210">
        <f>'Model Assumptions'!$I$974*DU43/12</f>
        <v>1.68</v>
      </c>
      <c r="DV190" s="210">
        <f>'Model Assumptions'!$I$974*DV43/12</f>
        <v>1.68</v>
      </c>
      <c r="DW190" s="210">
        <f>'Model Assumptions'!$I$974*DW43/12</f>
        <v>1.68</v>
      </c>
      <c r="DX190" s="210">
        <f>'Model Assumptions'!$I$974*DX43/12</f>
        <v>2.1</v>
      </c>
      <c r="DY190" s="210">
        <f>'Model Assumptions'!$I$974*DY43/12</f>
        <v>2.1</v>
      </c>
      <c r="DZ190" s="210">
        <f>'Model Assumptions'!$I$974*DZ43/12</f>
        <v>2.1</v>
      </c>
      <c r="EA190" s="210">
        <f>'Model Assumptions'!$I$974*EA43/12</f>
        <v>1.68</v>
      </c>
      <c r="EB190" s="210">
        <f>'Model Assumptions'!$I$974*EB43/12</f>
        <v>1.68</v>
      </c>
      <c r="EC190" s="210">
        <f>'Model Assumptions'!$I$974*EC43/12</f>
        <v>1.68</v>
      </c>
      <c r="ED190" s="210">
        <f>'Model Assumptions'!$I$974*ED43/12</f>
        <v>2.1</v>
      </c>
      <c r="EE190" s="210">
        <f>'Model Assumptions'!$I$974*EE43/12</f>
        <v>2.1</v>
      </c>
      <c r="EF190" s="210">
        <f>'Model Assumptions'!$I$974*EF43/12</f>
        <v>2.1</v>
      </c>
      <c r="EG190" s="210">
        <f>'Model Assumptions'!$I$974*EG43/12</f>
        <v>0</v>
      </c>
      <c r="EH190" s="210">
        <f>'Model Assumptions'!$I$974*EH43/12</f>
        <v>0</v>
      </c>
      <c r="EI190" s="210">
        <f>'Model Assumptions'!$I$974*EI43/12</f>
        <v>0</v>
      </c>
      <c r="EJ190" s="210">
        <f>'Model Assumptions'!$I$974*EJ43/12</f>
        <v>0</v>
      </c>
      <c r="EK190" s="210">
        <f>'Model Assumptions'!$I$974*EK43/12</f>
        <v>0</v>
      </c>
      <c r="EL190" s="210">
        <f>'Model Assumptions'!$I$974*EL43/12</f>
        <v>0</v>
      </c>
      <c r="EM190" s="210">
        <f>'Model Assumptions'!$I$974*EM43/12</f>
        <v>0</v>
      </c>
      <c r="EN190" s="210">
        <f>'Model Assumptions'!$I$974*EN43/12</f>
        <v>0</v>
      </c>
      <c r="EO190" s="210">
        <f>'Model Assumptions'!$I$974*EO43/12</f>
        <v>0</v>
      </c>
      <c r="EP190" s="210">
        <f>'Model Assumptions'!$I$974*EP43/12</f>
        <v>0</v>
      </c>
      <c r="EQ190" s="210">
        <f>'Model Assumptions'!$I$974*EQ43/12</f>
        <v>0</v>
      </c>
      <c r="ER190" s="210">
        <f>'Model Assumptions'!$I$974*ER43/12</f>
        <v>0</v>
      </c>
      <c r="ES190" s="210">
        <f>'Model Assumptions'!$I$974*ES43/12</f>
        <v>0</v>
      </c>
      <c r="ET190" s="210">
        <f>'Model Assumptions'!$I$974*ET43/12</f>
        <v>0</v>
      </c>
      <c r="EU190" s="210">
        <f>'Model Assumptions'!$I$974*EU43/12</f>
        <v>0</v>
      </c>
      <c r="EV190" s="210">
        <f>'Model Assumptions'!$I$974*EV43/12</f>
        <v>0</v>
      </c>
      <c r="EW190" s="210">
        <f>'Model Assumptions'!$I$974*EW43/12</f>
        <v>0</v>
      </c>
      <c r="EX190" s="210">
        <f>'Model Assumptions'!$I$974*EX43/12</f>
        <v>0</v>
      </c>
      <c r="EY190" s="210">
        <f>'Model Assumptions'!$I$974*EY43/12</f>
        <v>0</v>
      </c>
      <c r="EZ190" s="210">
        <f>'Model Assumptions'!$I$974*EZ43/12</f>
        <v>0</v>
      </c>
      <c r="FA190" s="210">
        <f>'Model Assumptions'!$I$974*FA43/12</f>
        <v>0</v>
      </c>
      <c r="FB190" s="210">
        <f>'Model Assumptions'!$I$974*FB43/12</f>
        <v>0</v>
      </c>
      <c r="FC190" s="210">
        <f>'Model Assumptions'!$I$974*FC43/12</f>
        <v>0</v>
      </c>
      <c r="FD190" s="210">
        <f>'Model Assumptions'!$I$974*FD43/12</f>
        <v>0</v>
      </c>
      <c r="FE190" s="210">
        <f>'Model Assumptions'!$I$974*FE43/12</f>
        <v>0</v>
      </c>
      <c r="FF190" s="210">
        <f>'Model Assumptions'!$I$974*FF43/12</f>
        <v>0</v>
      </c>
      <c r="FG190" s="210">
        <f>'Model Assumptions'!$I$974*FG43/12</f>
        <v>0</v>
      </c>
      <c r="FH190" s="210">
        <f>'Model Assumptions'!$I$974*FH43/12</f>
        <v>0</v>
      </c>
      <c r="FI190" s="210">
        <f>'Model Assumptions'!$I$974*FI43/12</f>
        <v>0</v>
      </c>
      <c r="FJ190" s="210">
        <f>'Model Assumptions'!$I$974*FJ43/12</f>
        <v>0</v>
      </c>
      <c r="FK190" s="210">
        <f>'Model Assumptions'!$I$974*FK43/12</f>
        <v>0</v>
      </c>
      <c r="FL190" s="210">
        <f>'Model Assumptions'!$I$974*FL43/12</f>
        <v>0</v>
      </c>
      <c r="FM190" s="210">
        <f>'Model Assumptions'!$I$974*FM43/12</f>
        <v>0</v>
      </c>
      <c r="FN190" s="210">
        <f>'Model Assumptions'!$I$974*FN43/12</f>
        <v>0</v>
      </c>
      <c r="FO190" s="210">
        <f>'Model Assumptions'!$I$974*FO43/12</f>
        <v>0</v>
      </c>
      <c r="FP190" s="210">
        <f>'Model Assumptions'!$I$974*FP43/12</f>
        <v>0</v>
      </c>
      <c r="FQ190" s="210">
        <f>'Model Assumptions'!$I$974*FQ43/12</f>
        <v>0</v>
      </c>
      <c r="FR190" s="210">
        <f>'Model Assumptions'!$I$974*FR43/12</f>
        <v>0</v>
      </c>
      <c r="FS190" s="210">
        <f>'Model Assumptions'!$I$974*FS43/12</f>
        <v>0</v>
      </c>
      <c r="FT190" s="210">
        <f>'Model Assumptions'!$I$974*FT43/12</f>
        <v>0</v>
      </c>
      <c r="FU190" s="210">
        <f>'Model Assumptions'!$I$974*FU43/12</f>
        <v>0</v>
      </c>
      <c r="FV190" s="210">
        <f>'Model Assumptions'!$I$974*FV43/12</f>
        <v>0</v>
      </c>
      <c r="FW190" s="210">
        <f>'Model Assumptions'!$I$974*FW43/12</f>
        <v>0</v>
      </c>
      <c r="FX190" s="210">
        <f>'Model Assumptions'!$I$974*FX43/12</f>
        <v>0</v>
      </c>
      <c r="FY190" s="210">
        <f>'Model Assumptions'!$I$974*FY43/12</f>
        <v>0</v>
      </c>
      <c r="FZ190" s="210">
        <f>'Model Assumptions'!$I$974*FZ43/12</f>
        <v>0</v>
      </c>
      <c r="GA190" s="210">
        <f>'Model Assumptions'!$I$974*GA43/12</f>
        <v>0</v>
      </c>
      <c r="GB190" s="210">
        <f>'Model Assumptions'!$I$974*GB43/12</f>
        <v>0</v>
      </c>
      <c r="GC190" s="210">
        <f>'Model Assumptions'!$I$974*GC43/12</f>
        <v>0</v>
      </c>
      <c r="GD190" s="210">
        <f>'Model Assumptions'!$I$974*GD43/12</f>
        <v>0</v>
      </c>
      <c r="GE190" s="210">
        <f>'Model Assumptions'!$I$974*GE43/12</f>
        <v>0</v>
      </c>
      <c r="GF190" s="210">
        <f>'Model Assumptions'!$I$974*GF43/12</f>
        <v>0</v>
      </c>
      <c r="GG190" s="210">
        <f>'Model Assumptions'!$I$974*GG43/12</f>
        <v>0</v>
      </c>
      <c r="GH190" s="210">
        <f>'Model Assumptions'!$I$974*GH43/12</f>
        <v>0</v>
      </c>
      <c r="GI190" s="210">
        <f>'Model Assumptions'!$I$974*GI43/12</f>
        <v>0</v>
      </c>
      <c r="GJ190" s="210">
        <f>'Model Assumptions'!$I$974*GJ43/12</f>
        <v>0</v>
      </c>
      <c r="GK190" s="210">
        <f>'Model Assumptions'!$I$974*GK43/12</f>
        <v>0</v>
      </c>
      <c r="GL190" s="210">
        <f>'Model Assumptions'!$I$974*GL43/12</f>
        <v>0</v>
      </c>
      <c r="GM190" s="210">
        <f>'Model Assumptions'!$I$974*GM43/12</f>
        <v>0</v>
      </c>
      <c r="GN190" s="210">
        <f>'Model Assumptions'!$I$974*GN43/12</f>
        <v>0</v>
      </c>
      <c r="GO190" s="210">
        <f>'Model Assumptions'!$I$974*GO43/12</f>
        <v>0</v>
      </c>
      <c r="GP190" s="210">
        <f>'Model Assumptions'!$I$974*GP43/12</f>
        <v>0</v>
      </c>
      <c r="GQ190" s="210">
        <f>'Model Assumptions'!$I$974*GQ43/12</f>
        <v>0</v>
      </c>
      <c r="GR190" s="210">
        <f>'Model Assumptions'!$I$974*GR43/12</f>
        <v>0</v>
      </c>
      <c r="GS190" s="210">
        <f>'Model Assumptions'!$I$974*GS43/12</f>
        <v>0</v>
      </c>
      <c r="GT190" s="210">
        <f>'Model Assumptions'!$I$974*GT43/12</f>
        <v>0</v>
      </c>
      <c r="GU190" s="210">
        <f>'Model Assumptions'!$I$974*GU43/12</f>
        <v>0</v>
      </c>
      <c r="GV190" s="210">
        <f>'Model Assumptions'!$I$974*GV43/12</f>
        <v>0</v>
      </c>
      <c r="GX190" s="230">
        <f t="shared" si="223"/>
        <v>189</v>
      </c>
      <c r="HB190" s="211" t="str">
        <f>GE$18&amp;GE$19&amp;GE$20</f>
        <v/>
      </c>
      <c r="HF190" s="212" t="str">
        <f>GE$18&amp;GE$19&amp;GE$20&amp;"Term:"&amp; GE$43&amp;"  Mileage: "&amp;GE$44</f>
        <v xml:space="preserve">Term:  Mileage: </v>
      </c>
    </row>
    <row r="191" spans="1:214" ht="12" hidden="1" customHeight="1" x14ac:dyDescent="0.2">
      <c r="A191" s="230" t="s">
        <v>440</v>
      </c>
      <c r="B191" s="208" t="str">
        <f t="shared" si="128"/>
        <v>x</v>
      </c>
      <c r="D191" s="231" t="str">
        <f>'Management Costs'!C87</f>
        <v>Pay road taxes</v>
      </c>
      <c r="E191" s="210">
        <f t="shared" ref="E191:BP191" si="278">ROUNDDOWN(E43/12,0)</f>
        <v>4</v>
      </c>
      <c r="F191" s="210">
        <f t="shared" si="278"/>
        <v>4</v>
      </c>
      <c r="G191" s="210">
        <f t="shared" si="278"/>
        <v>4</v>
      </c>
      <c r="H191" s="210">
        <f t="shared" si="278"/>
        <v>5</v>
      </c>
      <c r="I191" s="210">
        <f t="shared" si="278"/>
        <v>5</v>
      </c>
      <c r="J191" s="210">
        <f t="shared" si="278"/>
        <v>5</v>
      </c>
      <c r="K191" s="210">
        <f t="shared" si="278"/>
        <v>4</v>
      </c>
      <c r="L191" s="210">
        <f t="shared" si="278"/>
        <v>4</v>
      </c>
      <c r="M191" s="210">
        <f t="shared" si="278"/>
        <v>4</v>
      </c>
      <c r="N191" s="210">
        <f t="shared" si="278"/>
        <v>5</v>
      </c>
      <c r="O191" s="210">
        <f t="shared" si="278"/>
        <v>5</v>
      </c>
      <c r="P191" s="210">
        <f t="shared" si="278"/>
        <v>5</v>
      </c>
      <c r="Q191" s="210">
        <f t="shared" si="278"/>
        <v>4</v>
      </c>
      <c r="R191" s="210">
        <f t="shared" si="278"/>
        <v>4</v>
      </c>
      <c r="S191" s="210">
        <f t="shared" si="278"/>
        <v>4</v>
      </c>
      <c r="T191" s="210">
        <f t="shared" si="278"/>
        <v>5</v>
      </c>
      <c r="U191" s="210">
        <f t="shared" si="278"/>
        <v>5</v>
      </c>
      <c r="V191" s="210">
        <f t="shared" si="278"/>
        <v>5</v>
      </c>
      <c r="W191" s="210">
        <f t="shared" si="278"/>
        <v>4</v>
      </c>
      <c r="X191" s="210">
        <f t="shared" si="278"/>
        <v>4</v>
      </c>
      <c r="Y191" s="210">
        <f t="shared" si="278"/>
        <v>4</v>
      </c>
      <c r="Z191" s="210">
        <f t="shared" si="278"/>
        <v>5</v>
      </c>
      <c r="AA191" s="210">
        <f t="shared" si="278"/>
        <v>5</v>
      </c>
      <c r="AB191" s="210">
        <f t="shared" si="278"/>
        <v>5</v>
      </c>
      <c r="AC191" s="210">
        <f t="shared" si="278"/>
        <v>4</v>
      </c>
      <c r="AD191" s="210">
        <f t="shared" si="278"/>
        <v>4</v>
      </c>
      <c r="AE191" s="210">
        <f t="shared" si="278"/>
        <v>4</v>
      </c>
      <c r="AF191" s="210">
        <f t="shared" si="278"/>
        <v>5</v>
      </c>
      <c r="AG191" s="210">
        <f t="shared" si="278"/>
        <v>5</v>
      </c>
      <c r="AH191" s="210">
        <f t="shared" si="278"/>
        <v>5</v>
      </c>
      <c r="AI191" s="210">
        <f t="shared" si="278"/>
        <v>4</v>
      </c>
      <c r="AJ191" s="210">
        <f t="shared" si="278"/>
        <v>4</v>
      </c>
      <c r="AK191" s="210">
        <f t="shared" si="278"/>
        <v>4</v>
      </c>
      <c r="AL191" s="210">
        <f t="shared" si="278"/>
        <v>5</v>
      </c>
      <c r="AM191" s="210">
        <f t="shared" si="278"/>
        <v>5</v>
      </c>
      <c r="AN191" s="210">
        <f t="shared" si="278"/>
        <v>5</v>
      </c>
      <c r="AO191" s="210">
        <f t="shared" si="278"/>
        <v>4</v>
      </c>
      <c r="AP191" s="210">
        <f t="shared" si="278"/>
        <v>4</v>
      </c>
      <c r="AQ191" s="210">
        <f t="shared" si="278"/>
        <v>4</v>
      </c>
      <c r="AR191" s="210">
        <f t="shared" si="278"/>
        <v>5</v>
      </c>
      <c r="AS191" s="210">
        <f t="shared" si="278"/>
        <v>5</v>
      </c>
      <c r="AT191" s="210">
        <f t="shared" si="278"/>
        <v>5</v>
      </c>
      <c r="AU191" s="210">
        <f t="shared" si="278"/>
        <v>4</v>
      </c>
      <c r="AV191" s="210">
        <f t="shared" si="278"/>
        <v>4</v>
      </c>
      <c r="AW191" s="210">
        <f t="shared" si="278"/>
        <v>4</v>
      </c>
      <c r="AX191" s="210">
        <f t="shared" si="278"/>
        <v>5</v>
      </c>
      <c r="AY191" s="210">
        <f t="shared" si="278"/>
        <v>5</v>
      </c>
      <c r="AZ191" s="210">
        <f t="shared" si="278"/>
        <v>5</v>
      </c>
      <c r="BA191" s="210">
        <f t="shared" si="278"/>
        <v>4</v>
      </c>
      <c r="BB191" s="210">
        <f t="shared" si="278"/>
        <v>4</v>
      </c>
      <c r="BC191" s="210">
        <f t="shared" si="278"/>
        <v>4</v>
      </c>
      <c r="BD191" s="210">
        <f t="shared" si="278"/>
        <v>5</v>
      </c>
      <c r="BE191" s="210">
        <f t="shared" si="278"/>
        <v>5</v>
      </c>
      <c r="BF191" s="210">
        <f t="shared" si="278"/>
        <v>5</v>
      </c>
      <c r="BG191" s="210">
        <f t="shared" si="278"/>
        <v>4</v>
      </c>
      <c r="BH191" s="210">
        <f t="shared" si="278"/>
        <v>4</v>
      </c>
      <c r="BI191" s="210">
        <f t="shared" si="278"/>
        <v>4</v>
      </c>
      <c r="BJ191" s="210">
        <f t="shared" si="278"/>
        <v>5</v>
      </c>
      <c r="BK191" s="210">
        <f t="shared" si="278"/>
        <v>5</v>
      </c>
      <c r="BL191" s="210">
        <f t="shared" si="278"/>
        <v>5</v>
      </c>
      <c r="BM191" s="210">
        <f t="shared" si="278"/>
        <v>4</v>
      </c>
      <c r="BN191" s="210">
        <f t="shared" si="278"/>
        <v>4</v>
      </c>
      <c r="BO191" s="210">
        <f t="shared" si="278"/>
        <v>4</v>
      </c>
      <c r="BP191" s="210">
        <f t="shared" si="278"/>
        <v>5</v>
      </c>
      <c r="BQ191" s="210">
        <f t="shared" ref="BQ191:EB191" si="279">ROUNDDOWN(BQ43/12,0)</f>
        <v>5</v>
      </c>
      <c r="BR191" s="210">
        <f t="shared" si="279"/>
        <v>5</v>
      </c>
      <c r="BS191" s="210">
        <f t="shared" si="279"/>
        <v>4</v>
      </c>
      <c r="BT191" s="210">
        <f t="shared" si="279"/>
        <v>4</v>
      </c>
      <c r="BU191" s="210">
        <f t="shared" si="279"/>
        <v>4</v>
      </c>
      <c r="BV191" s="210">
        <f t="shared" si="279"/>
        <v>5</v>
      </c>
      <c r="BW191" s="210">
        <f t="shared" si="279"/>
        <v>5</v>
      </c>
      <c r="BX191" s="210">
        <f t="shared" si="279"/>
        <v>5</v>
      </c>
      <c r="BY191" s="210">
        <f t="shared" si="279"/>
        <v>4</v>
      </c>
      <c r="BZ191" s="210">
        <f t="shared" si="279"/>
        <v>4</v>
      </c>
      <c r="CA191" s="210">
        <f t="shared" si="279"/>
        <v>4</v>
      </c>
      <c r="CB191" s="210">
        <f t="shared" si="279"/>
        <v>5</v>
      </c>
      <c r="CC191" s="210">
        <f t="shared" si="279"/>
        <v>5</v>
      </c>
      <c r="CD191" s="210">
        <f t="shared" si="279"/>
        <v>5</v>
      </c>
      <c r="CE191" s="210">
        <f t="shared" si="279"/>
        <v>4</v>
      </c>
      <c r="CF191" s="210">
        <f t="shared" si="279"/>
        <v>4</v>
      </c>
      <c r="CG191" s="210">
        <f t="shared" si="279"/>
        <v>4</v>
      </c>
      <c r="CH191" s="210">
        <f t="shared" si="279"/>
        <v>5</v>
      </c>
      <c r="CI191" s="210">
        <f t="shared" si="279"/>
        <v>5</v>
      </c>
      <c r="CJ191" s="210">
        <f t="shared" si="279"/>
        <v>5</v>
      </c>
      <c r="CK191" s="210">
        <f t="shared" si="279"/>
        <v>4</v>
      </c>
      <c r="CL191" s="210">
        <f t="shared" si="279"/>
        <v>4</v>
      </c>
      <c r="CM191" s="210">
        <f t="shared" si="279"/>
        <v>4</v>
      </c>
      <c r="CN191" s="210">
        <f t="shared" si="279"/>
        <v>5</v>
      </c>
      <c r="CO191" s="210">
        <f t="shared" si="279"/>
        <v>5</v>
      </c>
      <c r="CP191" s="210">
        <f t="shared" si="279"/>
        <v>5</v>
      </c>
      <c r="CQ191" s="210">
        <f t="shared" si="279"/>
        <v>4</v>
      </c>
      <c r="CR191" s="210">
        <f t="shared" si="279"/>
        <v>4</v>
      </c>
      <c r="CS191" s="210">
        <f t="shared" si="279"/>
        <v>4</v>
      </c>
      <c r="CT191" s="210">
        <f t="shared" si="279"/>
        <v>5</v>
      </c>
      <c r="CU191" s="210">
        <f t="shared" si="279"/>
        <v>5</v>
      </c>
      <c r="CV191" s="210">
        <f t="shared" si="279"/>
        <v>5</v>
      </c>
      <c r="CW191" s="210">
        <f t="shared" si="279"/>
        <v>4</v>
      </c>
      <c r="CX191" s="210">
        <f t="shared" si="279"/>
        <v>4</v>
      </c>
      <c r="CY191" s="210">
        <f t="shared" si="279"/>
        <v>4</v>
      </c>
      <c r="CZ191" s="210">
        <f t="shared" si="279"/>
        <v>5</v>
      </c>
      <c r="DA191" s="210">
        <f t="shared" si="279"/>
        <v>5</v>
      </c>
      <c r="DB191" s="210">
        <f t="shared" si="279"/>
        <v>5</v>
      </c>
      <c r="DC191" s="210">
        <f t="shared" si="279"/>
        <v>4</v>
      </c>
      <c r="DD191" s="210">
        <f t="shared" si="279"/>
        <v>4</v>
      </c>
      <c r="DE191" s="210">
        <f t="shared" si="279"/>
        <v>4</v>
      </c>
      <c r="DF191" s="210">
        <f t="shared" si="279"/>
        <v>5</v>
      </c>
      <c r="DG191" s="210">
        <f t="shared" si="279"/>
        <v>5</v>
      </c>
      <c r="DH191" s="210">
        <f t="shared" si="279"/>
        <v>5</v>
      </c>
      <c r="DI191" s="210">
        <f t="shared" si="279"/>
        <v>4</v>
      </c>
      <c r="DJ191" s="210">
        <f t="shared" si="279"/>
        <v>4</v>
      </c>
      <c r="DK191" s="210">
        <f t="shared" si="279"/>
        <v>4</v>
      </c>
      <c r="DL191" s="210">
        <f t="shared" si="279"/>
        <v>5</v>
      </c>
      <c r="DM191" s="210">
        <f t="shared" si="279"/>
        <v>5</v>
      </c>
      <c r="DN191" s="210">
        <f t="shared" si="279"/>
        <v>5</v>
      </c>
      <c r="DO191" s="210">
        <f t="shared" si="279"/>
        <v>4</v>
      </c>
      <c r="DP191" s="210">
        <f t="shared" si="279"/>
        <v>4</v>
      </c>
      <c r="DQ191" s="210">
        <f t="shared" si="279"/>
        <v>4</v>
      </c>
      <c r="DR191" s="210">
        <f t="shared" si="279"/>
        <v>5</v>
      </c>
      <c r="DS191" s="210">
        <f t="shared" si="279"/>
        <v>5</v>
      </c>
      <c r="DT191" s="210">
        <f t="shared" si="279"/>
        <v>5</v>
      </c>
      <c r="DU191" s="210">
        <f t="shared" si="279"/>
        <v>4</v>
      </c>
      <c r="DV191" s="210">
        <f t="shared" si="279"/>
        <v>4</v>
      </c>
      <c r="DW191" s="210">
        <f t="shared" si="279"/>
        <v>4</v>
      </c>
      <c r="DX191" s="210">
        <f t="shared" si="279"/>
        <v>5</v>
      </c>
      <c r="DY191" s="210">
        <f t="shared" si="279"/>
        <v>5</v>
      </c>
      <c r="DZ191" s="210">
        <f t="shared" si="279"/>
        <v>5</v>
      </c>
      <c r="EA191" s="210">
        <f t="shared" si="279"/>
        <v>4</v>
      </c>
      <c r="EB191" s="210">
        <f t="shared" si="279"/>
        <v>4</v>
      </c>
      <c r="EC191" s="210">
        <f t="shared" ref="EC191:GN191" si="280">ROUNDDOWN(EC43/12,0)</f>
        <v>4</v>
      </c>
      <c r="ED191" s="210">
        <f t="shared" si="280"/>
        <v>5</v>
      </c>
      <c r="EE191" s="210">
        <f t="shared" si="280"/>
        <v>5</v>
      </c>
      <c r="EF191" s="210">
        <f t="shared" si="280"/>
        <v>5</v>
      </c>
      <c r="EG191" s="210">
        <f t="shared" si="280"/>
        <v>0</v>
      </c>
      <c r="EH191" s="210">
        <f t="shared" si="280"/>
        <v>0</v>
      </c>
      <c r="EI191" s="210">
        <f t="shared" si="280"/>
        <v>0</v>
      </c>
      <c r="EJ191" s="210">
        <f t="shared" si="280"/>
        <v>0</v>
      </c>
      <c r="EK191" s="210">
        <f t="shared" si="280"/>
        <v>0</v>
      </c>
      <c r="EL191" s="210">
        <f t="shared" si="280"/>
        <v>0</v>
      </c>
      <c r="EM191" s="210">
        <f t="shared" si="280"/>
        <v>0</v>
      </c>
      <c r="EN191" s="210">
        <f t="shared" si="280"/>
        <v>0</v>
      </c>
      <c r="EO191" s="210">
        <f t="shared" si="280"/>
        <v>0</v>
      </c>
      <c r="EP191" s="210">
        <f t="shared" si="280"/>
        <v>0</v>
      </c>
      <c r="EQ191" s="210">
        <f t="shared" si="280"/>
        <v>0</v>
      </c>
      <c r="ER191" s="210">
        <f t="shared" si="280"/>
        <v>0</v>
      </c>
      <c r="ES191" s="210">
        <f t="shared" si="280"/>
        <v>0</v>
      </c>
      <c r="ET191" s="210">
        <f t="shared" si="280"/>
        <v>0</v>
      </c>
      <c r="EU191" s="210">
        <f t="shared" si="280"/>
        <v>0</v>
      </c>
      <c r="EV191" s="210">
        <f t="shared" si="280"/>
        <v>0</v>
      </c>
      <c r="EW191" s="210">
        <f t="shared" si="280"/>
        <v>0</v>
      </c>
      <c r="EX191" s="210">
        <f t="shared" si="280"/>
        <v>0</v>
      </c>
      <c r="EY191" s="210">
        <f t="shared" si="280"/>
        <v>0</v>
      </c>
      <c r="EZ191" s="210">
        <f t="shared" si="280"/>
        <v>0</v>
      </c>
      <c r="FA191" s="210">
        <f t="shared" si="280"/>
        <v>0</v>
      </c>
      <c r="FB191" s="210">
        <f t="shared" si="280"/>
        <v>0</v>
      </c>
      <c r="FC191" s="210">
        <f t="shared" si="280"/>
        <v>0</v>
      </c>
      <c r="FD191" s="210">
        <f t="shared" si="280"/>
        <v>0</v>
      </c>
      <c r="FE191" s="210">
        <f t="shared" si="280"/>
        <v>0</v>
      </c>
      <c r="FF191" s="210">
        <f t="shared" si="280"/>
        <v>0</v>
      </c>
      <c r="FG191" s="210">
        <f t="shared" si="280"/>
        <v>0</v>
      </c>
      <c r="FH191" s="210">
        <f t="shared" si="280"/>
        <v>0</v>
      </c>
      <c r="FI191" s="210">
        <f t="shared" si="280"/>
        <v>0</v>
      </c>
      <c r="FJ191" s="210">
        <f t="shared" si="280"/>
        <v>0</v>
      </c>
      <c r="FK191" s="210">
        <f t="shared" si="280"/>
        <v>0</v>
      </c>
      <c r="FL191" s="210">
        <f t="shared" si="280"/>
        <v>0</v>
      </c>
      <c r="FM191" s="210">
        <f t="shared" si="280"/>
        <v>0</v>
      </c>
      <c r="FN191" s="210">
        <f t="shared" si="280"/>
        <v>0</v>
      </c>
      <c r="FO191" s="210">
        <f t="shared" si="280"/>
        <v>0</v>
      </c>
      <c r="FP191" s="210">
        <f t="shared" si="280"/>
        <v>0</v>
      </c>
      <c r="FQ191" s="210">
        <f t="shared" si="280"/>
        <v>0</v>
      </c>
      <c r="FR191" s="210">
        <f t="shared" si="280"/>
        <v>0</v>
      </c>
      <c r="FS191" s="210">
        <f t="shared" si="280"/>
        <v>0</v>
      </c>
      <c r="FT191" s="210">
        <f t="shared" si="280"/>
        <v>0</v>
      </c>
      <c r="FU191" s="210">
        <f t="shared" si="280"/>
        <v>0</v>
      </c>
      <c r="FV191" s="210">
        <f t="shared" si="280"/>
        <v>0</v>
      </c>
      <c r="FW191" s="210">
        <f t="shared" si="280"/>
        <v>0</v>
      </c>
      <c r="FX191" s="210">
        <f t="shared" si="280"/>
        <v>0</v>
      </c>
      <c r="FY191" s="210">
        <f t="shared" si="280"/>
        <v>0</v>
      </c>
      <c r="FZ191" s="210">
        <f t="shared" si="280"/>
        <v>0</v>
      </c>
      <c r="GA191" s="210">
        <f t="shared" si="280"/>
        <v>0</v>
      </c>
      <c r="GB191" s="210">
        <f t="shared" si="280"/>
        <v>0</v>
      </c>
      <c r="GC191" s="210">
        <f t="shared" si="280"/>
        <v>0</v>
      </c>
      <c r="GD191" s="210">
        <f t="shared" si="280"/>
        <v>0</v>
      </c>
      <c r="GE191" s="210">
        <f t="shared" si="280"/>
        <v>0</v>
      </c>
      <c r="GF191" s="210">
        <f t="shared" si="280"/>
        <v>0</v>
      </c>
      <c r="GG191" s="210">
        <f t="shared" si="280"/>
        <v>0</v>
      </c>
      <c r="GH191" s="210">
        <f t="shared" si="280"/>
        <v>0</v>
      </c>
      <c r="GI191" s="210">
        <f t="shared" si="280"/>
        <v>0</v>
      </c>
      <c r="GJ191" s="210">
        <f t="shared" si="280"/>
        <v>0</v>
      </c>
      <c r="GK191" s="210">
        <f t="shared" si="280"/>
        <v>0</v>
      </c>
      <c r="GL191" s="210">
        <f t="shared" si="280"/>
        <v>0</v>
      </c>
      <c r="GM191" s="210">
        <f t="shared" si="280"/>
        <v>0</v>
      </c>
      <c r="GN191" s="210">
        <f t="shared" si="280"/>
        <v>0</v>
      </c>
      <c r="GO191" s="210">
        <f t="shared" ref="GO191:GR191" si="281">ROUNDDOWN(GO43/12,0)</f>
        <v>0</v>
      </c>
      <c r="GP191" s="210">
        <f t="shared" si="281"/>
        <v>0</v>
      </c>
      <c r="GQ191" s="210">
        <f t="shared" si="281"/>
        <v>0</v>
      </c>
      <c r="GR191" s="210">
        <f t="shared" si="281"/>
        <v>0</v>
      </c>
      <c r="GS191" s="210">
        <f t="shared" ref="GS191:GV191" si="282">ROUNDDOWN(GS43/12,0)</f>
        <v>0</v>
      </c>
      <c r="GT191" s="210">
        <f t="shared" si="282"/>
        <v>0</v>
      </c>
      <c r="GU191" s="210">
        <f t="shared" si="282"/>
        <v>0</v>
      </c>
      <c r="GV191" s="210">
        <f t="shared" si="282"/>
        <v>0</v>
      </c>
      <c r="GX191" s="230">
        <f t="shared" si="223"/>
        <v>190</v>
      </c>
      <c r="HB191" s="211" t="str">
        <f>GF$18&amp;GF$19&amp;GF$20</f>
        <v/>
      </c>
      <c r="HF191" s="212" t="str">
        <f>GF$18&amp;GF$19&amp;GF$20&amp;"Term:"&amp; GF$43&amp;"  Mileage: "&amp;GF$44</f>
        <v xml:space="preserve">Term:  Mileage: </v>
      </c>
    </row>
    <row r="192" spans="1:214" ht="12" hidden="1" customHeight="1" x14ac:dyDescent="0.2">
      <c r="A192" s="230" t="s">
        <v>440</v>
      </c>
      <c r="B192" s="208" t="str">
        <f t="shared" si="128"/>
        <v>x</v>
      </c>
      <c r="C192" s="231" t="s">
        <v>713</v>
      </c>
      <c r="D192" s="223" t="str">
        <f>'Management Costs'!C90</f>
        <v>Step 2: calculate the total estimated time consumption</v>
      </c>
      <c r="GX192" s="230">
        <f t="shared" si="223"/>
        <v>191</v>
      </c>
      <c r="HB192" s="211" t="str">
        <f>GG$18&amp;GG$19&amp;GG$20</f>
        <v/>
      </c>
      <c r="HF192" s="212" t="str">
        <f>GG$18&amp;GG$19&amp;GG$20&amp;"Term:"&amp; GG$43&amp;"  Mileage: "&amp;GG$44</f>
        <v xml:space="preserve">Term:  Mileage: </v>
      </c>
    </row>
    <row r="193" spans="1:214" ht="12" hidden="1" customHeight="1" x14ac:dyDescent="0.2">
      <c r="A193" s="230" t="s">
        <v>440</v>
      </c>
      <c r="B193" s="208" t="str">
        <f t="shared" ref="B193:B228" si="283">A193</f>
        <v>x</v>
      </c>
      <c r="D193" s="231" t="str">
        <f>'Management Costs'!C93</f>
        <v>Purchase vehicle</v>
      </c>
      <c r="E193" s="235">
        <f>'Model Assumptions'!$I$709</f>
        <v>21.2</v>
      </c>
      <c r="F193" s="235">
        <f>'Model Assumptions'!$I$709</f>
        <v>21.2</v>
      </c>
      <c r="G193" s="235">
        <f>'Model Assumptions'!$I$709</f>
        <v>21.2</v>
      </c>
      <c r="H193" s="235">
        <f>'Model Assumptions'!$I$709</f>
        <v>21.2</v>
      </c>
      <c r="I193" s="235">
        <f>'Model Assumptions'!$I$709</f>
        <v>21.2</v>
      </c>
      <c r="J193" s="235">
        <f>'Model Assumptions'!$I$709</f>
        <v>21.2</v>
      </c>
      <c r="K193" s="235">
        <f>'Model Assumptions'!$I$709</f>
        <v>21.2</v>
      </c>
      <c r="L193" s="235">
        <f>'Model Assumptions'!$I$709</f>
        <v>21.2</v>
      </c>
      <c r="M193" s="235">
        <f>'Model Assumptions'!$I$709</f>
        <v>21.2</v>
      </c>
      <c r="N193" s="235">
        <f>'Model Assumptions'!$I$709</f>
        <v>21.2</v>
      </c>
      <c r="O193" s="235">
        <f>'Model Assumptions'!$I$709</f>
        <v>21.2</v>
      </c>
      <c r="P193" s="235">
        <f>'Model Assumptions'!$I$709</f>
        <v>21.2</v>
      </c>
      <c r="Q193" s="235">
        <f>'Model Assumptions'!$I$709</f>
        <v>21.2</v>
      </c>
      <c r="R193" s="235">
        <f>'Model Assumptions'!$I$709</f>
        <v>21.2</v>
      </c>
      <c r="S193" s="235">
        <f>'Model Assumptions'!$I$709</f>
        <v>21.2</v>
      </c>
      <c r="T193" s="235">
        <f>'Model Assumptions'!$I$709</f>
        <v>21.2</v>
      </c>
      <c r="U193" s="235">
        <f>'Model Assumptions'!$I$709</f>
        <v>21.2</v>
      </c>
      <c r="V193" s="235">
        <f>'Model Assumptions'!$I$709</f>
        <v>21.2</v>
      </c>
      <c r="W193" s="235">
        <f>'Model Assumptions'!$I$709</f>
        <v>21.2</v>
      </c>
      <c r="X193" s="235">
        <f>'Model Assumptions'!$I$709</f>
        <v>21.2</v>
      </c>
      <c r="Y193" s="235">
        <f>'Model Assumptions'!$I$709</f>
        <v>21.2</v>
      </c>
      <c r="Z193" s="235">
        <f>'Model Assumptions'!$I$709</f>
        <v>21.2</v>
      </c>
      <c r="AA193" s="235">
        <f>'Model Assumptions'!$I$709</f>
        <v>21.2</v>
      </c>
      <c r="AB193" s="235">
        <f>'Model Assumptions'!$I$709</f>
        <v>21.2</v>
      </c>
      <c r="AC193" s="235">
        <f>'Model Assumptions'!$I$709</f>
        <v>21.2</v>
      </c>
      <c r="AD193" s="235">
        <f>'Model Assumptions'!$I$709</f>
        <v>21.2</v>
      </c>
      <c r="AE193" s="235">
        <f>'Model Assumptions'!$I$709</f>
        <v>21.2</v>
      </c>
      <c r="AF193" s="235">
        <f>'Model Assumptions'!$I$709</f>
        <v>21.2</v>
      </c>
      <c r="AG193" s="235">
        <f>'Model Assumptions'!$I$709</f>
        <v>21.2</v>
      </c>
      <c r="AH193" s="235">
        <f>'Model Assumptions'!$I$709</f>
        <v>21.2</v>
      </c>
      <c r="AI193" s="235">
        <f>'Model Assumptions'!$I$709</f>
        <v>21.2</v>
      </c>
      <c r="AJ193" s="235">
        <f>'Model Assumptions'!$I$709</f>
        <v>21.2</v>
      </c>
      <c r="AK193" s="235">
        <f>'Model Assumptions'!$I$709</f>
        <v>21.2</v>
      </c>
      <c r="AL193" s="235">
        <f>'Model Assumptions'!$I$709</f>
        <v>21.2</v>
      </c>
      <c r="AM193" s="235">
        <f>'Model Assumptions'!$I$709</f>
        <v>21.2</v>
      </c>
      <c r="AN193" s="235">
        <f>'Model Assumptions'!$I$709</f>
        <v>21.2</v>
      </c>
      <c r="AO193" s="235">
        <f>'Model Assumptions'!$I$709</f>
        <v>21.2</v>
      </c>
      <c r="AP193" s="235">
        <f>'Model Assumptions'!$I$709</f>
        <v>21.2</v>
      </c>
      <c r="AQ193" s="235">
        <f>'Model Assumptions'!$I$709</f>
        <v>21.2</v>
      </c>
      <c r="AR193" s="235">
        <f>'Model Assumptions'!$I$709</f>
        <v>21.2</v>
      </c>
      <c r="AS193" s="235">
        <f>'Model Assumptions'!$I$709</f>
        <v>21.2</v>
      </c>
      <c r="AT193" s="235">
        <f>'Model Assumptions'!$I$709</f>
        <v>21.2</v>
      </c>
      <c r="AU193" s="235">
        <f>'Model Assumptions'!$I$709</f>
        <v>21.2</v>
      </c>
      <c r="AV193" s="235">
        <f>'Model Assumptions'!$I$709</f>
        <v>21.2</v>
      </c>
      <c r="AW193" s="235">
        <f>'Model Assumptions'!$I$709</f>
        <v>21.2</v>
      </c>
      <c r="AX193" s="235">
        <f>'Model Assumptions'!$I$709</f>
        <v>21.2</v>
      </c>
      <c r="AY193" s="235">
        <f>'Model Assumptions'!$I$709</f>
        <v>21.2</v>
      </c>
      <c r="AZ193" s="235">
        <f>'Model Assumptions'!$I$709</f>
        <v>21.2</v>
      </c>
      <c r="BA193" s="235">
        <f>'Model Assumptions'!$I$709</f>
        <v>21.2</v>
      </c>
      <c r="BB193" s="235">
        <f>'Model Assumptions'!$I$709</f>
        <v>21.2</v>
      </c>
      <c r="BC193" s="235">
        <f>'Model Assumptions'!$I$709</f>
        <v>21.2</v>
      </c>
      <c r="BD193" s="235">
        <f>'Model Assumptions'!$I$709</f>
        <v>21.2</v>
      </c>
      <c r="BE193" s="235">
        <f>'Model Assumptions'!$I$709</f>
        <v>21.2</v>
      </c>
      <c r="BF193" s="235">
        <f>'Model Assumptions'!$I$709</f>
        <v>21.2</v>
      </c>
      <c r="BG193" s="235">
        <f>'Model Assumptions'!$I$709</f>
        <v>21.2</v>
      </c>
      <c r="BH193" s="235">
        <f>'Model Assumptions'!$I$709</f>
        <v>21.2</v>
      </c>
      <c r="BI193" s="235">
        <f>'Model Assumptions'!$I$709</f>
        <v>21.2</v>
      </c>
      <c r="BJ193" s="235">
        <f>'Model Assumptions'!$I$709</f>
        <v>21.2</v>
      </c>
      <c r="BK193" s="235">
        <f>'Model Assumptions'!$I$709</f>
        <v>21.2</v>
      </c>
      <c r="BL193" s="235">
        <f>'Model Assumptions'!$I$709</f>
        <v>21.2</v>
      </c>
      <c r="BM193" s="235">
        <f>'Model Assumptions'!$I$709</f>
        <v>21.2</v>
      </c>
      <c r="BN193" s="235">
        <f>'Model Assumptions'!$I$709</f>
        <v>21.2</v>
      </c>
      <c r="BO193" s="235">
        <f>'Model Assumptions'!$I$709</f>
        <v>21.2</v>
      </c>
      <c r="BP193" s="235">
        <f>'Model Assumptions'!$I$709</f>
        <v>21.2</v>
      </c>
      <c r="BQ193" s="235">
        <f>'Model Assumptions'!$I$709</f>
        <v>21.2</v>
      </c>
      <c r="BR193" s="235">
        <f>'Model Assumptions'!$I$709</f>
        <v>21.2</v>
      </c>
      <c r="BS193" s="235">
        <f>'Model Assumptions'!$I$709</f>
        <v>21.2</v>
      </c>
      <c r="BT193" s="235">
        <f>'Model Assumptions'!$I$709</f>
        <v>21.2</v>
      </c>
      <c r="BU193" s="235">
        <f>'Model Assumptions'!$I$709</f>
        <v>21.2</v>
      </c>
      <c r="BV193" s="235">
        <f>'Model Assumptions'!$I$709</f>
        <v>21.2</v>
      </c>
      <c r="BW193" s="235">
        <f>'Model Assumptions'!$I$709</f>
        <v>21.2</v>
      </c>
      <c r="BX193" s="235">
        <f>'Model Assumptions'!$I$709</f>
        <v>21.2</v>
      </c>
      <c r="BY193" s="235">
        <f>'Model Assumptions'!$I$709</f>
        <v>21.2</v>
      </c>
      <c r="BZ193" s="235">
        <f>'Model Assumptions'!$I$709</f>
        <v>21.2</v>
      </c>
      <c r="CA193" s="235">
        <f>'Model Assumptions'!$I$709</f>
        <v>21.2</v>
      </c>
      <c r="CB193" s="235">
        <f>'Model Assumptions'!$I$709</f>
        <v>21.2</v>
      </c>
      <c r="CC193" s="235">
        <f>'Model Assumptions'!$I$709</f>
        <v>21.2</v>
      </c>
      <c r="CD193" s="235">
        <f>'Model Assumptions'!$I$709</f>
        <v>21.2</v>
      </c>
      <c r="CE193" s="235">
        <f>'Model Assumptions'!$I$709</f>
        <v>21.2</v>
      </c>
      <c r="CF193" s="235">
        <f>'Model Assumptions'!$I$709</f>
        <v>21.2</v>
      </c>
      <c r="CG193" s="235">
        <f>'Model Assumptions'!$I$709</f>
        <v>21.2</v>
      </c>
      <c r="CH193" s="235">
        <f>'Model Assumptions'!$I$709</f>
        <v>21.2</v>
      </c>
      <c r="CI193" s="235">
        <f>'Model Assumptions'!$I$709</f>
        <v>21.2</v>
      </c>
      <c r="CJ193" s="235">
        <f>'Model Assumptions'!$I$709</f>
        <v>21.2</v>
      </c>
      <c r="CK193" s="235">
        <f>'Model Assumptions'!$I$709</f>
        <v>21.2</v>
      </c>
      <c r="CL193" s="235">
        <f>'Model Assumptions'!$I$709</f>
        <v>21.2</v>
      </c>
      <c r="CM193" s="235">
        <f>'Model Assumptions'!$I$709</f>
        <v>21.2</v>
      </c>
      <c r="CN193" s="235">
        <f>'Model Assumptions'!$I$709</f>
        <v>21.2</v>
      </c>
      <c r="CO193" s="235">
        <f>'Model Assumptions'!$I$709</f>
        <v>21.2</v>
      </c>
      <c r="CP193" s="235">
        <f>'Model Assumptions'!$I$709</f>
        <v>21.2</v>
      </c>
      <c r="CQ193" s="235">
        <f>'Model Assumptions'!$I$709</f>
        <v>21.2</v>
      </c>
      <c r="CR193" s="235">
        <f>'Model Assumptions'!$I$709</f>
        <v>21.2</v>
      </c>
      <c r="CS193" s="235">
        <f>'Model Assumptions'!$I$709</f>
        <v>21.2</v>
      </c>
      <c r="CT193" s="235">
        <f>'Model Assumptions'!$I$709</f>
        <v>21.2</v>
      </c>
      <c r="CU193" s="235">
        <f>'Model Assumptions'!$I$709</f>
        <v>21.2</v>
      </c>
      <c r="CV193" s="235">
        <f>'Model Assumptions'!$I$709</f>
        <v>21.2</v>
      </c>
      <c r="CW193" s="235">
        <f>'Model Assumptions'!$I$709</f>
        <v>21.2</v>
      </c>
      <c r="CX193" s="235">
        <f>'Model Assumptions'!$I$709</f>
        <v>21.2</v>
      </c>
      <c r="CY193" s="235">
        <f>'Model Assumptions'!$I$709</f>
        <v>21.2</v>
      </c>
      <c r="CZ193" s="235">
        <f>'Model Assumptions'!$I$709</f>
        <v>21.2</v>
      </c>
      <c r="DA193" s="235">
        <f>'Model Assumptions'!$I$709</f>
        <v>21.2</v>
      </c>
      <c r="DB193" s="235">
        <f>'Model Assumptions'!$I$709</f>
        <v>21.2</v>
      </c>
      <c r="DC193" s="235">
        <f>'Model Assumptions'!$I$709</f>
        <v>21.2</v>
      </c>
      <c r="DD193" s="235">
        <f>'Model Assumptions'!$I$709</f>
        <v>21.2</v>
      </c>
      <c r="DE193" s="235">
        <f>'Model Assumptions'!$I$709</f>
        <v>21.2</v>
      </c>
      <c r="DF193" s="235">
        <f>'Model Assumptions'!$I$709</f>
        <v>21.2</v>
      </c>
      <c r="DG193" s="235">
        <f>'Model Assumptions'!$I$709</f>
        <v>21.2</v>
      </c>
      <c r="DH193" s="235">
        <f>'Model Assumptions'!$I$709</f>
        <v>21.2</v>
      </c>
      <c r="DI193" s="235">
        <f>'Model Assumptions'!$I$709</f>
        <v>21.2</v>
      </c>
      <c r="DJ193" s="235">
        <f>'Model Assumptions'!$I$709</f>
        <v>21.2</v>
      </c>
      <c r="DK193" s="235">
        <f>'Model Assumptions'!$I$709</f>
        <v>21.2</v>
      </c>
      <c r="DL193" s="235">
        <f>'Model Assumptions'!$I$709</f>
        <v>21.2</v>
      </c>
      <c r="DM193" s="235">
        <f>'Model Assumptions'!$I$709</f>
        <v>21.2</v>
      </c>
      <c r="DN193" s="235">
        <f>'Model Assumptions'!$I$709</f>
        <v>21.2</v>
      </c>
      <c r="DO193" s="235">
        <f>'Model Assumptions'!$I$709</f>
        <v>21.2</v>
      </c>
      <c r="DP193" s="235">
        <f>'Model Assumptions'!$I$709</f>
        <v>21.2</v>
      </c>
      <c r="DQ193" s="235">
        <f>'Model Assumptions'!$I$709</f>
        <v>21.2</v>
      </c>
      <c r="DR193" s="235">
        <f>'Model Assumptions'!$I$709</f>
        <v>21.2</v>
      </c>
      <c r="DS193" s="235">
        <f>'Model Assumptions'!$I$709</f>
        <v>21.2</v>
      </c>
      <c r="DT193" s="235">
        <f>'Model Assumptions'!$I$709</f>
        <v>21.2</v>
      </c>
      <c r="DU193" s="235">
        <f>'Model Assumptions'!$I$709</f>
        <v>21.2</v>
      </c>
      <c r="DV193" s="235">
        <f>'Model Assumptions'!$I$709</f>
        <v>21.2</v>
      </c>
      <c r="DW193" s="235">
        <f>'Model Assumptions'!$I$709</f>
        <v>21.2</v>
      </c>
      <c r="DX193" s="235">
        <f>'Model Assumptions'!$I$709</f>
        <v>21.2</v>
      </c>
      <c r="DY193" s="235">
        <f>'Model Assumptions'!$I$709</f>
        <v>21.2</v>
      </c>
      <c r="DZ193" s="235">
        <f>'Model Assumptions'!$I$709</f>
        <v>21.2</v>
      </c>
      <c r="EA193" s="235">
        <f>'Model Assumptions'!$I$709</f>
        <v>21.2</v>
      </c>
      <c r="EB193" s="235">
        <f>'Model Assumptions'!$I$709</f>
        <v>21.2</v>
      </c>
      <c r="EC193" s="235">
        <f>'Model Assumptions'!$I$709</f>
        <v>21.2</v>
      </c>
      <c r="ED193" s="235">
        <f>'Model Assumptions'!$I$709</f>
        <v>21.2</v>
      </c>
      <c r="EE193" s="235">
        <f>'Model Assumptions'!$I$709</f>
        <v>21.2</v>
      </c>
      <c r="EF193" s="235">
        <f>'Model Assumptions'!$I$709</f>
        <v>21.2</v>
      </c>
      <c r="EG193" s="235">
        <f>'Model Assumptions'!$I$709</f>
        <v>21.2</v>
      </c>
      <c r="EH193" s="235">
        <f>'Model Assumptions'!$I$709</f>
        <v>21.2</v>
      </c>
      <c r="EI193" s="235">
        <f>'Model Assumptions'!$I$709</f>
        <v>21.2</v>
      </c>
      <c r="EJ193" s="235">
        <f>'Model Assumptions'!$I$709</f>
        <v>21.2</v>
      </c>
      <c r="EK193" s="235">
        <f>'Model Assumptions'!$I$709</f>
        <v>21.2</v>
      </c>
      <c r="EL193" s="235">
        <f>'Model Assumptions'!$I$709</f>
        <v>21.2</v>
      </c>
      <c r="EM193" s="235">
        <f>'Model Assumptions'!$I$709</f>
        <v>21.2</v>
      </c>
      <c r="EN193" s="235">
        <f>'Model Assumptions'!$I$709</f>
        <v>21.2</v>
      </c>
      <c r="EO193" s="235">
        <f>'Model Assumptions'!$I$709</f>
        <v>21.2</v>
      </c>
      <c r="EP193" s="235">
        <f>'Model Assumptions'!$I$709</f>
        <v>21.2</v>
      </c>
      <c r="EQ193" s="235">
        <f>'Model Assumptions'!$I$709</f>
        <v>21.2</v>
      </c>
      <c r="ER193" s="235">
        <f>'Model Assumptions'!$I$709</f>
        <v>21.2</v>
      </c>
      <c r="ES193" s="235">
        <f>'Model Assumptions'!$I$709</f>
        <v>21.2</v>
      </c>
      <c r="ET193" s="235">
        <f>'Model Assumptions'!$I$709</f>
        <v>21.2</v>
      </c>
      <c r="EU193" s="235">
        <f>'Model Assumptions'!$I$709</f>
        <v>21.2</v>
      </c>
      <c r="EV193" s="235">
        <f>'Model Assumptions'!$I$709</f>
        <v>21.2</v>
      </c>
      <c r="EW193" s="235">
        <f>'Model Assumptions'!$I$709</f>
        <v>21.2</v>
      </c>
      <c r="EX193" s="235">
        <f>'Model Assumptions'!$I$709</f>
        <v>21.2</v>
      </c>
      <c r="EY193" s="235">
        <f>'Model Assumptions'!$I$709</f>
        <v>21.2</v>
      </c>
      <c r="EZ193" s="235">
        <f>'Model Assumptions'!$I$709</f>
        <v>21.2</v>
      </c>
      <c r="FA193" s="235">
        <f>'Model Assumptions'!$I$709</f>
        <v>21.2</v>
      </c>
      <c r="FB193" s="235">
        <f>'Model Assumptions'!$I$709</f>
        <v>21.2</v>
      </c>
      <c r="FC193" s="235">
        <f>'Model Assumptions'!$I$709</f>
        <v>21.2</v>
      </c>
      <c r="FD193" s="235">
        <f>'Model Assumptions'!$I$709</f>
        <v>21.2</v>
      </c>
      <c r="FE193" s="235">
        <f>'Model Assumptions'!$I$709</f>
        <v>21.2</v>
      </c>
      <c r="FF193" s="235">
        <f>'Model Assumptions'!$I$709</f>
        <v>21.2</v>
      </c>
      <c r="FG193" s="235">
        <f>'Model Assumptions'!$I$709</f>
        <v>21.2</v>
      </c>
      <c r="FH193" s="235">
        <f>'Model Assumptions'!$I$709</f>
        <v>21.2</v>
      </c>
      <c r="FI193" s="235">
        <f>'Model Assumptions'!$I$709</f>
        <v>21.2</v>
      </c>
      <c r="FJ193" s="235">
        <f>'Model Assumptions'!$I$709</f>
        <v>21.2</v>
      </c>
      <c r="FK193" s="235">
        <f>'Model Assumptions'!$I$709</f>
        <v>21.2</v>
      </c>
      <c r="FL193" s="235">
        <f>'Model Assumptions'!$I$709</f>
        <v>21.2</v>
      </c>
      <c r="FM193" s="235">
        <f>'Model Assumptions'!$I$709</f>
        <v>21.2</v>
      </c>
      <c r="FN193" s="235">
        <f>'Model Assumptions'!$I$709</f>
        <v>21.2</v>
      </c>
      <c r="FO193" s="235">
        <f>'Model Assumptions'!$I$709</f>
        <v>21.2</v>
      </c>
      <c r="FP193" s="235">
        <f>'Model Assumptions'!$I$709</f>
        <v>21.2</v>
      </c>
      <c r="FQ193" s="235">
        <f>'Model Assumptions'!$I$709</f>
        <v>21.2</v>
      </c>
      <c r="FR193" s="235">
        <f>'Model Assumptions'!$I$709</f>
        <v>21.2</v>
      </c>
      <c r="FS193" s="235">
        <f>'Model Assumptions'!$I$709</f>
        <v>21.2</v>
      </c>
      <c r="FT193" s="235">
        <f>'Model Assumptions'!$I$709</f>
        <v>21.2</v>
      </c>
      <c r="FU193" s="235">
        <f>'Model Assumptions'!$I$709</f>
        <v>21.2</v>
      </c>
      <c r="FV193" s="235">
        <f>'Model Assumptions'!$I$709</f>
        <v>21.2</v>
      </c>
      <c r="FW193" s="235">
        <f>'Model Assumptions'!$I$709</f>
        <v>21.2</v>
      </c>
      <c r="FX193" s="235">
        <f>'Model Assumptions'!$I$709</f>
        <v>21.2</v>
      </c>
      <c r="FY193" s="235">
        <f>'Model Assumptions'!$I$709</f>
        <v>21.2</v>
      </c>
      <c r="FZ193" s="235">
        <f>'Model Assumptions'!$I$709</f>
        <v>21.2</v>
      </c>
      <c r="GA193" s="235">
        <f>'Model Assumptions'!$I$709</f>
        <v>21.2</v>
      </c>
      <c r="GB193" s="235">
        <f>'Model Assumptions'!$I$709</f>
        <v>21.2</v>
      </c>
      <c r="GC193" s="235">
        <f>'Model Assumptions'!$I$709</f>
        <v>21.2</v>
      </c>
      <c r="GD193" s="235">
        <f>'Model Assumptions'!$I$709</f>
        <v>21.2</v>
      </c>
      <c r="GE193" s="235">
        <f>'Model Assumptions'!$I$709</f>
        <v>21.2</v>
      </c>
      <c r="GF193" s="235">
        <f>'Model Assumptions'!$I$709</f>
        <v>21.2</v>
      </c>
      <c r="GG193" s="235">
        <f>'Model Assumptions'!$I$709</f>
        <v>21.2</v>
      </c>
      <c r="GH193" s="235">
        <f>'Model Assumptions'!$I$709</f>
        <v>21.2</v>
      </c>
      <c r="GI193" s="235">
        <f>'Model Assumptions'!$I$709</f>
        <v>21.2</v>
      </c>
      <c r="GJ193" s="235">
        <f>'Model Assumptions'!$I$709</f>
        <v>21.2</v>
      </c>
      <c r="GK193" s="235">
        <f>'Model Assumptions'!$I$709</f>
        <v>21.2</v>
      </c>
      <c r="GL193" s="235">
        <f>'Model Assumptions'!$I$709</f>
        <v>21.2</v>
      </c>
      <c r="GM193" s="235">
        <f>'Model Assumptions'!$I$709</f>
        <v>21.2</v>
      </c>
      <c r="GN193" s="235">
        <f>'Model Assumptions'!$I$709</f>
        <v>21.2</v>
      </c>
      <c r="GO193" s="235">
        <f>'Model Assumptions'!$I$709</f>
        <v>21.2</v>
      </c>
      <c r="GP193" s="235">
        <f>'Model Assumptions'!$I$709</f>
        <v>21.2</v>
      </c>
      <c r="GQ193" s="235">
        <f>'Model Assumptions'!$I$709</f>
        <v>21.2</v>
      </c>
      <c r="GR193" s="235">
        <f>'Model Assumptions'!$I$709</f>
        <v>21.2</v>
      </c>
      <c r="GS193" s="235">
        <f>'Model Assumptions'!$I$709</f>
        <v>21.2</v>
      </c>
      <c r="GT193" s="235">
        <f>'Model Assumptions'!$I$709</f>
        <v>21.2</v>
      </c>
      <c r="GU193" s="235">
        <f>'Model Assumptions'!$I$709</f>
        <v>21.2</v>
      </c>
      <c r="GV193" s="235">
        <f>'Model Assumptions'!$I$709</f>
        <v>21.2</v>
      </c>
      <c r="GX193" s="230">
        <f t="shared" si="223"/>
        <v>192</v>
      </c>
      <c r="HB193" s="211" t="str">
        <f>GH$18&amp;GH$19&amp;GH$20</f>
        <v/>
      </c>
      <c r="HF193" s="212" t="str">
        <f>GH$18&amp;GH$19&amp;GH$20&amp;"Term:"&amp; GH$43&amp;"  Mileage: "&amp;GH$44</f>
        <v xml:space="preserve">Term:  Mileage: </v>
      </c>
    </row>
    <row r="194" spans="1:214" ht="12" hidden="1" customHeight="1" x14ac:dyDescent="0.2">
      <c r="A194" s="230" t="s">
        <v>440</v>
      </c>
      <c r="B194" s="208" t="str">
        <f t="shared" si="283"/>
        <v>x</v>
      </c>
      <c r="D194" s="231" t="str">
        <f>'Management Costs'!C95</f>
        <v>Pay road taxes</v>
      </c>
      <c r="E194" s="235">
        <f>'Model Assumptions'!$I$711*E191</f>
        <v>2</v>
      </c>
      <c r="F194" s="235">
        <f>'Model Assumptions'!$I$711*F191</f>
        <v>2</v>
      </c>
      <c r="G194" s="235">
        <f>'Model Assumptions'!$I$711*G191</f>
        <v>2</v>
      </c>
      <c r="H194" s="235">
        <f>'Model Assumptions'!$I$711*H191</f>
        <v>2.5</v>
      </c>
      <c r="I194" s="235">
        <f>'Model Assumptions'!$I$711*I191</f>
        <v>2.5</v>
      </c>
      <c r="J194" s="235">
        <f>'Model Assumptions'!$I$711*J191</f>
        <v>2.5</v>
      </c>
      <c r="K194" s="235">
        <f>'Model Assumptions'!$I$711*K191</f>
        <v>2</v>
      </c>
      <c r="L194" s="235">
        <f>'Model Assumptions'!$I$711*L191</f>
        <v>2</v>
      </c>
      <c r="M194" s="235">
        <f>'Model Assumptions'!$I$711*M191</f>
        <v>2</v>
      </c>
      <c r="N194" s="235">
        <f>'Model Assumptions'!$I$711*N191</f>
        <v>2.5</v>
      </c>
      <c r="O194" s="235">
        <f>'Model Assumptions'!$I$711*O191</f>
        <v>2.5</v>
      </c>
      <c r="P194" s="235">
        <f>'Model Assumptions'!$I$711*P191</f>
        <v>2.5</v>
      </c>
      <c r="Q194" s="235">
        <f>'Model Assumptions'!$I$711*Q191</f>
        <v>2</v>
      </c>
      <c r="R194" s="235">
        <f>'Model Assumptions'!$I$711*R191</f>
        <v>2</v>
      </c>
      <c r="S194" s="235">
        <f>'Model Assumptions'!$I$711*S191</f>
        <v>2</v>
      </c>
      <c r="T194" s="235">
        <f>'Model Assumptions'!$I$711*T191</f>
        <v>2.5</v>
      </c>
      <c r="U194" s="235">
        <f>'Model Assumptions'!$I$711*U191</f>
        <v>2.5</v>
      </c>
      <c r="V194" s="235">
        <f>'Model Assumptions'!$I$711*V191</f>
        <v>2.5</v>
      </c>
      <c r="W194" s="235">
        <f>'Model Assumptions'!$I$711*W191</f>
        <v>2</v>
      </c>
      <c r="X194" s="235">
        <f>'Model Assumptions'!$I$711*X191</f>
        <v>2</v>
      </c>
      <c r="Y194" s="235">
        <f>'Model Assumptions'!$I$711*Y191</f>
        <v>2</v>
      </c>
      <c r="Z194" s="235">
        <f>'Model Assumptions'!$I$711*Z191</f>
        <v>2.5</v>
      </c>
      <c r="AA194" s="235">
        <f>'Model Assumptions'!$I$711*AA191</f>
        <v>2.5</v>
      </c>
      <c r="AB194" s="235">
        <f>'Model Assumptions'!$I$711*AB191</f>
        <v>2.5</v>
      </c>
      <c r="AC194" s="235">
        <f>'Model Assumptions'!$I$711*AC191</f>
        <v>2</v>
      </c>
      <c r="AD194" s="235">
        <f>'Model Assumptions'!$I$711*AD191</f>
        <v>2</v>
      </c>
      <c r="AE194" s="235">
        <f>'Model Assumptions'!$I$711*AE191</f>
        <v>2</v>
      </c>
      <c r="AF194" s="235">
        <f>'Model Assumptions'!$I$711*AF191</f>
        <v>2.5</v>
      </c>
      <c r="AG194" s="235">
        <f>'Model Assumptions'!$I$711*AG191</f>
        <v>2.5</v>
      </c>
      <c r="AH194" s="235">
        <f>'Model Assumptions'!$I$711*AH191</f>
        <v>2.5</v>
      </c>
      <c r="AI194" s="235">
        <f>'Model Assumptions'!$I$711*AI191</f>
        <v>2</v>
      </c>
      <c r="AJ194" s="235">
        <f>'Model Assumptions'!$I$711*AJ191</f>
        <v>2</v>
      </c>
      <c r="AK194" s="235">
        <f>'Model Assumptions'!$I$711*AK191</f>
        <v>2</v>
      </c>
      <c r="AL194" s="235">
        <f>'Model Assumptions'!$I$711*AL191</f>
        <v>2.5</v>
      </c>
      <c r="AM194" s="235">
        <f>'Model Assumptions'!$I$711*AM191</f>
        <v>2.5</v>
      </c>
      <c r="AN194" s="235">
        <f>'Model Assumptions'!$I$711*AN191</f>
        <v>2.5</v>
      </c>
      <c r="AO194" s="235">
        <f>'Model Assumptions'!$I$711*AO191</f>
        <v>2</v>
      </c>
      <c r="AP194" s="235">
        <f>'Model Assumptions'!$I$711*AP191</f>
        <v>2</v>
      </c>
      <c r="AQ194" s="235">
        <f>'Model Assumptions'!$I$711*AQ191</f>
        <v>2</v>
      </c>
      <c r="AR194" s="235">
        <f>'Model Assumptions'!$I$711*AR191</f>
        <v>2.5</v>
      </c>
      <c r="AS194" s="235">
        <f>'Model Assumptions'!$I$711*AS191</f>
        <v>2.5</v>
      </c>
      <c r="AT194" s="235">
        <f>'Model Assumptions'!$I$711*AT191</f>
        <v>2.5</v>
      </c>
      <c r="AU194" s="235">
        <f>'Model Assumptions'!$I$711*AU191</f>
        <v>2</v>
      </c>
      <c r="AV194" s="235">
        <f>'Model Assumptions'!$I$711*AV191</f>
        <v>2</v>
      </c>
      <c r="AW194" s="235">
        <f>'Model Assumptions'!$I$711*AW191</f>
        <v>2</v>
      </c>
      <c r="AX194" s="235">
        <f>'Model Assumptions'!$I$711*AX191</f>
        <v>2.5</v>
      </c>
      <c r="AY194" s="235">
        <f>'Model Assumptions'!$I$711*AY191</f>
        <v>2.5</v>
      </c>
      <c r="AZ194" s="235">
        <f>'Model Assumptions'!$I$711*AZ191</f>
        <v>2.5</v>
      </c>
      <c r="BA194" s="235">
        <f>'Model Assumptions'!$I$711*BA191</f>
        <v>2</v>
      </c>
      <c r="BB194" s="235">
        <f>'Model Assumptions'!$I$711*BB191</f>
        <v>2</v>
      </c>
      <c r="BC194" s="235">
        <f>'Model Assumptions'!$I$711*BC191</f>
        <v>2</v>
      </c>
      <c r="BD194" s="235">
        <f>'Model Assumptions'!$I$711*BD191</f>
        <v>2.5</v>
      </c>
      <c r="BE194" s="235">
        <f>'Model Assumptions'!$I$711*BE191</f>
        <v>2.5</v>
      </c>
      <c r="BF194" s="235">
        <f>'Model Assumptions'!$I$711*BF191</f>
        <v>2.5</v>
      </c>
      <c r="BG194" s="235">
        <f>'Model Assumptions'!$I$711*BG191</f>
        <v>2</v>
      </c>
      <c r="BH194" s="235">
        <f>'Model Assumptions'!$I$711*BH191</f>
        <v>2</v>
      </c>
      <c r="BI194" s="235">
        <f>'Model Assumptions'!$I$711*BI191</f>
        <v>2</v>
      </c>
      <c r="BJ194" s="235">
        <f>'Model Assumptions'!$I$711*BJ191</f>
        <v>2.5</v>
      </c>
      <c r="BK194" s="235">
        <f>'Model Assumptions'!$I$711*BK191</f>
        <v>2.5</v>
      </c>
      <c r="BL194" s="235">
        <f>'Model Assumptions'!$I$711*BL191</f>
        <v>2.5</v>
      </c>
      <c r="BM194" s="235">
        <f>'Model Assumptions'!$I$711*BM191</f>
        <v>2</v>
      </c>
      <c r="BN194" s="235">
        <f>'Model Assumptions'!$I$711*BN191</f>
        <v>2</v>
      </c>
      <c r="BO194" s="235">
        <f>'Model Assumptions'!$I$711*BO191</f>
        <v>2</v>
      </c>
      <c r="BP194" s="235">
        <f>'Model Assumptions'!$I$711*BP191</f>
        <v>2.5</v>
      </c>
      <c r="BQ194" s="235">
        <f>'Model Assumptions'!$I$711*BQ191</f>
        <v>2.5</v>
      </c>
      <c r="BR194" s="235">
        <f>'Model Assumptions'!$I$711*BR191</f>
        <v>2.5</v>
      </c>
      <c r="BS194" s="235">
        <f>'Model Assumptions'!$I$711*BS191</f>
        <v>2</v>
      </c>
      <c r="BT194" s="235">
        <f>'Model Assumptions'!$I$711*BT191</f>
        <v>2</v>
      </c>
      <c r="BU194" s="235">
        <f>'Model Assumptions'!$I$711*BU191</f>
        <v>2</v>
      </c>
      <c r="BV194" s="235">
        <f>'Model Assumptions'!$I$711*BV191</f>
        <v>2.5</v>
      </c>
      <c r="BW194" s="235">
        <f>'Model Assumptions'!$I$711*BW191</f>
        <v>2.5</v>
      </c>
      <c r="BX194" s="235">
        <f>'Model Assumptions'!$I$711*BX191</f>
        <v>2.5</v>
      </c>
      <c r="BY194" s="235">
        <f>'Model Assumptions'!$I$711*BY191</f>
        <v>2</v>
      </c>
      <c r="BZ194" s="235">
        <f>'Model Assumptions'!$I$711*BZ191</f>
        <v>2</v>
      </c>
      <c r="CA194" s="235">
        <f>'Model Assumptions'!$I$711*CA191</f>
        <v>2</v>
      </c>
      <c r="CB194" s="235">
        <f>'Model Assumptions'!$I$711*CB191</f>
        <v>2.5</v>
      </c>
      <c r="CC194" s="235">
        <f>'Model Assumptions'!$I$711*CC191</f>
        <v>2.5</v>
      </c>
      <c r="CD194" s="235">
        <f>'Model Assumptions'!$I$711*CD191</f>
        <v>2.5</v>
      </c>
      <c r="CE194" s="235">
        <f>'Model Assumptions'!$I$711*CE191</f>
        <v>2</v>
      </c>
      <c r="CF194" s="235">
        <f>'Model Assumptions'!$I$711*CF191</f>
        <v>2</v>
      </c>
      <c r="CG194" s="235">
        <f>'Model Assumptions'!$I$711*CG191</f>
        <v>2</v>
      </c>
      <c r="CH194" s="235">
        <f>'Model Assumptions'!$I$711*CH191</f>
        <v>2.5</v>
      </c>
      <c r="CI194" s="235">
        <f>'Model Assumptions'!$I$711*CI191</f>
        <v>2.5</v>
      </c>
      <c r="CJ194" s="235">
        <f>'Model Assumptions'!$I$711*CJ191</f>
        <v>2.5</v>
      </c>
      <c r="CK194" s="235">
        <f>'Model Assumptions'!$I$711*CK191</f>
        <v>2</v>
      </c>
      <c r="CL194" s="235">
        <f>'Model Assumptions'!$I$711*CL191</f>
        <v>2</v>
      </c>
      <c r="CM194" s="235">
        <f>'Model Assumptions'!$I$711*CM191</f>
        <v>2</v>
      </c>
      <c r="CN194" s="235">
        <f>'Model Assumptions'!$I$711*CN191</f>
        <v>2.5</v>
      </c>
      <c r="CO194" s="235">
        <f>'Model Assumptions'!$I$711*CO191</f>
        <v>2.5</v>
      </c>
      <c r="CP194" s="235">
        <f>'Model Assumptions'!$I$711*CP191</f>
        <v>2.5</v>
      </c>
      <c r="CQ194" s="235">
        <f>'Model Assumptions'!$I$711*CQ191</f>
        <v>2</v>
      </c>
      <c r="CR194" s="235">
        <f>'Model Assumptions'!$I$711*CR191</f>
        <v>2</v>
      </c>
      <c r="CS194" s="235">
        <f>'Model Assumptions'!$I$711*CS191</f>
        <v>2</v>
      </c>
      <c r="CT194" s="235">
        <f>'Model Assumptions'!$I$711*CT191</f>
        <v>2.5</v>
      </c>
      <c r="CU194" s="235">
        <f>'Model Assumptions'!$I$711*CU191</f>
        <v>2.5</v>
      </c>
      <c r="CV194" s="235">
        <f>'Model Assumptions'!$I$711*CV191</f>
        <v>2.5</v>
      </c>
      <c r="CW194" s="235">
        <f>'Model Assumptions'!$I$711*CW191</f>
        <v>2</v>
      </c>
      <c r="CX194" s="235">
        <f>'Model Assumptions'!$I$711*CX191</f>
        <v>2</v>
      </c>
      <c r="CY194" s="235">
        <f>'Model Assumptions'!$I$711*CY191</f>
        <v>2</v>
      </c>
      <c r="CZ194" s="235">
        <f>'Model Assumptions'!$I$711*CZ191</f>
        <v>2.5</v>
      </c>
      <c r="DA194" s="235">
        <f>'Model Assumptions'!$I$711*DA191</f>
        <v>2.5</v>
      </c>
      <c r="DB194" s="235">
        <f>'Model Assumptions'!$I$711*DB191</f>
        <v>2.5</v>
      </c>
      <c r="DC194" s="235">
        <f>'Model Assumptions'!$I$711*DC191</f>
        <v>2</v>
      </c>
      <c r="DD194" s="235">
        <f>'Model Assumptions'!$I$711*DD191</f>
        <v>2</v>
      </c>
      <c r="DE194" s="235">
        <f>'Model Assumptions'!$I$711*DE191</f>
        <v>2</v>
      </c>
      <c r="DF194" s="235">
        <f>'Model Assumptions'!$I$711*DF191</f>
        <v>2.5</v>
      </c>
      <c r="DG194" s="235">
        <f>'Model Assumptions'!$I$711*DG191</f>
        <v>2.5</v>
      </c>
      <c r="DH194" s="235">
        <f>'Model Assumptions'!$I$711*DH191</f>
        <v>2.5</v>
      </c>
      <c r="DI194" s="235">
        <f>'Model Assumptions'!$I$711*DI191</f>
        <v>2</v>
      </c>
      <c r="DJ194" s="235">
        <f>'Model Assumptions'!$I$711*DJ191</f>
        <v>2</v>
      </c>
      <c r="DK194" s="235">
        <f>'Model Assumptions'!$I$711*DK191</f>
        <v>2</v>
      </c>
      <c r="DL194" s="235">
        <f>'Model Assumptions'!$I$711*DL191</f>
        <v>2.5</v>
      </c>
      <c r="DM194" s="235">
        <f>'Model Assumptions'!$I$711*DM191</f>
        <v>2.5</v>
      </c>
      <c r="DN194" s="235">
        <f>'Model Assumptions'!$I$711*DN191</f>
        <v>2.5</v>
      </c>
      <c r="DO194" s="235">
        <f>'Model Assumptions'!$I$711*DO191</f>
        <v>2</v>
      </c>
      <c r="DP194" s="235">
        <f>'Model Assumptions'!$I$711*DP191</f>
        <v>2</v>
      </c>
      <c r="DQ194" s="235">
        <f>'Model Assumptions'!$I$711*DQ191</f>
        <v>2</v>
      </c>
      <c r="DR194" s="235">
        <f>'Model Assumptions'!$I$711*DR191</f>
        <v>2.5</v>
      </c>
      <c r="DS194" s="235">
        <f>'Model Assumptions'!$I$711*DS191</f>
        <v>2.5</v>
      </c>
      <c r="DT194" s="235">
        <f>'Model Assumptions'!$I$711*DT191</f>
        <v>2.5</v>
      </c>
      <c r="DU194" s="235">
        <f>'Model Assumptions'!$I$711*DU191</f>
        <v>2</v>
      </c>
      <c r="DV194" s="235">
        <f>'Model Assumptions'!$I$711*DV191</f>
        <v>2</v>
      </c>
      <c r="DW194" s="235">
        <f>'Model Assumptions'!$I$711*DW191</f>
        <v>2</v>
      </c>
      <c r="DX194" s="235">
        <f>'Model Assumptions'!$I$711*DX191</f>
        <v>2.5</v>
      </c>
      <c r="DY194" s="235">
        <f>'Model Assumptions'!$I$711*DY191</f>
        <v>2.5</v>
      </c>
      <c r="DZ194" s="235">
        <f>'Model Assumptions'!$I$711*DZ191</f>
        <v>2.5</v>
      </c>
      <c r="EA194" s="235">
        <f>'Model Assumptions'!$I$711*EA191</f>
        <v>2</v>
      </c>
      <c r="EB194" s="235">
        <f>'Model Assumptions'!$I$711*EB191</f>
        <v>2</v>
      </c>
      <c r="EC194" s="235">
        <f>'Model Assumptions'!$I$711*EC191</f>
        <v>2</v>
      </c>
      <c r="ED194" s="235">
        <f>'Model Assumptions'!$I$711*ED191</f>
        <v>2.5</v>
      </c>
      <c r="EE194" s="235">
        <f>'Model Assumptions'!$I$711*EE191</f>
        <v>2.5</v>
      </c>
      <c r="EF194" s="235">
        <f>'Model Assumptions'!$I$711*EF191</f>
        <v>2.5</v>
      </c>
      <c r="EG194" s="235">
        <f>'Model Assumptions'!$I$711*EG191</f>
        <v>0</v>
      </c>
      <c r="EH194" s="235">
        <f>'Model Assumptions'!$I$711*EH191</f>
        <v>0</v>
      </c>
      <c r="EI194" s="235">
        <f>'Model Assumptions'!$I$711*EI191</f>
        <v>0</v>
      </c>
      <c r="EJ194" s="235">
        <f>'Model Assumptions'!$I$711*EJ191</f>
        <v>0</v>
      </c>
      <c r="EK194" s="235">
        <f>'Model Assumptions'!$I$711*EK191</f>
        <v>0</v>
      </c>
      <c r="EL194" s="235">
        <f>'Model Assumptions'!$I$711*EL191</f>
        <v>0</v>
      </c>
      <c r="EM194" s="235">
        <f>'Model Assumptions'!$I$711*EM191</f>
        <v>0</v>
      </c>
      <c r="EN194" s="235">
        <f>'Model Assumptions'!$I$711*EN191</f>
        <v>0</v>
      </c>
      <c r="EO194" s="235">
        <f>'Model Assumptions'!$I$711*EO191</f>
        <v>0</v>
      </c>
      <c r="EP194" s="235">
        <f>'Model Assumptions'!$I$711*EP191</f>
        <v>0</v>
      </c>
      <c r="EQ194" s="235">
        <f>'Model Assumptions'!$I$711*EQ191</f>
        <v>0</v>
      </c>
      <c r="ER194" s="235">
        <f>'Model Assumptions'!$I$711*ER191</f>
        <v>0</v>
      </c>
      <c r="ES194" s="235">
        <f>'Model Assumptions'!$I$711*ES191</f>
        <v>0</v>
      </c>
      <c r="ET194" s="235">
        <f>'Model Assumptions'!$I$711*ET191</f>
        <v>0</v>
      </c>
      <c r="EU194" s="235">
        <f>'Model Assumptions'!$I$711*EU191</f>
        <v>0</v>
      </c>
      <c r="EV194" s="235">
        <f>'Model Assumptions'!$I$711*EV191</f>
        <v>0</v>
      </c>
      <c r="EW194" s="235">
        <f>'Model Assumptions'!$I$711*EW191</f>
        <v>0</v>
      </c>
      <c r="EX194" s="235">
        <f>'Model Assumptions'!$I$711*EX191</f>
        <v>0</v>
      </c>
      <c r="EY194" s="235">
        <f>'Model Assumptions'!$I$711*EY191</f>
        <v>0</v>
      </c>
      <c r="EZ194" s="235">
        <f>'Model Assumptions'!$I$711*EZ191</f>
        <v>0</v>
      </c>
      <c r="FA194" s="235">
        <f>'Model Assumptions'!$I$711*FA191</f>
        <v>0</v>
      </c>
      <c r="FB194" s="235">
        <f>'Model Assumptions'!$I$711*FB191</f>
        <v>0</v>
      </c>
      <c r="FC194" s="235">
        <f>'Model Assumptions'!$I$711*FC191</f>
        <v>0</v>
      </c>
      <c r="FD194" s="235">
        <f>'Model Assumptions'!$I$711*FD191</f>
        <v>0</v>
      </c>
      <c r="FE194" s="235">
        <f>'Model Assumptions'!$I$711*FE191</f>
        <v>0</v>
      </c>
      <c r="FF194" s="235">
        <f>'Model Assumptions'!$I$711*FF191</f>
        <v>0</v>
      </c>
      <c r="FG194" s="235">
        <f>'Model Assumptions'!$I$711*FG191</f>
        <v>0</v>
      </c>
      <c r="FH194" s="235">
        <f>'Model Assumptions'!$I$711*FH191</f>
        <v>0</v>
      </c>
      <c r="FI194" s="235">
        <f>'Model Assumptions'!$I$711*FI191</f>
        <v>0</v>
      </c>
      <c r="FJ194" s="235">
        <f>'Model Assumptions'!$I$711*FJ191</f>
        <v>0</v>
      </c>
      <c r="FK194" s="235">
        <f>'Model Assumptions'!$I$711*FK191</f>
        <v>0</v>
      </c>
      <c r="FL194" s="235">
        <f>'Model Assumptions'!$I$711*FL191</f>
        <v>0</v>
      </c>
      <c r="FM194" s="235">
        <f>'Model Assumptions'!$I$711*FM191</f>
        <v>0</v>
      </c>
      <c r="FN194" s="235">
        <f>'Model Assumptions'!$I$711*FN191</f>
        <v>0</v>
      </c>
      <c r="FO194" s="235">
        <f>'Model Assumptions'!$I$711*FO191</f>
        <v>0</v>
      </c>
      <c r="FP194" s="235">
        <f>'Model Assumptions'!$I$711*FP191</f>
        <v>0</v>
      </c>
      <c r="FQ194" s="235">
        <f>'Model Assumptions'!$I$711*FQ191</f>
        <v>0</v>
      </c>
      <c r="FR194" s="235">
        <f>'Model Assumptions'!$I$711*FR191</f>
        <v>0</v>
      </c>
      <c r="FS194" s="235">
        <f>'Model Assumptions'!$I$711*FS191</f>
        <v>0</v>
      </c>
      <c r="FT194" s="235">
        <f>'Model Assumptions'!$I$711*FT191</f>
        <v>0</v>
      </c>
      <c r="FU194" s="235">
        <f>'Model Assumptions'!$I$711*FU191</f>
        <v>0</v>
      </c>
      <c r="FV194" s="235">
        <f>'Model Assumptions'!$I$711*FV191</f>
        <v>0</v>
      </c>
      <c r="FW194" s="235">
        <f>'Model Assumptions'!$I$711*FW191</f>
        <v>0</v>
      </c>
      <c r="FX194" s="235">
        <f>'Model Assumptions'!$I$711*FX191</f>
        <v>0</v>
      </c>
      <c r="FY194" s="235">
        <f>'Model Assumptions'!$I$711*FY191</f>
        <v>0</v>
      </c>
      <c r="FZ194" s="235">
        <f>'Model Assumptions'!$I$711*FZ191</f>
        <v>0</v>
      </c>
      <c r="GA194" s="235">
        <f>'Model Assumptions'!$I$711*GA191</f>
        <v>0</v>
      </c>
      <c r="GB194" s="235">
        <f>'Model Assumptions'!$I$711*GB191</f>
        <v>0</v>
      </c>
      <c r="GC194" s="235">
        <f>'Model Assumptions'!$I$711*GC191</f>
        <v>0</v>
      </c>
      <c r="GD194" s="235">
        <f>'Model Assumptions'!$I$711*GD191</f>
        <v>0</v>
      </c>
      <c r="GE194" s="235">
        <f>'Model Assumptions'!$I$711*GE191</f>
        <v>0</v>
      </c>
      <c r="GF194" s="235">
        <f>'Model Assumptions'!$I$711*GF191</f>
        <v>0</v>
      </c>
      <c r="GG194" s="235">
        <f>'Model Assumptions'!$I$711*GG191</f>
        <v>0</v>
      </c>
      <c r="GH194" s="235">
        <f>'Model Assumptions'!$I$711*GH191</f>
        <v>0</v>
      </c>
      <c r="GI194" s="235">
        <f>'Model Assumptions'!$I$711*GI191</f>
        <v>0</v>
      </c>
      <c r="GJ194" s="235">
        <f>'Model Assumptions'!$I$711*GJ191</f>
        <v>0</v>
      </c>
      <c r="GK194" s="235">
        <f>'Model Assumptions'!$I$711*GK191</f>
        <v>0</v>
      </c>
      <c r="GL194" s="235">
        <f>'Model Assumptions'!$I$711*GL191</f>
        <v>0</v>
      </c>
      <c r="GM194" s="235">
        <f>'Model Assumptions'!$I$711*GM191</f>
        <v>0</v>
      </c>
      <c r="GN194" s="235">
        <f>'Model Assumptions'!$I$711*GN191</f>
        <v>0</v>
      </c>
      <c r="GO194" s="235">
        <f>'Model Assumptions'!$I$711*GO191</f>
        <v>0</v>
      </c>
      <c r="GP194" s="235">
        <f>'Model Assumptions'!$I$711*GP191</f>
        <v>0</v>
      </c>
      <c r="GQ194" s="235">
        <f>'Model Assumptions'!$I$711*GQ191</f>
        <v>0</v>
      </c>
      <c r="GR194" s="235">
        <f>'Model Assumptions'!$I$711*GR191</f>
        <v>0</v>
      </c>
      <c r="GS194" s="235">
        <f>'Model Assumptions'!$I$711*GS191</f>
        <v>0</v>
      </c>
      <c r="GT194" s="235">
        <f>'Model Assumptions'!$I$711*GT191</f>
        <v>0</v>
      </c>
      <c r="GU194" s="235">
        <f>'Model Assumptions'!$I$711*GU191</f>
        <v>0</v>
      </c>
      <c r="GV194" s="235">
        <f>'Model Assumptions'!$I$711*GV191</f>
        <v>0</v>
      </c>
      <c r="GX194" s="230">
        <f t="shared" ref="GX194:GX239" si="284">ROW(A194)-1</f>
        <v>193</v>
      </c>
      <c r="HB194" s="211" t="str">
        <f>GI$18&amp;GI$19&amp;GI$20</f>
        <v/>
      </c>
      <c r="HF194" s="212" t="str">
        <f>GI$18&amp;GI$19&amp;GI$20&amp;"Term:"&amp; GI$43&amp;"  Mileage: "&amp;GI$44</f>
        <v xml:space="preserve">Term:  Mileage: </v>
      </c>
    </row>
    <row r="195" spans="1:214" ht="12" hidden="1" customHeight="1" x14ac:dyDescent="0.2">
      <c r="A195" s="230" t="s">
        <v>440</v>
      </c>
      <c r="B195" s="208" t="str">
        <f t="shared" si="283"/>
        <v>x</v>
      </c>
      <c r="D195" s="231" t="str">
        <f>'Management Costs'!C97</f>
        <v>Negotiate maintenance &amp; repairs</v>
      </c>
      <c r="E195" s="218">
        <f>'Model Assumptions'!$I$713*'IQF Data'!E188</f>
        <v>3.5472252292443351</v>
      </c>
      <c r="F195" s="218">
        <f>'Model Assumptions'!$I$713*'IQF Data'!F188</f>
        <v>4.1463680321445198</v>
      </c>
      <c r="G195" s="218">
        <f>'Model Assumptions'!$I$713*'IQF Data'!G188</f>
        <v>5.3446536379448872</v>
      </c>
      <c r="H195" s="218">
        <f>'Model Assumptions'!$I$713*'IQF Data'!H188</f>
        <v>4.4641537328695664</v>
      </c>
      <c r="I195" s="218">
        <f>'Model Assumptions'!$I$713*'IQF Data'!I188</f>
        <v>5.2130822364947962</v>
      </c>
      <c r="J195" s="218">
        <f>'Model Assumptions'!$I$713*'IQF Data'!J188</f>
        <v>6.7109392437452575</v>
      </c>
      <c r="K195" s="218">
        <f>'Model Assumptions'!$I$713*'IQF Data'!K188</f>
        <v>3.3559958520566888</v>
      </c>
      <c r="L195" s="218">
        <f>'Model Assumptions'!$I$713*'IQF Data'!L188</f>
        <v>3.9073743848040423</v>
      </c>
      <c r="M195" s="218">
        <f>'Model Assumptions'!$I$713*'IQF Data'!M188</f>
        <v>5.0101314502987506</v>
      </c>
      <c r="N195" s="218">
        <f>'Model Assumptions'!$I$713*'IQF Data'!N188</f>
        <v>4.2132190179908822</v>
      </c>
      <c r="O195" s="218">
        <f>'Model Assumptions'!$I$713*'IQF Data'!O188</f>
        <v>4.902442183925074</v>
      </c>
      <c r="P195" s="218">
        <f>'Model Assumptions'!$I$713*'IQF Data'!P188</f>
        <v>6.2808885157934604</v>
      </c>
      <c r="Q195" s="218">
        <f>'Model Assumptions'!$I$713*'IQF Data'!Q188</f>
        <v>4.6321896115563757</v>
      </c>
      <c r="R195" s="218">
        <f>'Model Assumptions'!$I$713*'IQF Data'!R188</f>
        <v>5.4368482871125607</v>
      </c>
      <c r="S195" s="218">
        <f>'Model Assumptions'!$I$713*'IQF Data'!S188</f>
        <v>7.0461656382249318</v>
      </c>
      <c r="T195" s="218">
        <f>'Model Assumptions'!$I$713*'IQF Data'!T188</f>
        <v>5.8060129560016085</v>
      </c>
      <c r="U195" s="218">
        <f>'Model Assumptions'!$I$713*'IQF Data'!U188</f>
        <v>6.8118363004468412</v>
      </c>
      <c r="V195" s="218">
        <f>'Model Assumptions'!$I$713*'IQF Data'!V188</f>
        <v>8.8234829893373057</v>
      </c>
      <c r="W195" s="218">
        <f>'Model Assumptions'!$I$713*'IQF Data'!W188</f>
        <v>4.7503207891852401</v>
      </c>
      <c r="X195" s="218">
        <f>'Model Assumptions'!$I$713*'IQF Data'!X188</f>
        <v>5.5856156862745099</v>
      </c>
      <c r="Y195" s="218">
        <f>'Model Assumptions'!$I$713*'IQF Data'!Y188</f>
        <v>7.2562054804530511</v>
      </c>
      <c r="Z195" s="218">
        <f>'Model Assumptions'!$I$713*'IQF Data'!Z188</f>
        <v>5.9624394105468284</v>
      </c>
      <c r="AA195" s="218">
        <f>'Model Assumptions'!$I$713*'IQF Data'!AA188</f>
        <v>7.0065580319084155</v>
      </c>
      <c r="AB195" s="218">
        <f>'Model Assumptions'!$I$713*'IQF Data'!AB188</f>
        <v>9.0947952746315917</v>
      </c>
      <c r="AC195" s="218">
        <f>'Model Assumptions'!$I$713*'IQF Data'!AC188</f>
        <v>4.2171257093236942</v>
      </c>
      <c r="AD195" s="218">
        <f>'Model Assumptions'!$I$713*'IQF Data'!AD188</f>
        <v>4.9518848118903858</v>
      </c>
      <c r="AE195" s="218">
        <f>'Model Assumptions'!$I$713*'IQF Data'!AE188</f>
        <v>6.4214030170237697</v>
      </c>
      <c r="AF195" s="218">
        <f>'Model Assumptions'!$I$713*'IQF Data'!AF188</f>
        <v>5.3035745875320579</v>
      </c>
      <c r="AG195" s="218">
        <f>'Model Assumptions'!$I$713*'IQF Data'!AG188</f>
        <v>6.2220234657404232</v>
      </c>
      <c r="AH195" s="218">
        <f>'Model Assumptions'!$I$713*'IQF Data'!AH188</f>
        <v>8.0589212221571529</v>
      </c>
      <c r="AI195" s="218">
        <f>'Model Assumptions'!$I$713*'IQF Data'!AI188</f>
        <v>3.3994775234691854</v>
      </c>
      <c r="AJ195" s="218">
        <f>'Model Assumptions'!$I$713*'IQF Data'!AJ188</f>
        <v>3.9610945857795175</v>
      </c>
      <c r="AK195" s="218">
        <f>'Model Assumptions'!$I$713*'IQF Data'!AK188</f>
        <v>5.0843287104001815</v>
      </c>
      <c r="AL195" s="218">
        <f>'Model Assumptions'!$I$713*'IQF Data'!AL188</f>
        <v>4.2694988513571008</v>
      </c>
      <c r="AM195" s="218">
        <f>'Model Assumptions'!$I$713*'IQF Data'!AM188</f>
        <v>4.9715201792450152</v>
      </c>
      <c r="AN195" s="218">
        <f>'Model Assumptions'!$I$713*'IQF Data'!AN188</f>
        <v>6.3755628350208466</v>
      </c>
      <c r="AO195" s="218">
        <f>'Model Assumptions'!$I$713*'IQF Data'!AO188</f>
        <v>4.0934514424517738</v>
      </c>
      <c r="AP195" s="218">
        <f>'Model Assumptions'!$I$713*'IQF Data'!AP188</f>
        <v>4.7889928669100579</v>
      </c>
      <c r="AQ195" s="218">
        <f>'Model Assumptions'!$I$713*'IQF Data'!AQ188</f>
        <v>6.1800757158266268</v>
      </c>
      <c r="AR195" s="218">
        <f>'Model Assumptions'!$I$713*'IQF Data'!AR188</f>
        <v>5.130878223024629</v>
      </c>
      <c r="AS195" s="218">
        <f>'Model Assumptions'!$I$713*'IQF Data'!AS188</f>
        <v>6.000305003597485</v>
      </c>
      <c r="AT195" s="218">
        <f>'Model Assumptions'!$I$713*'IQF Data'!AT188</f>
        <v>7.739158564743196</v>
      </c>
      <c r="AU195" s="218">
        <f>'Model Assumptions'!$I$713*'IQF Data'!AU188</f>
        <v>3.2546079368692618</v>
      </c>
      <c r="AV195" s="218">
        <f>'Model Assumptions'!$I$713*'IQF Data'!AV188</f>
        <v>3.7761291448516583</v>
      </c>
      <c r="AW195" s="218">
        <f>'Model Assumptions'!$I$713*'IQF Data'!AW188</f>
        <v>4.81917156081645</v>
      </c>
      <c r="AX195" s="218">
        <f>'Model Assumptions'!$I$713*'IQF Data'!AX188</f>
        <v>4.0745094468472578</v>
      </c>
      <c r="AY195" s="218">
        <f>'Model Assumptions'!$I$713*'IQF Data'!AY188</f>
        <v>4.7264109568252524</v>
      </c>
      <c r="AZ195" s="218">
        <f>'Model Assumptions'!$I$713*'IQF Data'!AZ188</f>
        <v>6.0302139767812442</v>
      </c>
      <c r="BA195" s="218">
        <f>'Model Assumptions'!$I$713*'IQF Data'!BA188</f>
        <v>4.286762595687196</v>
      </c>
      <c r="BB195" s="218">
        <f>'Model Assumptions'!$I$713*'IQF Data'!BB188</f>
        <v>5.04000220143093</v>
      </c>
      <c r="BC195" s="218">
        <f>'Model Assumptions'!$I$713*'IQF Data'!BC188</f>
        <v>6.5464814129183964</v>
      </c>
      <c r="BD195" s="218">
        <f>'Model Assumptions'!$I$713*'IQF Data'!BD188</f>
        <v>5.3963121028668635</v>
      </c>
      <c r="BE195" s="218">
        <f>'Model Assumptions'!$I$713*'IQF Data'!BE188</f>
        <v>6.3378616100465308</v>
      </c>
      <c r="BF195" s="218">
        <f>'Model Assumptions'!$I$713*'IQF Data'!BF188</f>
        <v>8.2209606244058655</v>
      </c>
      <c r="BG195" s="218">
        <f>'Model Assumptions'!$I$713*'IQF Data'!BG188</f>
        <v>3.4257503445768012</v>
      </c>
      <c r="BH195" s="218">
        <f>'Model Assumptions'!$I$713*'IQF Data'!BH188</f>
        <v>3.9958462161068393</v>
      </c>
      <c r="BI195" s="218">
        <f>'Model Assumptions'!$I$713*'IQF Data'!BI188</f>
        <v>5.1360379591669156</v>
      </c>
      <c r="BJ195" s="218">
        <f>'Model Assumptions'!$I$713*'IQF Data'!BJ188</f>
        <v>4.3063701839893493</v>
      </c>
      <c r="BK195" s="218">
        <f>'Model Assumptions'!$I$713*'IQF Data'!BK188</f>
        <v>5.0189900234018969</v>
      </c>
      <c r="BL195" s="218">
        <f>'Model Assumptions'!$I$713*'IQF Data'!BL188</f>
        <v>6.444229702226993</v>
      </c>
      <c r="BM195" s="218">
        <f>'Model Assumptions'!$I$713*'IQF Data'!BM188</f>
        <v>3.4257503445768012</v>
      </c>
      <c r="BN195" s="218">
        <f>'Model Assumptions'!$I$713*'IQF Data'!BN188</f>
        <v>3.9958462161068393</v>
      </c>
      <c r="BO195" s="218">
        <f>'Model Assumptions'!$I$713*'IQF Data'!BO188</f>
        <v>5.1360379591669156</v>
      </c>
      <c r="BP195" s="218">
        <f>'Model Assumptions'!$I$713*'IQF Data'!BP188</f>
        <v>4.3063701839893493</v>
      </c>
      <c r="BQ195" s="218">
        <f>'Model Assumptions'!$I$713*'IQF Data'!BQ188</f>
        <v>5.0189900234018969</v>
      </c>
      <c r="BR195" s="218">
        <f>'Model Assumptions'!$I$713*'IQF Data'!BR188</f>
        <v>6.444229702226993</v>
      </c>
      <c r="BS195" s="218">
        <f>'Model Assumptions'!$I$713*'IQF Data'!BS188</f>
        <v>3.2304348256938051</v>
      </c>
      <c r="BT195" s="218">
        <f>'Model Assumptions'!$I$713*'IQF Data'!BT188</f>
        <v>3.7460874520004959</v>
      </c>
      <c r="BU195" s="218">
        <f>'Model Assumptions'!$I$713*'IQF Data'!BU188</f>
        <v>4.7773927046138764</v>
      </c>
      <c r="BV195" s="218">
        <f>'Model Assumptions'!$I$713*'IQF Data'!BV188</f>
        <v>4.0430006085771693</v>
      </c>
      <c r="BW195" s="218">
        <f>'Model Assumptions'!$I$713*'IQF Data'!BW188</f>
        <v>4.687566391460531</v>
      </c>
      <c r="BX195" s="218">
        <f>'Model Assumptions'!$I$713*'IQF Data'!BX188</f>
        <v>5.9766979572272589</v>
      </c>
      <c r="BY195" s="218">
        <f>'Model Assumptions'!$I$713*'IQF Data'!BY188</f>
        <v>4.6750646062510919</v>
      </c>
      <c r="BZ195" s="218">
        <f>'Model Assumptions'!$I$713*'IQF Data'!BZ188</f>
        <v>5.4905919678714863</v>
      </c>
      <c r="CA195" s="218">
        <f>'Model Assumptions'!$I$713*'IQF Data'!CA188</f>
        <v>7.1216466911122742</v>
      </c>
      <c r="CB195" s="218">
        <f>'Model Assumptions'!$I$713*'IQF Data'!CB188</f>
        <v>5.8624738082765848</v>
      </c>
      <c r="CC195" s="218">
        <f>'Model Assumptions'!$I$713*'IQF Data'!CC188</f>
        <v>6.8818830103020776</v>
      </c>
      <c r="CD195" s="218">
        <f>'Model Assumptions'!$I$713*'IQF Data'!CD188</f>
        <v>8.920701414353065</v>
      </c>
      <c r="CE195" s="218">
        <f>'Model Assumptions'!$I$713*'IQF Data'!CE188</f>
        <v>4.0379828240645663</v>
      </c>
      <c r="CF195" s="218">
        <f>'Model Assumptions'!$I$713*'IQF Data'!CF188</f>
        <v>4.7187507968021425</v>
      </c>
      <c r="CG195" s="218">
        <f>'Model Assumptions'!$I$713*'IQF Data'!CG188</f>
        <v>6.0802867422772948</v>
      </c>
      <c r="CH195" s="218">
        <f>'Model Assumptions'!$I$713*'IQF Data'!CH188</f>
        <v>5.056942789986536</v>
      </c>
      <c r="CI195" s="218">
        <f>'Model Assumptions'!$I$713*'IQF Data'!CI188</f>
        <v>5.9079027559085064</v>
      </c>
      <c r="CJ195" s="218">
        <f>'Model Assumptions'!$I$713*'IQF Data'!CJ188</f>
        <v>7.6098226877524482</v>
      </c>
      <c r="CK195" s="218">
        <f>'Model Assumptions'!$I$713*'IQF Data'!CK188</f>
        <v>4.0831864335097743</v>
      </c>
      <c r="CL195" s="218">
        <f>'Model Assumptions'!$I$713*'IQF Data'!CL188</f>
        <v>4.7779101310171974</v>
      </c>
      <c r="CM195" s="218">
        <f>'Model Assumptions'!$I$713*'IQF Data'!CM188</f>
        <v>6.1673575260320455</v>
      </c>
      <c r="CN195" s="218">
        <f>'Model Assumptions'!$I$713*'IQF Data'!CN188</f>
        <v>5.1195910553940536</v>
      </c>
      <c r="CO195" s="218">
        <f>'Model Assumptions'!$I$713*'IQF Data'!CO188</f>
        <v>5.9879956772783336</v>
      </c>
      <c r="CP195" s="218">
        <f>'Model Assumptions'!$I$713*'IQF Data'!CP188</f>
        <v>7.7248049210468928</v>
      </c>
      <c r="CQ195" s="218">
        <f>'Model Assumptions'!$I$713*'IQF Data'!CQ188</f>
        <v>4.1305647272981867</v>
      </c>
      <c r="CR195" s="218">
        <f>'Model Assumptions'!$I$713*'IQF Data'!CR188</f>
        <v>4.8290885668276973</v>
      </c>
      <c r="CS195" s="218">
        <f>'Model Assumptions'!$I$713*'IQF Data'!CS188</f>
        <v>6.2261362458867184</v>
      </c>
      <c r="CT195" s="218">
        <f>'Model Assumptions'!$I$713*'IQF Data'!CT188</f>
        <v>5.1717195267100751</v>
      </c>
      <c r="CU195" s="218">
        <f>'Model Assumptions'!$I$713*'IQF Data'!CU188</f>
        <v>6.0448743261219633</v>
      </c>
      <c r="CV195" s="218">
        <f>'Model Assumptions'!$I$713*'IQF Data'!CV188</f>
        <v>7.7911839249457406</v>
      </c>
      <c r="CW195" s="218">
        <f>'Model Assumptions'!$I$713*'IQF Data'!CW188</f>
        <v>3.4494401752612074</v>
      </c>
      <c r="CX195" s="218">
        <f>'Model Assumptions'!$I$713*'IQF Data'!CX188</f>
        <v>4.0147984496124032</v>
      </c>
      <c r="CY195" s="218">
        <f>'Model Assumptions'!$I$713*'IQF Data'!CY188</f>
        <v>5.1455149983147956</v>
      </c>
      <c r="CZ195" s="218">
        <f>'Model Assumptions'!$I$713*'IQF Data'!CZ188</f>
        <v>4.3241380182002027</v>
      </c>
      <c r="DA195" s="218">
        <f>'Model Assumptions'!$I$713*'IQF Data'!DA188</f>
        <v>5.0308358611391988</v>
      </c>
      <c r="DB195" s="218">
        <f>'Model Assumptions'!$I$713*'IQF Data'!DB188</f>
        <v>6.4442315470171891</v>
      </c>
      <c r="DC195" s="218">
        <f>'Model Assumptions'!$I$713*'IQF Data'!DC188</f>
        <v>3.5527042474325095</v>
      </c>
      <c r="DD195" s="218">
        <f>'Model Assumptions'!$I$713*'IQF Data'!DD188</f>
        <v>4.1529428539703286</v>
      </c>
      <c r="DE195" s="218">
        <f>'Model Assumptions'!$I$713*'IQF Data'!DE188</f>
        <v>5.353420067045966</v>
      </c>
      <c r="DF195" s="218">
        <f>'Model Assumptions'!$I$713*'IQF Data'!DF188</f>
        <v>4.4710025056047833</v>
      </c>
      <c r="DG195" s="218">
        <f>'Model Assumptions'!$I$713*'IQF Data'!DG188</f>
        <v>5.221300763777057</v>
      </c>
      <c r="DH195" s="218">
        <f>'Model Assumptions'!$I$713*'IQF Data'!DH188</f>
        <v>6.7218972801216061</v>
      </c>
      <c r="DI195" s="218">
        <f>'Model Assumptions'!$I$713*'IQF Data'!DI188</f>
        <v>4.710084954005203</v>
      </c>
      <c r="DJ195" s="218">
        <f>'Model Assumptions'!$I$713*'IQF Data'!DJ188</f>
        <v>5.5071378730699436</v>
      </c>
      <c r="DK195" s="218">
        <f>'Model Assumptions'!$I$713*'IQF Data'!DK188</f>
        <v>7.1012437111994267</v>
      </c>
      <c r="DL195" s="218">
        <f>'Model Assumptions'!$I$713*'IQF Data'!DL188</f>
        <v>5.8744011028361296</v>
      </c>
      <c r="DM195" s="218">
        <f>'Model Assumptions'!$I$713*'IQF Data'!DM188</f>
        <v>6.870717251667056</v>
      </c>
      <c r="DN195" s="218">
        <f>'Model Assumptions'!$I$713*'IQF Data'!DN188</f>
        <v>8.8633495493289107</v>
      </c>
      <c r="DO195" s="218">
        <f>'Model Assumptions'!$I$713*'IQF Data'!DO188</f>
        <v>4.9134976053550137</v>
      </c>
      <c r="DP195" s="218">
        <f>'Model Assumptions'!$I$713*'IQF Data'!DP188</f>
        <v>5.7850022666391929</v>
      </c>
      <c r="DQ195" s="218">
        <f>'Model Assumptions'!$I$713*'IQF Data'!DQ188</f>
        <v>7.5280115892075488</v>
      </c>
      <c r="DR195" s="218">
        <f>'Model Assumptions'!$I$713*'IQF Data'!DR188</f>
        <v>6.1708784319602374</v>
      </c>
      <c r="DS195" s="218">
        <f>'Model Assumptions'!$I$713*'IQF Data'!DS188</f>
        <v>7.2602592585654611</v>
      </c>
      <c r="DT195" s="218">
        <f>'Model Assumptions'!$I$713*'IQF Data'!DT188</f>
        <v>9.4390209117759092</v>
      </c>
      <c r="DU195" s="218">
        <f>'Model Assumptions'!$I$713*'IQF Data'!DU188</f>
        <v>3.8332458682939237</v>
      </c>
      <c r="DV195" s="218">
        <f>'Model Assumptions'!$I$713*'IQF Data'!DV188</f>
        <v>4.4774502923976618</v>
      </c>
      <c r="DW195" s="218">
        <f>'Model Assumptions'!$I$713*'IQF Data'!DW188</f>
        <v>5.7658591406051363</v>
      </c>
      <c r="DX195" s="218">
        <f>'Model Assumptions'!$I$713*'IQF Data'!DX188</f>
        <v>4.8065013984235954</v>
      </c>
      <c r="DY195" s="218">
        <f>'Model Assumptions'!$I$713*'IQF Data'!DY188</f>
        <v>5.6117569285532669</v>
      </c>
      <c r="DZ195" s="218">
        <f>'Model Assumptions'!$I$713*'IQF Data'!DZ188</f>
        <v>7.2222679888126109</v>
      </c>
      <c r="EA195" s="218">
        <f>'Model Assumptions'!$I$713*'IQF Data'!EA188</f>
        <v>3.2061870085751076</v>
      </c>
      <c r="EB195" s="218">
        <f>'Model Assumptions'!$I$713*'IQF Data'!EB188</f>
        <v>3.7374215500945178</v>
      </c>
      <c r="EC195" s="218">
        <f>'Model Assumptions'!$I$713*'IQF Data'!EC188</f>
        <v>4.7998906331333391</v>
      </c>
      <c r="ED195" s="218">
        <f>'Model Assumptions'!$I$713*'IQF Data'!ED188</f>
        <v>4.0382301854743705</v>
      </c>
      <c r="EE195" s="218">
        <f>'Model Assumptions'!$I$713*'IQF Data'!EE188</f>
        <v>4.7022733623736341</v>
      </c>
      <c r="EF195" s="218">
        <f>'Model Assumptions'!$I$713*'IQF Data'!EF188</f>
        <v>6.0303597161721605</v>
      </c>
      <c r="EG195" s="218">
        <f>'Model Assumptions'!$I$713*'IQF Data'!EG188</f>
        <v>0</v>
      </c>
      <c r="EH195" s="218">
        <f>'Model Assumptions'!$I$713*'IQF Data'!EH188</f>
        <v>0</v>
      </c>
      <c r="EI195" s="218">
        <f>'Model Assumptions'!$I$713*'IQF Data'!EI188</f>
        <v>0</v>
      </c>
      <c r="EJ195" s="218">
        <f>'Model Assumptions'!$I$713*'IQF Data'!EJ188</f>
        <v>0</v>
      </c>
      <c r="EK195" s="218">
        <f>'Model Assumptions'!$I$713*'IQF Data'!EK188</f>
        <v>0</v>
      </c>
      <c r="EL195" s="218">
        <f>'Model Assumptions'!$I$713*'IQF Data'!EL188</f>
        <v>0</v>
      </c>
      <c r="EM195" s="218">
        <f>'Model Assumptions'!$I$713*'IQF Data'!EM188</f>
        <v>0</v>
      </c>
      <c r="EN195" s="218">
        <f>'Model Assumptions'!$I$713*'IQF Data'!EN188</f>
        <v>0</v>
      </c>
      <c r="EO195" s="218">
        <f>'Model Assumptions'!$I$713*'IQF Data'!EO188</f>
        <v>0</v>
      </c>
      <c r="EP195" s="218">
        <f>'Model Assumptions'!$I$713*'IQF Data'!EP188</f>
        <v>0</v>
      </c>
      <c r="EQ195" s="218">
        <f>'Model Assumptions'!$I$713*'IQF Data'!EQ188</f>
        <v>0</v>
      </c>
      <c r="ER195" s="218">
        <f>'Model Assumptions'!$I$713*'IQF Data'!ER188</f>
        <v>0</v>
      </c>
      <c r="ES195" s="218">
        <f>'Model Assumptions'!$I$713*'IQF Data'!ES188</f>
        <v>0</v>
      </c>
      <c r="ET195" s="218">
        <f>'Model Assumptions'!$I$713*'IQF Data'!ET188</f>
        <v>0</v>
      </c>
      <c r="EU195" s="218">
        <f>'Model Assumptions'!$I$713*'IQF Data'!EU188</f>
        <v>0</v>
      </c>
      <c r="EV195" s="218">
        <f>'Model Assumptions'!$I$713*'IQF Data'!EV188</f>
        <v>0</v>
      </c>
      <c r="EW195" s="218">
        <f>'Model Assumptions'!$I$713*'IQF Data'!EW188</f>
        <v>0</v>
      </c>
      <c r="EX195" s="218">
        <f>'Model Assumptions'!$I$713*'IQF Data'!EX188</f>
        <v>0</v>
      </c>
      <c r="EY195" s="218">
        <f>'Model Assumptions'!$I$713*'IQF Data'!EY188</f>
        <v>0</v>
      </c>
      <c r="EZ195" s="218">
        <f>'Model Assumptions'!$I$713*'IQF Data'!EZ188</f>
        <v>0</v>
      </c>
      <c r="FA195" s="218">
        <f>'Model Assumptions'!$I$713*'IQF Data'!FA188</f>
        <v>0</v>
      </c>
      <c r="FB195" s="218">
        <f>'Model Assumptions'!$I$713*'IQF Data'!FB188</f>
        <v>0</v>
      </c>
      <c r="FC195" s="218">
        <f>'Model Assumptions'!$I$713*'IQF Data'!FC188</f>
        <v>0</v>
      </c>
      <c r="FD195" s="218">
        <f>'Model Assumptions'!$I$713*'IQF Data'!FD188</f>
        <v>0</v>
      </c>
      <c r="FE195" s="218">
        <f>'Model Assumptions'!$I$713*'IQF Data'!FE188</f>
        <v>0</v>
      </c>
      <c r="FF195" s="218">
        <f>'Model Assumptions'!$I$713*'IQF Data'!FF188</f>
        <v>0</v>
      </c>
      <c r="FG195" s="218">
        <f>'Model Assumptions'!$I$713*'IQF Data'!FG188</f>
        <v>0</v>
      </c>
      <c r="FH195" s="218">
        <f>'Model Assumptions'!$I$713*'IQF Data'!FH188</f>
        <v>0</v>
      </c>
      <c r="FI195" s="218">
        <f>'Model Assumptions'!$I$713*'IQF Data'!FI188</f>
        <v>0</v>
      </c>
      <c r="FJ195" s="218">
        <f>'Model Assumptions'!$I$713*'IQF Data'!FJ188</f>
        <v>0</v>
      </c>
      <c r="FK195" s="218">
        <f>'Model Assumptions'!$I$713*'IQF Data'!FK188</f>
        <v>0</v>
      </c>
      <c r="FL195" s="218">
        <f>'Model Assumptions'!$I$713*'IQF Data'!FL188</f>
        <v>0</v>
      </c>
      <c r="FM195" s="218">
        <f>'Model Assumptions'!$I$713*'IQF Data'!FM188</f>
        <v>0</v>
      </c>
      <c r="FN195" s="218">
        <f>'Model Assumptions'!$I$713*'IQF Data'!FN188</f>
        <v>0</v>
      </c>
      <c r="FO195" s="218">
        <f>'Model Assumptions'!$I$713*'IQF Data'!FO188</f>
        <v>0</v>
      </c>
      <c r="FP195" s="218">
        <f>'Model Assumptions'!$I$713*'IQF Data'!FP188</f>
        <v>0</v>
      </c>
      <c r="FQ195" s="218">
        <f>'Model Assumptions'!$I$713*'IQF Data'!FQ188</f>
        <v>0</v>
      </c>
      <c r="FR195" s="218">
        <f>'Model Assumptions'!$I$713*'IQF Data'!FR188</f>
        <v>0</v>
      </c>
      <c r="FS195" s="218">
        <f>'Model Assumptions'!$I$713*'IQF Data'!FS188</f>
        <v>0</v>
      </c>
      <c r="FT195" s="218">
        <f>'Model Assumptions'!$I$713*'IQF Data'!FT188</f>
        <v>0</v>
      </c>
      <c r="FU195" s="218">
        <f>'Model Assumptions'!$I$713*'IQF Data'!FU188</f>
        <v>0</v>
      </c>
      <c r="FV195" s="218">
        <f>'Model Assumptions'!$I$713*'IQF Data'!FV188</f>
        <v>0</v>
      </c>
      <c r="FW195" s="218">
        <f>'Model Assumptions'!$I$713*'IQF Data'!FW188</f>
        <v>0</v>
      </c>
      <c r="FX195" s="218">
        <f>'Model Assumptions'!$I$713*'IQF Data'!FX188</f>
        <v>0</v>
      </c>
      <c r="FY195" s="218">
        <f>'Model Assumptions'!$I$713*'IQF Data'!FY188</f>
        <v>0</v>
      </c>
      <c r="FZ195" s="218">
        <f>'Model Assumptions'!$I$713*'IQF Data'!FZ188</f>
        <v>0</v>
      </c>
      <c r="GA195" s="218">
        <f>'Model Assumptions'!$I$713*'IQF Data'!GA188</f>
        <v>0</v>
      </c>
      <c r="GB195" s="218">
        <f>'Model Assumptions'!$I$713*'IQF Data'!GB188</f>
        <v>0</v>
      </c>
      <c r="GC195" s="218">
        <f>'Model Assumptions'!$I$713*'IQF Data'!GC188</f>
        <v>0</v>
      </c>
      <c r="GD195" s="218">
        <f>'Model Assumptions'!$I$713*'IQF Data'!GD188</f>
        <v>0</v>
      </c>
      <c r="GE195" s="218">
        <f>'Model Assumptions'!$I$713*'IQF Data'!GE188</f>
        <v>0</v>
      </c>
      <c r="GF195" s="218">
        <f>'Model Assumptions'!$I$713*'IQF Data'!GF188</f>
        <v>0</v>
      </c>
      <c r="GG195" s="218">
        <f>'Model Assumptions'!$I$713*'IQF Data'!GG188</f>
        <v>0</v>
      </c>
      <c r="GH195" s="218">
        <f>'Model Assumptions'!$I$713*'IQF Data'!GH188</f>
        <v>0</v>
      </c>
      <c r="GI195" s="218">
        <f>'Model Assumptions'!$I$713*'IQF Data'!GI188</f>
        <v>0</v>
      </c>
      <c r="GJ195" s="218">
        <f>'Model Assumptions'!$I$713*'IQF Data'!GJ188</f>
        <v>0</v>
      </c>
      <c r="GK195" s="218">
        <f>'Model Assumptions'!$I$713*'IQF Data'!GK188</f>
        <v>0</v>
      </c>
      <c r="GL195" s="218">
        <f>'Model Assumptions'!$I$713*'IQF Data'!GL188</f>
        <v>0</v>
      </c>
      <c r="GM195" s="218">
        <f>'Model Assumptions'!$I$713*'IQF Data'!GM188</f>
        <v>0</v>
      </c>
      <c r="GN195" s="218">
        <f>'Model Assumptions'!$I$713*'IQF Data'!GN188</f>
        <v>0</v>
      </c>
      <c r="GO195" s="218">
        <f>'Model Assumptions'!$I$713*'IQF Data'!GO188</f>
        <v>0</v>
      </c>
      <c r="GP195" s="218">
        <f>'Model Assumptions'!$I$713*'IQF Data'!GP188</f>
        <v>0</v>
      </c>
      <c r="GQ195" s="218">
        <f>'Model Assumptions'!$I$713*'IQF Data'!GQ188</f>
        <v>0</v>
      </c>
      <c r="GR195" s="218">
        <f>'Model Assumptions'!$I$713*'IQF Data'!GR188</f>
        <v>0</v>
      </c>
      <c r="GS195" s="218">
        <f>'Model Assumptions'!$I$713*'IQF Data'!GS188</f>
        <v>0</v>
      </c>
      <c r="GT195" s="218">
        <f>'Model Assumptions'!$I$713*'IQF Data'!GT188</f>
        <v>0</v>
      </c>
      <c r="GU195" s="218">
        <f>'Model Assumptions'!$I$713*'IQF Data'!GU188</f>
        <v>0</v>
      </c>
      <c r="GV195" s="218">
        <f>'Model Assumptions'!$I$713*'IQF Data'!GV188</f>
        <v>0</v>
      </c>
      <c r="GX195" s="230">
        <f t="shared" si="284"/>
        <v>194</v>
      </c>
      <c r="HB195" s="211" t="str">
        <f>GJ$18&amp;GJ$19&amp;GJ$20</f>
        <v/>
      </c>
      <c r="HF195" s="212" t="str">
        <f>GJ$18&amp;GJ$19&amp;GJ$20&amp;"Term:"&amp; GJ$43&amp;"  Mileage: "&amp;GJ$44</f>
        <v xml:space="preserve">Term:  Mileage: </v>
      </c>
    </row>
    <row r="196" spans="1:214" ht="12" hidden="1" customHeight="1" x14ac:dyDescent="0.2">
      <c r="A196" s="230" t="s">
        <v>440</v>
      </c>
      <c r="B196" s="208" t="str">
        <f t="shared" si="283"/>
        <v>x</v>
      </c>
      <c r="D196" s="231" t="str">
        <f>'Management Costs'!C99</f>
        <v>Pick up &amp; deliver vehicle</v>
      </c>
      <c r="E196" s="218">
        <f>'Model Assumptions'!$I$715*E188</f>
        <v>25.717382912021428</v>
      </c>
      <c r="F196" s="218">
        <f>'Model Assumptions'!$I$715*F188</f>
        <v>30.061168233047766</v>
      </c>
      <c r="G196" s="218">
        <f>'Model Assumptions'!$I$715*G188</f>
        <v>38.748738875100429</v>
      </c>
      <c r="H196" s="218">
        <f>'Model Assumptions'!$I$715*H188</f>
        <v>32.365114563304353</v>
      </c>
      <c r="I196" s="218">
        <f>'Model Assumptions'!$I$715*I188</f>
        <v>37.794846214587267</v>
      </c>
      <c r="J196" s="218">
        <f>'Model Assumptions'!$I$715*J188</f>
        <v>48.654309517153109</v>
      </c>
      <c r="K196" s="218">
        <f>'Model Assumptions'!$I$715*K188</f>
        <v>24.330969927410994</v>
      </c>
      <c r="L196" s="218">
        <f>'Model Assumptions'!$I$715*L188</f>
        <v>28.328464289829306</v>
      </c>
      <c r="M196" s="218">
        <f>'Model Assumptions'!$I$715*M188</f>
        <v>36.323453014665937</v>
      </c>
      <c r="N196" s="218">
        <f>'Model Assumptions'!$I$715*N188</f>
        <v>30.545837880433893</v>
      </c>
      <c r="O196" s="218">
        <f>'Model Assumptions'!$I$715*O188</f>
        <v>35.542705833456779</v>
      </c>
      <c r="P196" s="218">
        <f>'Model Assumptions'!$I$715*P188</f>
        <v>45.536441739502578</v>
      </c>
      <c r="Q196" s="218">
        <f>'Model Assumptions'!$I$715*Q188</f>
        <v>33.583374683783717</v>
      </c>
      <c r="R196" s="218">
        <f>'Model Assumptions'!$I$715*R188</f>
        <v>39.417150081566064</v>
      </c>
      <c r="S196" s="218">
        <f>'Model Assumptions'!$I$715*S188</f>
        <v>51.08470087713075</v>
      </c>
      <c r="T196" s="218">
        <f>'Model Assumptions'!$I$715*T188</f>
        <v>42.093593931011654</v>
      </c>
      <c r="U196" s="218">
        <f>'Model Assumptions'!$I$715*U188</f>
        <v>49.385813178239594</v>
      </c>
      <c r="V196" s="218">
        <f>'Model Assumptions'!$I$715*V188</f>
        <v>63.970251672695454</v>
      </c>
      <c r="W196" s="218">
        <f>'Model Assumptions'!$I$715*W188</f>
        <v>34.439825721592989</v>
      </c>
      <c r="X196" s="218">
        <f>'Model Assumptions'!$I$715*X188</f>
        <v>40.495713725490191</v>
      </c>
      <c r="Y196" s="218">
        <f>'Model Assumptions'!$I$715*Y188</f>
        <v>52.607489733284616</v>
      </c>
      <c r="Z196" s="218">
        <f>'Model Assumptions'!$I$715*Z188</f>
        <v>43.2276857264645</v>
      </c>
      <c r="AA196" s="218">
        <f>'Model Assumptions'!$I$715*AA188</f>
        <v>50.797545731336008</v>
      </c>
      <c r="AB196" s="218">
        <f>'Model Assumptions'!$I$715*AB188</f>
        <v>65.937265741079045</v>
      </c>
      <c r="AC196" s="218">
        <f>'Model Assumptions'!$I$715*AC188</f>
        <v>30.574161392596778</v>
      </c>
      <c r="AD196" s="218">
        <f>'Model Assumptions'!$I$715*AD188</f>
        <v>35.901164886205294</v>
      </c>
      <c r="AE196" s="218">
        <f>'Model Assumptions'!$I$715*AE188</f>
        <v>46.555171873422324</v>
      </c>
      <c r="AF196" s="218">
        <f>'Model Assumptions'!$I$715*AF188</f>
        <v>38.450915759607419</v>
      </c>
      <c r="AG196" s="218">
        <f>'Model Assumptions'!$I$715*AG188</f>
        <v>45.109670126618063</v>
      </c>
      <c r="AH196" s="218">
        <f>'Model Assumptions'!$I$715*AH188</f>
        <v>58.427178860639359</v>
      </c>
      <c r="AI196" s="218">
        <f>'Model Assumptions'!$I$715*AI188</f>
        <v>24.646212045151589</v>
      </c>
      <c r="AJ196" s="218">
        <f>'Model Assumptions'!$I$715*AJ188</f>
        <v>28.7179357469015</v>
      </c>
      <c r="AK196" s="218">
        <f>'Model Assumptions'!$I$715*AK188</f>
        <v>36.861383150401309</v>
      </c>
      <c r="AL196" s="218">
        <f>'Model Assumptions'!$I$715*AL188</f>
        <v>30.953866672338979</v>
      </c>
      <c r="AM196" s="218">
        <f>'Model Assumptions'!$I$715*AM188</f>
        <v>36.043521299526361</v>
      </c>
      <c r="AN196" s="218">
        <f>'Model Assumptions'!$I$715*AN188</f>
        <v>46.222830553901133</v>
      </c>
      <c r="AO196" s="218">
        <f>'Model Assumptions'!$I$715*AO188</f>
        <v>29.677522957775359</v>
      </c>
      <c r="AP196" s="218">
        <f>'Model Assumptions'!$I$715*AP188</f>
        <v>34.720198285097915</v>
      </c>
      <c r="AQ196" s="218">
        <f>'Model Assumptions'!$I$715*AQ188</f>
        <v>44.805548939743041</v>
      </c>
      <c r="AR196" s="218">
        <f>'Model Assumptions'!$I$715*AR188</f>
        <v>37.198867116928554</v>
      </c>
      <c r="AS196" s="218">
        <f>'Model Assumptions'!$I$715*AS188</f>
        <v>43.502211276081759</v>
      </c>
      <c r="AT196" s="218">
        <f>'Model Assumptions'!$I$715*AT188</f>
        <v>56.108899594388163</v>
      </c>
      <c r="AU196" s="218">
        <f>'Model Assumptions'!$I$715*AU188</f>
        <v>23.595907542302147</v>
      </c>
      <c r="AV196" s="218">
        <f>'Model Assumptions'!$I$715*AV188</f>
        <v>27.376936300174521</v>
      </c>
      <c r="AW196" s="218">
        <f>'Model Assumptions'!$I$715*AW188</f>
        <v>34.938993815919261</v>
      </c>
      <c r="AX196" s="218">
        <f>'Model Assumptions'!$I$715*AX188</f>
        <v>29.540193489642615</v>
      </c>
      <c r="AY196" s="218">
        <f>'Model Assumptions'!$I$715*AY188</f>
        <v>34.266479436983076</v>
      </c>
      <c r="AZ196" s="218">
        <f>'Model Assumptions'!$I$715*AZ188</f>
        <v>43.719051331664012</v>
      </c>
      <c r="BA196" s="218">
        <f>'Model Assumptions'!$I$715*BA188</f>
        <v>31.079028818732173</v>
      </c>
      <c r="BB196" s="218">
        <f>'Model Assumptions'!$I$715*BB188</f>
        <v>36.540015960374241</v>
      </c>
      <c r="BC196" s="218">
        <f>'Model Assumptions'!$I$715*BC188</f>
        <v>47.46199024365837</v>
      </c>
      <c r="BD196" s="218">
        <f>'Model Assumptions'!$I$715*BD188</f>
        <v>39.123262745784757</v>
      </c>
      <c r="BE196" s="218">
        <f>'Model Assumptions'!$I$715*BE188</f>
        <v>45.949496672837341</v>
      </c>
      <c r="BF196" s="218">
        <f>'Model Assumptions'!$I$715*BF188</f>
        <v>59.601964526942517</v>
      </c>
      <c r="BG196" s="218">
        <f>'Model Assumptions'!$I$715*BG188</f>
        <v>24.836689998181807</v>
      </c>
      <c r="BH196" s="218">
        <f>'Model Assumptions'!$I$715*BH188</f>
        <v>28.96988506677458</v>
      </c>
      <c r="BI196" s="218">
        <f>'Model Assumptions'!$I$715*BI188</f>
        <v>37.236275203960133</v>
      </c>
      <c r="BJ196" s="218">
        <f>'Model Assumptions'!$I$715*BJ188</f>
        <v>31.22118383392278</v>
      </c>
      <c r="BK196" s="218">
        <f>'Model Assumptions'!$I$715*BK188</f>
        <v>36.387677669663745</v>
      </c>
      <c r="BL196" s="218">
        <f>'Model Assumptions'!$I$715*BL188</f>
        <v>46.720665341145697</v>
      </c>
      <c r="BM196" s="218">
        <f>'Model Assumptions'!$I$715*BM188</f>
        <v>24.836689998181807</v>
      </c>
      <c r="BN196" s="218">
        <f>'Model Assumptions'!$I$715*BN188</f>
        <v>28.96988506677458</v>
      </c>
      <c r="BO196" s="218">
        <f>'Model Assumptions'!$I$715*BO188</f>
        <v>37.236275203960133</v>
      </c>
      <c r="BP196" s="218">
        <f>'Model Assumptions'!$I$715*BP188</f>
        <v>31.22118383392278</v>
      </c>
      <c r="BQ196" s="218">
        <f>'Model Assumptions'!$I$715*BQ188</f>
        <v>36.387677669663745</v>
      </c>
      <c r="BR196" s="218">
        <f>'Model Assumptions'!$I$715*BR188</f>
        <v>46.720665341145697</v>
      </c>
      <c r="BS196" s="218">
        <f>'Model Assumptions'!$I$715*BS188</f>
        <v>23.420652486280083</v>
      </c>
      <c r="BT196" s="218">
        <f>'Model Assumptions'!$I$715*BT188</f>
        <v>27.159134027003592</v>
      </c>
      <c r="BU196" s="218">
        <f>'Model Assumptions'!$I$715*BU188</f>
        <v>34.636097108450599</v>
      </c>
      <c r="BV196" s="218">
        <f>'Model Assumptions'!$I$715*BV188</f>
        <v>29.311754412184474</v>
      </c>
      <c r="BW196" s="218">
        <f>'Model Assumptions'!$I$715*BW188</f>
        <v>33.984856338088854</v>
      </c>
      <c r="BX196" s="218">
        <f>'Model Assumptions'!$I$715*BX188</f>
        <v>43.33106018989762</v>
      </c>
      <c r="BY196" s="218">
        <f>'Model Assumptions'!$I$715*BY188</f>
        <v>33.894218395320415</v>
      </c>
      <c r="BZ196" s="218">
        <f>'Model Assumptions'!$I$715*BZ188</f>
        <v>39.806791767068269</v>
      </c>
      <c r="CA196" s="218">
        <f>'Model Assumptions'!$I$715*CA188</f>
        <v>51.631938510563984</v>
      </c>
      <c r="CB196" s="218">
        <f>'Model Assumptions'!$I$715*CB188</f>
        <v>42.502935110005239</v>
      </c>
      <c r="CC196" s="218">
        <f>'Model Assumptions'!$I$715*CC188</f>
        <v>49.89365182469006</v>
      </c>
      <c r="CD196" s="218">
        <f>'Model Assumptions'!$I$715*CD188</f>
        <v>64.675085254059709</v>
      </c>
      <c r="CE196" s="218">
        <f>'Model Assumptions'!$I$715*CE188</f>
        <v>29.275375474468103</v>
      </c>
      <c r="CF196" s="218">
        <f>'Model Assumptions'!$I$715*CF188</f>
        <v>34.210943276815527</v>
      </c>
      <c r="CG196" s="218">
        <f>'Model Assumptions'!$I$715*CG188</f>
        <v>44.082078881510384</v>
      </c>
      <c r="CH196" s="218">
        <f>'Model Assumptions'!$I$715*CH188</f>
        <v>36.662835227402383</v>
      </c>
      <c r="CI196" s="218">
        <f>'Model Assumptions'!$I$715*CI188</f>
        <v>42.83229498033667</v>
      </c>
      <c r="CJ196" s="218">
        <f>'Model Assumptions'!$I$715*CJ188</f>
        <v>55.171214486205251</v>
      </c>
      <c r="CK196" s="218">
        <f>'Model Assumptions'!$I$715*CK188</f>
        <v>29.603101642945862</v>
      </c>
      <c r="CL196" s="218">
        <f>'Model Assumptions'!$I$715*CL188</f>
        <v>34.639848449874677</v>
      </c>
      <c r="CM196" s="218">
        <f>'Model Assumptions'!$I$715*CM188</f>
        <v>44.71334206373232</v>
      </c>
      <c r="CN196" s="218">
        <f>'Model Assumptions'!$I$715*CN188</f>
        <v>37.117035151606885</v>
      </c>
      <c r="CO196" s="218">
        <f>'Model Assumptions'!$I$715*CO188</f>
        <v>43.412968660267914</v>
      </c>
      <c r="CP196" s="218">
        <f>'Model Assumptions'!$I$715*CP188</f>
        <v>56.004835677589966</v>
      </c>
      <c r="CQ196" s="218">
        <f>'Model Assumptions'!$I$715*CQ188</f>
        <v>29.946594272911852</v>
      </c>
      <c r="CR196" s="218">
        <f>'Model Assumptions'!$I$715*CR188</f>
        <v>35.010892109500801</v>
      </c>
      <c r="CS196" s="218">
        <f>'Model Assumptions'!$I$715*CS188</f>
        <v>45.139487782678707</v>
      </c>
      <c r="CT196" s="218">
        <f>'Model Assumptions'!$I$715*CT188</f>
        <v>37.494966568648039</v>
      </c>
      <c r="CU196" s="218">
        <f>'Model Assumptions'!$I$715*CU188</f>
        <v>43.825338864384236</v>
      </c>
      <c r="CV196" s="218">
        <f>'Model Assumptions'!$I$715*CV188</f>
        <v>56.486083455856615</v>
      </c>
      <c r="CW196" s="218">
        <f>'Model Assumptions'!$I$715*CW188</f>
        <v>25.00844127064375</v>
      </c>
      <c r="CX196" s="218">
        <f>'Model Assumptions'!$I$715*CX188</f>
        <v>29.107288759689922</v>
      </c>
      <c r="CY196" s="218">
        <f>'Model Assumptions'!$I$715*CY188</f>
        <v>37.304983737782266</v>
      </c>
      <c r="CZ196" s="218">
        <f>'Model Assumptions'!$I$715*CZ188</f>
        <v>31.350000631951467</v>
      </c>
      <c r="DA196" s="218">
        <f>'Model Assumptions'!$I$715*DA188</f>
        <v>36.473559993259187</v>
      </c>
      <c r="DB196" s="218">
        <f>'Model Assumptions'!$I$715*DB188</f>
        <v>46.72067871587462</v>
      </c>
      <c r="DC196" s="218">
        <f>'Model Assumptions'!$I$715*DC188</f>
        <v>25.757105793885692</v>
      </c>
      <c r="DD196" s="218">
        <f>'Model Assumptions'!$I$715*DD188</f>
        <v>30.108835691284877</v>
      </c>
      <c r="DE196" s="218">
        <f>'Model Assumptions'!$I$715*DE188</f>
        <v>38.812295486083251</v>
      </c>
      <c r="DF196" s="218">
        <f>'Model Assumptions'!$I$715*DF188</f>
        <v>32.414768165634676</v>
      </c>
      <c r="DG196" s="218">
        <f>'Model Assumptions'!$I$715*DG188</f>
        <v>37.854430537383656</v>
      </c>
      <c r="DH196" s="218">
        <f>'Model Assumptions'!$I$715*DH188</f>
        <v>48.733755280881638</v>
      </c>
      <c r="DI196" s="218">
        <f>'Model Assumptions'!$I$715*DI188</f>
        <v>34.148115916537719</v>
      </c>
      <c r="DJ196" s="218">
        <f>'Model Assumptions'!$I$715*DJ188</f>
        <v>39.926749579757093</v>
      </c>
      <c r="DK196" s="218">
        <f>'Model Assumptions'!$I$715*DK188</f>
        <v>51.484016906195833</v>
      </c>
      <c r="DL196" s="218">
        <f>'Model Assumptions'!$I$715*DL188</f>
        <v>42.589407995561935</v>
      </c>
      <c r="DM196" s="218">
        <f>'Model Assumptions'!$I$715*DM188</f>
        <v>49.812700074586147</v>
      </c>
      <c r="DN196" s="218">
        <f>'Model Assumptions'!$I$715*DN188</f>
        <v>64.259284232634599</v>
      </c>
      <c r="DO196" s="218">
        <f>'Model Assumptions'!$I$715*DO188</f>
        <v>35.622857638823845</v>
      </c>
      <c r="DP196" s="218">
        <f>'Model Assumptions'!$I$715*DP188</f>
        <v>41.941266433134139</v>
      </c>
      <c r="DQ196" s="218">
        <f>'Model Assumptions'!$I$715*DQ188</f>
        <v>54.578084021754727</v>
      </c>
      <c r="DR196" s="218">
        <f>'Model Assumptions'!$I$715*DR188</f>
        <v>44.738868631711718</v>
      </c>
      <c r="DS196" s="218">
        <f>'Model Assumptions'!$I$715*DS188</f>
        <v>52.636879624599587</v>
      </c>
      <c r="DT196" s="218">
        <f>'Model Assumptions'!$I$715*DT188</f>
        <v>68.432901610375339</v>
      </c>
      <c r="DU196" s="218">
        <f>'Model Assumptions'!$I$715*DU188</f>
        <v>27.791032545130943</v>
      </c>
      <c r="DV196" s="218">
        <f>'Model Assumptions'!$I$715*DV188</f>
        <v>32.46151461988304</v>
      </c>
      <c r="DW196" s="218">
        <f>'Model Assumptions'!$I$715*DW188</f>
        <v>41.802478769387236</v>
      </c>
      <c r="DX196" s="218">
        <f>'Model Assumptions'!$I$715*DX188</f>
        <v>34.847135138571062</v>
      </c>
      <c r="DY196" s="218">
        <f>'Model Assumptions'!$I$715*DY188</f>
        <v>40.685237732011181</v>
      </c>
      <c r="DZ196" s="218">
        <f>'Model Assumptions'!$I$715*DZ188</f>
        <v>52.361442918891427</v>
      </c>
      <c r="EA196" s="218">
        <f>'Model Assumptions'!$I$715*EA188</f>
        <v>23.244855812169529</v>
      </c>
      <c r="EB196" s="218">
        <f>'Model Assumptions'!$I$715*EB188</f>
        <v>27.096306238185253</v>
      </c>
      <c r="EC196" s="218">
        <f>'Model Assumptions'!$I$715*EC188</f>
        <v>34.799207090216704</v>
      </c>
      <c r="ED196" s="218">
        <f>'Model Assumptions'!$I$715*ED188</f>
        <v>29.277168844689182</v>
      </c>
      <c r="EE196" s="218">
        <f>'Model Assumptions'!$I$715*EE188</f>
        <v>34.091481877208842</v>
      </c>
      <c r="EF196" s="218">
        <f>'Model Assumptions'!$I$715*EF188</f>
        <v>43.720107942248156</v>
      </c>
      <c r="EG196" s="218">
        <f>'Model Assumptions'!$I$715*EG188</f>
        <v>0</v>
      </c>
      <c r="EH196" s="218">
        <f>'Model Assumptions'!$I$715*EH188</f>
        <v>0</v>
      </c>
      <c r="EI196" s="218">
        <f>'Model Assumptions'!$I$715*EI188</f>
        <v>0</v>
      </c>
      <c r="EJ196" s="218">
        <f>'Model Assumptions'!$I$715*EJ188</f>
        <v>0</v>
      </c>
      <c r="EK196" s="218">
        <f>'Model Assumptions'!$I$715*EK188</f>
        <v>0</v>
      </c>
      <c r="EL196" s="218">
        <f>'Model Assumptions'!$I$715*EL188</f>
        <v>0</v>
      </c>
      <c r="EM196" s="218">
        <f>'Model Assumptions'!$I$715*EM188</f>
        <v>0</v>
      </c>
      <c r="EN196" s="218">
        <f>'Model Assumptions'!$I$715*EN188</f>
        <v>0</v>
      </c>
      <c r="EO196" s="218">
        <f>'Model Assumptions'!$I$715*EO188</f>
        <v>0</v>
      </c>
      <c r="EP196" s="218">
        <f>'Model Assumptions'!$I$715*EP188</f>
        <v>0</v>
      </c>
      <c r="EQ196" s="218">
        <f>'Model Assumptions'!$I$715*EQ188</f>
        <v>0</v>
      </c>
      <c r="ER196" s="218">
        <f>'Model Assumptions'!$I$715*ER188</f>
        <v>0</v>
      </c>
      <c r="ES196" s="218">
        <f>'Model Assumptions'!$I$715*ES188</f>
        <v>0</v>
      </c>
      <c r="ET196" s="218">
        <f>'Model Assumptions'!$I$715*ET188</f>
        <v>0</v>
      </c>
      <c r="EU196" s="218">
        <f>'Model Assumptions'!$I$715*EU188</f>
        <v>0</v>
      </c>
      <c r="EV196" s="218">
        <f>'Model Assumptions'!$I$715*EV188</f>
        <v>0</v>
      </c>
      <c r="EW196" s="218">
        <f>'Model Assumptions'!$I$715*EW188</f>
        <v>0</v>
      </c>
      <c r="EX196" s="218">
        <f>'Model Assumptions'!$I$715*EX188</f>
        <v>0</v>
      </c>
      <c r="EY196" s="218">
        <f>'Model Assumptions'!$I$715*EY188</f>
        <v>0</v>
      </c>
      <c r="EZ196" s="218">
        <f>'Model Assumptions'!$I$715*EZ188</f>
        <v>0</v>
      </c>
      <c r="FA196" s="218">
        <f>'Model Assumptions'!$I$715*FA188</f>
        <v>0</v>
      </c>
      <c r="FB196" s="218">
        <f>'Model Assumptions'!$I$715*FB188</f>
        <v>0</v>
      </c>
      <c r="FC196" s="218">
        <f>'Model Assumptions'!$I$715*FC188</f>
        <v>0</v>
      </c>
      <c r="FD196" s="218">
        <f>'Model Assumptions'!$I$715*FD188</f>
        <v>0</v>
      </c>
      <c r="FE196" s="218">
        <f>'Model Assumptions'!$I$715*FE188</f>
        <v>0</v>
      </c>
      <c r="FF196" s="218">
        <f>'Model Assumptions'!$I$715*FF188</f>
        <v>0</v>
      </c>
      <c r="FG196" s="218">
        <f>'Model Assumptions'!$I$715*FG188</f>
        <v>0</v>
      </c>
      <c r="FH196" s="218">
        <f>'Model Assumptions'!$I$715*FH188</f>
        <v>0</v>
      </c>
      <c r="FI196" s="218">
        <f>'Model Assumptions'!$I$715*FI188</f>
        <v>0</v>
      </c>
      <c r="FJ196" s="218">
        <f>'Model Assumptions'!$I$715*FJ188</f>
        <v>0</v>
      </c>
      <c r="FK196" s="218">
        <f>'Model Assumptions'!$I$715*FK188</f>
        <v>0</v>
      </c>
      <c r="FL196" s="218">
        <f>'Model Assumptions'!$I$715*FL188</f>
        <v>0</v>
      </c>
      <c r="FM196" s="218">
        <f>'Model Assumptions'!$I$715*FM188</f>
        <v>0</v>
      </c>
      <c r="FN196" s="218">
        <f>'Model Assumptions'!$I$715*FN188</f>
        <v>0</v>
      </c>
      <c r="FO196" s="218">
        <f>'Model Assumptions'!$I$715*FO188</f>
        <v>0</v>
      </c>
      <c r="FP196" s="218">
        <f>'Model Assumptions'!$I$715*FP188</f>
        <v>0</v>
      </c>
      <c r="FQ196" s="218">
        <f>'Model Assumptions'!$I$715*FQ188</f>
        <v>0</v>
      </c>
      <c r="FR196" s="218">
        <f>'Model Assumptions'!$I$715*FR188</f>
        <v>0</v>
      </c>
      <c r="FS196" s="218">
        <f>'Model Assumptions'!$I$715*FS188</f>
        <v>0</v>
      </c>
      <c r="FT196" s="218">
        <f>'Model Assumptions'!$I$715*FT188</f>
        <v>0</v>
      </c>
      <c r="FU196" s="218">
        <f>'Model Assumptions'!$I$715*FU188</f>
        <v>0</v>
      </c>
      <c r="FV196" s="218">
        <f>'Model Assumptions'!$I$715*FV188</f>
        <v>0</v>
      </c>
      <c r="FW196" s="218">
        <f>'Model Assumptions'!$I$715*FW188</f>
        <v>0</v>
      </c>
      <c r="FX196" s="218">
        <f>'Model Assumptions'!$I$715*FX188</f>
        <v>0</v>
      </c>
      <c r="FY196" s="218">
        <f>'Model Assumptions'!$I$715*FY188</f>
        <v>0</v>
      </c>
      <c r="FZ196" s="218">
        <f>'Model Assumptions'!$I$715*FZ188</f>
        <v>0</v>
      </c>
      <c r="GA196" s="218">
        <f>'Model Assumptions'!$I$715*GA188</f>
        <v>0</v>
      </c>
      <c r="GB196" s="218">
        <f>'Model Assumptions'!$I$715*GB188</f>
        <v>0</v>
      </c>
      <c r="GC196" s="218">
        <f>'Model Assumptions'!$I$715*GC188</f>
        <v>0</v>
      </c>
      <c r="GD196" s="218">
        <f>'Model Assumptions'!$I$715*GD188</f>
        <v>0</v>
      </c>
      <c r="GE196" s="218">
        <f>'Model Assumptions'!$I$715*GE188</f>
        <v>0</v>
      </c>
      <c r="GF196" s="218">
        <f>'Model Assumptions'!$I$715*GF188</f>
        <v>0</v>
      </c>
      <c r="GG196" s="218">
        <f>'Model Assumptions'!$I$715*GG188</f>
        <v>0</v>
      </c>
      <c r="GH196" s="218">
        <f>'Model Assumptions'!$I$715*GH188</f>
        <v>0</v>
      </c>
      <c r="GI196" s="218">
        <f>'Model Assumptions'!$I$715*GI188</f>
        <v>0</v>
      </c>
      <c r="GJ196" s="218">
        <f>'Model Assumptions'!$I$715*GJ188</f>
        <v>0</v>
      </c>
      <c r="GK196" s="218">
        <f>'Model Assumptions'!$I$715*GK188</f>
        <v>0</v>
      </c>
      <c r="GL196" s="218">
        <f>'Model Assumptions'!$I$715*GL188</f>
        <v>0</v>
      </c>
      <c r="GM196" s="218">
        <f>'Model Assumptions'!$I$715*GM188</f>
        <v>0</v>
      </c>
      <c r="GN196" s="218">
        <f>'Model Assumptions'!$I$715*GN188</f>
        <v>0</v>
      </c>
      <c r="GO196" s="218">
        <f>'Model Assumptions'!$I$715*GO188</f>
        <v>0</v>
      </c>
      <c r="GP196" s="218">
        <f>'Model Assumptions'!$I$715*GP188</f>
        <v>0</v>
      </c>
      <c r="GQ196" s="218">
        <f>'Model Assumptions'!$I$715*GQ188</f>
        <v>0</v>
      </c>
      <c r="GR196" s="218">
        <f>'Model Assumptions'!$I$715*GR188</f>
        <v>0</v>
      </c>
      <c r="GS196" s="218">
        <f>'Model Assumptions'!$I$715*GS188</f>
        <v>0</v>
      </c>
      <c r="GT196" s="218">
        <f>'Model Assumptions'!$I$715*GT188</f>
        <v>0</v>
      </c>
      <c r="GU196" s="218">
        <f>'Model Assumptions'!$I$715*GU188</f>
        <v>0</v>
      </c>
      <c r="GV196" s="218">
        <f>'Model Assumptions'!$I$715*GV188</f>
        <v>0</v>
      </c>
      <c r="GX196" s="230">
        <f t="shared" si="284"/>
        <v>195</v>
      </c>
      <c r="HB196" s="211" t="str">
        <f>GK$18&amp;GK$19&amp;GK$20</f>
        <v/>
      </c>
      <c r="HF196" s="212" t="str">
        <f>GK$18&amp;GK$19&amp;GK$20&amp;"Term:"&amp; GK$43&amp;"  Mileage: "&amp;GK$44</f>
        <v xml:space="preserve">Term:  Mileage: </v>
      </c>
    </row>
    <row r="197" spans="1:214" ht="12" hidden="1" customHeight="1" x14ac:dyDescent="0.2">
      <c r="A197" s="230" t="s">
        <v>440</v>
      </c>
      <c r="B197" s="208" t="str">
        <f t="shared" si="283"/>
        <v>x</v>
      </c>
      <c r="D197" s="231" t="str">
        <f>'Management Costs'!C101</f>
        <v>Follow up repairs</v>
      </c>
      <c r="E197" s="218">
        <f>'Model Assumptions'!$I$717*E188</f>
        <v>16.849319838910592</v>
      </c>
      <c r="F197" s="218">
        <f>'Model Assumptions'!$I$717*F188</f>
        <v>19.695248152686467</v>
      </c>
      <c r="G197" s="218">
        <f>'Model Assumptions'!$I$717*G188</f>
        <v>25.387104780238214</v>
      </c>
      <c r="H197" s="218">
        <f>'Model Assumptions'!$I$717*H188</f>
        <v>21.204730231130437</v>
      </c>
      <c r="I197" s="218">
        <f>'Model Assumptions'!$I$717*I188</f>
        <v>24.76214062335028</v>
      </c>
      <c r="J197" s="218">
        <f>'Model Assumptions'!$I$717*J188</f>
        <v>31.87696140778997</v>
      </c>
      <c r="K197" s="218">
        <f>'Model Assumptions'!$I$717*K188</f>
        <v>15.94098029726927</v>
      </c>
      <c r="L197" s="218">
        <f>'Model Assumptions'!$I$717*L188</f>
        <v>18.5600283278192</v>
      </c>
      <c r="M197" s="218">
        <f>'Model Assumptions'!$I$717*M188</f>
        <v>23.79812438891906</v>
      </c>
      <c r="N197" s="218">
        <f>'Model Assumptions'!$I$717*N188</f>
        <v>20.012790335456689</v>
      </c>
      <c r="O197" s="218">
        <f>'Model Assumptions'!$I$717*O188</f>
        <v>23.286600373644099</v>
      </c>
      <c r="P197" s="218">
        <f>'Model Assumptions'!$I$717*P188</f>
        <v>29.834220450018933</v>
      </c>
      <c r="Q197" s="218">
        <f>'Model Assumptions'!$I$717*Q188</f>
        <v>22.00290065489278</v>
      </c>
      <c r="R197" s="218">
        <f>'Model Assumptions'!$I$717*R188</f>
        <v>25.825029363784662</v>
      </c>
      <c r="S197" s="218">
        <f>'Model Assumptions'!$I$717*S188</f>
        <v>33.469286781568421</v>
      </c>
      <c r="T197" s="218">
        <f>'Model Assumptions'!$I$717*T188</f>
        <v>27.578561541007637</v>
      </c>
      <c r="U197" s="218">
        <f>'Model Assumptions'!$I$717*U188</f>
        <v>32.356222427122489</v>
      </c>
      <c r="V197" s="218">
        <f>'Model Assumptions'!$I$717*V188</f>
        <v>41.911544199352193</v>
      </c>
      <c r="W197" s="218">
        <f>'Model Assumptions'!$I$717*W188</f>
        <v>22.564023748629889</v>
      </c>
      <c r="X197" s="218">
        <f>'Model Assumptions'!$I$717*X188</f>
        <v>26.531674509803921</v>
      </c>
      <c r="Y197" s="218">
        <f>'Model Assumptions'!$I$717*Y188</f>
        <v>34.46697603215199</v>
      </c>
      <c r="Z197" s="218">
        <f>'Model Assumptions'!$I$717*Z188</f>
        <v>28.321587200097429</v>
      </c>
      <c r="AA197" s="218">
        <f>'Model Assumptions'!$I$717*AA188</f>
        <v>33.281150651564971</v>
      </c>
      <c r="AB197" s="218">
        <f>'Model Assumptions'!$I$717*AB188</f>
        <v>43.200277554500062</v>
      </c>
      <c r="AC197" s="218">
        <f>'Model Assumptions'!$I$717*AC188</f>
        <v>20.031347119287545</v>
      </c>
      <c r="AD197" s="218">
        <f>'Model Assumptions'!$I$717*AD188</f>
        <v>23.521452856479328</v>
      </c>
      <c r="AE197" s="218">
        <f>'Model Assumptions'!$I$717*AE188</f>
        <v>30.501664330862901</v>
      </c>
      <c r="AF197" s="218">
        <f>'Model Assumptions'!$I$717*AF188</f>
        <v>25.191979290777272</v>
      </c>
      <c r="AG197" s="218">
        <f>'Model Assumptions'!$I$717*AG188</f>
        <v>29.554611462267005</v>
      </c>
      <c r="AH197" s="218">
        <f>'Model Assumptions'!$I$717*AH188</f>
        <v>38.279875805246476</v>
      </c>
      <c r="AI197" s="218">
        <f>'Model Assumptions'!$I$717*AI188</f>
        <v>16.147518236478628</v>
      </c>
      <c r="AJ197" s="218">
        <f>'Model Assumptions'!$I$717*AJ188</f>
        <v>18.815199282452706</v>
      </c>
      <c r="AK197" s="218">
        <f>'Model Assumptions'!$I$717*AK188</f>
        <v>24.150561374400858</v>
      </c>
      <c r="AL197" s="218">
        <f>'Model Assumptions'!$I$717*AL188</f>
        <v>20.280119543946228</v>
      </c>
      <c r="AM197" s="218">
        <f>'Model Assumptions'!$I$717*AM188</f>
        <v>23.614720851413821</v>
      </c>
      <c r="AN197" s="218">
        <f>'Model Assumptions'!$I$717*AN188</f>
        <v>30.283923466349016</v>
      </c>
      <c r="AO197" s="218">
        <f>'Model Assumptions'!$I$717*AO188</f>
        <v>19.443894351645923</v>
      </c>
      <c r="AP197" s="218">
        <f>'Model Assumptions'!$I$717*AP188</f>
        <v>22.747716117822772</v>
      </c>
      <c r="AQ197" s="218">
        <f>'Model Assumptions'!$I$717*AQ188</f>
        <v>29.355359650176474</v>
      </c>
      <c r="AR197" s="218">
        <f>'Model Assumptions'!$I$717*AR188</f>
        <v>24.371671559366984</v>
      </c>
      <c r="AS197" s="218">
        <f>'Model Assumptions'!$I$717*AS188</f>
        <v>28.50144876708805</v>
      </c>
      <c r="AT197" s="218">
        <f>'Model Assumptions'!$I$717*AT188</f>
        <v>36.761003182530175</v>
      </c>
      <c r="AU197" s="218">
        <f>'Model Assumptions'!$I$717*AU188</f>
        <v>15.459387700128993</v>
      </c>
      <c r="AV197" s="218">
        <f>'Model Assumptions'!$I$717*AV188</f>
        <v>17.936613438045374</v>
      </c>
      <c r="AW197" s="218">
        <f>'Model Assumptions'!$I$717*AW188</f>
        <v>22.891064913878136</v>
      </c>
      <c r="AX197" s="218">
        <f>'Model Assumptions'!$I$717*AX188</f>
        <v>19.353919872524472</v>
      </c>
      <c r="AY197" s="218">
        <f>'Model Assumptions'!$I$717*AY188</f>
        <v>22.450452044919945</v>
      </c>
      <c r="AZ197" s="218">
        <f>'Model Assumptions'!$I$717*AZ188</f>
        <v>28.643516389710904</v>
      </c>
      <c r="BA197" s="218">
        <f>'Model Assumptions'!$I$717*BA188</f>
        <v>20.362122329514182</v>
      </c>
      <c r="BB197" s="218">
        <f>'Model Assumptions'!$I$717*BB188</f>
        <v>23.940010456796916</v>
      </c>
      <c r="BC197" s="218">
        <f>'Model Assumptions'!$I$717*BC188</f>
        <v>31.095786711362383</v>
      </c>
      <c r="BD197" s="218">
        <f>'Model Assumptions'!$I$717*BD188</f>
        <v>25.632482488617597</v>
      </c>
      <c r="BE197" s="218">
        <f>'Model Assumptions'!$I$717*BE188</f>
        <v>30.104842647721018</v>
      </c>
      <c r="BF197" s="218">
        <f>'Model Assumptions'!$I$717*BF188</f>
        <v>39.049562965927855</v>
      </c>
      <c r="BG197" s="218">
        <f>'Model Assumptions'!$I$717*BG188</f>
        <v>16.272314136739805</v>
      </c>
      <c r="BH197" s="218">
        <f>'Model Assumptions'!$I$717*BH188</f>
        <v>18.980269526507485</v>
      </c>
      <c r="BI197" s="218">
        <f>'Model Assumptions'!$I$717*BI188</f>
        <v>24.396180306042847</v>
      </c>
      <c r="BJ197" s="218">
        <f>'Model Assumptions'!$I$717*BJ188</f>
        <v>20.455258373949405</v>
      </c>
      <c r="BK197" s="218">
        <f>'Model Assumptions'!$I$717*BK188</f>
        <v>23.840202611159008</v>
      </c>
      <c r="BL197" s="218">
        <f>'Model Assumptions'!$I$717*BL188</f>
        <v>30.610091085578212</v>
      </c>
      <c r="BM197" s="218">
        <f>'Model Assumptions'!$I$717*BM188</f>
        <v>16.272314136739805</v>
      </c>
      <c r="BN197" s="218">
        <f>'Model Assumptions'!$I$717*BN188</f>
        <v>18.980269526507485</v>
      </c>
      <c r="BO197" s="218">
        <f>'Model Assumptions'!$I$717*BO188</f>
        <v>24.396180306042847</v>
      </c>
      <c r="BP197" s="218">
        <f>'Model Assumptions'!$I$717*BP188</f>
        <v>20.455258373949405</v>
      </c>
      <c r="BQ197" s="218">
        <f>'Model Assumptions'!$I$717*BQ188</f>
        <v>23.840202611159008</v>
      </c>
      <c r="BR197" s="218">
        <f>'Model Assumptions'!$I$717*BR188</f>
        <v>30.610091085578212</v>
      </c>
      <c r="BS197" s="218">
        <f>'Model Assumptions'!$I$717*BS188</f>
        <v>15.344565422045573</v>
      </c>
      <c r="BT197" s="218">
        <f>'Model Assumptions'!$I$717*BT188</f>
        <v>17.793915397002355</v>
      </c>
      <c r="BU197" s="218">
        <f>'Model Assumptions'!$I$717*BU188</f>
        <v>22.692615346915911</v>
      </c>
      <c r="BV197" s="218">
        <f>'Model Assumptions'!$I$717*BV188</f>
        <v>19.20425289074155</v>
      </c>
      <c r="BW197" s="218">
        <f>'Model Assumptions'!$I$717*BW188</f>
        <v>22.265940359437522</v>
      </c>
      <c r="BX197" s="218">
        <f>'Model Assumptions'!$I$717*BX188</f>
        <v>28.389315296829476</v>
      </c>
      <c r="BY197" s="218">
        <f>'Model Assumptions'!$I$717*BY188</f>
        <v>22.206556879692684</v>
      </c>
      <c r="BZ197" s="218">
        <f>'Model Assumptions'!$I$717*BZ188</f>
        <v>26.080311847389556</v>
      </c>
      <c r="CA197" s="218">
        <f>'Model Assumptions'!$I$717*CA188</f>
        <v>33.827821782783296</v>
      </c>
      <c r="CB197" s="218">
        <f>'Model Assumptions'!$I$717*CB188</f>
        <v>27.846750589313775</v>
      </c>
      <c r="CC197" s="218">
        <f>'Model Assumptions'!$I$717*CC188</f>
        <v>32.688944298934864</v>
      </c>
      <c r="CD197" s="218">
        <f>'Model Assumptions'!$I$717*CD188</f>
        <v>42.373331718177056</v>
      </c>
      <c r="CE197" s="218">
        <f>'Model Assumptions'!$I$717*CE188</f>
        <v>19.180418414306686</v>
      </c>
      <c r="CF197" s="218">
        <f>'Model Assumptions'!$I$717*CF188</f>
        <v>22.414066284810175</v>
      </c>
      <c r="CG197" s="218">
        <f>'Model Assumptions'!$I$717*CG188</f>
        <v>28.88136202581715</v>
      </c>
      <c r="CH197" s="218">
        <f>'Model Assumptions'!$I$717*CH188</f>
        <v>24.020478252436046</v>
      </c>
      <c r="CI197" s="218">
        <f>'Model Assumptions'!$I$717*CI188</f>
        <v>28.062538090565404</v>
      </c>
      <c r="CJ197" s="218">
        <f>'Model Assumptions'!$I$717*CJ188</f>
        <v>36.146657766824127</v>
      </c>
      <c r="CK197" s="218">
        <f>'Model Assumptions'!$I$717*CK188</f>
        <v>19.395135559171425</v>
      </c>
      <c r="CL197" s="218">
        <f>'Model Assumptions'!$I$717*CL188</f>
        <v>22.695073122331685</v>
      </c>
      <c r="CM197" s="218">
        <f>'Model Assumptions'!$I$717*CM188</f>
        <v>29.294948248652211</v>
      </c>
      <c r="CN197" s="218">
        <f>'Model Assumptions'!$I$717*CN188</f>
        <v>24.318057513121754</v>
      </c>
      <c r="CO197" s="218">
        <f>'Model Assumptions'!$I$717*CO188</f>
        <v>28.442979467072082</v>
      </c>
      <c r="CP197" s="218">
        <f>'Model Assumptions'!$I$717*CP188</f>
        <v>36.692823374972733</v>
      </c>
      <c r="CQ197" s="218">
        <f>'Model Assumptions'!$I$717*CQ188</f>
        <v>19.620182454666384</v>
      </c>
      <c r="CR197" s="218">
        <f>'Model Assumptions'!$I$717*CR188</f>
        <v>22.938170692431559</v>
      </c>
      <c r="CS197" s="218">
        <f>'Model Assumptions'!$I$717*CS188</f>
        <v>29.574147167961911</v>
      </c>
      <c r="CT197" s="218">
        <f>'Model Assumptions'!$I$717*CT188</f>
        <v>24.565667751872855</v>
      </c>
      <c r="CU197" s="218">
        <f>'Model Assumptions'!$I$717*CU188</f>
        <v>28.713153049079324</v>
      </c>
      <c r="CV197" s="218">
        <f>'Model Assumptions'!$I$717*CV188</f>
        <v>37.008123643492262</v>
      </c>
      <c r="CW197" s="218">
        <f>'Model Assumptions'!$I$717*CW188</f>
        <v>16.384840832490731</v>
      </c>
      <c r="CX197" s="218">
        <f>'Model Assumptions'!$I$717*CX188</f>
        <v>19.070292635658912</v>
      </c>
      <c r="CY197" s="218">
        <f>'Model Assumptions'!$I$717*CY188</f>
        <v>24.441196241995279</v>
      </c>
      <c r="CZ197" s="218">
        <f>'Model Assumptions'!$I$717*CZ188</f>
        <v>20.539655586450962</v>
      </c>
      <c r="DA197" s="218">
        <f>'Model Assumptions'!$I$717*DA188</f>
        <v>23.896470340411188</v>
      </c>
      <c r="DB197" s="218">
        <f>'Model Assumptions'!$I$717*DB188</f>
        <v>30.610099848331647</v>
      </c>
      <c r="DC197" s="218">
        <f>'Model Assumptions'!$I$717*DC188</f>
        <v>16.875345175304417</v>
      </c>
      <c r="DD197" s="218">
        <f>'Model Assumptions'!$I$717*DD188</f>
        <v>19.726478556359059</v>
      </c>
      <c r="DE197" s="218">
        <f>'Model Assumptions'!$I$717*DE188</f>
        <v>25.428745318468334</v>
      </c>
      <c r="DF197" s="218">
        <f>'Model Assumptions'!$I$717*DF188</f>
        <v>21.23726190162272</v>
      </c>
      <c r="DG197" s="218">
        <f>'Model Assumptions'!$I$717*DG188</f>
        <v>24.801178627941017</v>
      </c>
      <c r="DH197" s="218">
        <f>'Model Assumptions'!$I$717*DH188</f>
        <v>31.929012080577625</v>
      </c>
      <c r="DI197" s="218">
        <f>'Model Assumptions'!$I$717*DI188</f>
        <v>22.37290353152471</v>
      </c>
      <c r="DJ197" s="218">
        <f>'Model Assumptions'!$I$717*DJ188</f>
        <v>26.15890489708223</v>
      </c>
      <c r="DK197" s="218">
        <f>'Model Assumptions'!$I$717*DK188</f>
        <v>33.730907628197272</v>
      </c>
      <c r="DL197" s="218">
        <f>'Model Assumptions'!$I$717*DL188</f>
        <v>27.903405238471613</v>
      </c>
      <c r="DM197" s="218">
        <f>'Model Assumptions'!$I$717*DM188</f>
        <v>32.635906945418512</v>
      </c>
      <c r="DN197" s="218">
        <f>'Model Assumptions'!$I$717*DN188</f>
        <v>42.100910359312323</v>
      </c>
      <c r="DO197" s="218">
        <f>'Model Assumptions'!$I$717*DO188</f>
        <v>23.339113625436312</v>
      </c>
      <c r="DP197" s="218">
        <f>'Model Assumptions'!$I$717*DP188</f>
        <v>27.478760766536162</v>
      </c>
      <c r="DQ197" s="218">
        <f>'Model Assumptions'!$I$717*DQ188</f>
        <v>35.758055048735855</v>
      </c>
      <c r="DR197" s="218">
        <f>'Model Assumptions'!$I$717*DR188</f>
        <v>29.311672551811125</v>
      </c>
      <c r="DS197" s="218">
        <f>'Model Assumptions'!$I$717*DS188</f>
        <v>34.486231478185935</v>
      </c>
      <c r="DT197" s="218">
        <f>'Model Assumptions'!$I$717*DT188</f>
        <v>44.835349330935564</v>
      </c>
      <c r="DU197" s="218">
        <f>'Model Assumptions'!$I$717*DU188</f>
        <v>18.207917874396134</v>
      </c>
      <c r="DV197" s="218">
        <f>'Model Assumptions'!$I$717*DV188</f>
        <v>21.267888888888891</v>
      </c>
      <c r="DW197" s="218">
        <f>'Model Assumptions'!$I$717*DW188</f>
        <v>27.387830917874393</v>
      </c>
      <c r="DX197" s="218">
        <f>'Model Assumptions'!$I$717*DX188</f>
        <v>22.830881642512075</v>
      </c>
      <c r="DY197" s="218">
        <f>'Model Assumptions'!$I$717*DY188</f>
        <v>26.655845410628014</v>
      </c>
      <c r="DZ197" s="218">
        <f>'Model Assumptions'!$I$717*DZ188</f>
        <v>34.305772946859904</v>
      </c>
      <c r="EA197" s="218">
        <f>'Model Assumptions'!$I$717*EA188</f>
        <v>15.229388290731759</v>
      </c>
      <c r="EB197" s="218">
        <f>'Model Assumptions'!$I$717*EB188</f>
        <v>17.752752362948957</v>
      </c>
      <c r="EC197" s="218">
        <f>'Model Assumptions'!$I$717*EC188</f>
        <v>22.799480507383358</v>
      </c>
      <c r="ED197" s="218">
        <f>'Model Assumptions'!$I$717*ED188</f>
        <v>19.181593381003257</v>
      </c>
      <c r="EE197" s="218">
        <f>'Model Assumptions'!$I$717*EE188</f>
        <v>22.33579847127476</v>
      </c>
      <c r="EF197" s="218">
        <f>'Model Assumptions'!$I$717*EF188</f>
        <v>28.644208651817756</v>
      </c>
      <c r="EG197" s="218">
        <f>'Model Assumptions'!$I$717*EG188</f>
        <v>0</v>
      </c>
      <c r="EH197" s="218">
        <f>'Model Assumptions'!$I$717*EH188</f>
        <v>0</v>
      </c>
      <c r="EI197" s="218">
        <f>'Model Assumptions'!$I$717*EI188</f>
        <v>0</v>
      </c>
      <c r="EJ197" s="218">
        <f>'Model Assumptions'!$I$717*EJ188</f>
        <v>0</v>
      </c>
      <c r="EK197" s="218">
        <f>'Model Assumptions'!$I$717*EK188</f>
        <v>0</v>
      </c>
      <c r="EL197" s="218">
        <f>'Model Assumptions'!$I$717*EL188</f>
        <v>0</v>
      </c>
      <c r="EM197" s="218">
        <f>'Model Assumptions'!$I$717*EM188</f>
        <v>0</v>
      </c>
      <c r="EN197" s="218">
        <f>'Model Assumptions'!$I$717*EN188</f>
        <v>0</v>
      </c>
      <c r="EO197" s="218">
        <f>'Model Assumptions'!$I$717*EO188</f>
        <v>0</v>
      </c>
      <c r="EP197" s="218">
        <f>'Model Assumptions'!$I$717*EP188</f>
        <v>0</v>
      </c>
      <c r="EQ197" s="218">
        <f>'Model Assumptions'!$I$717*EQ188</f>
        <v>0</v>
      </c>
      <c r="ER197" s="218">
        <f>'Model Assumptions'!$I$717*ER188</f>
        <v>0</v>
      </c>
      <c r="ES197" s="218">
        <f>'Model Assumptions'!$I$717*ES188</f>
        <v>0</v>
      </c>
      <c r="ET197" s="218">
        <f>'Model Assumptions'!$I$717*ET188</f>
        <v>0</v>
      </c>
      <c r="EU197" s="218">
        <f>'Model Assumptions'!$I$717*EU188</f>
        <v>0</v>
      </c>
      <c r="EV197" s="218">
        <f>'Model Assumptions'!$I$717*EV188</f>
        <v>0</v>
      </c>
      <c r="EW197" s="218">
        <f>'Model Assumptions'!$I$717*EW188</f>
        <v>0</v>
      </c>
      <c r="EX197" s="218">
        <f>'Model Assumptions'!$I$717*EX188</f>
        <v>0</v>
      </c>
      <c r="EY197" s="218">
        <f>'Model Assumptions'!$I$717*EY188</f>
        <v>0</v>
      </c>
      <c r="EZ197" s="218">
        <f>'Model Assumptions'!$I$717*EZ188</f>
        <v>0</v>
      </c>
      <c r="FA197" s="218">
        <f>'Model Assumptions'!$I$717*FA188</f>
        <v>0</v>
      </c>
      <c r="FB197" s="218">
        <f>'Model Assumptions'!$I$717*FB188</f>
        <v>0</v>
      </c>
      <c r="FC197" s="218">
        <f>'Model Assumptions'!$I$717*FC188</f>
        <v>0</v>
      </c>
      <c r="FD197" s="218">
        <f>'Model Assumptions'!$I$717*FD188</f>
        <v>0</v>
      </c>
      <c r="FE197" s="218">
        <f>'Model Assumptions'!$I$717*FE188</f>
        <v>0</v>
      </c>
      <c r="FF197" s="218">
        <f>'Model Assumptions'!$I$717*FF188</f>
        <v>0</v>
      </c>
      <c r="FG197" s="218">
        <f>'Model Assumptions'!$I$717*FG188</f>
        <v>0</v>
      </c>
      <c r="FH197" s="218">
        <f>'Model Assumptions'!$I$717*FH188</f>
        <v>0</v>
      </c>
      <c r="FI197" s="218">
        <f>'Model Assumptions'!$I$717*FI188</f>
        <v>0</v>
      </c>
      <c r="FJ197" s="218">
        <f>'Model Assumptions'!$I$717*FJ188</f>
        <v>0</v>
      </c>
      <c r="FK197" s="218">
        <f>'Model Assumptions'!$I$717*FK188</f>
        <v>0</v>
      </c>
      <c r="FL197" s="218">
        <f>'Model Assumptions'!$I$717*FL188</f>
        <v>0</v>
      </c>
      <c r="FM197" s="218">
        <f>'Model Assumptions'!$I$717*FM188</f>
        <v>0</v>
      </c>
      <c r="FN197" s="218">
        <f>'Model Assumptions'!$I$717*FN188</f>
        <v>0</v>
      </c>
      <c r="FO197" s="218">
        <f>'Model Assumptions'!$I$717*FO188</f>
        <v>0</v>
      </c>
      <c r="FP197" s="218">
        <f>'Model Assumptions'!$I$717*FP188</f>
        <v>0</v>
      </c>
      <c r="FQ197" s="218">
        <f>'Model Assumptions'!$I$717*FQ188</f>
        <v>0</v>
      </c>
      <c r="FR197" s="218">
        <f>'Model Assumptions'!$I$717*FR188</f>
        <v>0</v>
      </c>
      <c r="FS197" s="218">
        <f>'Model Assumptions'!$I$717*FS188</f>
        <v>0</v>
      </c>
      <c r="FT197" s="218">
        <f>'Model Assumptions'!$I$717*FT188</f>
        <v>0</v>
      </c>
      <c r="FU197" s="218">
        <f>'Model Assumptions'!$I$717*FU188</f>
        <v>0</v>
      </c>
      <c r="FV197" s="218">
        <f>'Model Assumptions'!$I$717*FV188</f>
        <v>0</v>
      </c>
      <c r="FW197" s="218">
        <f>'Model Assumptions'!$I$717*FW188</f>
        <v>0</v>
      </c>
      <c r="FX197" s="218">
        <f>'Model Assumptions'!$I$717*FX188</f>
        <v>0</v>
      </c>
      <c r="FY197" s="218">
        <f>'Model Assumptions'!$I$717*FY188</f>
        <v>0</v>
      </c>
      <c r="FZ197" s="218">
        <f>'Model Assumptions'!$I$717*FZ188</f>
        <v>0</v>
      </c>
      <c r="GA197" s="218">
        <f>'Model Assumptions'!$I$717*GA188</f>
        <v>0</v>
      </c>
      <c r="GB197" s="218">
        <f>'Model Assumptions'!$I$717*GB188</f>
        <v>0</v>
      </c>
      <c r="GC197" s="218">
        <f>'Model Assumptions'!$I$717*GC188</f>
        <v>0</v>
      </c>
      <c r="GD197" s="218">
        <f>'Model Assumptions'!$I$717*GD188</f>
        <v>0</v>
      </c>
      <c r="GE197" s="218">
        <f>'Model Assumptions'!$I$717*GE188</f>
        <v>0</v>
      </c>
      <c r="GF197" s="218">
        <f>'Model Assumptions'!$I$717*GF188</f>
        <v>0</v>
      </c>
      <c r="GG197" s="218">
        <f>'Model Assumptions'!$I$717*GG188</f>
        <v>0</v>
      </c>
      <c r="GH197" s="218">
        <f>'Model Assumptions'!$I$717*GH188</f>
        <v>0</v>
      </c>
      <c r="GI197" s="218">
        <f>'Model Assumptions'!$I$717*GI188</f>
        <v>0</v>
      </c>
      <c r="GJ197" s="218">
        <f>'Model Assumptions'!$I$717*GJ188</f>
        <v>0</v>
      </c>
      <c r="GK197" s="218">
        <f>'Model Assumptions'!$I$717*GK188</f>
        <v>0</v>
      </c>
      <c r="GL197" s="218">
        <f>'Model Assumptions'!$I$717*GL188</f>
        <v>0</v>
      </c>
      <c r="GM197" s="218">
        <f>'Model Assumptions'!$I$717*GM188</f>
        <v>0</v>
      </c>
      <c r="GN197" s="218">
        <f>'Model Assumptions'!$I$717*GN188</f>
        <v>0</v>
      </c>
      <c r="GO197" s="218">
        <f>'Model Assumptions'!$I$717*GO188</f>
        <v>0</v>
      </c>
      <c r="GP197" s="218">
        <f>'Model Assumptions'!$I$717*GP188</f>
        <v>0</v>
      </c>
      <c r="GQ197" s="218">
        <f>'Model Assumptions'!$I$717*GQ188</f>
        <v>0</v>
      </c>
      <c r="GR197" s="218">
        <f>'Model Assumptions'!$I$717*GR188</f>
        <v>0</v>
      </c>
      <c r="GS197" s="218">
        <f>'Model Assumptions'!$I$717*GS188</f>
        <v>0</v>
      </c>
      <c r="GT197" s="218">
        <f>'Model Assumptions'!$I$717*GT188</f>
        <v>0</v>
      </c>
      <c r="GU197" s="218">
        <f>'Model Assumptions'!$I$717*GU188</f>
        <v>0</v>
      </c>
      <c r="GV197" s="218">
        <f>'Model Assumptions'!$I$717*GV188</f>
        <v>0</v>
      </c>
      <c r="GX197" s="230">
        <f t="shared" si="284"/>
        <v>196</v>
      </c>
      <c r="HB197" s="211" t="str">
        <f>GL$18&amp;GL$19&amp;GL$20</f>
        <v/>
      </c>
      <c r="HF197" s="212" t="str">
        <f>GL$18&amp;GL$19&amp;GL$20&amp;"Term:"&amp; GL$43&amp;"  Mileage: "&amp;GL$44</f>
        <v xml:space="preserve">Term:  Mileage: </v>
      </c>
    </row>
    <row r="198" spans="1:214" ht="12" hidden="1" customHeight="1" x14ac:dyDescent="0.2">
      <c r="A198" s="230" t="s">
        <v>440</v>
      </c>
      <c r="B198" s="208" t="str">
        <f t="shared" si="283"/>
        <v>x</v>
      </c>
      <c r="D198" s="231" t="str">
        <f>'Management Costs'!C103</f>
        <v>Manage claims</v>
      </c>
      <c r="E198" s="210">
        <f>'Model Assumptions'!$I$719*'IQF Data'!E190</f>
        <v>10.247999999999999</v>
      </c>
      <c r="F198" s="210">
        <f>'Model Assumptions'!$I$719*'IQF Data'!F190</f>
        <v>10.247999999999999</v>
      </c>
      <c r="G198" s="210">
        <f>'Model Assumptions'!$I$719*'IQF Data'!G190</f>
        <v>10.247999999999999</v>
      </c>
      <c r="H198" s="210">
        <f>'Model Assumptions'!$I$719*'IQF Data'!H190</f>
        <v>12.81</v>
      </c>
      <c r="I198" s="210">
        <f>'Model Assumptions'!$I$719*'IQF Data'!I190</f>
        <v>12.81</v>
      </c>
      <c r="J198" s="210">
        <f>'Model Assumptions'!$I$719*'IQF Data'!J190</f>
        <v>12.81</v>
      </c>
      <c r="K198" s="210">
        <f>'Model Assumptions'!$I$719*'IQF Data'!K190</f>
        <v>10.247999999999999</v>
      </c>
      <c r="L198" s="210">
        <f>'Model Assumptions'!$I$719*'IQF Data'!L190</f>
        <v>10.247999999999999</v>
      </c>
      <c r="M198" s="210">
        <f>'Model Assumptions'!$I$719*'IQF Data'!M190</f>
        <v>10.247999999999999</v>
      </c>
      <c r="N198" s="210">
        <f>'Model Assumptions'!$I$719*'IQF Data'!N190</f>
        <v>12.81</v>
      </c>
      <c r="O198" s="210">
        <f>'Model Assumptions'!$I$719*'IQF Data'!O190</f>
        <v>12.81</v>
      </c>
      <c r="P198" s="210">
        <f>'Model Assumptions'!$I$719*'IQF Data'!P190</f>
        <v>12.81</v>
      </c>
      <c r="Q198" s="210">
        <f>'Model Assumptions'!$I$719*'IQF Data'!Q190</f>
        <v>10.247999999999999</v>
      </c>
      <c r="R198" s="210">
        <f>'Model Assumptions'!$I$719*'IQF Data'!R190</f>
        <v>10.247999999999999</v>
      </c>
      <c r="S198" s="210">
        <f>'Model Assumptions'!$I$719*'IQF Data'!S190</f>
        <v>10.247999999999999</v>
      </c>
      <c r="T198" s="210">
        <f>'Model Assumptions'!$I$719*'IQF Data'!T190</f>
        <v>12.81</v>
      </c>
      <c r="U198" s="210">
        <f>'Model Assumptions'!$I$719*'IQF Data'!U190</f>
        <v>12.81</v>
      </c>
      <c r="V198" s="210">
        <f>'Model Assumptions'!$I$719*'IQF Data'!V190</f>
        <v>12.81</v>
      </c>
      <c r="W198" s="210">
        <f>'Model Assumptions'!$I$719*'IQF Data'!W190</f>
        <v>10.247999999999999</v>
      </c>
      <c r="X198" s="210">
        <f>'Model Assumptions'!$I$719*'IQF Data'!X190</f>
        <v>10.247999999999999</v>
      </c>
      <c r="Y198" s="210">
        <f>'Model Assumptions'!$I$719*'IQF Data'!Y190</f>
        <v>10.247999999999999</v>
      </c>
      <c r="Z198" s="210">
        <f>'Model Assumptions'!$I$719*'IQF Data'!Z190</f>
        <v>12.81</v>
      </c>
      <c r="AA198" s="210">
        <f>'Model Assumptions'!$I$719*'IQF Data'!AA190</f>
        <v>12.81</v>
      </c>
      <c r="AB198" s="210">
        <f>'Model Assumptions'!$I$719*'IQF Data'!AB190</f>
        <v>12.81</v>
      </c>
      <c r="AC198" s="210">
        <f>'Model Assumptions'!$I$719*'IQF Data'!AC190</f>
        <v>10.247999999999999</v>
      </c>
      <c r="AD198" s="210">
        <f>'Model Assumptions'!$I$719*'IQF Data'!AD190</f>
        <v>10.247999999999999</v>
      </c>
      <c r="AE198" s="210">
        <f>'Model Assumptions'!$I$719*'IQF Data'!AE190</f>
        <v>10.247999999999999</v>
      </c>
      <c r="AF198" s="210">
        <f>'Model Assumptions'!$I$719*'IQF Data'!AF190</f>
        <v>12.81</v>
      </c>
      <c r="AG198" s="210">
        <f>'Model Assumptions'!$I$719*'IQF Data'!AG190</f>
        <v>12.81</v>
      </c>
      <c r="AH198" s="210">
        <f>'Model Assumptions'!$I$719*'IQF Data'!AH190</f>
        <v>12.81</v>
      </c>
      <c r="AI198" s="210">
        <f>'Model Assumptions'!$I$719*'IQF Data'!AI190</f>
        <v>10.247999999999999</v>
      </c>
      <c r="AJ198" s="210">
        <f>'Model Assumptions'!$I$719*'IQF Data'!AJ190</f>
        <v>10.247999999999999</v>
      </c>
      <c r="AK198" s="210">
        <f>'Model Assumptions'!$I$719*'IQF Data'!AK190</f>
        <v>10.247999999999999</v>
      </c>
      <c r="AL198" s="210">
        <f>'Model Assumptions'!$I$719*'IQF Data'!AL190</f>
        <v>12.81</v>
      </c>
      <c r="AM198" s="210">
        <f>'Model Assumptions'!$I$719*'IQF Data'!AM190</f>
        <v>12.81</v>
      </c>
      <c r="AN198" s="210">
        <f>'Model Assumptions'!$I$719*'IQF Data'!AN190</f>
        <v>12.81</v>
      </c>
      <c r="AO198" s="210">
        <f>'Model Assumptions'!$I$719*'IQF Data'!AO190</f>
        <v>10.247999999999999</v>
      </c>
      <c r="AP198" s="210">
        <f>'Model Assumptions'!$I$719*'IQF Data'!AP190</f>
        <v>10.247999999999999</v>
      </c>
      <c r="AQ198" s="210">
        <f>'Model Assumptions'!$I$719*'IQF Data'!AQ190</f>
        <v>10.247999999999999</v>
      </c>
      <c r="AR198" s="210">
        <f>'Model Assumptions'!$I$719*'IQF Data'!AR190</f>
        <v>12.81</v>
      </c>
      <c r="AS198" s="210">
        <f>'Model Assumptions'!$I$719*'IQF Data'!AS190</f>
        <v>12.81</v>
      </c>
      <c r="AT198" s="210">
        <f>'Model Assumptions'!$I$719*'IQF Data'!AT190</f>
        <v>12.81</v>
      </c>
      <c r="AU198" s="210">
        <f>'Model Assumptions'!$I$719*'IQF Data'!AU190</f>
        <v>10.247999999999999</v>
      </c>
      <c r="AV198" s="210">
        <f>'Model Assumptions'!$I$719*'IQF Data'!AV190</f>
        <v>10.247999999999999</v>
      </c>
      <c r="AW198" s="210">
        <f>'Model Assumptions'!$I$719*'IQF Data'!AW190</f>
        <v>10.247999999999999</v>
      </c>
      <c r="AX198" s="210">
        <f>'Model Assumptions'!$I$719*'IQF Data'!AX190</f>
        <v>12.81</v>
      </c>
      <c r="AY198" s="210">
        <f>'Model Assumptions'!$I$719*'IQF Data'!AY190</f>
        <v>12.81</v>
      </c>
      <c r="AZ198" s="210">
        <f>'Model Assumptions'!$I$719*'IQF Data'!AZ190</f>
        <v>12.81</v>
      </c>
      <c r="BA198" s="210">
        <f>'Model Assumptions'!$I$719*'IQF Data'!BA190</f>
        <v>10.247999999999999</v>
      </c>
      <c r="BB198" s="210">
        <f>'Model Assumptions'!$I$719*'IQF Data'!BB190</f>
        <v>10.247999999999999</v>
      </c>
      <c r="BC198" s="210">
        <f>'Model Assumptions'!$I$719*'IQF Data'!BC190</f>
        <v>10.247999999999999</v>
      </c>
      <c r="BD198" s="210">
        <f>'Model Assumptions'!$I$719*'IQF Data'!BD190</f>
        <v>12.81</v>
      </c>
      <c r="BE198" s="210">
        <f>'Model Assumptions'!$I$719*'IQF Data'!BE190</f>
        <v>12.81</v>
      </c>
      <c r="BF198" s="210">
        <f>'Model Assumptions'!$I$719*'IQF Data'!BF190</f>
        <v>12.81</v>
      </c>
      <c r="BG198" s="210">
        <f>'Model Assumptions'!$I$719*'IQF Data'!BG190</f>
        <v>10.247999999999999</v>
      </c>
      <c r="BH198" s="210">
        <f>'Model Assumptions'!$I$719*'IQF Data'!BH190</f>
        <v>10.247999999999999</v>
      </c>
      <c r="BI198" s="210">
        <f>'Model Assumptions'!$I$719*'IQF Data'!BI190</f>
        <v>10.247999999999999</v>
      </c>
      <c r="BJ198" s="210">
        <f>'Model Assumptions'!$I$719*'IQF Data'!BJ190</f>
        <v>12.81</v>
      </c>
      <c r="BK198" s="210">
        <f>'Model Assumptions'!$I$719*'IQF Data'!BK190</f>
        <v>12.81</v>
      </c>
      <c r="BL198" s="210">
        <f>'Model Assumptions'!$I$719*'IQF Data'!BL190</f>
        <v>12.81</v>
      </c>
      <c r="BM198" s="210">
        <f>'Model Assumptions'!$I$719*'IQF Data'!BM190</f>
        <v>10.247999999999999</v>
      </c>
      <c r="BN198" s="210">
        <f>'Model Assumptions'!$I$719*'IQF Data'!BN190</f>
        <v>10.247999999999999</v>
      </c>
      <c r="BO198" s="210">
        <f>'Model Assumptions'!$I$719*'IQF Data'!BO190</f>
        <v>10.247999999999999</v>
      </c>
      <c r="BP198" s="210">
        <f>'Model Assumptions'!$I$719*'IQF Data'!BP190</f>
        <v>12.81</v>
      </c>
      <c r="BQ198" s="210">
        <f>'Model Assumptions'!$I$719*'IQF Data'!BQ190</f>
        <v>12.81</v>
      </c>
      <c r="BR198" s="210">
        <f>'Model Assumptions'!$I$719*'IQF Data'!BR190</f>
        <v>12.81</v>
      </c>
      <c r="BS198" s="210">
        <f>'Model Assumptions'!$I$719*'IQF Data'!BS190</f>
        <v>10.247999999999999</v>
      </c>
      <c r="BT198" s="210">
        <f>'Model Assumptions'!$I$719*'IQF Data'!BT190</f>
        <v>10.247999999999999</v>
      </c>
      <c r="BU198" s="210">
        <f>'Model Assumptions'!$I$719*'IQF Data'!BU190</f>
        <v>10.247999999999999</v>
      </c>
      <c r="BV198" s="210">
        <f>'Model Assumptions'!$I$719*'IQF Data'!BV190</f>
        <v>12.81</v>
      </c>
      <c r="BW198" s="210">
        <f>'Model Assumptions'!$I$719*'IQF Data'!BW190</f>
        <v>12.81</v>
      </c>
      <c r="BX198" s="210">
        <f>'Model Assumptions'!$I$719*'IQF Data'!BX190</f>
        <v>12.81</v>
      </c>
      <c r="BY198" s="210">
        <f>'Model Assumptions'!$I$719*'IQF Data'!BY190</f>
        <v>10.247999999999999</v>
      </c>
      <c r="BZ198" s="210">
        <f>'Model Assumptions'!$I$719*'IQF Data'!BZ190</f>
        <v>10.247999999999999</v>
      </c>
      <c r="CA198" s="210">
        <f>'Model Assumptions'!$I$719*'IQF Data'!CA190</f>
        <v>10.247999999999999</v>
      </c>
      <c r="CB198" s="210">
        <f>'Model Assumptions'!$I$719*'IQF Data'!CB190</f>
        <v>12.81</v>
      </c>
      <c r="CC198" s="210">
        <f>'Model Assumptions'!$I$719*'IQF Data'!CC190</f>
        <v>12.81</v>
      </c>
      <c r="CD198" s="210">
        <f>'Model Assumptions'!$I$719*'IQF Data'!CD190</f>
        <v>12.81</v>
      </c>
      <c r="CE198" s="210">
        <f>'Model Assumptions'!$I$719*'IQF Data'!CE190</f>
        <v>10.247999999999999</v>
      </c>
      <c r="CF198" s="210">
        <f>'Model Assumptions'!$I$719*'IQF Data'!CF190</f>
        <v>10.247999999999999</v>
      </c>
      <c r="CG198" s="210">
        <f>'Model Assumptions'!$I$719*'IQF Data'!CG190</f>
        <v>10.247999999999999</v>
      </c>
      <c r="CH198" s="210">
        <f>'Model Assumptions'!$I$719*'IQF Data'!CH190</f>
        <v>12.81</v>
      </c>
      <c r="CI198" s="210">
        <f>'Model Assumptions'!$I$719*'IQF Data'!CI190</f>
        <v>12.81</v>
      </c>
      <c r="CJ198" s="210">
        <f>'Model Assumptions'!$I$719*'IQF Data'!CJ190</f>
        <v>12.81</v>
      </c>
      <c r="CK198" s="210">
        <f>'Model Assumptions'!$I$719*'IQF Data'!CK190</f>
        <v>10.247999999999999</v>
      </c>
      <c r="CL198" s="210">
        <f>'Model Assumptions'!$I$719*'IQF Data'!CL190</f>
        <v>10.247999999999999</v>
      </c>
      <c r="CM198" s="210">
        <f>'Model Assumptions'!$I$719*'IQF Data'!CM190</f>
        <v>10.247999999999999</v>
      </c>
      <c r="CN198" s="210">
        <f>'Model Assumptions'!$I$719*'IQF Data'!CN190</f>
        <v>12.81</v>
      </c>
      <c r="CO198" s="210">
        <f>'Model Assumptions'!$I$719*'IQF Data'!CO190</f>
        <v>12.81</v>
      </c>
      <c r="CP198" s="210">
        <f>'Model Assumptions'!$I$719*'IQF Data'!CP190</f>
        <v>12.81</v>
      </c>
      <c r="CQ198" s="210">
        <f>'Model Assumptions'!$I$719*'IQF Data'!CQ190</f>
        <v>10.247999999999999</v>
      </c>
      <c r="CR198" s="210">
        <f>'Model Assumptions'!$I$719*'IQF Data'!CR190</f>
        <v>10.247999999999999</v>
      </c>
      <c r="CS198" s="210">
        <f>'Model Assumptions'!$I$719*'IQF Data'!CS190</f>
        <v>10.247999999999999</v>
      </c>
      <c r="CT198" s="210">
        <f>'Model Assumptions'!$I$719*'IQF Data'!CT190</f>
        <v>12.81</v>
      </c>
      <c r="CU198" s="210">
        <f>'Model Assumptions'!$I$719*'IQF Data'!CU190</f>
        <v>12.81</v>
      </c>
      <c r="CV198" s="210">
        <f>'Model Assumptions'!$I$719*'IQF Data'!CV190</f>
        <v>12.81</v>
      </c>
      <c r="CW198" s="210">
        <f>'Model Assumptions'!$I$719*'IQF Data'!CW190</f>
        <v>10.247999999999999</v>
      </c>
      <c r="CX198" s="210">
        <f>'Model Assumptions'!$I$719*'IQF Data'!CX190</f>
        <v>10.247999999999999</v>
      </c>
      <c r="CY198" s="210">
        <f>'Model Assumptions'!$I$719*'IQF Data'!CY190</f>
        <v>10.247999999999999</v>
      </c>
      <c r="CZ198" s="210">
        <f>'Model Assumptions'!$I$719*'IQF Data'!CZ190</f>
        <v>12.81</v>
      </c>
      <c r="DA198" s="210">
        <f>'Model Assumptions'!$I$719*'IQF Data'!DA190</f>
        <v>12.81</v>
      </c>
      <c r="DB198" s="210">
        <f>'Model Assumptions'!$I$719*'IQF Data'!DB190</f>
        <v>12.81</v>
      </c>
      <c r="DC198" s="210">
        <f>'Model Assumptions'!$I$719*'IQF Data'!DC190</f>
        <v>10.247999999999999</v>
      </c>
      <c r="DD198" s="210">
        <f>'Model Assumptions'!$I$719*'IQF Data'!DD190</f>
        <v>10.247999999999999</v>
      </c>
      <c r="DE198" s="210">
        <f>'Model Assumptions'!$I$719*'IQF Data'!DE190</f>
        <v>10.247999999999999</v>
      </c>
      <c r="DF198" s="210">
        <f>'Model Assumptions'!$I$719*'IQF Data'!DF190</f>
        <v>12.81</v>
      </c>
      <c r="DG198" s="210">
        <f>'Model Assumptions'!$I$719*'IQF Data'!DG190</f>
        <v>12.81</v>
      </c>
      <c r="DH198" s="210">
        <f>'Model Assumptions'!$I$719*'IQF Data'!DH190</f>
        <v>12.81</v>
      </c>
      <c r="DI198" s="210">
        <f>'Model Assumptions'!$I$719*'IQF Data'!DI190</f>
        <v>10.247999999999999</v>
      </c>
      <c r="DJ198" s="210">
        <f>'Model Assumptions'!$I$719*'IQF Data'!DJ190</f>
        <v>10.247999999999999</v>
      </c>
      <c r="DK198" s="210">
        <f>'Model Assumptions'!$I$719*'IQF Data'!DK190</f>
        <v>10.247999999999999</v>
      </c>
      <c r="DL198" s="210">
        <f>'Model Assumptions'!$I$719*'IQF Data'!DL190</f>
        <v>12.81</v>
      </c>
      <c r="DM198" s="210">
        <f>'Model Assumptions'!$I$719*'IQF Data'!DM190</f>
        <v>12.81</v>
      </c>
      <c r="DN198" s="210">
        <f>'Model Assumptions'!$I$719*'IQF Data'!DN190</f>
        <v>12.81</v>
      </c>
      <c r="DO198" s="210">
        <f>'Model Assumptions'!$I$719*'IQF Data'!DO190</f>
        <v>10.247999999999999</v>
      </c>
      <c r="DP198" s="210">
        <f>'Model Assumptions'!$I$719*'IQF Data'!DP190</f>
        <v>10.247999999999999</v>
      </c>
      <c r="DQ198" s="210">
        <f>'Model Assumptions'!$I$719*'IQF Data'!DQ190</f>
        <v>10.247999999999999</v>
      </c>
      <c r="DR198" s="210">
        <f>'Model Assumptions'!$I$719*'IQF Data'!DR190</f>
        <v>12.81</v>
      </c>
      <c r="DS198" s="210">
        <f>'Model Assumptions'!$I$719*'IQF Data'!DS190</f>
        <v>12.81</v>
      </c>
      <c r="DT198" s="210">
        <f>'Model Assumptions'!$I$719*'IQF Data'!DT190</f>
        <v>12.81</v>
      </c>
      <c r="DU198" s="210">
        <f>'Model Assumptions'!$I$719*'IQF Data'!DU190</f>
        <v>10.247999999999999</v>
      </c>
      <c r="DV198" s="210">
        <f>'Model Assumptions'!$I$719*'IQF Data'!DV190</f>
        <v>10.247999999999999</v>
      </c>
      <c r="DW198" s="210">
        <f>'Model Assumptions'!$I$719*'IQF Data'!DW190</f>
        <v>10.247999999999999</v>
      </c>
      <c r="DX198" s="210">
        <f>'Model Assumptions'!$I$719*'IQF Data'!DX190</f>
        <v>12.81</v>
      </c>
      <c r="DY198" s="210">
        <f>'Model Assumptions'!$I$719*'IQF Data'!DY190</f>
        <v>12.81</v>
      </c>
      <c r="DZ198" s="210">
        <f>'Model Assumptions'!$I$719*'IQF Data'!DZ190</f>
        <v>12.81</v>
      </c>
      <c r="EA198" s="210">
        <f>'Model Assumptions'!$I$719*'IQF Data'!EA190</f>
        <v>10.247999999999999</v>
      </c>
      <c r="EB198" s="210">
        <f>'Model Assumptions'!$I$719*'IQF Data'!EB190</f>
        <v>10.247999999999999</v>
      </c>
      <c r="EC198" s="210">
        <f>'Model Assumptions'!$I$719*'IQF Data'!EC190</f>
        <v>10.247999999999999</v>
      </c>
      <c r="ED198" s="210">
        <f>'Model Assumptions'!$I$719*'IQF Data'!ED190</f>
        <v>12.81</v>
      </c>
      <c r="EE198" s="210">
        <f>'Model Assumptions'!$I$719*'IQF Data'!EE190</f>
        <v>12.81</v>
      </c>
      <c r="EF198" s="210">
        <f>'Model Assumptions'!$I$719*'IQF Data'!EF190</f>
        <v>12.81</v>
      </c>
      <c r="EG198" s="210">
        <f>'Model Assumptions'!$I$719*'IQF Data'!EG190</f>
        <v>0</v>
      </c>
      <c r="EH198" s="210">
        <f>'Model Assumptions'!$I$719*'IQF Data'!EH190</f>
        <v>0</v>
      </c>
      <c r="EI198" s="210">
        <f>'Model Assumptions'!$I$719*'IQF Data'!EI190</f>
        <v>0</v>
      </c>
      <c r="EJ198" s="210">
        <f>'Model Assumptions'!$I$719*'IQF Data'!EJ190</f>
        <v>0</v>
      </c>
      <c r="EK198" s="210">
        <f>'Model Assumptions'!$I$719*'IQF Data'!EK190</f>
        <v>0</v>
      </c>
      <c r="EL198" s="210">
        <f>'Model Assumptions'!$I$719*'IQF Data'!EL190</f>
        <v>0</v>
      </c>
      <c r="EM198" s="210">
        <f>'Model Assumptions'!$I$719*'IQF Data'!EM190</f>
        <v>0</v>
      </c>
      <c r="EN198" s="210">
        <f>'Model Assumptions'!$I$719*'IQF Data'!EN190</f>
        <v>0</v>
      </c>
      <c r="EO198" s="210">
        <f>'Model Assumptions'!$I$719*'IQF Data'!EO190</f>
        <v>0</v>
      </c>
      <c r="EP198" s="210">
        <f>'Model Assumptions'!$I$719*'IQF Data'!EP190</f>
        <v>0</v>
      </c>
      <c r="EQ198" s="210">
        <f>'Model Assumptions'!$I$719*'IQF Data'!EQ190</f>
        <v>0</v>
      </c>
      <c r="ER198" s="210">
        <f>'Model Assumptions'!$I$719*'IQF Data'!ER190</f>
        <v>0</v>
      </c>
      <c r="ES198" s="210">
        <f>'Model Assumptions'!$I$719*'IQF Data'!ES190</f>
        <v>0</v>
      </c>
      <c r="ET198" s="210">
        <f>'Model Assumptions'!$I$719*'IQF Data'!ET190</f>
        <v>0</v>
      </c>
      <c r="EU198" s="210">
        <f>'Model Assumptions'!$I$719*'IQF Data'!EU190</f>
        <v>0</v>
      </c>
      <c r="EV198" s="210">
        <f>'Model Assumptions'!$I$719*'IQF Data'!EV190</f>
        <v>0</v>
      </c>
      <c r="EW198" s="210">
        <f>'Model Assumptions'!$I$719*'IQF Data'!EW190</f>
        <v>0</v>
      </c>
      <c r="EX198" s="210">
        <f>'Model Assumptions'!$I$719*'IQF Data'!EX190</f>
        <v>0</v>
      </c>
      <c r="EY198" s="210">
        <f>'Model Assumptions'!$I$719*'IQF Data'!EY190</f>
        <v>0</v>
      </c>
      <c r="EZ198" s="210">
        <f>'Model Assumptions'!$I$719*'IQF Data'!EZ190</f>
        <v>0</v>
      </c>
      <c r="FA198" s="210">
        <f>'Model Assumptions'!$I$719*'IQF Data'!FA190</f>
        <v>0</v>
      </c>
      <c r="FB198" s="210">
        <f>'Model Assumptions'!$I$719*'IQF Data'!FB190</f>
        <v>0</v>
      </c>
      <c r="FC198" s="210">
        <f>'Model Assumptions'!$I$719*'IQF Data'!FC190</f>
        <v>0</v>
      </c>
      <c r="FD198" s="210">
        <f>'Model Assumptions'!$I$719*'IQF Data'!FD190</f>
        <v>0</v>
      </c>
      <c r="FE198" s="210">
        <f>'Model Assumptions'!$I$719*'IQF Data'!FE190</f>
        <v>0</v>
      </c>
      <c r="FF198" s="210">
        <f>'Model Assumptions'!$I$719*'IQF Data'!FF190</f>
        <v>0</v>
      </c>
      <c r="FG198" s="210">
        <f>'Model Assumptions'!$I$719*'IQF Data'!FG190</f>
        <v>0</v>
      </c>
      <c r="FH198" s="210">
        <f>'Model Assumptions'!$I$719*'IQF Data'!FH190</f>
        <v>0</v>
      </c>
      <c r="FI198" s="210">
        <f>'Model Assumptions'!$I$719*'IQF Data'!FI190</f>
        <v>0</v>
      </c>
      <c r="FJ198" s="210">
        <f>'Model Assumptions'!$I$719*'IQF Data'!FJ190</f>
        <v>0</v>
      </c>
      <c r="FK198" s="210">
        <f>'Model Assumptions'!$I$719*'IQF Data'!FK190</f>
        <v>0</v>
      </c>
      <c r="FL198" s="210">
        <f>'Model Assumptions'!$I$719*'IQF Data'!FL190</f>
        <v>0</v>
      </c>
      <c r="FM198" s="210">
        <f>'Model Assumptions'!$I$719*'IQF Data'!FM190</f>
        <v>0</v>
      </c>
      <c r="FN198" s="210">
        <f>'Model Assumptions'!$I$719*'IQF Data'!FN190</f>
        <v>0</v>
      </c>
      <c r="FO198" s="210">
        <f>'Model Assumptions'!$I$719*'IQF Data'!FO190</f>
        <v>0</v>
      </c>
      <c r="FP198" s="210">
        <f>'Model Assumptions'!$I$719*'IQF Data'!FP190</f>
        <v>0</v>
      </c>
      <c r="FQ198" s="210">
        <f>'Model Assumptions'!$I$719*'IQF Data'!FQ190</f>
        <v>0</v>
      </c>
      <c r="FR198" s="210">
        <f>'Model Assumptions'!$I$719*'IQF Data'!FR190</f>
        <v>0</v>
      </c>
      <c r="FS198" s="210">
        <f>'Model Assumptions'!$I$719*'IQF Data'!FS190</f>
        <v>0</v>
      </c>
      <c r="FT198" s="210">
        <f>'Model Assumptions'!$I$719*'IQF Data'!FT190</f>
        <v>0</v>
      </c>
      <c r="FU198" s="210">
        <f>'Model Assumptions'!$I$719*'IQF Data'!FU190</f>
        <v>0</v>
      </c>
      <c r="FV198" s="210">
        <f>'Model Assumptions'!$I$719*'IQF Data'!FV190</f>
        <v>0</v>
      </c>
      <c r="FW198" s="210">
        <f>'Model Assumptions'!$I$719*'IQF Data'!FW190</f>
        <v>0</v>
      </c>
      <c r="FX198" s="210">
        <f>'Model Assumptions'!$I$719*'IQF Data'!FX190</f>
        <v>0</v>
      </c>
      <c r="FY198" s="210">
        <f>'Model Assumptions'!$I$719*'IQF Data'!FY190</f>
        <v>0</v>
      </c>
      <c r="FZ198" s="210">
        <f>'Model Assumptions'!$I$719*'IQF Data'!FZ190</f>
        <v>0</v>
      </c>
      <c r="GA198" s="210">
        <f>'Model Assumptions'!$I$719*'IQF Data'!GA190</f>
        <v>0</v>
      </c>
      <c r="GB198" s="210">
        <f>'Model Assumptions'!$I$719*'IQF Data'!GB190</f>
        <v>0</v>
      </c>
      <c r="GC198" s="210">
        <f>'Model Assumptions'!$I$719*'IQF Data'!GC190</f>
        <v>0</v>
      </c>
      <c r="GD198" s="210">
        <f>'Model Assumptions'!$I$719*'IQF Data'!GD190</f>
        <v>0</v>
      </c>
      <c r="GE198" s="210">
        <f>'Model Assumptions'!$I$719*'IQF Data'!GE190</f>
        <v>0</v>
      </c>
      <c r="GF198" s="210">
        <f>'Model Assumptions'!$I$719*'IQF Data'!GF190</f>
        <v>0</v>
      </c>
      <c r="GG198" s="210">
        <f>'Model Assumptions'!$I$719*'IQF Data'!GG190</f>
        <v>0</v>
      </c>
      <c r="GH198" s="210">
        <f>'Model Assumptions'!$I$719*'IQF Data'!GH190</f>
        <v>0</v>
      </c>
      <c r="GI198" s="210">
        <f>'Model Assumptions'!$I$719*'IQF Data'!GI190</f>
        <v>0</v>
      </c>
      <c r="GJ198" s="210">
        <f>'Model Assumptions'!$I$719*'IQF Data'!GJ190</f>
        <v>0</v>
      </c>
      <c r="GK198" s="210">
        <f>'Model Assumptions'!$I$719*'IQF Data'!GK190</f>
        <v>0</v>
      </c>
      <c r="GL198" s="210">
        <f>'Model Assumptions'!$I$719*'IQF Data'!GL190</f>
        <v>0</v>
      </c>
      <c r="GM198" s="210">
        <f>'Model Assumptions'!$I$719*'IQF Data'!GM190</f>
        <v>0</v>
      </c>
      <c r="GN198" s="210">
        <f>'Model Assumptions'!$I$719*'IQF Data'!GN190</f>
        <v>0</v>
      </c>
      <c r="GO198" s="210">
        <f>'Model Assumptions'!$I$719*'IQF Data'!GO190</f>
        <v>0</v>
      </c>
      <c r="GP198" s="210">
        <f>'Model Assumptions'!$I$719*'IQF Data'!GP190</f>
        <v>0</v>
      </c>
      <c r="GQ198" s="210">
        <f>'Model Assumptions'!$I$719*'IQF Data'!GQ190</f>
        <v>0</v>
      </c>
      <c r="GR198" s="210">
        <f>'Model Assumptions'!$I$719*'IQF Data'!GR190</f>
        <v>0</v>
      </c>
      <c r="GS198" s="210">
        <f>'Model Assumptions'!$I$719*'IQF Data'!GS190</f>
        <v>0</v>
      </c>
      <c r="GT198" s="210">
        <f>'Model Assumptions'!$I$719*'IQF Data'!GT190</f>
        <v>0</v>
      </c>
      <c r="GU198" s="210">
        <f>'Model Assumptions'!$I$719*'IQF Data'!GU190</f>
        <v>0</v>
      </c>
      <c r="GV198" s="210">
        <f>'Model Assumptions'!$I$719*'IQF Data'!GV190</f>
        <v>0</v>
      </c>
      <c r="GX198" s="230">
        <f t="shared" si="284"/>
        <v>197</v>
      </c>
      <c r="HB198" s="211" t="str">
        <f>GM$18&amp;GM$19&amp;GM$20</f>
        <v/>
      </c>
      <c r="HF198" s="212" t="str">
        <f>GM$18&amp;GM$19&amp;GM$20&amp;"Term:"&amp; GM$43&amp;"  Mileage: "&amp;GM$44</f>
        <v xml:space="preserve">Term:  Mileage: </v>
      </c>
    </row>
    <row r="199" spans="1:214" ht="12" hidden="1" customHeight="1" x14ac:dyDescent="0.2">
      <c r="A199" s="230" t="s">
        <v>440</v>
      </c>
      <c r="B199" s="208" t="str">
        <f t="shared" si="283"/>
        <v>x</v>
      </c>
      <c r="D199" s="231" t="str">
        <f>'Management Costs'!C105</f>
        <v>Manage invoices</v>
      </c>
      <c r="E199" s="218">
        <f>'Model Assumptions'!$I$721*('IQF Data'!E188+'IQF Data'!E191)</f>
        <v>5.1472252292443352</v>
      </c>
      <c r="F199" s="218">
        <f>'Model Assumptions'!$I$721*('IQF Data'!F188+'IQF Data'!F191)</f>
        <v>5.7463680321445203</v>
      </c>
      <c r="G199" s="218">
        <f>'Model Assumptions'!$I$721*('IQF Data'!G188+'IQF Data'!G191)</f>
        <v>6.9446536379448878</v>
      </c>
      <c r="H199" s="218">
        <f>'Model Assumptions'!$I$721*('IQF Data'!H188+'IQF Data'!H191)</f>
        <v>6.4641537328695664</v>
      </c>
      <c r="I199" s="218">
        <f>'Model Assumptions'!$I$721*('IQF Data'!I188+'IQF Data'!I191)</f>
        <v>7.2130822364947962</v>
      </c>
      <c r="J199" s="218">
        <f>'Model Assumptions'!$I$721*('IQF Data'!J188+'IQF Data'!J191)</f>
        <v>8.7109392437452566</v>
      </c>
      <c r="K199" s="218">
        <f>'Model Assumptions'!$I$721*('IQF Data'!K188+'IQF Data'!K191)</f>
        <v>4.9559958520566889</v>
      </c>
      <c r="L199" s="218">
        <f>'Model Assumptions'!$I$721*('IQF Data'!L188+'IQF Data'!L191)</f>
        <v>5.5073743848040424</v>
      </c>
      <c r="M199" s="218">
        <f>'Model Assumptions'!$I$721*('IQF Data'!M188+'IQF Data'!M191)</f>
        <v>6.6101314502987494</v>
      </c>
      <c r="N199" s="218">
        <f>'Model Assumptions'!$I$721*('IQF Data'!N188+'IQF Data'!N191)</f>
        <v>6.2132190179908822</v>
      </c>
      <c r="O199" s="218">
        <f>'Model Assumptions'!$I$721*('IQF Data'!O188+'IQF Data'!O191)</f>
        <v>6.902442183925074</v>
      </c>
      <c r="P199" s="218">
        <f>'Model Assumptions'!$I$721*('IQF Data'!P188+'IQF Data'!P191)</f>
        <v>8.2808885157934604</v>
      </c>
      <c r="Q199" s="218">
        <f>'Model Assumptions'!$I$721*('IQF Data'!Q188+'IQF Data'!Q191)</f>
        <v>6.2321896115563753</v>
      </c>
      <c r="R199" s="218">
        <f>'Model Assumptions'!$I$721*('IQF Data'!R188+'IQF Data'!R191)</f>
        <v>7.0368482871125613</v>
      </c>
      <c r="S199" s="218">
        <f>'Model Assumptions'!$I$721*('IQF Data'!S188+'IQF Data'!S191)</f>
        <v>8.6461656382249323</v>
      </c>
      <c r="T199" s="218">
        <f>'Model Assumptions'!$I$721*('IQF Data'!T188+'IQF Data'!T191)</f>
        <v>7.8060129560016085</v>
      </c>
      <c r="U199" s="218">
        <f>'Model Assumptions'!$I$721*('IQF Data'!U188+'IQF Data'!U191)</f>
        <v>8.8118363004468403</v>
      </c>
      <c r="V199" s="218">
        <f>'Model Assumptions'!$I$721*('IQF Data'!V188+'IQF Data'!V191)</f>
        <v>10.823482989337306</v>
      </c>
      <c r="W199" s="218">
        <f>'Model Assumptions'!$I$721*('IQF Data'!W188+'IQF Data'!W191)</f>
        <v>6.3503207891852398</v>
      </c>
      <c r="X199" s="218">
        <f>'Model Assumptions'!$I$721*('IQF Data'!X188+'IQF Data'!X191)</f>
        <v>7.1856156862745095</v>
      </c>
      <c r="Y199" s="218">
        <f>'Model Assumptions'!$I$721*('IQF Data'!Y188+'IQF Data'!Y191)</f>
        <v>8.8562054804530508</v>
      </c>
      <c r="Z199" s="218">
        <f>'Model Assumptions'!$I$721*('IQF Data'!Z188+'IQF Data'!Z191)</f>
        <v>7.9624394105468275</v>
      </c>
      <c r="AA199" s="218">
        <f>'Model Assumptions'!$I$721*('IQF Data'!AA188+'IQF Data'!AA191)</f>
        <v>9.0065580319084155</v>
      </c>
      <c r="AB199" s="218">
        <f>'Model Assumptions'!$I$721*('IQF Data'!AB188+'IQF Data'!AB191)</f>
        <v>11.094795274631593</v>
      </c>
      <c r="AC199" s="218">
        <f>'Model Assumptions'!$I$721*('IQF Data'!AC188+'IQF Data'!AC191)</f>
        <v>5.8171257093236939</v>
      </c>
      <c r="AD199" s="218">
        <f>'Model Assumptions'!$I$721*('IQF Data'!AD188+'IQF Data'!AD191)</f>
        <v>6.5518848118903863</v>
      </c>
      <c r="AE199" s="218">
        <f>'Model Assumptions'!$I$721*('IQF Data'!AE188+'IQF Data'!AE191)</f>
        <v>8.0214030170237702</v>
      </c>
      <c r="AF199" s="218">
        <f>'Model Assumptions'!$I$721*('IQF Data'!AF188+'IQF Data'!AF191)</f>
        <v>7.3035745875320579</v>
      </c>
      <c r="AG199" s="218">
        <f>'Model Assumptions'!$I$721*('IQF Data'!AG188+'IQF Data'!AG191)</f>
        <v>8.2220234657404241</v>
      </c>
      <c r="AH199" s="218">
        <f>'Model Assumptions'!$I$721*('IQF Data'!AH188+'IQF Data'!AH191)</f>
        <v>10.058921222157153</v>
      </c>
      <c r="AI199" s="218">
        <f>'Model Assumptions'!$I$721*('IQF Data'!AI188+'IQF Data'!AI191)</f>
        <v>4.9994775234691851</v>
      </c>
      <c r="AJ199" s="218">
        <f>'Model Assumptions'!$I$721*('IQF Data'!AJ188+'IQF Data'!AJ191)</f>
        <v>5.561094585779518</v>
      </c>
      <c r="AK199" s="218">
        <f>'Model Assumptions'!$I$721*('IQF Data'!AK188+'IQF Data'!AK191)</f>
        <v>6.6843287104001803</v>
      </c>
      <c r="AL199" s="218">
        <f>'Model Assumptions'!$I$721*('IQF Data'!AL188+'IQF Data'!AL191)</f>
        <v>6.2694988513571008</v>
      </c>
      <c r="AM199" s="218">
        <f>'Model Assumptions'!$I$721*('IQF Data'!AM188+'IQF Data'!AM191)</f>
        <v>6.9715201792450161</v>
      </c>
      <c r="AN199" s="218">
        <f>'Model Assumptions'!$I$721*('IQF Data'!AN188+'IQF Data'!AN191)</f>
        <v>8.3755628350208475</v>
      </c>
      <c r="AO199" s="218">
        <f>'Model Assumptions'!$I$721*('IQF Data'!AO188+'IQF Data'!AO191)</f>
        <v>5.6934514424517744</v>
      </c>
      <c r="AP199" s="218">
        <f>'Model Assumptions'!$I$721*('IQF Data'!AP188+'IQF Data'!AP191)</f>
        <v>6.3889928669100584</v>
      </c>
      <c r="AQ199" s="218">
        <f>'Model Assumptions'!$I$721*('IQF Data'!AQ188+'IQF Data'!AQ191)</f>
        <v>7.7800757158266265</v>
      </c>
      <c r="AR199" s="218">
        <f>'Model Assumptions'!$I$721*('IQF Data'!AR188+'IQF Data'!AR191)</f>
        <v>7.1308782230246299</v>
      </c>
      <c r="AS199" s="218">
        <f>'Model Assumptions'!$I$721*('IQF Data'!AS188+'IQF Data'!AS191)</f>
        <v>8.0003050035974841</v>
      </c>
      <c r="AT199" s="218">
        <f>'Model Assumptions'!$I$721*('IQF Data'!AT188+'IQF Data'!AT191)</f>
        <v>9.739158564743196</v>
      </c>
      <c r="AU199" s="218">
        <f>'Model Assumptions'!$I$721*('IQF Data'!AU188+'IQF Data'!AU191)</f>
        <v>4.8546079368692618</v>
      </c>
      <c r="AV199" s="218">
        <f>'Model Assumptions'!$I$721*('IQF Data'!AV188+'IQF Data'!AV191)</f>
        <v>5.3761291448516584</v>
      </c>
      <c r="AW199" s="218">
        <f>'Model Assumptions'!$I$721*('IQF Data'!AW188+'IQF Data'!AW191)</f>
        <v>6.4191715608164506</v>
      </c>
      <c r="AX199" s="218">
        <f>'Model Assumptions'!$I$721*('IQF Data'!AX188+'IQF Data'!AX191)</f>
        <v>6.0745094468472578</v>
      </c>
      <c r="AY199" s="218">
        <f>'Model Assumptions'!$I$721*('IQF Data'!AY188+'IQF Data'!AY191)</f>
        <v>6.7264109568252524</v>
      </c>
      <c r="AZ199" s="218">
        <f>'Model Assumptions'!$I$721*('IQF Data'!AZ188+'IQF Data'!AZ191)</f>
        <v>8.0302139767812442</v>
      </c>
      <c r="BA199" s="218">
        <f>'Model Assumptions'!$I$721*('IQF Data'!BA188+'IQF Data'!BA191)</f>
        <v>5.8867625956871965</v>
      </c>
      <c r="BB199" s="218">
        <f>'Model Assumptions'!$I$721*('IQF Data'!BB188+'IQF Data'!BB191)</f>
        <v>6.6400022014309306</v>
      </c>
      <c r="BC199" s="218">
        <f>'Model Assumptions'!$I$721*('IQF Data'!BC188+'IQF Data'!BC191)</f>
        <v>8.146481412918396</v>
      </c>
      <c r="BD199" s="218">
        <f>'Model Assumptions'!$I$721*('IQF Data'!BD188+'IQF Data'!BD191)</f>
        <v>7.3963121028668644</v>
      </c>
      <c r="BE199" s="218">
        <f>'Model Assumptions'!$I$721*('IQF Data'!BE188+'IQF Data'!BE191)</f>
        <v>8.3378616100465308</v>
      </c>
      <c r="BF199" s="218">
        <f>'Model Assumptions'!$I$721*('IQF Data'!BF188+'IQF Data'!BF191)</f>
        <v>10.220960624405866</v>
      </c>
      <c r="BG199" s="218">
        <f>'Model Assumptions'!$I$721*('IQF Data'!BG188+'IQF Data'!BG191)</f>
        <v>5.0257503445768013</v>
      </c>
      <c r="BH199" s="218">
        <f>'Model Assumptions'!$I$721*('IQF Data'!BH188+'IQF Data'!BH191)</f>
        <v>5.595846216106839</v>
      </c>
      <c r="BI199" s="218">
        <f>'Model Assumptions'!$I$721*('IQF Data'!BI188+'IQF Data'!BI191)</f>
        <v>6.7360379591669162</v>
      </c>
      <c r="BJ199" s="218">
        <f>'Model Assumptions'!$I$721*('IQF Data'!BJ188+'IQF Data'!BJ191)</f>
        <v>6.3063701839893493</v>
      </c>
      <c r="BK199" s="218">
        <f>'Model Assumptions'!$I$721*('IQF Data'!BK188+'IQF Data'!BK191)</f>
        <v>7.0189900234018969</v>
      </c>
      <c r="BL199" s="218">
        <f>'Model Assumptions'!$I$721*('IQF Data'!BL188+'IQF Data'!BL191)</f>
        <v>8.444229702226993</v>
      </c>
      <c r="BM199" s="218">
        <f>'Model Assumptions'!$I$721*('IQF Data'!BM188+'IQF Data'!BM191)</f>
        <v>5.0257503445768013</v>
      </c>
      <c r="BN199" s="218">
        <f>'Model Assumptions'!$I$721*('IQF Data'!BN188+'IQF Data'!BN191)</f>
        <v>5.595846216106839</v>
      </c>
      <c r="BO199" s="218">
        <f>'Model Assumptions'!$I$721*('IQF Data'!BO188+'IQF Data'!BO191)</f>
        <v>6.7360379591669162</v>
      </c>
      <c r="BP199" s="218">
        <f>'Model Assumptions'!$I$721*('IQF Data'!BP188+'IQF Data'!BP191)</f>
        <v>6.3063701839893493</v>
      </c>
      <c r="BQ199" s="218">
        <f>'Model Assumptions'!$I$721*('IQF Data'!BQ188+'IQF Data'!BQ191)</f>
        <v>7.0189900234018969</v>
      </c>
      <c r="BR199" s="218">
        <f>'Model Assumptions'!$I$721*('IQF Data'!BR188+'IQF Data'!BR191)</f>
        <v>8.444229702226993</v>
      </c>
      <c r="BS199" s="218">
        <f>'Model Assumptions'!$I$721*('IQF Data'!BS188+'IQF Data'!BS191)</f>
        <v>4.8304348256938052</v>
      </c>
      <c r="BT199" s="218">
        <f>'Model Assumptions'!$I$721*('IQF Data'!BT188+'IQF Data'!BT191)</f>
        <v>5.3460874520004964</v>
      </c>
      <c r="BU199" s="218">
        <f>'Model Assumptions'!$I$721*('IQF Data'!BU188+'IQF Data'!BU191)</f>
        <v>6.3773927046138761</v>
      </c>
      <c r="BV199" s="218">
        <f>'Model Assumptions'!$I$721*('IQF Data'!BV188+'IQF Data'!BV191)</f>
        <v>6.0430006085771693</v>
      </c>
      <c r="BW199" s="218">
        <f>'Model Assumptions'!$I$721*('IQF Data'!BW188+'IQF Data'!BW191)</f>
        <v>6.6875663914605319</v>
      </c>
      <c r="BX199" s="218">
        <f>'Model Assumptions'!$I$721*('IQF Data'!BX188+'IQF Data'!BX191)</f>
        <v>7.9766979572272589</v>
      </c>
      <c r="BY199" s="218">
        <f>'Model Assumptions'!$I$721*('IQF Data'!BY188+'IQF Data'!BY191)</f>
        <v>6.2750646062510924</v>
      </c>
      <c r="BZ199" s="218">
        <f>'Model Assumptions'!$I$721*('IQF Data'!BZ188+'IQF Data'!BZ191)</f>
        <v>7.0905919678714868</v>
      </c>
      <c r="CA199" s="218">
        <f>'Model Assumptions'!$I$721*('IQF Data'!CA188+'IQF Data'!CA191)</f>
        <v>8.7216466911122748</v>
      </c>
      <c r="CB199" s="218">
        <f>'Model Assumptions'!$I$721*('IQF Data'!CB188+'IQF Data'!CB191)</f>
        <v>7.8624738082765848</v>
      </c>
      <c r="CC199" s="218">
        <f>'Model Assumptions'!$I$721*('IQF Data'!CC188+'IQF Data'!CC191)</f>
        <v>8.8818830103020776</v>
      </c>
      <c r="CD199" s="218">
        <f>'Model Assumptions'!$I$721*('IQF Data'!CD188+'IQF Data'!CD191)</f>
        <v>10.920701414353065</v>
      </c>
      <c r="CE199" s="218">
        <f>'Model Assumptions'!$I$721*('IQF Data'!CE188+'IQF Data'!CE191)</f>
        <v>5.637982824064566</v>
      </c>
      <c r="CF199" s="218">
        <f>'Model Assumptions'!$I$721*('IQF Data'!CF188+'IQF Data'!CF191)</f>
        <v>6.3187507968021421</v>
      </c>
      <c r="CG199" s="218">
        <f>'Model Assumptions'!$I$721*('IQF Data'!CG188+'IQF Data'!CG191)</f>
        <v>7.6802867422772954</v>
      </c>
      <c r="CH199" s="218">
        <f>'Model Assumptions'!$I$721*('IQF Data'!CH188+'IQF Data'!CH191)</f>
        <v>7.056942789986536</v>
      </c>
      <c r="CI199" s="218">
        <f>'Model Assumptions'!$I$721*('IQF Data'!CI188+'IQF Data'!CI191)</f>
        <v>7.9079027559085064</v>
      </c>
      <c r="CJ199" s="218">
        <f>'Model Assumptions'!$I$721*('IQF Data'!CJ188+'IQF Data'!CJ191)</f>
        <v>9.6098226877524482</v>
      </c>
      <c r="CK199" s="218">
        <f>'Model Assumptions'!$I$721*('IQF Data'!CK188+'IQF Data'!CK191)</f>
        <v>5.6831864335097748</v>
      </c>
      <c r="CL199" s="218">
        <f>'Model Assumptions'!$I$721*('IQF Data'!CL188+'IQF Data'!CL191)</f>
        <v>6.3779101310171979</v>
      </c>
      <c r="CM199" s="218">
        <f>'Model Assumptions'!$I$721*('IQF Data'!CM188+'IQF Data'!CM191)</f>
        <v>7.7673575260320451</v>
      </c>
      <c r="CN199" s="218">
        <f>'Model Assumptions'!$I$721*('IQF Data'!CN188+'IQF Data'!CN191)</f>
        <v>7.1195910553940536</v>
      </c>
      <c r="CO199" s="218">
        <f>'Model Assumptions'!$I$721*('IQF Data'!CO188+'IQF Data'!CO191)</f>
        <v>7.9879956772783336</v>
      </c>
      <c r="CP199" s="218">
        <f>'Model Assumptions'!$I$721*('IQF Data'!CP188+'IQF Data'!CP191)</f>
        <v>9.7248049210468928</v>
      </c>
      <c r="CQ199" s="218">
        <f>'Model Assumptions'!$I$721*('IQF Data'!CQ188+'IQF Data'!CQ191)</f>
        <v>5.7305647272981872</v>
      </c>
      <c r="CR199" s="218">
        <f>'Model Assumptions'!$I$721*('IQF Data'!CR188+'IQF Data'!CR191)</f>
        <v>6.4290885668276978</v>
      </c>
      <c r="CS199" s="218">
        <f>'Model Assumptions'!$I$721*('IQF Data'!CS188+'IQF Data'!CS191)</f>
        <v>7.826136245886719</v>
      </c>
      <c r="CT199" s="218">
        <f>'Model Assumptions'!$I$721*('IQF Data'!CT188+'IQF Data'!CT191)</f>
        <v>7.1717195267100751</v>
      </c>
      <c r="CU199" s="218">
        <f>'Model Assumptions'!$I$721*('IQF Data'!CU188+'IQF Data'!CU191)</f>
        <v>8.0448743261219633</v>
      </c>
      <c r="CV199" s="218">
        <f>'Model Assumptions'!$I$721*('IQF Data'!CV188+'IQF Data'!CV191)</f>
        <v>9.7911839249457415</v>
      </c>
      <c r="CW199" s="218">
        <f>'Model Assumptions'!$I$721*('IQF Data'!CW188+'IQF Data'!CW191)</f>
        <v>5.049440175261207</v>
      </c>
      <c r="CX199" s="218">
        <f>'Model Assumptions'!$I$721*('IQF Data'!CX188+'IQF Data'!CX191)</f>
        <v>5.6147984496124037</v>
      </c>
      <c r="CY199" s="218">
        <f>'Model Assumptions'!$I$721*('IQF Data'!CY188+'IQF Data'!CY191)</f>
        <v>6.7455149983147953</v>
      </c>
      <c r="CZ199" s="218">
        <f>'Model Assumptions'!$I$721*('IQF Data'!CZ188+'IQF Data'!CZ191)</f>
        <v>6.3241380182002027</v>
      </c>
      <c r="DA199" s="218">
        <f>'Model Assumptions'!$I$721*('IQF Data'!DA188+'IQF Data'!DA191)</f>
        <v>7.0308358611391988</v>
      </c>
      <c r="DB199" s="218">
        <f>'Model Assumptions'!$I$721*('IQF Data'!DB188+'IQF Data'!DB191)</f>
        <v>8.4442315470171891</v>
      </c>
      <c r="DC199" s="218">
        <f>'Model Assumptions'!$I$721*('IQF Data'!DC188+'IQF Data'!DC191)</f>
        <v>5.15270424743251</v>
      </c>
      <c r="DD199" s="218">
        <f>'Model Assumptions'!$I$721*('IQF Data'!DD188+'IQF Data'!DD191)</f>
        <v>5.7529428539703282</v>
      </c>
      <c r="DE199" s="218">
        <f>'Model Assumptions'!$I$721*('IQF Data'!DE188+'IQF Data'!DE191)</f>
        <v>6.9534200670459656</v>
      </c>
      <c r="DF199" s="218">
        <f>'Model Assumptions'!$I$721*('IQF Data'!DF188+'IQF Data'!DF191)</f>
        <v>6.4710025056047842</v>
      </c>
      <c r="DG199" s="218">
        <f>'Model Assumptions'!$I$721*('IQF Data'!DG188+'IQF Data'!DG191)</f>
        <v>7.2213007637770579</v>
      </c>
      <c r="DH199" s="218">
        <f>'Model Assumptions'!$I$721*('IQF Data'!DH188+'IQF Data'!DH191)</f>
        <v>8.7218972801216061</v>
      </c>
      <c r="DI199" s="218">
        <f>'Model Assumptions'!$I$721*('IQF Data'!DI188+'IQF Data'!DI191)</f>
        <v>6.3100849540052026</v>
      </c>
      <c r="DJ199" s="218">
        <f>'Model Assumptions'!$I$721*('IQF Data'!DJ188+'IQF Data'!DJ191)</f>
        <v>7.1071378730699442</v>
      </c>
      <c r="DK199" s="218">
        <f>'Model Assumptions'!$I$721*('IQF Data'!DK188+'IQF Data'!DK191)</f>
        <v>8.7012437111994263</v>
      </c>
      <c r="DL199" s="218">
        <f>'Model Assumptions'!$I$721*('IQF Data'!DL188+'IQF Data'!DL191)</f>
        <v>7.8744011028361287</v>
      </c>
      <c r="DM199" s="218">
        <f>'Model Assumptions'!$I$721*('IQF Data'!DM188+'IQF Data'!DM191)</f>
        <v>8.870717251667056</v>
      </c>
      <c r="DN199" s="218">
        <f>'Model Assumptions'!$I$721*('IQF Data'!DN188+'IQF Data'!DN191)</f>
        <v>10.863349549328911</v>
      </c>
      <c r="DO199" s="218">
        <f>'Model Assumptions'!$I$721*('IQF Data'!DO188+'IQF Data'!DO191)</f>
        <v>6.5134976053550133</v>
      </c>
      <c r="DP199" s="218">
        <f>'Model Assumptions'!$I$721*('IQF Data'!DP188+'IQF Data'!DP191)</f>
        <v>7.3850022666391926</v>
      </c>
      <c r="DQ199" s="218">
        <f>'Model Assumptions'!$I$721*('IQF Data'!DQ188+'IQF Data'!DQ191)</f>
        <v>9.1280115892075493</v>
      </c>
      <c r="DR199" s="218">
        <f>'Model Assumptions'!$I$721*('IQF Data'!DR188+'IQF Data'!DR191)</f>
        <v>8.1708784319602383</v>
      </c>
      <c r="DS199" s="218">
        <f>'Model Assumptions'!$I$721*('IQF Data'!DS188+'IQF Data'!DS191)</f>
        <v>9.2602592585654602</v>
      </c>
      <c r="DT199" s="218">
        <f>'Model Assumptions'!$I$721*('IQF Data'!DT188+'IQF Data'!DT191)</f>
        <v>11.439020911775909</v>
      </c>
      <c r="DU199" s="218">
        <f>'Model Assumptions'!$I$721*('IQF Data'!DU188+'IQF Data'!DU191)</f>
        <v>5.4332458682939233</v>
      </c>
      <c r="DV199" s="218">
        <f>'Model Assumptions'!$I$721*('IQF Data'!DV188+'IQF Data'!DV191)</f>
        <v>6.0774502923976614</v>
      </c>
      <c r="DW199" s="218">
        <f>'Model Assumptions'!$I$721*('IQF Data'!DW188+'IQF Data'!DW191)</f>
        <v>7.3658591406051359</v>
      </c>
      <c r="DX199" s="218">
        <f>'Model Assumptions'!$I$721*('IQF Data'!DX188+'IQF Data'!DX191)</f>
        <v>6.8065013984235954</v>
      </c>
      <c r="DY199" s="218">
        <f>'Model Assumptions'!$I$721*('IQF Data'!DY188+'IQF Data'!DY191)</f>
        <v>7.6117569285532669</v>
      </c>
      <c r="DZ199" s="218">
        <f>'Model Assumptions'!$I$721*('IQF Data'!DZ188+'IQF Data'!DZ191)</f>
        <v>9.2222679888126109</v>
      </c>
      <c r="EA199" s="218">
        <f>'Model Assumptions'!$I$721*('IQF Data'!EA188+'IQF Data'!EA191)</f>
        <v>4.8061870085751082</v>
      </c>
      <c r="EB199" s="218">
        <f>'Model Assumptions'!$I$721*('IQF Data'!EB188+'IQF Data'!EB191)</f>
        <v>5.3374215500945184</v>
      </c>
      <c r="EC199" s="218">
        <f>'Model Assumptions'!$I$721*('IQF Data'!EC188+'IQF Data'!EC191)</f>
        <v>6.3998906331333387</v>
      </c>
      <c r="ED199" s="218">
        <f>'Model Assumptions'!$I$721*('IQF Data'!ED188+'IQF Data'!ED191)</f>
        <v>6.0382301854743705</v>
      </c>
      <c r="EE199" s="218">
        <f>'Model Assumptions'!$I$721*('IQF Data'!EE188+'IQF Data'!EE191)</f>
        <v>6.702273362373635</v>
      </c>
      <c r="EF199" s="218">
        <f>'Model Assumptions'!$I$721*('IQF Data'!EF188+'IQF Data'!EF191)</f>
        <v>8.0303597161721605</v>
      </c>
      <c r="EG199" s="218">
        <f>'Model Assumptions'!$I$721*('IQF Data'!EG188+'IQF Data'!EG191)</f>
        <v>0</v>
      </c>
      <c r="EH199" s="218">
        <f>'Model Assumptions'!$I$721*('IQF Data'!EH188+'IQF Data'!EH191)</f>
        <v>0</v>
      </c>
      <c r="EI199" s="218">
        <f>'Model Assumptions'!$I$721*('IQF Data'!EI188+'IQF Data'!EI191)</f>
        <v>0</v>
      </c>
      <c r="EJ199" s="218">
        <f>'Model Assumptions'!$I$721*('IQF Data'!EJ188+'IQF Data'!EJ191)</f>
        <v>0</v>
      </c>
      <c r="EK199" s="218">
        <f>'Model Assumptions'!$I$721*('IQF Data'!EK188+'IQF Data'!EK191)</f>
        <v>0</v>
      </c>
      <c r="EL199" s="218">
        <f>'Model Assumptions'!$I$721*('IQF Data'!EL188+'IQF Data'!EL191)</f>
        <v>0</v>
      </c>
      <c r="EM199" s="218">
        <f>'Model Assumptions'!$I$721*('IQF Data'!EM188+'IQF Data'!EM191)</f>
        <v>0</v>
      </c>
      <c r="EN199" s="218">
        <f>'Model Assumptions'!$I$721*('IQF Data'!EN188+'IQF Data'!EN191)</f>
        <v>0</v>
      </c>
      <c r="EO199" s="218">
        <f>'Model Assumptions'!$I$721*('IQF Data'!EO188+'IQF Data'!EO191)</f>
        <v>0</v>
      </c>
      <c r="EP199" s="218">
        <f>'Model Assumptions'!$I$721*('IQF Data'!EP188+'IQF Data'!EP191)</f>
        <v>0</v>
      </c>
      <c r="EQ199" s="218">
        <f>'Model Assumptions'!$I$721*('IQF Data'!EQ188+'IQF Data'!EQ191)</f>
        <v>0</v>
      </c>
      <c r="ER199" s="218">
        <f>'Model Assumptions'!$I$721*('IQF Data'!ER188+'IQF Data'!ER191)</f>
        <v>0</v>
      </c>
      <c r="ES199" s="218">
        <f>'Model Assumptions'!$I$721*('IQF Data'!ES188+'IQF Data'!ES191)</f>
        <v>0</v>
      </c>
      <c r="ET199" s="218">
        <f>'Model Assumptions'!$I$721*('IQF Data'!ET188+'IQF Data'!ET191)</f>
        <v>0</v>
      </c>
      <c r="EU199" s="218">
        <f>'Model Assumptions'!$I$721*('IQF Data'!EU188+'IQF Data'!EU191)</f>
        <v>0</v>
      </c>
      <c r="EV199" s="218">
        <f>'Model Assumptions'!$I$721*('IQF Data'!EV188+'IQF Data'!EV191)</f>
        <v>0</v>
      </c>
      <c r="EW199" s="218">
        <f>'Model Assumptions'!$I$721*('IQF Data'!EW188+'IQF Data'!EW191)</f>
        <v>0</v>
      </c>
      <c r="EX199" s="218">
        <f>'Model Assumptions'!$I$721*('IQF Data'!EX188+'IQF Data'!EX191)</f>
        <v>0</v>
      </c>
      <c r="EY199" s="218">
        <f>'Model Assumptions'!$I$721*('IQF Data'!EY188+'IQF Data'!EY191)</f>
        <v>0</v>
      </c>
      <c r="EZ199" s="218">
        <f>'Model Assumptions'!$I$721*('IQF Data'!EZ188+'IQF Data'!EZ191)</f>
        <v>0</v>
      </c>
      <c r="FA199" s="218">
        <f>'Model Assumptions'!$I$721*('IQF Data'!FA188+'IQF Data'!FA191)</f>
        <v>0</v>
      </c>
      <c r="FB199" s="218">
        <f>'Model Assumptions'!$I$721*('IQF Data'!FB188+'IQF Data'!FB191)</f>
        <v>0</v>
      </c>
      <c r="FC199" s="218">
        <f>'Model Assumptions'!$I$721*('IQF Data'!FC188+'IQF Data'!FC191)</f>
        <v>0</v>
      </c>
      <c r="FD199" s="218">
        <f>'Model Assumptions'!$I$721*('IQF Data'!FD188+'IQF Data'!FD191)</f>
        <v>0</v>
      </c>
      <c r="FE199" s="218">
        <f>'Model Assumptions'!$I$721*('IQF Data'!FE188+'IQF Data'!FE191)</f>
        <v>0</v>
      </c>
      <c r="FF199" s="218">
        <f>'Model Assumptions'!$I$721*('IQF Data'!FF188+'IQF Data'!FF191)</f>
        <v>0</v>
      </c>
      <c r="FG199" s="218">
        <f>'Model Assumptions'!$I$721*('IQF Data'!FG188+'IQF Data'!FG191)</f>
        <v>0</v>
      </c>
      <c r="FH199" s="218">
        <f>'Model Assumptions'!$I$721*('IQF Data'!FH188+'IQF Data'!FH191)</f>
        <v>0</v>
      </c>
      <c r="FI199" s="218">
        <f>'Model Assumptions'!$I$721*('IQF Data'!FI188+'IQF Data'!FI191)</f>
        <v>0</v>
      </c>
      <c r="FJ199" s="218">
        <f>'Model Assumptions'!$I$721*('IQF Data'!FJ188+'IQF Data'!FJ191)</f>
        <v>0</v>
      </c>
      <c r="FK199" s="218">
        <f>'Model Assumptions'!$I$721*('IQF Data'!FK188+'IQF Data'!FK191)</f>
        <v>0</v>
      </c>
      <c r="FL199" s="218">
        <f>'Model Assumptions'!$I$721*('IQF Data'!FL188+'IQF Data'!FL191)</f>
        <v>0</v>
      </c>
      <c r="FM199" s="218">
        <f>'Model Assumptions'!$I$721*('IQF Data'!FM188+'IQF Data'!FM191)</f>
        <v>0</v>
      </c>
      <c r="FN199" s="218">
        <f>'Model Assumptions'!$I$721*('IQF Data'!FN188+'IQF Data'!FN191)</f>
        <v>0</v>
      </c>
      <c r="FO199" s="218">
        <f>'Model Assumptions'!$I$721*('IQF Data'!FO188+'IQF Data'!FO191)</f>
        <v>0</v>
      </c>
      <c r="FP199" s="218">
        <f>'Model Assumptions'!$I$721*('IQF Data'!FP188+'IQF Data'!FP191)</f>
        <v>0</v>
      </c>
      <c r="FQ199" s="218">
        <f>'Model Assumptions'!$I$721*('IQF Data'!FQ188+'IQF Data'!FQ191)</f>
        <v>0</v>
      </c>
      <c r="FR199" s="218">
        <f>'Model Assumptions'!$I$721*('IQF Data'!FR188+'IQF Data'!FR191)</f>
        <v>0</v>
      </c>
      <c r="FS199" s="218">
        <f>'Model Assumptions'!$I$721*('IQF Data'!FS188+'IQF Data'!FS191)</f>
        <v>0</v>
      </c>
      <c r="FT199" s="218">
        <f>'Model Assumptions'!$I$721*('IQF Data'!FT188+'IQF Data'!FT191)</f>
        <v>0</v>
      </c>
      <c r="FU199" s="218">
        <f>'Model Assumptions'!$I$721*('IQF Data'!FU188+'IQF Data'!FU191)</f>
        <v>0</v>
      </c>
      <c r="FV199" s="218">
        <f>'Model Assumptions'!$I$721*('IQF Data'!FV188+'IQF Data'!FV191)</f>
        <v>0</v>
      </c>
      <c r="FW199" s="218">
        <f>'Model Assumptions'!$I$721*('IQF Data'!FW188+'IQF Data'!FW191)</f>
        <v>0</v>
      </c>
      <c r="FX199" s="218">
        <f>'Model Assumptions'!$I$721*('IQF Data'!FX188+'IQF Data'!FX191)</f>
        <v>0</v>
      </c>
      <c r="FY199" s="218">
        <f>'Model Assumptions'!$I$721*('IQF Data'!FY188+'IQF Data'!FY191)</f>
        <v>0</v>
      </c>
      <c r="FZ199" s="218">
        <f>'Model Assumptions'!$I$721*('IQF Data'!FZ188+'IQF Data'!FZ191)</f>
        <v>0</v>
      </c>
      <c r="GA199" s="218">
        <f>'Model Assumptions'!$I$721*('IQF Data'!GA188+'IQF Data'!GA191)</f>
        <v>0</v>
      </c>
      <c r="GB199" s="218">
        <f>'Model Assumptions'!$I$721*('IQF Data'!GB188+'IQF Data'!GB191)</f>
        <v>0</v>
      </c>
      <c r="GC199" s="218">
        <f>'Model Assumptions'!$I$721*('IQF Data'!GC188+'IQF Data'!GC191)</f>
        <v>0</v>
      </c>
      <c r="GD199" s="218">
        <f>'Model Assumptions'!$I$721*('IQF Data'!GD188+'IQF Data'!GD191)</f>
        <v>0</v>
      </c>
      <c r="GE199" s="218">
        <f>'Model Assumptions'!$I$721*('IQF Data'!GE188+'IQF Data'!GE191)</f>
        <v>0</v>
      </c>
      <c r="GF199" s="218">
        <f>'Model Assumptions'!$I$721*('IQF Data'!GF188+'IQF Data'!GF191)</f>
        <v>0</v>
      </c>
      <c r="GG199" s="218">
        <f>'Model Assumptions'!$I$721*('IQF Data'!GG188+'IQF Data'!GG191)</f>
        <v>0</v>
      </c>
      <c r="GH199" s="218">
        <f>'Model Assumptions'!$I$721*('IQF Data'!GH188+'IQF Data'!GH191)</f>
        <v>0</v>
      </c>
      <c r="GI199" s="218">
        <f>'Model Assumptions'!$I$721*('IQF Data'!GI188+'IQF Data'!GI191)</f>
        <v>0</v>
      </c>
      <c r="GJ199" s="218">
        <f>'Model Assumptions'!$I$721*('IQF Data'!GJ188+'IQF Data'!GJ191)</f>
        <v>0</v>
      </c>
      <c r="GK199" s="218">
        <f>'Model Assumptions'!$I$721*('IQF Data'!GK188+'IQF Data'!GK191)</f>
        <v>0</v>
      </c>
      <c r="GL199" s="218">
        <f>'Model Assumptions'!$I$721*('IQF Data'!GL188+'IQF Data'!GL191)</f>
        <v>0</v>
      </c>
      <c r="GM199" s="218">
        <f>'Model Assumptions'!$I$721*('IQF Data'!GM188+'IQF Data'!GM191)</f>
        <v>0</v>
      </c>
      <c r="GN199" s="218">
        <f>'Model Assumptions'!$I$721*('IQF Data'!GN188+'IQF Data'!GN191)</f>
        <v>0</v>
      </c>
      <c r="GO199" s="218">
        <f>'Model Assumptions'!$I$721*('IQF Data'!GO188+'IQF Data'!GO191)</f>
        <v>0</v>
      </c>
      <c r="GP199" s="218">
        <f>'Model Assumptions'!$I$721*('IQF Data'!GP188+'IQF Data'!GP191)</f>
        <v>0</v>
      </c>
      <c r="GQ199" s="218">
        <f>'Model Assumptions'!$I$721*('IQF Data'!GQ188+'IQF Data'!GQ191)</f>
        <v>0</v>
      </c>
      <c r="GR199" s="218">
        <f>'Model Assumptions'!$I$721*('IQF Data'!GR188+'IQF Data'!GR191)</f>
        <v>0</v>
      </c>
      <c r="GS199" s="218">
        <f>'Model Assumptions'!$I$721*('IQF Data'!GS188+'IQF Data'!GS191)</f>
        <v>0</v>
      </c>
      <c r="GT199" s="218">
        <f>'Model Assumptions'!$I$721*('IQF Data'!GT188+'IQF Data'!GT191)</f>
        <v>0</v>
      </c>
      <c r="GU199" s="218">
        <f>'Model Assumptions'!$I$721*('IQF Data'!GU188+'IQF Data'!GU191)</f>
        <v>0</v>
      </c>
      <c r="GV199" s="218">
        <f>'Model Assumptions'!$I$721*('IQF Data'!GV188+'IQF Data'!GV191)</f>
        <v>0</v>
      </c>
      <c r="GX199" s="230">
        <f t="shared" si="284"/>
        <v>198</v>
      </c>
      <c r="HB199" s="211" t="str">
        <f>GN$18&amp;GN$19&amp;GN$20</f>
        <v/>
      </c>
      <c r="HF199" s="212" t="str">
        <f>GN$18&amp;GN$19&amp;GN$20&amp;"Term:"&amp; GN$43&amp;"  Mileage: "&amp;GN$44</f>
        <v xml:space="preserve">Term:  Mileage: </v>
      </c>
    </row>
    <row r="200" spans="1:214" ht="12" hidden="1" customHeight="1" x14ac:dyDescent="0.2">
      <c r="A200" s="230" t="s">
        <v>440</v>
      </c>
      <c r="B200" s="208" t="str">
        <f t="shared" si="283"/>
        <v>x</v>
      </c>
      <c r="D200" s="231" t="str">
        <f>'Management Costs'!C107</f>
        <v>Manage fuel receipts</v>
      </c>
      <c r="E200" s="218">
        <f>'Model Assumptions'!$I$723*'IQF Data'!E189</f>
        <v>16.888888888888889</v>
      </c>
      <c r="F200" s="218">
        <f>'Model Assumptions'!$I$723*'IQF Data'!F189</f>
        <v>20.266666666666666</v>
      </c>
      <c r="G200" s="218">
        <f>'Model Assumptions'!$I$723*'IQF Data'!G189</f>
        <v>27.022222222222219</v>
      </c>
      <c r="H200" s="218">
        <f>'Model Assumptions'!$I$723*'IQF Data'!H189</f>
        <v>21.111111111111111</v>
      </c>
      <c r="I200" s="218">
        <f>'Model Assumptions'!$I$723*'IQF Data'!I189</f>
        <v>25.333333333333332</v>
      </c>
      <c r="J200" s="218">
        <f>'Model Assumptions'!$I$723*'IQF Data'!J189</f>
        <v>33.777777777777779</v>
      </c>
      <c r="K200" s="218">
        <f>'Model Assumptions'!$I$723*'IQF Data'!K189</f>
        <v>17.777777777777779</v>
      </c>
      <c r="L200" s="218">
        <f>'Model Assumptions'!$I$723*'IQF Data'!L189</f>
        <v>21.333333333333336</v>
      </c>
      <c r="M200" s="218">
        <f>'Model Assumptions'!$I$723*'IQF Data'!M189</f>
        <v>28.444444444444446</v>
      </c>
      <c r="N200" s="218">
        <f>'Model Assumptions'!$I$723*'IQF Data'!N189</f>
        <v>22.222222222222225</v>
      </c>
      <c r="O200" s="218">
        <f>'Model Assumptions'!$I$723*'IQF Data'!O189</f>
        <v>26.666666666666671</v>
      </c>
      <c r="P200" s="218">
        <f>'Model Assumptions'!$I$723*'IQF Data'!P189</f>
        <v>35.555555555555557</v>
      </c>
      <c r="Q200" s="218">
        <f>'Model Assumptions'!$I$723*'IQF Data'!Q189</f>
        <v>21.777777777777782</v>
      </c>
      <c r="R200" s="218">
        <f>'Model Assumptions'!$I$723*'IQF Data'!R189</f>
        <v>26.13333333333334</v>
      </c>
      <c r="S200" s="218">
        <f>'Model Assumptions'!$I$723*'IQF Data'!S189</f>
        <v>34.844444444444449</v>
      </c>
      <c r="T200" s="218">
        <f>'Model Assumptions'!$I$723*'IQF Data'!T189</f>
        <v>27.222222222222225</v>
      </c>
      <c r="U200" s="218">
        <f>'Model Assumptions'!$I$723*'IQF Data'!U189</f>
        <v>32.666666666666671</v>
      </c>
      <c r="V200" s="218">
        <f>'Model Assumptions'!$I$723*'IQF Data'!V189</f>
        <v>43.555555555555564</v>
      </c>
      <c r="W200" s="218">
        <f>'Model Assumptions'!$I$723*'IQF Data'!W189</f>
        <v>18.400000000000002</v>
      </c>
      <c r="X200" s="218">
        <f>'Model Assumptions'!$I$723*'IQF Data'!X189</f>
        <v>22.08</v>
      </c>
      <c r="Y200" s="218">
        <f>'Model Assumptions'!$I$723*'IQF Data'!Y189</f>
        <v>29.439999999999998</v>
      </c>
      <c r="Z200" s="218">
        <f>'Model Assumptions'!$I$723*'IQF Data'!Z189</f>
        <v>23</v>
      </c>
      <c r="AA200" s="218">
        <f>'Model Assumptions'!$I$723*'IQF Data'!AA189</f>
        <v>27.6</v>
      </c>
      <c r="AB200" s="218">
        <f>'Model Assumptions'!$I$723*'IQF Data'!AB189</f>
        <v>36.800000000000004</v>
      </c>
      <c r="AC200" s="218">
        <f>'Model Assumptions'!$I$723*'IQF Data'!AC189</f>
        <v>18.545454545454543</v>
      </c>
      <c r="AD200" s="218">
        <f>'Model Assumptions'!$I$723*'IQF Data'!AD189</f>
        <v>22.254545454545454</v>
      </c>
      <c r="AE200" s="218">
        <f>'Model Assumptions'!$I$723*'IQF Data'!AE189</f>
        <v>29.672727272727272</v>
      </c>
      <c r="AF200" s="218">
        <f>'Model Assumptions'!$I$723*'IQF Data'!AF189</f>
        <v>23.181818181818183</v>
      </c>
      <c r="AG200" s="218">
        <f>'Model Assumptions'!$I$723*'IQF Data'!AG189</f>
        <v>27.81818181818182</v>
      </c>
      <c r="AH200" s="218">
        <f>'Model Assumptions'!$I$723*'IQF Data'!AH189</f>
        <v>37.090909090909086</v>
      </c>
      <c r="AI200" s="218">
        <f>'Model Assumptions'!$I$723*'IQF Data'!AI189</f>
        <v>19.600000000000005</v>
      </c>
      <c r="AJ200" s="218">
        <f>'Model Assumptions'!$I$723*'IQF Data'!AJ189</f>
        <v>23.520000000000003</v>
      </c>
      <c r="AK200" s="218">
        <f>'Model Assumptions'!$I$723*'IQF Data'!AK189</f>
        <v>31.360000000000003</v>
      </c>
      <c r="AL200" s="218">
        <f>'Model Assumptions'!$I$723*'IQF Data'!AL189</f>
        <v>24.500000000000004</v>
      </c>
      <c r="AM200" s="218">
        <f>'Model Assumptions'!$I$723*'IQF Data'!AM189</f>
        <v>29.400000000000002</v>
      </c>
      <c r="AN200" s="218">
        <f>'Model Assumptions'!$I$723*'IQF Data'!AN189</f>
        <v>39.20000000000001</v>
      </c>
      <c r="AO200" s="218">
        <f>'Model Assumptions'!$I$723*'IQF Data'!AO189</f>
        <v>16.923076923076923</v>
      </c>
      <c r="AP200" s="218">
        <f>'Model Assumptions'!$I$723*'IQF Data'!AP189</f>
        <v>20.30769230769231</v>
      </c>
      <c r="AQ200" s="218">
        <f>'Model Assumptions'!$I$723*'IQF Data'!AQ189</f>
        <v>27.07692307692308</v>
      </c>
      <c r="AR200" s="218">
        <f>'Model Assumptions'!$I$723*'IQF Data'!AR189</f>
        <v>21.153846153846157</v>
      </c>
      <c r="AS200" s="218">
        <f>'Model Assumptions'!$I$723*'IQF Data'!AS189</f>
        <v>25.384615384615387</v>
      </c>
      <c r="AT200" s="218">
        <f>'Model Assumptions'!$I$723*'IQF Data'!AT189</f>
        <v>33.846153846153847</v>
      </c>
      <c r="AU200" s="218">
        <f>'Model Assumptions'!$I$723*'IQF Data'!AU189</f>
        <v>18</v>
      </c>
      <c r="AV200" s="218">
        <f>'Model Assumptions'!$I$723*'IQF Data'!AV189</f>
        <v>21.6</v>
      </c>
      <c r="AW200" s="218">
        <f>'Model Assumptions'!$I$723*'IQF Data'!AW189</f>
        <v>28.8</v>
      </c>
      <c r="AX200" s="218">
        <f>'Model Assumptions'!$I$723*'IQF Data'!AX189</f>
        <v>22.5</v>
      </c>
      <c r="AY200" s="218">
        <f>'Model Assumptions'!$I$723*'IQF Data'!AY189</f>
        <v>27</v>
      </c>
      <c r="AZ200" s="218">
        <f>'Model Assumptions'!$I$723*'IQF Data'!AZ189</f>
        <v>36</v>
      </c>
      <c r="BA200" s="218">
        <f>'Model Assumptions'!$I$723*'IQF Data'!BA189</f>
        <v>14.92957746478873</v>
      </c>
      <c r="BB200" s="218">
        <f>'Model Assumptions'!$I$723*'IQF Data'!BB189</f>
        <v>17.915492957746476</v>
      </c>
      <c r="BC200" s="218">
        <f>'Model Assumptions'!$I$723*'IQF Data'!BC189</f>
        <v>23.887323943661972</v>
      </c>
      <c r="BD200" s="218">
        <f>'Model Assumptions'!$I$723*'IQF Data'!BD189</f>
        <v>18.661971830985916</v>
      </c>
      <c r="BE200" s="218">
        <f>'Model Assumptions'!$I$723*'IQF Data'!BE189</f>
        <v>22.3943661971831</v>
      </c>
      <c r="BF200" s="218">
        <f>'Model Assumptions'!$I$723*'IQF Data'!BF189</f>
        <v>29.859154929577461</v>
      </c>
      <c r="BG200" s="218">
        <f>'Model Assumptions'!$I$723*'IQF Data'!BG189</f>
        <v>15.142857142857142</v>
      </c>
      <c r="BH200" s="218">
        <f>'Model Assumptions'!$I$723*'IQF Data'!BH189</f>
        <v>18.171428571428574</v>
      </c>
      <c r="BI200" s="218">
        <f>'Model Assumptions'!$I$723*'IQF Data'!BI189</f>
        <v>24.228571428571428</v>
      </c>
      <c r="BJ200" s="218">
        <f>'Model Assumptions'!$I$723*'IQF Data'!BJ189</f>
        <v>18.928571428571427</v>
      </c>
      <c r="BK200" s="218">
        <f>'Model Assumptions'!$I$723*'IQF Data'!BK189</f>
        <v>22.714285714285715</v>
      </c>
      <c r="BL200" s="218">
        <f>'Model Assumptions'!$I$723*'IQF Data'!BL189</f>
        <v>30.285714285714285</v>
      </c>
      <c r="BM200" s="218">
        <f>'Model Assumptions'!$I$723*'IQF Data'!BM189</f>
        <v>16</v>
      </c>
      <c r="BN200" s="218">
        <f>'Model Assumptions'!$I$723*'IQF Data'!BN189</f>
        <v>19.200000000000003</v>
      </c>
      <c r="BO200" s="218">
        <f>'Model Assumptions'!$I$723*'IQF Data'!BO189</f>
        <v>25.6</v>
      </c>
      <c r="BP200" s="218">
        <f>'Model Assumptions'!$I$723*'IQF Data'!BP189</f>
        <v>20</v>
      </c>
      <c r="BQ200" s="218">
        <f>'Model Assumptions'!$I$723*'IQF Data'!BQ189</f>
        <v>24</v>
      </c>
      <c r="BR200" s="218">
        <f>'Model Assumptions'!$I$723*'IQF Data'!BR189</f>
        <v>32</v>
      </c>
      <c r="BS200" s="218">
        <f>'Model Assumptions'!$I$723*'IQF Data'!BS189</f>
        <v>13.428571428571429</v>
      </c>
      <c r="BT200" s="218">
        <f>'Model Assumptions'!$I$723*'IQF Data'!BT189</f>
        <v>16.114285714285714</v>
      </c>
      <c r="BU200" s="218">
        <f>'Model Assumptions'!$I$723*'IQF Data'!BU189</f>
        <v>21.485714285714288</v>
      </c>
      <c r="BV200" s="218">
        <f>'Model Assumptions'!$I$723*'IQF Data'!BV189</f>
        <v>16.785714285714288</v>
      </c>
      <c r="BW200" s="218">
        <f>'Model Assumptions'!$I$723*'IQF Data'!BW189</f>
        <v>20.142857142857146</v>
      </c>
      <c r="BX200" s="218">
        <f>'Model Assumptions'!$I$723*'IQF Data'!BX189</f>
        <v>26.857142857142858</v>
      </c>
      <c r="BY200" s="218">
        <f>'Model Assumptions'!$I$723*'IQF Data'!BY189</f>
        <v>19.714285714285715</v>
      </c>
      <c r="BZ200" s="218">
        <f>'Model Assumptions'!$I$723*'IQF Data'!BZ189</f>
        <v>23.657142857142858</v>
      </c>
      <c r="CA200" s="218">
        <f>'Model Assumptions'!$I$723*'IQF Data'!CA189</f>
        <v>31.542857142857144</v>
      </c>
      <c r="CB200" s="218">
        <f>'Model Assumptions'!$I$723*'IQF Data'!CB189</f>
        <v>24.642857142857146</v>
      </c>
      <c r="CC200" s="218">
        <f>'Model Assumptions'!$I$723*'IQF Data'!CC189</f>
        <v>29.571428571428573</v>
      </c>
      <c r="CD200" s="218">
        <f>'Model Assumptions'!$I$723*'IQF Data'!CD189</f>
        <v>39.428571428571431</v>
      </c>
      <c r="CE200" s="218">
        <f>'Model Assumptions'!$I$723*'IQF Data'!CE189</f>
        <v>20.701754385964918</v>
      </c>
      <c r="CF200" s="218">
        <f>'Model Assumptions'!$I$723*'IQF Data'!CF189</f>
        <v>24.842105263157897</v>
      </c>
      <c r="CG200" s="218">
        <f>'Model Assumptions'!$I$723*'IQF Data'!CG189</f>
        <v>33.122807017543863</v>
      </c>
      <c r="CH200" s="218">
        <f>'Model Assumptions'!$I$723*'IQF Data'!CH189</f>
        <v>25.877192982456144</v>
      </c>
      <c r="CI200" s="218">
        <f>'Model Assumptions'!$I$723*'IQF Data'!CI189</f>
        <v>31.05263157894737</v>
      </c>
      <c r="CJ200" s="218">
        <f>'Model Assumptions'!$I$723*'IQF Data'!CJ189</f>
        <v>41.403508771929836</v>
      </c>
      <c r="CK200" s="218">
        <f>'Model Assumptions'!$I$723*'IQF Data'!CK189</f>
        <v>14.545454545454547</v>
      </c>
      <c r="CL200" s="218">
        <f>'Model Assumptions'!$I$723*'IQF Data'!CL189</f>
        <v>17.454545454545453</v>
      </c>
      <c r="CM200" s="218">
        <f>'Model Assumptions'!$I$723*'IQF Data'!CM189</f>
        <v>23.272727272727273</v>
      </c>
      <c r="CN200" s="218">
        <f>'Model Assumptions'!$I$723*'IQF Data'!CN189</f>
        <v>18.181818181818183</v>
      </c>
      <c r="CO200" s="218">
        <f>'Model Assumptions'!$I$723*'IQF Data'!CO189</f>
        <v>21.81818181818182</v>
      </c>
      <c r="CP200" s="218">
        <f>'Model Assumptions'!$I$723*'IQF Data'!CP189</f>
        <v>29.090909090909093</v>
      </c>
      <c r="CQ200" s="218">
        <f>'Model Assumptions'!$I$723*'IQF Data'!CQ189</f>
        <v>15.714285714285715</v>
      </c>
      <c r="CR200" s="218">
        <f>'Model Assumptions'!$I$723*'IQF Data'!CR189</f>
        <v>18.857142857142858</v>
      </c>
      <c r="CS200" s="218">
        <f>'Model Assumptions'!$I$723*'IQF Data'!CS189</f>
        <v>25.142857142857142</v>
      </c>
      <c r="CT200" s="218">
        <f>'Model Assumptions'!$I$723*'IQF Data'!CT189</f>
        <v>19.642857142857142</v>
      </c>
      <c r="CU200" s="218">
        <f>'Model Assumptions'!$I$723*'IQF Data'!CU189</f>
        <v>23.571428571428573</v>
      </c>
      <c r="CV200" s="218">
        <f>'Model Assumptions'!$I$723*'IQF Data'!CV189</f>
        <v>31.428571428571431</v>
      </c>
      <c r="CW200" s="218">
        <f>'Model Assumptions'!$I$723*'IQF Data'!CW189</f>
        <v>15.342465753424657</v>
      </c>
      <c r="CX200" s="218">
        <f>'Model Assumptions'!$I$723*'IQF Data'!CX189</f>
        <v>18.410958904109588</v>
      </c>
      <c r="CY200" s="218">
        <f>'Model Assumptions'!$I$723*'IQF Data'!CY189</f>
        <v>24.547945205479451</v>
      </c>
      <c r="CZ200" s="218">
        <f>'Model Assumptions'!$I$723*'IQF Data'!CZ189</f>
        <v>19.17808219178082</v>
      </c>
      <c r="DA200" s="218">
        <f>'Model Assumptions'!$I$723*'IQF Data'!DA189</f>
        <v>23.013698630136986</v>
      </c>
      <c r="DB200" s="218">
        <f>'Model Assumptions'!$I$723*'IQF Data'!DB189</f>
        <v>30.684931506849313</v>
      </c>
      <c r="DC200" s="218">
        <f>'Model Assumptions'!$I$723*'IQF Data'!DC189</f>
        <v>23.555555555555557</v>
      </c>
      <c r="DD200" s="218">
        <f>'Model Assumptions'!$I$723*'IQF Data'!DD189</f>
        <v>28.266666666666669</v>
      </c>
      <c r="DE200" s="218">
        <f>'Model Assumptions'!$I$723*'IQF Data'!DE189</f>
        <v>37.68888888888889</v>
      </c>
      <c r="DF200" s="218">
        <f>'Model Assumptions'!$I$723*'IQF Data'!DF189</f>
        <v>29.444444444444446</v>
      </c>
      <c r="DG200" s="218">
        <f>'Model Assumptions'!$I$723*'IQF Data'!DG189</f>
        <v>35.333333333333336</v>
      </c>
      <c r="DH200" s="218">
        <f>'Model Assumptions'!$I$723*'IQF Data'!DH189</f>
        <v>47.111111111111114</v>
      </c>
      <c r="DI200" s="218">
        <f>'Model Assumptions'!$I$723*'IQF Data'!DI189</f>
        <v>25.333333333333336</v>
      </c>
      <c r="DJ200" s="218">
        <f>'Model Assumptions'!$I$723*'IQF Data'!DJ189</f>
        <v>30.400000000000002</v>
      </c>
      <c r="DK200" s="218">
        <f>'Model Assumptions'!$I$723*'IQF Data'!DK189</f>
        <v>40.533333333333339</v>
      </c>
      <c r="DL200" s="218">
        <f>'Model Assumptions'!$I$723*'IQF Data'!DL189</f>
        <v>31.666666666666671</v>
      </c>
      <c r="DM200" s="218">
        <f>'Model Assumptions'!$I$723*'IQF Data'!DM189</f>
        <v>38.000000000000007</v>
      </c>
      <c r="DN200" s="218">
        <f>'Model Assumptions'!$I$723*'IQF Data'!DN189</f>
        <v>50.666666666666671</v>
      </c>
      <c r="DO200" s="218">
        <f>'Model Assumptions'!$I$723*'IQF Data'!DO189</f>
        <v>19.666666666666668</v>
      </c>
      <c r="DP200" s="218">
        <f>'Model Assumptions'!$I$723*'IQF Data'!DP189</f>
        <v>23.6</v>
      </c>
      <c r="DQ200" s="218">
        <f>'Model Assumptions'!$I$723*'IQF Data'!DQ189</f>
        <v>31.466666666666669</v>
      </c>
      <c r="DR200" s="218">
        <f>'Model Assumptions'!$I$723*'IQF Data'!DR189</f>
        <v>24.583333333333336</v>
      </c>
      <c r="DS200" s="218">
        <f>'Model Assumptions'!$I$723*'IQF Data'!DS189</f>
        <v>29.5</v>
      </c>
      <c r="DT200" s="218">
        <f>'Model Assumptions'!$I$723*'IQF Data'!DT189</f>
        <v>39.333333333333336</v>
      </c>
      <c r="DU200" s="218">
        <f>'Model Assumptions'!$I$723*'IQF Data'!DU189</f>
        <v>19.5</v>
      </c>
      <c r="DV200" s="218">
        <f>'Model Assumptions'!$I$723*'IQF Data'!DV189</f>
        <v>23.400000000000002</v>
      </c>
      <c r="DW200" s="218">
        <f>'Model Assumptions'!$I$723*'IQF Data'!DW189</f>
        <v>31.200000000000003</v>
      </c>
      <c r="DX200" s="218">
        <f>'Model Assumptions'!$I$723*'IQF Data'!DX189</f>
        <v>24.375</v>
      </c>
      <c r="DY200" s="218">
        <f>'Model Assumptions'!$I$723*'IQF Data'!DY189</f>
        <v>29.25</v>
      </c>
      <c r="DZ200" s="218">
        <f>'Model Assumptions'!$I$723*'IQF Data'!DZ189</f>
        <v>39</v>
      </c>
      <c r="EA200" s="218">
        <f>'Model Assumptions'!$I$723*'IQF Data'!EA189</f>
        <v>22.75</v>
      </c>
      <c r="EB200" s="218">
        <f>'Model Assumptions'!$I$723*'IQF Data'!EB189</f>
        <v>27.3</v>
      </c>
      <c r="EC200" s="218">
        <f>'Model Assumptions'!$I$723*'IQF Data'!EC189</f>
        <v>36.4</v>
      </c>
      <c r="ED200" s="218">
        <f>'Model Assumptions'!$I$723*'IQF Data'!ED189</f>
        <v>28.4375</v>
      </c>
      <c r="EE200" s="218">
        <f>'Model Assumptions'!$I$723*'IQF Data'!EE189</f>
        <v>34.125</v>
      </c>
      <c r="EF200" s="218">
        <f>'Model Assumptions'!$I$723*'IQF Data'!EF189</f>
        <v>45.5</v>
      </c>
      <c r="EG200" s="218">
        <f>'Model Assumptions'!$I$723*'IQF Data'!EG189</f>
        <v>0</v>
      </c>
      <c r="EH200" s="218">
        <f>'Model Assumptions'!$I$723*'IQF Data'!EH189</f>
        <v>0</v>
      </c>
      <c r="EI200" s="218">
        <f>'Model Assumptions'!$I$723*'IQF Data'!EI189</f>
        <v>0</v>
      </c>
      <c r="EJ200" s="218">
        <f>'Model Assumptions'!$I$723*'IQF Data'!EJ189</f>
        <v>0</v>
      </c>
      <c r="EK200" s="218">
        <f>'Model Assumptions'!$I$723*'IQF Data'!EK189</f>
        <v>0</v>
      </c>
      <c r="EL200" s="218">
        <f>'Model Assumptions'!$I$723*'IQF Data'!EL189</f>
        <v>0</v>
      </c>
      <c r="EM200" s="218">
        <f>'Model Assumptions'!$I$723*'IQF Data'!EM189</f>
        <v>0</v>
      </c>
      <c r="EN200" s="218">
        <f>'Model Assumptions'!$I$723*'IQF Data'!EN189</f>
        <v>0</v>
      </c>
      <c r="EO200" s="218">
        <f>'Model Assumptions'!$I$723*'IQF Data'!EO189</f>
        <v>0</v>
      </c>
      <c r="EP200" s="218">
        <f>'Model Assumptions'!$I$723*'IQF Data'!EP189</f>
        <v>0</v>
      </c>
      <c r="EQ200" s="218">
        <f>'Model Assumptions'!$I$723*'IQF Data'!EQ189</f>
        <v>0</v>
      </c>
      <c r="ER200" s="218">
        <f>'Model Assumptions'!$I$723*'IQF Data'!ER189</f>
        <v>0</v>
      </c>
      <c r="ES200" s="218">
        <f>'Model Assumptions'!$I$723*'IQF Data'!ES189</f>
        <v>0</v>
      </c>
      <c r="ET200" s="218">
        <f>'Model Assumptions'!$I$723*'IQF Data'!ET189</f>
        <v>0</v>
      </c>
      <c r="EU200" s="218">
        <f>'Model Assumptions'!$I$723*'IQF Data'!EU189</f>
        <v>0</v>
      </c>
      <c r="EV200" s="218">
        <f>'Model Assumptions'!$I$723*'IQF Data'!EV189</f>
        <v>0</v>
      </c>
      <c r="EW200" s="218">
        <f>'Model Assumptions'!$I$723*'IQF Data'!EW189</f>
        <v>0</v>
      </c>
      <c r="EX200" s="218">
        <f>'Model Assumptions'!$I$723*'IQF Data'!EX189</f>
        <v>0</v>
      </c>
      <c r="EY200" s="218">
        <f>'Model Assumptions'!$I$723*'IQF Data'!EY189</f>
        <v>0</v>
      </c>
      <c r="EZ200" s="218">
        <f>'Model Assumptions'!$I$723*'IQF Data'!EZ189</f>
        <v>0</v>
      </c>
      <c r="FA200" s="218">
        <f>'Model Assumptions'!$I$723*'IQF Data'!FA189</f>
        <v>0</v>
      </c>
      <c r="FB200" s="218">
        <f>'Model Assumptions'!$I$723*'IQF Data'!FB189</f>
        <v>0</v>
      </c>
      <c r="FC200" s="218">
        <f>'Model Assumptions'!$I$723*'IQF Data'!FC189</f>
        <v>0</v>
      </c>
      <c r="FD200" s="218">
        <f>'Model Assumptions'!$I$723*'IQF Data'!FD189</f>
        <v>0</v>
      </c>
      <c r="FE200" s="218">
        <f>'Model Assumptions'!$I$723*'IQF Data'!FE189</f>
        <v>0</v>
      </c>
      <c r="FF200" s="218">
        <f>'Model Assumptions'!$I$723*'IQF Data'!FF189</f>
        <v>0</v>
      </c>
      <c r="FG200" s="218">
        <f>'Model Assumptions'!$I$723*'IQF Data'!FG189</f>
        <v>0</v>
      </c>
      <c r="FH200" s="218">
        <f>'Model Assumptions'!$I$723*'IQF Data'!FH189</f>
        <v>0</v>
      </c>
      <c r="FI200" s="218">
        <f>'Model Assumptions'!$I$723*'IQF Data'!FI189</f>
        <v>0</v>
      </c>
      <c r="FJ200" s="218">
        <f>'Model Assumptions'!$I$723*'IQF Data'!FJ189</f>
        <v>0</v>
      </c>
      <c r="FK200" s="218">
        <f>'Model Assumptions'!$I$723*'IQF Data'!FK189</f>
        <v>0</v>
      </c>
      <c r="FL200" s="218">
        <f>'Model Assumptions'!$I$723*'IQF Data'!FL189</f>
        <v>0</v>
      </c>
      <c r="FM200" s="218">
        <f>'Model Assumptions'!$I$723*'IQF Data'!FM189</f>
        <v>0</v>
      </c>
      <c r="FN200" s="218">
        <f>'Model Assumptions'!$I$723*'IQF Data'!FN189</f>
        <v>0</v>
      </c>
      <c r="FO200" s="218">
        <f>'Model Assumptions'!$I$723*'IQF Data'!FO189</f>
        <v>0</v>
      </c>
      <c r="FP200" s="218">
        <f>'Model Assumptions'!$I$723*'IQF Data'!FP189</f>
        <v>0</v>
      </c>
      <c r="FQ200" s="218">
        <f>'Model Assumptions'!$I$723*'IQF Data'!FQ189</f>
        <v>0</v>
      </c>
      <c r="FR200" s="218">
        <f>'Model Assumptions'!$I$723*'IQF Data'!FR189</f>
        <v>0</v>
      </c>
      <c r="FS200" s="218">
        <f>'Model Assumptions'!$I$723*'IQF Data'!FS189</f>
        <v>0</v>
      </c>
      <c r="FT200" s="218">
        <f>'Model Assumptions'!$I$723*'IQF Data'!FT189</f>
        <v>0</v>
      </c>
      <c r="FU200" s="218">
        <f>'Model Assumptions'!$I$723*'IQF Data'!FU189</f>
        <v>0</v>
      </c>
      <c r="FV200" s="218">
        <f>'Model Assumptions'!$I$723*'IQF Data'!FV189</f>
        <v>0</v>
      </c>
      <c r="FW200" s="218">
        <f>'Model Assumptions'!$I$723*'IQF Data'!FW189</f>
        <v>0</v>
      </c>
      <c r="FX200" s="218">
        <f>'Model Assumptions'!$I$723*'IQF Data'!FX189</f>
        <v>0</v>
      </c>
      <c r="FY200" s="218">
        <f>'Model Assumptions'!$I$723*'IQF Data'!FY189</f>
        <v>0</v>
      </c>
      <c r="FZ200" s="218">
        <f>'Model Assumptions'!$I$723*'IQF Data'!FZ189</f>
        <v>0</v>
      </c>
      <c r="GA200" s="218">
        <f>'Model Assumptions'!$I$723*'IQF Data'!GA189</f>
        <v>0</v>
      </c>
      <c r="GB200" s="218">
        <f>'Model Assumptions'!$I$723*'IQF Data'!GB189</f>
        <v>0</v>
      </c>
      <c r="GC200" s="218">
        <f>'Model Assumptions'!$I$723*'IQF Data'!GC189</f>
        <v>0</v>
      </c>
      <c r="GD200" s="218">
        <f>'Model Assumptions'!$I$723*'IQF Data'!GD189</f>
        <v>0</v>
      </c>
      <c r="GE200" s="218">
        <f>'Model Assumptions'!$I$723*'IQF Data'!GE189</f>
        <v>0</v>
      </c>
      <c r="GF200" s="218">
        <f>'Model Assumptions'!$I$723*'IQF Data'!GF189</f>
        <v>0</v>
      </c>
      <c r="GG200" s="218">
        <f>'Model Assumptions'!$I$723*'IQF Data'!GG189</f>
        <v>0</v>
      </c>
      <c r="GH200" s="218">
        <f>'Model Assumptions'!$I$723*'IQF Data'!GH189</f>
        <v>0</v>
      </c>
      <c r="GI200" s="218">
        <f>'Model Assumptions'!$I$723*'IQF Data'!GI189</f>
        <v>0</v>
      </c>
      <c r="GJ200" s="218">
        <f>'Model Assumptions'!$I$723*'IQF Data'!GJ189</f>
        <v>0</v>
      </c>
      <c r="GK200" s="218">
        <f>'Model Assumptions'!$I$723*'IQF Data'!GK189</f>
        <v>0</v>
      </c>
      <c r="GL200" s="218">
        <f>'Model Assumptions'!$I$723*'IQF Data'!GL189</f>
        <v>0</v>
      </c>
      <c r="GM200" s="218">
        <f>'Model Assumptions'!$I$723*'IQF Data'!GM189</f>
        <v>0</v>
      </c>
      <c r="GN200" s="218">
        <f>'Model Assumptions'!$I$723*'IQF Data'!GN189</f>
        <v>0</v>
      </c>
      <c r="GO200" s="218">
        <f>'Model Assumptions'!$I$723*'IQF Data'!GO189</f>
        <v>0</v>
      </c>
      <c r="GP200" s="218">
        <f>'Model Assumptions'!$I$723*'IQF Data'!GP189</f>
        <v>0</v>
      </c>
      <c r="GQ200" s="218">
        <f>'Model Assumptions'!$I$723*'IQF Data'!GQ189</f>
        <v>0</v>
      </c>
      <c r="GR200" s="218">
        <f>'Model Assumptions'!$I$723*'IQF Data'!GR189</f>
        <v>0</v>
      </c>
      <c r="GS200" s="218">
        <f>'Model Assumptions'!$I$723*'IQF Data'!GS189</f>
        <v>0</v>
      </c>
      <c r="GT200" s="218">
        <f>'Model Assumptions'!$I$723*'IQF Data'!GT189</f>
        <v>0</v>
      </c>
      <c r="GU200" s="218">
        <f>'Model Assumptions'!$I$723*'IQF Data'!GU189</f>
        <v>0</v>
      </c>
      <c r="GV200" s="218">
        <f>'Model Assumptions'!$I$723*'IQF Data'!GV189</f>
        <v>0</v>
      </c>
      <c r="GX200" s="230">
        <f t="shared" si="284"/>
        <v>199</v>
      </c>
      <c r="HB200" s="211" t="str">
        <f>GO$18&amp;GO$19&amp;GO$20</f>
        <v/>
      </c>
      <c r="HF200" s="212" t="str">
        <f>GO$18&amp;GO$19&amp;GO$20&amp;"Term:"&amp; GO$43&amp;"  Mileage: "&amp;GO$44</f>
        <v xml:space="preserve">Term:  Mileage: </v>
      </c>
    </row>
    <row r="201" spans="1:214" ht="12" hidden="1" customHeight="1" x14ac:dyDescent="0.2">
      <c r="A201" s="230" t="s">
        <v>440</v>
      </c>
      <c r="B201" s="208" t="str">
        <f t="shared" si="283"/>
        <v>x</v>
      </c>
      <c r="D201" s="231" t="str">
        <f>'Management Costs'!C109</f>
        <v>Sell used car</v>
      </c>
      <c r="E201" s="235">
        <f>'Model Assumptions'!$I$725</f>
        <v>10</v>
      </c>
      <c r="F201" s="235">
        <f>'Model Assumptions'!$I$725</f>
        <v>10</v>
      </c>
      <c r="G201" s="235">
        <f>'Model Assumptions'!$I$725</f>
        <v>10</v>
      </c>
      <c r="H201" s="235">
        <f>'Model Assumptions'!$I$725</f>
        <v>10</v>
      </c>
      <c r="I201" s="235">
        <f>'Model Assumptions'!$I$725</f>
        <v>10</v>
      </c>
      <c r="J201" s="235">
        <f>'Model Assumptions'!$I$725</f>
        <v>10</v>
      </c>
      <c r="K201" s="235">
        <f>'Model Assumptions'!$I$725</f>
        <v>10</v>
      </c>
      <c r="L201" s="235">
        <f>'Model Assumptions'!$I$725</f>
        <v>10</v>
      </c>
      <c r="M201" s="235">
        <f>'Model Assumptions'!$I$725</f>
        <v>10</v>
      </c>
      <c r="N201" s="235">
        <f>'Model Assumptions'!$I$725</f>
        <v>10</v>
      </c>
      <c r="O201" s="235">
        <f>'Model Assumptions'!$I$725</f>
        <v>10</v>
      </c>
      <c r="P201" s="235">
        <f>'Model Assumptions'!$I$725</f>
        <v>10</v>
      </c>
      <c r="Q201" s="235">
        <f>'Model Assumptions'!$I$725</f>
        <v>10</v>
      </c>
      <c r="R201" s="235">
        <f>'Model Assumptions'!$I$725</f>
        <v>10</v>
      </c>
      <c r="S201" s="235">
        <f>'Model Assumptions'!$I$725</f>
        <v>10</v>
      </c>
      <c r="T201" s="235">
        <f>'Model Assumptions'!$I$725</f>
        <v>10</v>
      </c>
      <c r="U201" s="235">
        <f>'Model Assumptions'!$I$725</f>
        <v>10</v>
      </c>
      <c r="V201" s="235">
        <f>'Model Assumptions'!$I$725</f>
        <v>10</v>
      </c>
      <c r="W201" s="235">
        <f>'Model Assumptions'!$I$725</f>
        <v>10</v>
      </c>
      <c r="X201" s="235">
        <f>'Model Assumptions'!$I$725</f>
        <v>10</v>
      </c>
      <c r="Y201" s="235">
        <f>'Model Assumptions'!$I$725</f>
        <v>10</v>
      </c>
      <c r="Z201" s="235">
        <f>'Model Assumptions'!$I$725</f>
        <v>10</v>
      </c>
      <c r="AA201" s="235">
        <f>'Model Assumptions'!$I$725</f>
        <v>10</v>
      </c>
      <c r="AB201" s="235">
        <f>'Model Assumptions'!$I$725</f>
        <v>10</v>
      </c>
      <c r="AC201" s="235">
        <f>'Model Assumptions'!$I$725</f>
        <v>10</v>
      </c>
      <c r="AD201" s="235">
        <f>'Model Assumptions'!$I$725</f>
        <v>10</v>
      </c>
      <c r="AE201" s="235">
        <f>'Model Assumptions'!$I$725</f>
        <v>10</v>
      </c>
      <c r="AF201" s="235">
        <f>'Model Assumptions'!$I$725</f>
        <v>10</v>
      </c>
      <c r="AG201" s="235">
        <f>'Model Assumptions'!$I$725</f>
        <v>10</v>
      </c>
      <c r="AH201" s="235">
        <f>'Model Assumptions'!$I$725</f>
        <v>10</v>
      </c>
      <c r="AI201" s="235">
        <f>'Model Assumptions'!$I$725</f>
        <v>10</v>
      </c>
      <c r="AJ201" s="235">
        <f>'Model Assumptions'!$I$725</f>
        <v>10</v>
      </c>
      <c r="AK201" s="235">
        <f>'Model Assumptions'!$I$725</f>
        <v>10</v>
      </c>
      <c r="AL201" s="235">
        <f>'Model Assumptions'!$I$725</f>
        <v>10</v>
      </c>
      <c r="AM201" s="235">
        <f>'Model Assumptions'!$I$725</f>
        <v>10</v>
      </c>
      <c r="AN201" s="235">
        <f>'Model Assumptions'!$I$725</f>
        <v>10</v>
      </c>
      <c r="AO201" s="235">
        <f>'Model Assumptions'!$I$725</f>
        <v>10</v>
      </c>
      <c r="AP201" s="235">
        <f>'Model Assumptions'!$I$725</f>
        <v>10</v>
      </c>
      <c r="AQ201" s="235">
        <f>'Model Assumptions'!$I$725</f>
        <v>10</v>
      </c>
      <c r="AR201" s="235">
        <f>'Model Assumptions'!$I$725</f>
        <v>10</v>
      </c>
      <c r="AS201" s="235">
        <f>'Model Assumptions'!$I$725</f>
        <v>10</v>
      </c>
      <c r="AT201" s="235">
        <f>'Model Assumptions'!$I$725</f>
        <v>10</v>
      </c>
      <c r="AU201" s="235">
        <f>'Model Assumptions'!$I$725</f>
        <v>10</v>
      </c>
      <c r="AV201" s="235">
        <f>'Model Assumptions'!$I$725</f>
        <v>10</v>
      </c>
      <c r="AW201" s="235">
        <f>'Model Assumptions'!$I$725</f>
        <v>10</v>
      </c>
      <c r="AX201" s="235">
        <f>'Model Assumptions'!$I$725</f>
        <v>10</v>
      </c>
      <c r="AY201" s="235">
        <f>'Model Assumptions'!$I$725</f>
        <v>10</v>
      </c>
      <c r="AZ201" s="235">
        <f>'Model Assumptions'!$I$725</f>
        <v>10</v>
      </c>
      <c r="BA201" s="235">
        <f>'Model Assumptions'!$I$725</f>
        <v>10</v>
      </c>
      <c r="BB201" s="235">
        <f>'Model Assumptions'!$I$725</f>
        <v>10</v>
      </c>
      <c r="BC201" s="235">
        <f>'Model Assumptions'!$I$725</f>
        <v>10</v>
      </c>
      <c r="BD201" s="235">
        <f>'Model Assumptions'!$I$725</f>
        <v>10</v>
      </c>
      <c r="BE201" s="235">
        <f>'Model Assumptions'!$I$725</f>
        <v>10</v>
      </c>
      <c r="BF201" s="235">
        <f>'Model Assumptions'!$I$725</f>
        <v>10</v>
      </c>
      <c r="BG201" s="235">
        <f>'Model Assumptions'!$I$725</f>
        <v>10</v>
      </c>
      <c r="BH201" s="235">
        <f>'Model Assumptions'!$I$725</f>
        <v>10</v>
      </c>
      <c r="BI201" s="235">
        <f>'Model Assumptions'!$I$725</f>
        <v>10</v>
      </c>
      <c r="BJ201" s="235">
        <f>'Model Assumptions'!$I$725</f>
        <v>10</v>
      </c>
      <c r="BK201" s="235">
        <f>'Model Assumptions'!$I$725</f>
        <v>10</v>
      </c>
      <c r="BL201" s="235">
        <f>'Model Assumptions'!$I$725</f>
        <v>10</v>
      </c>
      <c r="BM201" s="235">
        <f>'Model Assumptions'!$I$725</f>
        <v>10</v>
      </c>
      <c r="BN201" s="235">
        <f>'Model Assumptions'!$I$725</f>
        <v>10</v>
      </c>
      <c r="BO201" s="235">
        <f>'Model Assumptions'!$I$725</f>
        <v>10</v>
      </c>
      <c r="BP201" s="235">
        <f>'Model Assumptions'!$I$725</f>
        <v>10</v>
      </c>
      <c r="BQ201" s="235">
        <f>'Model Assumptions'!$I$725</f>
        <v>10</v>
      </c>
      <c r="BR201" s="235">
        <f>'Model Assumptions'!$I$725</f>
        <v>10</v>
      </c>
      <c r="BS201" s="235">
        <f>'Model Assumptions'!$I$725</f>
        <v>10</v>
      </c>
      <c r="BT201" s="235">
        <f>'Model Assumptions'!$I$725</f>
        <v>10</v>
      </c>
      <c r="BU201" s="235">
        <f>'Model Assumptions'!$I$725</f>
        <v>10</v>
      </c>
      <c r="BV201" s="235">
        <f>'Model Assumptions'!$I$725</f>
        <v>10</v>
      </c>
      <c r="BW201" s="235">
        <f>'Model Assumptions'!$I$725</f>
        <v>10</v>
      </c>
      <c r="BX201" s="235">
        <f>'Model Assumptions'!$I$725</f>
        <v>10</v>
      </c>
      <c r="BY201" s="235">
        <f>'Model Assumptions'!$I$725</f>
        <v>10</v>
      </c>
      <c r="BZ201" s="235">
        <f>'Model Assumptions'!$I$725</f>
        <v>10</v>
      </c>
      <c r="CA201" s="235">
        <f>'Model Assumptions'!$I$725</f>
        <v>10</v>
      </c>
      <c r="CB201" s="235">
        <f>'Model Assumptions'!$I$725</f>
        <v>10</v>
      </c>
      <c r="CC201" s="235">
        <f>'Model Assumptions'!$I$725</f>
        <v>10</v>
      </c>
      <c r="CD201" s="235">
        <f>'Model Assumptions'!$I$725</f>
        <v>10</v>
      </c>
      <c r="CE201" s="235">
        <f>'Model Assumptions'!$I$725</f>
        <v>10</v>
      </c>
      <c r="CF201" s="235">
        <f>'Model Assumptions'!$I$725</f>
        <v>10</v>
      </c>
      <c r="CG201" s="235">
        <f>'Model Assumptions'!$I$725</f>
        <v>10</v>
      </c>
      <c r="CH201" s="235">
        <f>'Model Assumptions'!$I$725</f>
        <v>10</v>
      </c>
      <c r="CI201" s="235">
        <f>'Model Assumptions'!$I$725</f>
        <v>10</v>
      </c>
      <c r="CJ201" s="235">
        <f>'Model Assumptions'!$I$725</f>
        <v>10</v>
      </c>
      <c r="CK201" s="235">
        <f>'Model Assumptions'!$I$725</f>
        <v>10</v>
      </c>
      <c r="CL201" s="235">
        <f>'Model Assumptions'!$I$725</f>
        <v>10</v>
      </c>
      <c r="CM201" s="235">
        <f>'Model Assumptions'!$I$725</f>
        <v>10</v>
      </c>
      <c r="CN201" s="235">
        <f>'Model Assumptions'!$I$725</f>
        <v>10</v>
      </c>
      <c r="CO201" s="235">
        <f>'Model Assumptions'!$I$725</f>
        <v>10</v>
      </c>
      <c r="CP201" s="235">
        <f>'Model Assumptions'!$I$725</f>
        <v>10</v>
      </c>
      <c r="CQ201" s="235">
        <f>'Model Assumptions'!$I$725</f>
        <v>10</v>
      </c>
      <c r="CR201" s="235">
        <f>'Model Assumptions'!$I$725</f>
        <v>10</v>
      </c>
      <c r="CS201" s="235">
        <f>'Model Assumptions'!$I$725</f>
        <v>10</v>
      </c>
      <c r="CT201" s="235">
        <f>'Model Assumptions'!$I$725</f>
        <v>10</v>
      </c>
      <c r="CU201" s="235">
        <f>'Model Assumptions'!$I$725</f>
        <v>10</v>
      </c>
      <c r="CV201" s="235">
        <f>'Model Assumptions'!$I$725</f>
        <v>10</v>
      </c>
      <c r="CW201" s="235">
        <f>'Model Assumptions'!$I$725</f>
        <v>10</v>
      </c>
      <c r="CX201" s="235">
        <f>'Model Assumptions'!$I$725</f>
        <v>10</v>
      </c>
      <c r="CY201" s="235">
        <f>'Model Assumptions'!$I$725</f>
        <v>10</v>
      </c>
      <c r="CZ201" s="235">
        <f>'Model Assumptions'!$I$725</f>
        <v>10</v>
      </c>
      <c r="DA201" s="235">
        <f>'Model Assumptions'!$I$725</f>
        <v>10</v>
      </c>
      <c r="DB201" s="235">
        <f>'Model Assumptions'!$I$725</f>
        <v>10</v>
      </c>
      <c r="DC201" s="235">
        <f>'Model Assumptions'!$I$725</f>
        <v>10</v>
      </c>
      <c r="DD201" s="235">
        <f>'Model Assumptions'!$I$725</f>
        <v>10</v>
      </c>
      <c r="DE201" s="235">
        <f>'Model Assumptions'!$I$725</f>
        <v>10</v>
      </c>
      <c r="DF201" s="235">
        <f>'Model Assumptions'!$I$725</f>
        <v>10</v>
      </c>
      <c r="DG201" s="235">
        <f>'Model Assumptions'!$I$725</f>
        <v>10</v>
      </c>
      <c r="DH201" s="235">
        <f>'Model Assumptions'!$I$725</f>
        <v>10</v>
      </c>
      <c r="DI201" s="235">
        <f>'Model Assumptions'!$I$725</f>
        <v>10</v>
      </c>
      <c r="DJ201" s="235">
        <f>'Model Assumptions'!$I$725</f>
        <v>10</v>
      </c>
      <c r="DK201" s="235">
        <f>'Model Assumptions'!$I$725</f>
        <v>10</v>
      </c>
      <c r="DL201" s="235">
        <f>'Model Assumptions'!$I$725</f>
        <v>10</v>
      </c>
      <c r="DM201" s="235">
        <f>'Model Assumptions'!$I$725</f>
        <v>10</v>
      </c>
      <c r="DN201" s="235">
        <f>'Model Assumptions'!$I$725</f>
        <v>10</v>
      </c>
      <c r="DO201" s="235">
        <f>'Model Assumptions'!$I$725</f>
        <v>10</v>
      </c>
      <c r="DP201" s="235">
        <f>'Model Assumptions'!$I$725</f>
        <v>10</v>
      </c>
      <c r="DQ201" s="235">
        <f>'Model Assumptions'!$I$725</f>
        <v>10</v>
      </c>
      <c r="DR201" s="235">
        <f>'Model Assumptions'!$I$725</f>
        <v>10</v>
      </c>
      <c r="DS201" s="235">
        <f>'Model Assumptions'!$I$725</f>
        <v>10</v>
      </c>
      <c r="DT201" s="235">
        <f>'Model Assumptions'!$I$725</f>
        <v>10</v>
      </c>
      <c r="DU201" s="235">
        <f>'Model Assumptions'!$I$725</f>
        <v>10</v>
      </c>
      <c r="DV201" s="235">
        <f>'Model Assumptions'!$I$725</f>
        <v>10</v>
      </c>
      <c r="DW201" s="235">
        <f>'Model Assumptions'!$I$725</f>
        <v>10</v>
      </c>
      <c r="DX201" s="235">
        <f>'Model Assumptions'!$I$725</f>
        <v>10</v>
      </c>
      <c r="DY201" s="235">
        <f>'Model Assumptions'!$I$725</f>
        <v>10</v>
      </c>
      <c r="DZ201" s="235">
        <f>'Model Assumptions'!$I$725</f>
        <v>10</v>
      </c>
      <c r="EA201" s="235">
        <f>'Model Assumptions'!$I$725</f>
        <v>10</v>
      </c>
      <c r="EB201" s="235">
        <f>'Model Assumptions'!$I$725</f>
        <v>10</v>
      </c>
      <c r="EC201" s="235">
        <f>'Model Assumptions'!$I$725</f>
        <v>10</v>
      </c>
      <c r="ED201" s="235">
        <f>'Model Assumptions'!$I$725</f>
        <v>10</v>
      </c>
      <c r="EE201" s="235">
        <f>'Model Assumptions'!$I$725</f>
        <v>10</v>
      </c>
      <c r="EF201" s="235">
        <f>'Model Assumptions'!$I$725</f>
        <v>10</v>
      </c>
      <c r="EG201" s="235">
        <f>'Model Assumptions'!$I$725</f>
        <v>10</v>
      </c>
      <c r="EH201" s="235">
        <f>'Model Assumptions'!$I$725</f>
        <v>10</v>
      </c>
      <c r="EI201" s="235">
        <f>'Model Assumptions'!$I$725</f>
        <v>10</v>
      </c>
      <c r="EJ201" s="235">
        <f>'Model Assumptions'!$I$725</f>
        <v>10</v>
      </c>
      <c r="EK201" s="235">
        <f>'Model Assumptions'!$I$725</f>
        <v>10</v>
      </c>
      <c r="EL201" s="235">
        <f>'Model Assumptions'!$I$725</f>
        <v>10</v>
      </c>
      <c r="EM201" s="235">
        <f>'Model Assumptions'!$I$725</f>
        <v>10</v>
      </c>
      <c r="EN201" s="235">
        <f>'Model Assumptions'!$I$725</f>
        <v>10</v>
      </c>
      <c r="EO201" s="235">
        <f>'Model Assumptions'!$I$725</f>
        <v>10</v>
      </c>
      <c r="EP201" s="235">
        <f>'Model Assumptions'!$I$725</f>
        <v>10</v>
      </c>
      <c r="EQ201" s="235">
        <f>'Model Assumptions'!$I$725</f>
        <v>10</v>
      </c>
      <c r="ER201" s="235">
        <f>'Model Assumptions'!$I$725</f>
        <v>10</v>
      </c>
      <c r="ES201" s="235">
        <f>'Model Assumptions'!$I$725</f>
        <v>10</v>
      </c>
      <c r="ET201" s="235">
        <f>'Model Assumptions'!$I$725</f>
        <v>10</v>
      </c>
      <c r="EU201" s="235">
        <f>'Model Assumptions'!$I$725</f>
        <v>10</v>
      </c>
      <c r="EV201" s="235">
        <f>'Model Assumptions'!$I$725</f>
        <v>10</v>
      </c>
      <c r="EW201" s="235">
        <f>'Model Assumptions'!$I$725</f>
        <v>10</v>
      </c>
      <c r="EX201" s="235">
        <f>'Model Assumptions'!$I$725</f>
        <v>10</v>
      </c>
      <c r="EY201" s="235">
        <f>'Model Assumptions'!$I$725</f>
        <v>10</v>
      </c>
      <c r="EZ201" s="235">
        <f>'Model Assumptions'!$I$725</f>
        <v>10</v>
      </c>
      <c r="FA201" s="235">
        <f>'Model Assumptions'!$I$725</f>
        <v>10</v>
      </c>
      <c r="FB201" s="235">
        <f>'Model Assumptions'!$I$725</f>
        <v>10</v>
      </c>
      <c r="FC201" s="235">
        <f>'Model Assumptions'!$I$725</f>
        <v>10</v>
      </c>
      <c r="FD201" s="235">
        <f>'Model Assumptions'!$I$725</f>
        <v>10</v>
      </c>
      <c r="FE201" s="235">
        <f>'Model Assumptions'!$I$725</f>
        <v>10</v>
      </c>
      <c r="FF201" s="235">
        <f>'Model Assumptions'!$I$725</f>
        <v>10</v>
      </c>
      <c r="FG201" s="235">
        <f>'Model Assumptions'!$I$725</f>
        <v>10</v>
      </c>
      <c r="FH201" s="235">
        <f>'Model Assumptions'!$I$725</f>
        <v>10</v>
      </c>
      <c r="FI201" s="235">
        <f>'Model Assumptions'!$I$725</f>
        <v>10</v>
      </c>
      <c r="FJ201" s="235">
        <f>'Model Assumptions'!$I$725</f>
        <v>10</v>
      </c>
      <c r="FK201" s="235">
        <f>'Model Assumptions'!$I$725</f>
        <v>10</v>
      </c>
      <c r="FL201" s="235">
        <f>'Model Assumptions'!$I$725</f>
        <v>10</v>
      </c>
      <c r="FM201" s="235">
        <f>'Model Assumptions'!$I$725</f>
        <v>10</v>
      </c>
      <c r="FN201" s="235">
        <f>'Model Assumptions'!$I$725</f>
        <v>10</v>
      </c>
      <c r="FO201" s="235">
        <f>'Model Assumptions'!$I$725</f>
        <v>10</v>
      </c>
      <c r="FP201" s="235">
        <f>'Model Assumptions'!$I$725</f>
        <v>10</v>
      </c>
      <c r="FQ201" s="235">
        <f>'Model Assumptions'!$I$725</f>
        <v>10</v>
      </c>
      <c r="FR201" s="235">
        <f>'Model Assumptions'!$I$725</f>
        <v>10</v>
      </c>
      <c r="FS201" s="235">
        <f>'Model Assumptions'!$I$725</f>
        <v>10</v>
      </c>
      <c r="FT201" s="235">
        <f>'Model Assumptions'!$I$725</f>
        <v>10</v>
      </c>
      <c r="FU201" s="235">
        <f>'Model Assumptions'!$I$725</f>
        <v>10</v>
      </c>
      <c r="FV201" s="235">
        <f>'Model Assumptions'!$I$725</f>
        <v>10</v>
      </c>
      <c r="FW201" s="235">
        <f>'Model Assumptions'!$I$725</f>
        <v>10</v>
      </c>
      <c r="FX201" s="235">
        <f>'Model Assumptions'!$I$725</f>
        <v>10</v>
      </c>
      <c r="FY201" s="235">
        <f>'Model Assumptions'!$I$725</f>
        <v>10</v>
      </c>
      <c r="FZ201" s="235">
        <f>'Model Assumptions'!$I$725</f>
        <v>10</v>
      </c>
      <c r="GA201" s="235">
        <f>'Model Assumptions'!$I$725</f>
        <v>10</v>
      </c>
      <c r="GB201" s="235">
        <f>'Model Assumptions'!$I$725</f>
        <v>10</v>
      </c>
      <c r="GC201" s="235">
        <f>'Model Assumptions'!$I$725</f>
        <v>10</v>
      </c>
      <c r="GD201" s="235">
        <f>'Model Assumptions'!$I$725</f>
        <v>10</v>
      </c>
      <c r="GE201" s="235">
        <f>'Model Assumptions'!$I$725</f>
        <v>10</v>
      </c>
      <c r="GF201" s="235">
        <f>'Model Assumptions'!$I$725</f>
        <v>10</v>
      </c>
      <c r="GG201" s="235">
        <f>'Model Assumptions'!$I$725</f>
        <v>10</v>
      </c>
      <c r="GH201" s="235">
        <f>'Model Assumptions'!$I$725</f>
        <v>10</v>
      </c>
      <c r="GI201" s="235">
        <f>'Model Assumptions'!$I$725</f>
        <v>10</v>
      </c>
      <c r="GJ201" s="235">
        <f>'Model Assumptions'!$I$725</f>
        <v>10</v>
      </c>
      <c r="GK201" s="235">
        <f>'Model Assumptions'!$I$725</f>
        <v>10</v>
      </c>
      <c r="GL201" s="235">
        <f>'Model Assumptions'!$I$725</f>
        <v>10</v>
      </c>
      <c r="GM201" s="235">
        <f>'Model Assumptions'!$I$725</f>
        <v>10</v>
      </c>
      <c r="GN201" s="235">
        <f>'Model Assumptions'!$I$725</f>
        <v>10</v>
      </c>
      <c r="GO201" s="235">
        <f>'Model Assumptions'!$I$725</f>
        <v>10</v>
      </c>
      <c r="GP201" s="235">
        <f>'Model Assumptions'!$I$725</f>
        <v>10</v>
      </c>
      <c r="GQ201" s="235">
        <f>'Model Assumptions'!$I$725</f>
        <v>10</v>
      </c>
      <c r="GR201" s="235">
        <f>'Model Assumptions'!$I$725</f>
        <v>10</v>
      </c>
      <c r="GS201" s="235">
        <f>'Model Assumptions'!$I$725</f>
        <v>10</v>
      </c>
      <c r="GT201" s="235">
        <f>'Model Assumptions'!$I$725</f>
        <v>10</v>
      </c>
      <c r="GU201" s="235">
        <f>'Model Assumptions'!$I$725</f>
        <v>10</v>
      </c>
      <c r="GV201" s="235">
        <f>'Model Assumptions'!$I$725</f>
        <v>10</v>
      </c>
      <c r="GX201" s="230">
        <f t="shared" si="284"/>
        <v>200</v>
      </c>
      <c r="HB201" s="211" t="str">
        <f>GP$18&amp;GP$19&amp;GP$20</f>
        <v/>
      </c>
      <c r="HF201" s="212" t="str">
        <f>GP$18&amp;GP$19&amp;GP$20&amp;"Term:"&amp; GP$43&amp;"  Mileage: "&amp;GP$44</f>
        <v xml:space="preserve">Term:  Mileage: </v>
      </c>
    </row>
    <row r="202" spans="1:214" ht="12" hidden="1" customHeight="1" x14ac:dyDescent="0.2">
      <c r="A202" s="230" t="s">
        <v>440</v>
      </c>
      <c r="B202" s="208" t="str">
        <f t="shared" si="283"/>
        <v>x</v>
      </c>
      <c r="D202" s="233" t="s">
        <v>714</v>
      </c>
      <c r="E202" s="236">
        <f>SUM(E193:E201)</f>
        <v>111.59804209830959</v>
      </c>
      <c r="F202" s="236">
        <f t="shared" ref="F202:BQ202" si="285">SUM(F193:F201)</f>
        <v>123.36381911668994</v>
      </c>
      <c r="G202" s="236">
        <f t="shared" si="285"/>
        <v>146.89537315345063</v>
      </c>
      <c r="H202" s="236">
        <f t="shared" si="285"/>
        <v>132.11926337128503</v>
      </c>
      <c r="I202" s="236">
        <f t="shared" si="285"/>
        <v>146.82648464426049</v>
      </c>
      <c r="J202" s="236">
        <f t="shared" si="285"/>
        <v>176.24092719021138</v>
      </c>
      <c r="K202" s="236">
        <f t="shared" si="285"/>
        <v>109.80971970657143</v>
      </c>
      <c r="L202" s="236">
        <f t="shared" si="285"/>
        <v>121.08457472058993</v>
      </c>
      <c r="M202" s="236">
        <f t="shared" si="285"/>
        <v>143.63428474862695</v>
      </c>
      <c r="N202" s="236">
        <f t="shared" si="285"/>
        <v>129.71728847409457</v>
      </c>
      <c r="O202" s="236">
        <f t="shared" si="285"/>
        <v>143.81085724161773</v>
      </c>
      <c r="P202" s="236">
        <f t="shared" si="285"/>
        <v>171.99799477666397</v>
      </c>
      <c r="Q202" s="236">
        <f t="shared" si="285"/>
        <v>131.67643233956704</v>
      </c>
      <c r="R202" s="236">
        <f t="shared" si="285"/>
        <v>147.29720935290919</v>
      </c>
      <c r="S202" s="236">
        <f t="shared" si="285"/>
        <v>178.53876337959349</v>
      </c>
      <c r="T202" s="236">
        <f t="shared" si="285"/>
        <v>157.01640360624475</v>
      </c>
      <c r="U202" s="236">
        <f t="shared" si="285"/>
        <v>176.54237487292244</v>
      </c>
      <c r="V202" s="236">
        <f t="shared" si="285"/>
        <v>215.59431740627781</v>
      </c>
      <c r="W202" s="236">
        <f t="shared" si="285"/>
        <v>129.95249104859337</v>
      </c>
      <c r="X202" s="236">
        <f t="shared" si="285"/>
        <v>145.32661960784316</v>
      </c>
      <c r="Y202" s="236">
        <f t="shared" si="285"/>
        <v>176.07487672634272</v>
      </c>
      <c r="Z202" s="236">
        <f t="shared" si="285"/>
        <v>154.98415174765557</v>
      </c>
      <c r="AA202" s="236">
        <f t="shared" si="285"/>
        <v>174.20181244671781</v>
      </c>
      <c r="AB202" s="236">
        <f t="shared" si="285"/>
        <v>212.63713384484228</v>
      </c>
      <c r="AC202" s="236">
        <f t="shared" si="285"/>
        <v>122.63321447598626</v>
      </c>
      <c r="AD202" s="236">
        <f t="shared" si="285"/>
        <v>136.62893282101084</v>
      </c>
      <c r="AE202" s="236">
        <f t="shared" si="285"/>
        <v>164.62036951106003</v>
      </c>
      <c r="AF202" s="236">
        <f t="shared" si="285"/>
        <v>145.941862407267</v>
      </c>
      <c r="AG202" s="236">
        <f t="shared" si="285"/>
        <v>163.43651033854775</v>
      </c>
      <c r="AH202" s="236">
        <f t="shared" si="285"/>
        <v>198.42580620110922</v>
      </c>
      <c r="AI202" s="236">
        <f t="shared" si="285"/>
        <v>112.2406853285686</v>
      </c>
      <c r="AJ202" s="236">
        <f t="shared" si="285"/>
        <v>124.02332420091324</v>
      </c>
      <c r="AK202" s="236">
        <f t="shared" si="285"/>
        <v>147.58860194560256</v>
      </c>
      <c r="AL202" s="236">
        <f t="shared" si="285"/>
        <v>132.78298391899941</v>
      </c>
      <c r="AM202" s="236">
        <f t="shared" si="285"/>
        <v>147.51128250943023</v>
      </c>
      <c r="AN202" s="236">
        <f t="shared" si="285"/>
        <v>176.96787969029185</v>
      </c>
      <c r="AO202" s="236">
        <f t="shared" si="285"/>
        <v>119.27939711740176</v>
      </c>
      <c r="AP202" s="236">
        <f t="shared" si="285"/>
        <v>132.40159244443311</v>
      </c>
      <c r="AQ202" s="236">
        <f t="shared" si="285"/>
        <v>158.64598309849586</v>
      </c>
      <c r="AR202" s="236">
        <f t="shared" si="285"/>
        <v>141.49614127619094</v>
      </c>
      <c r="AS202" s="236">
        <f t="shared" si="285"/>
        <v>157.89888543498017</v>
      </c>
      <c r="AT202" s="236">
        <f t="shared" si="285"/>
        <v>190.70437375255858</v>
      </c>
      <c r="AU202" s="236">
        <f t="shared" si="285"/>
        <v>108.61251111616967</v>
      </c>
      <c r="AV202" s="236">
        <f t="shared" si="285"/>
        <v>119.5138080279232</v>
      </c>
      <c r="AW202" s="236">
        <f t="shared" si="285"/>
        <v>141.3164018514303</v>
      </c>
      <c r="AX202" s="236">
        <f t="shared" si="285"/>
        <v>128.05313225586161</v>
      </c>
      <c r="AY202" s="236">
        <f t="shared" si="285"/>
        <v>141.67975339555352</v>
      </c>
      <c r="AZ202" s="236">
        <f t="shared" si="285"/>
        <v>168.93299567493739</v>
      </c>
      <c r="BA202" s="236">
        <f t="shared" si="285"/>
        <v>119.99225380440949</v>
      </c>
      <c r="BB202" s="236">
        <f t="shared" si="285"/>
        <v>133.5235237777795</v>
      </c>
      <c r="BC202" s="236">
        <f t="shared" si="285"/>
        <v>160.58606372451951</v>
      </c>
      <c r="BD202" s="236">
        <f t="shared" si="285"/>
        <v>142.72034127112198</v>
      </c>
      <c r="BE202" s="236">
        <f t="shared" si="285"/>
        <v>159.63442873783453</v>
      </c>
      <c r="BF202" s="236">
        <f t="shared" si="285"/>
        <v>193.46260367125959</v>
      </c>
      <c r="BG202" s="236">
        <f t="shared" si="285"/>
        <v>108.15136196693237</v>
      </c>
      <c r="BH202" s="236">
        <f t="shared" si="285"/>
        <v>119.16127559692433</v>
      </c>
      <c r="BI202" s="236">
        <f t="shared" si="285"/>
        <v>141.18110285690824</v>
      </c>
      <c r="BJ202" s="236">
        <f t="shared" si="285"/>
        <v>127.72775400442231</v>
      </c>
      <c r="BK202" s="236">
        <f t="shared" si="285"/>
        <v>141.49014604191228</v>
      </c>
      <c r="BL202" s="236">
        <f t="shared" si="285"/>
        <v>169.01493011689217</v>
      </c>
      <c r="BM202" s="236">
        <f t="shared" si="285"/>
        <v>109.00850482407523</v>
      </c>
      <c r="BN202" s="236">
        <f t="shared" si="285"/>
        <v>120.18984702549575</v>
      </c>
      <c r="BO202" s="236">
        <f t="shared" si="285"/>
        <v>142.55253142833683</v>
      </c>
      <c r="BP202" s="236">
        <f t="shared" si="285"/>
        <v>128.79918257585086</v>
      </c>
      <c r="BQ202" s="236">
        <f t="shared" si="285"/>
        <v>142.77586032762656</v>
      </c>
      <c r="BR202" s="236">
        <f t="shared" ref="BR202:EC202" si="286">SUM(BR193:BR201)</f>
        <v>170.7292158311779</v>
      </c>
      <c r="BS202" s="236">
        <f t="shared" si="286"/>
        <v>103.7026589882847</v>
      </c>
      <c r="BT202" s="236">
        <f t="shared" si="286"/>
        <v>113.60751004229265</v>
      </c>
      <c r="BU202" s="236">
        <f t="shared" si="286"/>
        <v>133.41721215030856</v>
      </c>
      <c r="BV202" s="236">
        <f t="shared" si="286"/>
        <v>121.89772280579467</v>
      </c>
      <c r="BW202" s="236">
        <f t="shared" si="286"/>
        <v>134.2787866233046</v>
      </c>
      <c r="BX202" s="236">
        <f t="shared" si="286"/>
        <v>159.04091425832448</v>
      </c>
      <c r="BY202" s="236">
        <f t="shared" si="286"/>
        <v>130.21319020180101</v>
      </c>
      <c r="BZ202" s="236">
        <f t="shared" si="286"/>
        <v>145.57343040734366</v>
      </c>
      <c r="CA202" s="236">
        <f t="shared" si="286"/>
        <v>176.29391081842897</v>
      </c>
      <c r="CB202" s="236">
        <f t="shared" si="286"/>
        <v>155.22749045872933</v>
      </c>
      <c r="CC202" s="236">
        <f t="shared" si="286"/>
        <v>174.42779071565769</v>
      </c>
      <c r="CD202" s="236">
        <f t="shared" si="286"/>
        <v>212.82839122951435</v>
      </c>
      <c r="CE202" s="236">
        <f t="shared" si="286"/>
        <v>122.28151392286884</v>
      </c>
      <c r="CF202" s="236">
        <f t="shared" si="286"/>
        <v>135.95261641838789</v>
      </c>
      <c r="CG202" s="236">
        <f t="shared" si="286"/>
        <v>163.29482140942599</v>
      </c>
      <c r="CH202" s="236">
        <f t="shared" si="286"/>
        <v>145.18439204226766</v>
      </c>
      <c r="CI202" s="236">
        <f t="shared" si="286"/>
        <v>162.27327016166646</v>
      </c>
      <c r="CJ202" s="236">
        <f t="shared" si="286"/>
        <v>196.45102640046412</v>
      </c>
      <c r="CK202" s="236">
        <f t="shared" si="286"/>
        <v>116.75806461459139</v>
      </c>
      <c r="CL202" s="236">
        <f t="shared" si="286"/>
        <v>129.39328728878621</v>
      </c>
      <c r="CM202" s="236">
        <f t="shared" si="286"/>
        <v>154.66373263717588</v>
      </c>
      <c r="CN202" s="236">
        <f t="shared" si="286"/>
        <v>138.36609295733493</v>
      </c>
      <c r="CO202" s="236">
        <f t="shared" si="286"/>
        <v>154.16012130007849</v>
      </c>
      <c r="CP202" s="236">
        <f t="shared" si="286"/>
        <v>185.74817798556558</v>
      </c>
      <c r="CQ202" s="236">
        <f t="shared" si="286"/>
        <v>118.59019189646034</v>
      </c>
      <c r="CR202" s="236">
        <f t="shared" si="286"/>
        <v>131.51238279273062</v>
      </c>
      <c r="CS202" s="236">
        <f t="shared" si="286"/>
        <v>157.35676458527121</v>
      </c>
      <c r="CT202" s="236">
        <f t="shared" si="286"/>
        <v>140.55693051679819</v>
      </c>
      <c r="CU202" s="236">
        <f t="shared" si="286"/>
        <v>156.70966913713607</v>
      </c>
      <c r="CV202" s="236">
        <f t="shared" si="286"/>
        <v>189.01514637781179</v>
      </c>
      <c r="CW202" s="236">
        <f t="shared" si="286"/>
        <v>108.68262820708156</v>
      </c>
      <c r="CX202" s="236">
        <f t="shared" si="286"/>
        <v>119.66613719868324</v>
      </c>
      <c r="CY202" s="236">
        <f t="shared" si="286"/>
        <v>141.63315518188659</v>
      </c>
      <c r="CZ202" s="236">
        <f t="shared" si="286"/>
        <v>128.22601444658363</v>
      </c>
      <c r="DA202" s="236">
        <f t="shared" si="286"/>
        <v>141.95540068608574</v>
      </c>
      <c r="DB202" s="236">
        <f t="shared" si="286"/>
        <v>169.41417316508998</v>
      </c>
      <c r="DC202" s="236">
        <f t="shared" si="286"/>
        <v>118.34141501961069</v>
      </c>
      <c r="DD202" s="236">
        <f t="shared" si="286"/>
        <v>131.45586662225125</v>
      </c>
      <c r="DE202" s="236">
        <f t="shared" si="286"/>
        <v>157.68476982753242</v>
      </c>
      <c r="DF202" s="236">
        <f t="shared" si="286"/>
        <v>140.54847952291141</v>
      </c>
      <c r="DG202" s="236">
        <f t="shared" si="286"/>
        <v>156.94154402621211</v>
      </c>
      <c r="DH202" s="236">
        <f t="shared" si="286"/>
        <v>189.72767303281358</v>
      </c>
      <c r="DI202" s="236">
        <f t="shared" si="286"/>
        <v>136.32252268940618</v>
      </c>
      <c r="DJ202" s="236">
        <f t="shared" si="286"/>
        <v>152.5479302229792</v>
      </c>
      <c r="DK202" s="236">
        <f t="shared" si="286"/>
        <v>184.9987452901253</v>
      </c>
      <c r="DL202" s="236">
        <f t="shared" si="286"/>
        <v>162.41828210637249</v>
      </c>
      <c r="DM202" s="236">
        <f t="shared" si="286"/>
        <v>182.70004152333877</v>
      </c>
      <c r="DN202" s="236">
        <f t="shared" si="286"/>
        <v>223.26356035727144</v>
      </c>
      <c r="DO202" s="236">
        <f t="shared" si="286"/>
        <v>133.50363314163687</v>
      </c>
      <c r="DP202" s="236">
        <f t="shared" si="286"/>
        <v>149.63803173294869</v>
      </c>
      <c r="DQ202" s="236">
        <f t="shared" si="286"/>
        <v>181.90682891557233</v>
      </c>
      <c r="DR202" s="236">
        <f t="shared" si="286"/>
        <v>159.48563138077665</v>
      </c>
      <c r="DS202" s="236">
        <f t="shared" si="286"/>
        <v>179.65362961991644</v>
      </c>
      <c r="DT202" s="236">
        <f t="shared" si="286"/>
        <v>219.98962609819608</v>
      </c>
      <c r="DU202" s="236">
        <f t="shared" si="286"/>
        <v>118.21344215611492</v>
      </c>
      <c r="DV202" s="236">
        <f t="shared" si="286"/>
        <v>131.13230409356726</v>
      </c>
      <c r="DW202" s="236">
        <f t="shared" si="286"/>
        <v>156.97002796847192</v>
      </c>
      <c r="DX202" s="236">
        <f t="shared" si="286"/>
        <v>140.17601957793033</v>
      </c>
      <c r="DY202" s="236">
        <f t="shared" si="286"/>
        <v>156.32459699974572</v>
      </c>
      <c r="DZ202" s="236">
        <f t="shared" si="286"/>
        <v>188.62175184337653</v>
      </c>
      <c r="EA202" s="236">
        <f t="shared" si="286"/>
        <v>112.68461812005151</v>
      </c>
      <c r="EB202" s="236">
        <f t="shared" si="286"/>
        <v>124.67190170132325</v>
      </c>
      <c r="EC202" s="236">
        <f t="shared" si="286"/>
        <v>148.64646886386674</v>
      </c>
      <c r="ED202" s="236">
        <f t="shared" ref="ED202:GO202" si="287">SUM(ED193:ED201)</f>
        <v>133.48272259664117</v>
      </c>
      <c r="EE202" s="236">
        <f t="shared" si="287"/>
        <v>148.46682707323089</v>
      </c>
      <c r="EF202" s="236">
        <f t="shared" si="287"/>
        <v>178.43503602641022</v>
      </c>
      <c r="EG202" s="236">
        <f t="shared" si="287"/>
        <v>31.2</v>
      </c>
      <c r="EH202" s="236">
        <f t="shared" si="287"/>
        <v>31.2</v>
      </c>
      <c r="EI202" s="236">
        <f t="shared" si="287"/>
        <v>31.2</v>
      </c>
      <c r="EJ202" s="236">
        <f t="shared" si="287"/>
        <v>31.2</v>
      </c>
      <c r="EK202" s="236">
        <f t="shared" si="287"/>
        <v>31.2</v>
      </c>
      <c r="EL202" s="236">
        <f t="shared" si="287"/>
        <v>31.2</v>
      </c>
      <c r="EM202" s="236">
        <f t="shared" si="287"/>
        <v>31.2</v>
      </c>
      <c r="EN202" s="236">
        <f t="shared" si="287"/>
        <v>31.2</v>
      </c>
      <c r="EO202" s="236">
        <f t="shared" si="287"/>
        <v>31.2</v>
      </c>
      <c r="EP202" s="236">
        <f t="shared" si="287"/>
        <v>31.2</v>
      </c>
      <c r="EQ202" s="236">
        <f t="shared" si="287"/>
        <v>31.2</v>
      </c>
      <c r="ER202" s="236">
        <f t="shared" si="287"/>
        <v>31.2</v>
      </c>
      <c r="ES202" s="236">
        <f t="shared" si="287"/>
        <v>31.2</v>
      </c>
      <c r="ET202" s="236">
        <f t="shared" si="287"/>
        <v>31.2</v>
      </c>
      <c r="EU202" s="236">
        <f t="shared" si="287"/>
        <v>31.2</v>
      </c>
      <c r="EV202" s="236">
        <f t="shared" si="287"/>
        <v>31.2</v>
      </c>
      <c r="EW202" s="236">
        <f t="shared" si="287"/>
        <v>31.2</v>
      </c>
      <c r="EX202" s="236">
        <f t="shared" si="287"/>
        <v>31.2</v>
      </c>
      <c r="EY202" s="236">
        <f t="shared" si="287"/>
        <v>31.2</v>
      </c>
      <c r="EZ202" s="236">
        <f t="shared" si="287"/>
        <v>31.2</v>
      </c>
      <c r="FA202" s="236">
        <f t="shared" si="287"/>
        <v>31.2</v>
      </c>
      <c r="FB202" s="236">
        <f t="shared" si="287"/>
        <v>31.2</v>
      </c>
      <c r="FC202" s="236">
        <f t="shared" si="287"/>
        <v>31.2</v>
      </c>
      <c r="FD202" s="236">
        <f t="shared" si="287"/>
        <v>31.2</v>
      </c>
      <c r="FE202" s="236">
        <f t="shared" si="287"/>
        <v>31.2</v>
      </c>
      <c r="FF202" s="236">
        <f t="shared" si="287"/>
        <v>31.2</v>
      </c>
      <c r="FG202" s="236">
        <f t="shared" si="287"/>
        <v>31.2</v>
      </c>
      <c r="FH202" s="236">
        <f t="shared" si="287"/>
        <v>31.2</v>
      </c>
      <c r="FI202" s="236">
        <f t="shared" si="287"/>
        <v>31.2</v>
      </c>
      <c r="FJ202" s="236">
        <f t="shared" si="287"/>
        <v>31.2</v>
      </c>
      <c r="FK202" s="236">
        <f t="shared" si="287"/>
        <v>31.2</v>
      </c>
      <c r="FL202" s="236">
        <f t="shared" si="287"/>
        <v>31.2</v>
      </c>
      <c r="FM202" s="236">
        <f t="shared" si="287"/>
        <v>31.2</v>
      </c>
      <c r="FN202" s="236">
        <f t="shared" si="287"/>
        <v>31.2</v>
      </c>
      <c r="FO202" s="236">
        <f t="shared" si="287"/>
        <v>31.2</v>
      </c>
      <c r="FP202" s="236">
        <f t="shared" si="287"/>
        <v>31.2</v>
      </c>
      <c r="FQ202" s="236">
        <f t="shared" si="287"/>
        <v>31.2</v>
      </c>
      <c r="FR202" s="236">
        <f t="shared" si="287"/>
        <v>31.2</v>
      </c>
      <c r="FS202" s="236">
        <f t="shared" si="287"/>
        <v>31.2</v>
      </c>
      <c r="FT202" s="236">
        <f t="shared" si="287"/>
        <v>31.2</v>
      </c>
      <c r="FU202" s="236">
        <f t="shared" si="287"/>
        <v>31.2</v>
      </c>
      <c r="FV202" s="236">
        <f t="shared" si="287"/>
        <v>31.2</v>
      </c>
      <c r="FW202" s="236">
        <f t="shared" si="287"/>
        <v>31.2</v>
      </c>
      <c r="FX202" s="236">
        <f t="shared" si="287"/>
        <v>31.2</v>
      </c>
      <c r="FY202" s="236">
        <f t="shared" si="287"/>
        <v>31.2</v>
      </c>
      <c r="FZ202" s="236">
        <f t="shared" si="287"/>
        <v>31.2</v>
      </c>
      <c r="GA202" s="236">
        <f t="shared" si="287"/>
        <v>31.2</v>
      </c>
      <c r="GB202" s="236">
        <f t="shared" si="287"/>
        <v>31.2</v>
      </c>
      <c r="GC202" s="236">
        <f t="shared" si="287"/>
        <v>31.2</v>
      </c>
      <c r="GD202" s="236">
        <f t="shared" si="287"/>
        <v>31.2</v>
      </c>
      <c r="GE202" s="236">
        <f t="shared" si="287"/>
        <v>31.2</v>
      </c>
      <c r="GF202" s="236">
        <f t="shared" si="287"/>
        <v>31.2</v>
      </c>
      <c r="GG202" s="236">
        <f t="shared" si="287"/>
        <v>31.2</v>
      </c>
      <c r="GH202" s="236">
        <f t="shared" si="287"/>
        <v>31.2</v>
      </c>
      <c r="GI202" s="236">
        <f t="shared" si="287"/>
        <v>31.2</v>
      </c>
      <c r="GJ202" s="236">
        <f t="shared" si="287"/>
        <v>31.2</v>
      </c>
      <c r="GK202" s="236">
        <f t="shared" si="287"/>
        <v>31.2</v>
      </c>
      <c r="GL202" s="236">
        <f t="shared" si="287"/>
        <v>31.2</v>
      </c>
      <c r="GM202" s="236">
        <f t="shared" si="287"/>
        <v>31.2</v>
      </c>
      <c r="GN202" s="236">
        <f t="shared" si="287"/>
        <v>31.2</v>
      </c>
      <c r="GO202" s="236">
        <f t="shared" si="287"/>
        <v>31.2</v>
      </c>
      <c r="GP202" s="236">
        <f t="shared" ref="GP202:GR202" si="288">SUM(GP193:GP201)</f>
        <v>31.2</v>
      </c>
      <c r="GQ202" s="236">
        <f t="shared" si="288"/>
        <v>31.2</v>
      </c>
      <c r="GR202" s="236">
        <f t="shared" si="288"/>
        <v>31.2</v>
      </c>
      <c r="GS202" s="236">
        <f t="shared" ref="GS202:GV202" si="289">SUM(GS193:GS201)</f>
        <v>31.2</v>
      </c>
      <c r="GT202" s="236">
        <f t="shared" si="289"/>
        <v>31.2</v>
      </c>
      <c r="GU202" s="236">
        <f t="shared" si="289"/>
        <v>31.2</v>
      </c>
      <c r="GV202" s="236">
        <f t="shared" si="289"/>
        <v>31.2</v>
      </c>
      <c r="GX202" s="230">
        <f t="shared" si="284"/>
        <v>201</v>
      </c>
      <c r="HB202" s="211" t="str">
        <f>GQ$18&amp;GQ$19&amp;GQ$20</f>
        <v/>
      </c>
      <c r="HF202" s="212" t="str">
        <f>GQ$18&amp;GQ$19&amp;GQ$20&amp;"Term:"&amp; GQ$43&amp;"  Mileage: "&amp;GQ$44</f>
        <v xml:space="preserve">Term:  Mileage: </v>
      </c>
    </row>
    <row r="203" spans="1:214" ht="12" hidden="1" customHeight="1" x14ac:dyDescent="0.2">
      <c r="A203" s="230" t="s">
        <v>440</v>
      </c>
      <c r="B203" s="208" t="str">
        <f t="shared" si="283"/>
        <v>x</v>
      </c>
      <c r="C203" s="231" t="s">
        <v>716</v>
      </c>
      <c r="D203" s="231" t="str">
        <f>D193</f>
        <v>Purchase vehicle</v>
      </c>
      <c r="E203" s="218">
        <f>E193*'Model Assumptions'!$K$709</f>
        <v>211.57599999999999</v>
      </c>
      <c r="F203" s="218">
        <f>F193*'Model Assumptions'!$K$709</f>
        <v>211.57599999999999</v>
      </c>
      <c r="G203" s="218">
        <f>G193*'Model Assumptions'!$K$709</f>
        <v>211.57599999999999</v>
      </c>
      <c r="H203" s="218">
        <f>H193*'Model Assumptions'!$K$709</f>
        <v>211.57599999999999</v>
      </c>
      <c r="I203" s="218">
        <f>I193*'Model Assumptions'!$K$709</f>
        <v>211.57599999999999</v>
      </c>
      <c r="J203" s="218">
        <f>J193*'Model Assumptions'!$K$709</f>
        <v>211.57599999999999</v>
      </c>
      <c r="K203" s="218">
        <f>K193*'Model Assumptions'!$K$709</f>
        <v>211.57599999999999</v>
      </c>
      <c r="L203" s="218">
        <f>L193*'Model Assumptions'!$K$709</f>
        <v>211.57599999999999</v>
      </c>
      <c r="M203" s="218">
        <f>M193*'Model Assumptions'!$K$709</f>
        <v>211.57599999999999</v>
      </c>
      <c r="N203" s="218">
        <f>N193*'Model Assumptions'!$K$709</f>
        <v>211.57599999999999</v>
      </c>
      <c r="O203" s="218">
        <f>O193*'Model Assumptions'!$K$709</f>
        <v>211.57599999999999</v>
      </c>
      <c r="P203" s="218">
        <f>P193*'Model Assumptions'!$K$709</f>
        <v>211.57599999999999</v>
      </c>
      <c r="Q203" s="218">
        <f>Q193*'Model Assumptions'!$K$709</f>
        <v>211.57599999999999</v>
      </c>
      <c r="R203" s="218">
        <f>R193*'Model Assumptions'!$K$709</f>
        <v>211.57599999999999</v>
      </c>
      <c r="S203" s="218">
        <f>S193*'Model Assumptions'!$K$709</f>
        <v>211.57599999999999</v>
      </c>
      <c r="T203" s="218">
        <f>T193*'Model Assumptions'!$K$709</f>
        <v>211.57599999999999</v>
      </c>
      <c r="U203" s="218">
        <f>U193*'Model Assumptions'!$K$709</f>
        <v>211.57599999999999</v>
      </c>
      <c r="V203" s="218">
        <f>V193*'Model Assumptions'!$K$709</f>
        <v>211.57599999999999</v>
      </c>
      <c r="W203" s="218">
        <f>W193*'Model Assumptions'!$K$709</f>
        <v>211.57599999999999</v>
      </c>
      <c r="X203" s="218">
        <f>X193*'Model Assumptions'!$K$709</f>
        <v>211.57599999999999</v>
      </c>
      <c r="Y203" s="218">
        <f>Y193*'Model Assumptions'!$K$709</f>
        <v>211.57599999999999</v>
      </c>
      <c r="Z203" s="218">
        <f>Z193*'Model Assumptions'!$K$709</f>
        <v>211.57599999999999</v>
      </c>
      <c r="AA203" s="218">
        <f>AA193*'Model Assumptions'!$K$709</f>
        <v>211.57599999999999</v>
      </c>
      <c r="AB203" s="218">
        <f>AB193*'Model Assumptions'!$K$709</f>
        <v>211.57599999999999</v>
      </c>
      <c r="AC203" s="218">
        <f>AC193*'Model Assumptions'!$K$709</f>
        <v>211.57599999999999</v>
      </c>
      <c r="AD203" s="218">
        <f>AD193*'Model Assumptions'!$K$709</f>
        <v>211.57599999999999</v>
      </c>
      <c r="AE203" s="218">
        <f>AE193*'Model Assumptions'!$K$709</f>
        <v>211.57599999999999</v>
      </c>
      <c r="AF203" s="218">
        <f>AF193*'Model Assumptions'!$K$709</f>
        <v>211.57599999999999</v>
      </c>
      <c r="AG203" s="218">
        <f>AG193*'Model Assumptions'!$K$709</f>
        <v>211.57599999999999</v>
      </c>
      <c r="AH203" s="218">
        <f>AH193*'Model Assumptions'!$K$709</f>
        <v>211.57599999999999</v>
      </c>
      <c r="AI203" s="218">
        <f>AI193*'Model Assumptions'!$K$709</f>
        <v>211.57599999999999</v>
      </c>
      <c r="AJ203" s="218">
        <f>AJ193*'Model Assumptions'!$K$709</f>
        <v>211.57599999999999</v>
      </c>
      <c r="AK203" s="218">
        <f>AK193*'Model Assumptions'!$K$709</f>
        <v>211.57599999999999</v>
      </c>
      <c r="AL203" s="218">
        <f>AL193*'Model Assumptions'!$K$709</f>
        <v>211.57599999999999</v>
      </c>
      <c r="AM203" s="218">
        <f>AM193*'Model Assumptions'!$K$709</f>
        <v>211.57599999999999</v>
      </c>
      <c r="AN203" s="218">
        <f>AN193*'Model Assumptions'!$K$709</f>
        <v>211.57599999999999</v>
      </c>
      <c r="AO203" s="218">
        <f>AO193*'Model Assumptions'!$K$709</f>
        <v>211.57599999999999</v>
      </c>
      <c r="AP203" s="218">
        <f>AP193*'Model Assumptions'!$K$709</f>
        <v>211.57599999999999</v>
      </c>
      <c r="AQ203" s="218">
        <f>AQ193*'Model Assumptions'!$K$709</f>
        <v>211.57599999999999</v>
      </c>
      <c r="AR203" s="218">
        <f>AR193*'Model Assumptions'!$K$709</f>
        <v>211.57599999999999</v>
      </c>
      <c r="AS203" s="218">
        <f>AS193*'Model Assumptions'!$K$709</f>
        <v>211.57599999999999</v>
      </c>
      <c r="AT203" s="218">
        <f>AT193*'Model Assumptions'!$K$709</f>
        <v>211.57599999999999</v>
      </c>
      <c r="AU203" s="218">
        <f>AU193*'Model Assumptions'!$K$709</f>
        <v>211.57599999999999</v>
      </c>
      <c r="AV203" s="218">
        <f>AV193*'Model Assumptions'!$K$709</f>
        <v>211.57599999999999</v>
      </c>
      <c r="AW203" s="218">
        <f>AW193*'Model Assumptions'!$K$709</f>
        <v>211.57599999999999</v>
      </c>
      <c r="AX203" s="218">
        <f>AX193*'Model Assumptions'!$K$709</f>
        <v>211.57599999999999</v>
      </c>
      <c r="AY203" s="218">
        <f>AY193*'Model Assumptions'!$K$709</f>
        <v>211.57599999999999</v>
      </c>
      <c r="AZ203" s="218">
        <f>AZ193*'Model Assumptions'!$K$709</f>
        <v>211.57599999999999</v>
      </c>
      <c r="BA203" s="218">
        <f>BA193*'Model Assumptions'!$K$709</f>
        <v>211.57599999999999</v>
      </c>
      <c r="BB203" s="218">
        <f>BB193*'Model Assumptions'!$K$709</f>
        <v>211.57599999999999</v>
      </c>
      <c r="BC203" s="218">
        <f>BC193*'Model Assumptions'!$K$709</f>
        <v>211.57599999999999</v>
      </c>
      <c r="BD203" s="218">
        <f>BD193*'Model Assumptions'!$K$709</f>
        <v>211.57599999999999</v>
      </c>
      <c r="BE203" s="218">
        <f>BE193*'Model Assumptions'!$K$709</f>
        <v>211.57599999999999</v>
      </c>
      <c r="BF203" s="218">
        <f>BF193*'Model Assumptions'!$K$709</f>
        <v>211.57599999999999</v>
      </c>
      <c r="BG203" s="218">
        <f>BG193*'Model Assumptions'!$K$709</f>
        <v>211.57599999999999</v>
      </c>
      <c r="BH203" s="218">
        <f>BH193*'Model Assumptions'!$K$709</f>
        <v>211.57599999999999</v>
      </c>
      <c r="BI203" s="218">
        <f>BI193*'Model Assumptions'!$K$709</f>
        <v>211.57599999999999</v>
      </c>
      <c r="BJ203" s="218">
        <f>BJ193*'Model Assumptions'!$K$709</f>
        <v>211.57599999999999</v>
      </c>
      <c r="BK203" s="218">
        <f>BK193*'Model Assumptions'!$K$709</f>
        <v>211.57599999999999</v>
      </c>
      <c r="BL203" s="218">
        <f>BL193*'Model Assumptions'!$K$709</f>
        <v>211.57599999999999</v>
      </c>
      <c r="BM203" s="218">
        <f>BM193*'Model Assumptions'!$K$709</f>
        <v>211.57599999999999</v>
      </c>
      <c r="BN203" s="218">
        <f>BN193*'Model Assumptions'!$K$709</f>
        <v>211.57599999999999</v>
      </c>
      <c r="BO203" s="218">
        <f>BO193*'Model Assumptions'!$K$709</f>
        <v>211.57599999999999</v>
      </c>
      <c r="BP203" s="218">
        <f>BP193*'Model Assumptions'!$K$709</f>
        <v>211.57599999999999</v>
      </c>
      <c r="BQ203" s="218">
        <f>BQ193*'Model Assumptions'!$K$709</f>
        <v>211.57599999999999</v>
      </c>
      <c r="BR203" s="218">
        <f>BR193*'Model Assumptions'!$K$709</f>
        <v>211.57599999999999</v>
      </c>
      <c r="BS203" s="218">
        <f>BS193*'Model Assumptions'!$K$709</f>
        <v>211.57599999999999</v>
      </c>
      <c r="BT203" s="218">
        <f>BT193*'Model Assumptions'!$K$709</f>
        <v>211.57599999999999</v>
      </c>
      <c r="BU203" s="218">
        <f>BU193*'Model Assumptions'!$K$709</f>
        <v>211.57599999999999</v>
      </c>
      <c r="BV203" s="218">
        <f>BV193*'Model Assumptions'!$K$709</f>
        <v>211.57599999999999</v>
      </c>
      <c r="BW203" s="218">
        <f>BW193*'Model Assumptions'!$K$709</f>
        <v>211.57599999999999</v>
      </c>
      <c r="BX203" s="218">
        <f>BX193*'Model Assumptions'!$K$709</f>
        <v>211.57599999999999</v>
      </c>
      <c r="BY203" s="218">
        <f>BY193*'Model Assumptions'!$K$709</f>
        <v>211.57599999999999</v>
      </c>
      <c r="BZ203" s="218">
        <f>BZ193*'Model Assumptions'!$K$709</f>
        <v>211.57599999999999</v>
      </c>
      <c r="CA203" s="218">
        <f>CA193*'Model Assumptions'!$K$709</f>
        <v>211.57599999999999</v>
      </c>
      <c r="CB203" s="218">
        <f>CB193*'Model Assumptions'!$K$709</f>
        <v>211.57599999999999</v>
      </c>
      <c r="CC203" s="218">
        <f>CC193*'Model Assumptions'!$K$709</f>
        <v>211.57599999999999</v>
      </c>
      <c r="CD203" s="218">
        <f>CD193*'Model Assumptions'!$K$709</f>
        <v>211.57599999999999</v>
      </c>
      <c r="CE203" s="218">
        <f>CE193*'Model Assumptions'!$K$709</f>
        <v>211.57599999999999</v>
      </c>
      <c r="CF203" s="218">
        <f>CF193*'Model Assumptions'!$K$709</f>
        <v>211.57599999999999</v>
      </c>
      <c r="CG203" s="218">
        <f>CG193*'Model Assumptions'!$K$709</f>
        <v>211.57599999999999</v>
      </c>
      <c r="CH203" s="218">
        <f>CH193*'Model Assumptions'!$K$709</f>
        <v>211.57599999999999</v>
      </c>
      <c r="CI203" s="218">
        <f>CI193*'Model Assumptions'!$K$709</f>
        <v>211.57599999999999</v>
      </c>
      <c r="CJ203" s="218">
        <f>CJ193*'Model Assumptions'!$K$709</f>
        <v>211.57599999999999</v>
      </c>
      <c r="CK203" s="218">
        <f>CK193*'Model Assumptions'!$K$709</f>
        <v>211.57599999999999</v>
      </c>
      <c r="CL203" s="218">
        <f>CL193*'Model Assumptions'!$K$709</f>
        <v>211.57599999999999</v>
      </c>
      <c r="CM203" s="218">
        <f>CM193*'Model Assumptions'!$K$709</f>
        <v>211.57599999999999</v>
      </c>
      <c r="CN203" s="218">
        <f>CN193*'Model Assumptions'!$K$709</f>
        <v>211.57599999999999</v>
      </c>
      <c r="CO203" s="218">
        <f>CO193*'Model Assumptions'!$K$709</f>
        <v>211.57599999999999</v>
      </c>
      <c r="CP203" s="218">
        <f>CP193*'Model Assumptions'!$K$709</f>
        <v>211.57599999999999</v>
      </c>
      <c r="CQ203" s="218">
        <f>CQ193*'Model Assumptions'!$K$709</f>
        <v>211.57599999999999</v>
      </c>
      <c r="CR203" s="218">
        <f>CR193*'Model Assumptions'!$K$709</f>
        <v>211.57599999999999</v>
      </c>
      <c r="CS203" s="218">
        <f>CS193*'Model Assumptions'!$K$709</f>
        <v>211.57599999999999</v>
      </c>
      <c r="CT203" s="218">
        <f>CT193*'Model Assumptions'!$K$709</f>
        <v>211.57599999999999</v>
      </c>
      <c r="CU203" s="218">
        <f>CU193*'Model Assumptions'!$K$709</f>
        <v>211.57599999999999</v>
      </c>
      <c r="CV203" s="218">
        <f>CV193*'Model Assumptions'!$K$709</f>
        <v>211.57599999999999</v>
      </c>
      <c r="CW203" s="218">
        <f>CW193*'Model Assumptions'!$K$709</f>
        <v>211.57599999999999</v>
      </c>
      <c r="CX203" s="218">
        <f>CX193*'Model Assumptions'!$K$709</f>
        <v>211.57599999999999</v>
      </c>
      <c r="CY203" s="218">
        <f>CY193*'Model Assumptions'!$K$709</f>
        <v>211.57599999999999</v>
      </c>
      <c r="CZ203" s="218">
        <f>CZ193*'Model Assumptions'!$K$709</f>
        <v>211.57599999999999</v>
      </c>
      <c r="DA203" s="218">
        <f>DA193*'Model Assumptions'!$K$709</f>
        <v>211.57599999999999</v>
      </c>
      <c r="DB203" s="218">
        <f>DB193*'Model Assumptions'!$K$709</f>
        <v>211.57599999999999</v>
      </c>
      <c r="DC203" s="218">
        <f>DC193*'Model Assumptions'!$K$709</f>
        <v>211.57599999999999</v>
      </c>
      <c r="DD203" s="218">
        <f>DD193*'Model Assumptions'!$K$709</f>
        <v>211.57599999999999</v>
      </c>
      <c r="DE203" s="218">
        <f>DE193*'Model Assumptions'!$K$709</f>
        <v>211.57599999999999</v>
      </c>
      <c r="DF203" s="218">
        <f>DF193*'Model Assumptions'!$K$709</f>
        <v>211.57599999999999</v>
      </c>
      <c r="DG203" s="218">
        <f>DG193*'Model Assumptions'!$K$709</f>
        <v>211.57599999999999</v>
      </c>
      <c r="DH203" s="218">
        <f>DH193*'Model Assumptions'!$K$709</f>
        <v>211.57599999999999</v>
      </c>
      <c r="DI203" s="218">
        <f>DI193*'Model Assumptions'!$K$709</f>
        <v>211.57599999999999</v>
      </c>
      <c r="DJ203" s="218">
        <f>DJ193*'Model Assumptions'!$K$709</f>
        <v>211.57599999999999</v>
      </c>
      <c r="DK203" s="218">
        <f>DK193*'Model Assumptions'!$K$709</f>
        <v>211.57599999999999</v>
      </c>
      <c r="DL203" s="218">
        <f>DL193*'Model Assumptions'!$K$709</f>
        <v>211.57599999999999</v>
      </c>
      <c r="DM203" s="218">
        <f>DM193*'Model Assumptions'!$K$709</f>
        <v>211.57599999999999</v>
      </c>
      <c r="DN203" s="218">
        <f>DN193*'Model Assumptions'!$K$709</f>
        <v>211.57599999999999</v>
      </c>
      <c r="DO203" s="218">
        <f>DO193*'Model Assumptions'!$K$709</f>
        <v>211.57599999999999</v>
      </c>
      <c r="DP203" s="218">
        <f>DP193*'Model Assumptions'!$K$709</f>
        <v>211.57599999999999</v>
      </c>
      <c r="DQ203" s="218">
        <f>DQ193*'Model Assumptions'!$K$709</f>
        <v>211.57599999999999</v>
      </c>
      <c r="DR203" s="218">
        <f>DR193*'Model Assumptions'!$K$709</f>
        <v>211.57599999999999</v>
      </c>
      <c r="DS203" s="218">
        <f>DS193*'Model Assumptions'!$K$709</f>
        <v>211.57599999999999</v>
      </c>
      <c r="DT203" s="218">
        <f>DT193*'Model Assumptions'!$K$709</f>
        <v>211.57599999999999</v>
      </c>
      <c r="DU203" s="218">
        <f>DU193*'Model Assumptions'!$K$709</f>
        <v>211.57599999999999</v>
      </c>
      <c r="DV203" s="218">
        <f>DV193*'Model Assumptions'!$K$709</f>
        <v>211.57599999999999</v>
      </c>
      <c r="DW203" s="218">
        <f>DW193*'Model Assumptions'!$K$709</f>
        <v>211.57599999999999</v>
      </c>
      <c r="DX203" s="218">
        <f>DX193*'Model Assumptions'!$K$709</f>
        <v>211.57599999999999</v>
      </c>
      <c r="DY203" s="218">
        <f>DY193*'Model Assumptions'!$K$709</f>
        <v>211.57599999999999</v>
      </c>
      <c r="DZ203" s="218">
        <f>DZ193*'Model Assumptions'!$K$709</f>
        <v>211.57599999999999</v>
      </c>
      <c r="EA203" s="218">
        <f>EA193*'Model Assumptions'!$K$709</f>
        <v>211.57599999999999</v>
      </c>
      <c r="EB203" s="218">
        <f>EB193*'Model Assumptions'!$K$709</f>
        <v>211.57599999999999</v>
      </c>
      <c r="EC203" s="218">
        <f>EC193*'Model Assumptions'!$K$709</f>
        <v>211.57599999999999</v>
      </c>
      <c r="ED203" s="218">
        <f>ED193*'Model Assumptions'!$K$709</f>
        <v>211.57599999999999</v>
      </c>
      <c r="EE203" s="218">
        <f>EE193*'Model Assumptions'!$K$709</f>
        <v>211.57599999999999</v>
      </c>
      <c r="EF203" s="218">
        <f>EF193*'Model Assumptions'!$K$709</f>
        <v>211.57599999999999</v>
      </c>
      <c r="EG203" s="218">
        <f>EG193*'Model Assumptions'!$K$709</f>
        <v>211.57599999999999</v>
      </c>
      <c r="EH203" s="218">
        <f>EH193*'Model Assumptions'!$K$709</f>
        <v>211.57599999999999</v>
      </c>
      <c r="EI203" s="218">
        <f>EI193*'Model Assumptions'!$K$709</f>
        <v>211.57599999999999</v>
      </c>
      <c r="EJ203" s="218">
        <f>EJ193*'Model Assumptions'!$K$709</f>
        <v>211.57599999999999</v>
      </c>
      <c r="EK203" s="218">
        <f>EK193*'Model Assumptions'!$K$709</f>
        <v>211.57599999999999</v>
      </c>
      <c r="EL203" s="218">
        <f>EL193*'Model Assumptions'!$K$709</f>
        <v>211.57599999999999</v>
      </c>
      <c r="EM203" s="218">
        <f>EM193*'Model Assumptions'!$K$709</f>
        <v>211.57599999999999</v>
      </c>
      <c r="EN203" s="218">
        <f>EN193*'Model Assumptions'!$K$709</f>
        <v>211.57599999999999</v>
      </c>
      <c r="EO203" s="218">
        <f>EO193*'Model Assumptions'!$K$709</f>
        <v>211.57599999999999</v>
      </c>
      <c r="EP203" s="218">
        <f>EP193*'Model Assumptions'!$K$709</f>
        <v>211.57599999999999</v>
      </c>
      <c r="EQ203" s="218">
        <f>EQ193*'Model Assumptions'!$K$709</f>
        <v>211.57599999999999</v>
      </c>
      <c r="ER203" s="218">
        <f>ER193*'Model Assumptions'!$K$709</f>
        <v>211.57599999999999</v>
      </c>
      <c r="ES203" s="218">
        <f>ES193*'Model Assumptions'!$K$709</f>
        <v>211.57599999999999</v>
      </c>
      <c r="ET203" s="218">
        <f>ET193*'Model Assumptions'!$K$709</f>
        <v>211.57599999999999</v>
      </c>
      <c r="EU203" s="218">
        <f>EU193*'Model Assumptions'!$K$709</f>
        <v>211.57599999999999</v>
      </c>
      <c r="EV203" s="218">
        <f>EV193*'Model Assumptions'!$K$709</f>
        <v>211.57599999999999</v>
      </c>
      <c r="EW203" s="218">
        <f>EW193*'Model Assumptions'!$K$709</f>
        <v>211.57599999999999</v>
      </c>
      <c r="EX203" s="218">
        <f>EX193*'Model Assumptions'!$K$709</f>
        <v>211.57599999999999</v>
      </c>
      <c r="EY203" s="218">
        <f>EY193*'Model Assumptions'!$K$709</f>
        <v>211.57599999999999</v>
      </c>
      <c r="EZ203" s="218">
        <f>EZ193*'Model Assumptions'!$K$709</f>
        <v>211.57599999999999</v>
      </c>
      <c r="FA203" s="218">
        <f>FA193*'Model Assumptions'!$K$709</f>
        <v>211.57599999999999</v>
      </c>
      <c r="FB203" s="218">
        <f>FB193*'Model Assumptions'!$K$709</f>
        <v>211.57599999999999</v>
      </c>
      <c r="FC203" s="218">
        <f>FC193*'Model Assumptions'!$K$709</f>
        <v>211.57599999999999</v>
      </c>
      <c r="FD203" s="218">
        <f>FD193*'Model Assumptions'!$K$709</f>
        <v>211.57599999999999</v>
      </c>
      <c r="FE203" s="218">
        <f>FE193*'Model Assumptions'!$K$709</f>
        <v>211.57599999999999</v>
      </c>
      <c r="FF203" s="218">
        <f>FF193*'Model Assumptions'!$K$709</f>
        <v>211.57599999999999</v>
      </c>
      <c r="FG203" s="218">
        <f>FG193*'Model Assumptions'!$K$709</f>
        <v>211.57599999999999</v>
      </c>
      <c r="FH203" s="218">
        <f>FH193*'Model Assumptions'!$K$709</f>
        <v>211.57599999999999</v>
      </c>
      <c r="FI203" s="218">
        <f>FI193*'Model Assumptions'!$K$709</f>
        <v>211.57599999999999</v>
      </c>
      <c r="FJ203" s="218">
        <f>FJ193*'Model Assumptions'!$K$709</f>
        <v>211.57599999999999</v>
      </c>
      <c r="FK203" s="218">
        <f>FK193*'Model Assumptions'!$K$709</f>
        <v>211.57599999999999</v>
      </c>
      <c r="FL203" s="218">
        <f>FL193*'Model Assumptions'!$K$709</f>
        <v>211.57599999999999</v>
      </c>
      <c r="FM203" s="218">
        <f>FM193*'Model Assumptions'!$K$709</f>
        <v>211.57599999999999</v>
      </c>
      <c r="FN203" s="218">
        <f>FN193*'Model Assumptions'!$K$709</f>
        <v>211.57599999999999</v>
      </c>
      <c r="FO203" s="218">
        <f>FO193*'Model Assumptions'!$K$709</f>
        <v>211.57599999999999</v>
      </c>
      <c r="FP203" s="218">
        <f>FP193*'Model Assumptions'!$K$709</f>
        <v>211.57599999999999</v>
      </c>
      <c r="FQ203" s="218">
        <f>FQ193*'Model Assumptions'!$K$709</f>
        <v>211.57599999999999</v>
      </c>
      <c r="FR203" s="218">
        <f>FR193*'Model Assumptions'!$K$709</f>
        <v>211.57599999999999</v>
      </c>
      <c r="FS203" s="218">
        <f>FS193*'Model Assumptions'!$K$709</f>
        <v>211.57599999999999</v>
      </c>
      <c r="FT203" s="218">
        <f>FT193*'Model Assumptions'!$K$709</f>
        <v>211.57599999999999</v>
      </c>
      <c r="FU203" s="218">
        <f>FU193*'Model Assumptions'!$K$709</f>
        <v>211.57599999999999</v>
      </c>
      <c r="FV203" s="218">
        <f>FV193*'Model Assumptions'!$K$709</f>
        <v>211.57599999999999</v>
      </c>
      <c r="FW203" s="218">
        <f>FW193*'Model Assumptions'!$K$709</f>
        <v>211.57599999999999</v>
      </c>
      <c r="FX203" s="218">
        <f>FX193*'Model Assumptions'!$K$709</f>
        <v>211.57599999999999</v>
      </c>
      <c r="FY203" s="218">
        <f>FY193*'Model Assumptions'!$K$709</f>
        <v>211.57599999999999</v>
      </c>
      <c r="FZ203" s="218">
        <f>FZ193*'Model Assumptions'!$K$709</f>
        <v>211.57599999999999</v>
      </c>
      <c r="GA203" s="218">
        <f>GA193*'Model Assumptions'!$K$709</f>
        <v>211.57599999999999</v>
      </c>
      <c r="GB203" s="218">
        <f>GB193*'Model Assumptions'!$K$709</f>
        <v>211.57599999999999</v>
      </c>
      <c r="GC203" s="218">
        <f>GC193*'Model Assumptions'!$K$709</f>
        <v>211.57599999999999</v>
      </c>
      <c r="GD203" s="218">
        <f>GD193*'Model Assumptions'!$K$709</f>
        <v>211.57599999999999</v>
      </c>
      <c r="GE203" s="218">
        <f>GE193*'Model Assumptions'!$K$709</f>
        <v>211.57599999999999</v>
      </c>
      <c r="GF203" s="218">
        <f>GF193*'Model Assumptions'!$K$709</f>
        <v>211.57599999999999</v>
      </c>
      <c r="GG203" s="218">
        <f>GG193*'Model Assumptions'!$K$709</f>
        <v>211.57599999999999</v>
      </c>
      <c r="GH203" s="218">
        <f>GH193*'Model Assumptions'!$K$709</f>
        <v>211.57599999999999</v>
      </c>
      <c r="GI203" s="218">
        <f>GI193*'Model Assumptions'!$K$709</f>
        <v>211.57599999999999</v>
      </c>
      <c r="GJ203" s="218">
        <f>GJ193*'Model Assumptions'!$K$709</f>
        <v>211.57599999999999</v>
      </c>
      <c r="GK203" s="218">
        <f>GK193*'Model Assumptions'!$K$709</f>
        <v>211.57599999999999</v>
      </c>
      <c r="GL203" s="218">
        <f>GL193*'Model Assumptions'!$K$709</f>
        <v>211.57599999999999</v>
      </c>
      <c r="GM203" s="218">
        <f>GM193*'Model Assumptions'!$K$709</f>
        <v>211.57599999999999</v>
      </c>
      <c r="GN203" s="218">
        <f>GN193*'Model Assumptions'!$K$709</f>
        <v>211.57599999999999</v>
      </c>
      <c r="GO203" s="218">
        <f>GO193*'Model Assumptions'!$K$709</f>
        <v>211.57599999999999</v>
      </c>
      <c r="GP203" s="218">
        <f>GP193*'Model Assumptions'!$K$709</f>
        <v>211.57599999999999</v>
      </c>
      <c r="GQ203" s="218">
        <f>GQ193*'Model Assumptions'!$K$709</f>
        <v>211.57599999999999</v>
      </c>
      <c r="GR203" s="218">
        <f>GR193*'Model Assumptions'!$K$709</f>
        <v>211.57599999999999</v>
      </c>
      <c r="GS203" s="218">
        <f>GS193*'Model Assumptions'!$K$709</f>
        <v>211.57599999999999</v>
      </c>
      <c r="GT203" s="218">
        <f>GT193*'Model Assumptions'!$K$709</f>
        <v>211.57599999999999</v>
      </c>
      <c r="GU203" s="218">
        <f>GU193*'Model Assumptions'!$K$709</f>
        <v>211.57599999999999</v>
      </c>
      <c r="GV203" s="218">
        <f>GV193*'Model Assumptions'!$K$709</f>
        <v>211.57599999999999</v>
      </c>
      <c r="GX203" s="230">
        <f t="shared" si="284"/>
        <v>202</v>
      </c>
      <c r="HB203" s="211" t="str">
        <f>GR$18&amp;GR$19&amp;GR$20</f>
        <v/>
      </c>
      <c r="HF203" s="212" t="str">
        <f>GR$18&amp;GR$19&amp;GR$20&amp;"Term:"&amp; GR$43&amp;"  Mileage: "&amp;GR$44</f>
        <v xml:space="preserve">Term:  Mileage: </v>
      </c>
    </row>
    <row r="204" spans="1:214" ht="12" hidden="1" customHeight="1" x14ac:dyDescent="0.2">
      <c r="A204" s="230" t="s">
        <v>440</v>
      </c>
      <c r="B204" s="208" t="str">
        <f t="shared" si="283"/>
        <v>x</v>
      </c>
      <c r="D204" s="231" t="str">
        <f t="shared" ref="D204:D211" si="290">D194</f>
        <v>Pay road taxes</v>
      </c>
      <c r="E204" s="218">
        <f>E194*'Model Assumptions'!$K$711</f>
        <v>19.96</v>
      </c>
      <c r="F204" s="218">
        <f>F194*'Model Assumptions'!$K$711</f>
        <v>19.96</v>
      </c>
      <c r="G204" s="218">
        <f>G194*'Model Assumptions'!$K$711</f>
        <v>19.96</v>
      </c>
      <c r="H204" s="218">
        <f>H194*'Model Assumptions'!$K$711</f>
        <v>24.950000000000003</v>
      </c>
      <c r="I204" s="218">
        <f>I194*'Model Assumptions'!$K$711</f>
        <v>24.950000000000003</v>
      </c>
      <c r="J204" s="218">
        <f>J194*'Model Assumptions'!$K$711</f>
        <v>24.950000000000003</v>
      </c>
      <c r="K204" s="218">
        <f>K194*'Model Assumptions'!$K$711</f>
        <v>19.96</v>
      </c>
      <c r="L204" s="218">
        <f>L194*'Model Assumptions'!$K$711</f>
        <v>19.96</v>
      </c>
      <c r="M204" s="218">
        <f>M194*'Model Assumptions'!$K$711</f>
        <v>19.96</v>
      </c>
      <c r="N204" s="218">
        <f>N194*'Model Assumptions'!$K$711</f>
        <v>24.950000000000003</v>
      </c>
      <c r="O204" s="218">
        <f>O194*'Model Assumptions'!$K$711</f>
        <v>24.950000000000003</v>
      </c>
      <c r="P204" s="218">
        <f>P194*'Model Assumptions'!$K$711</f>
        <v>24.950000000000003</v>
      </c>
      <c r="Q204" s="218">
        <f>Q194*'Model Assumptions'!$K$711</f>
        <v>19.96</v>
      </c>
      <c r="R204" s="218">
        <f>R194*'Model Assumptions'!$K$711</f>
        <v>19.96</v>
      </c>
      <c r="S204" s="218">
        <f>S194*'Model Assumptions'!$K$711</f>
        <v>19.96</v>
      </c>
      <c r="T204" s="218">
        <f>T194*'Model Assumptions'!$K$711</f>
        <v>24.950000000000003</v>
      </c>
      <c r="U204" s="218">
        <f>U194*'Model Assumptions'!$K$711</f>
        <v>24.950000000000003</v>
      </c>
      <c r="V204" s="218">
        <f>V194*'Model Assumptions'!$K$711</f>
        <v>24.950000000000003</v>
      </c>
      <c r="W204" s="218">
        <f>W194*'Model Assumptions'!$K$711</f>
        <v>19.96</v>
      </c>
      <c r="X204" s="218">
        <f>X194*'Model Assumptions'!$K$711</f>
        <v>19.96</v>
      </c>
      <c r="Y204" s="218">
        <f>Y194*'Model Assumptions'!$K$711</f>
        <v>19.96</v>
      </c>
      <c r="Z204" s="218">
        <f>Z194*'Model Assumptions'!$K$711</f>
        <v>24.950000000000003</v>
      </c>
      <c r="AA204" s="218">
        <f>AA194*'Model Assumptions'!$K$711</f>
        <v>24.950000000000003</v>
      </c>
      <c r="AB204" s="218">
        <f>AB194*'Model Assumptions'!$K$711</f>
        <v>24.950000000000003</v>
      </c>
      <c r="AC204" s="218">
        <f>AC194*'Model Assumptions'!$K$711</f>
        <v>19.96</v>
      </c>
      <c r="AD204" s="218">
        <f>AD194*'Model Assumptions'!$K$711</f>
        <v>19.96</v>
      </c>
      <c r="AE204" s="218">
        <f>AE194*'Model Assumptions'!$K$711</f>
        <v>19.96</v>
      </c>
      <c r="AF204" s="218">
        <f>AF194*'Model Assumptions'!$K$711</f>
        <v>24.950000000000003</v>
      </c>
      <c r="AG204" s="218">
        <f>AG194*'Model Assumptions'!$K$711</f>
        <v>24.950000000000003</v>
      </c>
      <c r="AH204" s="218">
        <f>AH194*'Model Assumptions'!$K$711</f>
        <v>24.950000000000003</v>
      </c>
      <c r="AI204" s="218">
        <f>AI194*'Model Assumptions'!$K$711</f>
        <v>19.96</v>
      </c>
      <c r="AJ204" s="218">
        <f>AJ194*'Model Assumptions'!$K$711</f>
        <v>19.96</v>
      </c>
      <c r="AK204" s="218">
        <f>AK194*'Model Assumptions'!$K$711</f>
        <v>19.96</v>
      </c>
      <c r="AL204" s="218">
        <f>AL194*'Model Assumptions'!$K$711</f>
        <v>24.950000000000003</v>
      </c>
      <c r="AM204" s="218">
        <f>AM194*'Model Assumptions'!$K$711</f>
        <v>24.950000000000003</v>
      </c>
      <c r="AN204" s="218">
        <f>AN194*'Model Assumptions'!$K$711</f>
        <v>24.950000000000003</v>
      </c>
      <c r="AO204" s="218">
        <f>AO194*'Model Assumptions'!$K$711</f>
        <v>19.96</v>
      </c>
      <c r="AP204" s="218">
        <f>AP194*'Model Assumptions'!$K$711</f>
        <v>19.96</v>
      </c>
      <c r="AQ204" s="218">
        <f>AQ194*'Model Assumptions'!$K$711</f>
        <v>19.96</v>
      </c>
      <c r="AR204" s="218">
        <f>AR194*'Model Assumptions'!$K$711</f>
        <v>24.950000000000003</v>
      </c>
      <c r="AS204" s="218">
        <f>AS194*'Model Assumptions'!$K$711</f>
        <v>24.950000000000003</v>
      </c>
      <c r="AT204" s="218">
        <f>AT194*'Model Assumptions'!$K$711</f>
        <v>24.950000000000003</v>
      </c>
      <c r="AU204" s="218">
        <f>AU194*'Model Assumptions'!$K$711</f>
        <v>19.96</v>
      </c>
      <c r="AV204" s="218">
        <f>AV194*'Model Assumptions'!$K$711</f>
        <v>19.96</v>
      </c>
      <c r="AW204" s="218">
        <f>AW194*'Model Assumptions'!$K$711</f>
        <v>19.96</v>
      </c>
      <c r="AX204" s="218">
        <f>AX194*'Model Assumptions'!$K$711</f>
        <v>24.950000000000003</v>
      </c>
      <c r="AY204" s="218">
        <f>AY194*'Model Assumptions'!$K$711</f>
        <v>24.950000000000003</v>
      </c>
      <c r="AZ204" s="218">
        <f>AZ194*'Model Assumptions'!$K$711</f>
        <v>24.950000000000003</v>
      </c>
      <c r="BA204" s="218">
        <f>BA194*'Model Assumptions'!$K$711</f>
        <v>19.96</v>
      </c>
      <c r="BB204" s="218">
        <f>BB194*'Model Assumptions'!$K$711</f>
        <v>19.96</v>
      </c>
      <c r="BC204" s="218">
        <f>BC194*'Model Assumptions'!$K$711</f>
        <v>19.96</v>
      </c>
      <c r="BD204" s="218">
        <f>BD194*'Model Assumptions'!$K$711</f>
        <v>24.950000000000003</v>
      </c>
      <c r="BE204" s="218">
        <f>BE194*'Model Assumptions'!$K$711</f>
        <v>24.950000000000003</v>
      </c>
      <c r="BF204" s="218">
        <f>BF194*'Model Assumptions'!$K$711</f>
        <v>24.950000000000003</v>
      </c>
      <c r="BG204" s="218">
        <f>BG194*'Model Assumptions'!$K$711</f>
        <v>19.96</v>
      </c>
      <c r="BH204" s="218">
        <f>BH194*'Model Assumptions'!$K$711</f>
        <v>19.96</v>
      </c>
      <c r="BI204" s="218">
        <f>BI194*'Model Assumptions'!$K$711</f>
        <v>19.96</v>
      </c>
      <c r="BJ204" s="218">
        <f>BJ194*'Model Assumptions'!$K$711</f>
        <v>24.950000000000003</v>
      </c>
      <c r="BK204" s="218">
        <f>BK194*'Model Assumptions'!$K$711</f>
        <v>24.950000000000003</v>
      </c>
      <c r="BL204" s="218">
        <f>BL194*'Model Assumptions'!$K$711</f>
        <v>24.950000000000003</v>
      </c>
      <c r="BM204" s="218">
        <f>BM194*'Model Assumptions'!$K$711</f>
        <v>19.96</v>
      </c>
      <c r="BN204" s="218">
        <f>BN194*'Model Assumptions'!$K$711</f>
        <v>19.96</v>
      </c>
      <c r="BO204" s="218">
        <f>BO194*'Model Assumptions'!$K$711</f>
        <v>19.96</v>
      </c>
      <c r="BP204" s="218">
        <f>BP194*'Model Assumptions'!$K$711</f>
        <v>24.950000000000003</v>
      </c>
      <c r="BQ204" s="218">
        <f>BQ194*'Model Assumptions'!$K$711</f>
        <v>24.950000000000003</v>
      </c>
      <c r="BR204" s="218">
        <f>BR194*'Model Assumptions'!$K$711</f>
        <v>24.950000000000003</v>
      </c>
      <c r="BS204" s="218">
        <f>BS194*'Model Assumptions'!$K$711</f>
        <v>19.96</v>
      </c>
      <c r="BT204" s="218">
        <f>BT194*'Model Assumptions'!$K$711</f>
        <v>19.96</v>
      </c>
      <c r="BU204" s="218">
        <f>BU194*'Model Assumptions'!$K$711</f>
        <v>19.96</v>
      </c>
      <c r="BV204" s="218">
        <f>BV194*'Model Assumptions'!$K$711</f>
        <v>24.950000000000003</v>
      </c>
      <c r="BW204" s="218">
        <f>BW194*'Model Assumptions'!$K$711</f>
        <v>24.950000000000003</v>
      </c>
      <c r="BX204" s="218">
        <f>BX194*'Model Assumptions'!$K$711</f>
        <v>24.950000000000003</v>
      </c>
      <c r="BY204" s="218">
        <f>BY194*'Model Assumptions'!$K$711</f>
        <v>19.96</v>
      </c>
      <c r="BZ204" s="218">
        <f>BZ194*'Model Assumptions'!$K$711</f>
        <v>19.96</v>
      </c>
      <c r="CA204" s="218">
        <f>CA194*'Model Assumptions'!$K$711</f>
        <v>19.96</v>
      </c>
      <c r="CB204" s="218">
        <f>CB194*'Model Assumptions'!$K$711</f>
        <v>24.950000000000003</v>
      </c>
      <c r="CC204" s="218">
        <f>CC194*'Model Assumptions'!$K$711</f>
        <v>24.950000000000003</v>
      </c>
      <c r="CD204" s="218">
        <f>CD194*'Model Assumptions'!$K$711</f>
        <v>24.950000000000003</v>
      </c>
      <c r="CE204" s="218">
        <f>CE194*'Model Assumptions'!$K$711</f>
        <v>19.96</v>
      </c>
      <c r="CF204" s="218">
        <f>CF194*'Model Assumptions'!$K$711</f>
        <v>19.96</v>
      </c>
      <c r="CG204" s="218">
        <f>CG194*'Model Assumptions'!$K$711</f>
        <v>19.96</v>
      </c>
      <c r="CH204" s="218">
        <f>CH194*'Model Assumptions'!$K$711</f>
        <v>24.950000000000003</v>
      </c>
      <c r="CI204" s="218">
        <f>CI194*'Model Assumptions'!$K$711</f>
        <v>24.950000000000003</v>
      </c>
      <c r="CJ204" s="218">
        <f>CJ194*'Model Assumptions'!$K$711</f>
        <v>24.950000000000003</v>
      </c>
      <c r="CK204" s="218">
        <f>CK194*'Model Assumptions'!$K$711</f>
        <v>19.96</v>
      </c>
      <c r="CL204" s="218">
        <f>CL194*'Model Assumptions'!$K$711</f>
        <v>19.96</v>
      </c>
      <c r="CM204" s="218">
        <f>CM194*'Model Assumptions'!$K$711</f>
        <v>19.96</v>
      </c>
      <c r="CN204" s="218">
        <f>CN194*'Model Assumptions'!$K$711</f>
        <v>24.950000000000003</v>
      </c>
      <c r="CO204" s="218">
        <f>CO194*'Model Assumptions'!$K$711</f>
        <v>24.950000000000003</v>
      </c>
      <c r="CP204" s="218">
        <f>CP194*'Model Assumptions'!$K$711</f>
        <v>24.950000000000003</v>
      </c>
      <c r="CQ204" s="218">
        <f>CQ194*'Model Assumptions'!$K$711</f>
        <v>19.96</v>
      </c>
      <c r="CR204" s="218">
        <f>CR194*'Model Assumptions'!$K$711</f>
        <v>19.96</v>
      </c>
      <c r="CS204" s="218">
        <f>CS194*'Model Assumptions'!$K$711</f>
        <v>19.96</v>
      </c>
      <c r="CT204" s="218">
        <f>CT194*'Model Assumptions'!$K$711</f>
        <v>24.950000000000003</v>
      </c>
      <c r="CU204" s="218">
        <f>CU194*'Model Assumptions'!$K$711</f>
        <v>24.950000000000003</v>
      </c>
      <c r="CV204" s="218">
        <f>CV194*'Model Assumptions'!$K$711</f>
        <v>24.950000000000003</v>
      </c>
      <c r="CW204" s="218">
        <f>CW194*'Model Assumptions'!$K$711</f>
        <v>19.96</v>
      </c>
      <c r="CX204" s="218">
        <f>CX194*'Model Assumptions'!$K$711</f>
        <v>19.96</v>
      </c>
      <c r="CY204" s="218">
        <f>CY194*'Model Assumptions'!$K$711</f>
        <v>19.96</v>
      </c>
      <c r="CZ204" s="218">
        <f>CZ194*'Model Assumptions'!$K$711</f>
        <v>24.950000000000003</v>
      </c>
      <c r="DA204" s="218">
        <f>DA194*'Model Assumptions'!$K$711</f>
        <v>24.950000000000003</v>
      </c>
      <c r="DB204" s="218">
        <f>DB194*'Model Assumptions'!$K$711</f>
        <v>24.950000000000003</v>
      </c>
      <c r="DC204" s="218">
        <f>DC194*'Model Assumptions'!$K$711</f>
        <v>19.96</v>
      </c>
      <c r="DD204" s="218">
        <f>DD194*'Model Assumptions'!$K$711</f>
        <v>19.96</v>
      </c>
      <c r="DE204" s="218">
        <f>DE194*'Model Assumptions'!$K$711</f>
        <v>19.96</v>
      </c>
      <c r="DF204" s="218">
        <f>DF194*'Model Assumptions'!$K$711</f>
        <v>24.950000000000003</v>
      </c>
      <c r="DG204" s="218">
        <f>DG194*'Model Assumptions'!$K$711</f>
        <v>24.950000000000003</v>
      </c>
      <c r="DH204" s="218">
        <f>DH194*'Model Assumptions'!$K$711</f>
        <v>24.950000000000003</v>
      </c>
      <c r="DI204" s="218">
        <f>DI194*'Model Assumptions'!$K$711</f>
        <v>19.96</v>
      </c>
      <c r="DJ204" s="218">
        <f>DJ194*'Model Assumptions'!$K$711</f>
        <v>19.96</v>
      </c>
      <c r="DK204" s="218">
        <f>DK194*'Model Assumptions'!$K$711</f>
        <v>19.96</v>
      </c>
      <c r="DL204" s="218">
        <f>DL194*'Model Assumptions'!$K$711</f>
        <v>24.950000000000003</v>
      </c>
      <c r="DM204" s="218">
        <f>DM194*'Model Assumptions'!$K$711</f>
        <v>24.950000000000003</v>
      </c>
      <c r="DN204" s="218">
        <f>DN194*'Model Assumptions'!$K$711</f>
        <v>24.950000000000003</v>
      </c>
      <c r="DO204" s="218">
        <f>DO194*'Model Assumptions'!$K$711</f>
        <v>19.96</v>
      </c>
      <c r="DP204" s="218">
        <f>DP194*'Model Assumptions'!$K$711</f>
        <v>19.96</v>
      </c>
      <c r="DQ204" s="218">
        <f>DQ194*'Model Assumptions'!$K$711</f>
        <v>19.96</v>
      </c>
      <c r="DR204" s="218">
        <f>DR194*'Model Assumptions'!$K$711</f>
        <v>24.950000000000003</v>
      </c>
      <c r="DS204" s="218">
        <f>DS194*'Model Assumptions'!$K$711</f>
        <v>24.950000000000003</v>
      </c>
      <c r="DT204" s="218">
        <f>DT194*'Model Assumptions'!$K$711</f>
        <v>24.950000000000003</v>
      </c>
      <c r="DU204" s="218">
        <f>DU194*'Model Assumptions'!$K$711</f>
        <v>19.96</v>
      </c>
      <c r="DV204" s="218">
        <f>DV194*'Model Assumptions'!$K$711</f>
        <v>19.96</v>
      </c>
      <c r="DW204" s="218">
        <f>DW194*'Model Assumptions'!$K$711</f>
        <v>19.96</v>
      </c>
      <c r="DX204" s="218">
        <f>DX194*'Model Assumptions'!$K$711</f>
        <v>24.950000000000003</v>
      </c>
      <c r="DY204" s="218">
        <f>DY194*'Model Assumptions'!$K$711</f>
        <v>24.950000000000003</v>
      </c>
      <c r="DZ204" s="218">
        <f>DZ194*'Model Assumptions'!$K$711</f>
        <v>24.950000000000003</v>
      </c>
      <c r="EA204" s="218">
        <f>EA194*'Model Assumptions'!$K$711</f>
        <v>19.96</v>
      </c>
      <c r="EB204" s="218">
        <f>EB194*'Model Assumptions'!$K$711</f>
        <v>19.96</v>
      </c>
      <c r="EC204" s="218">
        <f>EC194*'Model Assumptions'!$K$711</f>
        <v>19.96</v>
      </c>
      <c r="ED204" s="218">
        <f>ED194*'Model Assumptions'!$K$711</f>
        <v>24.950000000000003</v>
      </c>
      <c r="EE204" s="218">
        <f>EE194*'Model Assumptions'!$K$711</f>
        <v>24.950000000000003</v>
      </c>
      <c r="EF204" s="218">
        <f>EF194*'Model Assumptions'!$K$711</f>
        <v>24.950000000000003</v>
      </c>
      <c r="EG204" s="218">
        <f>EG194*'Model Assumptions'!$K$711</f>
        <v>0</v>
      </c>
      <c r="EH204" s="218">
        <f>EH194*'Model Assumptions'!$K$711</f>
        <v>0</v>
      </c>
      <c r="EI204" s="218">
        <f>EI194*'Model Assumptions'!$K$711</f>
        <v>0</v>
      </c>
      <c r="EJ204" s="218">
        <f>EJ194*'Model Assumptions'!$K$711</f>
        <v>0</v>
      </c>
      <c r="EK204" s="218">
        <f>EK194*'Model Assumptions'!$K$711</f>
        <v>0</v>
      </c>
      <c r="EL204" s="218">
        <f>EL194*'Model Assumptions'!$K$711</f>
        <v>0</v>
      </c>
      <c r="EM204" s="218">
        <f>EM194*'Model Assumptions'!$K$711</f>
        <v>0</v>
      </c>
      <c r="EN204" s="218">
        <f>EN194*'Model Assumptions'!$K$711</f>
        <v>0</v>
      </c>
      <c r="EO204" s="218">
        <f>EO194*'Model Assumptions'!$K$711</f>
        <v>0</v>
      </c>
      <c r="EP204" s="218">
        <f>EP194*'Model Assumptions'!$K$711</f>
        <v>0</v>
      </c>
      <c r="EQ204" s="218">
        <f>EQ194*'Model Assumptions'!$K$711</f>
        <v>0</v>
      </c>
      <c r="ER204" s="218">
        <f>ER194*'Model Assumptions'!$K$711</f>
        <v>0</v>
      </c>
      <c r="ES204" s="218">
        <f>ES194*'Model Assumptions'!$K$711</f>
        <v>0</v>
      </c>
      <c r="ET204" s="218">
        <f>ET194*'Model Assumptions'!$K$711</f>
        <v>0</v>
      </c>
      <c r="EU204" s="218">
        <f>EU194*'Model Assumptions'!$K$711</f>
        <v>0</v>
      </c>
      <c r="EV204" s="218">
        <f>EV194*'Model Assumptions'!$K$711</f>
        <v>0</v>
      </c>
      <c r="EW204" s="218">
        <f>EW194*'Model Assumptions'!$K$711</f>
        <v>0</v>
      </c>
      <c r="EX204" s="218">
        <f>EX194*'Model Assumptions'!$K$711</f>
        <v>0</v>
      </c>
      <c r="EY204" s="218">
        <f>EY194*'Model Assumptions'!$K$711</f>
        <v>0</v>
      </c>
      <c r="EZ204" s="218">
        <f>EZ194*'Model Assumptions'!$K$711</f>
        <v>0</v>
      </c>
      <c r="FA204" s="218">
        <f>FA194*'Model Assumptions'!$K$711</f>
        <v>0</v>
      </c>
      <c r="FB204" s="218">
        <f>FB194*'Model Assumptions'!$K$711</f>
        <v>0</v>
      </c>
      <c r="FC204" s="218">
        <f>FC194*'Model Assumptions'!$K$711</f>
        <v>0</v>
      </c>
      <c r="FD204" s="218">
        <f>FD194*'Model Assumptions'!$K$711</f>
        <v>0</v>
      </c>
      <c r="FE204" s="218">
        <f>FE194*'Model Assumptions'!$K$711</f>
        <v>0</v>
      </c>
      <c r="FF204" s="218">
        <f>FF194*'Model Assumptions'!$K$711</f>
        <v>0</v>
      </c>
      <c r="FG204" s="218">
        <f>FG194*'Model Assumptions'!$K$711</f>
        <v>0</v>
      </c>
      <c r="FH204" s="218">
        <f>FH194*'Model Assumptions'!$K$711</f>
        <v>0</v>
      </c>
      <c r="FI204" s="218">
        <f>FI194*'Model Assumptions'!$K$711</f>
        <v>0</v>
      </c>
      <c r="FJ204" s="218">
        <f>FJ194*'Model Assumptions'!$K$711</f>
        <v>0</v>
      </c>
      <c r="FK204" s="218">
        <f>FK194*'Model Assumptions'!$K$711</f>
        <v>0</v>
      </c>
      <c r="FL204" s="218">
        <f>FL194*'Model Assumptions'!$K$711</f>
        <v>0</v>
      </c>
      <c r="FM204" s="218">
        <f>FM194*'Model Assumptions'!$K$711</f>
        <v>0</v>
      </c>
      <c r="FN204" s="218">
        <f>FN194*'Model Assumptions'!$K$711</f>
        <v>0</v>
      </c>
      <c r="FO204" s="218">
        <f>FO194*'Model Assumptions'!$K$711</f>
        <v>0</v>
      </c>
      <c r="FP204" s="218">
        <f>FP194*'Model Assumptions'!$K$711</f>
        <v>0</v>
      </c>
      <c r="FQ204" s="218">
        <f>FQ194*'Model Assumptions'!$K$711</f>
        <v>0</v>
      </c>
      <c r="FR204" s="218">
        <f>FR194*'Model Assumptions'!$K$711</f>
        <v>0</v>
      </c>
      <c r="FS204" s="218">
        <f>FS194*'Model Assumptions'!$K$711</f>
        <v>0</v>
      </c>
      <c r="FT204" s="218">
        <f>FT194*'Model Assumptions'!$K$711</f>
        <v>0</v>
      </c>
      <c r="FU204" s="218">
        <f>FU194*'Model Assumptions'!$K$711</f>
        <v>0</v>
      </c>
      <c r="FV204" s="218">
        <f>FV194*'Model Assumptions'!$K$711</f>
        <v>0</v>
      </c>
      <c r="FW204" s="218">
        <f>FW194*'Model Assumptions'!$K$711</f>
        <v>0</v>
      </c>
      <c r="FX204" s="218">
        <f>FX194*'Model Assumptions'!$K$711</f>
        <v>0</v>
      </c>
      <c r="FY204" s="218">
        <f>FY194*'Model Assumptions'!$K$711</f>
        <v>0</v>
      </c>
      <c r="FZ204" s="218">
        <f>FZ194*'Model Assumptions'!$K$711</f>
        <v>0</v>
      </c>
      <c r="GA204" s="218">
        <f>GA194*'Model Assumptions'!$K$711</f>
        <v>0</v>
      </c>
      <c r="GB204" s="218">
        <f>GB194*'Model Assumptions'!$K$711</f>
        <v>0</v>
      </c>
      <c r="GC204" s="218">
        <f>GC194*'Model Assumptions'!$K$711</f>
        <v>0</v>
      </c>
      <c r="GD204" s="218">
        <f>GD194*'Model Assumptions'!$K$711</f>
        <v>0</v>
      </c>
      <c r="GE204" s="218">
        <f>GE194*'Model Assumptions'!$K$711</f>
        <v>0</v>
      </c>
      <c r="GF204" s="218">
        <f>GF194*'Model Assumptions'!$K$711</f>
        <v>0</v>
      </c>
      <c r="GG204" s="218">
        <f>GG194*'Model Assumptions'!$K$711</f>
        <v>0</v>
      </c>
      <c r="GH204" s="218">
        <f>GH194*'Model Assumptions'!$K$711</f>
        <v>0</v>
      </c>
      <c r="GI204" s="218">
        <f>GI194*'Model Assumptions'!$K$711</f>
        <v>0</v>
      </c>
      <c r="GJ204" s="218">
        <f>GJ194*'Model Assumptions'!$K$711</f>
        <v>0</v>
      </c>
      <c r="GK204" s="218">
        <f>GK194*'Model Assumptions'!$K$711</f>
        <v>0</v>
      </c>
      <c r="GL204" s="218">
        <f>GL194*'Model Assumptions'!$K$711</f>
        <v>0</v>
      </c>
      <c r="GM204" s="218">
        <f>GM194*'Model Assumptions'!$K$711</f>
        <v>0</v>
      </c>
      <c r="GN204" s="218">
        <f>GN194*'Model Assumptions'!$K$711</f>
        <v>0</v>
      </c>
      <c r="GO204" s="218">
        <f>GO194*'Model Assumptions'!$K$711</f>
        <v>0</v>
      </c>
      <c r="GP204" s="218">
        <f>GP194*'Model Assumptions'!$K$711</f>
        <v>0</v>
      </c>
      <c r="GQ204" s="218">
        <f>GQ194*'Model Assumptions'!$K$711</f>
        <v>0</v>
      </c>
      <c r="GR204" s="218">
        <f>GR194*'Model Assumptions'!$K$711</f>
        <v>0</v>
      </c>
      <c r="GS204" s="218">
        <f>GS194*'Model Assumptions'!$K$711</f>
        <v>0</v>
      </c>
      <c r="GT204" s="218">
        <f>GT194*'Model Assumptions'!$K$711</f>
        <v>0</v>
      </c>
      <c r="GU204" s="218">
        <f>GU194*'Model Assumptions'!$K$711</f>
        <v>0</v>
      </c>
      <c r="GV204" s="218">
        <f>GV194*'Model Assumptions'!$K$711</f>
        <v>0</v>
      </c>
      <c r="GX204" s="230">
        <f t="shared" si="284"/>
        <v>203</v>
      </c>
      <c r="HB204" s="211" t="str">
        <f>GS$18&amp;GS$19&amp;GS$20</f>
        <v/>
      </c>
      <c r="HF204" s="212" t="str">
        <f>GS$18&amp;GS$19&amp;GS$20&amp;"Term:"&amp; GS$43&amp;"  Mileage: "&amp;GS$44</f>
        <v xml:space="preserve">Term:  Mileage: </v>
      </c>
    </row>
    <row r="205" spans="1:214" ht="12" hidden="1" customHeight="1" x14ac:dyDescent="0.2">
      <c r="A205" s="230" t="s">
        <v>440</v>
      </c>
      <c r="B205" s="208" t="str">
        <f t="shared" si="283"/>
        <v>x</v>
      </c>
      <c r="D205" s="231" t="str">
        <f t="shared" si="290"/>
        <v>Negotiate maintenance &amp; repairs</v>
      </c>
      <c r="E205" s="218">
        <f>E195*'Model Assumptions'!$K$713</f>
        <v>35.401307787858464</v>
      </c>
      <c r="F205" s="218">
        <f>F195*'Model Assumptions'!$K$713</f>
        <v>41.380752960802312</v>
      </c>
      <c r="G205" s="218">
        <f>G195*'Model Assumptions'!$K$713</f>
        <v>53.339643306689979</v>
      </c>
      <c r="H205" s="218">
        <f>H195*'Model Assumptions'!$K$713</f>
        <v>44.552254254038274</v>
      </c>
      <c r="I205" s="218">
        <f>I195*'Model Assumptions'!$K$713</f>
        <v>52.026560720218065</v>
      </c>
      <c r="J205" s="218">
        <f>J195*'Model Assumptions'!$K$713</f>
        <v>66.975173652577666</v>
      </c>
      <c r="K205" s="218">
        <f>K195*'Model Assumptions'!$K$713</f>
        <v>33.492838603525755</v>
      </c>
      <c r="L205" s="218">
        <f>L195*'Model Assumptions'!$K$713</f>
        <v>38.995596360344344</v>
      </c>
      <c r="M205" s="218">
        <f>M195*'Model Assumptions'!$K$713</f>
        <v>50.001111873981536</v>
      </c>
      <c r="N205" s="218">
        <f>N195*'Model Assumptions'!$K$713</f>
        <v>42.047925799549006</v>
      </c>
      <c r="O205" s="218">
        <f>O195*'Model Assumptions'!$K$713</f>
        <v>48.926372995572244</v>
      </c>
      <c r="P205" s="218">
        <f>P195*'Model Assumptions'!$K$713</f>
        <v>62.683267387618734</v>
      </c>
      <c r="Q205" s="218">
        <f>Q195*'Model Assumptions'!$K$713</f>
        <v>46.229252323332631</v>
      </c>
      <c r="R205" s="218">
        <f>R195*'Model Assumptions'!$K$713</f>
        <v>54.259745905383362</v>
      </c>
      <c r="S205" s="218">
        <f>S195*'Model Assumptions'!$K$713</f>
        <v>70.320733069484817</v>
      </c>
      <c r="T205" s="218">
        <f>T195*'Model Assumptions'!$K$713</f>
        <v>57.944009300896056</v>
      </c>
      <c r="U205" s="218">
        <f>U195*'Model Assumptions'!$K$713</f>
        <v>67.982126278459475</v>
      </c>
      <c r="V205" s="218">
        <f>V195*'Model Assumptions'!$K$713</f>
        <v>88.058360233586313</v>
      </c>
      <c r="W205" s="218">
        <f>W195*'Model Assumptions'!$K$713</f>
        <v>47.408201476068697</v>
      </c>
      <c r="X205" s="218">
        <f>X195*'Model Assumptions'!$K$713</f>
        <v>55.744444549019612</v>
      </c>
      <c r="Y205" s="218">
        <f>Y195*'Model Assumptions'!$K$713</f>
        <v>72.416930694921447</v>
      </c>
      <c r="Z205" s="218">
        <f>Z195*'Model Assumptions'!$K$713</f>
        <v>59.505145317257352</v>
      </c>
      <c r="AA205" s="218">
        <f>AA195*'Model Assumptions'!$K$713</f>
        <v>69.925449158445986</v>
      </c>
      <c r="AB205" s="218">
        <f>AB195*'Model Assumptions'!$K$713</f>
        <v>90.766056840823282</v>
      </c>
      <c r="AC205" s="218">
        <f>AC195*'Model Assumptions'!$K$713</f>
        <v>42.086914579050472</v>
      </c>
      <c r="AD205" s="218">
        <f>AD195*'Model Assumptions'!$K$713</f>
        <v>49.419810422666053</v>
      </c>
      <c r="AE205" s="218">
        <f>AE195*'Model Assumptions'!$K$713</f>
        <v>64.085602109897223</v>
      </c>
      <c r="AF205" s="218">
        <f>AF195*'Model Assumptions'!$K$713</f>
        <v>52.929674383569939</v>
      </c>
      <c r="AG205" s="218">
        <f>AG195*'Model Assumptions'!$K$713</f>
        <v>62.095794188089428</v>
      </c>
      <c r="AH205" s="218">
        <f>AH195*'Model Assumptions'!$K$713</f>
        <v>80.428033797128393</v>
      </c>
      <c r="AI205" s="218">
        <f>AI195*'Model Assumptions'!$K$713</f>
        <v>33.926785684222473</v>
      </c>
      <c r="AJ205" s="218">
        <f>AJ195*'Model Assumptions'!$K$713</f>
        <v>39.531723966079589</v>
      </c>
      <c r="AK205" s="218">
        <f>AK195*'Model Assumptions'!$K$713</f>
        <v>50.741600529793814</v>
      </c>
      <c r="AL205" s="218">
        <f>AL195*'Model Assumptions'!$K$713</f>
        <v>42.609598536543871</v>
      </c>
      <c r="AM205" s="218">
        <f>AM195*'Model Assumptions'!$K$713</f>
        <v>49.615771388865255</v>
      </c>
      <c r="AN205" s="218">
        <f>AN195*'Model Assumptions'!$K$713</f>
        <v>63.628117093508052</v>
      </c>
      <c r="AO205" s="218">
        <f>AO195*'Model Assumptions'!$K$713</f>
        <v>40.852645395668702</v>
      </c>
      <c r="AP205" s="218">
        <f>AP195*'Model Assumptions'!$K$713</f>
        <v>47.794148811762376</v>
      </c>
      <c r="AQ205" s="218">
        <f>AQ195*'Model Assumptions'!$K$713</f>
        <v>61.677155643949739</v>
      </c>
      <c r="AR205" s="218">
        <f>AR195*'Model Assumptions'!$K$713</f>
        <v>51.206164665785799</v>
      </c>
      <c r="AS205" s="218">
        <f>AS195*'Model Assumptions'!$K$713</f>
        <v>59.883043935902904</v>
      </c>
      <c r="AT205" s="218">
        <f>AT195*'Model Assumptions'!$K$713</f>
        <v>77.2368024761371</v>
      </c>
      <c r="AU205" s="218">
        <f>AU195*'Model Assumptions'!$K$713</f>
        <v>32.480987209955231</v>
      </c>
      <c r="AV205" s="218">
        <f>AV195*'Model Assumptions'!$K$713</f>
        <v>37.685768865619551</v>
      </c>
      <c r="AW205" s="218">
        <f>AW195*'Model Assumptions'!$K$713</f>
        <v>48.095332176948176</v>
      </c>
      <c r="AX205" s="218">
        <f>AX195*'Model Assumptions'!$K$713</f>
        <v>40.663604279535633</v>
      </c>
      <c r="AY205" s="218">
        <f>AY195*'Model Assumptions'!$K$713</f>
        <v>47.169581349116022</v>
      </c>
      <c r="AZ205" s="218">
        <f>AZ195*'Model Assumptions'!$K$713</f>
        <v>60.181535488276822</v>
      </c>
      <c r="BA205" s="218">
        <f>BA195*'Model Assumptions'!$K$713</f>
        <v>42.781890704958215</v>
      </c>
      <c r="BB205" s="218">
        <f>BB195*'Model Assumptions'!$K$713</f>
        <v>50.299221970280684</v>
      </c>
      <c r="BC205" s="218">
        <f>BC195*'Model Assumptions'!$K$713</f>
        <v>65.333884500925592</v>
      </c>
      <c r="BD205" s="218">
        <f>BD195*'Model Assumptions'!$K$713</f>
        <v>53.8551947866113</v>
      </c>
      <c r="BE205" s="218">
        <f>BE195*'Model Assumptions'!$K$713</f>
        <v>63.251858868264378</v>
      </c>
      <c r="BF205" s="218">
        <f>BF195*'Model Assumptions'!$K$713</f>
        <v>82.045187031570535</v>
      </c>
      <c r="BG205" s="218">
        <f>BG195*'Model Assumptions'!$K$713</f>
        <v>34.188988438876478</v>
      </c>
      <c r="BH205" s="218">
        <f>BH195*'Model Assumptions'!$K$713</f>
        <v>39.878545236746255</v>
      </c>
      <c r="BI205" s="218">
        <f>BI195*'Model Assumptions'!$K$713</f>
        <v>51.257658832485824</v>
      </c>
      <c r="BJ205" s="218">
        <f>BJ195*'Model Assumptions'!$K$713</f>
        <v>42.977574436213708</v>
      </c>
      <c r="BK205" s="218">
        <f>BK195*'Model Assumptions'!$K$713</f>
        <v>50.089520433550931</v>
      </c>
      <c r="BL205" s="218">
        <f>BL195*'Model Assumptions'!$K$713</f>
        <v>64.313412428225391</v>
      </c>
      <c r="BM205" s="218">
        <f>BM195*'Model Assumptions'!$K$713</f>
        <v>34.188988438876478</v>
      </c>
      <c r="BN205" s="218">
        <f>BN195*'Model Assumptions'!$K$713</f>
        <v>39.878545236746255</v>
      </c>
      <c r="BO205" s="218">
        <f>BO195*'Model Assumptions'!$K$713</f>
        <v>51.257658832485824</v>
      </c>
      <c r="BP205" s="218">
        <f>BP195*'Model Assumptions'!$K$713</f>
        <v>42.977574436213708</v>
      </c>
      <c r="BQ205" s="218">
        <f>BQ195*'Model Assumptions'!$K$713</f>
        <v>50.089520433550931</v>
      </c>
      <c r="BR205" s="218">
        <f>BR195*'Model Assumptions'!$K$713</f>
        <v>64.313412428225391</v>
      </c>
      <c r="BS205" s="218">
        <f>BS195*'Model Assumptions'!$K$713</f>
        <v>32.239739560424177</v>
      </c>
      <c r="BT205" s="218">
        <f>BT195*'Model Assumptions'!$K$713</f>
        <v>37.385952770964948</v>
      </c>
      <c r="BU205" s="218">
        <f>BU195*'Model Assumptions'!$K$713</f>
        <v>47.678379192046492</v>
      </c>
      <c r="BV205" s="218">
        <f>BV195*'Model Assumptions'!$K$713</f>
        <v>40.349146073600153</v>
      </c>
      <c r="BW205" s="218">
        <f>BW195*'Model Assumptions'!$K$713</f>
        <v>46.781912586776102</v>
      </c>
      <c r="BX205" s="218">
        <f>BX195*'Model Assumptions'!$K$713</f>
        <v>59.647445613128049</v>
      </c>
      <c r="BY205" s="218">
        <f>BY195*'Model Assumptions'!$K$713</f>
        <v>46.657144770385898</v>
      </c>
      <c r="BZ205" s="218">
        <f>BZ195*'Model Assumptions'!$K$713</f>
        <v>54.796107839357433</v>
      </c>
      <c r="CA205" s="218">
        <f>CA195*'Model Assumptions'!$K$713</f>
        <v>71.074033977300502</v>
      </c>
      <c r="CB205" s="218">
        <f>CB195*'Model Assumptions'!$K$713</f>
        <v>58.507488606600319</v>
      </c>
      <c r="CC205" s="218">
        <f>CC195*'Model Assumptions'!$K$713</f>
        <v>68.681192442814734</v>
      </c>
      <c r="CD205" s="218">
        <f>CD195*'Model Assumptions'!$K$713</f>
        <v>89.028600115243592</v>
      </c>
      <c r="CE205" s="218">
        <f>CE195*'Model Assumptions'!$K$713</f>
        <v>40.299068584164374</v>
      </c>
      <c r="CF205" s="218">
        <f>CF195*'Model Assumptions'!$K$713</f>
        <v>47.093132952085384</v>
      </c>
      <c r="CG205" s="218">
        <f>CG195*'Model Assumptions'!$K$713</f>
        <v>60.681261687927403</v>
      </c>
      <c r="CH205" s="218">
        <f>CH195*'Model Assumptions'!$K$713</f>
        <v>50.468289044065635</v>
      </c>
      <c r="CI205" s="218">
        <f>CI195*'Model Assumptions'!$K$713</f>
        <v>58.960869503966897</v>
      </c>
      <c r="CJ205" s="218">
        <f>CJ195*'Model Assumptions'!$K$713</f>
        <v>75.946030423769443</v>
      </c>
      <c r="CK205" s="218">
        <f>CK195*'Model Assumptions'!$K$713</f>
        <v>40.750200606427548</v>
      </c>
      <c r="CL205" s="218">
        <f>CL195*'Model Assumptions'!$K$713</f>
        <v>47.683543107551635</v>
      </c>
      <c r="CM205" s="218">
        <f>CM195*'Model Assumptions'!$K$713</f>
        <v>61.550228109799818</v>
      </c>
      <c r="CN205" s="218">
        <f>CN195*'Model Assumptions'!$K$713</f>
        <v>51.093518732832656</v>
      </c>
      <c r="CO205" s="218">
        <f>CO195*'Model Assumptions'!$K$713</f>
        <v>59.760196859237773</v>
      </c>
      <c r="CP205" s="218">
        <f>CP195*'Model Assumptions'!$K$713</f>
        <v>77.093553112047999</v>
      </c>
      <c r="CQ205" s="218">
        <f>CQ195*'Model Assumptions'!$K$713</f>
        <v>41.223035978435902</v>
      </c>
      <c r="CR205" s="218">
        <f>CR195*'Model Assumptions'!$K$713</f>
        <v>48.194303896940418</v>
      </c>
      <c r="CS205" s="218">
        <f>CS195*'Model Assumptions'!$K$713</f>
        <v>62.136839733949451</v>
      </c>
      <c r="CT205" s="218">
        <f>CT195*'Model Assumptions'!$K$713</f>
        <v>51.613760876566552</v>
      </c>
      <c r="CU205" s="218">
        <f>CU195*'Model Assumptions'!$K$713</f>
        <v>60.327845774697195</v>
      </c>
      <c r="CV205" s="218">
        <f>CV195*'Model Assumptions'!$K$713</f>
        <v>77.756015570958496</v>
      </c>
      <c r="CW205" s="218">
        <f>CW195*'Model Assumptions'!$K$713</f>
        <v>34.42541294910685</v>
      </c>
      <c r="CX205" s="218">
        <f>CX195*'Model Assumptions'!$K$713</f>
        <v>40.067688527131786</v>
      </c>
      <c r="CY205" s="218">
        <f>CY195*'Model Assumptions'!$K$713</f>
        <v>51.352239683181665</v>
      </c>
      <c r="CZ205" s="218">
        <f>CZ195*'Model Assumptions'!$K$713</f>
        <v>43.154897421638026</v>
      </c>
      <c r="DA205" s="218">
        <f>DA195*'Model Assumptions'!$K$713</f>
        <v>50.207741894169203</v>
      </c>
      <c r="DB205" s="218">
        <f>DB195*'Model Assumptions'!$K$713</f>
        <v>64.313430839231557</v>
      </c>
      <c r="DC205" s="218">
        <f>DC195*'Model Assumptions'!$K$713</f>
        <v>35.455988389376444</v>
      </c>
      <c r="DD205" s="218">
        <f>DD195*'Model Assumptions'!$K$713</f>
        <v>41.446369682623882</v>
      </c>
      <c r="DE205" s="218">
        <f>DE195*'Model Assumptions'!$K$713</f>
        <v>53.427132269118744</v>
      </c>
      <c r="DF205" s="218">
        <f>DF195*'Model Assumptions'!$K$713</f>
        <v>44.620605005935737</v>
      </c>
      <c r="DG205" s="218">
        <f>DG195*'Model Assumptions'!$K$713</f>
        <v>52.108581622495031</v>
      </c>
      <c r="DH205" s="218">
        <f>DH195*'Model Assumptions'!$K$713</f>
        <v>67.084534855613626</v>
      </c>
      <c r="DI205" s="218">
        <f>DI195*'Model Assumptions'!$K$713</f>
        <v>47.006647840971929</v>
      </c>
      <c r="DJ205" s="218">
        <f>DJ195*'Model Assumptions'!$K$713</f>
        <v>54.96123597323804</v>
      </c>
      <c r="DK205" s="218">
        <f>DK195*'Model Assumptions'!$K$713</f>
        <v>70.870412237770282</v>
      </c>
      <c r="DL205" s="218">
        <f>DL195*'Model Assumptions'!$K$713</f>
        <v>58.626523006304573</v>
      </c>
      <c r="DM205" s="218">
        <f>DM195*'Model Assumptions'!$K$713</f>
        <v>68.569758171637218</v>
      </c>
      <c r="DN205" s="218">
        <f>DN195*'Model Assumptions'!$K$713</f>
        <v>88.456228502302537</v>
      </c>
      <c r="DO205" s="218">
        <f>DO195*'Model Assumptions'!$K$713</f>
        <v>49.036706101443038</v>
      </c>
      <c r="DP205" s="218">
        <f>DP195*'Model Assumptions'!$K$713</f>
        <v>57.73432262105915</v>
      </c>
      <c r="DQ205" s="218">
        <f>DQ195*'Model Assumptions'!$K$713</f>
        <v>75.129555660291345</v>
      </c>
      <c r="DR205" s="218">
        <f>DR195*'Model Assumptions'!$K$713</f>
        <v>61.585366750963175</v>
      </c>
      <c r="DS205" s="218">
        <f>DS195*'Model Assumptions'!$K$713</f>
        <v>72.457387400483299</v>
      </c>
      <c r="DT205" s="218">
        <f>DT195*'Model Assumptions'!$K$713</f>
        <v>94.201428699523575</v>
      </c>
      <c r="DU205" s="218">
        <f>DU195*'Model Assumptions'!$K$713</f>
        <v>38.255793765573358</v>
      </c>
      <c r="DV205" s="218">
        <f>DV195*'Model Assumptions'!$K$713</f>
        <v>44.68495391812867</v>
      </c>
      <c r="DW205" s="218">
        <f>DW195*'Model Assumptions'!$K$713</f>
        <v>57.543274223239266</v>
      </c>
      <c r="DX205" s="218">
        <f>DX195*'Model Assumptions'!$K$713</f>
        <v>47.968883956267483</v>
      </c>
      <c r="DY205" s="218">
        <f>DY195*'Model Assumptions'!$K$713</f>
        <v>56.005334146961609</v>
      </c>
      <c r="DZ205" s="218">
        <f>DZ195*'Model Assumptions'!$K$713</f>
        <v>72.078234528349853</v>
      </c>
      <c r="EA205" s="218">
        <f>EA195*'Model Assumptions'!$K$713</f>
        <v>31.997746345579575</v>
      </c>
      <c r="EB205" s="218">
        <f>EB195*'Model Assumptions'!$K$713</f>
        <v>37.29946706994329</v>
      </c>
      <c r="EC205" s="218">
        <f>EC195*'Model Assumptions'!$K$713</f>
        <v>47.902908518670728</v>
      </c>
      <c r="ED205" s="218">
        <f>ED195*'Model Assumptions'!$K$713</f>
        <v>40.301537251034219</v>
      </c>
      <c r="EE205" s="218">
        <f>EE195*'Model Assumptions'!$K$713</f>
        <v>46.928688156488867</v>
      </c>
      <c r="EF205" s="218">
        <f>EF195*'Model Assumptions'!$K$713</f>
        <v>60.182989967398164</v>
      </c>
      <c r="EG205" s="218">
        <f>EG195*'Model Assumptions'!$K$713</f>
        <v>0</v>
      </c>
      <c r="EH205" s="218">
        <f>EH195*'Model Assumptions'!$K$713</f>
        <v>0</v>
      </c>
      <c r="EI205" s="218">
        <f>EI195*'Model Assumptions'!$K$713</f>
        <v>0</v>
      </c>
      <c r="EJ205" s="218">
        <f>EJ195*'Model Assumptions'!$K$713</f>
        <v>0</v>
      </c>
      <c r="EK205" s="218">
        <f>EK195*'Model Assumptions'!$K$713</f>
        <v>0</v>
      </c>
      <c r="EL205" s="218">
        <f>EL195*'Model Assumptions'!$K$713</f>
        <v>0</v>
      </c>
      <c r="EM205" s="218">
        <f>EM195*'Model Assumptions'!$K$713</f>
        <v>0</v>
      </c>
      <c r="EN205" s="218">
        <f>EN195*'Model Assumptions'!$K$713</f>
        <v>0</v>
      </c>
      <c r="EO205" s="218">
        <f>EO195*'Model Assumptions'!$K$713</f>
        <v>0</v>
      </c>
      <c r="EP205" s="218">
        <f>EP195*'Model Assumptions'!$K$713</f>
        <v>0</v>
      </c>
      <c r="EQ205" s="218">
        <f>EQ195*'Model Assumptions'!$K$713</f>
        <v>0</v>
      </c>
      <c r="ER205" s="218">
        <f>ER195*'Model Assumptions'!$K$713</f>
        <v>0</v>
      </c>
      <c r="ES205" s="218">
        <f>ES195*'Model Assumptions'!$K$713</f>
        <v>0</v>
      </c>
      <c r="ET205" s="218">
        <f>ET195*'Model Assumptions'!$K$713</f>
        <v>0</v>
      </c>
      <c r="EU205" s="218">
        <f>EU195*'Model Assumptions'!$K$713</f>
        <v>0</v>
      </c>
      <c r="EV205" s="218">
        <f>EV195*'Model Assumptions'!$K$713</f>
        <v>0</v>
      </c>
      <c r="EW205" s="218">
        <f>EW195*'Model Assumptions'!$K$713</f>
        <v>0</v>
      </c>
      <c r="EX205" s="218">
        <f>EX195*'Model Assumptions'!$K$713</f>
        <v>0</v>
      </c>
      <c r="EY205" s="218">
        <f>EY195*'Model Assumptions'!$K$713</f>
        <v>0</v>
      </c>
      <c r="EZ205" s="218">
        <f>EZ195*'Model Assumptions'!$K$713</f>
        <v>0</v>
      </c>
      <c r="FA205" s="218">
        <f>FA195*'Model Assumptions'!$K$713</f>
        <v>0</v>
      </c>
      <c r="FB205" s="218">
        <f>FB195*'Model Assumptions'!$K$713</f>
        <v>0</v>
      </c>
      <c r="FC205" s="218">
        <f>FC195*'Model Assumptions'!$K$713</f>
        <v>0</v>
      </c>
      <c r="FD205" s="218">
        <f>FD195*'Model Assumptions'!$K$713</f>
        <v>0</v>
      </c>
      <c r="FE205" s="218">
        <f>FE195*'Model Assumptions'!$K$713</f>
        <v>0</v>
      </c>
      <c r="FF205" s="218">
        <f>FF195*'Model Assumptions'!$K$713</f>
        <v>0</v>
      </c>
      <c r="FG205" s="218">
        <f>FG195*'Model Assumptions'!$K$713</f>
        <v>0</v>
      </c>
      <c r="FH205" s="218">
        <f>FH195*'Model Assumptions'!$K$713</f>
        <v>0</v>
      </c>
      <c r="FI205" s="218">
        <f>FI195*'Model Assumptions'!$K$713</f>
        <v>0</v>
      </c>
      <c r="FJ205" s="218">
        <f>FJ195*'Model Assumptions'!$K$713</f>
        <v>0</v>
      </c>
      <c r="FK205" s="218">
        <f>FK195*'Model Assumptions'!$K$713</f>
        <v>0</v>
      </c>
      <c r="FL205" s="218">
        <f>FL195*'Model Assumptions'!$K$713</f>
        <v>0</v>
      </c>
      <c r="FM205" s="218">
        <f>FM195*'Model Assumptions'!$K$713</f>
        <v>0</v>
      </c>
      <c r="FN205" s="218">
        <f>FN195*'Model Assumptions'!$K$713</f>
        <v>0</v>
      </c>
      <c r="FO205" s="218">
        <f>FO195*'Model Assumptions'!$K$713</f>
        <v>0</v>
      </c>
      <c r="FP205" s="218">
        <f>FP195*'Model Assumptions'!$K$713</f>
        <v>0</v>
      </c>
      <c r="FQ205" s="218">
        <f>FQ195*'Model Assumptions'!$K$713</f>
        <v>0</v>
      </c>
      <c r="FR205" s="218">
        <f>FR195*'Model Assumptions'!$K$713</f>
        <v>0</v>
      </c>
      <c r="FS205" s="218">
        <f>FS195*'Model Assumptions'!$K$713</f>
        <v>0</v>
      </c>
      <c r="FT205" s="218">
        <f>FT195*'Model Assumptions'!$K$713</f>
        <v>0</v>
      </c>
      <c r="FU205" s="218">
        <f>FU195*'Model Assumptions'!$K$713</f>
        <v>0</v>
      </c>
      <c r="FV205" s="218">
        <f>FV195*'Model Assumptions'!$K$713</f>
        <v>0</v>
      </c>
      <c r="FW205" s="218">
        <f>FW195*'Model Assumptions'!$K$713</f>
        <v>0</v>
      </c>
      <c r="FX205" s="218">
        <f>FX195*'Model Assumptions'!$K$713</f>
        <v>0</v>
      </c>
      <c r="FY205" s="218">
        <f>FY195*'Model Assumptions'!$K$713</f>
        <v>0</v>
      </c>
      <c r="FZ205" s="218">
        <f>FZ195*'Model Assumptions'!$K$713</f>
        <v>0</v>
      </c>
      <c r="GA205" s="218">
        <f>GA195*'Model Assumptions'!$K$713</f>
        <v>0</v>
      </c>
      <c r="GB205" s="218">
        <f>GB195*'Model Assumptions'!$K$713</f>
        <v>0</v>
      </c>
      <c r="GC205" s="218">
        <f>GC195*'Model Assumptions'!$K$713</f>
        <v>0</v>
      </c>
      <c r="GD205" s="218">
        <f>GD195*'Model Assumptions'!$K$713</f>
        <v>0</v>
      </c>
      <c r="GE205" s="218">
        <f>GE195*'Model Assumptions'!$K$713</f>
        <v>0</v>
      </c>
      <c r="GF205" s="218">
        <f>GF195*'Model Assumptions'!$K$713</f>
        <v>0</v>
      </c>
      <c r="GG205" s="218">
        <f>GG195*'Model Assumptions'!$K$713</f>
        <v>0</v>
      </c>
      <c r="GH205" s="218">
        <f>GH195*'Model Assumptions'!$K$713</f>
        <v>0</v>
      </c>
      <c r="GI205" s="218">
        <f>GI195*'Model Assumptions'!$K$713</f>
        <v>0</v>
      </c>
      <c r="GJ205" s="218">
        <f>GJ195*'Model Assumptions'!$K$713</f>
        <v>0</v>
      </c>
      <c r="GK205" s="218">
        <f>GK195*'Model Assumptions'!$K$713</f>
        <v>0</v>
      </c>
      <c r="GL205" s="218">
        <f>GL195*'Model Assumptions'!$K$713</f>
        <v>0</v>
      </c>
      <c r="GM205" s="218">
        <f>GM195*'Model Assumptions'!$K$713</f>
        <v>0</v>
      </c>
      <c r="GN205" s="218">
        <f>GN195*'Model Assumptions'!$K$713</f>
        <v>0</v>
      </c>
      <c r="GO205" s="218">
        <f>GO195*'Model Assumptions'!$K$713</f>
        <v>0</v>
      </c>
      <c r="GP205" s="218">
        <f>GP195*'Model Assumptions'!$K$713</f>
        <v>0</v>
      </c>
      <c r="GQ205" s="218">
        <f>GQ195*'Model Assumptions'!$K$713</f>
        <v>0</v>
      </c>
      <c r="GR205" s="218">
        <f>GR195*'Model Assumptions'!$K$713</f>
        <v>0</v>
      </c>
      <c r="GS205" s="218">
        <f>GS195*'Model Assumptions'!$K$713</f>
        <v>0</v>
      </c>
      <c r="GT205" s="218">
        <f>GT195*'Model Assumptions'!$K$713</f>
        <v>0</v>
      </c>
      <c r="GU205" s="218">
        <f>GU195*'Model Assumptions'!$K$713</f>
        <v>0</v>
      </c>
      <c r="GV205" s="218">
        <f>GV195*'Model Assumptions'!$K$713</f>
        <v>0</v>
      </c>
      <c r="GX205" s="230">
        <f t="shared" si="284"/>
        <v>204</v>
      </c>
      <c r="HB205" s="211" t="str">
        <f>GT$18&amp;GT$19&amp;GT$20</f>
        <v/>
      </c>
      <c r="HF205" s="212" t="str">
        <f>GT$18&amp;GT$19&amp;GT$20&amp;"Term:"&amp; GT$43&amp;"  Mileage: "&amp;GT$44</f>
        <v xml:space="preserve">Term:  Mileage: </v>
      </c>
    </row>
    <row r="206" spans="1:214" ht="12" hidden="1" customHeight="1" x14ac:dyDescent="0.2">
      <c r="A206" s="230" t="s">
        <v>440</v>
      </c>
      <c r="B206" s="208" t="str">
        <f t="shared" si="283"/>
        <v>x</v>
      </c>
      <c r="D206" s="231" t="str">
        <f t="shared" si="290"/>
        <v>Pick up &amp; deliver vehicle</v>
      </c>
      <c r="E206" s="218">
        <f>E196*'Model Assumptions'!$K$715</f>
        <v>256.65948146197388</v>
      </c>
      <c r="F206" s="218">
        <f>F196*'Model Assumptions'!$K$715</f>
        <v>300.01045896581672</v>
      </c>
      <c r="G206" s="218">
        <f>G196*'Model Assumptions'!$K$715</f>
        <v>386.71241397350229</v>
      </c>
      <c r="H206" s="218">
        <f>H196*'Model Assumptions'!$K$715</f>
        <v>323.00384334177744</v>
      </c>
      <c r="I206" s="218">
        <f>I196*'Model Assumptions'!$K$715</f>
        <v>377.19256522158094</v>
      </c>
      <c r="J206" s="218">
        <f>J196*'Model Assumptions'!$K$715</f>
        <v>485.57000898118804</v>
      </c>
      <c r="K206" s="218">
        <f>K196*'Model Assumptions'!$K$715</f>
        <v>242.82307987556172</v>
      </c>
      <c r="L206" s="218">
        <f>L196*'Model Assumptions'!$K$715</f>
        <v>282.71807361249648</v>
      </c>
      <c r="M206" s="218">
        <f>M196*'Model Assumptions'!$K$715</f>
        <v>362.50806108636607</v>
      </c>
      <c r="N206" s="218">
        <f>N196*'Model Assumptions'!$K$715</f>
        <v>304.84746204673024</v>
      </c>
      <c r="O206" s="218">
        <f>O196*'Model Assumptions'!$K$715</f>
        <v>354.71620421789868</v>
      </c>
      <c r="P206" s="218">
        <f>P196*'Model Assumptions'!$K$715</f>
        <v>454.45368856023578</v>
      </c>
      <c r="Q206" s="218">
        <f>Q196*'Model Assumptions'!$K$715</f>
        <v>335.1620793441615</v>
      </c>
      <c r="R206" s="218">
        <f>R196*'Model Assumptions'!$K$715</f>
        <v>393.38315781402935</v>
      </c>
      <c r="S206" s="218">
        <f>S196*'Model Assumptions'!$K$715</f>
        <v>509.82531475376493</v>
      </c>
      <c r="T206" s="218">
        <f>T196*'Model Assumptions'!$K$715</f>
        <v>420.09406743149634</v>
      </c>
      <c r="U206" s="218">
        <f>U196*'Model Assumptions'!$K$715</f>
        <v>492.87041551883118</v>
      </c>
      <c r="V206" s="218">
        <f>V196*'Model Assumptions'!$K$715</f>
        <v>638.42311169350069</v>
      </c>
      <c r="W206" s="218">
        <f>W196*'Model Assumptions'!$K$715</f>
        <v>343.70946070149802</v>
      </c>
      <c r="X206" s="218">
        <f>X196*'Model Assumptions'!$K$715</f>
        <v>404.14722298039214</v>
      </c>
      <c r="Y206" s="218">
        <f>Y196*'Model Assumptions'!$K$715</f>
        <v>525.02274753818051</v>
      </c>
      <c r="Z206" s="218">
        <f>Z196*'Model Assumptions'!$K$715</f>
        <v>431.41230355011572</v>
      </c>
      <c r="AA206" s="218">
        <f>AA196*'Model Assumptions'!$K$715</f>
        <v>506.95950639873337</v>
      </c>
      <c r="AB206" s="218">
        <f>AB196*'Model Assumptions'!$K$715</f>
        <v>658.05391209596894</v>
      </c>
      <c r="AC206" s="218">
        <f>AC196*'Model Assumptions'!$K$715</f>
        <v>305.13013069811586</v>
      </c>
      <c r="AD206" s="218">
        <f>AD196*'Model Assumptions'!$K$715</f>
        <v>358.29362556432886</v>
      </c>
      <c r="AE206" s="218">
        <f>AE196*'Model Assumptions'!$K$715</f>
        <v>464.62061529675481</v>
      </c>
      <c r="AF206" s="218">
        <f>AF196*'Model Assumptions'!$K$715</f>
        <v>383.74013928088203</v>
      </c>
      <c r="AG206" s="218">
        <f>AG196*'Model Assumptions'!$K$715</f>
        <v>450.19450786364831</v>
      </c>
      <c r="AH206" s="218">
        <f>AH196*'Model Assumptions'!$K$715</f>
        <v>583.10324502918081</v>
      </c>
      <c r="AI206" s="218">
        <f>AI196*'Model Assumptions'!$K$715</f>
        <v>245.96919621061286</v>
      </c>
      <c r="AJ206" s="218">
        <f>AJ196*'Model Assumptions'!$K$715</f>
        <v>286.60499875407697</v>
      </c>
      <c r="AK206" s="218">
        <f>AK196*'Model Assumptions'!$K$715</f>
        <v>367.87660384100508</v>
      </c>
      <c r="AL206" s="218">
        <f>AL196*'Model Assumptions'!$K$715</f>
        <v>308.91958938994304</v>
      </c>
      <c r="AM206" s="218">
        <f>AM196*'Model Assumptions'!$K$715</f>
        <v>359.71434256927313</v>
      </c>
      <c r="AN206" s="218">
        <f>AN196*'Model Assumptions'!$K$715</f>
        <v>461.3038489279333</v>
      </c>
      <c r="AO206" s="218">
        <f>AO196*'Model Assumptions'!$K$715</f>
        <v>296.18167911859808</v>
      </c>
      <c r="AP206" s="218">
        <f>AP196*'Model Assumptions'!$K$715</f>
        <v>346.50757888527721</v>
      </c>
      <c r="AQ206" s="218">
        <f>AQ196*'Model Assumptions'!$K$715</f>
        <v>447.15937841863558</v>
      </c>
      <c r="AR206" s="218">
        <f>AR196*'Model Assumptions'!$K$715</f>
        <v>371.24469382694696</v>
      </c>
      <c r="AS206" s="218">
        <f>AS196*'Model Assumptions'!$K$715</f>
        <v>434.152068535296</v>
      </c>
      <c r="AT206" s="218">
        <f>AT196*'Model Assumptions'!$K$715</f>
        <v>559.9668179519939</v>
      </c>
      <c r="AU206" s="218">
        <f>AU196*'Model Assumptions'!$K$715</f>
        <v>235.48715727217544</v>
      </c>
      <c r="AV206" s="218">
        <f>AV196*'Model Assumptions'!$K$715</f>
        <v>273.22182427574171</v>
      </c>
      <c r="AW206" s="218">
        <f>AW196*'Model Assumptions'!$K$715</f>
        <v>348.69115828287426</v>
      </c>
      <c r="AX206" s="218">
        <f>AX196*'Model Assumptions'!$K$715</f>
        <v>294.81113102663329</v>
      </c>
      <c r="AY206" s="218">
        <f>AY196*'Model Assumptions'!$K$715</f>
        <v>341.97946478109111</v>
      </c>
      <c r="AZ206" s="218">
        <f>AZ196*'Model Assumptions'!$K$715</f>
        <v>436.31613229000686</v>
      </c>
      <c r="BA206" s="218">
        <f>BA196*'Model Assumptions'!$K$715</f>
        <v>310.16870761094708</v>
      </c>
      <c r="BB206" s="218">
        <f>BB196*'Model Assumptions'!$K$715</f>
        <v>364.66935928453495</v>
      </c>
      <c r="BC206" s="218">
        <f>BC196*'Model Assumptions'!$K$715</f>
        <v>473.67066263171057</v>
      </c>
      <c r="BD206" s="218">
        <f>BD196*'Model Assumptions'!$K$715</f>
        <v>390.45016220293189</v>
      </c>
      <c r="BE206" s="218">
        <f>BE196*'Model Assumptions'!$K$715</f>
        <v>458.5759767949167</v>
      </c>
      <c r="BF206" s="218">
        <f>BF196*'Model Assumptions'!$K$715</f>
        <v>594.82760597888637</v>
      </c>
      <c r="BG206" s="218">
        <f>BG196*'Model Assumptions'!$K$715</f>
        <v>247.87016618185444</v>
      </c>
      <c r="BH206" s="218">
        <f>BH196*'Model Assumptions'!$K$715</f>
        <v>289.11945296641034</v>
      </c>
      <c r="BI206" s="218">
        <f>BI196*'Model Assumptions'!$K$715</f>
        <v>371.61802653552212</v>
      </c>
      <c r="BJ206" s="218">
        <f>BJ196*'Model Assumptions'!$K$715</f>
        <v>311.58741466254935</v>
      </c>
      <c r="BK206" s="218">
        <f>BK196*'Model Assumptions'!$K$715</f>
        <v>363.14902314324416</v>
      </c>
      <c r="BL206" s="218">
        <f>BL196*'Model Assumptions'!$K$715</f>
        <v>466.27224010463408</v>
      </c>
      <c r="BM206" s="218">
        <f>BM196*'Model Assumptions'!$K$715</f>
        <v>247.87016618185444</v>
      </c>
      <c r="BN206" s="218">
        <f>BN196*'Model Assumptions'!$K$715</f>
        <v>289.11945296641034</v>
      </c>
      <c r="BO206" s="218">
        <f>BO196*'Model Assumptions'!$K$715</f>
        <v>371.61802653552212</v>
      </c>
      <c r="BP206" s="218">
        <f>BP196*'Model Assumptions'!$K$715</f>
        <v>311.58741466254935</v>
      </c>
      <c r="BQ206" s="218">
        <f>BQ196*'Model Assumptions'!$K$715</f>
        <v>363.14902314324416</v>
      </c>
      <c r="BR206" s="218">
        <f>BR196*'Model Assumptions'!$K$715</f>
        <v>466.27224010463408</v>
      </c>
      <c r="BS206" s="218">
        <f>BS196*'Model Assumptions'!$K$715</f>
        <v>233.73811181307525</v>
      </c>
      <c r="BT206" s="218">
        <f>BT196*'Model Assumptions'!$K$715</f>
        <v>271.04815758949587</v>
      </c>
      <c r="BU206" s="218">
        <f>BU196*'Model Assumptions'!$K$715</f>
        <v>345.668249142337</v>
      </c>
      <c r="BV206" s="218">
        <f>BV196*'Model Assumptions'!$K$715</f>
        <v>292.53130903360108</v>
      </c>
      <c r="BW206" s="218">
        <f>BW196*'Model Assumptions'!$K$715</f>
        <v>339.16886625412678</v>
      </c>
      <c r="BX206" s="218">
        <f>BX196*'Model Assumptions'!$K$715</f>
        <v>432.44398069517825</v>
      </c>
      <c r="BY206" s="218">
        <f>BY196*'Model Assumptions'!$K$715</f>
        <v>338.26429958529775</v>
      </c>
      <c r="BZ206" s="218">
        <f>BZ196*'Model Assumptions'!$K$715</f>
        <v>397.27178183534136</v>
      </c>
      <c r="CA206" s="218">
        <f>CA196*'Model Assumptions'!$K$715</f>
        <v>515.28674633542857</v>
      </c>
      <c r="CB206" s="218">
        <f>CB196*'Model Assumptions'!$K$715</f>
        <v>424.17929239785229</v>
      </c>
      <c r="CC206" s="218">
        <f>CC196*'Model Assumptions'!$K$715</f>
        <v>497.93864521040683</v>
      </c>
      <c r="CD206" s="218">
        <f>CD196*'Model Assumptions'!$K$715</f>
        <v>645.45735083551597</v>
      </c>
      <c r="CE206" s="218">
        <f>CE196*'Model Assumptions'!$K$715</f>
        <v>292.1682472351917</v>
      </c>
      <c r="CF206" s="218">
        <f>CF196*'Model Assumptions'!$K$715</f>
        <v>341.42521390261896</v>
      </c>
      <c r="CG206" s="218">
        <f>CG196*'Model Assumptions'!$K$715</f>
        <v>439.93914723747366</v>
      </c>
      <c r="CH206" s="218">
        <f>CH196*'Model Assumptions'!$K$715</f>
        <v>365.89509556947581</v>
      </c>
      <c r="CI206" s="218">
        <f>CI196*'Model Assumptions'!$K$715</f>
        <v>427.46630390375998</v>
      </c>
      <c r="CJ206" s="218">
        <f>CJ196*'Model Assumptions'!$K$715</f>
        <v>550.60872057232848</v>
      </c>
      <c r="CK206" s="218">
        <f>CK196*'Model Assumptions'!$K$715</f>
        <v>295.43895439659974</v>
      </c>
      <c r="CL206" s="218">
        <f>CL196*'Model Assumptions'!$K$715</f>
        <v>345.7056875297493</v>
      </c>
      <c r="CM206" s="218">
        <f>CM196*'Model Assumptions'!$K$715</f>
        <v>446.23915379604858</v>
      </c>
      <c r="CN206" s="218">
        <f>CN196*'Model Assumptions'!$K$715</f>
        <v>370.42801081303674</v>
      </c>
      <c r="CO206" s="218">
        <f>CO196*'Model Assumptions'!$K$715</f>
        <v>433.26142722947378</v>
      </c>
      <c r="CP206" s="218">
        <f>CP196*'Model Assumptions'!$K$715</f>
        <v>558.92826006234793</v>
      </c>
      <c r="CQ206" s="218">
        <f>CQ196*'Model Assumptions'!$K$715</f>
        <v>298.8670108436603</v>
      </c>
      <c r="CR206" s="218">
        <f>CR196*'Model Assumptions'!$K$715</f>
        <v>349.40870325281799</v>
      </c>
      <c r="CS206" s="218">
        <f>CS196*'Model Assumptions'!$K$715</f>
        <v>450.49208807113354</v>
      </c>
      <c r="CT206" s="218">
        <f>CT196*'Model Assumptions'!$K$715</f>
        <v>374.19976635510744</v>
      </c>
      <c r="CU206" s="218">
        <f>CU196*'Model Assumptions'!$K$715</f>
        <v>437.3768818665547</v>
      </c>
      <c r="CV206" s="218">
        <f>CV196*'Model Assumptions'!$K$715</f>
        <v>563.73111288944904</v>
      </c>
      <c r="CW206" s="218">
        <f>CW196*'Model Assumptions'!$K$715</f>
        <v>249.58424388102463</v>
      </c>
      <c r="CX206" s="218">
        <f>CX196*'Model Assumptions'!$K$715</f>
        <v>290.49074182170546</v>
      </c>
      <c r="CY206" s="218">
        <f>CY196*'Model Assumptions'!$K$715</f>
        <v>372.30373770306704</v>
      </c>
      <c r="CZ206" s="218">
        <f>CZ196*'Model Assumptions'!$K$715</f>
        <v>312.87300630687565</v>
      </c>
      <c r="DA206" s="218">
        <f>DA196*'Model Assumptions'!$K$715</f>
        <v>364.00612873272672</v>
      </c>
      <c r="DB206" s="218">
        <f>DB196*'Model Assumptions'!$K$715</f>
        <v>466.27237358442875</v>
      </c>
      <c r="DC206" s="218">
        <f>DC196*'Model Assumptions'!$K$715</f>
        <v>257.05591582297922</v>
      </c>
      <c r="DD206" s="218">
        <f>DD196*'Model Assumptions'!$K$715</f>
        <v>300.48618019902307</v>
      </c>
      <c r="DE206" s="218">
        <f>DE196*'Model Assumptions'!$K$715</f>
        <v>387.34670895111088</v>
      </c>
      <c r="DF206" s="218">
        <f>DF196*'Model Assumptions'!$K$715</f>
        <v>323.49938629303409</v>
      </c>
      <c r="DG206" s="218">
        <f>DG196*'Model Assumptions'!$K$715</f>
        <v>377.78721676308891</v>
      </c>
      <c r="DH206" s="218">
        <f>DH196*'Model Assumptions'!$K$715</f>
        <v>486.36287770319876</v>
      </c>
      <c r="DI206" s="218">
        <f>DI196*'Model Assumptions'!$K$715</f>
        <v>340.79819684704643</v>
      </c>
      <c r="DJ206" s="218">
        <f>DJ196*'Model Assumptions'!$K$715</f>
        <v>398.46896080597583</v>
      </c>
      <c r="DK206" s="218">
        <f>DK196*'Model Assumptions'!$K$715</f>
        <v>513.8104887238344</v>
      </c>
      <c r="DL206" s="218">
        <f>DL196*'Model Assumptions'!$K$715</f>
        <v>425.04229179570814</v>
      </c>
      <c r="DM206" s="218">
        <f>DM196*'Model Assumptions'!$K$715</f>
        <v>497.13074674436979</v>
      </c>
      <c r="DN206" s="218">
        <f>DN196*'Model Assumptions'!$K$715</f>
        <v>641.30765664169337</v>
      </c>
      <c r="DO206" s="218">
        <f>DO196*'Model Assumptions'!$K$715</f>
        <v>355.51611923546199</v>
      </c>
      <c r="DP206" s="218">
        <f>DP196*'Model Assumptions'!$K$715</f>
        <v>418.57383900267871</v>
      </c>
      <c r="DQ206" s="218">
        <f>DQ196*'Model Assumptions'!$K$715</f>
        <v>544.68927853711216</v>
      </c>
      <c r="DR206" s="218">
        <f>DR196*'Model Assumptions'!$K$715</f>
        <v>446.49390894448294</v>
      </c>
      <c r="DS206" s="218">
        <f>DS196*'Model Assumptions'!$K$715</f>
        <v>525.31605865350389</v>
      </c>
      <c r="DT206" s="218">
        <f>DT196*'Model Assumptions'!$K$715</f>
        <v>682.9603580715459</v>
      </c>
      <c r="DU206" s="218">
        <f>DU196*'Model Assumptions'!$K$715</f>
        <v>277.3545048004068</v>
      </c>
      <c r="DV206" s="218">
        <f>DV196*'Model Assumptions'!$K$715</f>
        <v>323.96591590643277</v>
      </c>
      <c r="DW206" s="218">
        <f>DW196*'Model Assumptions'!$K$715</f>
        <v>417.18873811848465</v>
      </c>
      <c r="DX206" s="218">
        <f>DX196*'Model Assumptions'!$K$715</f>
        <v>347.77440868293922</v>
      </c>
      <c r="DY206" s="218">
        <f>DY196*'Model Assumptions'!$K$715</f>
        <v>406.03867256547159</v>
      </c>
      <c r="DZ206" s="218">
        <f>DZ196*'Model Assumptions'!$K$715</f>
        <v>522.56720033053648</v>
      </c>
      <c r="EA206" s="218">
        <f>EA196*'Model Assumptions'!$K$715</f>
        <v>231.98366100545192</v>
      </c>
      <c r="EB206" s="218">
        <f>EB196*'Model Assumptions'!$K$715</f>
        <v>270.42113625708885</v>
      </c>
      <c r="EC206" s="218">
        <f>EC196*'Model Assumptions'!$K$715</f>
        <v>347.2960867603627</v>
      </c>
      <c r="ED206" s="218">
        <f>ED196*'Model Assumptions'!$K$715</f>
        <v>292.18614506999808</v>
      </c>
      <c r="EE206" s="218">
        <f>EE196*'Model Assumptions'!$K$715</f>
        <v>340.23298913454425</v>
      </c>
      <c r="EF206" s="218">
        <f>EF196*'Model Assumptions'!$K$715</f>
        <v>436.32667726363661</v>
      </c>
      <c r="EG206" s="218">
        <f>EG196*'Model Assumptions'!$K$715</f>
        <v>0</v>
      </c>
      <c r="EH206" s="218">
        <f>EH196*'Model Assumptions'!$K$715</f>
        <v>0</v>
      </c>
      <c r="EI206" s="218">
        <f>EI196*'Model Assumptions'!$K$715</f>
        <v>0</v>
      </c>
      <c r="EJ206" s="218">
        <f>EJ196*'Model Assumptions'!$K$715</f>
        <v>0</v>
      </c>
      <c r="EK206" s="218">
        <f>EK196*'Model Assumptions'!$K$715</f>
        <v>0</v>
      </c>
      <c r="EL206" s="218">
        <f>EL196*'Model Assumptions'!$K$715</f>
        <v>0</v>
      </c>
      <c r="EM206" s="218">
        <f>EM196*'Model Assumptions'!$K$715</f>
        <v>0</v>
      </c>
      <c r="EN206" s="218">
        <f>EN196*'Model Assumptions'!$K$715</f>
        <v>0</v>
      </c>
      <c r="EO206" s="218">
        <f>EO196*'Model Assumptions'!$K$715</f>
        <v>0</v>
      </c>
      <c r="EP206" s="218">
        <f>EP196*'Model Assumptions'!$K$715</f>
        <v>0</v>
      </c>
      <c r="EQ206" s="218">
        <f>EQ196*'Model Assumptions'!$K$715</f>
        <v>0</v>
      </c>
      <c r="ER206" s="218">
        <f>ER196*'Model Assumptions'!$K$715</f>
        <v>0</v>
      </c>
      <c r="ES206" s="218">
        <f>ES196*'Model Assumptions'!$K$715</f>
        <v>0</v>
      </c>
      <c r="ET206" s="218">
        <f>ET196*'Model Assumptions'!$K$715</f>
        <v>0</v>
      </c>
      <c r="EU206" s="218">
        <f>EU196*'Model Assumptions'!$K$715</f>
        <v>0</v>
      </c>
      <c r="EV206" s="218">
        <f>EV196*'Model Assumptions'!$K$715</f>
        <v>0</v>
      </c>
      <c r="EW206" s="218">
        <f>EW196*'Model Assumptions'!$K$715</f>
        <v>0</v>
      </c>
      <c r="EX206" s="218">
        <f>EX196*'Model Assumptions'!$K$715</f>
        <v>0</v>
      </c>
      <c r="EY206" s="218">
        <f>EY196*'Model Assumptions'!$K$715</f>
        <v>0</v>
      </c>
      <c r="EZ206" s="218">
        <f>EZ196*'Model Assumptions'!$K$715</f>
        <v>0</v>
      </c>
      <c r="FA206" s="218">
        <f>FA196*'Model Assumptions'!$K$715</f>
        <v>0</v>
      </c>
      <c r="FB206" s="218">
        <f>FB196*'Model Assumptions'!$K$715</f>
        <v>0</v>
      </c>
      <c r="FC206" s="218">
        <f>FC196*'Model Assumptions'!$K$715</f>
        <v>0</v>
      </c>
      <c r="FD206" s="218">
        <f>FD196*'Model Assumptions'!$K$715</f>
        <v>0</v>
      </c>
      <c r="FE206" s="218">
        <f>FE196*'Model Assumptions'!$K$715</f>
        <v>0</v>
      </c>
      <c r="FF206" s="218">
        <f>FF196*'Model Assumptions'!$K$715</f>
        <v>0</v>
      </c>
      <c r="FG206" s="218">
        <f>FG196*'Model Assumptions'!$K$715</f>
        <v>0</v>
      </c>
      <c r="FH206" s="218">
        <f>FH196*'Model Assumptions'!$K$715</f>
        <v>0</v>
      </c>
      <c r="FI206" s="218">
        <f>FI196*'Model Assumptions'!$K$715</f>
        <v>0</v>
      </c>
      <c r="FJ206" s="218">
        <f>FJ196*'Model Assumptions'!$K$715</f>
        <v>0</v>
      </c>
      <c r="FK206" s="218">
        <f>FK196*'Model Assumptions'!$K$715</f>
        <v>0</v>
      </c>
      <c r="FL206" s="218">
        <f>FL196*'Model Assumptions'!$K$715</f>
        <v>0</v>
      </c>
      <c r="FM206" s="218">
        <f>FM196*'Model Assumptions'!$K$715</f>
        <v>0</v>
      </c>
      <c r="FN206" s="218">
        <f>FN196*'Model Assumptions'!$K$715</f>
        <v>0</v>
      </c>
      <c r="FO206" s="218">
        <f>FO196*'Model Assumptions'!$K$715</f>
        <v>0</v>
      </c>
      <c r="FP206" s="218">
        <f>FP196*'Model Assumptions'!$K$715</f>
        <v>0</v>
      </c>
      <c r="FQ206" s="218">
        <f>FQ196*'Model Assumptions'!$K$715</f>
        <v>0</v>
      </c>
      <c r="FR206" s="218">
        <f>FR196*'Model Assumptions'!$K$715</f>
        <v>0</v>
      </c>
      <c r="FS206" s="218">
        <f>FS196*'Model Assumptions'!$K$715</f>
        <v>0</v>
      </c>
      <c r="FT206" s="218">
        <f>FT196*'Model Assumptions'!$K$715</f>
        <v>0</v>
      </c>
      <c r="FU206" s="218">
        <f>FU196*'Model Assumptions'!$K$715</f>
        <v>0</v>
      </c>
      <c r="FV206" s="218">
        <f>FV196*'Model Assumptions'!$K$715</f>
        <v>0</v>
      </c>
      <c r="FW206" s="218">
        <f>FW196*'Model Assumptions'!$K$715</f>
        <v>0</v>
      </c>
      <c r="FX206" s="218">
        <f>FX196*'Model Assumptions'!$K$715</f>
        <v>0</v>
      </c>
      <c r="FY206" s="218">
        <f>FY196*'Model Assumptions'!$K$715</f>
        <v>0</v>
      </c>
      <c r="FZ206" s="218">
        <f>FZ196*'Model Assumptions'!$K$715</f>
        <v>0</v>
      </c>
      <c r="GA206" s="218">
        <f>GA196*'Model Assumptions'!$K$715</f>
        <v>0</v>
      </c>
      <c r="GB206" s="218">
        <f>GB196*'Model Assumptions'!$K$715</f>
        <v>0</v>
      </c>
      <c r="GC206" s="218">
        <f>GC196*'Model Assumptions'!$K$715</f>
        <v>0</v>
      </c>
      <c r="GD206" s="218">
        <f>GD196*'Model Assumptions'!$K$715</f>
        <v>0</v>
      </c>
      <c r="GE206" s="218">
        <f>GE196*'Model Assumptions'!$K$715</f>
        <v>0</v>
      </c>
      <c r="GF206" s="218">
        <f>GF196*'Model Assumptions'!$K$715</f>
        <v>0</v>
      </c>
      <c r="GG206" s="218">
        <f>GG196*'Model Assumptions'!$K$715</f>
        <v>0</v>
      </c>
      <c r="GH206" s="218">
        <f>GH196*'Model Assumptions'!$K$715</f>
        <v>0</v>
      </c>
      <c r="GI206" s="218">
        <f>GI196*'Model Assumptions'!$K$715</f>
        <v>0</v>
      </c>
      <c r="GJ206" s="218">
        <f>GJ196*'Model Assumptions'!$K$715</f>
        <v>0</v>
      </c>
      <c r="GK206" s="218">
        <f>GK196*'Model Assumptions'!$K$715</f>
        <v>0</v>
      </c>
      <c r="GL206" s="218">
        <f>GL196*'Model Assumptions'!$K$715</f>
        <v>0</v>
      </c>
      <c r="GM206" s="218">
        <f>GM196*'Model Assumptions'!$K$715</f>
        <v>0</v>
      </c>
      <c r="GN206" s="218">
        <f>GN196*'Model Assumptions'!$K$715</f>
        <v>0</v>
      </c>
      <c r="GO206" s="218">
        <f>GO196*'Model Assumptions'!$K$715</f>
        <v>0</v>
      </c>
      <c r="GP206" s="218">
        <f>GP196*'Model Assumptions'!$K$715</f>
        <v>0</v>
      </c>
      <c r="GQ206" s="218">
        <f>GQ196*'Model Assumptions'!$K$715</f>
        <v>0</v>
      </c>
      <c r="GR206" s="218">
        <f>GR196*'Model Assumptions'!$K$715</f>
        <v>0</v>
      </c>
      <c r="GS206" s="218">
        <f>GS196*'Model Assumptions'!$K$715</f>
        <v>0</v>
      </c>
      <c r="GT206" s="218">
        <f>GT196*'Model Assumptions'!$K$715</f>
        <v>0</v>
      </c>
      <c r="GU206" s="218">
        <f>GU196*'Model Assumptions'!$K$715</f>
        <v>0</v>
      </c>
      <c r="GV206" s="218">
        <f>GV196*'Model Assumptions'!$K$715</f>
        <v>0</v>
      </c>
      <c r="GX206" s="230">
        <f t="shared" si="284"/>
        <v>205</v>
      </c>
      <c r="HB206" s="211" t="str">
        <f>GU$18&amp;GU$19&amp;GU$20</f>
        <v/>
      </c>
      <c r="HF206" s="212" t="str">
        <f>GU$18&amp;GU$19&amp;GU$20&amp;"Term:"&amp; GU$43&amp;"  Mileage: "&amp;GU$44</f>
        <v xml:space="preserve">Term:  Mileage: </v>
      </c>
    </row>
    <row r="207" spans="1:214" ht="12" hidden="1" customHeight="1" x14ac:dyDescent="0.2">
      <c r="A207" s="230" t="s">
        <v>440</v>
      </c>
      <c r="B207" s="208" t="str">
        <f t="shared" si="283"/>
        <v>x</v>
      </c>
      <c r="D207" s="231" t="str">
        <f t="shared" si="290"/>
        <v>Follow up repairs</v>
      </c>
      <c r="E207" s="218">
        <f>E197*'Model Assumptions'!$K$717</f>
        <v>168.15621199232771</v>
      </c>
      <c r="F207" s="218">
        <f>F197*'Model Assumptions'!$K$717</f>
        <v>196.55857656381096</v>
      </c>
      <c r="G207" s="218">
        <f>G197*'Model Assumptions'!$K$717</f>
        <v>253.3633057067774</v>
      </c>
      <c r="H207" s="218">
        <f>H197*'Model Assumptions'!$K$717</f>
        <v>211.62320770668177</v>
      </c>
      <c r="I207" s="218">
        <f>I197*'Model Assumptions'!$K$717</f>
        <v>247.12616342103581</v>
      </c>
      <c r="J207" s="218">
        <f>J197*'Model Assumptions'!$K$717</f>
        <v>318.1320748497439</v>
      </c>
      <c r="K207" s="218">
        <f>K197*'Model Assumptions'!$K$717</f>
        <v>159.09098336674734</v>
      </c>
      <c r="L207" s="218">
        <f>L197*'Model Assumptions'!$K$717</f>
        <v>185.22908271163561</v>
      </c>
      <c r="M207" s="218">
        <f>M197*'Model Assumptions'!$K$717</f>
        <v>237.50528140141222</v>
      </c>
      <c r="N207" s="218">
        <f>N197*'Model Assumptions'!$K$717</f>
        <v>199.72764754785777</v>
      </c>
      <c r="O207" s="218">
        <f>O197*'Model Assumptions'!$K$717</f>
        <v>232.40027172896811</v>
      </c>
      <c r="P207" s="218">
        <f>P197*'Model Assumptions'!$K$717</f>
        <v>297.74552009118895</v>
      </c>
      <c r="Q207" s="218">
        <f>Q197*'Model Assumptions'!$K$717</f>
        <v>219.58894853582996</v>
      </c>
      <c r="R207" s="218">
        <f>R197*'Model Assumptions'!$K$717</f>
        <v>257.73379305057091</v>
      </c>
      <c r="S207" s="218">
        <f>S197*'Model Assumptions'!$K$717</f>
        <v>334.02348208005287</v>
      </c>
      <c r="T207" s="218">
        <f>T197*'Model Assumptions'!$K$717</f>
        <v>275.23404417925622</v>
      </c>
      <c r="U207" s="218">
        <f>U197*'Model Assumptions'!$K$717</f>
        <v>322.91509982268246</v>
      </c>
      <c r="V207" s="218">
        <f>V197*'Model Assumptions'!$K$717</f>
        <v>418.2772111095349</v>
      </c>
      <c r="W207" s="218">
        <f>W197*'Model Assumptions'!$K$717</f>
        <v>225.18895701132629</v>
      </c>
      <c r="X207" s="218">
        <f>X197*'Model Assumptions'!$K$717</f>
        <v>264.78611160784311</v>
      </c>
      <c r="Y207" s="218">
        <f>Y197*'Model Assumptions'!$K$717</f>
        <v>343.98042080087686</v>
      </c>
      <c r="Z207" s="218">
        <f>Z197*'Model Assumptions'!$K$717</f>
        <v>282.64944025697235</v>
      </c>
      <c r="AA207" s="218">
        <f>AA197*'Model Assumptions'!$K$717</f>
        <v>332.1458835026184</v>
      </c>
      <c r="AB207" s="218">
        <f>AB197*'Model Assumptions'!$K$717</f>
        <v>431.13876999391061</v>
      </c>
      <c r="AC207" s="218">
        <f>AC197*'Model Assumptions'!$K$717</f>
        <v>199.91284425048971</v>
      </c>
      <c r="AD207" s="218">
        <f>AD197*'Model Assumptions'!$K$717</f>
        <v>234.74409950766372</v>
      </c>
      <c r="AE207" s="218">
        <f>AE197*'Model Assumptions'!$K$717</f>
        <v>304.40661002201176</v>
      </c>
      <c r="AF207" s="218">
        <f>AF197*'Model Assumptions'!$K$717</f>
        <v>251.41595332195718</v>
      </c>
      <c r="AG207" s="218">
        <f>AG197*'Model Assumptions'!$K$717</f>
        <v>294.95502239342471</v>
      </c>
      <c r="AH207" s="218">
        <f>AH197*'Model Assumptions'!$K$717</f>
        <v>382.03316053635984</v>
      </c>
      <c r="AI207" s="218">
        <f>AI197*'Model Assumptions'!$K$717</f>
        <v>161.15223200005673</v>
      </c>
      <c r="AJ207" s="218">
        <f>AJ197*'Model Assumptions'!$K$717</f>
        <v>187.77568883887801</v>
      </c>
      <c r="AK207" s="218">
        <f>AK197*'Model Assumptions'!$K$717</f>
        <v>241.02260251652058</v>
      </c>
      <c r="AL207" s="218">
        <f>AL197*'Model Assumptions'!$K$717</f>
        <v>202.39559304858335</v>
      </c>
      <c r="AM207" s="218">
        <f>AM197*'Model Assumptions'!$K$717</f>
        <v>235.67491409710993</v>
      </c>
      <c r="AN207" s="218">
        <f>AN197*'Model Assumptions'!$K$717</f>
        <v>302.23355619416321</v>
      </c>
      <c r="AO207" s="218">
        <f>AO197*'Model Assumptions'!$K$717</f>
        <v>194.05006562942631</v>
      </c>
      <c r="AP207" s="218">
        <f>AP197*'Model Assumptions'!$K$717</f>
        <v>227.02220685587127</v>
      </c>
      <c r="AQ207" s="218">
        <f>AQ197*'Model Assumptions'!$K$717</f>
        <v>292.96648930876125</v>
      </c>
      <c r="AR207" s="218">
        <f>AR197*'Model Assumptions'!$K$717</f>
        <v>243.22928216248252</v>
      </c>
      <c r="AS207" s="218">
        <f>AS197*'Model Assumptions'!$K$717</f>
        <v>284.44445869553874</v>
      </c>
      <c r="AT207" s="218">
        <f>AT197*'Model Assumptions'!$K$717</f>
        <v>366.87481176165113</v>
      </c>
      <c r="AU207" s="218">
        <f>AU197*'Model Assumptions'!$K$717</f>
        <v>154.28468924728736</v>
      </c>
      <c r="AV207" s="218">
        <f>AV197*'Model Assumptions'!$K$717</f>
        <v>179.00740211169284</v>
      </c>
      <c r="AW207" s="218">
        <f>AW197*'Model Assumptions'!$K$717</f>
        <v>228.4528278405038</v>
      </c>
      <c r="AX207" s="218">
        <f>AX197*'Model Assumptions'!$K$717</f>
        <v>193.15212032779422</v>
      </c>
      <c r="AY207" s="218">
        <f>AY197*'Model Assumptions'!$K$717</f>
        <v>224.05551140830107</v>
      </c>
      <c r="AZ207" s="218">
        <f>AZ197*'Model Assumptions'!$K$717</f>
        <v>285.86229356931483</v>
      </c>
      <c r="BA207" s="218">
        <f>BA197*'Model Assumptions'!$K$717</f>
        <v>203.21398084855156</v>
      </c>
      <c r="BB207" s="218">
        <f>BB197*'Model Assumptions'!$K$717</f>
        <v>238.92130435883323</v>
      </c>
      <c r="BC207" s="218">
        <f>BC197*'Model Assumptions'!$K$717</f>
        <v>310.33595137939659</v>
      </c>
      <c r="BD207" s="218">
        <f>BD197*'Model Assumptions'!$K$717</f>
        <v>255.81217523640365</v>
      </c>
      <c r="BE207" s="218">
        <f>BE197*'Model Assumptions'!$K$717</f>
        <v>300.44632962425578</v>
      </c>
      <c r="BF207" s="218">
        <f>BF197*'Model Assumptions'!$K$717</f>
        <v>389.71463839995999</v>
      </c>
      <c r="BG207" s="218">
        <f>BG197*'Model Assumptions'!$K$717</f>
        <v>162.39769508466327</v>
      </c>
      <c r="BH207" s="218">
        <f>BH197*'Model Assumptions'!$K$717</f>
        <v>189.4230898745447</v>
      </c>
      <c r="BI207" s="218">
        <f>BI197*'Model Assumptions'!$K$717</f>
        <v>243.47387945430762</v>
      </c>
      <c r="BJ207" s="218">
        <f>BJ197*'Model Assumptions'!$K$717</f>
        <v>204.14347857201508</v>
      </c>
      <c r="BK207" s="218">
        <f>BK197*'Model Assumptions'!$K$717</f>
        <v>237.92522205936692</v>
      </c>
      <c r="BL207" s="218">
        <f>BL197*'Model Assumptions'!$K$717</f>
        <v>305.48870903407055</v>
      </c>
      <c r="BM207" s="218">
        <f>BM197*'Model Assumptions'!$K$717</f>
        <v>162.39769508466327</v>
      </c>
      <c r="BN207" s="218">
        <f>BN197*'Model Assumptions'!$K$717</f>
        <v>189.4230898745447</v>
      </c>
      <c r="BO207" s="218">
        <f>BO197*'Model Assumptions'!$K$717</f>
        <v>243.47387945430762</v>
      </c>
      <c r="BP207" s="218">
        <f>BP197*'Model Assumptions'!$K$717</f>
        <v>204.14347857201508</v>
      </c>
      <c r="BQ207" s="218">
        <f>BQ197*'Model Assumptions'!$K$717</f>
        <v>237.92522205936692</v>
      </c>
      <c r="BR207" s="218">
        <f>BR197*'Model Assumptions'!$K$717</f>
        <v>305.48870903407055</v>
      </c>
      <c r="BS207" s="218">
        <f>BS197*'Model Assumptions'!$K$717</f>
        <v>153.13876291201481</v>
      </c>
      <c r="BT207" s="218">
        <f>BT197*'Model Assumptions'!$K$717</f>
        <v>177.58327566208351</v>
      </c>
      <c r="BU207" s="218">
        <f>BU197*'Model Assumptions'!$K$717</f>
        <v>226.47230116222082</v>
      </c>
      <c r="BV207" s="218">
        <f>BV197*'Model Assumptions'!$K$717</f>
        <v>191.65844384960067</v>
      </c>
      <c r="BW207" s="218">
        <f>BW197*'Model Assumptions'!$K$717</f>
        <v>222.21408478718649</v>
      </c>
      <c r="BX207" s="218">
        <f>BX197*'Model Assumptions'!$K$717</f>
        <v>283.32536666235819</v>
      </c>
      <c r="BY207" s="218">
        <f>BY197*'Model Assumptions'!$K$717</f>
        <v>221.621437659333</v>
      </c>
      <c r="BZ207" s="218">
        <f>BZ197*'Model Assumptions'!$K$717</f>
        <v>260.28151223694778</v>
      </c>
      <c r="CA207" s="218">
        <f>CA197*'Model Assumptions'!$K$717</f>
        <v>337.60166139217733</v>
      </c>
      <c r="CB207" s="218">
        <f>CB197*'Model Assumptions'!$K$717</f>
        <v>277.91057088135148</v>
      </c>
      <c r="CC207" s="218">
        <f>CC197*'Model Assumptions'!$K$717</f>
        <v>326.23566410336997</v>
      </c>
      <c r="CD207" s="218">
        <f>CD197*'Model Assumptions'!$K$717</f>
        <v>422.88585054740702</v>
      </c>
      <c r="CE207" s="218">
        <f>CE197*'Model Assumptions'!$K$717</f>
        <v>191.42057577478073</v>
      </c>
      <c r="CF207" s="218">
        <f>CF197*'Model Assumptions'!$K$717</f>
        <v>223.69238152240555</v>
      </c>
      <c r="CG207" s="218">
        <f>CG197*'Model Assumptions'!$K$717</f>
        <v>288.23599301765518</v>
      </c>
      <c r="CH207" s="218">
        <f>CH197*'Model Assumptions'!$K$717</f>
        <v>239.72437295931175</v>
      </c>
      <c r="CI207" s="218">
        <f>CI197*'Model Assumptions'!$K$717</f>
        <v>280.06413014384276</v>
      </c>
      <c r="CJ207" s="218">
        <f>CJ197*'Model Assumptions'!$K$717</f>
        <v>360.74364451290478</v>
      </c>
      <c r="CK207" s="218">
        <f>CK197*'Model Assumptions'!$K$717</f>
        <v>193.56345288053083</v>
      </c>
      <c r="CL207" s="218">
        <f>CL197*'Model Assumptions'!$K$717</f>
        <v>226.49682976087021</v>
      </c>
      <c r="CM207" s="218">
        <f>CM197*'Model Assumptions'!$K$717</f>
        <v>292.36358352154906</v>
      </c>
      <c r="CN207" s="218">
        <f>CN197*'Model Assumptions'!$K$717</f>
        <v>242.69421398095511</v>
      </c>
      <c r="CO207" s="218">
        <f>CO197*'Model Assumptions'!$K$717</f>
        <v>283.86093508137941</v>
      </c>
      <c r="CP207" s="218">
        <f>CP197*'Model Assumptions'!$K$717</f>
        <v>366.19437728222789</v>
      </c>
      <c r="CQ207" s="218">
        <f>CQ197*'Model Assumptions'!$K$717</f>
        <v>195.80942089757053</v>
      </c>
      <c r="CR207" s="218">
        <f>CR197*'Model Assumptions'!$K$717</f>
        <v>228.92294351046698</v>
      </c>
      <c r="CS207" s="218">
        <f>CS197*'Model Assumptions'!$K$717</f>
        <v>295.1499887362599</v>
      </c>
      <c r="CT207" s="218">
        <f>CT197*'Model Assumptions'!$K$717</f>
        <v>245.16536416369109</v>
      </c>
      <c r="CU207" s="218">
        <f>CU197*'Model Assumptions'!$K$717</f>
        <v>286.55726742981165</v>
      </c>
      <c r="CV207" s="218">
        <f>CV197*'Model Assumptions'!$K$717</f>
        <v>369.3410739620528</v>
      </c>
      <c r="CW207" s="218">
        <f>CW197*'Model Assumptions'!$K$717</f>
        <v>163.52071150825751</v>
      </c>
      <c r="CX207" s="218">
        <f>CX197*'Model Assumptions'!$K$717</f>
        <v>190.32152050387594</v>
      </c>
      <c r="CY207" s="218">
        <f>CY197*'Model Assumptions'!$K$717</f>
        <v>243.92313849511288</v>
      </c>
      <c r="CZ207" s="218">
        <f>CZ197*'Model Assumptions'!$K$717</f>
        <v>204.9857627527806</v>
      </c>
      <c r="DA207" s="218">
        <f>DA197*'Model Assumptions'!$K$717</f>
        <v>238.48677399730366</v>
      </c>
      <c r="DB207" s="218">
        <f>DB197*'Model Assumptions'!$K$717</f>
        <v>305.48879648634983</v>
      </c>
      <c r="DC207" s="218">
        <f>DC197*'Model Assumptions'!$K$717</f>
        <v>168.41594484953811</v>
      </c>
      <c r="DD207" s="218">
        <f>DD197*'Model Assumptions'!$K$717</f>
        <v>196.8702559924634</v>
      </c>
      <c r="DE207" s="218">
        <f>DE197*'Model Assumptions'!$K$717</f>
        <v>253.77887827831398</v>
      </c>
      <c r="DF207" s="218">
        <f>DF197*'Model Assumptions'!$K$717</f>
        <v>211.94787377819475</v>
      </c>
      <c r="DG207" s="218">
        <f>DG197*'Model Assumptions'!$K$717</f>
        <v>247.51576270685135</v>
      </c>
      <c r="DH207" s="218">
        <f>DH197*'Model Assumptions'!$K$717</f>
        <v>318.65154056416469</v>
      </c>
      <c r="DI207" s="218">
        <f>DI197*'Model Assumptions'!$K$717</f>
        <v>223.28157724461661</v>
      </c>
      <c r="DJ207" s="218">
        <f>DJ197*'Model Assumptions'!$K$717</f>
        <v>261.06587087288068</v>
      </c>
      <c r="DK207" s="218">
        <f>DK197*'Model Assumptions'!$K$717</f>
        <v>336.63445812940881</v>
      </c>
      <c r="DL207" s="218">
        <f>DL197*'Model Assumptions'!$K$717</f>
        <v>278.47598427994672</v>
      </c>
      <c r="DM207" s="218">
        <f>DM197*'Model Assumptions'!$K$717</f>
        <v>325.70635131527678</v>
      </c>
      <c r="DN207" s="218">
        <f>DN197*'Model Assumptions'!$K$717</f>
        <v>420.16708538593701</v>
      </c>
      <c r="DO207" s="218">
        <f>DO197*'Model Assumptions'!$K$717</f>
        <v>232.92435398185441</v>
      </c>
      <c r="DP207" s="218">
        <f>DP197*'Model Assumptions'!$K$717</f>
        <v>274.23803245003091</v>
      </c>
      <c r="DQ207" s="218">
        <f>DQ197*'Model Assumptions'!$K$717</f>
        <v>356.86538938638387</v>
      </c>
      <c r="DR207" s="218">
        <f>DR197*'Model Assumptions'!$K$717</f>
        <v>292.53049206707504</v>
      </c>
      <c r="DS207" s="218">
        <f>DS197*'Model Assumptions'!$K$717</f>
        <v>344.17259015229564</v>
      </c>
      <c r="DT207" s="218">
        <f>DT197*'Model Assumptions'!$K$717</f>
        <v>447.45678632273695</v>
      </c>
      <c r="DU207" s="218">
        <f>DU197*'Model Assumptions'!$K$717</f>
        <v>181.71502038647344</v>
      </c>
      <c r="DV207" s="218">
        <f>DV197*'Model Assumptions'!$K$717</f>
        <v>212.25353111111113</v>
      </c>
      <c r="DW207" s="218">
        <f>DW197*'Model Assumptions'!$K$717</f>
        <v>273.33055256038642</v>
      </c>
      <c r="DX207" s="218">
        <f>DX197*'Model Assumptions'!$K$717</f>
        <v>227.85219879227051</v>
      </c>
      <c r="DY207" s="218">
        <f>DY197*'Model Assumptions'!$K$717</f>
        <v>266.02533719806758</v>
      </c>
      <c r="DZ207" s="218">
        <f>DZ197*'Model Assumptions'!$K$717</f>
        <v>342.37161400966187</v>
      </c>
      <c r="EA207" s="218">
        <f>EA197*'Model Assumptions'!$K$717</f>
        <v>151.98929514150296</v>
      </c>
      <c r="EB207" s="218">
        <f>EB197*'Model Assumptions'!$K$717</f>
        <v>177.17246858223061</v>
      </c>
      <c r="EC207" s="218">
        <f>EC197*'Model Assumptions'!$K$717</f>
        <v>227.53881546368592</v>
      </c>
      <c r="ED207" s="218">
        <f>ED197*'Model Assumptions'!$K$717</f>
        <v>191.43230194241252</v>
      </c>
      <c r="EE207" s="218">
        <f>EE197*'Model Assumptions'!$K$717</f>
        <v>222.91126874332213</v>
      </c>
      <c r="EF207" s="218">
        <f>EF197*'Model Assumptions'!$K$717</f>
        <v>285.86920234514122</v>
      </c>
      <c r="EG207" s="218">
        <f>EG197*'Model Assumptions'!$K$717</f>
        <v>0</v>
      </c>
      <c r="EH207" s="218">
        <f>EH197*'Model Assumptions'!$K$717</f>
        <v>0</v>
      </c>
      <c r="EI207" s="218">
        <f>EI197*'Model Assumptions'!$K$717</f>
        <v>0</v>
      </c>
      <c r="EJ207" s="218">
        <f>EJ197*'Model Assumptions'!$K$717</f>
        <v>0</v>
      </c>
      <c r="EK207" s="218">
        <f>EK197*'Model Assumptions'!$K$717</f>
        <v>0</v>
      </c>
      <c r="EL207" s="218">
        <f>EL197*'Model Assumptions'!$K$717</f>
        <v>0</v>
      </c>
      <c r="EM207" s="218">
        <f>EM197*'Model Assumptions'!$K$717</f>
        <v>0</v>
      </c>
      <c r="EN207" s="218">
        <f>EN197*'Model Assumptions'!$K$717</f>
        <v>0</v>
      </c>
      <c r="EO207" s="218">
        <f>EO197*'Model Assumptions'!$K$717</f>
        <v>0</v>
      </c>
      <c r="EP207" s="218">
        <f>EP197*'Model Assumptions'!$K$717</f>
        <v>0</v>
      </c>
      <c r="EQ207" s="218">
        <f>EQ197*'Model Assumptions'!$K$717</f>
        <v>0</v>
      </c>
      <c r="ER207" s="218">
        <f>ER197*'Model Assumptions'!$K$717</f>
        <v>0</v>
      </c>
      <c r="ES207" s="218">
        <f>ES197*'Model Assumptions'!$K$717</f>
        <v>0</v>
      </c>
      <c r="ET207" s="218">
        <f>ET197*'Model Assumptions'!$K$717</f>
        <v>0</v>
      </c>
      <c r="EU207" s="218">
        <f>EU197*'Model Assumptions'!$K$717</f>
        <v>0</v>
      </c>
      <c r="EV207" s="218">
        <f>EV197*'Model Assumptions'!$K$717</f>
        <v>0</v>
      </c>
      <c r="EW207" s="218">
        <f>EW197*'Model Assumptions'!$K$717</f>
        <v>0</v>
      </c>
      <c r="EX207" s="218">
        <f>EX197*'Model Assumptions'!$K$717</f>
        <v>0</v>
      </c>
      <c r="EY207" s="218">
        <f>EY197*'Model Assumptions'!$K$717</f>
        <v>0</v>
      </c>
      <c r="EZ207" s="218">
        <f>EZ197*'Model Assumptions'!$K$717</f>
        <v>0</v>
      </c>
      <c r="FA207" s="218">
        <f>FA197*'Model Assumptions'!$K$717</f>
        <v>0</v>
      </c>
      <c r="FB207" s="218">
        <f>FB197*'Model Assumptions'!$K$717</f>
        <v>0</v>
      </c>
      <c r="FC207" s="218">
        <f>FC197*'Model Assumptions'!$K$717</f>
        <v>0</v>
      </c>
      <c r="FD207" s="218">
        <f>FD197*'Model Assumptions'!$K$717</f>
        <v>0</v>
      </c>
      <c r="FE207" s="218">
        <f>FE197*'Model Assumptions'!$K$717</f>
        <v>0</v>
      </c>
      <c r="FF207" s="218">
        <f>FF197*'Model Assumptions'!$K$717</f>
        <v>0</v>
      </c>
      <c r="FG207" s="218">
        <f>FG197*'Model Assumptions'!$K$717</f>
        <v>0</v>
      </c>
      <c r="FH207" s="218">
        <f>FH197*'Model Assumptions'!$K$717</f>
        <v>0</v>
      </c>
      <c r="FI207" s="218">
        <f>FI197*'Model Assumptions'!$K$717</f>
        <v>0</v>
      </c>
      <c r="FJ207" s="218">
        <f>FJ197*'Model Assumptions'!$K$717</f>
        <v>0</v>
      </c>
      <c r="FK207" s="218">
        <f>FK197*'Model Assumptions'!$K$717</f>
        <v>0</v>
      </c>
      <c r="FL207" s="218">
        <f>FL197*'Model Assumptions'!$K$717</f>
        <v>0</v>
      </c>
      <c r="FM207" s="218">
        <f>FM197*'Model Assumptions'!$K$717</f>
        <v>0</v>
      </c>
      <c r="FN207" s="218">
        <f>FN197*'Model Assumptions'!$K$717</f>
        <v>0</v>
      </c>
      <c r="FO207" s="218">
        <f>FO197*'Model Assumptions'!$K$717</f>
        <v>0</v>
      </c>
      <c r="FP207" s="218">
        <f>FP197*'Model Assumptions'!$K$717</f>
        <v>0</v>
      </c>
      <c r="FQ207" s="218">
        <f>FQ197*'Model Assumptions'!$K$717</f>
        <v>0</v>
      </c>
      <c r="FR207" s="218">
        <f>FR197*'Model Assumptions'!$K$717</f>
        <v>0</v>
      </c>
      <c r="FS207" s="218">
        <f>FS197*'Model Assumptions'!$K$717</f>
        <v>0</v>
      </c>
      <c r="FT207" s="218">
        <f>FT197*'Model Assumptions'!$K$717</f>
        <v>0</v>
      </c>
      <c r="FU207" s="218">
        <f>FU197*'Model Assumptions'!$K$717</f>
        <v>0</v>
      </c>
      <c r="FV207" s="218">
        <f>FV197*'Model Assumptions'!$K$717</f>
        <v>0</v>
      </c>
      <c r="FW207" s="218">
        <f>FW197*'Model Assumptions'!$K$717</f>
        <v>0</v>
      </c>
      <c r="FX207" s="218">
        <f>FX197*'Model Assumptions'!$K$717</f>
        <v>0</v>
      </c>
      <c r="FY207" s="218">
        <f>FY197*'Model Assumptions'!$K$717</f>
        <v>0</v>
      </c>
      <c r="FZ207" s="218">
        <f>FZ197*'Model Assumptions'!$K$717</f>
        <v>0</v>
      </c>
      <c r="GA207" s="218">
        <f>GA197*'Model Assumptions'!$K$717</f>
        <v>0</v>
      </c>
      <c r="GB207" s="218">
        <f>GB197*'Model Assumptions'!$K$717</f>
        <v>0</v>
      </c>
      <c r="GC207" s="218">
        <f>GC197*'Model Assumptions'!$K$717</f>
        <v>0</v>
      </c>
      <c r="GD207" s="218">
        <f>GD197*'Model Assumptions'!$K$717</f>
        <v>0</v>
      </c>
      <c r="GE207" s="218">
        <f>GE197*'Model Assumptions'!$K$717</f>
        <v>0</v>
      </c>
      <c r="GF207" s="218">
        <f>GF197*'Model Assumptions'!$K$717</f>
        <v>0</v>
      </c>
      <c r="GG207" s="218">
        <f>GG197*'Model Assumptions'!$K$717</f>
        <v>0</v>
      </c>
      <c r="GH207" s="218">
        <f>GH197*'Model Assumptions'!$K$717</f>
        <v>0</v>
      </c>
      <c r="GI207" s="218">
        <f>GI197*'Model Assumptions'!$K$717</f>
        <v>0</v>
      </c>
      <c r="GJ207" s="218">
        <f>GJ197*'Model Assumptions'!$K$717</f>
        <v>0</v>
      </c>
      <c r="GK207" s="218">
        <f>GK197*'Model Assumptions'!$K$717</f>
        <v>0</v>
      </c>
      <c r="GL207" s="218">
        <f>GL197*'Model Assumptions'!$K$717</f>
        <v>0</v>
      </c>
      <c r="GM207" s="218">
        <f>GM197*'Model Assumptions'!$K$717</f>
        <v>0</v>
      </c>
      <c r="GN207" s="218">
        <f>GN197*'Model Assumptions'!$K$717</f>
        <v>0</v>
      </c>
      <c r="GO207" s="218">
        <f>GO197*'Model Assumptions'!$K$717</f>
        <v>0</v>
      </c>
      <c r="GP207" s="218">
        <f>GP197*'Model Assumptions'!$K$717</f>
        <v>0</v>
      </c>
      <c r="GQ207" s="218">
        <f>GQ197*'Model Assumptions'!$K$717</f>
        <v>0</v>
      </c>
      <c r="GR207" s="218">
        <f>GR197*'Model Assumptions'!$K$717</f>
        <v>0</v>
      </c>
      <c r="GS207" s="218">
        <f>GS197*'Model Assumptions'!$K$717</f>
        <v>0</v>
      </c>
      <c r="GT207" s="218">
        <f>GT197*'Model Assumptions'!$K$717</f>
        <v>0</v>
      </c>
      <c r="GU207" s="218">
        <f>GU197*'Model Assumptions'!$K$717</f>
        <v>0</v>
      </c>
      <c r="GV207" s="218">
        <f>GV197*'Model Assumptions'!$K$717</f>
        <v>0</v>
      </c>
      <c r="GX207" s="230">
        <f t="shared" si="284"/>
        <v>206</v>
      </c>
      <c r="HB207" s="211" t="str">
        <f>GV$18&amp;GV$19&amp;GV$20</f>
        <v/>
      </c>
      <c r="HF207" s="212" t="str">
        <f>GV$18&amp;GV$19&amp;GV$20&amp;"Term:"&amp; GV$43&amp;"  Mileage: "&amp;GV$44</f>
        <v xml:space="preserve">Term:  Mileage: </v>
      </c>
    </row>
    <row r="208" spans="1:214" ht="12" hidden="1" customHeight="1" x14ac:dyDescent="0.2">
      <c r="A208" s="230" t="s">
        <v>440</v>
      </c>
      <c r="B208" s="208" t="str">
        <f t="shared" si="283"/>
        <v>x</v>
      </c>
      <c r="D208" s="231" t="str">
        <f t="shared" si="290"/>
        <v>Manage claims</v>
      </c>
      <c r="E208" s="218">
        <f>E198*'Model Assumptions'!$K$719</f>
        <v>102.27504</v>
      </c>
      <c r="F208" s="218">
        <f>F198*'Model Assumptions'!$K$719</f>
        <v>102.27504</v>
      </c>
      <c r="G208" s="218">
        <f>G198*'Model Assumptions'!$K$719</f>
        <v>102.27504</v>
      </c>
      <c r="H208" s="218">
        <f>H198*'Model Assumptions'!$K$719</f>
        <v>127.84380000000002</v>
      </c>
      <c r="I208" s="218">
        <f>I198*'Model Assumptions'!$K$719</f>
        <v>127.84380000000002</v>
      </c>
      <c r="J208" s="218">
        <f>J198*'Model Assumptions'!$K$719</f>
        <v>127.84380000000002</v>
      </c>
      <c r="K208" s="218">
        <f>K198*'Model Assumptions'!$K$719</f>
        <v>102.27504</v>
      </c>
      <c r="L208" s="218">
        <f>L198*'Model Assumptions'!$K$719</f>
        <v>102.27504</v>
      </c>
      <c r="M208" s="218">
        <f>M198*'Model Assumptions'!$K$719</f>
        <v>102.27504</v>
      </c>
      <c r="N208" s="218">
        <f>N198*'Model Assumptions'!$K$719</f>
        <v>127.84380000000002</v>
      </c>
      <c r="O208" s="218">
        <f>O198*'Model Assumptions'!$K$719</f>
        <v>127.84380000000002</v>
      </c>
      <c r="P208" s="218">
        <f>P198*'Model Assumptions'!$K$719</f>
        <v>127.84380000000002</v>
      </c>
      <c r="Q208" s="218">
        <f>Q198*'Model Assumptions'!$K$719</f>
        <v>102.27504</v>
      </c>
      <c r="R208" s="218">
        <f>R198*'Model Assumptions'!$K$719</f>
        <v>102.27504</v>
      </c>
      <c r="S208" s="218">
        <f>S198*'Model Assumptions'!$K$719</f>
        <v>102.27504</v>
      </c>
      <c r="T208" s="218">
        <f>T198*'Model Assumptions'!$K$719</f>
        <v>127.84380000000002</v>
      </c>
      <c r="U208" s="218">
        <f>U198*'Model Assumptions'!$K$719</f>
        <v>127.84380000000002</v>
      </c>
      <c r="V208" s="218">
        <f>V198*'Model Assumptions'!$K$719</f>
        <v>127.84380000000002</v>
      </c>
      <c r="W208" s="218">
        <f>W198*'Model Assumptions'!$K$719</f>
        <v>102.27504</v>
      </c>
      <c r="X208" s="218">
        <f>X198*'Model Assumptions'!$K$719</f>
        <v>102.27504</v>
      </c>
      <c r="Y208" s="218">
        <f>Y198*'Model Assumptions'!$K$719</f>
        <v>102.27504</v>
      </c>
      <c r="Z208" s="218">
        <f>Z198*'Model Assumptions'!$K$719</f>
        <v>127.84380000000002</v>
      </c>
      <c r="AA208" s="218">
        <f>AA198*'Model Assumptions'!$K$719</f>
        <v>127.84380000000002</v>
      </c>
      <c r="AB208" s="218">
        <f>AB198*'Model Assumptions'!$K$719</f>
        <v>127.84380000000002</v>
      </c>
      <c r="AC208" s="218">
        <f>AC198*'Model Assumptions'!$K$719</f>
        <v>102.27504</v>
      </c>
      <c r="AD208" s="218">
        <f>AD198*'Model Assumptions'!$K$719</f>
        <v>102.27504</v>
      </c>
      <c r="AE208" s="218">
        <f>AE198*'Model Assumptions'!$K$719</f>
        <v>102.27504</v>
      </c>
      <c r="AF208" s="218">
        <f>AF198*'Model Assumptions'!$K$719</f>
        <v>127.84380000000002</v>
      </c>
      <c r="AG208" s="218">
        <f>AG198*'Model Assumptions'!$K$719</f>
        <v>127.84380000000002</v>
      </c>
      <c r="AH208" s="218">
        <f>AH198*'Model Assumptions'!$K$719</f>
        <v>127.84380000000002</v>
      </c>
      <c r="AI208" s="218">
        <f>AI198*'Model Assumptions'!$K$719</f>
        <v>102.27504</v>
      </c>
      <c r="AJ208" s="218">
        <f>AJ198*'Model Assumptions'!$K$719</f>
        <v>102.27504</v>
      </c>
      <c r="AK208" s="218">
        <f>AK198*'Model Assumptions'!$K$719</f>
        <v>102.27504</v>
      </c>
      <c r="AL208" s="218">
        <f>AL198*'Model Assumptions'!$K$719</f>
        <v>127.84380000000002</v>
      </c>
      <c r="AM208" s="218">
        <f>AM198*'Model Assumptions'!$K$719</f>
        <v>127.84380000000002</v>
      </c>
      <c r="AN208" s="218">
        <f>AN198*'Model Assumptions'!$K$719</f>
        <v>127.84380000000002</v>
      </c>
      <c r="AO208" s="218">
        <f>AO198*'Model Assumptions'!$K$719</f>
        <v>102.27504</v>
      </c>
      <c r="AP208" s="218">
        <f>AP198*'Model Assumptions'!$K$719</f>
        <v>102.27504</v>
      </c>
      <c r="AQ208" s="218">
        <f>AQ198*'Model Assumptions'!$K$719</f>
        <v>102.27504</v>
      </c>
      <c r="AR208" s="218">
        <f>AR198*'Model Assumptions'!$K$719</f>
        <v>127.84380000000002</v>
      </c>
      <c r="AS208" s="218">
        <f>AS198*'Model Assumptions'!$K$719</f>
        <v>127.84380000000002</v>
      </c>
      <c r="AT208" s="218">
        <f>AT198*'Model Assumptions'!$K$719</f>
        <v>127.84380000000002</v>
      </c>
      <c r="AU208" s="218">
        <f>AU198*'Model Assumptions'!$K$719</f>
        <v>102.27504</v>
      </c>
      <c r="AV208" s="218">
        <f>AV198*'Model Assumptions'!$K$719</f>
        <v>102.27504</v>
      </c>
      <c r="AW208" s="218">
        <f>AW198*'Model Assumptions'!$K$719</f>
        <v>102.27504</v>
      </c>
      <c r="AX208" s="218">
        <f>AX198*'Model Assumptions'!$K$719</f>
        <v>127.84380000000002</v>
      </c>
      <c r="AY208" s="218">
        <f>AY198*'Model Assumptions'!$K$719</f>
        <v>127.84380000000002</v>
      </c>
      <c r="AZ208" s="218">
        <f>AZ198*'Model Assumptions'!$K$719</f>
        <v>127.84380000000002</v>
      </c>
      <c r="BA208" s="218">
        <f>BA198*'Model Assumptions'!$K$719</f>
        <v>102.27504</v>
      </c>
      <c r="BB208" s="218">
        <f>BB198*'Model Assumptions'!$K$719</f>
        <v>102.27504</v>
      </c>
      <c r="BC208" s="218">
        <f>BC198*'Model Assumptions'!$K$719</f>
        <v>102.27504</v>
      </c>
      <c r="BD208" s="218">
        <f>BD198*'Model Assumptions'!$K$719</f>
        <v>127.84380000000002</v>
      </c>
      <c r="BE208" s="218">
        <f>BE198*'Model Assumptions'!$K$719</f>
        <v>127.84380000000002</v>
      </c>
      <c r="BF208" s="218">
        <f>BF198*'Model Assumptions'!$K$719</f>
        <v>127.84380000000002</v>
      </c>
      <c r="BG208" s="218">
        <f>BG198*'Model Assumptions'!$K$719</f>
        <v>102.27504</v>
      </c>
      <c r="BH208" s="218">
        <f>BH198*'Model Assumptions'!$K$719</f>
        <v>102.27504</v>
      </c>
      <c r="BI208" s="218">
        <f>BI198*'Model Assumptions'!$K$719</f>
        <v>102.27504</v>
      </c>
      <c r="BJ208" s="218">
        <f>BJ198*'Model Assumptions'!$K$719</f>
        <v>127.84380000000002</v>
      </c>
      <c r="BK208" s="218">
        <f>BK198*'Model Assumptions'!$K$719</f>
        <v>127.84380000000002</v>
      </c>
      <c r="BL208" s="218">
        <f>BL198*'Model Assumptions'!$K$719</f>
        <v>127.84380000000002</v>
      </c>
      <c r="BM208" s="218">
        <f>BM198*'Model Assumptions'!$K$719</f>
        <v>102.27504</v>
      </c>
      <c r="BN208" s="218">
        <f>BN198*'Model Assumptions'!$K$719</f>
        <v>102.27504</v>
      </c>
      <c r="BO208" s="218">
        <f>BO198*'Model Assumptions'!$K$719</f>
        <v>102.27504</v>
      </c>
      <c r="BP208" s="218">
        <f>BP198*'Model Assumptions'!$K$719</f>
        <v>127.84380000000002</v>
      </c>
      <c r="BQ208" s="218">
        <f>BQ198*'Model Assumptions'!$K$719</f>
        <v>127.84380000000002</v>
      </c>
      <c r="BR208" s="218">
        <f>BR198*'Model Assumptions'!$K$719</f>
        <v>127.84380000000002</v>
      </c>
      <c r="BS208" s="218">
        <f>BS198*'Model Assumptions'!$K$719</f>
        <v>102.27504</v>
      </c>
      <c r="BT208" s="218">
        <f>BT198*'Model Assumptions'!$K$719</f>
        <v>102.27504</v>
      </c>
      <c r="BU208" s="218">
        <f>BU198*'Model Assumptions'!$K$719</f>
        <v>102.27504</v>
      </c>
      <c r="BV208" s="218">
        <f>BV198*'Model Assumptions'!$K$719</f>
        <v>127.84380000000002</v>
      </c>
      <c r="BW208" s="218">
        <f>BW198*'Model Assumptions'!$K$719</f>
        <v>127.84380000000002</v>
      </c>
      <c r="BX208" s="218">
        <f>BX198*'Model Assumptions'!$K$719</f>
        <v>127.84380000000002</v>
      </c>
      <c r="BY208" s="218">
        <f>BY198*'Model Assumptions'!$K$719</f>
        <v>102.27504</v>
      </c>
      <c r="BZ208" s="218">
        <f>BZ198*'Model Assumptions'!$K$719</f>
        <v>102.27504</v>
      </c>
      <c r="CA208" s="218">
        <f>CA198*'Model Assumptions'!$K$719</f>
        <v>102.27504</v>
      </c>
      <c r="CB208" s="218">
        <f>CB198*'Model Assumptions'!$K$719</f>
        <v>127.84380000000002</v>
      </c>
      <c r="CC208" s="218">
        <f>CC198*'Model Assumptions'!$K$719</f>
        <v>127.84380000000002</v>
      </c>
      <c r="CD208" s="218">
        <f>CD198*'Model Assumptions'!$K$719</f>
        <v>127.84380000000002</v>
      </c>
      <c r="CE208" s="218">
        <f>CE198*'Model Assumptions'!$K$719</f>
        <v>102.27504</v>
      </c>
      <c r="CF208" s="218">
        <f>CF198*'Model Assumptions'!$K$719</f>
        <v>102.27504</v>
      </c>
      <c r="CG208" s="218">
        <f>CG198*'Model Assumptions'!$K$719</f>
        <v>102.27504</v>
      </c>
      <c r="CH208" s="218">
        <f>CH198*'Model Assumptions'!$K$719</f>
        <v>127.84380000000002</v>
      </c>
      <c r="CI208" s="218">
        <f>CI198*'Model Assumptions'!$K$719</f>
        <v>127.84380000000002</v>
      </c>
      <c r="CJ208" s="218">
        <f>CJ198*'Model Assumptions'!$K$719</f>
        <v>127.84380000000002</v>
      </c>
      <c r="CK208" s="218">
        <f>CK198*'Model Assumptions'!$K$719</f>
        <v>102.27504</v>
      </c>
      <c r="CL208" s="218">
        <f>CL198*'Model Assumptions'!$K$719</f>
        <v>102.27504</v>
      </c>
      <c r="CM208" s="218">
        <f>CM198*'Model Assumptions'!$K$719</f>
        <v>102.27504</v>
      </c>
      <c r="CN208" s="218">
        <f>CN198*'Model Assumptions'!$K$719</f>
        <v>127.84380000000002</v>
      </c>
      <c r="CO208" s="218">
        <f>CO198*'Model Assumptions'!$K$719</f>
        <v>127.84380000000002</v>
      </c>
      <c r="CP208" s="218">
        <f>CP198*'Model Assumptions'!$K$719</f>
        <v>127.84380000000002</v>
      </c>
      <c r="CQ208" s="218">
        <f>CQ198*'Model Assumptions'!$K$719</f>
        <v>102.27504</v>
      </c>
      <c r="CR208" s="218">
        <f>CR198*'Model Assumptions'!$K$719</f>
        <v>102.27504</v>
      </c>
      <c r="CS208" s="218">
        <f>CS198*'Model Assumptions'!$K$719</f>
        <v>102.27504</v>
      </c>
      <c r="CT208" s="218">
        <f>CT198*'Model Assumptions'!$K$719</f>
        <v>127.84380000000002</v>
      </c>
      <c r="CU208" s="218">
        <f>CU198*'Model Assumptions'!$K$719</f>
        <v>127.84380000000002</v>
      </c>
      <c r="CV208" s="218">
        <f>CV198*'Model Assumptions'!$K$719</f>
        <v>127.84380000000002</v>
      </c>
      <c r="CW208" s="218">
        <f>CW198*'Model Assumptions'!$K$719</f>
        <v>102.27504</v>
      </c>
      <c r="CX208" s="218">
        <f>CX198*'Model Assumptions'!$K$719</f>
        <v>102.27504</v>
      </c>
      <c r="CY208" s="218">
        <f>CY198*'Model Assumptions'!$K$719</f>
        <v>102.27504</v>
      </c>
      <c r="CZ208" s="218">
        <f>CZ198*'Model Assumptions'!$K$719</f>
        <v>127.84380000000002</v>
      </c>
      <c r="DA208" s="218">
        <f>DA198*'Model Assumptions'!$K$719</f>
        <v>127.84380000000002</v>
      </c>
      <c r="DB208" s="218">
        <f>DB198*'Model Assumptions'!$K$719</f>
        <v>127.84380000000002</v>
      </c>
      <c r="DC208" s="218">
        <f>DC198*'Model Assumptions'!$K$719</f>
        <v>102.27504</v>
      </c>
      <c r="DD208" s="218">
        <f>DD198*'Model Assumptions'!$K$719</f>
        <v>102.27504</v>
      </c>
      <c r="DE208" s="218">
        <f>DE198*'Model Assumptions'!$K$719</f>
        <v>102.27504</v>
      </c>
      <c r="DF208" s="218">
        <f>DF198*'Model Assumptions'!$K$719</f>
        <v>127.84380000000002</v>
      </c>
      <c r="DG208" s="218">
        <f>DG198*'Model Assumptions'!$K$719</f>
        <v>127.84380000000002</v>
      </c>
      <c r="DH208" s="218">
        <f>DH198*'Model Assumptions'!$K$719</f>
        <v>127.84380000000002</v>
      </c>
      <c r="DI208" s="218">
        <f>DI198*'Model Assumptions'!$K$719</f>
        <v>102.27504</v>
      </c>
      <c r="DJ208" s="218">
        <f>DJ198*'Model Assumptions'!$K$719</f>
        <v>102.27504</v>
      </c>
      <c r="DK208" s="218">
        <f>DK198*'Model Assumptions'!$K$719</f>
        <v>102.27504</v>
      </c>
      <c r="DL208" s="218">
        <f>DL198*'Model Assumptions'!$K$719</f>
        <v>127.84380000000002</v>
      </c>
      <c r="DM208" s="218">
        <f>DM198*'Model Assumptions'!$K$719</f>
        <v>127.84380000000002</v>
      </c>
      <c r="DN208" s="218">
        <f>DN198*'Model Assumptions'!$K$719</f>
        <v>127.84380000000002</v>
      </c>
      <c r="DO208" s="218">
        <f>DO198*'Model Assumptions'!$K$719</f>
        <v>102.27504</v>
      </c>
      <c r="DP208" s="218">
        <f>DP198*'Model Assumptions'!$K$719</f>
        <v>102.27504</v>
      </c>
      <c r="DQ208" s="218">
        <f>DQ198*'Model Assumptions'!$K$719</f>
        <v>102.27504</v>
      </c>
      <c r="DR208" s="218">
        <f>DR198*'Model Assumptions'!$K$719</f>
        <v>127.84380000000002</v>
      </c>
      <c r="DS208" s="218">
        <f>DS198*'Model Assumptions'!$K$719</f>
        <v>127.84380000000002</v>
      </c>
      <c r="DT208" s="218">
        <f>DT198*'Model Assumptions'!$K$719</f>
        <v>127.84380000000002</v>
      </c>
      <c r="DU208" s="218">
        <f>DU198*'Model Assumptions'!$K$719</f>
        <v>102.27504</v>
      </c>
      <c r="DV208" s="218">
        <f>DV198*'Model Assumptions'!$K$719</f>
        <v>102.27504</v>
      </c>
      <c r="DW208" s="218">
        <f>DW198*'Model Assumptions'!$K$719</f>
        <v>102.27504</v>
      </c>
      <c r="DX208" s="218">
        <f>DX198*'Model Assumptions'!$K$719</f>
        <v>127.84380000000002</v>
      </c>
      <c r="DY208" s="218">
        <f>DY198*'Model Assumptions'!$K$719</f>
        <v>127.84380000000002</v>
      </c>
      <c r="DZ208" s="218">
        <f>DZ198*'Model Assumptions'!$K$719</f>
        <v>127.84380000000002</v>
      </c>
      <c r="EA208" s="218">
        <f>EA198*'Model Assumptions'!$K$719</f>
        <v>102.27504</v>
      </c>
      <c r="EB208" s="218">
        <f>EB198*'Model Assumptions'!$K$719</f>
        <v>102.27504</v>
      </c>
      <c r="EC208" s="218">
        <f>EC198*'Model Assumptions'!$K$719</f>
        <v>102.27504</v>
      </c>
      <c r="ED208" s="218">
        <f>ED198*'Model Assumptions'!$K$719</f>
        <v>127.84380000000002</v>
      </c>
      <c r="EE208" s="218">
        <f>EE198*'Model Assumptions'!$K$719</f>
        <v>127.84380000000002</v>
      </c>
      <c r="EF208" s="218">
        <f>EF198*'Model Assumptions'!$K$719</f>
        <v>127.84380000000002</v>
      </c>
      <c r="EG208" s="218">
        <f>EG198*'Model Assumptions'!$K$719</f>
        <v>0</v>
      </c>
      <c r="EH208" s="218">
        <f>EH198*'Model Assumptions'!$K$719</f>
        <v>0</v>
      </c>
      <c r="EI208" s="218">
        <f>EI198*'Model Assumptions'!$K$719</f>
        <v>0</v>
      </c>
      <c r="EJ208" s="218">
        <f>EJ198*'Model Assumptions'!$K$719</f>
        <v>0</v>
      </c>
      <c r="EK208" s="218">
        <f>EK198*'Model Assumptions'!$K$719</f>
        <v>0</v>
      </c>
      <c r="EL208" s="218">
        <f>EL198*'Model Assumptions'!$K$719</f>
        <v>0</v>
      </c>
      <c r="EM208" s="218">
        <f>EM198*'Model Assumptions'!$K$719</f>
        <v>0</v>
      </c>
      <c r="EN208" s="218">
        <f>EN198*'Model Assumptions'!$K$719</f>
        <v>0</v>
      </c>
      <c r="EO208" s="218">
        <f>EO198*'Model Assumptions'!$K$719</f>
        <v>0</v>
      </c>
      <c r="EP208" s="218">
        <f>EP198*'Model Assumptions'!$K$719</f>
        <v>0</v>
      </c>
      <c r="EQ208" s="218">
        <f>EQ198*'Model Assumptions'!$K$719</f>
        <v>0</v>
      </c>
      <c r="ER208" s="218">
        <f>ER198*'Model Assumptions'!$K$719</f>
        <v>0</v>
      </c>
      <c r="ES208" s="218">
        <f>ES198*'Model Assumptions'!$K$719</f>
        <v>0</v>
      </c>
      <c r="ET208" s="218">
        <f>ET198*'Model Assumptions'!$K$719</f>
        <v>0</v>
      </c>
      <c r="EU208" s="218">
        <f>EU198*'Model Assumptions'!$K$719</f>
        <v>0</v>
      </c>
      <c r="EV208" s="218">
        <f>EV198*'Model Assumptions'!$K$719</f>
        <v>0</v>
      </c>
      <c r="EW208" s="218">
        <f>EW198*'Model Assumptions'!$K$719</f>
        <v>0</v>
      </c>
      <c r="EX208" s="218">
        <f>EX198*'Model Assumptions'!$K$719</f>
        <v>0</v>
      </c>
      <c r="EY208" s="218">
        <f>EY198*'Model Assumptions'!$K$719</f>
        <v>0</v>
      </c>
      <c r="EZ208" s="218">
        <f>EZ198*'Model Assumptions'!$K$719</f>
        <v>0</v>
      </c>
      <c r="FA208" s="218">
        <f>FA198*'Model Assumptions'!$K$719</f>
        <v>0</v>
      </c>
      <c r="FB208" s="218">
        <f>FB198*'Model Assumptions'!$K$719</f>
        <v>0</v>
      </c>
      <c r="FC208" s="218">
        <f>FC198*'Model Assumptions'!$K$719</f>
        <v>0</v>
      </c>
      <c r="FD208" s="218">
        <f>FD198*'Model Assumptions'!$K$719</f>
        <v>0</v>
      </c>
      <c r="FE208" s="218">
        <f>FE198*'Model Assumptions'!$K$719</f>
        <v>0</v>
      </c>
      <c r="FF208" s="218">
        <f>FF198*'Model Assumptions'!$K$719</f>
        <v>0</v>
      </c>
      <c r="FG208" s="218">
        <f>FG198*'Model Assumptions'!$K$719</f>
        <v>0</v>
      </c>
      <c r="FH208" s="218">
        <f>FH198*'Model Assumptions'!$K$719</f>
        <v>0</v>
      </c>
      <c r="FI208" s="218">
        <f>FI198*'Model Assumptions'!$K$719</f>
        <v>0</v>
      </c>
      <c r="FJ208" s="218">
        <f>FJ198*'Model Assumptions'!$K$719</f>
        <v>0</v>
      </c>
      <c r="FK208" s="218">
        <f>FK198*'Model Assumptions'!$K$719</f>
        <v>0</v>
      </c>
      <c r="FL208" s="218">
        <f>FL198*'Model Assumptions'!$K$719</f>
        <v>0</v>
      </c>
      <c r="FM208" s="218">
        <f>FM198*'Model Assumptions'!$K$719</f>
        <v>0</v>
      </c>
      <c r="FN208" s="218">
        <f>FN198*'Model Assumptions'!$K$719</f>
        <v>0</v>
      </c>
      <c r="FO208" s="218">
        <f>FO198*'Model Assumptions'!$K$719</f>
        <v>0</v>
      </c>
      <c r="FP208" s="218">
        <f>FP198*'Model Assumptions'!$K$719</f>
        <v>0</v>
      </c>
      <c r="FQ208" s="218">
        <f>FQ198*'Model Assumptions'!$K$719</f>
        <v>0</v>
      </c>
      <c r="FR208" s="218">
        <f>FR198*'Model Assumptions'!$K$719</f>
        <v>0</v>
      </c>
      <c r="FS208" s="218">
        <f>FS198*'Model Assumptions'!$K$719</f>
        <v>0</v>
      </c>
      <c r="FT208" s="218">
        <f>FT198*'Model Assumptions'!$K$719</f>
        <v>0</v>
      </c>
      <c r="FU208" s="218">
        <f>FU198*'Model Assumptions'!$K$719</f>
        <v>0</v>
      </c>
      <c r="FV208" s="218">
        <f>FV198*'Model Assumptions'!$K$719</f>
        <v>0</v>
      </c>
      <c r="FW208" s="218">
        <f>FW198*'Model Assumptions'!$K$719</f>
        <v>0</v>
      </c>
      <c r="FX208" s="218">
        <f>FX198*'Model Assumptions'!$K$719</f>
        <v>0</v>
      </c>
      <c r="FY208" s="218">
        <f>FY198*'Model Assumptions'!$K$719</f>
        <v>0</v>
      </c>
      <c r="FZ208" s="218">
        <f>FZ198*'Model Assumptions'!$K$719</f>
        <v>0</v>
      </c>
      <c r="GA208" s="218">
        <f>GA198*'Model Assumptions'!$K$719</f>
        <v>0</v>
      </c>
      <c r="GB208" s="218">
        <f>GB198*'Model Assumptions'!$K$719</f>
        <v>0</v>
      </c>
      <c r="GC208" s="218">
        <f>GC198*'Model Assumptions'!$K$719</f>
        <v>0</v>
      </c>
      <c r="GD208" s="218">
        <f>GD198*'Model Assumptions'!$K$719</f>
        <v>0</v>
      </c>
      <c r="GE208" s="218">
        <f>GE198*'Model Assumptions'!$K$719</f>
        <v>0</v>
      </c>
      <c r="GF208" s="218">
        <f>GF198*'Model Assumptions'!$K$719</f>
        <v>0</v>
      </c>
      <c r="GG208" s="218">
        <f>GG198*'Model Assumptions'!$K$719</f>
        <v>0</v>
      </c>
      <c r="GH208" s="218">
        <f>GH198*'Model Assumptions'!$K$719</f>
        <v>0</v>
      </c>
      <c r="GI208" s="218">
        <f>GI198*'Model Assumptions'!$K$719</f>
        <v>0</v>
      </c>
      <c r="GJ208" s="218">
        <f>GJ198*'Model Assumptions'!$K$719</f>
        <v>0</v>
      </c>
      <c r="GK208" s="218">
        <f>GK198*'Model Assumptions'!$K$719</f>
        <v>0</v>
      </c>
      <c r="GL208" s="218">
        <f>GL198*'Model Assumptions'!$K$719</f>
        <v>0</v>
      </c>
      <c r="GM208" s="218">
        <f>GM198*'Model Assumptions'!$K$719</f>
        <v>0</v>
      </c>
      <c r="GN208" s="218">
        <f>GN198*'Model Assumptions'!$K$719</f>
        <v>0</v>
      </c>
      <c r="GO208" s="218">
        <f>GO198*'Model Assumptions'!$K$719</f>
        <v>0</v>
      </c>
      <c r="GP208" s="218">
        <f>GP198*'Model Assumptions'!$K$719</f>
        <v>0</v>
      </c>
      <c r="GQ208" s="218">
        <f>GQ198*'Model Assumptions'!$K$719</f>
        <v>0</v>
      </c>
      <c r="GR208" s="218">
        <f>GR198*'Model Assumptions'!$K$719</f>
        <v>0</v>
      </c>
      <c r="GS208" s="218">
        <f>GS198*'Model Assumptions'!$K$719</f>
        <v>0</v>
      </c>
      <c r="GT208" s="218">
        <f>GT198*'Model Assumptions'!$K$719</f>
        <v>0</v>
      </c>
      <c r="GU208" s="218">
        <f>GU198*'Model Assumptions'!$K$719</f>
        <v>0</v>
      </c>
      <c r="GV208" s="218">
        <f>GV198*'Model Assumptions'!$K$719</f>
        <v>0</v>
      </c>
      <c r="GX208" s="230">
        <f t="shared" si="284"/>
        <v>207</v>
      </c>
    </row>
    <row r="209" spans="1:214" ht="12" hidden="1" customHeight="1" x14ac:dyDescent="0.2">
      <c r="A209" s="230" t="s">
        <v>440</v>
      </c>
      <c r="B209" s="208" t="str">
        <f t="shared" si="283"/>
        <v>x</v>
      </c>
      <c r="D209" s="231" t="str">
        <f t="shared" si="290"/>
        <v>Manage invoices</v>
      </c>
      <c r="E209" s="218">
        <f>E199*'Model Assumptions'!$K$721</f>
        <v>51.369307787858467</v>
      </c>
      <c r="F209" s="218">
        <f>F199*'Model Assumptions'!$K$721</f>
        <v>57.348752960802315</v>
      </c>
      <c r="G209" s="218">
        <f>G199*'Model Assumptions'!$K$721</f>
        <v>69.307643306689982</v>
      </c>
      <c r="H209" s="218">
        <f>H199*'Model Assumptions'!$K$721</f>
        <v>64.512254254038282</v>
      </c>
      <c r="I209" s="218">
        <f>I199*'Model Assumptions'!$K$721</f>
        <v>71.986560720218066</v>
      </c>
      <c r="J209" s="218">
        <f>J199*'Model Assumptions'!$K$721</f>
        <v>86.93517365257766</v>
      </c>
      <c r="K209" s="218">
        <f>K199*'Model Assumptions'!$K$721</f>
        <v>49.460838603525758</v>
      </c>
      <c r="L209" s="218">
        <f>L199*'Model Assumptions'!$K$721</f>
        <v>54.963596360344347</v>
      </c>
      <c r="M209" s="218">
        <f>M199*'Model Assumptions'!$K$721</f>
        <v>65.969111873981518</v>
      </c>
      <c r="N209" s="218">
        <f>N199*'Model Assumptions'!$K$721</f>
        <v>62.007925799549007</v>
      </c>
      <c r="O209" s="218">
        <f>O199*'Model Assumptions'!$K$721</f>
        <v>68.886372995572245</v>
      </c>
      <c r="P209" s="218">
        <f>P199*'Model Assumptions'!$K$721</f>
        <v>82.643267387618735</v>
      </c>
      <c r="Q209" s="218">
        <f>Q199*'Model Assumptions'!$K$721</f>
        <v>62.197252323332627</v>
      </c>
      <c r="R209" s="218">
        <f>R199*'Model Assumptions'!$K$721</f>
        <v>70.227745905383358</v>
      </c>
      <c r="S209" s="218">
        <f>S199*'Model Assumptions'!$K$721</f>
        <v>86.288733069484834</v>
      </c>
      <c r="T209" s="218">
        <f>T199*'Model Assumptions'!$K$721</f>
        <v>77.90400930089605</v>
      </c>
      <c r="U209" s="218">
        <f>U199*'Model Assumptions'!$K$721</f>
        <v>87.942126278459469</v>
      </c>
      <c r="V209" s="218">
        <f>V199*'Model Assumptions'!$K$721</f>
        <v>108.01836023358632</v>
      </c>
      <c r="W209" s="218">
        <f>W199*'Model Assumptions'!$K$721</f>
        <v>63.376201476068694</v>
      </c>
      <c r="X209" s="218">
        <f>X199*'Model Assumptions'!$K$721</f>
        <v>71.712444549019608</v>
      </c>
      <c r="Y209" s="218">
        <f>Y199*'Model Assumptions'!$K$721</f>
        <v>88.384930694921451</v>
      </c>
      <c r="Z209" s="218">
        <f>Z199*'Model Assumptions'!$K$721</f>
        <v>79.465145317257338</v>
      </c>
      <c r="AA209" s="218">
        <f>AA199*'Model Assumptions'!$K$721</f>
        <v>89.885449158445994</v>
      </c>
      <c r="AB209" s="218">
        <f>AB199*'Model Assumptions'!$K$721</f>
        <v>110.7260568408233</v>
      </c>
      <c r="AC209" s="218">
        <f>AC199*'Model Assumptions'!$K$721</f>
        <v>58.054914579050468</v>
      </c>
      <c r="AD209" s="218">
        <f>AD199*'Model Assumptions'!$K$721</f>
        <v>65.387810422666064</v>
      </c>
      <c r="AE209" s="218">
        <f>AE199*'Model Assumptions'!$K$721</f>
        <v>80.053602109897227</v>
      </c>
      <c r="AF209" s="218">
        <f>AF199*'Model Assumptions'!$K$721</f>
        <v>72.88967438356994</v>
      </c>
      <c r="AG209" s="218">
        <f>AG199*'Model Assumptions'!$K$721</f>
        <v>82.055794188089436</v>
      </c>
      <c r="AH209" s="218">
        <f>AH199*'Model Assumptions'!$K$721</f>
        <v>100.38803379712839</v>
      </c>
      <c r="AI209" s="218">
        <f>AI199*'Model Assumptions'!$K$721</f>
        <v>49.89478568422247</v>
      </c>
      <c r="AJ209" s="218">
        <f>AJ199*'Model Assumptions'!$K$721</f>
        <v>55.499723966079593</v>
      </c>
      <c r="AK209" s="218">
        <f>AK199*'Model Assumptions'!$K$721</f>
        <v>66.709600529793804</v>
      </c>
      <c r="AL209" s="218">
        <f>AL199*'Model Assumptions'!$K$721</f>
        <v>62.569598536543872</v>
      </c>
      <c r="AM209" s="218">
        <f>AM199*'Model Assumptions'!$K$721</f>
        <v>69.575771388865263</v>
      </c>
      <c r="AN209" s="218">
        <f>AN199*'Model Assumptions'!$K$721</f>
        <v>83.58811709350806</v>
      </c>
      <c r="AO209" s="218">
        <f>AO199*'Model Assumptions'!$K$721</f>
        <v>56.820645395668713</v>
      </c>
      <c r="AP209" s="218">
        <f>AP199*'Model Assumptions'!$K$721</f>
        <v>63.762148811762387</v>
      </c>
      <c r="AQ209" s="218">
        <f>AQ199*'Model Assumptions'!$K$721</f>
        <v>77.645155643949735</v>
      </c>
      <c r="AR209" s="218">
        <f>AR199*'Model Assumptions'!$K$721</f>
        <v>71.166164665785814</v>
      </c>
      <c r="AS209" s="218">
        <f>AS199*'Model Assumptions'!$K$721</f>
        <v>79.843043935902898</v>
      </c>
      <c r="AT209" s="218">
        <f>AT199*'Model Assumptions'!$K$721</f>
        <v>97.196802476137094</v>
      </c>
      <c r="AU209" s="218">
        <f>AU199*'Model Assumptions'!$K$721</f>
        <v>48.448987209955234</v>
      </c>
      <c r="AV209" s="218">
        <f>AV199*'Model Assumptions'!$K$721</f>
        <v>53.653768865619554</v>
      </c>
      <c r="AW209" s="218">
        <f>AW199*'Model Assumptions'!$K$721</f>
        <v>64.06333217694818</v>
      </c>
      <c r="AX209" s="218">
        <f>AX199*'Model Assumptions'!$K$721</f>
        <v>60.623604279535634</v>
      </c>
      <c r="AY209" s="218">
        <f>AY199*'Model Assumptions'!$K$721</f>
        <v>67.129581349116023</v>
      </c>
      <c r="AZ209" s="218">
        <f>AZ199*'Model Assumptions'!$K$721</f>
        <v>80.141535488276816</v>
      </c>
      <c r="BA209" s="218">
        <f>BA199*'Model Assumptions'!$K$721</f>
        <v>58.749890704958226</v>
      </c>
      <c r="BB209" s="218">
        <f>BB199*'Model Assumptions'!$K$721</f>
        <v>66.267221970280687</v>
      </c>
      <c r="BC209" s="218">
        <f>BC199*'Model Assumptions'!$K$721</f>
        <v>81.301884500925595</v>
      </c>
      <c r="BD209" s="218">
        <f>BD199*'Model Assumptions'!$K$721</f>
        <v>73.815194786611315</v>
      </c>
      <c r="BE209" s="218">
        <f>BE199*'Model Assumptions'!$K$721</f>
        <v>83.211858868264386</v>
      </c>
      <c r="BF209" s="218">
        <f>BF199*'Model Assumptions'!$K$721</f>
        <v>102.00518703157054</v>
      </c>
      <c r="BG209" s="218">
        <f>BG199*'Model Assumptions'!$K$721</f>
        <v>50.156988438876482</v>
      </c>
      <c r="BH209" s="218">
        <f>BH199*'Model Assumptions'!$K$721</f>
        <v>55.846545236746252</v>
      </c>
      <c r="BI209" s="218">
        <f>BI199*'Model Assumptions'!$K$721</f>
        <v>67.22565883248582</v>
      </c>
      <c r="BJ209" s="218">
        <f>BJ199*'Model Assumptions'!$K$721</f>
        <v>62.937574436213708</v>
      </c>
      <c r="BK209" s="218">
        <f>BK199*'Model Assumptions'!$K$721</f>
        <v>70.049520433550938</v>
      </c>
      <c r="BL209" s="218">
        <f>BL199*'Model Assumptions'!$K$721</f>
        <v>84.273412428225399</v>
      </c>
      <c r="BM209" s="218">
        <f>BM199*'Model Assumptions'!$K$721</f>
        <v>50.156988438876482</v>
      </c>
      <c r="BN209" s="218">
        <f>BN199*'Model Assumptions'!$K$721</f>
        <v>55.846545236746252</v>
      </c>
      <c r="BO209" s="218">
        <f>BO199*'Model Assumptions'!$K$721</f>
        <v>67.22565883248582</v>
      </c>
      <c r="BP209" s="218">
        <f>BP199*'Model Assumptions'!$K$721</f>
        <v>62.937574436213708</v>
      </c>
      <c r="BQ209" s="218">
        <f>BQ199*'Model Assumptions'!$K$721</f>
        <v>70.049520433550938</v>
      </c>
      <c r="BR209" s="218">
        <f>BR199*'Model Assumptions'!$K$721</f>
        <v>84.273412428225399</v>
      </c>
      <c r="BS209" s="218">
        <f>BS199*'Model Assumptions'!$K$721</f>
        <v>48.20773956042418</v>
      </c>
      <c r="BT209" s="218">
        <f>BT199*'Model Assumptions'!$K$721</f>
        <v>53.353952770964959</v>
      </c>
      <c r="BU209" s="218">
        <f>BU199*'Model Assumptions'!$K$721</f>
        <v>63.646379192046489</v>
      </c>
      <c r="BV209" s="218">
        <f>BV199*'Model Assumptions'!$K$721</f>
        <v>60.309146073600154</v>
      </c>
      <c r="BW209" s="218">
        <f>BW199*'Model Assumptions'!$K$721</f>
        <v>66.74191258677611</v>
      </c>
      <c r="BX209" s="218">
        <f>BX199*'Model Assumptions'!$K$721</f>
        <v>79.60744561312805</v>
      </c>
      <c r="BY209" s="218">
        <f>BY199*'Model Assumptions'!$K$721</f>
        <v>62.625144770385901</v>
      </c>
      <c r="BZ209" s="218">
        <f>BZ199*'Model Assumptions'!$K$721</f>
        <v>70.764107839357436</v>
      </c>
      <c r="CA209" s="218">
        <f>CA199*'Model Assumptions'!$K$721</f>
        <v>87.042033977300505</v>
      </c>
      <c r="CB209" s="218">
        <f>CB199*'Model Assumptions'!$K$721</f>
        <v>78.467488606600327</v>
      </c>
      <c r="CC209" s="218">
        <f>CC199*'Model Assumptions'!$K$721</f>
        <v>88.641192442814742</v>
      </c>
      <c r="CD209" s="218">
        <f>CD199*'Model Assumptions'!$K$721</f>
        <v>108.9886001152436</v>
      </c>
      <c r="CE209" s="218">
        <f>CE199*'Model Assumptions'!$K$721</f>
        <v>56.26706858416437</v>
      </c>
      <c r="CF209" s="218">
        <f>CF199*'Model Assumptions'!$K$721</f>
        <v>63.06113295208538</v>
      </c>
      <c r="CG209" s="218">
        <f>CG199*'Model Assumptions'!$K$721</f>
        <v>76.649261687927407</v>
      </c>
      <c r="CH209" s="218">
        <f>CH199*'Model Assumptions'!$K$721</f>
        <v>70.428289044065636</v>
      </c>
      <c r="CI209" s="218">
        <f>CI199*'Model Assumptions'!$K$721</f>
        <v>78.920869503966898</v>
      </c>
      <c r="CJ209" s="218">
        <f>CJ199*'Model Assumptions'!$K$721</f>
        <v>95.906030423769437</v>
      </c>
      <c r="CK209" s="218">
        <f>CK199*'Model Assumptions'!$K$721</f>
        <v>56.718200606427558</v>
      </c>
      <c r="CL209" s="218">
        <f>CL199*'Model Assumptions'!$K$721</f>
        <v>63.651543107551639</v>
      </c>
      <c r="CM209" s="218">
        <f>CM199*'Model Assumptions'!$K$721</f>
        <v>77.518228109799807</v>
      </c>
      <c r="CN209" s="218">
        <f>CN199*'Model Assumptions'!$K$721</f>
        <v>71.053518732832657</v>
      </c>
      <c r="CO209" s="218">
        <f>CO199*'Model Assumptions'!$K$721</f>
        <v>79.720196859237774</v>
      </c>
      <c r="CP209" s="218">
        <f>CP199*'Model Assumptions'!$K$721</f>
        <v>97.053553112047993</v>
      </c>
      <c r="CQ209" s="218">
        <f>CQ199*'Model Assumptions'!$K$721</f>
        <v>57.191035978435913</v>
      </c>
      <c r="CR209" s="218">
        <f>CR199*'Model Assumptions'!$K$721</f>
        <v>64.162303896940429</v>
      </c>
      <c r="CS209" s="218">
        <f>CS199*'Model Assumptions'!$K$721</f>
        <v>78.104839733949461</v>
      </c>
      <c r="CT209" s="218">
        <f>CT199*'Model Assumptions'!$K$721</f>
        <v>71.573760876566553</v>
      </c>
      <c r="CU209" s="218">
        <f>CU199*'Model Assumptions'!$K$721</f>
        <v>80.287845774697203</v>
      </c>
      <c r="CV209" s="218">
        <f>CV199*'Model Assumptions'!$K$721</f>
        <v>97.716015570958504</v>
      </c>
      <c r="CW209" s="218">
        <f>CW199*'Model Assumptions'!$K$721</f>
        <v>50.393412949106846</v>
      </c>
      <c r="CX209" s="218">
        <f>CX199*'Model Assumptions'!$K$721</f>
        <v>56.035688527131789</v>
      </c>
      <c r="CY209" s="218">
        <f>CY199*'Model Assumptions'!$K$721</f>
        <v>67.320239683181654</v>
      </c>
      <c r="CZ209" s="218">
        <f>CZ199*'Model Assumptions'!$K$721</f>
        <v>63.114897421638027</v>
      </c>
      <c r="DA209" s="218">
        <f>DA199*'Model Assumptions'!$K$721</f>
        <v>70.167741894169211</v>
      </c>
      <c r="DB209" s="218">
        <f>DB199*'Model Assumptions'!$K$721</f>
        <v>84.273430839231551</v>
      </c>
      <c r="DC209" s="218">
        <f>DC199*'Model Assumptions'!$K$721</f>
        <v>51.423988389376454</v>
      </c>
      <c r="DD209" s="218">
        <f>DD199*'Model Assumptions'!$K$721</f>
        <v>57.414369682623878</v>
      </c>
      <c r="DE209" s="218">
        <f>DE199*'Model Assumptions'!$K$721</f>
        <v>69.395132269118733</v>
      </c>
      <c r="DF209" s="218">
        <f>DF199*'Model Assumptions'!$K$721</f>
        <v>64.580605005935752</v>
      </c>
      <c r="DG209" s="218">
        <f>DG199*'Model Assumptions'!$K$721</f>
        <v>72.068581622495046</v>
      </c>
      <c r="DH209" s="218">
        <f>DH199*'Model Assumptions'!$K$721</f>
        <v>87.044534855613634</v>
      </c>
      <c r="DI209" s="218">
        <f>DI199*'Model Assumptions'!$K$721</f>
        <v>62.974647840971926</v>
      </c>
      <c r="DJ209" s="218">
        <f>DJ199*'Model Assumptions'!$K$721</f>
        <v>70.92923597323805</v>
      </c>
      <c r="DK209" s="218">
        <f>DK199*'Model Assumptions'!$K$721</f>
        <v>86.838412237770285</v>
      </c>
      <c r="DL209" s="218">
        <f>DL199*'Model Assumptions'!$K$721</f>
        <v>78.586523006304574</v>
      </c>
      <c r="DM209" s="218">
        <f>DM199*'Model Assumptions'!$K$721</f>
        <v>88.529758171637226</v>
      </c>
      <c r="DN209" s="218">
        <f>DN199*'Model Assumptions'!$K$721</f>
        <v>108.41622850230253</v>
      </c>
      <c r="DO209" s="218">
        <f>DO199*'Model Assumptions'!$K$721</f>
        <v>65.004706101443034</v>
      </c>
      <c r="DP209" s="218">
        <f>DP199*'Model Assumptions'!$K$721</f>
        <v>73.702322621059139</v>
      </c>
      <c r="DQ209" s="218">
        <f>DQ199*'Model Assumptions'!$K$721</f>
        <v>91.097555660291349</v>
      </c>
      <c r="DR209" s="218">
        <f>DR199*'Model Assumptions'!$K$721</f>
        <v>81.545366750963183</v>
      </c>
      <c r="DS209" s="218">
        <f>DS199*'Model Assumptions'!$K$721</f>
        <v>92.417387400483292</v>
      </c>
      <c r="DT209" s="218">
        <f>DT199*'Model Assumptions'!$K$721</f>
        <v>114.16142869952358</v>
      </c>
      <c r="DU209" s="218">
        <f>DU199*'Model Assumptions'!$K$721</f>
        <v>54.223793765573355</v>
      </c>
      <c r="DV209" s="218">
        <f>DV199*'Model Assumptions'!$K$721</f>
        <v>60.652953918128667</v>
      </c>
      <c r="DW209" s="218">
        <f>DW199*'Model Assumptions'!$K$721</f>
        <v>73.511274223239255</v>
      </c>
      <c r="DX209" s="218">
        <f>DX199*'Model Assumptions'!$K$721</f>
        <v>67.928883956267484</v>
      </c>
      <c r="DY209" s="218">
        <f>DY199*'Model Assumptions'!$K$721</f>
        <v>75.965334146961609</v>
      </c>
      <c r="DZ209" s="218">
        <f>DZ199*'Model Assumptions'!$K$721</f>
        <v>92.038234528349861</v>
      </c>
      <c r="EA209" s="218">
        <f>EA199*'Model Assumptions'!$K$721</f>
        <v>47.965746345579582</v>
      </c>
      <c r="EB209" s="218">
        <f>EB199*'Model Assumptions'!$K$721</f>
        <v>53.267467069943294</v>
      </c>
      <c r="EC209" s="218">
        <f>EC199*'Model Assumptions'!$K$721</f>
        <v>63.870908518670724</v>
      </c>
      <c r="ED209" s="218">
        <f>ED199*'Model Assumptions'!$K$721</f>
        <v>60.26153725103422</v>
      </c>
      <c r="EE209" s="218">
        <f>EE199*'Model Assumptions'!$K$721</f>
        <v>66.888688156488882</v>
      </c>
      <c r="EF209" s="218">
        <f>EF199*'Model Assumptions'!$K$721</f>
        <v>80.142989967398165</v>
      </c>
      <c r="EG209" s="218">
        <f>EG199*'Model Assumptions'!$K$721</f>
        <v>0</v>
      </c>
      <c r="EH209" s="218">
        <f>EH199*'Model Assumptions'!$K$721</f>
        <v>0</v>
      </c>
      <c r="EI209" s="218">
        <f>EI199*'Model Assumptions'!$K$721</f>
        <v>0</v>
      </c>
      <c r="EJ209" s="218">
        <f>EJ199*'Model Assumptions'!$K$721</f>
        <v>0</v>
      </c>
      <c r="EK209" s="218">
        <f>EK199*'Model Assumptions'!$K$721</f>
        <v>0</v>
      </c>
      <c r="EL209" s="218">
        <f>EL199*'Model Assumptions'!$K$721</f>
        <v>0</v>
      </c>
      <c r="EM209" s="218">
        <f>EM199*'Model Assumptions'!$K$721</f>
        <v>0</v>
      </c>
      <c r="EN209" s="218">
        <f>EN199*'Model Assumptions'!$K$721</f>
        <v>0</v>
      </c>
      <c r="EO209" s="218">
        <f>EO199*'Model Assumptions'!$K$721</f>
        <v>0</v>
      </c>
      <c r="EP209" s="218">
        <f>EP199*'Model Assumptions'!$K$721</f>
        <v>0</v>
      </c>
      <c r="EQ209" s="218">
        <f>EQ199*'Model Assumptions'!$K$721</f>
        <v>0</v>
      </c>
      <c r="ER209" s="218">
        <f>ER199*'Model Assumptions'!$K$721</f>
        <v>0</v>
      </c>
      <c r="ES209" s="218">
        <f>ES199*'Model Assumptions'!$K$721</f>
        <v>0</v>
      </c>
      <c r="ET209" s="218">
        <f>ET199*'Model Assumptions'!$K$721</f>
        <v>0</v>
      </c>
      <c r="EU209" s="218">
        <f>EU199*'Model Assumptions'!$K$721</f>
        <v>0</v>
      </c>
      <c r="EV209" s="218">
        <f>EV199*'Model Assumptions'!$K$721</f>
        <v>0</v>
      </c>
      <c r="EW209" s="218">
        <f>EW199*'Model Assumptions'!$K$721</f>
        <v>0</v>
      </c>
      <c r="EX209" s="218">
        <f>EX199*'Model Assumptions'!$K$721</f>
        <v>0</v>
      </c>
      <c r="EY209" s="218">
        <f>EY199*'Model Assumptions'!$K$721</f>
        <v>0</v>
      </c>
      <c r="EZ209" s="218">
        <f>EZ199*'Model Assumptions'!$K$721</f>
        <v>0</v>
      </c>
      <c r="FA209" s="218">
        <f>FA199*'Model Assumptions'!$K$721</f>
        <v>0</v>
      </c>
      <c r="FB209" s="218">
        <f>FB199*'Model Assumptions'!$K$721</f>
        <v>0</v>
      </c>
      <c r="FC209" s="218">
        <f>FC199*'Model Assumptions'!$K$721</f>
        <v>0</v>
      </c>
      <c r="FD209" s="218">
        <f>FD199*'Model Assumptions'!$K$721</f>
        <v>0</v>
      </c>
      <c r="FE209" s="218">
        <f>FE199*'Model Assumptions'!$K$721</f>
        <v>0</v>
      </c>
      <c r="FF209" s="218">
        <f>FF199*'Model Assumptions'!$K$721</f>
        <v>0</v>
      </c>
      <c r="FG209" s="218">
        <f>FG199*'Model Assumptions'!$K$721</f>
        <v>0</v>
      </c>
      <c r="FH209" s="218">
        <f>FH199*'Model Assumptions'!$K$721</f>
        <v>0</v>
      </c>
      <c r="FI209" s="218">
        <f>FI199*'Model Assumptions'!$K$721</f>
        <v>0</v>
      </c>
      <c r="FJ209" s="218">
        <f>FJ199*'Model Assumptions'!$K$721</f>
        <v>0</v>
      </c>
      <c r="FK209" s="218">
        <f>FK199*'Model Assumptions'!$K$721</f>
        <v>0</v>
      </c>
      <c r="FL209" s="218">
        <f>FL199*'Model Assumptions'!$K$721</f>
        <v>0</v>
      </c>
      <c r="FM209" s="218">
        <f>FM199*'Model Assumptions'!$K$721</f>
        <v>0</v>
      </c>
      <c r="FN209" s="218">
        <f>FN199*'Model Assumptions'!$K$721</f>
        <v>0</v>
      </c>
      <c r="FO209" s="218">
        <f>FO199*'Model Assumptions'!$K$721</f>
        <v>0</v>
      </c>
      <c r="FP209" s="218">
        <f>FP199*'Model Assumptions'!$K$721</f>
        <v>0</v>
      </c>
      <c r="FQ209" s="218">
        <f>FQ199*'Model Assumptions'!$K$721</f>
        <v>0</v>
      </c>
      <c r="FR209" s="218">
        <f>FR199*'Model Assumptions'!$K$721</f>
        <v>0</v>
      </c>
      <c r="FS209" s="218">
        <f>FS199*'Model Assumptions'!$K$721</f>
        <v>0</v>
      </c>
      <c r="FT209" s="218">
        <f>FT199*'Model Assumptions'!$K$721</f>
        <v>0</v>
      </c>
      <c r="FU209" s="218">
        <f>FU199*'Model Assumptions'!$K$721</f>
        <v>0</v>
      </c>
      <c r="FV209" s="218">
        <f>FV199*'Model Assumptions'!$K$721</f>
        <v>0</v>
      </c>
      <c r="FW209" s="218">
        <f>FW199*'Model Assumptions'!$K$721</f>
        <v>0</v>
      </c>
      <c r="FX209" s="218">
        <f>FX199*'Model Assumptions'!$K$721</f>
        <v>0</v>
      </c>
      <c r="FY209" s="218">
        <f>FY199*'Model Assumptions'!$K$721</f>
        <v>0</v>
      </c>
      <c r="FZ209" s="218">
        <f>FZ199*'Model Assumptions'!$K$721</f>
        <v>0</v>
      </c>
      <c r="GA209" s="218">
        <f>GA199*'Model Assumptions'!$K$721</f>
        <v>0</v>
      </c>
      <c r="GB209" s="218">
        <f>GB199*'Model Assumptions'!$K$721</f>
        <v>0</v>
      </c>
      <c r="GC209" s="218">
        <f>GC199*'Model Assumptions'!$K$721</f>
        <v>0</v>
      </c>
      <c r="GD209" s="218">
        <f>GD199*'Model Assumptions'!$K$721</f>
        <v>0</v>
      </c>
      <c r="GE209" s="218">
        <f>GE199*'Model Assumptions'!$K$721</f>
        <v>0</v>
      </c>
      <c r="GF209" s="218">
        <f>GF199*'Model Assumptions'!$K$721</f>
        <v>0</v>
      </c>
      <c r="GG209" s="218">
        <f>GG199*'Model Assumptions'!$K$721</f>
        <v>0</v>
      </c>
      <c r="GH209" s="218">
        <f>GH199*'Model Assumptions'!$K$721</f>
        <v>0</v>
      </c>
      <c r="GI209" s="218">
        <f>GI199*'Model Assumptions'!$K$721</f>
        <v>0</v>
      </c>
      <c r="GJ209" s="218">
        <f>GJ199*'Model Assumptions'!$K$721</f>
        <v>0</v>
      </c>
      <c r="GK209" s="218">
        <f>GK199*'Model Assumptions'!$K$721</f>
        <v>0</v>
      </c>
      <c r="GL209" s="218">
        <f>GL199*'Model Assumptions'!$K$721</f>
        <v>0</v>
      </c>
      <c r="GM209" s="218">
        <f>GM199*'Model Assumptions'!$K$721</f>
        <v>0</v>
      </c>
      <c r="GN209" s="218">
        <f>GN199*'Model Assumptions'!$K$721</f>
        <v>0</v>
      </c>
      <c r="GO209" s="218">
        <f>GO199*'Model Assumptions'!$K$721</f>
        <v>0</v>
      </c>
      <c r="GP209" s="218">
        <f>GP199*'Model Assumptions'!$K$721</f>
        <v>0</v>
      </c>
      <c r="GQ209" s="218">
        <f>GQ199*'Model Assumptions'!$K$721</f>
        <v>0</v>
      </c>
      <c r="GR209" s="218">
        <f>GR199*'Model Assumptions'!$K$721</f>
        <v>0</v>
      </c>
      <c r="GS209" s="218">
        <f>GS199*'Model Assumptions'!$K$721</f>
        <v>0</v>
      </c>
      <c r="GT209" s="218">
        <f>GT199*'Model Assumptions'!$K$721</f>
        <v>0</v>
      </c>
      <c r="GU209" s="218">
        <f>GU199*'Model Assumptions'!$K$721</f>
        <v>0</v>
      </c>
      <c r="GV209" s="218">
        <f>GV199*'Model Assumptions'!$K$721</f>
        <v>0</v>
      </c>
      <c r="GX209" s="230">
        <f t="shared" si="284"/>
        <v>208</v>
      </c>
    </row>
    <row r="210" spans="1:214" ht="12" hidden="1" customHeight="1" x14ac:dyDescent="0.2">
      <c r="A210" s="230" t="s">
        <v>440</v>
      </c>
      <c r="B210" s="208" t="str">
        <f t="shared" si="283"/>
        <v>x</v>
      </c>
      <c r="D210" s="231" t="str">
        <f t="shared" si="290"/>
        <v>Manage fuel receipts</v>
      </c>
      <c r="E210" s="218">
        <f>E200*'Model Assumptions'!$K$723</f>
        <v>168.55111111111111</v>
      </c>
      <c r="F210" s="218">
        <f>F200*'Model Assumptions'!$K$723</f>
        <v>202.26133333333334</v>
      </c>
      <c r="G210" s="218">
        <f>G200*'Model Assumptions'!$K$723</f>
        <v>269.68177777777777</v>
      </c>
      <c r="H210" s="218">
        <f>H200*'Model Assumptions'!$K$723</f>
        <v>210.6888888888889</v>
      </c>
      <c r="I210" s="218">
        <f>I200*'Model Assumptions'!$K$723</f>
        <v>252.82666666666665</v>
      </c>
      <c r="J210" s="218">
        <f>J200*'Model Assumptions'!$K$723</f>
        <v>337.10222222222222</v>
      </c>
      <c r="K210" s="218">
        <f>K200*'Model Assumptions'!$K$723</f>
        <v>177.42222222222225</v>
      </c>
      <c r="L210" s="218">
        <f>L200*'Model Assumptions'!$K$723</f>
        <v>212.90666666666669</v>
      </c>
      <c r="M210" s="218">
        <f>M200*'Model Assumptions'!$K$723</f>
        <v>283.87555555555559</v>
      </c>
      <c r="N210" s="218">
        <f>N200*'Model Assumptions'!$K$723</f>
        <v>221.77777777777783</v>
      </c>
      <c r="O210" s="218">
        <f>O200*'Model Assumptions'!$K$723</f>
        <v>266.13333333333338</v>
      </c>
      <c r="P210" s="218">
        <f>P200*'Model Assumptions'!$K$723</f>
        <v>354.84444444444449</v>
      </c>
      <c r="Q210" s="218">
        <f>Q200*'Model Assumptions'!$K$723</f>
        <v>217.34222222222226</v>
      </c>
      <c r="R210" s="218">
        <f>R200*'Model Assumptions'!$K$723</f>
        <v>260.81066666666675</v>
      </c>
      <c r="S210" s="218">
        <f>S200*'Model Assumptions'!$K$723</f>
        <v>347.74755555555561</v>
      </c>
      <c r="T210" s="218">
        <f>T200*'Model Assumptions'!$K$723</f>
        <v>271.67777777777781</v>
      </c>
      <c r="U210" s="218">
        <f>U200*'Model Assumptions'!$K$723</f>
        <v>326.01333333333338</v>
      </c>
      <c r="V210" s="218">
        <f>V200*'Model Assumptions'!$K$723</f>
        <v>434.68444444444452</v>
      </c>
      <c r="W210" s="218">
        <f>W200*'Model Assumptions'!$K$723</f>
        <v>183.63200000000003</v>
      </c>
      <c r="X210" s="218">
        <f>X200*'Model Assumptions'!$K$723</f>
        <v>220.35839999999999</v>
      </c>
      <c r="Y210" s="218">
        <f>Y200*'Model Assumptions'!$K$723</f>
        <v>293.81119999999999</v>
      </c>
      <c r="Z210" s="218">
        <f>Z200*'Model Assumptions'!$K$723</f>
        <v>229.54000000000002</v>
      </c>
      <c r="AA210" s="218">
        <f>AA200*'Model Assumptions'!$K$723</f>
        <v>275.44800000000004</v>
      </c>
      <c r="AB210" s="218">
        <f>AB200*'Model Assumptions'!$K$723</f>
        <v>367.26400000000007</v>
      </c>
      <c r="AC210" s="218">
        <f>AC200*'Model Assumptions'!$K$723</f>
        <v>185.08363636363634</v>
      </c>
      <c r="AD210" s="218">
        <f>AD200*'Model Assumptions'!$K$723</f>
        <v>222.10036363636365</v>
      </c>
      <c r="AE210" s="218">
        <f>AE200*'Model Assumptions'!$K$723</f>
        <v>296.13381818181819</v>
      </c>
      <c r="AF210" s="218">
        <f>AF200*'Model Assumptions'!$K$723</f>
        <v>231.35454545454547</v>
      </c>
      <c r="AG210" s="218">
        <f>AG200*'Model Assumptions'!$K$723</f>
        <v>277.6254545454546</v>
      </c>
      <c r="AH210" s="218">
        <f>AH200*'Model Assumptions'!$K$723</f>
        <v>370.16727272727269</v>
      </c>
      <c r="AI210" s="218">
        <f>AI200*'Model Assumptions'!$K$723</f>
        <v>195.60800000000006</v>
      </c>
      <c r="AJ210" s="218">
        <f>AJ200*'Model Assumptions'!$K$723</f>
        <v>234.72960000000003</v>
      </c>
      <c r="AK210" s="218">
        <f>AK200*'Model Assumptions'!$K$723</f>
        <v>312.97280000000006</v>
      </c>
      <c r="AL210" s="218">
        <f>AL200*'Model Assumptions'!$K$723</f>
        <v>244.51000000000005</v>
      </c>
      <c r="AM210" s="218">
        <f>AM200*'Model Assumptions'!$K$723</f>
        <v>293.41200000000003</v>
      </c>
      <c r="AN210" s="218">
        <f>AN200*'Model Assumptions'!$K$723</f>
        <v>391.21600000000012</v>
      </c>
      <c r="AO210" s="218">
        <f>AO200*'Model Assumptions'!$K$723</f>
        <v>168.8923076923077</v>
      </c>
      <c r="AP210" s="218">
        <f>AP200*'Model Assumptions'!$K$723</f>
        <v>202.67076923076925</v>
      </c>
      <c r="AQ210" s="218">
        <f>AQ200*'Model Assumptions'!$K$723</f>
        <v>270.22769230769234</v>
      </c>
      <c r="AR210" s="218">
        <f>AR200*'Model Assumptions'!$K$723</f>
        <v>211.11538461538464</v>
      </c>
      <c r="AS210" s="218">
        <f>AS200*'Model Assumptions'!$K$723</f>
        <v>253.33846153846156</v>
      </c>
      <c r="AT210" s="218">
        <f>AT200*'Model Assumptions'!$K$723</f>
        <v>337.78461538461539</v>
      </c>
      <c r="AU210" s="218">
        <f>AU200*'Model Assumptions'!$K$723</f>
        <v>179.64000000000001</v>
      </c>
      <c r="AV210" s="218">
        <f>AV200*'Model Assumptions'!$K$723</f>
        <v>215.56800000000001</v>
      </c>
      <c r="AW210" s="218">
        <f>AW200*'Model Assumptions'!$K$723</f>
        <v>287.42400000000004</v>
      </c>
      <c r="AX210" s="218">
        <f>AX200*'Model Assumptions'!$K$723</f>
        <v>224.55</v>
      </c>
      <c r="AY210" s="218">
        <f>AY200*'Model Assumptions'!$K$723</f>
        <v>269.46000000000004</v>
      </c>
      <c r="AZ210" s="218">
        <f>AZ200*'Model Assumptions'!$K$723</f>
        <v>359.28000000000003</v>
      </c>
      <c r="BA210" s="218">
        <f>BA200*'Model Assumptions'!$K$723</f>
        <v>148.99718309859153</v>
      </c>
      <c r="BB210" s="218">
        <f>BB200*'Model Assumptions'!$K$723</f>
        <v>178.79661971830984</v>
      </c>
      <c r="BC210" s="218">
        <f>BC200*'Model Assumptions'!$K$723</f>
        <v>238.39549295774648</v>
      </c>
      <c r="BD210" s="218">
        <f>BD200*'Model Assumptions'!$K$723</f>
        <v>186.24647887323945</v>
      </c>
      <c r="BE210" s="218">
        <f>BE200*'Model Assumptions'!$K$723</f>
        <v>223.49577464788734</v>
      </c>
      <c r="BF210" s="218">
        <f>BF200*'Model Assumptions'!$K$723</f>
        <v>297.99436619718307</v>
      </c>
      <c r="BG210" s="218">
        <f>BG200*'Model Assumptions'!$K$723</f>
        <v>151.12571428571428</v>
      </c>
      <c r="BH210" s="218">
        <f>BH200*'Model Assumptions'!$K$723</f>
        <v>181.35085714285719</v>
      </c>
      <c r="BI210" s="218">
        <f>BI200*'Model Assumptions'!$K$723</f>
        <v>241.80114285714285</v>
      </c>
      <c r="BJ210" s="218">
        <f>BJ200*'Model Assumptions'!$K$723</f>
        <v>188.90714285714284</v>
      </c>
      <c r="BK210" s="218">
        <f>BK200*'Model Assumptions'!$K$723</f>
        <v>226.68857142857144</v>
      </c>
      <c r="BL210" s="218">
        <f>BL200*'Model Assumptions'!$K$723</f>
        <v>302.25142857142856</v>
      </c>
      <c r="BM210" s="218">
        <f>BM200*'Model Assumptions'!$K$723</f>
        <v>159.68</v>
      </c>
      <c r="BN210" s="218">
        <f>BN200*'Model Assumptions'!$K$723</f>
        <v>191.61600000000004</v>
      </c>
      <c r="BO210" s="218">
        <f>BO200*'Model Assumptions'!$K$723</f>
        <v>255.48800000000003</v>
      </c>
      <c r="BP210" s="218">
        <f>BP200*'Model Assumptions'!$K$723</f>
        <v>199.60000000000002</v>
      </c>
      <c r="BQ210" s="218">
        <f>BQ200*'Model Assumptions'!$K$723</f>
        <v>239.52</v>
      </c>
      <c r="BR210" s="218">
        <f>BR200*'Model Assumptions'!$K$723</f>
        <v>319.36</v>
      </c>
      <c r="BS210" s="218">
        <f>BS200*'Model Assumptions'!$K$723</f>
        <v>134.01714285714286</v>
      </c>
      <c r="BT210" s="218">
        <f>BT200*'Model Assumptions'!$K$723</f>
        <v>160.82057142857144</v>
      </c>
      <c r="BU210" s="218">
        <f>BU200*'Model Assumptions'!$K$723</f>
        <v>214.42742857142861</v>
      </c>
      <c r="BV210" s="218">
        <f>BV200*'Model Assumptions'!$K$723</f>
        <v>167.5214285714286</v>
      </c>
      <c r="BW210" s="218">
        <f>BW200*'Model Assumptions'!$K$723</f>
        <v>201.02571428571432</v>
      </c>
      <c r="BX210" s="218">
        <f>BX200*'Model Assumptions'!$K$723</f>
        <v>268.03428571428572</v>
      </c>
      <c r="BY210" s="218">
        <f>BY200*'Model Assumptions'!$K$723</f>
        <v>196.74857142857144</v>
      </c>
      <c r="BZ210" s="218">
        <f>BZ200*'Model Assumptions'!$K$723</f>
        <v>236.09828571428574</v>
      </c>
      <c r="CA210" s="218">
        <f>CA200*'Model Assumptions'!$K$723</f>
        <v>314.79771428571433</v>
      </c>
      <c r="CB210" s="218">
        <f>CB200*'Model Assumptions'!$K$723</f>
        <v>245.93571428571434</v>
      </c>
      <c r="CC210" s="218">
        <f>CC200*'Model Assumptions'!$K$723</f>
        <v>295.12285714285719</v>
      </c>
      <c r="CD210" s="218">
        <f>CD200*'Model Assumptions'!$K$723</f>
        <v>393.49714285714288</v>
      </c>
      <c r="CE210" s="218">
        <f>CE200*'Model Assumptions'!$K$723</f>
        <v>206.60350877192988</v>
      </c>
      <c r="CF210" s="218">
        <f>CF200*'Model Assumptions'!$K$723</f>
        <v>247.92421052631582</v>
      </c>
      <c r="CG210" s="218">
        <f>CG200*'Model Assumptions'!$K$723</f>
        <v>330.56561403508778</v>
      </c>
      <c r="CH210" s="218">
        <f>CH200*'Model Assumptions'!$K$723</f>
        <v>258.25438596491233</v>
      </c>
      <c r="CI210" s="218">
        <f>CI200*'Model Assumptions'!$K$723</f>
        <v>309.90526315789475</v>
      </c>
      <c r="CJ210" s="218">
        <f>CJ200*'Model Assumptions'!$K$723</f>
        <v>413.20701754385976</v>
      </c>
      <c r="CK210" s="218">
        <f>CK200*'Model Assumptions'!$K$723</f>
        <v>145.16363636363639</v>
      </c>
      <c r="CL210" s="218">
        <f>CL200*'Model Assumptions'!$K$723</f>
        <v>174.19636363636363</v>
      </c>
      <c r="CM210" s="218">
        <f>CM200*'Model Assumptions'!$K$723</f>
        <v>232.2618181818182</v>
      </c>
      <c r="CN210" s="218">
        <f>CN200*'Model Assumptions'!$K$723</f>
        <v>181.45454545454547</v>
      </c>
      <c r="CO210" s="218">
        <f>CO200*'Model Assumptions'!$K$723</f>
        <v>217.74545454545458</v>
      </c>
      <c r="CP210" s="218">
        <f>CP200*'Model Assumptions'!$K$723</f>
        <v>290.32727272727277</v>
      </c>
      <c r="CQ210" s="218">
        <f>CQ200*'Model Assumptions'!$K$723</f>
        <v>156.82857142857145</v>
      </c>
      <c r="CR210" s="218">
        <f>CR200*'Model Assumptions'!$K$723</f>
        <v>188.19428571428574</v>
      </c>
      <c r="CS210" s="218">
        <f>CS200*'Model Assumptions'!$K$723</f>
        <v>250.92571428571429</v>
      </c>
      <c r="CT210" s="218">
        <f>CT200*'Model Assumptions'!$K$723</f>
        <v>196.03571428571428</v>
      </c>
      <c r="CU210" s="218">
        <f>CU200*'Model Assumptions'!$K$723</f>
        <v>235.24285714285716</v>
      </c>
      <c r="CV210" s="218">
        <f>CV200*'Model Assumptions'!$K$723</f>
        <v>313.6571428571429</v>
      </c>
      <c r="CW210" s="218">
        <f>CW200*'Model Assumptions'!$K$723</f>
        <v>153.11780821917807</v>
      </c>
      <c r="CX210" s="218">
        <f>CX200*'Model Assumptions'!$K$723</f>
        <v>183.74136986301369</v>
      </c>
      <c r="CY210" s="218">
        <f>CY200*'Model Assumptions'!$K$723</f>
        <v>244.98849315068492</v>
      </c>
      <c r="CZ210" s="218">
        <f>CZ200*'Model Assumptions'!$K$723</f>
        <v>191.39726027397259</v>
      </c>
      <c r="DA210" s="218">
        <f>DA200*'Model Assumptions'!$K$723</f>
        <v>229.67671232876714</v>
      </c>
      <c r="DB210" s="218">
        <f>DB200*'Model Assumptions'!$K$723</f>
        <v>306.23561643835615</v>
      </c>
      <c r="DC210" s="218">
        <f>DC200*'Model Assumptions'!$K$723</f>
        <v>235.08444444444447</v>
      </c>
      <c r="DD210" s="218">
        <f>DD200*'Model Assumptions'!$K$723</f>
        <v>282.10133333333334</v>
      </c>
      <c r="DE210" s="218">
        <f>DE200*'Model Assumptions'!$K$723</f>
        <v>376.13511111111114</v>
      </c>
      <c r="DF210" s="218">
        <f>DF200*'Model Assumptions'!$K$723</f>
        <v>293.85555555555561</v>
      </c>
      <c r="DG210" s="218">
        <f>DG200*'Model Assumptions'!$K$723</f>
        <v>352.62666666666672</v>
      </c>
      <c r="DH210" s="218">
        <f>DH200*'Model Assumptions'!$K$723</f>
        <v>470.16888888888894</v>
      </c>
      <c r="DI210" s="218">
        <f>DI200*'Model Assumptions'!$K$723</f>
        <v>252.82666666666671</v>
      </c>
      <c r="DJ210" s="218">
        <f>DJ200*'Model Assumptions'!$K$723</f>
        <v>303.39200000000005</v>
      </c>
      <c r="DK210" s="218">
        <f>DK200*'Model Assumptions'!$K$723</f>
        <v>404.52266666666674</v>
      </c>
      <c r="DL210" s="218">
        <f>DL200*'Model Assumptions'!$K$723</f>
        <v>316.03333333333342</v>
      </c>
      <c r="DM210" s="218">
        <f>DM200*'Model Assumptions'!$K$723</f>
        <v>379.24000000000007</v>
      </c>
      <c r="DN210" s="218">
        <f>DN200*'Model Assumptions'!$K$723</f>
        <v>505.65333333333342</v>
      </c>
      <c r="DO210" s="218">
        <f>DO200*'Model Assumptions'!$K$723</f>
        <v>196.27333333333334</v>
      </c>
      <c r="DP210" s="218">
        <f>DP200*'Model Assumptions'!$K$723</f>
        <v>235.52800000000002</v>
      </c>
      <c r="DQ210" s="218">
        <f>DQ200*'Model Assumptions'!$K$723</f>
        <v>314.03733333333338</v>
      </c>
      <c r="DR210" s="218">
        <f>DR200*'Model Assumptions'!$K$723</f>
        <v>245.3416666666667</v>
      </c>
      <c r="DS210" s="218">
        <f>DS200*'Model Assumptions'!$K$723</f>
        <v>294.41000000000003</v>
      </c>
      <c r="DT210" s="218">
        <f>DT200*'Model Assumptions'!$K$723</f>
        <v>392.54666666666668</v>
      </c>
      <c r="DU210" s="218">
        <f>DU200*'Model Assumptions'!$K$723</f>
        <v>194.61</v>
      </c>
      <c r="DV210" s="218">
        <f>DV200*'Model Assumptions'!$K$723</f>
        <v>233.53200000000004</v>
      </c>
      <c r="DW210" s="218">
        <f>DW200*'Model Assumptions'!$K$723</f>
        <v>311.37600000000003</v>
      </c>
      <c r="DX210" s="218">
        <f>DX200*'Model Assumptions'!$K$723</f>
        <v>243.26250000000002</v>
      </c>
      <c r="DY210" s="218">
        <f>DY200*'Model Assumptions'!$K$723</f>
        <v>291.91500000000002</v>
      </c>
      <c r="DZ210" s="218">
        <f>DZ200*'Model Assumptions'!$K$723</f>
        <v>389.22</v>
      </c>
      <c r="EA210" s="218">
        <f>EA200*'Model Assumptions'!$K$723</f>
        <v>227.04500000000002</v>
      </c>
      <c r="EB210" s="218">
        <f>EB200*'Model Assumptions'!$K$723</f>
        <v>272.45400000000001</v>
      </c>
      <c r="EC210" s="218">
        <f>EC200*'Model Assumptions'!$K$723</f>
        <v>363.27199999999999</v>
      </c>
      <c r="ED210" s="218">
        <f>ED200*'Model Assumptions'!$K$723</f>
        <v>283.80625000000003</v>
      </c>
      <c r="EE210" s="218">
        <f>EE200*'Model Assumptions'!$K$723</f>
        <v>340.5675</v>
      </c>
      <c r="EF210" s="218">
        <f>EF200*'Model Assumptions'!$K$723</f>
        <v>454.09000000000003</v>
      </c>
      <c r="EG210" s="218">
        <f>EG200*'Model Assumptions'!$K$723</f>
        <v>0</v>
      </c>
      <c r="EH210" s="218">
        <f>EH200*'Model Assumptions'!$K$723</f>
        <v>0</v>
      </c>
      <c r="EI210" s="218">
        <f>EI200*'Model Assumptions'!$K$723</f>
        <v>0</v>
      </c>
      <c r="EJ210" s="218">
        <f>EJ200*'Model Assumptions'!$K$723</f>
        <v>0</v>
      </c>
      <c r="EK210" s="218">
        <f>EK200*'Model Assumptions'!$K$723</f>
        <v>0</v>
      </c>
      <c r="EL210" s="218">
        <f>EL200*'Model Assumptions'!$K$723</f>
        <v>0</v>
      </c>
      <c r="EM210" s="218">
        <f>EM200*'Model Assumptions'!$K$723</f>
        <v>0</v>
      </c>
      <c r="EN210" s="218">
        <f>EN200*'Model Assumptions'!$K$723</f>
        <v>0</v>
      </c>
      <c r="EO210" s="218">
        <f>EO200*'Model Assumptions'!$K$723</f>
        <v>0</v>
      </c>
      <c r="EP210" s="218">
        <f>EP200*'Model Assumptions'!$K$723</f>
        <v>0</v>
      </c>
      <c r="EQ210" s="218">
        <f>EQ200*'Model Assumptions'!$K$723</f>
        <v>0</v>
      </c>
      <c r="ER210" s="218">
        <f>ER200*'Model Assumptions'!$K$723</f>
        <v>0</v>
      </c>
      <c r="ES210" s="218">
        <f>ES200*'Model Assumptions'!$K$723</f>
        <v>0</v>
      </c>
      <c r="ET210" s="218">
        <f>ET200*'Model Assumptions'!$K$723</f>
        <v>0</v>
      </c>
      <c r="EU210" s="218">
        <f>EU200*'Model Assumptions'!$K$723</f>
        <v>0</v>
      </c>
      <c r="EV210" s="218">
        <f>EV200*'Model Assumptions'!$K$723</f>
        <v>0</v>
      </c>
      <c r="EW210" s="218">
        <f>EW200*'Model Assumptions'!$K$723</f>
        <v>0</v>
      </c>
      <c r="EX210" s="218">
        <f>EX200*'Model Assumptions'!$K$723</f>
        <v>0</v>
      </c>
      <c r="EY210" s="218">
        <f>EY200*'Model Assumptions'!$K$723</f>
        <v>0</v>
      </c>
      <c r="EZ210" s="218">
        <f>EZ200*'Model Assumptions'!$K$723</f>
        <v>0</v>
      </c>
      <c r="FA210" s="218">
        <f>FA200*'Model Assumptions'!$K$723</f>
        <v>0</v>
      </c>
      <c r="FB210" s="218">
        <f>FB200*'Model Assumptions'!$K$723</f>
        <v>0</v>
      </c>
      <c r="FC210" s="218">
        <f>FC200*'Model Assumptions'!$K$723</f>
        <v>0</v>
      </c>
      <c r="FD210" s="218">
        <f>FD200*'Model Assumptions'!$K$723</f>
        <v>0</v>
      </c>
      <c r="FE210" s="218">
        <f>FE200*'Model Assumptions'!$K$723</f>
        <v>0</v>
      </c>
      <c r="FF210" s="218">
        <f>FF200*'Model Assumptions'!$K$723</f>
        <v>0</v>
      </c>
      <c r="FG210" s="218">
        <f>FG200*'Model Assumptions'!$K$723</f>
        <v>0</v>
      </c>
      <c r="FH210" s="218">
        <f>FH200*'Model Assumptions'!$K$723</f>
        <v>0</v>
      </c>
      <c r="FI210" s="218">
        <f>FI200*'Model Assumptions'!$K$723</f>
        <v>0</v>
      </c>
      <c r="FJ210" s="218">
        <f>FJ200*'Model Assumptions'!$K$723</f>
        <v>0</v>
      </c>
      <c r="FK210" s="218">
        <f>FK200*'Model Assumptions'!$K$723</f>
        <v>0</v>
      </c>
      <c r="FL210" s="218">
        <f>FL200*'Model Assumptions'!$K$723</f>
        <v>0</v>
      </c>
      <c r="FM210" s="218">
        <f>FM200*'Model Assumptions'!$K$723</f>
        <v>0</v>
      </c>
      <c r="FN210" s="218">
        <f>FN200*'Model Assumptions'!$K$723</f>
        <v>0</v>
      </c>
      <c r="FO210" s="218">
        <f>FO200*'Model Assumptions'!$K$723</f>
        <v>0</v>
      </c>
      <c r="FP210" s="218">
        <f>FP200*'Model Assumptions'!$K$723</f>
        <v>0</v>
      </c>
      <c r="FQ210" s="218">
        <f>FQ200*'Model Assumptions'!$K$723</f>
        <v>0</v>
      </c>
      <c r="FR210" s="218">
        <f>FR200*'Model Assumptions'!$K$723</f>
        <v>0</v>
      </c>
      <c r="FS210" s="218">
        <f>FS200*'Model Assumptions'!$K$723</f>
        <v>0</v>
      </c>
      <c r="FT210" s="218">
        <f>FT200*'Model Assumptions'!$K$723</f>
        <v>0</v>
      </c>
      <c r="FU210" s="218">
        <f>FU200*'Model Assumptions'!$K$723</f>
        <v>0</v>
      </c>
      <c r="FV210" s="218">
        <f>FV200*'Model Assumptions'!$K$723</f>
        <v>0</v>
      </c>
      <c r="FW210" s="218">
        <f>FW200*'Model Assumptions'!$K$723</f>
        <v>0</v>
      </c>
      <c r="FX210" s="218">
        <f>FX200*'Model Assumptions'!$K$723</f>
        <v>0</v>
      </c>
      <c r="FY210" s="218">
        <f>FY200*'Model Assumptions'!$K$723</f>
        <v>0</v>
      </c>
      <c r="FZ210" s="218">
        <f>FZ200*'Model Assumptions'!$K$723</f>
        <v>0</v>
      </c>
      <c r="GA210" s="218">
        <f>GA200*'Model Assumptions'!$K$723</f>
        <v>0</v>
      </c>
      <c r="GB210" s="218">
        <f>GB200*'Model Assumptions'!$K$723</f>
        <v>0</v>
      </c>
      <c r="GC210" s="218">
        <f>GC200*'Model Assumptions'!$K$723</f>
        <v>0</v>
      </c>
      <c r="GD210" s="218">
        <f>GD200*'Model Assumptions'!$K$723</f>
        <v>0</v>
      </c>
      <c r="GE210" s="218">
        <f>GE200*'Model Assumptions'!$K$723</f>
        <v>0</v>
      </c>
      <c r="GF210" s="218">
        <f>GF200*'Model Assumptions'!$K$723</f>
        <v>0</v>
      </c>
      <c r="GG210" s="218">
        <f>GG200*'Model Assumptions'!$K$723</f>
        <v>0</v>
      </c>
      <c r="GH210" s="218">
        <f>GH200*'Model Assumptions'!$K$723</f>
        <v>0</v>
      </c>
      <c r="GI210" s="218">
        <f>GI200*'Model Assumptions'!$K$723</f>
        <v>0</v>
      </c>
      <c r="GJ210" s="218">
        <f>GJ200*'Model Assumptions'!$K$723</f>
        <v>0</v>
      </c>
      <c r="GK210" s="218">
        <f>GK200*'Model Assumptions'!$K$723</f>
        <v>0</v>
      </c>
      <c r="GL210" s="218">
        <f>GL200*'Model Assumptions'!$K$723</f>
        <v>0</v>
      </c>
      <c r="GM210" s="218">
        <f>GM200*'Model Assumptions'!$K$723</f>
        <v>0</v>
      </c>
      <c r="GN210" s="218">
        <f>GN200*'Model Assumptions'!$K$723</f>
        <v>0</v>
      </c>
      <c r="GO210" s="218">
        <f>GO200*'Model Assumptions'!$K$723</f>
        <v>0</v>
      </c>
      <c r="GP210" s="218">
        <f>GP200*'Model Assumptions'!$K$723</f>
        <v>0</v>
      </c>
      <c r="GQ210" s="218">
        <f>GQ200*'Model Assumptions'!$K$723</f>
        <v>0</v>
      </c>
      <c r="GR210" s="218">
        <f>GR200*'Model Assumptions'!$K$723</f>
        <v>0</v>
      </c>
      <c r="GS210" s="218">
        <f>GS200*'Model Assumptions'!$K$723</f>
        <v>0</v>
      </c>
      <c r="GT210" s="218">
        <f>GT200*'Model Assumptions'!$K$723</f>
        <v>0</v>
      </c>
      <c r="GU210" s="218">
        <f>GU200*'Model Assumptions'!$K$723</f>
        <v>0</v>
      </c>
      <c r="GV210" s="218">
        <f>GV200*'Model Assumptions'!$K$723</f>
        <v>0</v>
      </c>
      <c r="GX210" s="230">
        <f t="shared" si="284"/>
        <v>209</v>
      </c>
    </row>
    <row r="211" spans="1:214" ht="12" hidden="1" customHeight="1" x14ac:dyDescent="0.2">
      <c r="A211" s="230" t="s">
        <v>440</v>
      </c>
      <c r="B211" s="208" t="str">
        <f t="shared" si="283"/>
        <v>x</v>
      </c>
      <c r="D211" s="231" t="str">
        <f t="shared" si="290"/>
        <v>Sell used car</v>
      </c>
      <c r="E211" s="218">
        <f>E201*'Model Assumptions'!$K$725</f>
        <v>99.800000000000011</v>
      </c>
      <c r="F211" s="218">
        <f>F201*'Model Assumptions'!$K$725</f>
        <v>99.800000000000011</v>
      </c>
      <c r="G211" s="218">
        <f>G201*'Model Assumptions'!$K$725</f>
        <v>99.800000000000011</v>
      </c>
      <c r="H211" s="218">
        <f>H201*'Model Assumptions'!$K$725</f>
        <v>99.800000000000011</v>
      </c>
      <c r="I211" s="218">
        <f>I201*'Model Assumptions'!$K$725</f>
        <v>99.800000000000011</v>
      </c>
      <c r="J211" s="218">
        <f>J201*'Model Assumptions'!$K$725</f>
        <v>99.800000000000011</v>
      </c>
      <c r="K211" s="218">
        <f>K201*'Model Assumptions'!$K$725</f>
        <v>99.800000000000011</v>
      </c>
      <c r="L211" s="218">
        <f>L201*'Model Assumptions'!$K$725</f>
        <v>99.800000000000011</v>
      </c>
      <c r="M211" s="218">
        <f>M201*'Model Assumptions'!$K$725</f>
        <v>99.800000000000011</v>
      </c>
      <c r="N211" s="218">
        <f>N201*'Model Assumptions'!$K$725</f>
        <v>99.800000000000011</v>
      </c>
      <c r="O211" s="218">
        <f>O201*'Model Assumptions'!$K$725</f>
        <v>99.800000000000011</v>
      </c>
      <c r="P211" s="218">
        <f>P201*'Model Assumptions'!$K$725</f>
        <v>99.800000000000011</v>
      </c>
      <c r="Q211" s="218">
        <f>Q201*'Model Assumptions'!$K$725</f>
        <v>99.800000000000011</v>
      </c>
      <c r="R211" s="218">
        <f>R201*'Model Assumptions'!$K$725</f>
        <v>99.800000000000011</v>
      </c>
      <c r="S211" s="218">
        <f>S201*'Model Assumptions'!$K$725</f>
        <v>99.800000000000011</v>
      </c>
      <c r="T211" s="218">
        <f>T201*'Model Assumptions'!$K$725</f>
        <v>99.800000000000011</v>
      </c>
      <c r="U211" s="218">
        <f>U201*'Model Assumptions'!$K$725</f>
        <v>99.800000000000011</v>
      </c>
      <c r="V211" s="218">
        <f>V201*'Model Assumptions'!$K$725</f>
        <v>99.800000000000011</v>
      </c>
      <c r="W211" s="218">
        <f>W201*'Model Assumptions'!$K$725</f>
        <v>99.800000000000011</v>
      </c>
      <c r="X211" s="218">
        <f>X201*'Model Assumptions'!$K$725</f>
        <v>99.800000000000011</v>
      </c>
      <c r="Y211" s="218">
        <f>Y201*'Model Assumptions'!$K$725</f>
        <v>99.800000000000011</v>
      </c>
      <c r="Z211" s="218">
        <f>Z201*'Model Assumptions'!$K$725</f>
        <v>99.800000000000011</v>
      </c>
      <c r="AA211" s="218">
        <f>AA201*'Model Assumptions'!$K$725</f>
        <v>99.800000000000011</v>
      </c>
      <c r="AB211" s="218">
        <f>AB201*'Model Assumptions'!$K$725</f>
        <v>99.800000000000011</v>
      </c>
      <c r="AC211" s="218">
        <f>AC201*'Model Assumptions'!$K$725</f>
        <v>99.800000000000011</v>
      </c>
      <c r="AD211" s="218">
        <f>AD201*'Model Assumptions'!$K$725</f>
        <v>99.800000000000011</v>
      </c>
      <c r="AE211" s="218">
        <f>AE201*'Model Assumptions'!$K$725</f>
        <v>99.800000000000011</v>
      </c>
      <c r="AF211" s="218">
        <f>AF201*'Model Assumptions'!$K$725</f>
        <v>99.800000000000011</v>
      </c>
      <c r="AG211" s="218">
        <f>AG201*'Model Assumptions'!$K$725</f>
        <v>99.800000000000011</v>
      </c>
      <c r="AH211" s="218">
        <f>AH201*'Model Assumptions'!$K$725</f>
        <v>99.800000000000011</v>
      </c>
      <c r="AI211" s="218">
        <f>AI201*'Model Assumptions'!$K$725</f>
        <v>99.800000000000011</v>
      </c>
      <c r="AJ211" s="218">
        <f>AJ201*'Model Assumptions'!$K$725</f>
        <v>99.800000000000011</v>
      </c>
      <c r="AK211" s="218">
        <f>AK201*'Model Assumptions'!$K$725</f>
        <v>99.800000000000011</v>
      </c>
      <c r="AL211" s="218">
        <f>AL201*'Model Assumptions'!$K$725</f>
        <v>99.800000000000011</v>
      </c>
      <c r="AM211" s="218">
        <f>AM201*'Model Assumptions'!$K$725</f>
        <v>99.800000000000011</v>
      </c>
      <c r="AN211" s="218">
        <f>AN201*'Model Assumptions'!$K$725</f>
        <v>99.800000000000011</v>
      </c>
      <c r="AO211" s="218">
        <f>AO201*'Model Assumptions'!$K$725</f>
        <v>99.800000000000011</v>
      </c>
      <c r="AP211" s="218">
        <f>AP201*'Model Assumptions'!$K$725</f>
        <v>99.800000000000011</v>
      </c>
      <c r="AQ211" s="218">
        <f>AQ201*'Model Assumptions'!$K$725</f>
        <v>99.800000000000011</v>
      </c>
      <c r="AR211" s="218">
        <f>AR201*'Model Assumptions'!$K$725</f>
        <v>99.800000000000011</v>
      </c>
      <c r="AS211" s="218">
        <f>AS201*'Model Assumptions'!$K$725</f>
        <v>99.800000000000011</v>
      </c>
      <c r="AT211" s="218">
        <f>AT201*'Model Assumptions'!$K$725</f>
        <v>99.800000000000011</v>
      </c>
      <c r="AU211" s="218">
        <f>AU201*'Model Assumptions'!$K$725</f>
        <v>99.800000000000011</v>
      </c>
      <c r="AV211" s="218">
        <f>AV201*'Model Assumptions'!$K$725</f>
        <v>99.800000000000011</v>
      </c>
      <c r="AW211" s="218">
        <f>AW201*'Model Assumptions'!$K$725</f>
        <v>99.800000000000011</v>
      </c>
      <c r="AX211" s="218">
        <f>AX201*'Model Assumptions'!$K$725</f>
        <v>99.800000000000011</v>
      </c>
      <c r="AY211" s="218">
        <f>AY201*'Model Assumptions'!$K$725</f>
        <v>99.800000000000011</v>
      </c>
      <c r="AZ211" s="218">
        <f>AZ201*'Model Assumptions'!$K$725</f>
        <v>99.800000000000011</v>
      </c>
      <c r="BA211" s="218">
        <f>BA201*'Model Assumptions'!$K$725</f>
        <v>99.800000000000011</v>
      </c>
      <c r="BB211" s="218">
        <f>BB201*'Model Assumptions'!$K$725</f>
        <v>99.800000000000011</v>
      </c>
      <c r="BC211" s="218">
        <f>BC201*'Model Assumptions'!$K$725</f>
        <v>99.800000000000011</v>
      </c>
      <c r="BD211" s="218">
        <f>BD201*'Model Assumptions'!$K$725</f>
        <v>99.800000000000011</v>
      </c>
      <c r="BE211" s="218">
        <f>BE201*'Model Assumptions'!$K$725</f>
        <v>99.800000000000011</v>
      </c>
      <c r="BF211" s="218">
        <f>BF201*'Model Assumptions'!$K$725</f>
        <v>99.800000000000011</v>
      </c>
      <c r="BG211" s="218">
        <f>BG201*'Model Assumptions'!$K$725</f>
        <v>99.800000000000011</v>
      </c>
      <c r="BH211" s="218">
        <f>BH201*'Model Assumptions'!$K$725</f>
        <v>99.800000000000011</v>
      </c>
      <c r="BI211" s="218">
        <f>BI201*'Model Assumptions'!$K$725</f>
        <v>99.800000000000011</v>
      </c>
      <c r="BJ211" s="218">
        <f>BJ201*'Model Assumptions'!$K$725</f>
        <v>99.800000000000011</v>
      </c>
      <c r="BK211" s="218">
        <f>BK201*'Model Assumptions'!$K$725</f>
        <v>99.800000000000011</v>
      </c>
      <c r="BL211" s="218">
        <f>BL201*'Model Assumptions'!$K$725</f>
        <v>99.800000000000011</v>
      </c>
      <c r="BM211" s="218">
        <f>BM201*'Model Assumptions'!$K$725</f>
        <v>99.800000000000011</v>
      </c>
      <c r="BN211" s="218">
        <f>BN201*'Model Assumptions'!$K$725</f>
        <v>99.800000000000011</v>
      </c>
      <c r="BO211" s="218">
        <f>BO201*'Model Assumptions'!$K$725</f>
        <v>99.800000000000011</v>
      </c>
      <c r="BP211" s="218">
        <f>BP201*'Model Assumptions'!$K$725</f>
        <v>99.800000000000011</v>
      </c>
      <c r="BQ211" s="218">
        <f>BQ201*'Model Assumptions'!$K$725</f>
        <v>99.800000000000011</v>
      </c>
      <c r="BR211" s="218">
        <f>BR201*'Model Assumptions'!$K$725</f>
        <v>99.800000000000011</v>
      </c>
      <c r="BS211" s="218">
        <f>BS201*'Model Assumptions'!$K$725</f>
        <v>99.800000000000011</v>
      </c>
      <c r="BT211" s="218">
        <f>BT201*'Model Assumptions'!$K$725</f>
        <v>99.800000000000011</v>
      </c>
      <c r="BU211" s="218">
        <f>BU201*'Model Assumptions'!$K$725</f>
        <v>99.800000000000011</v>
      </c>
      <c r="BV211" s="218">
        <f>BV201*'Model Assumptions'!$K$725</f>
        <v>99.800000000000011</v>
      </c>
      <c r="BW211" s="218">
        <f>BW201*'Model Assumptions'!$K$725</f>
        <v>99.800000000000011</v>
      </c>
      <c r="BX211" s="218">
        <f>BX201*'Model Assumptions'!$K$725</f>
        <v>99.800000000000011</v>
      </c>
      <c r="BY211" s="218">
        <f>BY201*'Model Assumptions'!$K$725</f>
        <v>99.800000000000011</v>
      </c>
      <c r="BZ211" s="218">
        <f>BZ201*'Model Assumptions'!$K$725</f>
        <v>99.800000000000011</v>
      </c>
      <c r="CA211" s="218">
        <f>CA201*'Model Assumptions'!$K$725</f>
        <v>99.800000000000011</v>
      </c>
      <c r="CB211" s="218">
        <f>CB201*'Model Assumptions'!$K$725</f>
        <v>99.800000000000011</v>
      </c>
      <c r="CC211" s="218">
        <f>CC201*'Model Assumptions'!$K$725</f>
        <v>99.800000000000011</v>
      </c>
      <c r="CD211" s="218">
        <f>CD201*'Model Assumptions'!$K$725</f>
        <v>99.800000000000011</v>
      </c>
      <c r="CE211" s="218">
        <f>CE201*'Model Assumptions'!$K$725</f>
        <v>99.800000000000011</v>
      </c>
      <c r="CF211" s="218">
        <f>CF201*'Model Assumptions'!$K$725</f>
        <v>99.800000000000011</v>
      </c>
      <c r="CG211" s="218">
        <f>CG201*'Model Assumptions'!$K$725</f>
        <v>99.800000000000011</v>
      </c>
      <c r="CH211" s="218">
        <f>CH201*'Model Assumptions'!$K$725</f>
        <v>99.800000000000011</v>
      </c>
      <c r="CI211" s="218">
        <f>CI201*'Model Assumptions'!$K$725</f>
        <v>99.800000000000011</v>
      </c>
      <c r="CJ211" s="218">
        <f>CJ201*'Model Assumptions'!$K$725</f>
        <v>99.800000000000011</v>
      </c>
      <c r="CK211" s="218">
        <f>CK201*'Model Assumptions'!$K$725</f>
        <v>99.800000000000011</v>
      </c>
      <c r="CL211" s="218">
        <f>CL201*'Model Assumptions'!$K$725</f>
        <v>99.800000000000011</v>
      </c>
      <c r="CM211" s="218">
        <f>CM201*'Model Assumptions'!$K$725</f>
        <v>99.800000000000011</v>
      </c>
      <c r="CN211" s="218">
        <f>CN201*'Model Assumptions'!$K$725</f>
        <v>99.800000000000011</v>
      </c>
      <c r="CO211" s="218">
        <f>CO201*'Model Assumptions'!$K$725</f>
        <v>99.800000000000011</v>
      </c>
      <c r="CP211" s="218">
        <f>CP201*'Model Assumptions'!$K$725</f>
        <v>99.800000000000011</v>
      </c>
      <c r="CQ211" s="218">
        <f>CQ201*'Model Assumptions'!$K$725</f>
        <v>99.800000000000011</v>
      </c>
      <c r="CR211" s="218">
        <f>CR201*'Model Assumptions'!$K$725</f>
        <v>99.800000000000011</v>
      </c>
      <c r="CS211" s="218">
        <f>CS201*'Model Assumptions'!$K$725</f>
        <v>99.800000000000011</v>
      </c>
      <c r="CT211" s="218">
        <f>CT201*'Model Assumptions'!$K$725</f>
        <v>99.800000000000011</v>
      </c>
      <c r="CU211" s="218">
        <f>CU201*'Model Assumptions'!$K$725</f>
        <v>99.800000000000011</v>
      </c>
      <c r="CV211" s="218">
        <f>CV201*'Model Assumptions'!$K$725</f>
        <v>99.800000000000011</v>
      </c>
      <c r="CW211" s="218">
        <f>CW201*'Model Assumptions'!$K$725</f>
        <v>99.800000000000011</v>
      </c>
      <c r="CX211" s="218">
        <f>CX201*'Model Assumptions'!$K$725</f>
        <v>99.800000000000011</v>
      </c>
      <c r="CY211" s="218">
        <f>CY201*'Model Assumptions'!$K$725</f>
        <v>99.800000000000011</v>
      </c>
      <c r="CZ211" s="218">
        <f>CZ201*'Model Assumptions'!$K$725</f>
        <v>99.800000000000011</v>
      </c>
      <c r="DA211" s="218">
        <f>DA201*'Model Assumptions'!$K$725</f>
        <v>99.800000000000011</v>
      </c>
      <c r="DB211" s="218">
        <f>DB201*'Model Assumptions'!$K$725</f>
        <v>99.800000000000011</v>
      </c>
      <c r="DC211" s="218">
        <f>DC201*'Model Assumptions'!$K$725</f>
        <v>99.800000000000011</v>
      </c>
      <c r="DD211" s="218">
        <f>DD201*'Model Assumptions'!$K$725</f>
        <v>99.800000000000011</v>
      </c>
      <c r="DE211" s="218">
        <f>DE201*'Model Assumptions'!$K$725</f>
        <v>99.800000000000011</v>
      </c>
      <c r="DF211" s="218">
        <f>DF201*'Model Assumptions'!$K$725</f>
        <v>99.800000000000011</v>
      </c>
      <c r="DG211" s="218">
        <f>DG201*'Model Assumptions'!$K$725</f>
        <v>99.800000000000011</v>
      </c>
      <c r="DH211" s="218">
        <f>DH201*'Model Assumptions'!$K$725</f>
        <v>99.800000000000011</v>
      </c>
      <c r="DI211" s="218">
        <f>DI201*'Model Assumptions'!$K$725</f>
        <v>99.800000000000011</v>
      </c>
      <c r="DJ211" s="218">
        <f>DJ201*'Model Assumptions'!$K$725</f>
        <v>99.800000000000011</v>
      </c>
      <c r="DK211" s="218">
        <f>DK201*'Model Assumptions'!$K$725</f>
        <v>99.800000000000011</v>
      </c>
      <c r="DL211" s="218">
        <f>DL201*'Model Assumptions'!$K$725</f>
        <v>99.800000000000011</v>
      </c>
      <c r="DM211" s="218">
        <f>DM201*'Model Assumptions'!$K$725</f>
        <v>99.800000000000011</v>
      </c>
      <c r="DN211" s="218">
        <f>DN201*'Model Assumptions'!$K$725</f>
        <v>99.800000000000011</v>
      </c>
      <c r="DO211" s="218">
        <f>DO201*'Model Assumptions'!$K$725</f>
        <v>99.800000000000011</v>
      </c>
      <c r="DP211" s="218">
        <f>DP201*'Model Assumptions'!$K$725</f>
        <v>99.800000000000011</v>
      </c>
      <c r="DQ211" s="218">
        <f>DQ201*'Model Assumptions'!$K$725</f>
        <v>99.800000000000011</v>
      </c>
      <c r="DR211" s="218">
        <f>DR201*'Model Assumptions'!$K$725</f>
        <v>99.800000000000011</v>
      </c>
      <c r="DS211" s="218">
        <f>DS201*'Model Assumptions'!$K$725</f>
        <v>99.800000000000011</v>
      </c>
      <c r="DT211" s="218">
        <f>DT201*'Model Assumptions'!$K$725</f>
        <v>99.800000000000011</v>
      </c>
      <c r="DU211" s="218">
        <f>DU201*'Model Assumptions'!$K$725</f>
        <v>99.800000000000011</v>
      </c>
      <c r="DV211" s="218">
        <f>DV201*'Model Assumptions'!$K$725</f>
        <v>99.800000000000011</v>
      </c>
      <c r="DW211" s="218">
        <f>DW201*'Model Assumptions'!$K$725</f>
        <v>99.800000000000011</v>
      </c>
      <c r="DX211" s="218">
        <f>DX201*'Model Assumptions'!$K$725</f>
        <v>99.800000000000011</v>
      </c>
      <c r="DY211" s="218">
        <f>DY201*'Model Assumptions'!$K$725</f>
        <v>99.800000000000011</v>
      </c>
      <c r="DZ211" s="218">
        <f>DZ201*'Model Assumptions'!$K$725</f>
        <v>99.800000000000011</v>
      </c>
      <c r="EA211" s="218">
        <f>EA201*'Model Assumptions'!$K$725</f>
        <v>99.800000000000011</v>
      </c>
      <c r="EB211" s="218">
        <f>EB201*'Model Assumptions'!$K$725</f>
        <v>99.800000000000011</v>
      </c>
      <c r="EC211" s="218">
        <f>EC201*'Model Assumptions'!$K$725</f>
        <v>99.800000000000011</v>
      </c>
      <c r="ED211" s="218">
        <f>ED201*'Model Assumptions'!$K$725</f>
        <v>99.800000000000011</v>
      </c>
      <c r="EE211" s="218">
        <f>EE201*'Model Assumptions'!$K$725</f>
        <v>99.800000000000011</v>
      </c>
      <c r="EF211" s="218">
        <f>EF201*'Model Assumptions'!$K$725</f>
        <v>99.800000000000011</v>
      </c>
      <c r="EG211" s="218">
        <f>EG201*'Model Assumptions'!$K$725</f>
        <v>99.800000000000011</v>
      </c>
      <c r="EH211" s="218">
        <f>EH201*'Model Assumptions'!$K$725</f>
        <v>99.800000000000011</v>
      </c>
      <c r="EI211" s="218">
        <f>EI201*'Model Assumptions'!$K$725</f>
        <v>99.800000000000011</v>
      </c>
      <c r="EJ211" s="218">
        <f>EJ201*'Model Assumptions'!$K$725</f>
        <v>99.800000000000011</v>
      </c>
      <c r="EK211" s="218">
        <f>EK201*'Model Assumptions'!$K$725</f>
        <v>99.800000000000011</v>
      </c>
      <c r="EL211" s="218">
        <f>EL201*'Model Assumptions'!$K$725</f>
        <v>99.800000000000011</v>
      </c>
      <c r="EM211" s="218">
        <f>EM201*'Model Assumptions'!$K$725</f>
        <v>99.800000000000011</v>
      </c>
      <c r="EN211" s="218">
        <f>EN201*'Model Assumptions'!$K$725</f>
        <v>99.800000000000011</v>
      </c>
      <c r="EO211" s="218">
        <f>EO201*'Model Assumptions'!$K$725</f>
        <v>99.800000000000011</v>
      </c>
      <c r="EP211" s="218">
        <f>EP201*'Model Assumptions'!$K$725</f>
        <v>99.800000000000011</v>
      </c>
      <c r="EQ211" s="218">
        <f>EQ201*'Model Assumptions'!$K$725</f>
        <v>99.800000000000011</v>
      </c>
      <c r="ER211" s="218">
        <f>ER201*'Model Assumptions'!$K$725</f>
        <v>99.800000000000011</v>
      </c>
      <c r="ES211" s="218">
        <f>ES201*'Model Assumptions'!$K$725</f>
        <v>99.800000000000011</v>
      </c>
      <c r="ET211" s="218">
        <f>ET201*'Model Assumptions'!$K$725</f>
        <v>99.800000000000011</v>
      </c>
      <c r="EU211" s="218">
        <f>EU201*'Model Assumptions'!$K$725</f>
        <v>99.800000000000011</v>
      </c>
      <c r="EV211" s="218">
        <f>EV201*'Model Assumptions'!$K$725</f>
        <v>99.800000000000011</v>
      </c>
      <c r="EW211" s="218">
        <f>EW201*'Model Assumptions'!$K$725</f>
        <v>99.800000000000011</v>
      </c>
      <c r="EX211" s="218">
        <f>EX201*'Model Assumptions'!$K$725</f>
        <v>99.800000000000011</v>
      </c>
      <c r="EY211" s="218">
        <f>EY201*'Model Assumptions'!$K$725</f>
        <v>99.800000000000011</v>
      </c>
      <c r="EZ211" s="218">
        <f>EZ201*'Model Assumptions'!$K$725</f>
        <v>99.800000000000011</v>
      </c>
      <c r="FA211" s="218">
        <f>FA201*'Model Assumptions'!$K$725</f>
        <v>99.800000000000011</v>
      </c>
      <c r="FB211" s="218">
        <f>FB201*'Model Assumptions'!$K$725</f>
        <v>99.800000000000011</v>
      </c>
      <c r="FC211" s="218">
        <f>FC201*'Model Assumptions'!$K$725</f>
        <v>99.800000000000011</v>
      </c>
      <c r="FD211" s="218">
        <f>FD201*'Model Assumptions'!$K$725</f>
        <v>99.800000000000011</v>
      </c>
      <c r="FE211" s="218">
        <f>FE201*'Model Assumptions'!$K$725</f>
        <v>99.800000000000011</v>
      </c>
      <c r="FF211" s="218">
        <f>FF201*'Model Assumptions'!$K$725</f>
        <v>99.800000000000011</v>
      </c>
      <c r="FG211" s="218">
        <f>FG201*'Model Assumptions'!$K$725</f>
        <v>99.800000000000011</v>
      </c>
      <c r="FH211" s="218">
        <f>FH201*'Model Assumptions'!$K$725</f>
        <v>99.800000000000011</v>
      </c>
      <c r="FI211" s="218">
        <f>FI201*'Model Assumptions'!$K$725</f>
        <v>99.800000000000011</v>
      </c>
      <c r="FJ211" s="218">
        <f>FJ201*'Model Assumptions'!$K$725</f>
        <v>99.800000000000011</v>
      </c>
      <c r="FK211" s="218">
        <f>FK201*'Model Assumptions'!$K$725</f>
        <v>99.800000000000011</v>
      </c>
      <c r="FL211" s="218">
        <f>FL201*'Model Assumptions'!$K$725</f>
        <v>99.800000000000011</v>
      </c>
      <c r="FM211" s="218">
        <f>FM201*'Model Assumptions'!$K$725</f>
        <v>99.800000000000011</v>
      </c>
      <c r="FN211" s="218">
        <f>FN201*'Model Assumptions'!$K$725</f>
        <v>99.800000000000011</v>
      </c>
      <c r="FO211" s="218">
        <f>FO201*'Model Assumptions'!$K$725</f>
        <v>99.800000000000011</v>
      </c>
      <c r="FP211" s="218">
        <f>FP201*'Model Assumptions'!$K$725</f>
        <v>99.800000000000011</v>
      </c>
      <c r="FQ211" s="218">
        <f>FQ201*'Model Assumptions'!$K$725</f>
        <v>99.800000000000011</v>
      </c>
      <c r="FR211" s="218">
        <f>FR201*'Model Assumptions'!$K$725</f>
        <v>99.800000000000011</v>
      </c>
      <c r="FS211" s="218">
        <f>FS201*'Model Assumptions'!$K$725</f>
        <v>99.800000000000011</v>
      </c>
      <c r="FT211" s="218">
        <f>FT201*'Model Assumptions'!$K$725</f>
        <v>99.800000000000011</v>
      </c>
      <c r="FU211" s="218">
        <f>FU201*'Model Assumptions'!$K$725</f>
        <v>99.800000000000011</v>
      </c>
      <c r="FV211" s="218">
        <f>FV201*'Model Assumptions'!$K$725</f>
        <v>99.800000000000011</v>
      </c>
      <c r="FW211" s="218">
        <f>FW201*'Model Assumptions'!$K$725</f>
        <v>99.800000000000011</v>
      </c>
      <c r="FX211" s="218">
        <f>FX201*'Model Assumptions'!$K$725</f>
        <v>99.800000000000011</v>
      </c>
      <c r="FY211" s="218">
        <f>FY201*'Model Assumptions'!$K$725</f>
        <v>99.800000000000011</v>
      </c>
      <c r="FZ211" s="218">
        <f>FZ201*'Model Assumptions'!$K$725</f>
        <v>99.800000000000011</v>
      </c>
      <c r="GA211" s="218">
        <f>GA201*'Model Assumptions'!$K$725</f>
        <v>99.800000000000011</v>
      </c>
      <c r="GB211" s="218">
        <f>GB201*'Model Assumptions'!$K$725</f>
        <v>99.800000000000011</v>
      </c>
      <c r="GC211" s="218">
        <f>GC201*'Model Assumptions'!$K$725</f>
        <v>99.800000000000011</v>
      </c>
      <c r="GD211" s="218">
        <f>GD201*'Model Assumptions'!$K$725</f>
        <v>99.800000000000011</v>
      </c>
      <c r="GE211" s="218">
        <f>GE201*'Model Assumptions'!$K$725</f>
        <v>99.800000000000011</v>
      </c>
      <c r="GF211" s="218">
        <f>GF201*'Model Assumptions'!$K$725</f>
        <v>99.800000000000011</v>
      </c>
      <c r="GG211" s="218">
        <f>GG201*'Model Assumptions'!$K$725</f>
        <v>99.800000000000011</v>
      </c>
      <c r="GH211" s="218">
        <f>GH201*'Model Assumptions'!$K$725</f>
        <v>99.800000000000011</v>
      </c>
      <c r="GI211" s="218">
        <f>GI201*'Model Assumptions'!$K$725</f>
        <v>99.800000000000011</v>
      </c>
      <c r="GJ211" s="218">
        <f>GJ201*'Model Assumptions'!$K$725</f>
        <v>99.800000000000011</v>
      </c>
      <c r="GK211" s="218">
        <f>GK201*'Model Assumptions'!$K$725</f>
        <v>99.800000000000011</v>
      </c>
      <c r="GL211" s="218">
        <f>GL201*'Model Assumptions'!$K$725</f>
        <v>99.800000000000011</v>
      </c>
      <c r="GM211" s="218">
        <f>GM201*'Model Assumptions'!$K$725</f>
        <v>99.800000000000011</v>
      </c>
      <c r="GN211" s="218">
        <f>GN201*'Model Assumptions'!$K$725</f>
        <v>99.800000000000011</v>
      </c>
      <c r="GO211" s="218">
        <f>GO201*'Model Assumptions'!$K$725</f>
        <v>99.800000000000011</v>
      </c>
      <c r="GP211" s="218">
        <f>GP201*'Model Assumptions'!$K$725</f>
        <v>99.800000000000011</v>
      </c>
      <c r="GQ211" s="218">
        <f>GQ201*'Model Assumptions'!$K$725</f>
        <v>99.800000000000011</v>
      </c>
      <c r="GR211" s="218">
        <f>GR201*'Model Assumptions'!$K$725</f>
        <v>99.800000000000011</v>
      </c>
      <c r="GS211" s="218">
        <f>GS201*'Model Assumptions'!$K$725</f>
        <v>99.800000000000011</v>
      </c>
      <c r="GT211" s="218">
        <f>GT201*'Model Assumptions'!$K$725</f>
        <v>99.800000000000011</v>
      </c>
      <c r="GU211" s="218">
        <f>GU201*'Model Assumptions'!$K$725</f>
        <v>99.800000000000011</v>
      </c>
      <c r="GV211" s="218">
        <f>GV201*'Model Assumptions'!$K$725</f>
        <v>99.800000000000011</v>
      </c>
      <c r="GX211" s="230">
        <f t="shared" si="284"/>
        <v>210</v>
      </c>
    </row>
    <row r="212" spans="1:214" ht="12" hidden="1" customHeight="1" x14ac:dyDescent="0.2">
      <c r="A212" s="230" t="s">
        <v>440</v>
      </c>
      <c r="B212" s="208" t="str">
        <f t="shared" si="283"/>
        <v>x</v>
      </c>
      <c r="D212" s="233" t="s">
        <v>715</v>
      </c>
      <c r="E212" s="237">
        <f>SUM(E203:E211)</f>
        <v>1113.7484601411297</v>
      </c>
      <c r="F212" s="237">
        <f t="shared" ref="F212:BQ212" si="291">SUM(F203:F211)</f>
        <v>1231.1709147845656</v>
      </c>
      <c r="G212" s="237">
        <f t="shared" si="291"/>
        <v>1466.0158240714375</v>
      </c>
      <c r="H212" s="237">
        <f t="shared" si="291"/>
        <v>1318.5502484454246</v>
      </c>
      <c r="I212" s="237">
        <f t="shared" si="291"/>
        <v>1465.3283167497193</v>
      </c>
      <c r="J212" s="237">
        <f t="shared" si="291"/>
        <v>1758.8844533583097</v>
      </c>
      <c r="K212" s="237">
        <f t="shared" si="291"/>
        <v>1095.9010026715828</v>
      </c>
      <c r="L212" s="237">
        <f t="shared" si="291"/>
        <v>1208.4240557114874</v>
      </c>
      <c r="M212" s="237">
        <f t="shared" si="291"/>
        <v>1433.470161791297</v>
      </c>
      <c r="N212" s="237">
        <f t="shared" si="291"/>
        <v>1294.5785389714636</v>
      </c>
      <c r="O212" s="237">
        <f t="shared" si="291"/>
        <v>1435.2323552713447</v>
      </c>
      <c r="P212" s="237">
        <f t="shared" si="291"/>
        <v>1716.5399878711066</v>
      </c>
      <c r="Q212" s="237">
        <f t="shared" si="291"/>
        <v>1314.130794748879</v>
      </c>
      <c r="R212" s="237">
        <f t="shared" si="291"/>
        <v>1470.0261493420337</v>
      </c>
      <c r="S212" s="237">
        <f t="shared" si="291"/>
        <v>1781.8168585283431</v>
      </c>
      <c r="T212" s="237">
        <f t="shared" si="291"/>
        <v>1567.0237079903225</v>
      </c>
      <c r="U212" s="237">
        <f t="shared" si="291"/>
        <v>1761.892901231766</v>
      </c>
      <c r="V212" s="237">
        <f t="shared" si="291"/>
        <v>2151.6312877146529</v>
      </c>
      <c r="W212" s="237">
        <f t="shared" si="291"/>
        <v>1296.9258606649616</v>
      </c>
      <c r="X212" s="237">
        <f t="shared" si="291"/>
        <v>1450.3596636862746</v>
      </c>
      <c r="Y212" s="237">
        <f t="shared" si="291"/>
        <v>1757.2272697289002</v>
      </c>
      <c r="Z212" s="237">
        <f t="shared" si="291"/>
        <v>1546.7418344416028</v>
      </c>
      <c r="AA212" s="237">
        <f t="shared" si="291"/>
        <v>1738.5340882182438</v>
      </c>
      <c r="AB212" s="237">
        <f t="shared" si="291"/>
        <v>2122.1185957715265</v>
      </c>
      <c r="AC212" s="237">
        <f t="shared" si="291"/>
        <v>1223.8794804703427</v>
      </c>
      <c r="AD212" s="237">
        <f t="shared" si="291"/>
        <v>1363.5567495536884</v>
      </c>
      <c r="AE212" s="237">
        <f t="shared" si="291"/>
        <v>1642.9112877203793</v>
      </c>
      <c r="AF212" s="237">
        <f t="shared" si="291"/>
        <v>1456.4997868245243</v>
      </c>
      <c r="AG212" s="237">
        <f t="shared" si="291"/>
        <v>1631.0963731787067</v>
      </c>
      <c r="AH212" s="237">
        <f t="shared" si="291"/>
        <v>1980.2895458870701</v>
      </c>
      <c r="AI212" s="237">
        <f t="shared" si="291"/>
        <v>1120.1620395791147</v>
      </c>
      <c r="AJ212" s="237">
        <f t="shared" si="291"/>
        <v>1237.7527755251142</v>
      </c>
      <c r="AK212" s="237">
        <f t="shared" si="291"/>
        <v>1472.9342474171133</v>
      </c>
      <c r="AL212" s="237">
        <f t="shared" si="291"/>
        <v>1325.1741795116141</v>
      </c>
      <c r="AM212" s="237">
        <f t="shared" si="291"/>
        <v>1472.1625994441135</v>
      </c>
      <c r="AN212" s="237">
        <f t="shared" si="291"/>
        <v>1766.1394393091127</v>
      </c>
      <c r="AO212" s="237">
        <f t="shared" si="291"/>
        <v>1190.4083832316694</v>
      </c>
      <c r="AP212" s="237">
        <f t="shared" si="291"/>
        <v>1321.3678925954423</v>
      </c>
      <c r="AQ212" s="237">
        <f t="shared" si="291"/>
        <v>1583.2869113229888</v>
      </c>
      <c r="AR212" s="237">
        <f t="shared" si="291"/>
        <v>1412.1314899363858</v>
      </c>
      <c r="AS212" s="237">
        <f t="shared" si="291"/>
        <v>1575.8308766411021</v>
      </c>
      <c r="AT212" s="237">
        <f t="shared" si="291"/>
        <v>1903.2296500505345</v>
      </c>
      <c r="AU212" s="237">
        <f t="shared" si="291"/>
        <v>1083.9528609393733</v>
      </c>
      <c r="AV212" s="237">
        <f t="shared" si="291"/>
        <v>1192.7478041186737</v>
      </c>
      <c r="AW212" s="237">
        <f t="shared" si="291"/>
        <v>1410.3376904772742</v>
      </c>
      <c r="AX212" s="237">
        <f t="shared" si="291"/>
        <v>1277.9702599134987</v>
      </c>
      <c r="AY212" s="237">
        <f t="shared" si="291"/>
        <v>1413.9639388876242</v>
      </c>
      <c r="AZ212" s="237">
        <f t="shared" si="291"/>
        <v>1685.9512968358752</v>
      </c>
      <c r="BA212" s="237">
        <f t="shared" si="291"/>
        <v>1197.5226929680066</v>
      </c>
      <c r="BB212" s="237">
        <f t="shared" si="291"/>
        <v>1332.5647673022393</v>
      </c>
      <c r="BC212" s="237">
        <f t="shared" si="291"/>
        <v>1602.6489159707048</v>
      </c>
      <c r="BD212" s="237">
        <f t="shared" si="291"/>
        <v>1424.3490058857976</v>
      </c>
      <c r="BE212" s="237">
        <f t="shared" si="291"/>
        <v>1593.1515988035887</v>
      </c>
      <c r="BF212" s="237">
        <f t="shared" si="291"/>
        <v>1930.7567846391707</v>
      </c>
      <c r="BG212" s="237">
        <f t="shared" si="291"/>
        <v>1079.350592429985</v>
      </c>
      <c r="BH212" s="237">
        <f t="shared" si="291"/>
        <v>1189.2295304573047</v>
      </c>
      <c r="BI212" s="237">
        <f t="shared" si="291"/>
        <v>1408.9874065119443</v>
      </c>
      <c r="BJ212" s="237">
        <f t="shared" si="291"/>
        <v>1274.7229849641346</v>
      </c>
      <c r="BK212" s="237">
        <f t="shared" si="291"/>
        <v>1412.0716574982846</v>
      </c>
      <c r="BL212" s="237">
        <f t="shared" si="291"/>
        <v>1686.769002566584</v>
      </c>
      <c r="BM212" s="237">
        <f t="shared" si="291"/>
        <v>1087.9048781442707</v>
      </c>
      <c r="BN212" s="237">
        <f t="shared" si="291"/>
        <v>1199.4946733144477</v>
      </c>
      <c r="BO212" s="237">
        <f t="shared" si="291"/>
        <v>1422.6742636548015</v>
      </c>
      <c r="BP212" s="237">
        <f t="shared" si="291"/>
        <v>1285.4158421069917</v>
      </c>
      <c r="BQ212" s="237">
        <f t="shared" si="291"/>
        <v>1424.903086069713</v>
      </c>
      <c r="BR212" s="237">
        <f t="shared" ref="BR212:EC212" si="292">SUM(BR203:BR211)</f>
        <v>1703.8775739951554</v>
      </c>
      <c r="BS212" s="237">
        <f t="shared" si="292"/>
        <v>1034.9525367030813</v>
      </c>
      <c r="BT212" s="237">
        <f t="shared" si="292"/>
        <v>1133.8029502220807</v>
      </c>
      <c r="BU212" s="237">
        <f t="shared" si="292"/>
        <v>1331.5037772600795</v>
      </c>
      <c r="BV212" s="237">
        <f t="shared" si="292"/>
        <v>1216.5392736018305</v>
      </c>
      <c r="BW212" s="237">
        <f t="shared" si="292"/>
        <v>1340.1022905005796</v>
      </c>
      <c r="BX212" s="237">
        <f t="shared" si="292"/>
        <v>1587.2283242980782</v>
      </c>
      <c r="BY212" s="237">
        <f t="shared" si="292"/>
        <v>1299.5276382139739</v>
      </c>
      <c r="BZ212" s="237">
        <f t="shared" si="292"/>
        <v>1452.8228354652897</v>
      </c>
      <c r="CA212" s="237">
        <f t="shared" si="292"/>
        <v>1759.4132299679211</v>
      </c>
      <c r="CB212" s="237">
        <f t="shared" si="292"/>
        <v>1549.1703547781187</v>
      </c>
      <c r="CC212" s="237">
        <f t="shared" si="292"/>
        <v>1740.7893513422637</v>
      </c>
      <c r="CD212" s="237">
        <f t="shared" si="292"/>
        <v>2124.0273444705535</v>
      </c>
      <c r="CE212" s="237">
        <f t="shared" si="292"/>
        <v>1220.369508950231</v>
      </c>
      <c r="CF212" s="237">
        <f t="shared" si="292"/>
        <v>1356.807111855511</v>
      </c>
      <c r="CG212" s="237">
        <f t="shared" si="292"/>
        <v>1629.6823176660714</v>
      </c>
      <c r="CH212" s="237">
        <f t="shared" si="292"/>
        <v>1448.9402325818312</v>
      </c>
      <c r="CI212" s="237">
        <f t="shared" si="292"/>
        <v>1619.4872362134313</v>
      </c>
      <c r="CJ212" s="237">
        <f t="shared" si="292"/>
        <v>1960.5812434766322</v>
      </c>
      <c r="CK212" s="237">
        <f t="shared" si="292"/>
        <v>1165.245484853622</v>
      </c>
      <c r="CL212" s="237">
        <f t="shared" si="292"/>
        <v>1291.3450071420864</v>
      </c>
      <c r="CM212" s="237">
        <f t="shared" si="292"/>
        <v>1543.5440517190154</v>
      </c>
      <c r="CN212" s="237">
        <f t="shared" si="292"/>
        <v>1380.8936077142025</v>
      </c>
      <c r="CO212" s="237">
        <f t="shared" si="292"/>
        <v>1538.5180105747834</v>
      </c>
      <c r="CP212" s="237">
        <f t="shared" si="292"/>
        <v>1853.7668162959446</v>
      </c>
      <c r="CQ212" s="237">
        <f t="shared" si="292"/>
        <v>1183.5301151266742</v>
      </c>
      <c r="CR212" s="237">
        <f t="shared" si="292"/>
        <v>1312.4935802714515</v>
      </c>
      <c r="CS212" s="237">
        <f t="shared" si="292"/>
        <v>1570.4205105610067</v>
      </c>
      <c r="CT212" s="237">
        <f t="shared" si="292"/>
        <v>1402.7581665576461</v>
      </c>
      <c r="CU212" s="237">
        <f t="shared" si="292"/>
        <v>1563.962497988618</v>
      </c>
      <c r="CV212" s="237">
        <f t="shared" si="292"/>
        <v>1886.3711608505616</v>
      </c>
      <c r="CW212" s="237">
        <f t="shared" si="292"/>
        <v>1084.652629506674</v>
      </c>
      <c r="CX212" s="237">
        <f t="shared" si="292"/>
        <v>1194.2680492428588</v>
      </c>
      <c r="CY212" s="237">
        <f t="shared" si="292"/>
        <v>1413.4988887152281</v>
      </c>
      <c r="CZ212" s="237">
        <f t="shared" si="292"/>
        <v>1279.6956241769049</v>
      </c>
      <c r="DA212" s="237">
        <f t="shared" si="292"/>
        <v>1416.7148988471358</v>
      </c>
      <c r="DB212" s="237">
        <f t="shared" si="292"/>
        <v>1690.753448187598</v>
      </c>
      <c r="DC212" s="237">
        <f t="shared" si="292"/>
        <v>1181.0473218957147</v>
      </c>
      <c r="DD212" s="237">
        <f t="shared" si="292"/>
        <v>1311.9295488900675</v>
      </c>
      <c r="DE212" s="237">
        <f t="shared" si="292"/>
        <v>1573.6940028787735</v>
      </c>
      <c r="DF212" s="237">
        <f t="shared" si="292"/>
        <v>1402.6738256386559</v>
      </c>
      <c r="DG212" s="237">
        <f t="shared" si="292"/>
        <v>1566.2766093815972</v>
      </c>
      <c r="DH212" s="237">
        <f t="shared" si="292"/>
        <v>1893.4821768674797</v>
      </c>
      <c r="DI212" s="237">
        <f t="shared" si="292"/>
        <v>1360.4987764402736</v>
      </c>
      <c r="DJ212" s="237">
        <f t="shared" si="292"/>
        <v>1522.4283436253327</v>
      </c>
      <c r="DK212" s="237">
        <f t="shared" si="292"/>
        <v>1846.2874779954502</v>
      </c>
      <c r="DL212" s="237">
        <f t="shared" si="292"/>
        <v>1620.9344554215975</v>
      </c>
      <c r="DM212" s="237">
        <f t="shared" si="292"/>
        <v>1823.346414402921</v>
      </c>
      <c r="DN212" s="237">
        <f t="shared" si="292"/>
        <v>2228.1703323655693</v>
      </c>
      <c r="DO212" s="237">
        <f t="shared" si="292"/>
        <v>1332.3662587535357</v>
      </c>
      <c r="DP212" s="237">
        <f t="shared" si="292"/>
        <v>1493.3875566948279</v>
      </c>
      <c r="DQ212" s="237">
        <f t="shared" si="292"/>
        <v>1815.4301525774122</v>
      </c>
      <c r="DR212" s="237">
        <f t="shared" si="292"/>
        <v>1591.6666011801512</v>
      </c>
      <c r="DS212" s="237">
        <f t="shared" si="292"/>
        <v>1792.9432236067662</v>
      </c>
      <c r="DT212" s="237">
        <f t="shared" si="292"/>
        <v>2195.4964684599972</v>
      </c>
      <c r="DU212" s="237">
        <f t="shared" si="292"/>
        <v>1179.7701527180268</v>
      </c>
      <c r="DV212" s="237">
        <f t="shared" si="292"/>
        <v>1308.7003948538011</v>
      </c>
      <c r="DW212" s="237">
        <f t="shared" si="292"/>
        <v>1566.5608791253496</v>
      </c>
      <c r="DX212" s="237">
        <f t="shared" si="292"/>
        <v>1398.9566753877448</v>
      </c>
      <c r="DY212" s="237">
        <f t="shared" si="292"/>
        <v>1560.1194780574624</v>
      </c>
      <c r="DZ212" s="237">
        <f t="shared" si="292"/>
        <v>1882.4450833968983</v>
      </c>
      <c r="EA212" s="237">
        <f t="shared" si="292"/>
        <v>1124.5924888381139</v>
      </c>
      <c r="EB212" s="237">
        <f t="shared" si="292"/>
        <v>1244.2255789792061</v>
      </c>
      <c r="EC212" s="237">
        <f t="shared" si="292"/>
        <v>1483.4917592613901</v>
      </c>
      <c r="ED212" s="237">
        <f t="shared" ref="ED212:GO212" si="293">SUM(ED203:ED211)</f>
        <v>1332.1575715144791</v>
      </c>
      <c r="EE212" s="237">
        <f t="shared" si="293"/>
        <v>1481.6989341908441</v>
      </c>
      <c r="EF212" s="237">
        <f t="shared" si="293"/>
        <v>1780.7816595435741</v>
      </c>
      <c r="EG212" s="237">
        <f t="shared" si="293"/>
        <v>311.37599999999998</v>
      </c>
      <c r="EH212" s="237">
        <f t="shared" si="293"/>
        <v>311.37599999999998</v>
      </c>
      <c r="EI212" s="237">
        <f t="shared" si="293"/>
        <v>311.37599999999998</v>
      </c>
      <c r="EJ212" s="237">
        <f t="shared" si="293"/>
        <v>311.37599999999998</v>
      </c>
      <c r="EK212" s="237">
        <f t="shared" si="293"/>
        <v>311.37599999999998</v>
      </c>
      <c r="EL212" s="237">
        <f t="shared" si="293"/>
        <v>311.37599999999998</v>
      </c>
      <c r="EM212" s="237">
        <f t="shared" si="293"/>
        <v>311.37599999999998</v>
      </c>
      <c r="EN212" s="237">
        <f t="shared" si="293"/>
        <v>311.37599999999998</v>
      </c>
      <c r="EO212" s="237">
        <f t="shared" si="293"/>
        <v>311.37599999999998</v>
      </c>
      <c r="EP212" s="237">
        <f t="shared" si="293"/>
        <v>311.37599999999998</v>
      </c>
      <c r="EQ212" s="237">
        <f t="shared" si="293"/>
        <v>311.37599999999998</v>
      </c>
      <c r="ER212" s="237">
        <f t="shared" si="293"/>
        <v>311.37599999999998</v>
      </c>
      <c r="ES212" s="237">
        <f t="shared" si="293"/>
        <v>311.37599999999998</v>
      </c>
      <c r="ET212" s="237">
        <f t="shared" si="293"/>
        <v>311.37599999999998</v>
      </c>
      <c r="EU212" s="237">
        <f t="shared" si="293"/>
        <v>311.37599999999998</v>
      </c>
      <c r="EV212" s="237">
        <f t="shared" si="293"/>
        <v>311.37599999999998</v>
      </c>
      <c r="EW212" s="237">
        <f t="shared" si="293"/>
        <v>311.37599999999998</v>
      </c>
      <c r="EX212" s="237">
        <f t="shared" si="293"/>
        <v>311.37599999999998</v>
      </c>
      <c r="EY212" s="237">
        <f t="shared" si="293"/>
        <v>311.37599999999998</v>
      </c>
      <c r="EZ212" s="237">
        <f t="shared" si="293"/>
        <v>311.37599999999998</v>
      </c>
      <c r="FA212" s="237">
        <f t="shared" si="293"/>
        <v>311.37599999999998</v>
      </c>
      <c r="FB212" s="237">
        <f t="shared" si="293"/>
        <v>311.37599999999998</v>
      </c>
      <c r="FC212" s="237">
        <f t="shared" si="293"/>
        <v>311.37599999999998</v>
      </c>
      <c r="FD212" s="237">
        <f t="shared" si="293"/>
        <v>311.37599999999998</v>
      </c>
      <c r="FE212" s="237">
        <f t="shared" si="293"/>
        <v>311.37599999999998</v>
      </c>
      <c r="FF212" s="237">
        <f t="shared" si="293"/>
        <v>311.37599999999998</v>
      </c>
      <c r="FG212" s="237">
        <f t="shared" si="293"/>
        <v>311.37599999999998</v>
      </c>
      <c r="FH212" s="237">
        <f t="shared" si="293"/>
        <v>311.37599999999998</v>
      </c>
      <c r="FI212" s="237">
        <f t="shared" si="293"/>
        <v>311.37599999999998</v>
      </c>
      <c r="FJ212" s="237">
        <f t="shared" si="293"/>
        <v>311.37599999999998</v>
      </c>
      <c r="FK212" s="237">
        <f t="shared" si="293"/>
        <v>311.37599999999998</v>
      </c>
      <c r="FL212" s="237">
        <f t="shared" si="293"/>
        <v>311.37599999999998</v>
      </c>
      <c r="FM212" s="237">
        <f t="shared" si="293"/>
        <v>311.37599999999998</v>
      </c>
      <c r="FN212" s="237">
        <f t="shared" si="293"/>
        <v>311.37599999999998</v>
      </c>
      <c r="FO212" s="237">
        <f t="shared" si="293"/>
        <v>311.37599999999998</v>
      </c>
      <c r="FP212" s="237">
        <f t="shared" si="293"/>
        <v>311.37599999999998</v>
      </c>
      <c r="FQ212" s="237">
        <f t="shared" si="293"/>
        <v>311.37599999999998</v>
      </c>
      <c r="FR212" s="237">
        <f t="shared" si="293"/>
        <v>311.37599999999998</v>
      </c>
      <c r="FS212" s="237">
        <f t="shared" si="293"/>
        <v>311.37599999999998</v>
      </c>
      <c r="FT212" s="237">
        <f t="shared" si="293"/>
        <v>311.37599999999998</v>
      </c>
      <c r="FU212" s="237">
        <f t="shared" si="293"/>
        <v>311.37599999999998</v>
      </c>
      <c r="FV212" s="237">
        <f t="shared" si="293"/>
        <v>311.37599999999998</v>
      </c>
      <c r="FW212" s="237">
        <f t="shared" si="293"/>
        <v>311.37599999999998</v>
      </c>
      <c r="FX212" s="237">
        <f t="shared" si="293"/>
        <v>311.37599999999998</v>
      </c>
      <c r="FY212" s="237">
        <f t="shared" si="293"/>
        <v>311.37599999999998</v>
      </c>
      <c r="FZ212" s="237">
        <f t="shared" si="293"/>
        <v>311.37599999999998</v>
      </c>
      <c r="GA212" s="237">
        <f t="shared" si="293"/>
        <v>311.37599999999998</v>
      </c>
      <c r="GB212" s="237">
        <f t="shared" si="293"/>
        <v>311.37599999999998</v>
      </c>
      <c r="GC212" s="237">
        <f t="shared" si="293"/>
        <v>311.37599999999998</v>
      </c>
      <c r="GD212" s="237">
        <f t="shared" si="293"/>
        <v>311.37599999999998</v>
      </c>
      <c r="GE212" s="237">
        <f t="shared" si="293"/>
        <v>311.37599999999998</v>
      </c>
      <c r="GF212" s="237">
        <f t="shared" si="293"/>
        <v>311.37599999999998</v>
      </c>
      <c r="GG212" s="237">
        <f t="shared" si="293"/>
        <v>311.37599999999998</v>
      </c>
      <c r="GH212" s="237">
        <f t="shared" si="293"/>
        <v>311.37599999999998</v>
      </c>
      <c r="GI212" s="237">
        <f t="shared" si="293"/>
        <v>311.37599999999998</v>
      </c>
      <c r="GJ212" s="237">
        <f t="shared" si="293"/>
        <v>311.37599999999998</v>
      </c>
      <c r="GK212" s="237">
        <f t="shared" si="293"/>
        <v>311.37599999999998</v>
      </c>
      <c r="GL212" s="237">
        <f t="shared" si="293"/>
        <v>311.37599999999998</v>
      </c>
      <c r="GM212" s="237">
        <f t="shared" si="293"/>
        <v>311.37599999999998</v>
      </c>
      <c r="GN212" s="237">
        <f t="shared" si="293"/>
        <v>311.37599999999998</v>
      </c>
      <c r="GO212" s="237">
        <f t="shared" si="293"/>
        <v>311.37599999999998</v>
      </c>
      <c r="GP212" s="237">
        <f t="shared" ref="GP212:GR212" si="294">SUM(GP203:GP211)</f>
        <v>311.37599999999998</v>
      </c>
      <c r="GQ212" s="237">
        <f t="shared" si="294"/>
        <v>311.37599999999998</v>
      </c>
      <c r="GR212" s="237">
        <f t="shared" si="294"/>
        <v>311.37599999999998</v>
      </c>
      <c r="GS212" s="237">
        <f t="shared" ref="GS212:GV212" si="295">SUM(GS203:GS211)</f>
        <v>311.37599999999998</v>
      </c>
      <c r="GT212" s="237">
        <f t="shared" si="295"/>
        <v>311.37599999999998</v>
      </c>
      <c r="GU212" s="237">
        <f t="shared" si="295"/>
        <v>311.37599999999998</v>
      </c>
      <c r="GV212" s="237">
        <f t="shared" si="295"/>
        <v>311.37599999999998</v>
      </c>
      <c r="GX212" s="230">
        <f t="shared" si="284"/>
        <v>211</v>
      </c>
    </row>
    <row r="213" spans="1:214" ht="12" hidden="1" customHeight="1" x14ac:dyDescent="0.2">
      <c r="A213" s="230" t="s">
        <v>440</v>
      </c>
      <c r="B213" s="208" t="str">
        <f t="shared" si="283"/>
        <v>x</v>
      </c>
      <c r="D213" s="223" t="str">
        <f>'Management Costs'!C114</f>
        <v>Step 3: calculate the monthly downtime cost</v>
      </c>
      <c r="GX213" s="230">
        <f t="shared" si="284"/>
        <v>212</v>
      </c>
    </row>
    <row r="214" spans="1:214" ht="12" hidden="1" customHeight="1" x14ac:dyDescent="0.2">
      <c r="A214" s="230" t="s">
        <v>440</v>
      </c>
      <c r="B214" s="208" t="str">
        <f t="shared" si="283"/>
        <v>x</v>
      </c>
      <c r="D214" s="231" t="s">
        <v>717</v>
      </c>
      <c r="E214" s="218">
        <f t="shared" ref="E214:BP214" si="296">IF(ISERROR(E202/(E43/12)),0,E202/(E43/12))</f>
        <v>27.899510524577398</v>
      </c>
      <c r="F214" s="218">
        <f t="shared" si="296"/>
        <v>30.840954779172485</v>
      </c>
      <c r="G214" s="218">
        <f t="shared" si="296"/>
        <v>36.723843288362659</v>
      </c>
      <c r="H214" s="218">
        <f t="shared" si="296"/>
        <v>26.423852674257006</v>
      </c>
      <c r="I214" s="218">
        <f t="shared" si="296"/>
        <v>29.365296928852096</v>
      </c>
      <c r="J214" s="218">
        <f t="shared" si="296"/>
        <v>35.248185438042277</v>
      </c>
      <c r="K214" s="218">
        <f t="shared" si="296"/>
        <v>27.452429926642857</v>
      </c>
      <c r="L214" s="218">
        <f t="shared" si="296"/>
        <v>30.271143680147482</v>
      </c>
      <c r="M214" s="218">
        <f t="shared" si="296"/>
        <v>35.908571187156738</v>
      </c>
      <c r="N214" s="218">
        <f t="shared" si="296"/>
        <v>25.943457694818914</v>
      </c>
      <c r="O214" s="218">
        <f t="shared" si="296"/>
        <v>28.762171448323546</v>
      </c>
      <c r="P214" s="218">
        <f t="shared" si="296"/>
        <v>34.399598955332792</v>
      </c>
      <c r="Q214" s="218">
        <f t="shared" si="296"/>
        <v>32.919108084891761</v>
      </c>
      <c r="R214" s="218">
        <f t="shared" si="296"/>
        <v>36.824302338227298</v>
      </c>
      <c r="S214" s="218">
        <f t="shared" si="296"/>
        <v>44.634690844898373</v>
      </c>
      <c r="T214" s="218">
        <f t="shared" si="296"/>
        <v>31.403280721248951</v>
      </c>
      <c r="U214" s="218">
        <f t="shared" si="296"/>
        <v>35.308474974584485</v>
      </c>
      <c r="V214" s="218">
        <f t="shared" si="296"/>
        <v>43.118863481255559</v>
      </c>
      <c r="W214" s="218">
        <f t="shared" si="296"/>
        <v>32.488122762148343</v>
      </c>
      <c r="X214" s="218">
        <f t="shared" si="296"/>
        <v>36.331654901960789</v>
      </c>
      <c r="Y214" s="218">
        <f t="shared" si="296"/>
        <v>44.018719181585681</v>
      </c>
      <c r="Z214" s="218">
        <f t="shared" si="296"/>
        <v>30.996830349531116</v>
      </c>
      <c r="AA214" s="218">
        <f t="shared" si="296"/>
        <v>34.840362489343562</v>
      </c>
      <c r="AB214" s="218">
        <f t="shared" si="296"/>
        <v>42.527426768968454</v>
      </c>
      <c r="AC214" s="218">
        <f t="shared" si="296"/>
        <v>30.658303618996566</v>
      </c>
      <c r="AD214" s="218">
        <f t="shared" si="296"/>
        <v>34.157233205252709</v>
      </c>
      <c r="AE214" s="218">
        <f t="shared" si="296"/>
        <v>41.155092377765008</v>
      </c>
      <c r="AF214" s="218">
        <f t="shared" si="296"/>
        <v>29.188372481453399</v>
      </c>
      <c r="AG214" s="218">
        <f t="shared" si="296"/>
        <v>32.687302067709552</v>
      </c>
      <c r="AH214" s="218">
        <f t="shared" si="296"/>
        <v>39.685161240221845</v>
      </c>
      <c r="AI214" s="218">
        <f t="shared" si="296"/>
        <v>28.060171332142151</v>
      </c>
      <c r="AJ214" s="218">
        <f t="shared" si="296"/>
        <v>31.005831050228309</v>
      </c>
      <c r="AK214" s="218">
        <f t="shared" si="296"/>
        <v>36.897150486400641</v>
      </c>
      <c r="AL214" s="218">
        <f t="shared" si="296"/>
        <v>26.556596783799883</v>
      </c>
      <c r="AM214" s="218">
        <f t="shared" si="296"/>
        <v>29.502256501886045</v>
      </c>
      <c r="AN214" s="218">
        <f t="shared" si="296"/>
        <v>35.393575938058369</v>
      </c>
      <c r="AO214" s="218">
        <f t="shared" si="296"/>
        <v>29.819849279350439</v>
      </c>
      <c r="AP214" s="218">
        <f t="shared" si="296"/>
        <v>33.100398111108277</v>
      </c>
      <c r="AQ214" s="218">
        <f t="shared" si="296"/>
        <v>39.661495774623965</v>
      </c>
      <c r="AR214" s="218">
        <f t="shared" si="296"/>
        <v>28.299228255238187</v>
      </c>
      <c r="AS214" s="218">
        <f t="shared" si="296"/>
        <v>31.579777086996035</v>
      </c>
      <c r="AT214" s="218">
        <f t="shared" si="296"/>
        <v>38.140874750511713</v>
      </c>
      <c r="AU214" s="218">
        <f t="shared" si="296"/>
        <v>27.153127779042418</v>
      </c>
      <c r="AV214" s="218">
        <f t="shared" si="296"/>
        <v>29.878452006980801</v>
      </c>
      <c r="AW214" s="218">
        <f t="shared" si="296"/>
        <v>35.329100462857575</v>
      </c>
      <c r="AX214" s="218">
        <f t="shared" si="296"/>
        <v>25.610626451172323</v>
      </c>
      <c r="AY214" s="218">
        <f t="shared" si="296"/>
        <v>28.335950679110702</v>
      </c>
      <c r="AZ214" s="218">
        <f t="shared" si="296"/>
        <v>33.786599134987476</v>
      </c>
      <c r="BA214" s="218">
        <f t="shared" si="296"/>
        <v>29.998063451102372</v>
      </c>
      <c r="BB214" s="218">
        <f t="shared" si="296"/>
        <v>33.380880944444876</v>
      </c>
      <c r="BC214" s="218">
        <f t="shared" si="296"/>
        <v>40.146515931129876</v>
      </c>
      <c r="BD214" s="218">
        <f t="shared" si="296"/>
        <v>28.544068254224396</v>
      </c>
      <c r="BE214" s="218">
        <f t="shared" si="296"/>
        <v>31.926885747566907</v>
      </c>
      <c r="BF214" s="218">
        <f t="shared" si="296"/>
        <v>38.692520734251914</v>
      </c>
      <c r="BG214" s="218">
        <f t="shared" si="296"/>
        <v>27.037840491733093</v>
      </c>
      <c r="BH214" s="218">
        <f t="shared" si="296"/>
        <v>29.790318899231082</v>
      </c>
      <c r="BI214" s="218">
        <f t="shared" si="296"/>
        <v>35.29527571422706</v>
      </c>
      <c r="BJ214" s="218">
        <f t="shared" si="296"/>
        <v>25.545550800884463</v>
      </c>
      <c r="BK214" s="218">
        <f t="shared" si="296"/>
        <v>28.298029208382456</v>
      </c>
      <c r="BL214" s="218">
        <f t="shared" si="296"/>
        <v>33.802986023378438</v>
      </c>
      <c r="BM214" s="218">
        <f t="shared" si="296"/>
        <v>27.252126206018808</v>
      </c>
      <c r="BN214" s="218">
        <f t="shared" si="296"/>
        <v>30.047461756373938</v>
      </c>
      <c r="BO214" s="218">
        <f t="shared" si="296"/>
        <v>35.638132857084209</v>
      </c>
      <c r="BP214" s="218">
        <f t="shared" si="296"/>
        <v>25.759836515170171</v>
      </c>
      <c r="BQ214" s="218">
        <f t="shared" ref="BQ214:EB214" si="297">IF(ISERROR(BQ202/(BQ43/12)),0,BQ202/(BQ43/12))</f>
        <v>28.555172065525312</v>
      </c>
      <c r="BR214" s="218">
        <f t="shared" si="297"/>
        <v>34.145843166235579</v>
      </c>
      <c r="BS214" s="218">
        <f t="shared" si="297"/>
        <v>25.925664747071174</v>
      </c>
      <c r="BT214" s="218">
        <f t="shared" si="297"/>
        <v>28.401877510573161</v>
      </c>
      <c r="BU214" s="218">
        <f t="shared" si="297"/>
        <v>33.354303037577139</v>
      </c>
      <c r="BV214" s="218">
        <f t="shared" si="297"/>
        <v>24.379544561158934</v>
      </c>
      <c r="BW214" s="218">
        <f t="shared" si="297"/>
        <v>26.855757324660921</v>
      </c>
      <c r="BX214" s="218">
        <f t="shared" si="297"/>
        <v>31.808182851664895</v>
      </c>
      <c r="BY214" s="218">
        <f t="shared" si="297"/>
        <v>32.553297550450253</v>
      </c>
      <c r="BZ214" s="218">
        <f t="shared" si="297"/>
        <v>36.393357601835916</v>
      </c>
      <c r="CA214" s="218">
        <f t="shared" si="297"/>
        <v>44.073477704607242</v>
      </c>
      <c r="CB214" s="218">
        <f t="shared" si="297"/>
        <v>31.045498091745866</v>
      </c>
      <c r="CC214" s="218">
        <f t="shared" si="297"/>
        <v>34.88555814313154</v>
      </c>
      <c r="CD214" s="218">
        <f t="shared" si="297"/>
        <v>42.565678245902873</v>
      </c>
      <c r="CE214" s="218">
        <f t="shared" si="297"/>
        <v>30.57037848071721</v>
      </c>
      <c r="CF214" s="218">
        <f t="shared" si="297"/>
        <v>33.988154104596973</v>
      </c>
      <c r="CG214" s="218">
        <f t="shared" si="297"/>
        <v>40.823705352356498</v>
      </c>
      <c r="CH214" s="218">
        <f t="shared" si="297"/>
        <v>29.036878408453532</v>
      </c>
      <c r="CI214" s="218">
        <f t="shared" si="297"/>
        <v>32.454654032333295</v>
      </c>
      <c r="CJ214" s="218">
        <f t="shared" si="297"/>
        <v>39.29020528009282</v>
      </c>
      <c r="CK214" s="218">
        <f t="shared" si="297"/>
        <v>29.189516153647848</v>
      </c>
      <c r="CL214" s="218">
        <f t="shared" si="297"/>
        <v>32.348321822196553</v>
      </c>
      <c r="CM214" s="218">
        <f t="shared" si="297"/>
        <v>38.665933159293971</v>
      </c>
      <c r="CN214" s="218">
        <f t="shared" si="297"/>
        <v>27.673218591466984</v>
      </c>
      <c r="CO214" s="218">
        <f t="shared" si="297"/>
        <v>30.832024260015697</v>
      </c>
      <c r="CP214" s="218">
        <f t="shared" si="297"/>
        <v>37.149635597113118</v>
      </c>
      <c r="CQ214" s="218">
        <f t="shared" si="297"/>
        <v>29.647547974115085</v>
      </c>
      <c r="CR214" s="218">
        <f t="shared" si="297"/>
        <v>32.878095698182655</v>
      </c>
      <c r="CS214" s="218">
        <f t="shared" si="297"/>
        <v>39.339191146317802</v>
      </c>
      <c r="CT214" s="218">
        <f t="shared" si="297"/>
        <v>28.111386103359639</v>
      </c>
      <c r="CU214" s="218">
        <f t="shared" si="297"/>
        <v>31.341933827427216</v>
      </c>
      <c r="CV214" s="218">
        <f t="shared" si="297"/>
        <v>37.803029275562359</v>
      </c>
      <c r="CW214" s="218">
        <f t="shared" si="297"/>
        <v>27.170657051770391</v>
      </c>
      <c r="CX214" s="218">
        <f t="shared" si="297"/>
        <v>29.916534299670811</v>
      </c>
      <c r="CY214" s="218">
        <f t="shared" si="297"/>
        <v>35.408288795471648</v>
      </c>
      <c r="CZ214" s="218">
        <f t="shared" si="297"/>
        <v>25.645202889316728</v>
      </c>
      <c r="DA214" s="218">
        <f t="shared" si="297"/>
        <v>28.391080137217148</v>
      </c>
      <c r="DB214" s="218">
        <f t="shared" si="297"/>
        <v>33.882834633017993</v>
      </c>
      <c r="DC214" s="218">
        <f t="shared" si="297"/>
        <v>29.585353754902673</v>
      </c>
      <c r="DD214" s="218">
        <f t="shared" si="297"/>
        <v>32.863966655562812</v>
      </c>
      <c r="DE214" s="218">
        <f t="shared" si="297"/>
        <v>39.421192456883105</v>
      </c>
      <c r="DF214" s="218">
        <f t="shared" si="297"/>
        <v>28.109695904582281</v>
      </c>
      <c r="DG214" s="218">
        <f t="shared" si="297"/>
        <v>31.388308805242424</v>
      </c>
      <c r="DH214" s="218">
        <f t="shared" si="297"/>
        <v>37.945534606562717</v>
      </c>
      <c r="DI214" s="218">
        <f t="shared" si="297"/>
        <v>34.080630672351546</v>
      </c>
      <c r="DJ214" s="218">
        <f t="shared" si="297"/>
        <v>38.136982555744801</v>
      </c>
      <c r="DK214" s="218">
        <f t="shared" si="297"/>
        <v>46.249686322531325</v>
      </c>
      <c r="DL214" s="218">
        <f t="shared" si="297"/>
        <v>32.483656421274496</v>
      </c>
      <c r="DM214" s="218">
        <f t="shared" si="297"/>
        <v>36.540008304667751</v>
      </c>
      <c r="DN214" s="218">
        <f t="shared" si="297"/>
        <v>44.652712071454289</v>
      </c>
      <c r="DO214" s="218">
        <f t="shared" si="297"/>
        <v>33.375908285409217</v>
      </c>
      <c r="DP214" s="218">
        <f t="shared" si="297"/>
        <v>37.409507933237172</v>
      </c>
      <c r="DQ214" s="218">
        <f t="shared" si="297"/>
        <v>45.476707228893083</v>
      </c>
      <c r="DR214" s="218">
        <f t="shared" si="297"/>
        <v>31.89712627615533</v>
      </c>
      <c r="DS214" s="218">
        <f t="shared" si="297"/>
        <v>35.930725923983289</v>
      </c>
      <c r="DT214" s="218">
        <f t="shared" si="297"/>
        <v>43.997925219639214</v>
      </c>
      <c r="DU214" s="218">
        <f t="shared" si="297"/>
        <v>29.553360539028731</v>
      </c>
      <c r="DV214" s="218">
        <f t="shared" si="297"/>
        <v>32.783076023391814</v>
      </c>
      <c r="DW214" s="218">
        <f t="shared" si="297"/>
        <v>39.242506992117981</v>
      </c>
      <c r="DX214" s="218">
        <f t="shared" si="297"/>
        <v>28.035203915586067</v>
      </c>
      <c r="DY214" s="218">
        <f t="shared" si="297"/>
        <v>31.264919399949143</v>
      </c>
      <c r="DZ214" s="218">
        <f t="shared" si="297"/>
        <v>37.724350368675303</v>
      </c>
      <c r="EA214" s="218">
        <f t="shared" si="297"/>
        <v>28.171154530012878</v>
      </c>
      <c r="EB214" s="218">
        <f t="shared" si="297"/>
        <v>31.167975425330813</v>
      </c>
      <c r="EC214" s="218">
        <f t="shared" ref="EC214:GN214" si="298">IF(ISERROR(EC202/(EC43/12)),0,EC202/(EC43/12))</f>
        <v>37.161617215966686</v>
      </c>
      <c r="ED214" s="218">
        <f t="shared" si="298"/>
        <v>26.696544519328235</v>
      </c>
      <c r="EE214" s="218">
        <f t="shared" si="298"/>
        <v>29.693365414646177</v>
      </c>
      <c r="EF214" s="218">
        <f t="shared" si="298"/>
        <v>35.687007205282043</v>
      </c>
      <c r="EG214" s="218">
        <f t="shared" si="298"/>
        <v>0</v>
      </c>
      <c r="EH214" s="218">
        <f t="shared" si="298"/>
        <v>0</v>
      </c>
      <c r="EI214" s="218">
        <f t="shared" si="298"/>
        <v>0</v>
      </c>
      <c r="EJ214" s="218">
        <f t="shared" si="298"/>
        <v>0</v>
      </c>
      <c r="EK214" s="218">
        <f t="shared" si="298"/>
        <v>0</v>
      </c>
      <c r="EL214" s="218">
        <f t="shared" si="298"/>
        <v>0</v>
      </c>
      <c r="EM214" s="218">
        <f t="shared" si="298"/>
        <v>0</v>
      </c>
      <c r="EN214" s="218">
        <f t="shared" si="298"/>
        <v>0</v>
      </c>
      <c r="EO214" s="218">
        <f t="shared" si="298"/>
        <v>0</v>
      </c>
      <c r="EP214" s="218">
        <f t="shared" si="298"/>
        <v>0</v>
      </c>
      <c r="EQ214" s="218">
        <f t="shared" si="298"/>
        <v>0</v>
      </c>
      <c r="ER214" s="218">
        <f t="shared" si="298"/>
        <v>0</v>
      </c>
      <c r="ES214" s="218">
        <f t="shared" si="298"/>
        <v>0</v>
      </c>
      <c r="ET214" s="218">
        <f t="shared" si="298"/>
        <v>0</v>
      </c>
      <c r="EU214" s="218">
        <f t="shared" si="298"/>
        <v>0</v>
      </c>
      <c r="EV214" s="218">
        <f t="shared" si="298"/>
        <v>0</v>
      </c>
      <c r="EW214" s="218">
        <f t="shared" si="298"/>
        <v>0</v>
      </c>
      <c r="EX214" s="218">
        <f t="shared" si="298"/>
        <v>0</v>
      </c>
      <c r="EY214" s="218">
        <f t="shared" si="298"/>
        <v>0</v>
      </c>
      <c r="EZ214" s="218">
        <f t="shared" si="298"/>
        <v>0</v>
      </c>
      <c r="FA214" s="218">
        <f t="shared" si="298"/>
        <v>0</v>
      </c>
      <c r="FB214" s="218">
        <f t="shared" si="298"/>
        <v>0</v>
      </c>
      <c r="FC214" s="218">
        <f t="shared" si="298"/>
        <v>0</v>
      </c>
      <c r="FD214" s="218">
        <f t="shared" si="298"/>
        <v>0</v>
      </c>
      <c r="FE214" s="218">
        <f t="shared" si="298"/>
        <v>0</v>
      </c>
      <c r="FF214" s="218">
        <f t="shared" si="298"/>
        <v>0</v>
      </c>
      <c r="FG214" s="218">
        <f t="shared" si="298"/>
        <v>0</v>
      </c>
      <c r="FH214" s="218">
        <f t="shared" si="298"/>
        <v>0</v>
      </c>
      <c r="FI214" s="218">
        <f t="shared" si="298"/>
        <v>0</v>
      </c>
      <c r="FJ214" s="218">
        <f t="shared" si="298"/>
        <v>0</v>
      </c>
      <c r="FK214" s="218">
        <f t="shared" si="298"/>
        <v>0</v>
      </c>
      <c r="FL214" s="218">
        <f t="shared" si="298"/>
        <v>0</v>
      </c>
      <c r="FM214" s="218">
        <f t="shared" si="298"/>
        <v>0</v>
      </c>
      <c r="FN214" s="218">
        <f t="shared" si="298"/>
        <v>0</v>
      </c>
      <c r="FO214" s="218">
        <f t="shared" si="298"/>
        <v>0</v>
      </c>
      <c r="FP214" s="218">
        <f t="shared" si="298"/>
        <v>0</v>
      </c>
      <c r="FQ214" s="218">
        <f t="shared" si="298"/>
        <v>0</v>
      </c>
      <c r="FR214" s="218">
        <f t="shared" si="298"/>
        <v>0</v>
      </c>
      <c r="FS214" s="218">
        <f t="shared" si="298"/>
        <v>0</v>
      </c>
      <c r="FT214" s="218">
        <f t="shared" si="298"/>
        <v>0</v>
      </c>
      <c r="FU214" s="218">
        <f t="shared" si="298"/>
        <v>0</v>
      </c>
      <c r="FV214" s="218">
        <f t="shared" si="298"/>
        <v>0</v>
      </c>
      <c r="FW214" s="218">
        <f t="shared" si="298"/>
        <v>0</v>
      </c>
      <c r="FX214" s="218">
        <f t="shared" si="298"/>
        <v>0</v>
      </c>
      <c r="FY214" s="218">
        <f t="shared" si="298"/>
        <v>0</v>
      </c>
      <c r="FZ214" s="218">
        <f t="shared" si="298"/>
        <v>0</v>
      </c>
      <c r="GA214" s="218">
        <f t="shared" si="298"/>
        <v>0</v>
      </c>
      <c r="GB214" s="218">
        <f t="shared" si="298"/>
        <v>0</v>
      </c>
      <c r="GC214" s="218">
        <f t="shared" si="298"/>
        <v>0</v>
      </c>
      <c r="GD214" s="218">
        <f t="shared" si="298"/>
        <v>0</v>
      </c>
      <c r="GE214" s="218">
        <f t="shared" si="298"/>
        <v>0</v>
      </c>
      <c r="GF214" s="218">
        <f t="shared" si="298"/>
        <v>0</v>
      </c>
      <c r="GG214" s="218">
        <f t="shared" si="298"/>
        <v>0</v>
      </c>
      <c r="GH214" s="218">
        <f t="shared" si="298"/>
        <v>0</v>
      </c>
      <c r="GI214" s="218">
        <f t="shared" si="298"/>
        <v>0</v>
      </c>
      <c r="GJ214" s="218">
        <f t="shared" si="298"/>
        <v>0</v>
      </c>
      <c r="GK214" s="218">
        <f t="shared" si="298"/>
        <v>0</v>
      </c>
      <c r="GL214" s="218">
        <f t="shared" si="298"/>
        <v>0</v>
      </c>
      <c r="GM214" s="218">
        <f t="shared" si="298"/>
        <v>0</v>
      </c>
      <c r="GN214" s="218">
        <f t="shared" si="298"/>
        <v>0</v>
      </c>
      <c r="GO214" s="218">
        <f t="shared" ref="GO214:GR214" si="299">IF(ISERROR(GO202/(GO43/12)),0,GO202/(GO43/12))</f>
        <v>0</v>
      </c>
      <c r="GP214" s="218">
        <f t="shared" si="299"/>
        <v>0</v>
      </c>
      <c r="GQ214" s="218">
        <f t="shared" si="299"/>
        <v>0</v>
      </c>
      <c r="GR214" s="218">
        <f t="shared" si="299"/>
        <v>0</v>
      </c>
      <c r="GS214" s="218">
        <f t="shared" ref="GS214:GV214" si="300">IF(ISERROR(GS202/(GS43/12)),0,GS202/(GS43/12))</f>
        <v>0</v>
      </c>
      <c r="GT214" s="218">
        <f t="shared" si="300"/>
        <v>0</v>
      </c>
      <c r="GU214" s="218">
        <f t="shared" si="300"/>
        <v>0</v>
      </c>
      <c r="GV214" s="218">
        <f t="shared" si="300"/>
        <v>0</v>
      </c>
      <c r="GX214" s="230">
        <f t="shared" si="284"/>
        <v>213</v>
      </c>
    </row>
    <row r="215" spans="1:214" ht="12" hidden="1" customHeight="1" x14ac:dyDescent="0.2">
      <c r="A215" s="230" t="s">
        <v>440</v>
      </c>
      <c r="B215" s="208" t="str">
        <f t="shared" si="283"/>
        <v>x</v>
      </c>
      <c r="D215" s="231" t="s">
        <v>718</v>
      </c>
      <c r="E215" s="218">
        <f t="shared" ref="E215:BP215" si="301">IF(ISERROR(E212/(E43/12)),0,E212/(E43/12))</f>
        <v>278.43711503528243</v>
      </c>
      <c r="F215" s="218">
        <f t="shared" si="301"/>
        <v>307.79272869614141</v>
      </c>
      <c r="G215" s="218">
        <f t="shared" si="301"/>
        <v>366.50395601785937</v>
      </c>
      <c r="H215" s="218">
        <f t="shared" si="301"/>
        <v>263.71004968908494</v>
      </c>
      <c r="I215" s="218">
        <f t="shared" si="301"/>
        <v>293.06566334994386</v>
      </c>
      <c r="J215" s="218">
        <f t="shared" si="301"/>
        <v>351.77689067166193</v>
      </c>
      <c r="K215" s="218">
        <f t="shared" si="301"/>
        <v>273.97525066789569</v>
      </c>
      <c r="L215" s="218">
        <f t="shared" si="301"/>
        <v>302.10601392787186</v>
      </c>
      <c r="M215" s="218">
        <f t="shared" si="301"/>
        <v>358.36754044782424</v>
      </c>
      <c r="N215" s="218">
        <f t="shared" si="301"/>
        <v>258.9157077942927</v>
      </c>
      <c r="O215" s="218">
        <f t="shared" si="301"/>
        <v>287.04647105426892</v>
      </c>
      <c r="P215" s="218">
        <f t="shared" si="301"/>
        <v>343.3079975742213</v>
      </c>
      <c r="Q215" s="218">
        <f t="shared" si="301"/>
        <v>328.53269868721975</v>
      </c>
      <c r="R215" s="218">
        <f t="shared" si="301"/>
        <v>367.50653733550843</v>
      </c>
      <c r="S215" s="218">
        <f t="shared" si="301"/>
        <v>445.45421463208578</v>
      </c>
      <c r="T215" s="218">
        <f t="shared" si="301"/>
        <v>313.4047415980645</v>
      </c>
      <c r="U215" s="218">
        <f t="shared" si="301"/>
        <v>352.37858024635318</v>
      </c>
      <c r="V215" s="218">
        <f t="shared" si="301"/>
        <v>430.32625754293059</v>
      </c>
      <c r="W215" s="218">
        <f t="shared" si="301"/>
        <v>324.23146516624041</v>
      </c>
      <c r="X215" s="218">
        <f t="shared" si="301"/>
        <v>362.58991592156866</v>
      </c>
      <c r="Y215" s="218">
        <f t="shared" si="301"/>
        <v>439.30681743222505</v>
      </c>
      <c r="Z215" s="218">
        <f t="shared" si="301"/>
        <v>309.34836688832058</v>
      </c>
      <c r="AA215" s="218">
        <f t="shared" si="301"/>
        <v>347.70681764364878</v>
      </c>
      <c r="AB215" s="218">
        <f t="shared" si="301"/>
        <v>424.42371915430533</v>
      </c>
      <c r="AC215" s="218">
        <f t="shared" si="301"/>
        <v>305.96987011758569</v>
      </c>
      <c r="AD215" s="218">
        <f t="shared" si="301"/>
        <v>340.8891873884221</v>
      </c>
      <c r="AE215" s="218">
        <f t="shared" si="301"/>
        <v>410.72782193009482</v>
      </c>
      <c r="AF215" s="218">
        <f t="shared" si="301"/>
        <v>291.29995736490486</v>
      </c>
      <c r="AG215" s="218">
        <f t="shared" si="301"/>
        <v>326.21927463574133</v>
      </c>
      <c r="AH215" s="218">
        <f t="shared" si="301"/>
        <v>396.05790917741399</v>
      </c>
      <c r="AI215" s="218">
        <f t="shared" si="301"/>
        <v>280.04050989477867</v>
      </c>
      <c r="AJ215" s="218">
        <f t="shared" si="301"/>
        <v>309.43819388127855</v>
      </c>
      <c r="AK215" s="218">
        <f t="shared" si="301"/>
        <v>368.23356185427832</v>
      </c>
      <c r="AL215" s="218">
        <f t="shared" si="301"/>
        <v>265.03483590232281</v>
      </c>
      <c r="AM215" s="218">
        <f t="shared" si="301"/>
        <v>294.4325198888227</v>
      </c>
      <c r="AN215" s="218">
        <f t="shared" si="301"/>
        <v>353.22788786182252</v>
      </c>
      <c r="AO215" s="218">
        <f t="shared" si="301"/>
        <v>297.60209580791735</v>
      </c>
      <c r="AP215" s="218">
        <f t="shared" si="301"/>
        <v>330.34197314886057</v>
      </c>
      <c r="AQ215" s="218">
        <f t="shared" si="301"/>
        <v>395.82172783074719</v>
      </c>
      <c r="AR215" s="218">
        <f t="shared" si="301"/>
        <v>282.42629798727717</v>
      </c>
      <c r="AS215" s="218">
        <f t="shared" si="301"/>
        <v>315.16617532822045</v>
      </c>
      <c r="AT215" s="218">
        <f t="shared" si="301"/>
        <v>380.64593001010689</v>
      </c>
      <c r="AU215" s="218">
        <f t="shared" si="301"/>
        <v>270.98821523484332</v>
      </c>
      <c r="AV215" s="218">
        <f t="shared" si="301"/>
        <v>298.18695102966842</v>
      </c>
      <c r="AW215" s="218">
        <f t="shared" si="301"/>
        <v>352.58442261931856</v>
      </c>
      <c r="AX215" s="218">
        <f t="shared" si="301"/>
        <v>255.59405198269974</v>
      </c>
      <c r="AY215" s="218">
        <f t="shared" si="301"/>
        <v>282.79278777752484</v>
      </c>
      <c r="AZ215" s="218">
        <f t="shared" si="301"/>
        <v>337.19025936717503</v>
      </c>
      <c r="BA215" s="218">
        <f t="shared" si="301"/>
        <v>299.38067324200165</v>
      </c>
      <c r="BB215" s="218">
        <f t="shared" si="301"/>
        <v>333.14119182555982</v>
      </c>
      <c r="BC215" s="218">
        <f t="shared" si="301"/>
        <v>400.66222899267621</v>
      </c>
      <c r="BD215" s="218">
        <f t="shared" si="301"/>
        <v>284.8698011771595</v>
      </c>
      <c r="BE215" s="218">
        <f t="shared" si="301"/>
        <v>318.63031976071773</v>
      </c>
      <c r="BF215" s="218">
        <f t="shared" si="301"/>
        <v>386.15135692783417</v>
      </c>
      <c r="BG215" s="218">
        <f t="shared" si="301"/>
        <v>269.83764810749625</v>
      </c>
      <c r="BH215" s="218">
        <f t="shared" si="301"/>
        <v>297.30738261432617</v>
      </c>
      <c r="BI215" s="218">
        <f t="shared" si="301"/>
        <v>352.24685162798608</v>
      </c>
      <c r="BJ215" s="218">
        <f t="shared" si="301"/>
        <v>254.94459699282692</v>
      </c>
      <c r="BK215" s="218">
        <f t="shared" si="301"/>
        <v>282.4143314996569</v>
      </c>
      <c r="BL215" s="218">
        <f t="shared" si="301"/>
        <v>337.3538005133168</v>
      </c>
      <c r="BM215" s="218">
        <f t="shared" si="301"/>
        <v>271.97621953606767</v>
      </c>
      <c r="BN215" s="218">
        <f t="shared" si="301"/>
        <v>299.87366832861193</v>
      </c>
      <c r="BO215" s="218">
        <f t="shared" si="301"/>
        <v>355.66856591370038</v>
      </c>
      <c r="BP215" s="218">
        <f t="shared" si="301"/>
        <v>257.08316842139834</v>
      </c>
      <c r="BQ215" s="218">
        <f t="shared" ref="BQ215:EB215" si="302">IF(ISERROR(BQ212/(BQ43/12)),0,BQ212/(BQ43/12))</f>
        <v>284.98061721394259</v>
      </c>
      <c r="BR215" s="218">
        <f t="shared" si="302"/>
        <v>340.7755147990311</v>
      </c>
      <c r="BS215" s="218">
        <f t="shared" si="302"/>
        <v>258.73813417577031</v>
      </c>
      <c r="BT215" s="218">
        <f t="shared" si="302"/>
        <v>283.45073755552016</v>
      </c>
      <c r="BU215" s="218">
        <f t="shared" si="302"/>
        <v>332.87594431501986</v>
      </c>
      <c r="BV215" s="218">
        <f t="shared" si="302"/>
        <v>243.30785472036609</v>
      </c>
      <c r="BW215" s="218">
        <f t="shared" si="302"/>
        <v>268.02045810011589</v>
      </c>
      <c r="BX215" s="218">
        <f t="shared" si="302"/>
        <v>317.44566485961565</v>
      </c>
      <c r="BY215" s="218">
        <f t="shared" si="302"/>
        <v>324.88190955349347</v>
      </c>
      <c r="BZ215" s="218">
        <f t="shared" si="302"/>
        <v>363.20570886632242</v>
      </c>
      <c r="CA215" s="218">
        <f t="shared" si="302"/>
        <v>439.85330749198027</v>
      </c>
      <c r="CB215" s="218">
        <f t="shared" si="302"/>
        <v>309.83407095562376</v>
      </c>
      <c r="CC215" s="218">
        <f t="shared" si="302"/>
        <v>348.15787026845271</v>
      </c>
      <c r="CD215" s="218">
        <f t="shared" si="302"/>
        <v>424.80546889411073</v>
      </c>
      <c r="CE215" s="218">
        <f t="shared" si="302"/>
        <v>305.09237723755774</v>
      </c>
      <c r="CF215" s="218">
        <f t="shared" si="302"/>
        <v>339.20177796387776</v>
      </c>
      <c r="CG215" s="218">
        <f t="shared" si="302"/>
        <v>407.42057941651785</v>
      </c>
      <c r="CH215" s="218">
        <f t="shared" si="302"/>
        <v>289.78804651636625</v>
      </c>
      <c r="CI215" s="218">
        <f t="shared" si="302"/>
        <v>323.89744724268627</v>
      </c>
      <c r="CJ215" s="218">
        <f t="shared" si="302"/>
        <v>392.11624869532642</v>
      </c>
      <c r="CK215" s="218">
        <f t="shared" si="302"/>
        <v>291.31137121340549</v>
      </c>
      <c r="CL215" s="218">
        <f t="shared" si="302"/>
        <v>322.8362517855216</v>
      </c>
      <c r="CM215" s="218">
        <f t="shared" si="302"/>
        <v>385.88601292975386</v>
      </c>
      <c r="CN215" s="218">
        <f t="shared" si="302"/>
        <v>276.17872154284049</v>
      </c>
      <c r="CO215" s="218">
        <f t="shared" si="302"/>
        <v>307.70360211495665</v>
      </c>
      <c r="CP215" s="218">
        <f t="shared" si="302"/>
        <v>370.75336325918892</v>
      </c>
      <c r="CQ215" s="218">
        <f t="shared" si="302"/>
        <v>295.88252878166855</v>
      </c>
      <c r="CR215" s="218">
        <f t="shared" si="302"/>
        <v>328.12339506786287</v>
      </c>
      <c r="CS215" s="218">
        <f t="shared" si="302"/>
        <v>392.60512764025168</v>
      </c>
      <c r="CT215" s="218">
        <f t="shared" si="302"/>
        <v>280.5516333115292</v>
      </c>
      <c r="CU215" s="218">
        <f t="shared" si="302"/>
        <v>312.79249959772358</v>
      </c>
      <c r="CV215" s="218">
        <f t="shared" si="302"/>
        <v>377.27423217011233</v>
      </c>
      <c r="CW215" s="218">
        <f t="shared" si="302"/>
        <v>271.16315737666849</v>
      </c>
      <c r="CX215" s="218">
        <f t="shared" si="302"/>
        <v>298.56701231071469</v>
      </c>
      <c r="CY215" s="218">
        <f t="shared" si="302"/>
        <v>353.37472217880702</v>
      </c>
      <c r="CZ215" s="218">
        <f t="shared" si="302"/>
        <v>255.93912483538097</v>
      </c>
      <c r="DA215" s="218">
        <f t="shared" si="302"/>
        <v>283.34297976942719</v>
      </c>
      <c r="DB215" s="218">
        <f t="shared" si="302"/>
        <v>338.15068963751958</v>
      </c>
      <c r="DC215" s="218">
        <f t="shared" si="302"/>
        <v>295.26183047392868</v>
      </c>
      <c r="DD215" s="218">
        <f t="shared" si="302"/>
        <v>327.98238722251688</v>
      </c>
      <c r="DE215" s="218">
        <f t="shared" si="302"/>
        <v>393.42350071969338</v>
      </c>
      <c r="DF215" s="218">
        <f t="shared" si="302"/>
        <v>280.53476512773119</v>
      </c>
      <c r="DG215" s="218">
        <f t="shared" si="302"/>
        <v>313.25532187631944</v>
      </c>
      <c r="DH215" s="218">
        <f t="shared" si="302"/>
        <v>378.69643537349594</v>
      </c>
      <c r="DI215" s="218">
        <f t="shared" si="302"/>
        <v>340.12469411006839</v>
      </c>
      <c r="DJ215" s="218">
        <f t="shared" si="302"/>
        <v>380.60708590633317</v>
      </c>
      <c r="DK215" s="218">
        <f t="shared" si="302"/>
        <v>461.57186949886255</v>
      </c>
      <c r="DL215" s="218">
        <f t="shared" si="302"/>
        <v>324.18689108431948</v>
      </c>
      <c r="DM215" s="218">
        <f t="shared" si="302"/>
        <v>364.66928288058421</v>
      </c>
      <c r="DN215" s="218">
        <f t="shared" si="302"/>
        <v>445.63406647311388</v>
      </c>
      <c r="DO215" s="218">
        <f t="shared" si="302"/>
        <v>333.09156468838393</v>
      </c>
      <c r="DP215" s="218">
        <f t="shared" si="302"/>
        <v>373.34688917370698</v>
      </c>
      <c r="DQ215" s="218">
        <f t="shared" si="302"/>
        <v>453.85753814435304</v>
      </c>
      <c r="DR215" s="218">
        <f t="shared" si="302"/>
        <v>318.33332023603026</v>
      </c>
      <c r="DS215" s="218">
        <f t="shared" si="302"/>
        <v>358.58864472135326</v>
      </c>
      <c r="DT215" s="218">
        <f t="shared" si="302"/>
        <v>439.09929369199943</v>
      </c>
      <c r="DU215" s="218">
        <f t="shared" si="302"/>
        <v>294.9425381795067</v>
      </c>
      <c r="DV215" s="218">
        <f t="shared" si="302"/>
        <v>327.17509871345027</v>
      </c>
      <c r="DW215" s="218">
        <f t="shared" si="302"/>
        <v>391.64021978133741</v>
      </c>
      <c r="DX215" s="218">
        <f t="shared" si="302"/>
        <v>279.79133507754898</v>
      </c>
      <c r="DY215" s="218">
        <f t="shared" si="302"/>
        <v>312.02389561149249</v>
      </c>
      <c r="DZ215" s="218">
        <f t="shared" si="302"/>
        <v>376.48901667937969</v>
      </c>
      <c r="EA215" s="218">
        <f t="shared" si="302"/>
        <v>281.14812220952848</v>
      </c>
      <c r="EB215" s="218">
        <f t="shared" si="302"/>
        <v>311.05639474480154</v>
      </c>
      <c r="EC215" s="218">
        <f t="shared" ref="EC215:GN215" si="303">IF(ISERROR(EC212/(EC43/12)),0,EC212/(EC43/12))</f>
        <v>370.87293981534754</v>
      </c>
      <c r="ED215" s="218">
        <f t="shared" si="303"/>
        <v>266.43151430289583</v>
      </c>
      <c r="EE215" s="218">
        <f t="shared" si="303"/>
        <v>296.33978683816883</v>
      </c>
      <c r="EF215" s="218">
        <f t="shared" si="303"/>
        <v>356.15633190871483</v>
      </c>
      <c r="EG215" s="218">
        <f t="shared" si="303"/>
        <v>0</v>
      </c>
      <c r="EH215" s="218">
        <f t="shared" si="303"/>
        <v>0</v>
      </c>
      <c r="EI215" s="218">
        <f t="shared" si="303"/>
        <v>0</v>
      </c>
      <c r="EJ215" s="218">
        <f t="shared" si="303"/>
        <v>0</v>
      </c>
      <c r="EK215" s="218">
        <f t="shared" si="303"/>
        <v>0</v>
      </c>
      <c r="EL215" s="218">
        <f t="shared" si="303"/>
        <v>0</v>
      </c>
      <c r="EM215" s="218">
        <f t="shared" si="303"/>
        <v>0</v>
      </c>
      <c r="EN215" s="218">
        <f t="shared" si="303"/>
        <v>0</v>
      </c>
      <c r="EO215" s="218">
        <f t="shared" si="303"/>
        <v>0</v>
      </c>
      <c r="EP215" s="218">
        <f t="shared" si="303"/>
        <v>0</v>
      </c>
      <c r="EQ215" s="218">
        <f t="shared" si="303"/>
        <v>0</v>
      </c>
      <c r="ER215" s="218">
        <f t="shared" si="303"/>
        <v>0</v>
      </c>
      <c r="ES215" s="218">
        <f t="shared" si="303"/>
        <v>0</v>
      </c>
      <c r="ET215" s="218">
        <f t="shared" si="303"/>
        <v>0</v>
      </c>
      <c r="EU215" s="218">
        <f t="shared" si="303"/>
        <v>0</v>
      </c>
      <c r="EV215" s="218">
        <f t="shared" si="303"/>
        <v>0</v>
      </c>
      <c r="EW215" s="218">
        <f t="shared" si="303"/>
        <v>0</v>
      </c>
      <c r="EX215" s="218">
        <f t="shared" si="303"/>
        <v>0</v>
      </c>
      <c r="EY215" s="218">
        <f t="shared" si="303"/>
        <v>0</v>
      </c>
      <c r="EZ215" s="218">
        <f t="shared" si="303"/>
        <v>0</v>
      </c>
      <c r="FA215" s="218">
        <f t="shared" si="303"/>
        <v>0</v>
      </c>
      <c r="FB215" s="218">
        <f t="shared" si="303"/>
        <v>0</v>
      </c>
      <c r="FC215" s="218">
        <f t="shared" si="303"/>
        <v>0</v>
      </c>
      <c r="FD215" s="218">
        <f t="shared" si="303"/>
        <v>0</v>
      </c>
      <c r="FE215" s="218">
        <f t="shared" si="303"/>
        <v>0</v>
      </c>
      <c r="FF215" s="218">
        <f t="shared" si="303"/>
        <v>0</v>
      </c>
      <c r="FG215" s="218">
        <f t="shared" si="303"/>
        <v>0</v>
      </c>
      <c r="FH215" s="218">
        <f t="shared" si="303"/>
        <v>0</v>
      </c>
      <c r="FI215" s="218">
        <f t="shared" si="303"/>
        <v>0</v>
      </c>
      <c r="FJ215" s="218">
        <f t="shared" si="303"/>
        <v>0</v>
      </c>
      <c r="FK215" s="218">
        <f t="shared" si="303"/>
        <v>0</v>
      </c>
      <c r="FL215" s="218">
        <f t="shared" si="303"/>
        <v>0</v>
      </c>
      <c r="FM215" s="218">
        <f t="shared" si="303"/>
        <v>0</v>
      </c>
      <c r="FN215" s="218">
        <f t="shared" si="303"/>
        <v>0</v>
      </c>
      <c r="FO215" s="218">
        <f t="shared" si="303"/>
        <v>0</v>
      </c>
      <c r="FP215" s="218">
        <f t="shared" si="303"/>
        <v>0</v>
      </c>
      <c r="FQ215" s="218">
        <f t="shared" si="303"/>
        <v>0</v>
      </c>
      <c r="FR215" s="218">
        <f t="shared" si="303"/>
        <v>0</v>
      </c>
      <c r="FS215" s="218">
        <f t="shared" si="303"/>
        <v>0</v>
      </c>
      <c r="FT215" s="218">
        <f t="shared" si="303"/>
        <v>0</v>
      </c>
      <c r="FU215" s="218">
        <f t="shared" si="303"/>
        <v>0</v>
      </c>
      <c r="FV215" s="218">
        <f t="shared" si="303"/>
        <v>0</v>
      </c>
      <c r="FW215" s="218">
        <f t="shared" si="303"/>
        <v>0</v>
      </c>
      <c r="FX215" s="218">
        <f t="shared" si="303"/>
        <v>0</v>
      </c>
      <c r="FY215" s="218">
        <f t="shared" si="303"/>
        <v>0</v>
      </c>
      <c r="FZ215" s="218">
        <f t="shared" si="303"/>
        <v>0</v>
      </c>
      <c r="GA215" s="218">
        <f t="shared" si="303"/>
        <v>0</v>
      </c>
      <c r="GB215" s="218">
        <f t="shared" si="303"/>
        <v>0</v>
      </c>
      <c r="GC215" s="218">
        <f t="shared" si="303"/>
        <v>0</v>
      </c>
      <c r="GD215" s="218">
        <f t="shared" si="303"/>
        <v>0</v>
      </c>
      <c r="GE215" s="218">
        <f t="shared" si="303"/>
        <v>0</v>
      </c>
      <c r="GF215" s="218">
        <f t="shared" si="303"/>
        <v>0</v>
      </c>
      <c r="GG215" s="218">
        <f t="shared" si="303"/>
        <v>0</v>
      </c>
      <c r="GH215" s="218">
        <f t="shared" si="303"/>
        <v>0</v>
      </c>
      <c r="GI215" s="218">
        <f t="shared" si="303"/>
        <v>0</v>
      </c>
      <c r="GJ215" s="218">
        <f t="shared" si="303"/>
        <v>0</v>
      </c>
      <c r="GK215" s="218">
        <f t="shared" si="303"/>
        <v>0</v>
      </c>
      <c r="GL215" s="218">
        <f t="shared" si="303"/>
        <v>0</v>
      </c>
      <c r="GM215" s="218">
        <f t="shared" si="303"/>
        <v>0</v>
      </c>
      <c r="GN215" s="218">
        <f t="shared" si="303"/>
        <v>0</v>
      </c>
      <c r="GO215" s="218">
        <f t="shared" ref="GO215:GR215" si="304">IF(ISERROR(GO212/(GO43/12)),0,GO212/(GO43/12))</f>
        <v>0</v>
      </c>
      <c r="GP215" s="218">
        <f t="shared" si="304"/>
        <v>0</v>
      </c>
      <c r="GQ215" s="218">
        <f t="shared" si="304"/>
        <v>0</v>
      </c>
      <c r="GR215" s="218">
        <f t="shared" si="304"/>
        <v>0</v>
      </c>
      <c r="GS215" s="218">
        <f t="shared" ref="GS215:GV215" si="305">IF(ISERROR(GS212/(GS43/12)),0,GS212/(GS43/12))</f>
        <v>0</v>
      </c>
      <c r="GT215" s="218">
        <f t="shared" si="305"/>
        <v>0</v>
      </c>
      <c r="GU215" s="218">
        <f t="shared" si="305"/>
        <v>0</v>
      </c>
      <c r="GV215" s="218">
        <f t="shared" si="305"/>
        <v>0</v>
      </c>
      <c r="GX215" s="230">
        <f t="shared" si="284"/>
        <v>214</v>
      </c>
    </row>
    <row r="216" spans="1:214" ht="12" hidden="1" customHeight="1" x14ac:dyDescent="0.2">
      <c r="A216" s="230" t="s">
        <v>440</v>
      </c>
      <c r="B216" s="208" t="str">
        <f t="shared" si="283"/>
        <v>x</v>
      </c>
      <c r="D216" s="231" t="str">
        <f>'Management Costs'!C118</f>
        <v>Monthly interest</v>
      </c>
      <c r="E216" s="218">
        <f>IF(ISERROR(IPMT('Model Assumptions'!$I$40/12,1,1,E215,0,0)),0,IPMT('Model Assumptions'!$I$40/12,1,1,E215,0,0))</f>
        <v>-1.1601546459803433</v>
      </c>
      <c r="F216" s="218">
        <f>IF(ISERROR(IPMT('Model Assumptions'!$I$40/12,1,1,F215,0,0)),0,IPMT('Model Assumptions'!$I$40/12,1,1,F215,0,0))</f>
        <v>-1.2824697029005891</v>
      </c>
      <c r="G216" s="218">
        <f>IF(ISERROR(IPMT('Model Assumptions'!$I$40/12,1,1,G215,0,0)),0,IPMT('Model Assumptions'!$I$40/12,1,1,G215,0,0))</f>
        <v>-1.5270998167410808</v>
      </c>
      <c r="H216" s="218">
        <f>IF(ISERROR(IPMT('Model Assumptions'!$I$40/12,1,1,H215,0,0)),0,IPMT('Model Assumptions'!$I$40/12,1,1,H215,0,0))</f>
        <v>-1.0987918737045206</v>
      </c>
      <c r="I216" s="218">
        <f>IF(ISERROR(IPMT('Model Assumptions'!$I$40/12,1,1,I215,0,0)),0,IPMT('Model Assumptions'!$I$40/12,1,1,I215,0,0))</f>
        <v>-1.2211069306247662</v>
      </c>
      <c r="J216" s="218">
        <f>IF(ISERROR(IPMT('Model Assumptions'!$I$40/12,1,1,J215,0,0)),0,IPMT('Model Assumptions'!$I$40/12,1,1,J215,0,0))</f>
        <v>-1.465737044465258</v>
      </c>
      <c r="K216" s="218">
        <f>IF(ISERROR(IPMT('Model Assumptions'!$I$40/12,1,1,K215,0,0)),0,IPMT('Model Assumptions'!$I$40/12,1,1,K215,0,0))</f>
        <v>-1.1415635444495653</v>
      </c>
      <c r="L216" s="218">
        <f>IF(ISERROR(IPMT('Model Assumptions'!$I$40/12,1,1,L215,0,0)),0,IPMT('Model Assumptions'!$I$40/12,1,1,L215,0,0))</f>
        <v>-1.2587750580327994</v>
      </c>
      <c r="M216" s="218">
        <f>IF(ISERROR(IPMT('Model Assumptions'!$I$40/12,1,1,M215,0,0)),0,IPMT('Model Assumptions'!$I$40/12,1,1,M215,0,0))</f>
        <v>-1.4931980851992677</v>
      </c>
      <c r="N216" s="218">
        <f>IF(ISERROR(IPMT('Model Assumptions'!$I$40/12,1,1,N215,0,0)),0,IPMT('Model Assumptions'!$I$40/12,1,1,N215,0,0))</f>
        <v>-1.0788154491428863</v>
      </c>
      <c r="O216" s="218">
        <f>IF(ISERROR(IPMT('Model Assumptions'!$I$40/12,1,1,O215,0,0)),0,IPMT('Model Assumptions'!$I$40/12,1,1,O215,0,0))</f>
        <v>-1.1960269627261204</v>
      </c>
      <c r="P216" s="218">
        <f>IF(ISERROR(IPMT('Model Assumptions'!$I$40/12,1,1,P215,0,0)),0,IPMT('Model Assumptions'!$I$40/12,1,1,P215,0,0))</f>
        <v>-1.4304499898925891</v>
      </c>
      <c r="Q216" s="218">
        <f>IF(ISERROR(IPMT('Model Assumptions'!$I$40/12,1,1,Q215,0,0)),0,IPMT('Model Assumptions'!$I$40/12,1,1,Q215,0,0))</f>
        <v>-1.3688862445300822</v>
      </c>
      <c r="R216" s="218">
        <f>IF(ISERROR(IPMT('Model Assumptions'!$I$40/12,1,1,R215,0,0)),0,IPMT('Model Assumptions'!$I$40/12,1,1,R215,0,0))</f>
        <v>-1.5312772388979519</v>
      </c>
      <c r="S216" s="218">
        <f>IF(ISERROR(IPMT('Model Assumptions'!$I$40/12,1,1,S215,0,0)),0,IPMT('Model Assumptions'!$I$40/12,1,1,S215,0,0))</f>
        <v>-1.8560592276336907</v>
      </c>
      <c r="T216" s="218">
        <f>IF(ISERROR(IPMT('Model Assumptions'!$I$40/12,1,1,T215,0,0)),0,IPMT('Model Assumptions'!$I$40/12,1,1,T215,0,0))</f>
        <v>-1.3058530899919354</v>
      </c>
      <c r="U216" s="218">
        <f>IF(ISERROR(IPMT('Model Assumptions'!$I$40/12,1,1,U215,0,0)),0,IPMT('Model Assumptions'!$I$40/12,1,1,U215,0,0))</f>
        <v>-1.4682440843598048</v>
      </c>
      <c r="V216" s="218">
        <f>IF(ISERROR(IPMT('Model Assumptions'!$I$40/12,1,1,V215,0,0)),0,IPMT('Model Assumptions'!$I$40/12,1,1,V215,0,0))</f>
        <v>-1.7930260730955441</v>
      </c>
      <c r="W216" s="218">
        <f>IF(ISERROR(IPMT('Model Assumptions'!$I$40/12,1,1,W215,0,0)),0,IPMT('Model Assumptions'!$I$40/12,1,1,W215,0,0))</f>
        <v>-1.3509644381926684</v>
      </c>
      <c r="X216" s="218">
        <f>IF(ISERROR(IPMT('Model Assumptions'!$I$40/12,1,1,X215,0,0)),0,IPMT('Model Assumptions'!$I$40/12,1,1,X215,0,0))</f>
        <v>-1.5107913163398694</v>
      </c>
      <c r="Y216" s="218">
        <f>IF(ISERROR(IPMT('Model Assumptions'!$I$40/12,1,1,Y215,0,0)),0,IPMT('Model Assumptions'!$I$40/12,1,1,Y215,0,0))</f>
        <v>-1.8304450726342709</v>
      </c>
      <c r="Z216" s="218">
        <f>IF(ISERROR(IPMT('Model Assumptions'!$I$40/12,1,1,Z215,0,0)),0,IPMT('Model Assumptions'!$I$40/12,1,1,Z215,0,0))</f>
        <v>-1.2889515287013358</v>
      </c>
      <c r="AA216" s="218">
        <f>IF(ISERROR(IPMT('Model Assumptions'!$I$40/12,1,1,AA215,0,0)),0,IPMT('Model Assumptions'!$I$40/12,1,1,AA215,0,0))</f>
        <v>-1.4487784068485365</v>
      </c>
      <c r="AB216" s="218">
        <f>IF(ISERROR(IPMT('Model Assumptions'!$I$40/12,1,1,AB215,0,0)),0,IPMT('Model Assumptions'!$I$40/12,1,1,AB215,0,0))</f>
        <v>-1.7684321631429389</v>
      </c>
      <c r="AC216" s="218">
        <f>IF(ISERROR(IPMT('Model Assumptions'!$I$40/12,1,1,AC215,0,0)),0,IPMT('Model Assumptions'!$I$40/12,1,1,AC215,0,0))</f>
        <v>-1.2748744588232734</v>
      </c>
      <c r="AD216" s="218">
        <f>IF(ISERROR(IPMT('Model Assumptions'!$I$40/12,1,1,AD215,0,0)),0,IPMT('Model Assumptions'!$I$40/12,1,1,AD215,0,0))</f>
        <v>-1.4203716141184255</v>
      </c>
      <c r="AE216" s="218">
        <f>IF(ISERROR(IPMT('Model Assumptions'!$I$40/12,1,1,AE215,0,0)),0,IPMT('Model Assumptions'!$I$40/12,1,1,AE215,0,0))</f>
        <v>-1.7113659247087283</v>
      </c>
      <c r="AF216" s="218">
        <f>IF(ISERROR(IPMT('Model Assumptions'!$I$40/12,1,1,AF215,0,0)),0,IPMT('Model Assumptions'!$I$40/12,1,1,AF215,0,0))</f>
        <v>-1.2137498223537702</v>
      </c>
      <c r="AG216" s="218">
        <f>IF(ISERROR(IPMT('Model Assumptions'!$I$40/12,1,1,AG215,0,0)),0,IPMT('Model Assumptions'!$I$40/12,1,1,AG215,0,0))</f>
        <v>-1.3592469776489222</v>
      </c>
      <c r="AH216" s="218">
        <f>IF(ISERROR(IPMT('Model Assumptions'!$I$40/12,1,1,AH215,0,0)),0,IPMT('Model Assumptions'!$I$40/12,1,1,AH215,0,0))</f>
        <v>-1.650241288239225</v>
      </c>
      <c r="AI216" s="218">
        <f>IF(ISERROR(IPMT('Model Assumptions'!$I$40/12,1,1,AI215,0,0)),0,IPMT('Model Assumptions'!$I$40/12,1,1,AI215,0,0))</f>
        <v>-1.1668354578949112</v>
      </c>
      <c r="AJ216" s="218">
        <f>IF(ISERROR(IPMT('Model Assumptions'!$I$40/12,1,1,AJ215,0,0)),0,IPMT('Model Assumptions'!$I$40/12,1,1,AJ215,0,0))</f>
        <v>-1.2893258078386607</v>
      </c>
      <c r="AK216" s="218">
        <f>IF(ISERROR(IPMT('Model Assumptions'!$I$40/12,1,1,AK215,0,0)),0,IPMT('Model Assumptions'!$I$40/12,1,1,AK215,0,0))</f>
        <v>-1.5343065077261597</v>
      </c>
      <c r="AL216" s="218">
        <f>IF(ISERROR(IPMT('Model Assumptions'!$I$40/12,1,1,AL215,0,0)),0,IPMT('Model Assumptions'!$I$40/12,1,1,AL215,0,0))</f>
        <v>-1.1043118162596783</v>
      </c>
      <c r="AM216" s="218">
        <f>IF(ISERROR(IPMT('Model Assumptions'!$I$40/12,1,1,AM215,0,0)),0,IPMT('Model Assumptions'!$I$40/12,1,1,AM215,0,0))</f>
        <v>-1.2268021662034279</v>
      </c>
      <c r="AN216" s="218">
        <f>IF(ISERROR(IPMT('Model Assumptions'!$I$40/12,1,1,AN215,0,0)),0,IPMT('Model Assumptions'!$I$40/12,1,1,AN215,0,0))</f>
        <v>-1.4717828660909271</v>
      </c>
      <c r="AO216" s="218">
        <f>IF(ISERROR(IPMT('Model Assumptions'!$I$40/12,1,1,AO215,0,0)),0,IPMT('Model Assumptions'!$I$40/12,1,1,AO215,0,0))</f>
        <v>-1.2400087325329889</v>
      </c>
      <c r="AP216" s="218">
        <f>IF(ISERROR(IPMT('Model Assumptions'!$I$40/12,1,1,AP215,0,0)),0,IPMT('Model Assumptions'!$I$40/12,1,1,AP215,0,0))</f>
        <v>-1.3764248881202523</v>
      </c>
      <c r="AQ216" s="218">
        <f>IF(ISERROR(IPMT('Model Assumptions'!$I$40/12,1,1,AQ215,0,0)),0,IPMT('Model Assumptions'!$I$40/12,1,1,AQ215,0,0))</f>
        <v>-1.64925719929478</v>
      </c>
      <c r="AR216" s="218">
        <f>IF(ISERROR(IPMT('Model Assumptions'!$I$40/12,1,1,AR215,0,0)),0,IPMT('Model Assumptions'!$I$40/12,1,1,AR215,0,0))</f>
        <v>-1.1767762416136551</v>
      </c>
      <c r="AS216" s="218">
        <f>IF(ISERROR(IPMT('Model Assumptions'!$I$40/12,1,1,AS215,0,0)),0,IPMT('Model Assumptions'!$I$40/12,1,1,AS215,0,0))</f>
        <v>-1.3131923972009185</v>
      </c>
      <c r="AT216" s="218">
        <f>IF(ISERROR(IPMT('Model Assumptions'!$I$40/12,1,1,AT215,0,0)),0,IPMT('Model Assumptions'!$I$40/12,1,1,AT215,0,0))</f>
        <v>-1.5860247083754453</v>
      </c>
      <c r="AU216" s="218">
        <f>IF(ISERROR(IPMT('Model Assumptions'!$I$40/12,1,1,AU215,0,0)),0,IPMT('Model Assumptions'!$I$40/12,1,1,AU215,0,0))</f>
        <v>-1.1291175634785138</v>
      </c>
      <c r="AV216" s="218">
        <f>IF(ISERROR(IPMT('Model Assumptions'!$I$40/12,1,1,AV215,0,0)),0,IPMT('Model Assumptions'!$I$40/12,1,1,AV215,0,0))</f>
        <v>-1.242445629290285</v>
      </c>
      <c r="AW216" s="218">
        <f>IF(ISERROR(IPMT('Model Assumptions'!$I$40/12,1,1,AW215,0,0)),0,IPMT('Model Assumptions'!$I$40/12,1,1,AW215,0,0))</f>
        <v>-1.4691017609138273</v>
      </c>
      <c r="AX216" s="218">
        <f>IF(ISERROR(IPMT('Model Assumptions'!$I$40/12,1,1,AX215,0,0)),0,IPMT('Model Assumptions'!$I$40/12,1,1,AX215,0,0))</f>
        <v>-1.0649752165945821</v>
      </c>
      <c r="AY216" s="218">
        <f>IF(ISERROR(IPMT('Model Assumptions'!$I$40/12,1,1,AY215,0,0)),0,IPMT('Model Assumptions'!$I$40/12,1,1,AY215,0,0))</f>
        <v>-1.1783032824063535</v>
      </c>
      <c r="AZ216" s="218">
        <f>IF(ISERROR(IPMT('Model Assumptions'!$I$40/12,1,1,AZ215,0,0)),0,IPMT('Model Assumptions'!$I$40/12,1,1,AZ215,0,0))</f>
        <v>-1.404959414029896</v>
      </c>
      <c r="BA216" s="218">
        <f>IF(ISERROR(IPMT('Model Assumptions'!$I$40/12,1,1,BA215,0,0)),0,IPMT('Model Assumptions'!$I$40/12,1,1,BA215,0,0))</f>
        <v>-1.2474194718416736</v>
      </c>
      <c r="BB216" s="218">
        <f>IF(ISERROR(IPMT('Model Assumptions'!$I$40/12,1,1,BB215,0,0)),0,IPMT('Model Assumptions'!$I$40/12,1,1,BB215,0,0))</f>
        <v>-1.3880882992731658</v>
      </c>
      <c r="BC216" s="218">
        <f>IF(ISERROR(IPMT('Model Assumptions'!$I$40/12,1,1,BC215,0,0)),0,IPMT('Model Assumptions'!$I$40/12,1,1,BC215,0,0))</f>
        <v>-1.6694259541361509</v>
      </c>
      <c r="BD216" s="218">
        <f>IF(ISERROR(IPMT('Model Assumptions'!$I$40/12,1,1,BD215,0,0)),0,IPMT('Model Assumptions'!$I$40/12,1,1,BD215,0,0))</f>
        <v>-1.1869575049048313</v>
      </c>
      <c r="BE216" s="218">
        <f>IF(ISERROR(IPMT('Model Assumptions'!$I$40/12,1,1,BE215,0,0)),0,IPMT('Model Assumptions'!$I$40/12,1,1,BE215,0,0))</f>
        <v>-1.3276263323363238</v>
      </c>
      <c r="BF216" s="218">
        <f>IF(ISERROR(IPMT('Model Assumptions'!$I$40/12,1,1,BF215,0,0)),0,IPMT('Model Assumptions'!$I$40/12,1,1,BF215,0,0))</f>
        <v>-1.6089639871993091</v>
      </c>
      <c r="BG216" s="218">
        <f>IF(ISERROR(IPMT('Model Assumptions'!$I$40/12,1,1,BG215,0,0)),0,IPMT('Model Assumptions'!$I$40/12,1,1,BG215,0,0))</f>
        <v>-1.1243235337812343</v>
      </c>
      <c r="BH216" s="218">
        <f>IF(ISERROR(IPMT('Model Assumptions'!$I$40/12,1,1,BH215,0,0)),0,IPMT('Model Assumptions'!$I$40/12,1,1,BH215,0,0))</f>
        <v>-1.2387807608930257</v>
      </c>
      <c r="BI216" s="218">
        <f>IF(ISERROR(IPMT('Model Assumptions'!$I$40/12,1,1,BI215,0,0)),0,IPMT('Model Assumptions'!$I$40/12,1,1,BI215,0,0))</f>
        <v>-1.4676952151166087</v>
      </c>
      <c r="BJ216" s="218">
        <f>IF(ISERROR(IPMT('Model Assumptions'!$I$40/12,1,1,BJ215,0,0)),0,IPMT('Model Assumptions'!$I$40/12,1,1,BJ215,0,0))</f>
        <v>-1.0622691541367788</v>
      </c>
      <c r="BK216" s="218">
        <f>IF(ISERROR(IPMT('Model Assumptions'!$I$40/12,1,1,BK215,0,0)),0,IPMT('Model Assumptions'!$I$40/12,1,1,BK215,0,0))</f>
        <v>-1.1767263812485704</v>
      </c>
      <c r="BL216" s="218">
        <f>IF(ISERROR(IPMT('Model Assumptions'!$I$40/12,1,1,BL215,0,0)),0,IPMT('Model Assumptions'!$I$40/12,1,1,BL215,0,0))</f>
        <v>-1.4056408354721532</v>
      </c>
      <c r="BM216" s="218">
        <f>IF(ISERROR(IPMT('Model Assumptions'!$I$40/12,1,1,BM215,0,0)),0,IPMT('Model Assumptions'!$I$40/12,1,1,BM215,0,0))</f>
        <v>-1.1332342480669486</v>
      </c>
      <c r="BN216" s="218">
        <f>IF(ISERROR(IPMT('Model Assumptions'!$I$40/12,1,1,BN215,0,0)),0,IPMT('Model Assumptions'!$I$40/12,1,1,BN215,0,0))</f>
        <v>-1.249473618035883</v>
      </c>
      <c r="BO216" s="218">
        <f>IF(ISERROR(IPMT('Model Assumptions'!$I$40/12,1,1,BO215,0,0)),0,IPMT('Model Assumptions'!$I$40/12,1,1,BO215,0,0))</f>
        <v>-1.4819523579737515</v>
      </c>
      <c r="BP216" s="218">
        <f>IF(ISERROR(IPMT('Model Assumptions'!$I$40/12,1,1,BP215,0,0)),0,IPMT('Model Assumptions'!$I$40/12,1,1,BP215,0,0))</f>
        <v>-1.0711798684224931</v>
      </c>
      <c r="BQ216" s="218">
        <f>IF(ISERROR(IPMT('Model Assumptions'!$I$40/12,1,1,BQ215,0,0)),0,IPMT('Model Assumptions'!$I$40/12,1,1,BQ215,0,0))</f>
        <v>-1.1874192383914275</v>
      </c>
      <c r="BR216" s="218">
        <f>IF(ISERROR(IPMT('Model Assumptions'!$I$40/12,1,1,BR215,0,0)),0,IPMT('Model Assumptions'!$I$40/12,1,1,BR215,0,0))</f>
        <v>-1.4198979783292962</v>
      </c>
      <c r="BS216" s="218">
        <f>IF(ISERROR(IPMT('Model Assumptions'!$I$40/12,1,1,BS215,0,0)),0,IPMT('Model Assumptions'!$I$40/12,1,1,BS215,0,0))</f>
        <v>-1.0780755590657096</v>
      </c>
      <c r="BT216" s="218">
        <f>IF(ISERROR(IPMT('Model Assumptions'!$I$40/12,1,1,BT215,0,0)),0,IPMT('Model Assumptions'!$I$40/12,1,1,BT215,0,0))</f>
        <v>-1.1810447398146673</v>
      </c>
      <c r="BU216" s="218">
        <f>IF(ISERROR(IPMT('Model Assumptions'!$I$40/12,1,1,BU215,0,0)),0,IPMT('Model Assumptions'!$I$40/12,1,1,BU215,0,0))</f>
        <v>-1.3869831013125828</v>
      </c>
      <c r="BV216" s="218">
        <f>IF(ISERROR(IPMT('Model Assumptions'!$I$40/12,1,1,BV215,0,0)),0,IPMT('Model Assumptions'!$I$40/12,1,1,BV215,0,0))</f>
        <v>-1.0137827280015255</v>
      </c>
      <c r="BW216" s="218">
        <f>IF(ISERROR(IPMT('Model Assumptions'!$I$40/12,1,1,BW215,0,0)),0,IPMT('Model Assumptions'!$I$40/12,1,1,BW215,0,0))</f>
        <v>-1.1167519087504829</v>
      </c>
      <c r="BX216" s="218">
        <f>IF(ISERROR(IPMT('Model Assumptions'!$I$40/12,1,1,BX215,0,0)),0,IPMT('Model Assumptions'!$I$40/12,1,1,BX215,0,0))</f>
        <v>-1.3226902702483985</v>
      </c>
      <c r="BY216" s="218">
        <f>IF(ISERROR(IPMT('Model Assumptions'!$I$40/12,1,1,BY215,0,0)),0,IPMT('Model Assumptions'!$I$40/12,1,1,BY215,0,0))</f>
        <v>-1.3536746231395562</v>
      </c>
      <c r="BZ216" s="218">
        <f>IF(ISERROR(IPMT('Model Assumptions'!$I$40/12,1,1,BZ215,0,0)),0,IPMT('Model Assumptions'!$I$40/12,1,1,BZ215,0,0))</f>
        <v>-1.5133571202763434</v>
      </c>
      <c r="CA216" s="218">
        <f>IF(ISERROR(IPMT('Model Assumptions'!$I$40/12,1,1,CA215,0,0)),0,IPMT('Model Assumptions'!$I$40/12,1,1,CA215,0,0))</f>
        <v>-1.8327221145499177</v>
      </c>
      <c r="CB216" s="218">
        <f>IF(ISERROR(IPMT('Model Assumptions'!$I$40/12,1,1,CB215,0,0)),0,IPMT('Model Assumptions'!$I$40/12,1,1,CB215,0,0))</f>
        <v>-1.2909752956484324</v>
      </c>
      <c r="CC216" s="218">
        <f>IF(ISERROR(IPMT('Model Assumptions'!$I$40/12,1,1,CC215,0,0)),0,IPMT('Model Assumptions'!$I$40/12,1,1,CC215,0,0))</f>
        <v>-1.4506577927852196</v>
      </c>
      <c r="CD216" s="218">
        <f>IF(ISERROR(IPMT('Model Assumptions'!$I$40/12,1,1,CD215,0,0)),0,IPMT('Model Assumptions'!$I$40/12,1,1,CD215,0,0))</f>
        <v>-1.7700227870587948</v>
      </c>
      <c r="CE216" s="218">
        <f>IF(ISERROR(IPMT('Model Assumptions'!$I$40/12,1,1,CE215,0,0)),0,IPMT('Model Assumptions'!$I$40/12,1,1,CE215,0,0))</f>
        <v>-1.2712182384898238</v>
      </c>
      <c r="CF216" s="218">
        <f>IF(ISERROR(IPMT('Model Assumptions'!$I$40/12,1,1,CF215,0,0)),0,IPMT('Model Assumptions'!$I$40/12,1,1,CF215,0,0))</f>
        <v>-1.4133407415161574</v>
      </c>
      <c r="CG216" s="218">
        <f>IF(ISERROR(IPMT('Model Assumptions'!$I$40/12,1,1,CG215,0,0)),0,IPMT('Model Assumptions'!$I$40/12,1,1,CG215,0,0))</f>
        <v>-1.6975857475688243</v>
      </c>
      <c r="CH216" s="218">
        <f>IF(ISERROR(IPMT('Model Assumptions'!$I$40/12,1,1,CH215,0,0)),0,IPMT('Model Assumptions'!$I$40/12,1,1,CH215,0,0))</f>
        <v>-1.2074501938181927</v>
      </c>
      <c r="CI216" s="218">
        <f>IF(ISERROR(IPMT('Model Assumptions'!$I$40/12,1,1,CI215,0,0)),0,IPMT('Model Assumptions'!$I$40/12,1,1,CI215,0,0))</f>
        <v>-1.3495726968445261</v>
      </c>
      <c r="CJ216" s="218">
        <f>IF(ISERROR(IPMT('Model Assumptions'!$I$40/12,1,1,CJ215,0,0)),0,IPMT('Model Assumptions'!$I$40/12,1,1,CJ215,0,0))</f>
        <v>-1.6338177028971934</v>
      </c>
      <c r="CK216" s="218">
        <f>IF(ISERROR(IPMT('Model Assumptions'!$I$40/12,1,1,CK215,0,0)),0,IPMT('Model Assumptions'!$I$40/12,1,1,CK215,0,0))</f>
        <v>-1.2137973800558561</v>
      </c>
      <c r="CL216" s="218">
        <f>IF(ISERROR(IPMT('Model Assumptions'!$I$40/12,1,1,CL215,0,0)),0,IPMT('Model Assumptions'!$I$40/12,1,1,CL215,0,0))</f>
        <v>-1.3451510491063399</v>
      </c>
      <c r="CM216" s="218">
        <f>IF(ISERROR(IPMT('Model Assumptions'!$I$40/12,1,1,CM215,0,0)),0,IPMT('Model Assumptions'!$I$40/12,1,1,CM215,0,0))</f>
        <v>-1.6078583872073078</v>
      </c>
      <c r="CN216" s="218">
        <f>IF(ISERROR(IPMT('Model Assumptions'!$I$40/12,1,1,CN215,0,0)),0,IPMT('Model Assumptions'!$I$40/12,1,1,CN215,0,0))</f>
        <v>-1.1507446730951687</v>
      </c>
      <c r="CO216" s="218">
        <f>IF(ISERROR(IPMT('Model Assumptions'!$I$40/12,1,1,CO215,0,0)),0,IPMT('Model Assumptions'!$I$40/12,1,1,CO215,0,0))</f>
        <v>-1.2820983421456527</v>
      </c>
      <c r="CP216" s="218">
        <f>IF(ISERROR(IPMT('Model Assumptions'!$I$40/12,1,1,CP215,0,0)),0,IPMT('Model Assumptions'!$I$40/12,1,1,CP215,0,0))</f>
        <v>-1.5448056802466206</v>
      </c>
      <c r="CQ216" s="218">
        <f>IF(ISERROR(IPMT('Model Assumptions'!$I$40/12,1,1,CQ215,0,0)),0,IPMT('Model Assumptions'!$I$40/12,1,1,CQ215,0,0))</f>
        <v>-1.2328438699236191</v>
      </c>
      <c r="CR216" s="218">
        <f>IF(ISERROR(IPMT('Model Assumptions'!$I$40/12,1,1,CR215,0,0)),0,IPMT('Model Assumptions'!$I$40/12,1,1,CR215,0,0))</f>
        <v>-1.367180812782762</v>
      </c>
      <c r="CS216" s="218">
        <f>IF(ISERROR(IPMT('Model Assumptions'!$I$40/12,1,1,CS215,0,0)),0,IPMT('Model Assumptions'!$I$40/12,1,1,CS215,0,0))</f>
        <v>-1.6358546985010487</v>
      </c>
      <c r="CT216" s="218">
        <f>IF(ISERROR(IPMT('Model Assumptions'!$I$40/12,1,1,CT215,0,0)),0,IPMT('Model Assumptions'!$I$40/12,1,1,CT215,0,0))</f>
        <v>-1.1689651387980384</v>
      </c>
      <c r="CU216" s="218">
        <f>IF(ISERROR(IPMT('Model Assumptions'!$I$40/12,1,1,CU215,0,0)),0,IPMT('Model Assumptions'!$I$40/12,1,1,CU215,0,0))</f>
        <v>-1.3033020816571816</v>
      </c>
      <c r="CV216" s="218">
        <f>IF(ISERROR(IPMT('Model Assumptions'!$I$40/12,1,1,CV215,0,0)),0,IPMT('Model Assumptions'!$I$40/12,1,1,CV215,0,0))</f>
        <v>-1.5719759673754681</v>
      </c>
      <c r="CW216" s="218">
        <f>IF(ISERROR(IPMT('Model Assumptions'!$I$40/12,1,1,CW215,0,0)),0,IPMT('Model Assumptions'!$I$40/12,1,1,CW215,0,0))</f>
        <v>-1.129846489069452</v>
      </c>
      <c r="CX216" s="218">
        <f>IF(ISERROR(IPMT('Model Assumptions'!$I$40/12,1,1,CX215,0,0)),0,IPMT('Model Assumptions'!$I$40/12,1,1,CX215,0,0))</f>
        <v>-1.2440292179613113</v>
      </c>
      <c r="CY216" s="218">
        <f>IF(ISERROR(IPMT('Model Assumptions'!$I$40/12,1,1,CY215,0,0)),0,IPMT('Model Assumptions'!$I$40/12,1,1,CY215,0,0))</f>
        <v>-1.4723946757450292</v>
      </c>
      <c r="CZ216" s="218">
        <f>IF(ISERROR(IPMT('Model Assumptions'!$I$40/12,1,1,CZ215,0,0)),0,IPMT('Model Assumptions'!$I$40/12,1,1,CZ215,0,0))</f>
        <v>-1.0664130201474207</v>
      </c>
      <c r="DA216" s="218">
        <f>IF(ISERROR(IPMT('Model Assumptions'!$I$40/12,1,1,DA215,0,0)),0,IPMT('Model Assumptions'!$I$40/12,1,1,DA215,0,0))</f>
        <v>-1.18059574903928</v>
      </c>
      <c r="DB216" s="218">
        <f>IF(ISERROR(IPMT('Model Assumptions'!$I$40/12,1,1,DB215,0,0)),0,IPMT('Model Assumptions'!$I$40/12,1,1,DB215,0,0))</f>
        <v>-1.4089612068229982</v>
      </c>
      <c r="DC216" s="218">
        <f>IF(ISERROR(IPMT('Model Assumptions'!$I$40/12,1,1,DC215,0,0)),0,IPMT('Model Assumptions'!$I$40/12,1,1,DC215,0,0))</f>
        <v>-1.2302576269747028</v>
      </c>
      <c r="DD216" s="218">
        <f>IF(ISERROR(IPMT('Model Assumptions'!$I$40/12,1,1,DD215,0,0)),0,IPMT('Model Assumptions'!$I$40/12,1,1,DD215,0,0))</f>
        <v>-1.3665932800938203</v>
      </c>
      <c r="DE216" s="218">
        <f>IF(ISERROR(IPMT('Model Assumptions'!$I$40/12,1,1,DE215,0,0)),0,IPMT('Model Assumptions'!$I$40/12,1,1,DE215,0,0))</f>
        <v>-1.6392645863320556</v>
      </c>
      <c r="DF216" s="218">
        <f>IF(ISERROR(IPMT('Model Assumptions'!$I$40/12,1,1,DF215,0,0)),0,IPMT('Model Assumptions'!$I$40/12,1,1,DF215,0,0))</f>
        <v>-1.16889485469888</v>
      </c>
      <c r="DG216" s="218">
        <f>IF(ISERROR(IPMT('Model Assumptions'!$I$40/12,1,1,DG215,0,0)),0,IPMT('Model Assumptions'!$I$40/12,1,1,DG215,0,0))</f>
        <v>-1.3052305078179978</v>
      </c>
      <c r="DH216" s="218">
        <f>IF(ISERROR(IPMT('Model Assumptions'!$I$40/12,1,1,DH215,0,0)),0,IPMT('Model Assumptions'!$I$40/12,1,1,DH215,0,0))</f>
        <v>-1.5779018140562331</v>
      </c>
      <c r="DI216" s="218">
        <f>IF(ISERROR(IPMT('Model Assumptions'!$I$40/12,1,1,DI215,0,0)),0,IPMT('Model Assumptions'!$I$40/12,1,1,DI215,0,0))</f>
        <v>-1.4171862254586183</v>
      </c>
      <c r="DJ216" s="218">
        <f>IF(ISERROR(IPMT('Model Assumptions'!$I$40/12,1,1,DJ215,0,0)),0,IPMT('Model Assumptions'!$I$40/12,1,1,DJ215,0,0))</f>
        <v>-1.5858628579430549</v>
      </c>
      <c r="DK216" s="218">
        <f>IF(ISERROR(IPMT('Model Assumptions'!$I$40/12,1,1,DK215,0,0)),0,IPMT('Model Assumptions'!$I$40/12,1,1,DK215,0,0))</f>
        <v>-1.9232161229119273</v>
      </c>
      <c r="DL216" s="218">
        <f>IF(ISERROR(IPMT('Model Assumptions'!$I$40/12,1,1,DL215,0,0)),0,IPMT('Model Assumptions'!$I$40/12,1,1,DL215,0,0))</f>
        <v>-1.3507787128513311</v>
      </c>
      <c r="DM216" s="218">
        <f>IF(ISERROR(IPMT('Model Assumptions'!$I$40/12,1,1,DM215,0,0)),0,IPMT('Model Assumptions'!$I$40/12,1,1,DM215,0,0))</f>
        <v>-1.5194553453357675</v>
      </c>
      <c r="DN216" s="218">
        <f>IF(ISERROR(IPMT('Model Assumptions'!$I$40/12,1,1,DN215,0,0)),0,IPMT('Model Assumptions'!$I$40/12,1,1,DN215,0,0))</f>
        <v>-1.8568086103046411</v>
      </c>
      <c r="DO216" s="218">
        <f>IF(ISERROR(IPMT('Model Assumptions'!$I$40/12,1,1,DO215,0,0)),0,IPMT('Model Assumptions'!$I$40/12,1,1,DO215,0,0))</f>
        <v>-1.387881519534933</v>
      </c>
      <c r="DP216" s="218">
        <f>IF(ISERROR(IPMT('Model Assumptions'!$I$40/12,1,1,DP215,0,0)),0,IPMT('Model Assumptions'!$I$40/12,1,1,DP215,0,0))</f>
        <v>-1.555612038223779</v>
      </c>
      <c r="DQ216" s="218">
        <f>IF(ISERROR(IPMT('Model Assumptions'!$I$40/12,1,1,DQ215,0,0)),0,IPMT('Model Assumptions'!$I$40/12,1,1,DQ215,0,0))</f>
        <v>-1.8910730756014711</v>
      </c>
      <c r="DR216" s="218">
        <f>IF(ISERROR(IPMT('Model Assumptions'!$I$40/12,1,1,DR215,0,0)),0,IPMT('Model Assumptions'!$I$40/12,1,1,DR215,0,0))</f>
        <v>-1.3263888343167927</v>
      </c>
      <c r="DS216" s="218">
        <f>IF(ISERROR(IPMT('Model Assumptions'!$I$40/12,1,1,DS215,0,0)),0,IPMT('Model Assumptions'!$I$40/12,1,1,DS215,0,0))</f>
        <v>-1.4941193530056385</v>
      </c>
      <c r="DT216" s="218">
        <f>IF(ISERROR(IPMT('Model Assumptions'!$I$40/12,1,1,DT215,0,0)),0,IPMT('Model Assumptions'!$I$40/12,1,1,DT215,0,0))</f>
        <v>-1.829580390383331</v>
      </c>
      <c r="DU216" s="218">
        <f>IF(ISERROR(IPMT('Model Assumptions'!$I$40/12,1,1,DU215,0,0)),0,IPMT('Model Assumptions'!$I$40/12,1,1,DU215,0,0))</f>
        <v>-1.2289272424146112</v>
      </c>
      <c r="DV216" s="218">
        <f>IF(ISERROR(IPMT('Model Assumptions'!$I$40/12,1,1,DV215,0,0)),0,IPMT('Model Assumptions'!$I$40/12,1,1,DV215,0,0))</f>
        <v>-1.3632295779727095</v>
      </c>
      <c r="DW216" s="218">
        <f>IF(ISERROR(IPMT('Model Assumptions'!$I$40/12,1,1,DW215,0,0)),0,IPMT('Model Assumptions'!$I$40/12,1,1,DW215,0,0))</f>
        <v>-1.6318342490889057</v>
      </c>
      <c r="DX216" s="218">
        <f>IF(ISERROR(IPMT('Model Assumptions'!$I$40/12,1,1,DX215,0,0)),0,IPMT('Model Assumptions'!$I$40/12,1,1,DX215,0,0))</f>
        <v>-1.1657972294897874</v>
      </c>
      <c r="DY216" s="218">
        <f>IF(ISERROR(IPMT('Model Assumptions'!$I$40/12,1,1,DY215,0,0)),0,IPMT('Model Assumptions'!$I$40/12,1,1,DY215,0,0))</f>
        <v>-1.3000995650478853</v>
      </c>
      <c r="DZ216" s="218">
        <f>IF(ISERROR(IPMT('Model Assumptions'!$I$40/12,1,1,DZ215,0,0)),0,IPMT('Model Assumptions'!$I$40/12,1,1,DZ215,0,0))</f>
        <v>-1.5687042361640819</v>
      </c>
      <c r="EA216" s="218">
        <f>IF(ISERROR(IPMT('Model Assumptions'!$I$40/12,1,1,EA215,0,0)),0,IPMT('Model Assumptions'!$I$40/12,1,1,EA215,0,0))</f>
        <v>-1.1714505092063687</v>
      </c>
      <c r="EB216" s="218">
        <f>IF(ISERROR(IPMT('Model Assumptions'!$I$40/12,1,1,EB215,0,0)),0,IPMT('Model Assumptions'!$I$40/12,1,1,EB215,0,0))</f>
        <v>-1.2960683114366731</v>
      </c>
      <c r="EC216" s="218">
        <f>IF(ISERROR(IPMT('Model Assumptions'!$I$40/12,1,1,EC215,0,0)),0,IPMT('Model Assumptions'!$I$40/12,1,1,EC215,0,0))</f>
        <v>-1.5453039158972814</v>
      </c>
      <c r="ED216" s="218">
        <f>IF(ISERROR(IPMT('Model Assumptions'!$I$40/12,1,1,ED215,0,0)),0,IPMT('Model Assumptions'!$I$40/12,1,1,ED215,0,0))</f>
        <v>-1.1101313095953993</v>
      </c>
      <c r="EE216" s="218">
        <f>IF(ISERROR(IPMT('Model Assumptions'!$I$40/12,1,1,EE215,0,0)),0,IPMT('Model Assumptions'!$I$40/12,1,1,EE215,0,0))</f>
        <v>-1.2347491118257035</v>
      </c>
      <c r="EF216" s="218">
        <f>IF(ISERROR(IPMT('Model Assumptions'!$I$40/12,1,1,EF215,0,0)),0,IPMT('Model Assumptions'!$I$40/12,1,1,EF215,0,0))</f>
        <v>-1.4839847162863118</v>
      </c>
      <c r="EG216" s="218">
        <f>IF(ISERROR(IPMT('Model Assumptions'!$I$40/12,1,1,EG215,0,0)),0,IPMT('Model Assumptions'!$I$40/12,1,1,EG215,0,0))</f>
        <v>0</v>
      </c>
      <c r="EH216" s="218">
        <f>IF(ISERROR(IPMT('Model Assumptions'!$I$40/12,1,1,EH215,0,0)),0,IPMT('Model Assumptions'!$I$40/12,1,1,EH215,0,0))</f>
        <v>0</v>
      </c>
      <c r="EI216" s="218">
        <f>IF(ISERROR(IPMT('Model Assumptions'!$I$40/12,1,1,EI215,0,0)),0,IPMT('Model Assumptions'!$I$40/12,1,1,EI215,0,0))</f>
        <v>0</v>
      </c>
      <c r="EJ216" s="218">
        <f>IF(ISERROR(IPMT('Model Assumptions'!$I$40/12,1,1,EJ215,0,0)),0,IPMT('Model Assumptions'!$I$40/12,1,1,EJ215,0,0))</f>
        <v>0</v>
      </c>
      <c r="EK216" s="218">
        <f>IF(ISERROR(IPMT('Model Assumptions'!$I$40/12,1,1,EK215,0,0)),0,IPMT('Model Assumptions'!$I$40/12,1,1,EK215,0,0))</f>
        <v>0</v>
      </c>
      <c r="EL216" s="218">
        <f>IF(ISERROR(IPMT('Model Assumptions'!$I$40/12,1,1,EL215,0,0)),0,IPMT('Model Assumptions'!$I$40/12,1,1,EL215,0,0))</f>
        <v>0</v>
      </c>
      <c r="EM216" s="218">
        <f>IF(ISERROR(IPMT('Model Assumptions'!$I$40/12,1,1,EM215,0,0)),0,IPMT('Model Assumptions'!$I$40/12,1,1,EM215,0,0))</f>
        <v>0</v>
      </c>
      <c r="EN216" s="218">
        <f>IF(ISERROR(IPMT('Model Assumptions'!$I$40/12,1,1,EN215,0,0)),0,IPMT('Model Assumptions'!$I$40/12,1,1,EN215,0,0))</f>
        <v>0</v>
      </c>
      <c r="EO216" s="218">
        <f>IF(ISERROR(IPMT('Model Assumptions'!$I$40/12,1,1,EO215,0,0)),0,IPMT('Model Assumptions'!$I$40/12,1,1,EO215,0,0))</f>
        <v>0</v>
      </c>
      <c r="EP216" s="218">
        <f>IF(ISERROR(IPMT('Model Assumptions'!$I$40/12,1,1,EP215,0,0)),0,IPMT('Model Assumptions'!$I$40/12,1,1,EP215,0,0))</f>
        <v>0</v>
      </c>
      <c r="EQ216" s="218">
        <f>IF(ISERROR(IPMT('Model Assumptions'!$I$40/12,1,1,EQ215,0,0)),0,IPMT('Model Assumptions'!$I$40/12,1,1,EQ215,0,0))</f>
        <v>0</v>
      </c>
      <c r="ER216" s="218">
        <f>IF(ISERROR(IPMT('Model Assumptions'!$I$40/12,1,1,ER215,0,0)),0,IPMT('Model Assumptions'!$I$40/12,1,1,ER215,0,0))</f>
        <v>0</v>
      </c>
      <c r="ES216" s="218">
        <f>IF(ISERROR(IPMT('Model Assumptions'!$I$40/12,1,1,ES215,0,0)),0,IPMT('Model Assumptions'!$I$40/12,1,1,ES215,0,0))</f>
        <v>0</v>
      </c>
      <c r="ET216" s="218">
        <f>IF(ISERROR(IPMT('Model Assumptions'!$I$40/12,1,1,ET215,0,0)),0,IPMT('Model Assumptions'!$I$40/12,1,1,ET215,0,0))</f>
        <v>0</v>
      </c>
      <c r="EU216" s="218">
        <f>IF(ISERROR(IPMT('Model Assumptions'!$I$40/12,1,1,EU215,0,0)),0,IPMT('Model Assumptions'!$I$40/12,1,1,EU215,0,0))</f>
        <v>0</v>
      </c>
      <c r="EV216" s="218">
        <f>IF(ISERROR(IPMT('Model Assumptions'!$I$40/12,1,1,EV215,0,0)),0,IPMT('Model Assumptions'!$I$40/12,1,1,EV215,0,0))</f>
        <v>0</v>
      </c>
      <c r="EW216" s="218">
        <f>IF(ISERROR(IPMT('Model Assumptions'!$I$40/12,1,1,EW215,0,0)),0,IPMT('Model Assumptions'!$I$40/12,1,1,EW215,0,0))</f>
        <v>0</v>
      </c>
      <c r="EX216" s="218">
        <f>IF(ISERROR(IPMT('Model Assumptions'!$I$40/12,1,1,EX215,0,0)),0,IPMT('Model Assumptions'!$I$40/12,1,1,EX215,0,0))</f>
        <v>0</v>
      </c>
      <c r="EY216" s="218">
        <f>IF(ISERROR(IPMT('Model Assumptions'!$I$40/12,1,1,EY215,0,0)),0,IPMT('Model Assumptions'!$I$40/12,1,1,EY215,0,0))</f>
        <v>0</v>
      </c>
      <c r="EZ216" s="218">
        <f>IF(ISERROR(IPMT('Model Assumptions'!$I$40/12,1,1,EZ215,0,0)),0,IPMT('Model Assumptions'!$I$40/12,1,1,EZ215,0,0))</f>
        <v>0</v>
      </c>
      <c r="FA216" s="218">
        <f>IF(ISERROR(IPMT('Model Assumptions'!$I$40/12,1,1,FA215,0,0)),0,IPMT('Model Assumptions'!$I$40/12,1,1,FA215,0,0))</f>
        <v>0</v>
      </c>
      <c r="FB216" s="218">
        <f>IF(ISERROR(IPMT('Model Assumptions'!$I$40/12,1,1,FB215,0,0)),0,IPMT('Model Assumptions'!$I$40/12,1,1,FB215,0,0))</f>
        <v>0</v>
      </c>
      <c r="FC216" s="218">
        <f>IF(ISERROR(IPMT('Model Assumptions'!$I$40/12,1,1,FC215,0,0)),0,IPMT('Model Assumptions'!$I$40/12,1,1,FC215,0,0))</f>
        <v>0</v>
      </c>
      <c r="FD216" s="218">
        <f>IF(ISERROR(IPMT('Model Assumptions'!$I$40/12,1,1,FD215,0,0)),0,IPMT('Model Assumptions'!$I$40/12,1,1,FD215,0,0))</f>
        <v>0</v>
      </c>
      <c r="FE216" s="218">
        <f>IF(ISERROR(IPMT('Model Assumptions'!$I$40/12,1,1,FE215,0,0)),0,IPMT('Model Assumptions'!$I$40/12,1,1,FE215,0,0))</f>
        <v>0</v>
      </c>
      <c r="FF216" s="218">
        <f>IF(ISERROR(IPMT('Model Assumptions'!$I$40/12,1,1,FF215,0,0)),0,IPMT('Model Assumptions'!$I$40/12,1,1,FF215,0,0))</f>
        <v>0</v>
      </c>
      <c r="FG216" s="218">
        <f>IF(ISERROR(IPMT('Model Assumptions'!$I$40/12,1,1,FG215,0,0)),0,IPMT('Model Assumptions'!$I$40/12,1,1,FG215,0,0))</f>
        <v>0</v>
      </c>
      <c r="FH216" s="218">
        <f>IF(ISERROR(IPMT('Model Assumptions'!$I$40/12,1,1,FH215,0,0)),0,IPMT('Model Assumptions'!$I$40/12,1,1,FH215,0,0))</f>
        <v>0</v>
      </c>
      <c r="FI216" s="218">
        <f>IF(ISERROR(IPMT('Model Assumptions'!$I$40/12,1,1,FI215,0,0)),0,IPMT('Model Assumptions'!$I$40/12,1,1,FI215,0,0))</f>
        <v>0</v>
      </c>
      <c r="FJ216" s="218">
        <f>IF(ISERROR(IPMT('Model Assumptions'!$I$40/12,1,1,FJ215,0,0)),0,IPMT('Model Assumptions'!$I$40/12,1,1,FJ215,0,0))</f>
        <v>0</v>
      </c>
      <c r="FK216" s="218">
        <f>IF(ISERROR(IPMT('Model Assumptions'!$I$40/12,1,1,FK215,0,0)),0,IPMT('Model Assumptions'!$I$40/12,1,1,FK215,0,0))</f>
        <v>0</v>
      </c>
      <c r="FL216" s="218">
        <f>IF(ISERROR(IPMT('Model Assumptions'!$I$40/12,1,1,FL215,0,0)),0,IPMT('Model Assumptions'!$I$40/12,1,1,FL215,0,0))</f>
        <v>0</v>
      </c>
      <c r="FM216" s="218">
        <f>IF(ISERROR(IPMT('Model Assumptions'!$I$40/12,1,1,FM215,0,0)),0,IPMT('Model Assumptions'!$I$40/12,1,1,FM215,0,0))</f>
        <v>0</v>
      </c>
      <c r="FN216" s="218">
        <f>IF(ISERROR(IPMT('Model Assumptions'!$I$40/12,1,1,FN215,0,0)),0,IPMT('Model Assumptions'!$I$40/12,1,1,FN215,0,0))</f>
        <v>0</v>
      </c>
      <c r="FO216" s="218">
        <f>IF(ISERROR(IPMT('Model Assumptions'!$I$40/12,1,1,FO215,0,0)),0,IPMT('Model Assumptions'!$I$40/12,1,1,FO215,0,0))</f>
        <v>0</v>
      </c>
      <c r="FP216" s="218">
        <f>IF(ISERROR(IPMT('Model Assumptions'!$I$40/12,1,1,FP215,0,0)),0,IPMT('Model Assumptions'!$I$40/12,1,1,FP215,0,0))</f>
        <v>0</v>
      </c>
      <c r="FQ216" s="218">
        <f>IF(ISERROR(IPMT('Model Assumptions'!$I$40/12,1,1,FQ215,0,0)),0,IPMT('Model Assumptions'!$I$40/12,1,1,FQ215,0,0))</f>
        <v>0</v>
      </c>
      <c r="FR216" s="218">
        <f>IF(ISERROR(IPMT('Model Assumptions'!$I$40/12,1,1,FR215,0,0)),0,IPMT('Model Assumptions'!$I$40/12,1,1,FR215,0,0))</f>
        <v>0</v>
      </c>
      <c r="FS216" s="218">
        <f>IF(ISERROR(IPMT('Model Assumptions'!$I$40/12,1,1,FS215,0,0)),0,IPMT('Model Assumptions'!$I$40/12,1,1,FS215,0,0))</f>
        <v>0</v>
      </c>
      <c r="FT216" s="218">
        <f>IF(ISERROR(IPMT('Model Assumptions'!$I$40/12,1,1,FT215,0,0)),0,IPMT('Model Assumptions'!$I$40/12,1,1,FT215,0,0))</f>
        <v>0</v>
      </c>
      <c r="FU216" s="218">
        <f>IF(ISERROR(IPMT('Model Assumptions'!$I$40/12,1,1,FU215,0,0)),0,IPMT('Model Assumptions'!$I$40/12,1,1,FU215,0,0))</f>
        <v>0</v>
      </c>
      <c r="FV216" s="218">
        <f>IF(ISERROR(IPMT('Model Assumptions'!$I$40/12,1,1,FV215,0,0)),0,IPMT('Model Assumptions'!$I$40/12,1,1,FV215,0,0))</f>
        <v>0</v>
      </c>
      <c r="FW216" s="218">
        <f>IF(ISERROR(IPMT('Model Assumptions'!$I$40/12,1,1,FW215,0,0)),0,IPMT('Model Assumptions'!$I$40/12,1,1,FW215,0,0))</f>
        <v>0</v>
      </c>
      <c r="FX216" s="218">
        <f>IF(ISERROR(IPMT('Model Assumptions'!$I$40/12,1,1,FX215,0,0)),0,IPMT('Model Assumptions'!$I$40/12,1,1,FX215,0,0))</f>
        <v>0</v>
      </c>
      <c r="FY216" s="218">
        <f>IF(ISERROR(IPMT('Model Assumptions'!$I$40/12,1,1,FY215,0,0)),0,IPMT('Model Assumptions'!$I$40/12,1,1,FY215,0,0))</f>
        <v>0</v>
      </c>
      <c r="FZ216" s="218">
        <f>IF(ISERROR(IPMT('Model Assumptions'!$I$40/12,1,1,FZ215,0,0)),0,IPMT('Model Assumptions'!$I$40/12,1,1,FZ215,0,0))</f>
        <v>0</v>
      </c>
      <c r="GA216" s="218">
        <f>IF(ISERROR(IPMT('Model Assumptions'!$I$40/12,1,1,GA215,0,0)),0,IPMT('Model Assumptions'!$I$40/12,1,1,GA215,0,0))</f>
        <v>0</v>
      </c>
      <c r="GB216" s="218">
        <f>IF(ISERROR(IPMT('Model Assumptions'!$I$40/12,1,1,GB215,0,0)),0,IPMT('Model Assumptions'!$I$40/12,1,1,GB215,0,0))</f>
        <v>0</v>
      </c>
      <c r="GC216" s="218">
        <f>IF(ISERROR(IPMT('Model Assumptions'!$I$40/12,1,1,GC215,0,0)),0,IPMT('Model Assumptions'!$I$40/12,1,1,GC215,0,0))</f>
        <v>0</v>
      </c>
      <c r="GD216" s="218">
        <f>IF(ISERROR(IPMT('Model Assumptions'!$I$40/12,1,1,GD215,0,0)),0,IPMT('Model Assumptions'!$I$40/12,1,1,GD215,0,0))</f>
        <v>0</v>
      </c>
      <c r="GE216" s="218">
        <f>IF(ISERROR(IPMT('Model Assumptions'!$I$40/12,1,1,GE215,0,0)),0,IPMT('Model Assumptions'!$I$40/12,1,1,GE215,0,0))</f>
        <v>0</v>
      </c>
      <c r="GF216" s="218">
        <f>IF(ISERROR(IPMT('Model Assumptions'!$I$40/12,1,1,GF215,0,0)),0,IPMT('Model Assumptions'!$I$40/12,1,1,GF215,0,0))</f>
        <v>0</v>
      </c>
      <c r="GG216" s="218">
        <f>IF(ISERROR(IPMT('Model Assumptions'!$I$40/12,1,1,GG215,0,0)),0,IPMT('Model Assumptions'!$I$40/12,1,1,GG215,0,0))</f>
        <v>0</v>
      </c>
      <c r="GH216" s="218">
        <f>IF(ISERROR(IPMT('Model Assumptions'!$I$40/12,1,1,GH215,0,0)),0,IPMT('Model Assumptions'!$I$40/12,1,1,GH215,0,0))</f>
        <v>0</v>
      </c>
      <c r="GI216" s="218">
        <f>IF(ISERROR(IPMT('Model Assumptions'!$I$40/12,1,1,GI215,0,0)),0,IPMT('Model Assumptions'!$I$40/12,1,1,GI215,0,0))</f>
        <v>0</v>
      </c>
      <c r="GJ216" s="218">
        <f>IF(ISERROR(IPMT('Model Assumptions'!$I$40/12,1,1,GJ215,0,0)),0,IPMT('Model Assumptions'!$I$40/12,1,1,GJ215,0,0))</f>
        <v>0</v>
      </c>
      <c r="GK216" s="218">
        <f>IF(ISERROR(IPMT('Model Assumptions'!$I$40/12,1,1,GK215,0,0)),0,IPMT('Model Assumptions'!$I$40/12,1,1,GK215,0,0))</f>
        <v>0</v>
      </c>
      <c r="GL216" s="218">
        <f>IF(ISERROR(IPMT('Model Assumptions'!$I$40/12,1,1,GL215,0,0)),0,IPMT('Model Assumptions'!$I$40/12,1,1,GL215,0,0))</f>
        <v>0</v>
      </c>
      <c r="GM216" s="218">
        <f>IF(ISERROR(IPMT('Model Assumptions'!$I$40/12,1,1,GM215,0,0)),0,IPMT('Model Assumptions'!$I$40/12,1,1,GM215,0,0))</f>
        <v>0</v>
      </c>
      <c r="GN216" s="218">
        <f>IF(ISERROR(IPMT('Model Assumptions'!$I$40/12,1,1,GN215,0,0)),0,IPMT('Model Assumptions'!$I$40/12,1,1,GN215,0,0))</f>
        <v>0</v>
      </c>
      <c r="GO216" s="218">
        <f>IF(ISERROR(IPMT('Model Assumptions'!$I$40/12,1,1,GO215,0,0)),0,IPMT('Model Assumptions'!$I$40/12,1,1,GO215,0,0))</f>
        <v>0</v>
      </c>
      <c r="GP216" s="218">
        <f>IF(ISERROR(IPMT('Model Assumptions'!$I$40/12,1,1,GP215,0,0)),0,IPMT('Model Assumptions'!$I$40/12,1,1,GP215,0,0))</f>
        <v>0</v>
      </c>
      <c r="GQ216" s="218">
        <f>IF(ISERROR(IPMT('Model Assumptions'!$I$40/12,1,1,GQ215,0,0)),0,IPMT('Model Assumptions'!$I$40/12,1,1,GQ215,0,0))</f>
        <v>0</v>
      </c>
      <c r="GR216" s="218">
        <f>IF(ISERROR(IPMT('Model Assumptions'!$I$40/12,1,1,GR215,0,0)),0,IPMT('Model Assumptions'!$I$40/12,1,1,GR215,0,0))</f>
        <v>0</v>
      </c>
      <c r="GS216" s="218">
        <f>IF(ISERROR(IPMT('Model Assumptions'!$I$40/12,1,1,GS215,0,0)),0,IPMT('Model Assumptions'!$I$40/12,1,1,GS215,0,0))</f>
        <v>0</v>
      </c>
      <c r="GT216" s="218">
        <f>IF(ISERROR(IPMT('Model Assumptions'!$I$40/12,1,1,GT215,0,0)),0,IPMT('Model Assumptions'!$I$40/12,1,1,GT215,0,0))</f>
        <v>0</v>
      </c>
      <c r="GU216" s="218">
        <f>IF(ISERROR(IPMT('Model Assumptions'!$I$40/12,1,1,GU215,0,0)),0,IPMT('Model Assumptions'!$I$40/12,1,1,GU215,0,0))</f>
        <v>0</v>
      </c>
      <c r="GV216" s="218">
        <f>IF(ISERROR(IPMT('Model Assumptions'!$I$40/12,1,1,GV215,0,0)),0,IPMT('Model Assumptions'!$I$40/12,1,1,GV215,0,0))</f>
        <v>0</v>
      </c>
      <c r="GX216" s="230">
        <f t="shared" si="284"/>
        <v>215</v>
      </c>
    </row>
    <row r="217" spans="1:214" ht="12" hidden="1" customHeight="1" x14ac:dyDescent="0.2">
      <c r="A217" s="230" t="s">
        <v>724</v>
      </c>
      <c r="B217" s="208" t="str">
        <f t="shared" si="283"/>
        <v>YourMonthlyCostMC</v>
      </c>
      <c r="C217" s="213"/>
      <c r="D217" s="244" t="str">
        <f>'Management Costs'!C120</f>
        <v>Total monthly management cost</v>
      </c>
      <c r="E217" s="246">
        <f>IF(ISERROR(IF('Model Assumptions'!$I$691="No",0,(E215/12)+E216)),0,IF('Model Assumptions'!$I$691="No",0,(E215/12)+E216))</f>
        <v>22.042938273626525</v>
      </c>
      <c r="F217" s="246">
        <f>IF(ISERROR(IF('Model Assumptions'!$I$691="No",0,(F215/12)+F216)),0,IF('Model Assumptions'!$I$691="No",0,(F215/12)+F216))</f>
        <v>24.366924355111195</v>
      </c>
      <c r="G217" s="246">
        <f>IF(ISERROR(IF('Model Assumptions'!$I$691="No",0,(G215/12)+G216)),0,IF('Model Assumptions'!$I$691="No",0,(G215/12)+G216))</f>
        <v>29.014896518080533</v>
      </c>
      <c r="H217" s="246">
        <f>IF(ISERROR(IF('Model Assumptions'!$I$691="No",0,(H215/12)+H216)),0,IF('Model Assumptions'!$I$691="No",0,(H215/12)+H216))</f>
        <v>20.877045600385891</v>
      </c>
      <c r="I217" s="246">
        <f>IF(ISERROR(IF('Model Assumptions'!$I$691="No",0,(I215/12)+I216)),0,IF('Model Assumptions'!$I$691="No",0,(I215/12)+I216))</f>
        <v>23.201031681870553</v>
      </c>
      <c r="J217" s="246">
        <f>IF(ISERROR(IF('Model Assumptions'!$I$691="No",0,(J215/12)+J216)),0,IF('Model Assumptions'!$I$691="No",0,(J215/12)+J216))</f>
        <v>27.849003844839903</v>
      </c>
      <c r="K217" s="246">
        <f>IF(ISERROR(IF('Model Assumptions'!$I$691="No",0,(K215/12)+K216)),0,IF('Model Assumptions'!$I$691="No",0,(K215/12)+K216))</f>
        <v>21.689707344541745</v>
      </c>
      <c r="L217" s="246">
        <f>IF(ISERROR(IF('Model Assumptions'!$I$691="No",0,(L215/12)+L216)),0,IF('Model Assumptions'!$I$691="No",0,(L215/12)+L216))</f>
        <v>23.916726102623187</v>
      </c>
      <c r="M217" s="246">
        <f>IF(ISERROR(IF('Model Assumptions'!$I$691="No",0,(M215/12)+M216)),0,IF('Model Assumptions'!$I$691="No",0,(M215/12)+M216))</f>
        <v>28.370763618786086</v>
      </c>
      <c r="N217" s="246">
        <f>IF(ISERROR(IF('Model Assumptions'!$I$691="No",0,(N215/12)+N216)),0,IF('Model Assumptions'!$I$691="No",0,(N215/12)+N216))</f>
        <v>20.497493533714838</v>
      </c>
      <c r="O217" s="246">
        <f>IF(ISERROR(IF('Model Assumptions'!$I$691="No",0,(O215/12)+O216)),0,IF('Model Assumptions'!$I$691="No",0,(O215/12)+O216))</f>
        <v>22.724512291796291</v>
      </c>
      <c r="P217" s="246">
        <f>IF(ISERROR(IF('Model Assumptions'!$I$691="No",0,(P215/12)+P216)),0,IF('Model Assumptions'!$I$691="No",0,(P215/12)+P216))</f>
        <v>27.178549807959186</v>
      </c>
      <c r="Q217" s="246">
        <f>IF(ISERROR(IF('Model Assumptions'!$I$691="No",0,(Q215/12)+Q216)),0,IF('Model Assumptions'!$I$691="No",0,(Q215/12)+Q216))</f>
        <v>26.008838646071563</v>
      </c>
      <c r="R217" s="246">
        <f>IF(ISERROR(IF('Model Assumptions'!$I$691="No",0,(R215/12)+R216)),0,IF('Model Assumptions'!$I$691="No",0,(R215/12)+R216))</f>
        <v>29.094267539061082</v>
      </c>
      <c r="S217" s="246">
        <f>IF(ISERROR(IF('Model Assumptions'!$I$691="No",0,(S215/12)+S216)),0,IF('Model Assumptions'!$I$691="No",0,(S215/12)+S216))</f>
        <v>35.265125325040124</v>
      </c>
      <c r="T217" s="246">
        <f>IF(ISERROR(IF('Model Assumptions'!$I$691="No",0,(T215/12)+T216)),0,IF('Model Assumptions'!$I$691="No",0,(T215/12)+T216))</f>
        <v>24.811208709846774</v>
      </c>
      <c r="U217" s="246">
        <f>IF(ISERROR(IF('Model Assumptions'!$I$691="No",0,(U215/12)+U216)),0,IF('Model Assumptions'!$I$691="No",0,(U215/12)+U216))</f>
        <v>27.896637602836293</v>
      </c>
      <c r="V217" s="246">
        <f>IF(ISERROR(IF('Model Assumptions'!$I$691="No",0,(V215/12)+V216)),0,IF('Model Assumptions'!$I$691="No",0,(V215/12)+V216))</f>
        <v>34.067495388815338</v>
      </c>
      <c r="W217" s="246">
        <f>IF(ISERROR(IF('Model Assumptions'!$I$691="No",0,(W215/12)+W216)),0,IF('Model Assumptions'!$I$691="No",0,(W215/12)+W216))</f>
        <v>25.668324325660699</v>
      </c>
      <c r="X217" s="246">
        <f>IF(ISERROR(IF('Model Assumptions'!$I$691="No",0,(X215/12)+X216)),0,IF('Model Assumptions'!$I$691="No",0,(X215/12)+X216))</f>
        <v>28.705035010457518</v>
      </c>
      <c r="Y217" s="246">
        <f>IF(ISERROR(IF('Model Assumptions'!$I$691="No",0,(Y215/12)+Y216)),0,IF('Model Assumptions'!$I$691="No",0,(Y215/12)+Y216))</f>
        <v>34.778456380051153</v>
      </c>
      <c r="Z217" s="246">
        <f>IF(ISERROR(IF('Model Assumptions'!$I$691="No",0,(Z215/12)+Z216)),0,IF('Model Assumptions'!$I$691="No",0,(Z215/12)+Z216))</f>
        <v>24.49007904532538</v>
      </c>
      <c r="AA217" s="246">
        <f>IF(ISERROR(IF('Model Assumptions'!$I$691="No",0,(AA215/12)+AA216)),0,IF('Model Assumptions'!$I$691="No",0,(AA215/12)+AA216))</f>
        <v>27.526789730122196</v>
      </c>
      <c r="AB217" s="246">
        <f>IF(ISERROR(IF('Model Assumptions'!$I$691="No",0,(AB215/12)+AB216)),0,IF('Model Assumptions'!$I$691="No",0,(AB215/12)+AB216))</f>
        <v>33.600211099715835</v>
      </c>
      <c r="AC217" s="246">
        <f>IF(ISERROR(IF('Model Assumptions'!$I$691="No",0,(AC215/12)+AC216)),0,IF('Model Assumptions'!$I$691="No",0,(AC215/12)+AC216))</f>
        <v>24.222614717642202</v>
      </c>
      <c r="AD217" s="246">
        <f>IF(ISERROR(IF('Model Assumptions'!$I$691="No",0,(AD215/12)+AD216)),0,IF('Model Assumptions'!$I$691="No",0,(AD215/12)+AD216))</f>
        <v>26.987060668250081</v>
      </c>
      <c r="AE217" s="246">
        <f>IF(ISERROR(IF('Model Assumptions'!$I$691="No",0,(AE215/12)+AE216)),0,IF('Model Assumptions'!$I$691="No",0,(AE215/12)+AE216))</f>
        <v>32.515952569465838</v>
      </c>
      <c r="AF217" s="246">
        <f>IF(ISERROR(IF('Model Assumptions'!$I$691="No",0,(AF215/12)+AF216)),0,IF('Model Assumptions'!$I$691="No",0,(AF215/12)+AF216))</f>
        <v>23.061246624721637</v>
      </c>
      <c r="AG217" s="246">
        <f>IF(ISERROR(IF('Model Assumptions'!$I$691="No",0,(AG215/12)+AG216)),0,IF('Model Assumptions'!$I$691="No",0,(AG215/12)+AG216))</f>
        <v>25.825692575329523</v>
      </c>
      <c r="AH217" s="246">
        <f>IF(ISERROR(IF('Model Assumptions'!$I$691="No",0,(AH215/12)+AH216)),0,IF('Model Assumptions'!$I$691="No",0,(AH215/12)+AH216))</f>
        <v>31.354584476545273</v>
      </c>
      <c r="AI217" s="246">
        <f>IF(ISERROR(IF('Model Assumptions'!$I$691="No",0,(AI215/12)+AI216)),0,IF('Model Assumptions'!$I$691="No",0,(AI215/12)+AI216))</f>
        <v>22.169873700003311</v>
      </c>
      <c r="AJ217" s="246">
        <f>IF(ISERROR(IF('Model Assumptions'!$I$691="No",0,(AJ215/12)+AJ216)),0,IF('Model Assumptions'!$I$691="No",0,(AJ215/12)+AJ216))</f>
        <v>24.497190348934552</v>
      </c>
      <c r="AK217" s="246">
        <f>IF(ISERROR(IF('Model Assumptions'!$I$691="No",0,(AK215/12)+AK216)),0,IF('Model Assumptions'!$I$691="No",0,(AK215/12)+AK216))</f>
        <v>29.151823646797034</v>
      </c>
      <c r="AL217" s="246">
        <f>IF(ISERROR(IF('Model Assumptions'!$I$691="No",0,(AL215/12)+AL216)),0,IF('Model Assumptions'!$I$691="No",0,(AL215/12)+AL216))</f>
        <v>20.98192450893389</v>
      </c>
      <c r="AM217" s="246">
        <f>IF(ISERROR(IF('Model Assumptions'!$I$691="No",0,(AM215/12)+AM216)),0,IF('Model Assumptions'!$I$691="No",0,(AM215/12)+AM216))</f>
        <v>23.309241157865131</v>
      </c>
      <c r="AN217" s="246">
        <f>IF(ISERROR(IF('Model Assumptions'!$I$691="No",0,(AN215/12)+AN216)),0,IF('Model Assumptions'!$I$691="No",0,(AN215/12)+AN216))</f>
        <v>27.963874455727616</v>
      </c>
      <c r="AO217" s="246">
        <f>IF(ISERROR(IF('Model Assumptions'!$I$691="No",0,(AO215/12)+AO216)),0,IF('Model Assumptions'!$I$691="No",0,(AO215/12)+AO216))</f>
        <v>23.560165918126792</v>
      </c>
      <c r="AP217" s="246">
        <f>IF(ISERROR(IF('Model Assumptions'!$I$691="No",0,(AP215/12)+AP216)),0,IF('Model Assumptions'!$I$691="No",0,(AP215/12)+AP216))</f>
        <v>26.152072874284798</v>
      </c>
      <c r="AQ217" s="246">
        <f>IF(ISERROR(IF('Model Assumptions'!$I$691="No",0,(AQ215/12)+AQ216)),0,IF('Model Assumptions'!$I$691="No",0,(AQ215/12)+AQ216))</f>
        <v>31.335886786600817</v>
      </c>
      <c r="AR217" s="246">
        <f>IF(ISERROR(IF('Model Assumptions'!$I$691="No",0,(AR215/12)+AR216)),0,IF('Model Assumptions'!$I$691="No",0,(AR215/12)+AR216))</f>
        <v>22.358748590659442</v>
      </c>
      <c r="AS217" s="246">
        <f>IF(ISERROR(IF('Model Assumptions'!$I$691="No",0,(AS215/12)+AS216)),0,IF('Model Assumptions'!$I$691="No",0,(AS215/12)+AS216))</f>
        <v>24.950655546817451</v>
      </c>
      <c r="AT217" s="246">
        <f>IF(ISERROR(IF('Model Assumptions'!$I$691="No",0,(AT215/12)+AT216)),0,IF('Model Assumptions'!$I$691="No",0,(AT215/12)+AT216))</f>
        <v>30.134469459133463</v>
      </c>
      <c r="AU217" s="246">
        <f>IF(ISERROR(IF('Model Assumptions'!$I$691="No",0,(AU215/12)+AU216)),0,IF('Model Assumptions'!$I$691="No",0,(AU215/12)+AU216))</f>
        <v>21.453233706091765</v>
      </c>
      <c r="AV217" s="246">
        <f>IF(ISERROR(IF('Model Assumptions'!$I$691="No",0,(AV215/12)+AV216)),0,IF('Model Assumptions'!$I$691="No",0,(AV215/12)+AV216))</f>
        <v>23.606466956515419</v>
      </c>
      <c r="AW217" s="246">
        <f>IF(ISERROR(IF('Model Assumptions'!$I$691="No",0,(AW215/12)+AW216)),0,IF('Model Assumptions'!$I$691="No",0,(AW215/12)+AW216))</f>
        <v>27.912933457362719</v>
      </c>
      <c r="AX217" s="246">
        <f>IF(ISERROR(IF('Model Assumptions'!$I$691="No",0,(AX215/12)+AX216)),0,IF('Model Assumptions'!$I$691="No",0,(AX215/12)+AX216))</f>
        <v>20.234529115297061</v>
      </c>
      <c r="AY217" s="246">
        <f>IF(ISERROR(IF('Model Assumptions'!$I$691="No",0,(AY215/12)+AY216)),0,IF('Model Assumptions'!$I$691="No",0,(AY215/12)+AY216))</f>
        <v>22.387762365720715</v>
      </c>
      <c r="AZ217" s="246">
        <f>IF(ISERROR(IF('Model Assumptions'!$I$691="No",0,(AZ215/12)+AZ216)),0,IF('Model Assumptions'!$I$691="No",0,(AZ215/12)+AZ216))</f>
        <v>26.694228866568022</v>
      </c>
      <c r="BA217" s="246">
        <f>IF(ISERROR(IF('Model Assumptions'!$I$691="No",0,(BA215/12)+BA216)),0,IF('Model Assumptions'!$I$691="No",0,(BA215/12)+BA216))</f>
        <v>23.700969964991796</v>
      </c>
      <c r="BB217" s="246">
        <f>IF(ISERROR(IF('Model Assumptions'!$I$691="No",0,(BB215/12)+BB216)),0,IF('Model Assumptions'!$I$691="No",0,(BB215/12)+BB216))</f>
        <v>26.373677686190153</v>
      </c>
      <c r="BC217" s="246">
        <f>IF(ISERROR(IF('Model Assumptions'!$I$691="No",0,(BC215/12)+BC216)),0,IF('Model Assumptions'!$I$691="No",0,(BC215/12)+BC216))</f>
        <v>31.719093128586863</v>
      </c>
      <c r="BD217" s="246">
        <f>IF(ISERROR(IF('Model Assumptions'!$I$691="No",0,(BD215/12)+BD216)),0,IF('Model Assumptions'!$I$691="No",0,(BD215/12)+BD216))</f>
        <v>22.552192593191794</v>
      </c>
      <c r="BE217" s="246">
        <f>IF(ISERROR(IF('Model Assumptions'!$I$691="No",0,(BE215/12)+BE216)),0,IF('Model Assumptions'!$I$691="No",0,(BE215/12)+BE216))</f>
        <v>25.224900314390155</v>
      </c>
      <c r="BF217" s="246">
        <f>IF(ISERROR(IF('Model Assumptions'!$I$691="No",0,(BF215/12)+BF216)),0,IF('Model Assumptions'!$I$691="No",0,(BF215/12)+BF216))</f>
        <v>30.570315756786869</v>
      </c>
      <c r="BG217" s="246">
        <f>IF(ISERROR(IF('Model Assumptions'!$I$691="No",0,(BG215/12)+BG216)),0,IF('Model Assumptions'!$I$691="No",0,(BG215/12)+BG216))</f>
        <v>21.362147141843455</v>
      </c>
      <c r="BH217" s="246">
        <f>IF(ISERROR(IF('Model Assumptions'!$I$691="No",0,(BH215/12)+BH216)),0,IF('Model Assumptions'!$I$691="No",0,(BH215/12)+BH216))</f>
        <v>23.53683445696749</v>
      </c>
      <c r="BI217" s="246">
        <f>IF(ISERROR(IF('Model Assumptions'!$I$691="No",0,(BI215/12)+BI216)),0,IF('Model Assumptions'!$I$691="No",0,(BI215/12)+BI216))</f>
        <v>27.886209087215562</v>
      </c>
      <c r="BJ217" s="246">
        <f>IF(ISERROR(IF('Model Assumptions'!$I$691="No",0,(BJ215/12)+BJ216)),0,IF('Model Assumptions'!$I$691="No",0,(BJ215/12)+BJ216))</f>
        <v>20.183113928598797</v>
      </c>
      <c r="BK217" s="246">
        <f>IF(ISERROR(IF('Model Assumptions'!$I$691="No",0,(BK215/12)+BK216)),0,IF('Model Assumptions'!$I$691="No",0,(BK215/12)+BK216))</f>
        <v>22.357801243722836</v>
      </c>
      <c r="BL217" s="246">
        <f>IF(ISERROR(IF('Model Assumptions'!$I$691="No",0,(BL215/12)+BL216)),0,IF('Model Assumptions'!$I$691="No",0,(BL215/12)+BL216))</f>
        <v>26.707175873970915</v>
      </c>
      <c r="BM217" s="246">
        <f>IF(ISERROR(IF('Model Assumptions'!$I$691="No",0,(BM215/12)+BM216)),0,IF('Model Assumptions'!$I$691="No",0,(BM215/12)+BM216))</f>
        <v>21.531450713272026</v>
      </c>
      <c r="BN217" s="246">
        <f>IF(ISERROR(IF('Model Assumptions'!$I$691="No",0,(BN215/12)+BN216)),0,IF('Model Assumptions'!$I$691="No",0,(BN215/12)+BN216))</f>
        <v>23.739998742681777</v>
      </c>
      <c r="BO217" s="246">
        <f>IF(ISERROR(IF('Model Assumptions'!$I$691="No",0,(BO215/12)+BO216)),0,IF('Model Assumptions'!$I$691="No",0,(BO215/12)+BO216))</f>
        <v>28.15709480150128</v>
      </c>
      <c r="BP217" s="246">
        <f>IF(ISERROR(IF('Model Assumptions'!$I$691="No",0,(BP215/12)+BP216)),0,IF('Model Assumptions'!$I$691="No",0,(BP215/12)+BP216))</f>
        <v>20.352417500027368</v>
      </c>
      <c r="BQ217" s="246">
        <f>IF(ISERROR(IF('Model Assumptions'!$I$691="No",0,(BQ215/12)+BQ216)),0,IF('Model Assumptions'!$I$691="No",0,(BQ215/12)+BQ216))</f>
        <v>22.560965529437123</v>
      </c>
      <c r="BR217" s="246">
        <f>IF(ISERROR(IF('Model Assumptions'!$I$691="No",0,(BR215/12)+BR216)),0,IF('Model Assumptions'!$I$691="No",0,(BR215/12)+BR216))</f>
        <v>26.978061588256629</v>
      </c>
      <c r="BS217" s="246">
        <f>IF(ISERROR(IF('Model Assumptions'!$I$691="No",0,(BS215/12)+BS216)),0,IF('Model Assumptions'!$I$691="No",0,(BS215/12)+BS216))</f>
        <v>20.483435622248482</v>
      </c>
      <c r="BT217" s="246">
        <f>IF(ISERROR(IF('Model Assumptions'!$I$691="No",0,(BT215/12)+BT216)),0,IF('Model Assumptions'!$I$691="No",0,(BT215/12)+BT216))</f>
        <v>22.439850056478679</v>
      </c>
      <c r="BU217" s="246">
        <f>IF(ISERROR(IF('Model Assumptions'!$I$691="No",0,(BU215/12)+BU216)),0,IF('Model Assumptions'!$I$691="No",0,(BU215/12)+BU216))</f>
        <v>26.35267892493907</v>
      </c>
      <c r="BV217" s="246">
        <f>IF(ISERROR(IF('Model Assumptions'!$I$691="No",0,(BV215/12)+BV216)),0,IF('Model Assumptions'!$I$691="No",0,(BV215/12)+BV216))</f>
        <v>19.26187183202898</v>
      </c>
      <c r="BW217" s="246">
        <f>IF(ISERROR(IF('Model Assumptions'!$I$691="No",0,(BW215/12)+BW216)),0,IF('Model Assumptions'!$I$691="No",0,(BW215/12)+BW216))</f>
        <v>21.218286266259174</v>
      </c>
      <c r="BX217" s="246">
        <f>IF(ISERROR(IF('Model Assumptions'!$I$691="No",0,(BX215/12)+BX216)),0,IF('Model Assumptions'!$I$691="No",0,(BX215/12)+BX216))</f>
        <v>25.131115134719572</v>
      </c>
      <c r="BY217" s="246">
        <f>IF(ISERROR(IF('Model Assumptions'!$I$691="No",0,(BY215/12)+BY216)),0,IF('Model Assumptions'!$I$691="No",0,(BY215/12)+BY216))</f>
        <v>25.719817839651565</v>
      </c>
      <c r="BZ217" s="246">
        <f>IF(ISERROR(IF('Model Assumptions'!$I$691="No",0,(BZ215/12)+BZ216)),0,IF('Model Assumptions'!$I$691="No",0,(BZ215/12)+BZ216))</f>
        <v>28.753785285250526</v>
      </c>
      <c r="CA217" s="246">
        <f>IF(ISERROR(IF('Model Assumptions'!$I$691="No",0,(CA215/12)+CA216)),0,IF('Model Assumptions'!$I$691="No",0,(CA215/12)+CA216))</f>
        <v>34.821720176448437</v>
      </c>
      <c r="CB217" s="246">
        <f>IF(ISERROR(IF('Model Assumptions'!$I$691="No",0,(CB215/12)+CB216)),0,IF('Model Assumptions'!$I$691="No",0,(CB215/12)+CB216))</f>
        <v>24.528530617320214</v>
      </c>
      <c r="CC217" s="246">
        <f>IF(ISERROR(IF('Model Assumptions'!$I$691="No",0,(CC215/12)+CC216)),0,IF('Model Assumptions'!$I$691="No",0,(CC215/12)+CC216))</f>
        <v>27.562498062919175</v>
      </c>
      <c r="CD217" s="246">
        <f>IF(ISERROR(IF('Model Assumptions'!$I$691="No",0,(CD215/12)+CD216)),0,IF('Model Assumptions'!$I$691="No",0,(CD215/12)+CD216))</f>
        <v>33.630432954117104</v>
      </c>
      <c r="CE217" s="246">
        <f>IF(ISERROR(IF('Model Assumptions'!$I$691="No",0,(CE215/12)+CE216)),0,IF('Model Assumptions'!$I$691="No",0,(CE215/12)+CE216))</f>
        <v>24.153146531306657</v>
      </c>
      <c r="CF217" s="246">
        <f>IF(ISERROR(IF('Model Assumptions'!$I$691="No",0,(CF215/12)+CF216)),0,IF('Model Assumptions'!$I$691="No",0,(CF215/12)+CF216))</f>
        <v>26.853474088806987</v>
      </c>
      <c r="CG217" s="246">
        <f>IF(ISERROR(IF('Model Assumptions'!$I$691="No",0,(CG215/12)+CG216)),0,IF('Model Assumptions'!$I$691="No",0,(CG215/12)+CG216))</f>
        <v>32.254129203807665</v>
      </c>
      <c r="CH217" s="246">
        <f>IF(ISERROR(IF('Model Assumptions'!$I$691="No",0,(CH215/12)+CH216)),0,IF('Model Assumptions'!$I$691="No",0,(CH215/12)+CH216))</f>
        <v>22.94155368254566</v>
      </c>
      <c r="CI217" s="246">
        <f>IF(ISERROR(IF('Model Assumptions'!$I$691="No",0,(CI215/12)+CI216)),0,IF('Model Assumptions'!$I$691="No",0,(CI215/12)+CI216))</f>
        <v>25.641881240045997</v>
      </c>
      <c r="CJ217" s="246">
        <f>IF(ISERROR(IF('Model Assumptions'!$I$691="No",0,(CJ215/12)+CJ216)),0,IF('Model Assumptions'!$I$691="No",0,(CJ215/12)+CJ216))</f>
        <v>31.042536355046675</v>
      </c>
      <c r="CK217" s="246">
        <f>IF(ISERROR(IF('Model Assumptions'!$I$691="No",0,(CK215/12)+CK216)),0,IF('Model Assumptions'!$I$691="No",0,(CK215/12)+CK216))</f>
        <v>23.06215022106127</v>
      </c>
      <c r="CL217" s="246">
        <f>IF(ISERROR(IF('Model Assumptions'!$I$691="No",0,(CL215/12)+CL216)),0,IF('Model Assumptions'!$I$691="No",0,(CL215/12)+CL216))</f>
        <v>25.557869933020463</v>
      </c>
      <c r="CM217" s="246">
        <f>IF(ISERROR(IF('Model Assumptions'!$I$691="No",0,(CM215/12)+CM216)),0,IF('Model Assumptions'!$I$691="No",0,(CM215/12)+CM216))</f>
        <v>30.549309356938849</v>
      </c>
      <c r="CN217" s="246">
        <f>IF(ISERROR(IF('Model Assumptions'!$I$691="No",0,(CN215/12)+CN216)),0,IF('Model Assumptions'!$I$691="No",0,(CN215/12)+CN216))</f>
        <v>21.864148788808205</v>
      </c>
      <c r="CO217" s="246">
        <f>IF(ISERROR(IF('Model Assumptions'!$I$691="No",0,(CO215/12)+CO216)),0,IF('Model Assumptions'!$I$691="No",0,(CO215/12)+CO216))</f>
        <v>24.359868500767401</v>
      </c>
      <c r="CP217" s="246">
        <f>IF(ISERROR(IF('Model Assumptions'!$I$691="No",0,(CP215/12)+CP216)),0,IF('Model Assumptions'!$I$691="No",0,(CP215/12)+CP216))</f>
        <v>29.351307924685788</v>
      </c>
      <c r="CQ217" s="246">
        <f>IF(ISERROR(IF('Model Assumptions'!$I$691="No",0,(CQ215/12)+CQ216)),0,IF('Model Assumptions'!$I$691="No",0,(CQ215/12)+CQ216))</f>
        <v>23.424033528548758</v>
      </c>
      <c r="CR217" s="246">
        <f>IF(ISERROR(IF('Model Assumptions'!$I$691="No",0,(CR215/12)+CR216)),0,IF('Model Assumptions'!$I$691="No",0,(CR215/12)+CR216))</f>
        <v>25.976435442872475</v>
      </c>
      <c r="CS217" s="246">
        <f>IF(ISERROR(IF('Model Assumptions'!$I$691="No",0,(CS215/12)+CS216)),0,IF('Model Assumptions'!$I$691="No",0,(CS215/12)+CS216))</f>
        <v>31.081239271519927</v>
      </c>
      <c r="CT217" s="246">
        <f>IF(ISERROR(IF('Model Assumptions'!$I$691="No",0,(CT215/12)+CT216)),0,IF('Model Assumptions'!$I$691="No",0,(CT215/12)+CT216))</f>
        <v>22.210337637162727</v>
      </c>
      <c r="CU217" s="246">
        <f>IF(ISERROR(IF('Model Assumptions'!$I$691="No",0,(CU215/12)+CU216)),0,IF('Model Assumptions'!$I$691="No",0,(CU215/12)+CU216))</f>
        <v>24.762739551486447</v>
      </c>
      <c r="CV217" s="246">
        <f>IF(ISERROR(IF('Model Assumptions'!$I$691="No",0,(CV215/12)+CV216)),0,IF('Model Assumptions'!$I$691="No",0,(CV215/12)+CV216))</f>
        <v>29.867543380133892</v>
      </c>
      <c r="CW217" s="246">
        <f>IF(ISERROR(IF('Model Assumptions'!$I$691="No",0,(CW215/12)+CW216)),0,IF('Model Assumptions'!$I$691="No",0,(CW215/12)+CW216))</f>
        <v>21.46708329231959</v>
      </c>
      <c r="CX217" s="246">
        <f>IF(ISERROR(IF('Model Assumptions'!$I$691="No",0,(CX215/12)+CX216)),0,IF('Model Assumptions'!$I$691="No",0,(CX215/12)+CX216))</f>
        <v>23.63655514126491</v>
      </c>
      <c r="CY217" s="246">
        <f>IF(ISERROR(IF('Model Assumptions'!$I$691="No",0,(CY215/12)+CY216)),0,IF('Model Assumptions'!$I$691="No",0,(CY215/12)+CY216))</f>
        <v>27.975498839155556</v>
      </c>
      <c r="CZ217" s="246">
        <f>IF(ISERROR(IF('Model Assumptions'!$I$691="No",0,(CZ215/12)+CZ216)),0,IF('Model Assumptions'!$I$691="No",0,(CZ215/12)+CZ216))</f>
        <v>20.26184738280099</v>
      </c>
      <c r="DA217" s="246">
        <f>IF(ISERROR(IF('Model Assumptions'!$I$691="No",0,(DA215/12)+DA216)),0,IF('Model Assumptions'!$I$691="No",0,(DA215/12)+DA216))</f>
        <v>22.431319231746318</v>
      </c>
      <c r="DB217" s="246">
        <f>IF(ISERROR(IF('Model Assumptions'!$I$691="No",0,(DB215/12)+DB216)),0,IF('Model Assumptions'!$I$691="No",0,(DB215/12)+DB216))</f>
        <v>26.770262929636967</v>
      </c>
      <c r="DC217" s="246">
        <f>IF(ISERROR(IF('Model Assumptions'!$I$691="No",0,(DC215/12)+DC216)),0,IF('Model Assumptions'!$I$691="No",0,(DC215/12)+DC216))</f>
        <v>23.374894912519355</v>
      </c>
      <c r="DD217" s="246">
        <f>IF(ISERROR(IF('Model Assumptions'!$I$691="No",0,(DD215/12)+DD216)),0,IF('Model Assumptions'!$I$691="No",0,(DD215/12)+DD216))</f>
        <v>25.965272321782585</v>
      </c>
      <c r="DE217" s="246">
        <f>IF(ISERROR(IF('Model Assumptions'!$I$691="No",0,(DE215/12)+DE216)),0,IF('Model Assumptions'!$I$691="No",0,(DE215/12)+DE216))</f>
        <v>31.146027140309059</v>
      </c>
      <c r="DF217" s="246">
        <f>IF(ISERROR(IF('Model Assumptions'!$I$691="No",0,(DF215/12)+DF216)),0,IF('Model Assumptions'!$I$691="No",0,(DF215/12)+DF216))</f>
        <v>22.209002239278718</v>
      </c>
      <c r="DG217" s="246">
        <f>IF(ISERROR(IF('Model Assumptions'!$I$691="No",0,(DG215/12)+DG216)),0,IF('Model Assumptions'!$I$691="No",0,(DG215/12)+DG216))</f>
        <v>24.799379648541954</v>
      </c>
      <c r="DH217" s="246">
        <f>IF(ISERROR(IF('Model Assumptions'!$I$691="No",0,(DH215/12)+DH216)),0,IF('Model Assumptions'!$I$691="No",0,(DH215/12)+DH216))</f>
        <v>29.980134467068428</v>
      </c>
      <c r="DI217" s="246">
        <f>IF(ISERROR(IF('Model Assumptions'!$I$691="No",0,(DI215/12)+DI216)),0,IF('Model Assumptions'!$I$691="No",0,(DI215/12)+DI216))</f>
        <v>26.926538283713747</v>
      </c>
      <c r="DJ217" s="246">
        <f>IF(ISERROR(IF('Model Assumptions'!$I$691="No",0,(DJ215/12)+DJ216)),0,IF('Model Assumptions'!$I$691="No",0,(DJ215/12)+DJ216))</f>
        <v>30.131394300918043</v>
      </c>
      <c r="DK217" s="246">
        <f>IF(ISERROR(IF('Model Assumptions'!$I$691="No",0,(DK215/12)+DK216)),0,IF('Model Assumptions'!$I$691="No",0,(DK215/12)+DK216))</f>
        <v>36.541106335326624</v>
      </c>
      <c r="DL217" s="246">
        <f>IF(ISERROR(IF('Model Assumptions'!$I$691="No",0,(DL215/12)+DL216)),0,IF('Model Assumptions'!$I$691="No",0,(DL215/12)+DL216))</f>
        <v>25.664795544175295</v>
      </c>
      <c r="DM217" s="246">
        <f>IF(ISERROR(IF('Model Assumptions'!$I$691="No",0,(DM215/12)+DM216)),0,IF('Model Assumptions'!$I$691="No",0,(DM215/12)+DM216))</f>
        <v>28.869651561379584</v>
      </c>
      <c r="DN217" s="246">
        <f>IF(ISERROR(IF('Model Assumptions'!$I$691="No",0,(DN215/12)+DN216)),0,IF('Model Assumptions'!$I$691="No",0,(DN215/12)+DN216))</f>
        <v>35.279363595788183</v>
      </c>
      <c r="DO217" s="246">
        <f>IF(ISERROR(IF('Model Assumptions'!$I$691="No",0,(DO215/12)+DO216)),0,IF('Model Assumptions'!$I$691="No",0,(DO215/12)+DO216))</f>
        <v>26.369748871163729</v>
      </c>
      <c r="DP217" s="246">
        <f>IF(ISERROR(IF('Model Assumptions'!$I$691="No",0,(DP215/12)+DP216)),0,IF('Model Assumptions'!$I$691="No",0,(DP215/12)+DP216))</f>
        <v>29.556628726251805</v>
      </c>
      <c r="DQ217" s="246">
        <f>IF(ISERROR(IF('Model Assumptions'!$I$691="No",0,(DQ215/12)+DQ216)),0,IF('Model Assumptions'!$I$691="No",0,(DQ215/12)+DQ216))</f>
        <v>35.930388436427954</v>
      </c>
      <c r="DR217" s="246">
        <f>IF(ISERROR(IF('Model Assumptions'!$I$691="No",0,(DR215/12)+DR216)),0,IF('Model Assumptions'!$I$691="No",0,(DR215/12)+DR216))</f>
        <v>25.201387852019064</v>
      </c>
      <c r="DS217" s="246">
        <f>IF(ISERROR(IF('Model Assumptions'!$I$691="No",0,(DS215/12)+DS216)),0,IF('Model Assumptions'!$I$691="No",0,(DS215/12)+DS216))</f>
        <v>28.388267707107133</v>
      </c>
      <c r="DT217" s="246">
        <f>IF(ISERROR(IF('Model Assumptions'!$I$691="No",0,(DT215/12)+DT216)),0,IF('Model Assumptions'!$I$691="No",0,(DT215/12)+DT216))</f>
        <v>34.762027417283292</v>
      </c>
      <c r="DU217" s="246">
        <f>IF(ISERROR(IF('Model Assumptions'!$I$691="No",0,(DU215/12)+DU216)),0,IF('Model Assumptions'!$I$691="No",0,(DU215/12)+DU216))</f>
        <v>23.349617605877615</v>
      </c>
      <c r="DV217" s="246">
        <f>IF(ISERROR(IF('Model Assumptions'!$I$691="No",0,(DV215/12)+DV216)),0,IF('Model Assumptions'!$I$691="No",0,(DV215/12)+DV216))</f>
        <v>25.901361981481479</v>
      </c>
      <c r="DW217" s="246">
        <f>IF(ISERROR(IF('Model Assumptions'!$I$691="No",0,(DW215/12)+DW216)),0,IF('Model Assumptions'!$I$691="No",0,(DW215/12)+DW216))</f>
        <v>31.00485073268921</v>
      </c>
      <c r="DX217" s="246">
        <f>IF(ISERROR(IF('Model Assumptions'!$I$691="No",0,(DX215/12)+DX216)),0,IF('Model Assumptions'!$I$691="No",0,(DX215/12)+DX216))</f>
        <v>22.150147360305962</v>
      </c>
      <c r="DY217" s="246">
        <f>IF(ISERROR(IF('Model Assumptions'!$I$691="No",0,(DY215/12)+DY216)),0,IF('Model Assumptions'!$I$691="No",0,(DY215/12)+DY216))</f>
        <v>24.701891735909825</v>
      </c>
      <c r="DZ217" s="246">
        <f>IF(ISERROR(IF('Model Assumptions'!$I$691="No",0,(DZ215/12)+DZ216)),0,IF('Model Assumptions'!$I$691="No",0,(DZ215/12)+DZ216))</f>
        <v>29.80538048711756</v>
      </c>
      <c r="EA217" s="246">
        <f>IF(ISERROR(IF('Model Assumptions'!$I$691="No",0,(EA215/12)+EA216)),0,IF('Model Assumptions'!$I$691="No",0,(EA215/12)+EA216))</f>
        <v>22.257559674921005</v>
      </c>
      <c r="EB217" s="246">
        <f>IF(ISERROR(IF('Model Assumptions'!$I$691="No",0,(EB215/12)+EB216)),0,IF('Model Assumptions'!$I$691="No",0,(EB215/12)+EB216))</f>
        <v>24.625297917296788</v>
      </c>
      <c r="EC217" s="246">
        <f>IF(ISERROR(IF('Model Assumptions'!$I$691="No",0,(EC215/12)+EC216)),0,IF('Model Assumptions'!$I$691="No",0,(EC215/12)+EC216))</f>
        <v>29.360774402048346</v>
      </c>
      <c r="ED217" s="246">
        <f>IF(ISERROR(IF('Model Assumptions'!$I$691="No",0,(ED215/12)+ED216)),0,IF('Model Assumptions'!$I$691="No",0,(ED215/12)+ED216))</f>
        <v>21.092494882312586</v>
      </c>
      <c r="EE217" s="246">
        <f>IF(ISERROR(IF('Model Assumptions'!$I$691="No",0,(EE215/12)+EE216)),0,IF('Model Assumptions'!$I$691="No",0,(EE215/12)+EE216))</f>
        <v>23.460233124688365</v>
      </c>
      <c r="EF217" s="246">
        <f>IF(ISERROR(IF('Model Assumptions'!$I$691="No",0,(EF215/12)+EF216)),0,IF('Model Assumptions'!$I$691="No",0,(EF215/12)+EF216))</f>
        <v>28.195709609439923</v>
      </c>
      <c r="EG217" s="246">
        <f>IF(ISERROR(IF('Model Assumptions'!$I$691="No",0,(EG215/12)+EG216)),0,IF('Model Assumptions'!$I$691="No",0,(EG215/12)+EG216))</f>
        <v>0</v>
      </c>
      <c r="EH217" s="246">
        <f>IF(ISERROR(IF('Model Assumptions'!$I$691="No",0,(EH215/12)+EH216)),0,IF('Model Assumptions'!$I$691="No",0,(EH215/12)+EH216))</f>
        <v>0</v>
      </c>
      <c r="EI217" s="246">
        <f>IF(ISERROR(IF('Model Assumptions'!$I$691="No",0,(EI215/12)+EI216)),0,IF('Model Assumptions'!$I$691="No",0,(EI215/12)+EI216))</f>
        <v>0</v>
      </c>
      <c r="EJ217" s="246">
        <f>IF(ISERROR(IF('Model Assumptions'!$I$691="No",0,(EJ215/12)+EJ216)),0,IF('Model Assumptions'!$I$691="No",0,(EJ215/12)+EJ216))</f>
        <v>0</v>
      </c>
      <c r="EK217" s="246">
        <f>IF(ISERROR(IF('Model Assumptions'!$I$691="No",0,(EK215/12)+EK216)),0,IF('Model Assumptions'!$I$691="No",0,(EK215/12)+EK216))</f>
        <v>0</v>
      </c>
      <c r="EL217" s="246">
        <f>IF(ISERROR(IF('Model Assumptions'!$I$691="No",0,(EL215/12)+EL216)),0,IF('Model Assumptions'!$I$691="No",0,(EL215/12)+EL216))</f>
        <v>0</v>
      </c>
      <c r="EM217" s="246">
        <f>IF(ISERROR(IF('Model Assumptions'!$I$691="No",0,(EM215/12)+EM216)),0,IF('Model Assumptions'!$I$691="No",0,(EM215/12)+EM216))</f>
        <v>0</v>
      </c>
      <c r="EN217" s="246">
        <f>IF(ISERROR(IF('Model Assumptions'!$I$691="No",0,(EN215/12)+EN216)),0,IF('Model Assumptions'!$I$691="No",0,(EN215/12)+EN216))</f>
        <v>0</v>
      </c>
      <c r="EO217" s="246">
        <f>IF(ISERROR(IF('Model Assumptions'!$I$691="No",0,(EO215/12)+EO216)),0,IF('Model Assumptions'!$I$691="No",0,(EO215/12)+EO216))</f>
        <v>0</v>
      </c>
      <c r="EP217" s="246">
        <f>IF(ISERROR(IF('Model Assumptions'!$I$691="No",0,(EP215/12)+EP216)),0,IF('Model Assumptions'!$I$691="No",0,(EP215/12)+EP216))</f>
        <v>0</v>
      </c>
      <c r="EQ217" s="246">
        <f>IF(ISERROR(IF('Model Assumptions'!$I$691="No",0,(EQ215/12)+EQ216)),0,IF('Model Assumptions'!$I$691="No",0,(EQ215/12)+EQ216))</f>
        <v>0</v>
      </c>
      <c r="ER217" s="246">
        <f>IF(ISERROR(IF('Model Assumptions'!$I$691="No",0,(ER215/12)+ER216)),0,IF('Model Assumptions'!$I$691="No",0,(ER215/12)+ER216))</f>
        <v>0</v>
      </c>
      <c r="ES217" s="246">
        <f>IF(ISERROR(IF('Model Assumptions'!$I$691="No",0,(ES215/12)+ES216)),0,IF('Model Assumptions'!$I$691="No",0,(ES215/12)+ES216))</f>
        <v>0</v>
      </c>
      <c r="ET217" s="246">
        <f>IF(ISERROR(IF('Model Assumptions'!$I$691="No",0,(ET215/12)+ET216)),0,IF('Model Assumptions'!$I$691="No",0,(ET215/12)+ET216))</f>
        <v>0</v>
      </c>
      <c r="EU217" s="246">
        <f>IF(ISERROR(IF('Model Assumptions'!$I$691="No",0,(EU215/12)+EU216)),0,IF('Model Assumptions'!$I$691="No",0,(EU215/12)+EU216))</f>
        <v>0</v>
      </c>
      <c r="EV217" s="246">
        <f>IF(ISERROR(IF('Model Assumptions'!$I$691="No",0,(EV215/12)+EV216)),0,IF('Model Assumptions'!$I$691="No",0,(EV215/12)+EV216))</f>
        <v>0</v>
      </c>
      <c r="EW217" s="246">
        <f>IF(ISERROR(IF('Model Assumptions'!$I$691="No",0,(EW215/12)+EW216)),0,IF('Model Assumptions'!$I$691="No",0,(EW215/12)+EW216))</f>
        <v>0</v>
      </c>
      <c r="EX217" s="246">
        <f>IF(ISERROR(IF('Model Assumptions'!$I$691="No",0,(EX215/12)+EX216)),0,IF('Model Assumptions'!$I$691="No",0,(EX215/12)+EX216))</f>
        <v>0</v>
      </c>
      <c r="EY217" s="246">
        <f>IF(ISERROR(IF('Model Assumptions'!$I$691="No",0,(EY215/12)+EY216)),0,IF('Model Assumptions'!$I$691="No",0,(EY215/12)+EY216))</f>
        <v>0</v>
      </c>
      <c r="EZ217" s="246">
        <f>IF(ISERROR(IF('Model Assumptions'!$I$691="No",0,(EZ215/12)+EZ216)),0,IF('Model Assumptions'!$I$691="No",0,(EZ215/12)+EZ216))</f>
        <v>0</v>
      </c>
      <c r="FA217" s="246">
        <f>IF(ISERROR(IF('Model Assumptions'!$I$691="No",0,(FA215/12)+FA216)),0,IF('Model Assumptions'!$I$691="No",0,(FA215/12)+FA216))</f>
        <v>0</v>
      </c>
      <c r="FB217" s="246">
        <f>IF(ISERROR(IF('Model Assumptions'!$I$691="No",0,(FB215/12)+FB216)),0,IF('Model Assumptions'!$I$691="No",0,(FB215/12)+FB216))</f>
        <v>0</v>
      </c>
      <c r="FC217" s="246">
        <f>IF(ISERROR(IF('Model Assumptions'!$I$691="No",0,(FC215/12)+FC216)),0,IF('Model Assumptions'!$I$691="No",0,(FC215/12)+FC216))</f>
        <v>0</v>
      </c>
      <c r="FD217" s="246">
        <f>IF(ISERROR(IF('Model Assumptions'!$I$691="No",0,(FD215/12)+FD216)),0,IF('Model Assumptions'!$I$691="No",0,(FD215/12)+FD216))</f>
        <v>0</v>
      </c>
      <c r="FE217" s="246">
        <f>IF(ISERROR(IF('Model Assumptions'!$I$691="No",0,(FE215/12)+FE216)),0,IF('Model Assumptions'!$I$691="No",0,(FE215/12)+FE216))</f>
        <v>0</v>
      </c>
      <c r="FF217" s="246">
        <f>IF(ISERROR(IF('Model Assumptions'!$I$691="No",0,(FF215/12)+FF216)),0,IF('Model Assumptions'!$I$691="No",0,(FF215/12)+FF216))</f>
        <v>0</v>
      </c>
      <c r="FG217" s="246">
        <f>IF(ISERROR(IF('Model Assumptions'!$I$691="No",0,(FG215/12)+FG216)),0,IF('Model Assumptions'!$I$691="No",0,(FG215/12)+FG216))</f>
        <v>0</v>
      </c>
      <c r="FH217" s="246">
        <f>IF(ISERROR(IF('Model Assumptions'!$I$691="No",0,(FH215/12)+FH216)),0,IF('Model Assumptions'!$I$691="No",0,(FH215/12)+FH216))</f>
        <v>0</v>
      </c>
      <c r="FI217" s="246">
        <f>IF(ISERROR(IF('Model Assumptions'!$I$691="No",0,(FI215/12)+FI216)),0,IF('Model Assumptions'!$I$691="No",0,(FI215/12)+FI216))</f>
        <v>0</v>
      </c>
      <c r="FJ217" s="246">
        <f>IF(ISERROR(IF('Model Assumptions'!$I$691="No",0,(FJ215/12)+FJ216)),0,IF('Model Assumptions'!$I$691="No",0,(FJ215/12)+FJ216))</f>
        <v>0</v>
      </c>
      <c r="FK217" s="246">
        <f>IF(ISERROR(IF('Model Assumptions'!$I$691="No",0,(FK215/12)+FK216)),0,IF('Model Assumptions'!$I$691="No",0,(FK215/12)+FK216))</f>
        <v>0</v>
      </c>
      <c r="FL217" s="246">
        <f>IF(ISERROR(IF('Model Assumptions'!$I$691="No",0,(FL215/12)+FL216)),0,IF('Model Assumptions'!$I$691="No",0,(FL215/12)+FL216))</f>
        <v>0</v>
      </c>
      <c r="FM217" s="246">
        <f>IF(ISERROR(IF('Model Assumptions'!$I$691="No",0,(FM215/12)+FM216)),0,IF('Model Assumptions'!$I$691="No",0,(FM215/12)+FM216))</f>
        <v>0</v>
      </c>
      <c r="FN217" s="246">
        <f>IF(ISERROR(IF('Model Assumptions'!$I$691="No",0,(FN215/12)+FN216)),0,IF('Model Assumptions'!$I$691="No",0,(FN215/12)+FN216))</f>
        <v>0</v>
      </c>
      <c r="FO217" s="246">
        <f>IF(ISERROR(IF('Model Assumptions'!$I$691="No",0,(FO215/12)+FO216)),0,IF('Model Assumptions'!$I$691="No",0,(FO215/12)+FO216))</f>
        <v>0</v>
      </c>
      <c r="FP217" s="246">
        <f>IF(ISERROR(IF('Model Assumptions'!$I$691="No",0,(FP215/12)+FP216)),0,IF('Model Assumptions'!$I$691="No",0,(FP215/12)+FP216))</f>
        <v>0</v>
      </c>
      <c r="FQ217" s="246">
        <f>IF(ISERROR(IF('Model Assumptions'!$I$691="No",0,(FQ215/12)+FQ216)),0,IF('Model Assumptions'!$I$691="No",0,(FQ215/12)+FQ216))</f>
        <v>0</v>
      </c>
      <c r="FR217" s="246">
        <f>IF(ISERROR(IF('Model Assumptions'!$I$691="No",0,(FR215/12)+FR216)),0,IF('Model Assumptions'!$I$691="No",0,(FR215/12)+FR216))</f>
        <v>0</v>
      </c>
      <c r="FS217" s="246">
        <f>IF(ISERROR(IF('Model Assumptions'!$I$691="No",0,(FS215/12)+FS216)),0,IF('Model Assumptions'!$I$691="No",0,(FS215/12)+FS216))</f>
        <v>0</v>
      </c>
      <c r="FT217" s="246">
        <f>IF(ISERROR(IF('Model Assumptions'!$I$691="No",0,(FT215/12)+FT216)),0,IF('Model Assumptions'!$I$691="No",0,(FT215/12)+FT216))</f>
        <v>0</v>
      </c>
      <c r="FU217" s="246">
        <f>IF(ISERROR(IF('Model Assumptions'!$I$691="No",0,(FU215/12)+FU216)),0,IF('Model Assumptions'!$I$691="No",0,(FU215/12)+FU216))</f>
        <v>0</v>
      </c>
      <c r="FV217" s="246">
        <f>IF(ISERROR(IF('Model Assumptions'!$I$691="No",0,(FV215/12)+FV216)),0,IF('Model Assumptions'!$I$691="No",0,(FV215/12)+FV216))</f>
        <v>0</v>
      </c>
      <c r="FW217" s="246">
        <f>IF(ISERROR(IF('Model Assumptions'!$I$691="No",0,(FW215/12)+FW216)),0,IF('Model Assumptions'!$I$691="No",0,(FW215/12)+FW216))</f>
        <v>0</v>
      </c>
      <c r="FX217" s="246">
        <f>IF(ISERROR(IF('Model Assumptions'!$I$691="No",0,(FX215/12)+FX216)),0,IF('Model Assumptions'!$I$691="No",0,(FX215/12)+FX216))</f>
        <v>0</v>
      </c>
      <c r="FY217" s="246">
        <f>IF(ISERROR(IF('Model Assumptions'!$I$691="No",0,(FY215/12)+FY216)),0,IF('Model Assumptions'!$I$691="No",0,(FY215/12)+FY216))</f>
        <v>0</v>
      </c>
      <c r="FZ217" s="246">
        <f>IF(ISERROR(IF('Model Assumptions'!$I$691="No",0,(FZ215/12)+FZ216)),0,IF('Model Assumptions'!$I$691="No",0,(FZ215/12)+FZ216))</f>
        <v>0</v>
      </c>
      <c r="GA217" s="246">
        <f>IF(ISERROR(IF('Model Assumptions'!$I$691="No",0,(GA215/12)+GA216)),0,IF('Model Assumptions'!$I$691="No",0,(GA215/12)+GA216))</f>
        <v>0</v>
      </c>
      <c r="GB217" s="246">
        <f>IF(ISERROR(IF('Model Assumptions'!$I$691="No",0,(GB215/12)+GB216)),0,IF('Model Assumptions'!$I$691="No",0,(GB215/12)+GB216))</f>
        <v>0</v>
      </c>
      <c r="GC217" s="246">
        <f>IF(ISERROR(IF('Model Assumptions'!$I$691="No",0,(GC215/12)+GC216)),0,IF('Model Assumptions'!$I$691="No",0,(GC215/12)+GC216))</f>
        <v>0</v>
      </c>
      <c r="GD217" s="246">
        <f>IF(ISERROR(IF('Model Assumptions'!$I$691="No",0,(GD215/12)+GD216)),0,IF('Model Assumptions'!$I$691="No",0,(GD215/12)+GD216))</f>
        <v>0</v>
      </c>
      <c r="GE217" s="246">
        <f>IF(ISERROR(IF('Model Assumptions'!$I$691="No",0,(GE215/12)+GE216)),0,IF('Model Assumptions'!$I$691="No",0,(GE215/12)+GE216))</f>
        <v>0</v>
      </c>
      <c r="GF217" s="246">
        <f>IF(ISERROR(IF('Model Assumptions'!$I$691="No",0,(GF215/12)+GF216)),0,IF('Model Assumptions'!$I$691="No",0,(GF215/12)+GF216))</f>
        <v>0</v>
      </c>
      <c r="GG217" s="246">
        <f>IF(ISERROR(IF('Model Assumptions'!$I$691="No",0,(GG215/12)+GG216)),0,IF('Model Assumptions'!$I$691="No",0,(GG215/12)+GG216))</f>
        <v>0</v>
      </c>
      <c r="GH217" s="246">
        <f>IF(ISERROR(IF('Model Assumptions'!$I$691="No",0,(GH215/12)+GH216)),0,IF('Model Assumptions'!$I$691="No",0,(GH215/12)+GH216))</f>
        <v>0</v>
      </c>
      <c r="GI217" s="246">
        <f>IF(ISERROR(IF('Model Assumptions'!$I$691="No",0,(GI215/12)+GI216)),0,IF('Model Assumptions'!$I$691="No",0,(GI215/12)+GI216))</f>
        <v>0</v>
      </c>
      <c r="GJ217" s="246">
        <f>IF(ISERROR(IF('Model Assumptions'!$I$691="No",0,(GJ215/12)+GJ216)),0,IF('Model Assumptions'!$I$691="No",0,(GJ215/12)+GJ216))</f>
        <v>0</v>
      </c>
      <c r="GK217" s="246">
        <f>IF(ISERROR(IF('Model Assumptions'!$I$691="No",0,(GK215/12)+GK216)),0,IF('Model Assumptions'!$I$691="No",0,(GK215/12)+GK216))</f>
        <v>0</v>
      </c>
      <c r="GL217" s="246">
        <f>IF(ISERROR(IF('Model Assumptions'!$I$691="No",0,(GL215/12)+GL216)),0,IF('Model Assumptions'!$I$691="No",0,(GL215/12)+GL216))</f>
        <v>0</v>
      </c>
      <c r="GM217" s="246">
        <f>IF(ISERROR(IF('Model Assumptions'!$I$691="No",0,(GM215/12)+GM216)),0,IF('Model Assumptions'!$I$691="No",0,(GM215/12)+GM216))</f>
        <v>0</v>
      </c>
      <c r="GN217" s="246">
        <f>IF(ISERROR(IF('Model Assumptions'!$I$691="No",0,(GN215/12)+GN216)),0,IF('Model Assumptions'!$I$691="No",0,(GN215/12)+GN216))</f>
        <v>0</v>
      </c>
      <c r="GO217" s="246">
        <f>IF(ISERROR(IF('Model Assumptions'!$I$691="No",0,(GO215/12)+GO216)),0,IF('Model Assumptions'!$I$691="No",0,(GO215/12)+GO216))</f>
        <v>0</v>
      </c>
      <c r="GP217" s="246">
        <f>IF(ISERROR(IF('Model Assumptions'!$I$691="No",0,(GP215/12)+GP216)),0,IF('Model Assumptions'!$I$691="No",0,(GP215/12)+GP216))</f>
        <v>0</v>
      </c>
      <c r="GQ217" s="246">
        <f>IF(ISERROR(IF('Model Assumptions'!$I$691="No",0,(GQ215/12)+GQ216)),0,IF('Model Assumptions'!$I$691="No",0,(GQ215/12)+GQ216))</f>
        <v>0</v>
      </c>
      <c r="GR217" s="246">
        <f>IF(ISERROR(IF('Model Assumptions'!$I$691="No",0,(GR215/12)+GR216)),0,IF('Model Assumptions'!$I$691="No",0,(GR215/12)+GR216))</f>
        <v>0</v>
      </c>
      <c r="GS217" s="246">
        <f>IF(ISERROR(IF('Model Assumptions'!$I$691="No",0,(GS215/12)+GS216)),0,IF('Model Assumptions'!$I$691="No",0,(GS215/12)+GS216))</f>
        <v>0</v>
      </c>
      <c r="GT217" s="246">
        <f>IF(ISERROR(IF('Model Assumptions'!$I$691="No",0,(GT215/12)+GT216)),0,IF('Model Assumptions'!$I$691="No",0,(GT215/12)+GT216))</f>
        <v>0</v>
      </c>
      <c r="GU217" s="246">
        <f>IF(ISERROR(IF('Model Assumptions'!$I$691="No",0,(GU215/12)+GU216)),0,IF('Model Assumptions'!$I$691="No",0,(GU215/12)+GU216))</f>
        <v>0</v>
      </c>
      <c r="GV217" s="246">
        <f>IF(ISERROR(IF('Model Assumptions'!$I$691="No",0,(GV215/12)+GV216)),0,IF('Model Assumptions'!$I$691="No",0,(GV215/12)+GV216))</f>
        <v>0</v>
      </c>
      <c r="GW217" s="207"/>
      <c r="GX217" s="230">
        <f t="shared" si="284"/>
        <v>216</v>
      </c>
      <c r="HB217" s="211"/>
      <c r="HF217" s="212"/>
    </row>
    <row r="218" spans="1:214" ht="12" hidden="1" customHeight="1" x14ac:dyDescent="0.2">
      <c r="A218" s="230" t="s">
        <v>725</v>
      </c>
      <c r="B218" s="208" t="str">
        <f t="shared" si="283"/>
        <v>OurLeasePriceMC</v>
      </c>
      <c r="C218" s="213"/>
      <c r="D218" s="244" t="str">
        <f>'Management Costs'!C122</f>
        <v xml:space="preserve">Management + administration fee </v>
      </c>
      <c r="E218" s="246">
        <f>IF(ISERROR(IF('Model Assumptions'!$I$691="No",0,E62)),0,IF('Model Assumptions'!$I$691="No",0,E62))</f>
        <v>17</v>
      </c>
      <c r="F218" s="246">
        <f>IF(ISERROR(IF('Model Assumptions'!$I$691="No",0,F62)),0,IF('Model Assumptions'!$I$691="No",0,F62))</f>
        <v>17</v>
      </c>
      <c r="G218" s="246">
        <f>IF(ISERROR(IF('Model Assumptions'!$I$691="No",0,G62)),0,IF('Model Assumptions'!$I$691="No",0,G62))</f>
        <v>17</v>
      </c>
      <c r="H218" s="246">
        <f>IF(ISERROR(IF('Model Assumptions'!$I$691="No",0,H62)),0,IF('Model Assumptions'!$I$691="No",0,H62))</f>
        <v>17</v>
      </c>
      <c r="I218" s="246">
        <f>IF(ISERROR(IF('Model Assumptions'!$I$691="No",0,I62)),0,IF('Model Assumptions'!$I$691="No",0,I62))</f>
        <v>17</v>
      </c>
      <c r="J218" s="246">
        <f>IF(ISERROR(IF('Model Assumptions'!$I$691="No",0,J62)),0,IF('Model Assumptions'!$I$691="No",0,J62))</f>
        <v>17</v>
      </c>
      <c r="K218" s="246">
        <f>IF(ISERROR(IF('Model Assumptions'!$I$691="No",0,K62)),0,IF('Model Assumptions'!$I$691="No",0,K62))</f>
        <v>17</v>
      </c>
      <c r="L218" s="246">
        <f>IF(ISERROR(IF('Model Assumptions'!$I$691="No",0,L62)),0,IF('Model Assumptions'!$I$691="No",0,L62))</f>
        <v>17</v>
      </c>
      <c r="M218" s="246">
        <f>IF(ISERROR(IF('Model Assumptions'!$I$691="No",0,M62)),0,IF('Model Assumptions'!$I$691="No",0,M62))</f>
        <v>17</v>
      </c>
      <c r="N218" s="246">
        <f>IF(ISERROR(IF('Model Assumptions'!$I$691="No",0,N62)),0,IF('Model Assumptions'!$I$691="No",0,N62))</f>
        <v>17</v>
      </c>
      <c r="O218" s="246">
        <f>IF(ISERROR(IF('Model Assumptions'!$I$691="No",0,O62)),0,IF('Model Assumptions'!$I$691="No",0,O62))</f>
        <v>17</v>
      </c>
      <c r="P218" s="246">
        <f>IF(ISERROR(IF('Model Assumptions'!$I$691="No",0,P62)),0,IF('Model Assumptions'!$I$691="No",0,P62))</f>
        <v>17</v>
      </c>
      <c r="Q218" s="246">
        <f>IF(ISERROR(IF('Model Assumptions'!$I$691="No",0,Q62)),0,IF('Model Assumptions'!$I$691="No",0,Q62))</f>
        <v>17</v>
      </c>
      <c r="R218" s="246">
        <f>IF(ISERROR(IF('Model Assumptions'!$I$691="No",0,R62)),0,IF('Model Assumptions'!$I$691="No",0,R62))</f>
        <v>17</v>
      </c>
      <c r="S218" s="246">
        <f>IF(ISERROR(IF('Model Assumptions'!$I$691="No",0,S62)),0,IF('Model Assumptions'!$I$691="No",0,S62))</f>
        <v>17</v>
      </c>
      <c r="T218" s="246">
        <f>IF(ISERROR(IF('Model Assumptions'!$I$691="No",0,T62)),0,IF('Model Assumptions'!$I$691="No",0,T62))</f>
        <v>17</v>
      </c>
      <c r="U218" s="246">
        <f>IF(ISERROR(IF('Model Assumptions'!$I$691="No",0,U62)),0,IF('Model Assumptions'!$I$691="No",0,U62))</f>
        <v>17</v>
      </c>
      <c r="V218" s="246">
        <f>IF(ISERROR(IF('Model Assumptions'!$I$691="No",0,V62)),0,IF('Model Assumptions'!$I$691="No",0,V62))</f>
        <v>17</v>
      </c>
      <c r="W218" s="246">
        <f>IF(ISERROR(IF('Model Assumptions'!$I$691="No",0,W62)),0,IF('Model Assumptions'!$I$691="No",0,W62))</f>
        <v>17</v>
      </c>
      <c r="X218" s="246">
        <f>IF(ISERROR(IF('Model Assumptions'!$I$691="No",0,X62)),0,IF('Model Assumptions'!$I$691="No",0,X62))</f>
        <v>17</v>
      </c>
      <c r="Y218" s="246">
        <f>IF(ISERROR(IF('Model Assumptions'!$I$691="No",0,Y62)),0,IF('Model Assumptions'!$I$691="No",0,Y62))</f>
        <v>17</v>
      </c>
      <c r="Z218" s="246">
        <f>IF(ISERROR(IF('Model Assumptions'!$I$691="No",0,Z62)),0,IF('Model Assumptions'!$I$691="No",0,Z62))</f>
        <v>17</v>
      </c>
      <c r="AA218" s="246">
        <f>IF(ISERROR(IF('Model Assumptions'!$I$691="No",0,AA62)),0,IF('Model Assumptions'!$I$691="No",0,AA62))</f>
        <v>17</v>
      </c>
      <c r="AB218" s="246">
        <f>IF(ISERROR(IF('Model Assumptions'!$I$691="No",0,AB62)),0,IF('Model Assumptions'!$I$691="No",0,AB62))</f>
        <v>17</v>
      </c>
      <c r="AC218" s="246">
        <f>IF(ISERROR(IF('Model Assumptions'!$I$691="No",0,AC62)),0,IF('Model Assumptions'!$I$691="No",0,AC62))</f>
        <v>17</v>
      </c>
      <c r="AD218" s="246">
        <f>IF(ISERROR(IF('Model Assumptions'!$I$691="No",0,AD62)),0,IF('Model Assumptions'!$I$691="No",0,AD62))</f>
        <v>17</v>
      </c>
      <c r="AE218" s="246">
        <f>IF(ISERROR(IF('Model Assumptions'!$I$691="No",0,AE62)),0,IF('Model Assumptions'!$I$691="No",0,AE62))</f>
        <v>17</v>
      </c>
      <c r="AF218" s="246">
        <f>IF(ISERROR(IF('Model Assumptions'!$I$691="No",0,AF62)),0,IF('Model Assumptions'!$I$691="No",0,AF62))</f>
        <v>17</v>
      </c>
      <c r="AG218" s="246">
        <f>IF(ISERROR(IF('Model Assumptions'!$I$691="No",0,AG62)),0,IF('Model Assumptions'!$I$691="No",0,AG62))</f>
        <v>17</v>
      </c>
      <c r="AH218" s="246">
        <f>IF(ISERROR(IF('Model Assumptions'!$I$691="No",0,AH62)),0,IF('Model Assumptions'!$I$691="No",0,AH62))</f>
        <v>17</v>
      </c>
      <c r="AI218" s="246">
        <f>IF(ISERROR(IF('Model Assumptions'!$I$691="No",0,AI62)),0,IF('Model Assumptions'!$I$691="No",0,AI62))</f>
        <v>17</v>
      </c>
      <c r="AJ218" s="246">
        <f>IF(ISERROR(IF('Model Assumptions'!$I$691="No",0,AJ62)),0,IF('Model Assumptions'!$I$691="No",0,AJ62))</f>
        <v>17</v>
      </c>
      <c r="AK218" s="246">
        <f>IF(ISERROR(IF('Model Assumptions'!$I$691="No",0,AK62)),0,IF('Model Assumptions'!$I$691="No",0,AK62))</f>
        <v>17</v>
      </c>
      <c r="AL218" s="246">
        <f>IF(ISERROR(IF('Model Assumptions'!$I$691="No",0,AL62)),0,IF('Model Assumptions'!$I$691="No",0,AL62))</f>
        <v>17</v>
      </c>
      <c r="AM218" s="246">
        <f>IF(ISERROR(IF('Model Assumptions'!$I$691="No",0,AM62)),0,IF('Model Assumptions'!$I$691="No",0,AM62))</f>
        <v>17</v>
      </c>
      <c r="AN218" s="246">
        <f>IF(ISERROR(IF('Model Assumptions'!$I$691="No",0,AN62)),0,IF('Model Assumptions'!$I$691="No",0,AN62))</f>
        <v>17</v>
      </c>
      <c r="AO218" s="246">
        <f>IF(ISERROR(IF('Model Assumptions'!$I$691="No",0,AO62)),0,IF('Model Assumptions'!$I$691="No",0,AO62))</f>
        <v>17</v>
      </c>
      <c r="AP218" s="246">
        <f>IF(ISERROR(IF('Model Assumptions'!$I$691="No",0,AP62)),0,IF('Model Assumptions'!$I$691="No",0,AP62))</f>
        <v>17</v>
      </c>
      <c r="AQ218" s="246">
        <f>IF(ISERROR(IF('Model Assumptions'!$I$691="No",0,AQ62)),0,IF('Model Assumptions'!$I$691="No",0,AQ62))</f>
        <v>17</v>
      </c>
      <c r="AR218" s="246">
        <f>IF(ISERROR(IF('Model Assumptions'!$I$691="No",0,AR62)),0,IF('Model Assumptions'!$I$691="No",0,AR62))</f>
        <v>17</v>
      </c>
      <c r="AS218" s="246">
        <f>IF(ISERROR(IF('Model Assumptions'!$I$691="No",0,AS62)),0,IF('Model Assumptions'!$I$691="No",0,AS62))</f>
        <v>17</v>
      </c>
      <c r="AT218" s="246">
        <f>IF(ISERROR(IF('Model Assumptions'!$I$691="No",0,AT62)),0,IF('Model Assumptions'!$I$691="No",0,AT62))</f>
        <v>17</v>
      </c>
      <c r="AU218" s="246">
        <f>IF(ISERROR(IF('Model Assumptions'!$I$691="No",0,AU62)),0,IF('Model Assumptions'!$I$691="No",0,AU62))</f>
        <v>17</v>
      </c>
      <c r="AV218" s="246">
        <f>IF(ISERROR(IF('Model Assumptions'!$I$691="No",0,AV62)),0,IF('Model Assumptions'!$I$691="No",0,AV62))</f>
        <v>17</v>
      </c>
      <c r="AW218" s="246">
        <f>IF(ISERROR(IF('Model Assumptions'!$I$691="No",0,AW62)),0,IF('Model Assumptions'!$I$691="No",0,AW62))</f>
        <v>17</v>
      </c>
      <c r="AX218" s="246">
        <f>IF(ISERROR(IF('Model Assumptions'!$I$691="No",0,AX62)),0,IF('Model Assumptions'!$I$691="No",0,AX62))</f>
        <v>17</v>
      </c>
      <c r="AY218" s="246">
        <f>IF(ISERROR(IF('Model Assumptions'!$I$691="No",0,AY62)),0,IF('Model Assumptions'!$I$691="No",0,AY62))</f>
        <v>17</v>
      </c>
      <c r="AZ218" s="246">
        <f>IF(ISERROR(IF('Model Assumptions'!$I$691="No",0,AZ62)),0,IF('Model Assumptions'!$I$691="No",0,AZ62))</f>
        <v>17</v>
      </c>
      <c r="BA218" s="246">
        <f>IF(ISERROR(IF('Model Assumptions'!$I$691="No",0,BA62)),0,IF('Model Assumptions'!$I$691="No",0,BA62))</f>
        <v>17</v>
      </c>
      <c r="BB218" s="246">
        <f>IF(ISERROR(IF('Model Assumptions'!$I$691="No",0,BB62)),0,IF('Model Assumptions'!$I$691="No",0,BB62))</f>
        <v>17</v>
      </c>
      <c r="BC218" s="246">
        <f>IF(ISERROR(IF('Model Assumptions'!$I$691="No",0,BC62)),0,IF('Model Assumptions'!$I$691="No",0,BC62))</f>
        <v>17</v>
      </c>
      <c r="BD218" s="246">
        <f>IF(ISERROR(IF('Model Assumptions'!$I$691="No",0,BD62)),0,IF('Model Assumptions'!$I$691="No",0,BD62))</f>
        <v>17</v>
      </c>
      <c r="BE218" s="246">
        <f>IF(ISERROR(IF('Model Assumptions'!$I$691="No",0,BE62)),0,IF('Model Assumptions'!$I$691="No",0,BE62))</f>
        <v>17</v>
      </c>
      <c r="BF218" s="246">
        <f>IF(ISERROR(IF('Model Assumptions'!$I$691="No",0,BF62)),0,IF('Model Assumptions'!$I$691="No",0,BF62))</f>
        <v>17</v>
      </c>
      <c r="BG218" s="246">
        <f>IF(ISERROR(IF('Model Assumptions'!$I$691="No",0,BG62)),0,IF('Model Assumptions'!$I$691="No",0,BG62))</f>
        <v>17</v>
      </c>
      <c r="BH218" s="246">
        <f>IF(ISERROR(IF('Model Assumptions'!$I$691="No",0,BH62)),0,IF('Model Assumptions'!$I$691="No",0,BH62))</f>
        <v>17</v>
      </c>
      <c r="BI218" s="246">
        <f>IF(ISERROR(IF('Model Assumptions'!$I$691="No",0,BI62)),0,IF('Model Assumptions'!$I$691="No",0,BI62))</f>
        <v>17</v>
      </c>
      <c r="BJ218" s="246">
        <f>IF(ISERROR(IF('Model Assumptions'!$I$691="No",0,BJ62)),0,IF('Model Assumptions'!$I$691="No",0,BJ62))</f>
        <v>17</v>
      </c>
      <c r="BK218" s="246">
        <f>IF(ISERROR(IF('Model Assumptions'!$I$691="No",0,BK62)),0,IF('Model Assumptions'!$I$691="No",0,BK62))</f>
        <v>17</v>
      </c>
      <c r="BL218" s="246">
        <f>IF(ISERROR(IF('Model Assumptions'!$I$691="No",0,BL62)),0,IF('Model Assumptions'!$I$691="No",0,BL62))</f>
        <v>17</v>
      </c>
      <c r="BM218" s="246">
        <f>IF(ISERROR(IF('Model Assumptions'!$I$691="No",0,BM62)),0,IF('Model Assumptions'!$I$691="No",0,BM62))</f>
        <v>17</v>
      </c>
      <c r="BN218" s="246">
        <f>IF(ISERROR(IF('Model Assumptions'!$I$691="No",0,BN62)),0,IF('Model Assumptions'!$I$691="No",0,BN62))</f>
        <v>17</v>
      </c>
      <c r="BO218" s="246">
        <f>IF(ISERROR(IF('Model Assumptions'!$I$691="No",0,BO62)),0,IF('Model Assumptions'!$I$691="No",0,BO62))</f>
        <v>17</v>
      </c>
      <c r="BP218" s="246">
        <f>IF(ISERROR(IF('Model Assumptions'!$I$691="No",0,BP62)),0,IF('Model Assumptions'!$I$691="No",0,BP62))</f>
        <v>17</v>
      </c>
      <c r="BQ218" s="246">
        <f>IF(ISERROR(IF('Model Assumptions'!$I$691="No",0,BQ62)),0,IF('Model Assumptions'!$I$691="No",0,BQ62))</f>
        <v>17</v>
      </c>
      <c r="BR218" s="246">
        <f>IF(ISERROR(IF('Model Assumptions'!$I$691="No",0,BR62)),0,IF('Model Assumptions'!$I$691="No",0,BR62))</f>
        <v>17</v>
      </c>
      <c r="BS218" s="246">
        <f>IF(ISERROR(IF('Model Assumptions'!$I$691="No",0,BS62)),0,IF('Model Assumptions'!$I$691="No",0,BS62))</f>
        <v>17</v>
      </c>
      <c r="BT218" s="246">
        <f>IF(ISERROR(IF('Model Assumptions'!$I$691="No",0,BT62)),0,IF('Model Assumptions'!$I$691="No",0,BT62))</f>
        <v>17</v>
      </c>
      <c r="BU218" s="246">
        <f>IF(ISERROR(IF('Model Assumptions'!$I$691="No",0,BU62)),0,IF('Model Assumptions'!$I$691="No",0,BU62))</f>
        <v>17</v>
      </c>
      <c r="BV218" s="246">
        <f>IF(ISERROR(IF('Model Assumptions'!$I$691="No",0,BV62)),0,IF('Model Assumptions'!$I$691="No",0,BV62))</f>
        <v>17</v>
      </c>
      <c r="BW218" s="246">
        <f>IF(ISERROR(IF('Model Assumptions'!$I$691="No",0,BW62)),0,IF('Model Assumptions'!$I$691="No",0,BW62))</f>
        <v>17</v>
      </c>
      <c r="BX218" s="246">
        <f>IF(ISERROR(IF('Model Assumptions'!$I$691="No",0,BX62)),0,IF('Model Assumptions'!$I$691="No",0,BX62))</f>
        <v>17</v>
      </c>
      <c r="BY218" s="246">
        <f>IF(ISERROR(IF('Model Assumptions'!$I$691="No",0,BY62)),0,IF('Model Assumptions'!$I$691="No",0,BY62))</f>
        <v>17</v>
      </c>
      <c r="BZ218" s="246">
        <f>IF(ISERROR(IF('Model Assumptions'!$I$691="No",0,BZ62)),0,IF('Model Assumptions'!$I$691="No",0,BZ62))</f>
        <v>17</v>
      </c>
      <c r="CA218" s="246">
        <f>IF(ISERROR(IF('Model Assumptions'!$I$691="No",0,CA62)),0,IF('Model Assumptions'!$I$691="No",0,CA62))</f>
        <v>17</v>
      </c>
      <c r="CB218" s="246">
        <f>IF(ISERROR(IF('Model Assumptions'!$I$691="No",0,CB62)),0,IF('Model Assumptions'!$I$691="No",0,CB62))</f>
        <v>17</v>
      </c>
      <c r="CC218" s="246">
        <f>IF(ISERROR(IF('Model Assumptions'!$I$691="No",0,CC62)),0,IF('Model Assumptions'!$I$691="No",0,CC62))</f>
        <v>17</v>
      </c>
      <c r="CD218" s="246">
        <f>IF(ISERROR(IF('Model Assumptions'!$I$691="No",0,CD62)),0,IF('Model Assumptions'!$I$691="No",0,CD62))</f>
        <v>17</v>
      </c>
      <c r="CE218" s="246">
        <f>IF(ISERROR(IF('Model Assumptions'!$I$691="No",0,CE62)),0,IF('Model Assumptions'!$I$691="No",0,CE62))</f>
        <v>17</v>
      </c>
      <c r="CF218" s="246">
        <f>IF(ISERROR(IF('Model Assumptions'!$I$691="No",0,CF62)),0,IF('Model Assumptions'!$I$691="No",0,CF62))</f>
        <v>17</v>
      </c>
      <c r="CG218" s="246">
        <f>IF(ISERROR(IF('Model Assumptions'!$I$691="No",0,CG62)),0,IF('Model Assumptions'!$I$691="No",0,CG62))</f>
        <v>17</v>
      </c>
      <c r="CH218" s="246">
        <f>IF(ISERROR(IF('Model Assumptions'!$I$691="No",0,CH62)),0,IF('Model Assumptions'!$I$691="No",0,CH62))</f>
        <v>17</v>
      </c>
      <c r="CI218" s="246">
        <f>IF(ISERROR(IF('Model Assumptions'!$I$691="No",0,CI62)),0,IF('Model Assumptions'!$I$691="No",0,CI62))</f>
        <v>17</v>
      </c>
      <c r="CJ218" s="246">
        <f>IF(ISERROR(IF('Model Assumptions'!$I$691="No",0,CJ62)),0,IF('Model Assumptions'!$I$691="No",0,CJ62))</f>
        <v>17</v>
      </c>
      <c r="CK218" s="246">
        <f>IF(ISERROR(IF('Model Assumptions'!$I$691="No",0,CK62)),0,IF('Model Assumptions'!$I$691="No",0,CK62))</f>
        <v>17</v>
      </c>
      <c r="CL218" s="246">
        <f>IF(ISERROR(IF('Model Assumptions'!$I$691="No",0,CL62)),0,IF('Model Assumptions'!$I$691="No",0,CL62))</f>
        <v>17</v>
      </c>
      <c r="CM218" s="246">
        <f>IF(ISERROR(IF('Model Assumptions'!$I$691="No",0,CM62)),0,IF('Model Assumptions'!$I$691="No",0,CM62))</f>
        <v>17</v>
      </c>
      <c r="CN218" s="246">
        <f>IF(ISERROR(IF('Model Assumptions'!$I$691="No",0,CN62)),0,IF('Model Assumptions'!$I$691="No",0,CN62))</f>
        <v>17</v>
      </c>
      <c r="CO218" s="246">
        <f>IF(ISERROR(IF('Model Assumptions'!$I$691="No",0,CO62)),0,IF('Model Assumptions'!$I$691="No",0,CO62))</f>
        <v>17</v>
      </c>
      <c r="CP218" s="246">
        <f>IF(ISERROR(IF('Model Assumptions'!$I$691="No",0,CP62)),0,IF('Model Assumptions'!$I$691="No",0,CP62))</f>
        <v>17</v>
      </c>
      <c r="CQ218" s="246">
        <f>IF(ISERROR(IF('Model Assumptions'!$I$691="No",0,CQ62)),0,IF('Model Assumptions'!$I$691="No",0,CQ62))</f>
        <v>17</v>
      </c>
      <c r="CR218" s="246">
        <f>IF(ISERROR(IF('Model Assumptions'!$I$691="No",0,CR62)),0,IF('Model Assumptions'!$I$691="No",0,CR62))</f>
        <v>17</v>
      </c>
      <c r="CS218" s="246">
        <f>IF(ISERROR(IF('Model Assumptions'!$I$691="No",0,CS62)),0,IF('Model Assumptions'!$I$691="No",0,CS62))</f>
        <v>17</v>
      </c>
      <c r="CT218" s="246">
        <f>IF(ISERROR(IF('Model Assumptions'!$I$691="No",0,CT62)),0,IF('Model Assumptions'!$I$691="No",0,CT62))</f>
        <v>17</v>
      </c>
      <c r="CU218" s="246">
        <f>IF(ISERROR(IF('Model Assumptions'!$I$691="No",0,CU62)),0,IF('Model Assumptions'!$I$691="No",0,CU62))</f>
        <v>17</v>
      </c>
      <c r="CV218" s="246">
        <f>IF(ISERROR(IF('Model Assumptions'!$I$691="No",0,CV62)),0,IF('Model Assumptions'!$I$691="No",0,CV62))</f>
        <v>17</v>
      </c>
      <c r="CW218" s="246">
        <f>IF(ISERROR(IF('Model Assumptions'!$I$691="No",0,CW62)),0,IF('Model Assumptions'!$I$691="No",0,CW62))</f>
        <v>17</v>
      </c>
      <c r="CX218" s="246">
        <f>IF(ISERROR(IF('Model Assumptions'!$I$691="No",0,CX62)),0,IF('Model Assumptions'!$I$691="No",0,CX62))</f>
        <v>17</v>
      </c>
      <c r="CY218" s="246">
        <f>IF(ISERROR(IF('Model Assumptions'!$I$691="No",0,CY62)),0,IF('Model Assumptions'!$I$691="No",0,CY62))</f>
        <v>17</v>
      </c>
      <c r="CZ218" s="246">
        <f>IF(ISERROR(IF('Model Assumptions'!$I$691="No",0,CZ62)),0,IF('Model Assumptions'!$I$691="No",0,CZ62))</f>
        <v>17</v>
      </c>
      <c r="DA218" s="246">
        <f>IF(ISERROR(IF('Model Assumptions'!$I$691="No",0,DA62)),0,IF('Model Assumptions'!$I$691="No",0,DA62))</f>
        <v>17</v>
      </c>
      <c r="DB218" s="246">
        <f>IF(ISERROR(IF('Model Assumptions'!$I$691="No",0,DB62)),0,IF('Model Assumptions'!$I$691="No",0,DB62))</f>
        <v>17</v>
      </c>
      <c r="DC218" s="246">
        <f>IF(ISERROR(IF('Model Assumptions'!$I$691="No",0,DC62)),0,IF('Model Assumptions'!$I$691="No",0,DC62))</f>
        <v>17</v>
      </c>
      <c r="DD218" s="246">
        <f>IF(ISERROR(IF('Model Assumptions'!$I$691="No",0,DD62)),0,IF('Model Assumptions'!$I$691="No",0,DD62))</f>
        <v>17</v>
      </c>
      <c r="DE218" s="246">
        <f>IF(ISERROR(IF('Model Assumptions'!$I$691="No",0,DE62)),0,IF('Model Assumptions'!$I$691="No",0,DE62))</f>
        <v>17</v>
      </c>
      <c r="DF218" s="246">
        <f>IF(ISERROR(IF('Model Assumptions'!$I$691="No",0,DF62)),0,IF('Model Assumptions'!$I$691="No",0,DF62))</f>
        <v>17</v>
      </c>
      <c r="DG218" s="246">
        <f>IF(ISERROR(IF('Model Assumptions'!$I$691="No",0,DG62)),0,IF('Model Assumptions'!$I$691="No",0,DG62))</f>
        <v>17</v>
      </c>
      <c r="DH218" s="246">
        <f>IF(ISERROR(IF('Model Assumptions'!$I$691="No",0,DH62)),0,IF('Model Assumptions'!$I$691="No",0,DH62))</f>
        <v>17</v>
      </c>
      <c r="DI218" s="246">
        <f>IF(ISERROR(IF('Model Assumptions'!$I$691="No",0,DI62)),0,IF('Model Assumptions'!$I$691="No",0,DI62))</f>
        <v>17</v>
      </c>
      <c r="DJ218" s="246">
        <f>IF(ISERROR(IF('Model Assumptions'!$I$691="No",0,DJ62)),0,IF('Model Assumptions'!$I$691="No",0,DJ62))</f>
        <v>17</v>
      </c>
      <c r="DK218" s="246">
        <f>IF(ISERROR(IF('Model Assumptions'!$I$691="No",0,DK62)),0,IF('Model Assumptions'!$I$691="No",0,DK62))</f>
        <v>17</v>
      </c>
      <c r="DL218" s="246">
        <f>IF(ISERROR(IF('Model Assumptions'!$I$691="No",0,DL62)),0,IF('Model Assumptions'!$I$691="No",0,DL62))</f>
        <v>17</v>
      </c>
      <c r="DM218" s="246">
        <f>IF(ISERROR(IF('Model Assumptions'!$I$691="No",0,DM62)),0,IF('Model Assumptions'!$I$691="No",0,DM62))</f>
        <v>17</v>
      </c>
      <c r="DN218" s="246">
        <f>IF(ISERROR(IF('Model Assumptions'!$I$691="No",0,DN62)),0,IF('Model Assumptions'!$I$691="No",0,DN62))</f>
        <v>17</v>
      </c>
      <c r="DO218" s="246">
        <f>IF(ISERROR(IF('Model Assumptions'!$I$691="No",0,DO62)),0,IF('Model Assumptions'!$I$691="No",0,DO62))</f>
        <v>17</v>
      </c>
      <c r="DP218" s="246">
        <f>IF(ISERROR(IF('Model Assumptions'!$I$691="No",0,DP62)),0,IF('Model Assumptions'!$I$691="No",0,DP62))</f>
        <v>17</v>
      </c>
      <c r="DQ218" s="246">
        <f>IF(ISERROR(IF('Model Assumptions'!$I$691="No",0,DQ62)),0,IF('Model Assumptions'!$I$691="No",0,DQ62))</f>
        <v>17</v>
      </c>
      <c r="DR218" s="246">
        <f>IF(ISERROR(IF('Model Assumptions'!$I$691="No",0,DR62)),0,IF('Model Assumptions'!$I$691="No",0,DR62))</f>
        <v>17</v>
      </c>
      <c r="DS218" s="246">
        <f>IF(ISERROR(IF('Model Assumptions'!$I$691="No",0,DS62)),0,IF('Model Assumptions'!$I$691="No",0,DS62))</f>
        <v>17</v>
      </c>
      <c r="DT218" s="246">
        <f>IF(ISERROR(IF('Model Assumptions'!$I$691="No",0,DT62)),0,IF('Model Assumptions'!$I$691="No",0,DT62))</f>
        <v>17</v>
      </c>
      <c r="DU218" s="246">
        <f>IF(ISERROR(IF('Model Assumptions'!$I$691="No",0,DU62)),0,IF('Model Assumptions'!$I$691="No",0,DU62))</f>
        <v>17</v>
      </c>
      <c r="DV218" s="246">
        <f>IF(ISERROR(IF('Model Assumptions'!$I$691="No",0,DV62)),0,IF('Model Assumptions'!$I$691="No",0,DV62))</f>
        <v>17</v>
      </c>
      <c r="DW218" s="246">
        <f>IF(ISERROR(IF('Model Assumptions'!$I$691="No",0,DW62)),0,IF('Model Assumptions'!$I$691="No",0,DW62))</f>
        <v>17</v>
      </c>
      <c r="DX218" s="246">
        <f>IF(ISERROR(IF('Model Assumptions'!$I$691="No",0,DX62)),0,IF('Model Assumptions'!$I$691="No",0,DX62))</f>
        <v>17</v>
      </c>
      <c r="DY218" s="246">
        <f>IF(ISERROR(IF('Model Assumptions'!$I$691="No",0,DY62)),0,IF('Model Assumptions'!$I$691="No",0,DY62))</f>
        <v>17</v>
      </c>
      <c r="DZ218" s="246">
        <f>IF(ISERROR(IF('Model Assumptions'!$I$691="No",0,DZ62)),0,IF('Model Assumptions'!$I$691="No",0,DZ62))</f>
        <v>17</v>
      </c>
      <c r="EA218" s="246">
        <f>IF(ISERROR(IF('Model Assumptions'!$I$691="No",0,EA62)),0,IF('Model Assumptions'!$I$691="No",0,EA62))</f>
        <v>17</v>
      </c>
      <c r="EB218" s="246">
        <f>IF(ISERROR(IF('Model Assumptions'!$I$691="No",0,EB62)),0,IF('Model Assumptions'!$I$691="No",0,EB62))</f>
        <v>17</v>
      </c>
      <c r="EC218" s="246">
        <f>IF(ISERROR(IF('Model Assumptions'!$I$691="No",0,EC62)),0,IF('Model Assumptions'!$I$691="No",0,EC62))</f>
        <v>17</v>
      </c>
      <c r="ED218" s="246">
        <f>IF(ISERROR(IF('Model Assumptions'!$I$691="No",0,ED62)),0,IF('Model Assumptions'!$I$691="No",0,ED62))</f>
        <v>17</v>
      </c>
      <c r="EE218" s="246">
        <f>IF(ISERROR(IF('Model Assumptions'!$I$691="No",0,EE62)),0,IF('Model Assumptions'!$I$691="No",0,EE62))</f>
        <v>17</v>
      </c>
      <c r="EF218" s="246">
        <f>IF(ISERROR(IF('Model Assumptions'!$I$691="No",0,EF62)),0,IF('Model Assumptions'!$I$691="No",0,EF62))</f>
        <v>17</v>
      </c>
      <c r="EG218" s="246">
        <f>IF(ISERROR(IF('Model Assumptions'!$I$691="No",0,EG62)),0,IF('Model Assumptions'!$I$691="No",0,EG62))</f>
        <v>0</v>
      </c>
      <c r="EH218" s="246">
        <f>IF(ISERROR(IF('Model Assumptions'!$I$691="No",0,EH62)),0,IF('Model Assumptions'!$I$691="No",0,EH62))</f>
        <v>0</v>
      </c>
      <c r="EI218" s="246">
        <f>IF(ISERROR(IF('Model Assumptions'!$I$691="No",0,EI62)),0,IF('Model Assumptions'!$I$691="No",0,EI62))</f>
        <v>0</v>
      </c>
      <c r="EJ218" s="246">
        <f>IF(ISERROR(IF('Model Assumptions'!$I$691="No",0,EJ62)),0,IF('Model Assumptions'!$I$691="No",0,EJ62))</f>
        <v>0</v>
      </c>
      <c r="EK218" s="246">
        <f>IF(ISERROR(IF('Model Assumptions'!$I$691="No",0,EK62)),0,IF('Model Assumptions'!$I$691="No",0,EK62))</f>
        <v>0</v>
      </c>
      <c r="EL218" s="246">
        <f>IF(ISERROR(IF('Model Assumptions'!$I$691="No",0,EL62)),0,IF('Model Assumptions'!$I$691="No",0,EL62))</f>
        <v>0</v>
      </c>
      <c r="EM218" s="246">
        <f>IF(ISERROR(IF('Model Assumptions'!$I$691="No",0,EM62)),0,IF('Model Assumptions'!$I$691="No",0,EM62))</f>
        <v>0</v>
      </c>
      <c r="EN218" s="246">
        <f>IF(ISERROR(IF('Model Assumptions'!$I$691="No",0,EN62)),0,IF('Model Assumptions'!$I$691="No",0,EN62))</f>
        <v>0</v>
      </c>
      <c r="EO218" s="246">
        <f>IF(ISERROR(IF('Model Assumptions'!$I$691="No",0,EO62)),0,IF('Model Assumptions'!$I$691="No",0,EO62))</f>
        <v>0</v>
      </c>
      <c r="EP218" s="246">
        <f>IF(ISERROR(IF('Model Assumptions'!$I$691="No",0,EP62)),0,IF('Model Assumptions'!$I$691="No",0,EP62))</f>
        <v>0</v>
      </c>
      <c r="EQ218" s="246">
        <f>IF(ISERROR(IF('Model Assumptions'!$I$691="No",0,EQ62)),0,IF('Model Assumptions'!$I$691="No",0,EQ62))</f>
        <v>0</v>
      </c>
      <c r="ER218" s="246">
        <f>IF(ISERROR(IF('Model Assumptions'!$I$691="No",0,ER62)),0,IF('Model Assumptions'!$I$691="No",0,ER62))</f>
        <v>0</v>
      </c>
      <c r="ES218" s="246">
        <f>IF(ISERROR(IF('Model Assumptions'!$I$691="No",0,ES62)),0,IF('Model Assumptions'!$I$691="No",0,ES62))</f>
        <v>0</v>
      </c>
      <c r="ET218" s="246">
        <f>IF(ISERROR(IF('Model Assumptions'!$I$691="No",0,ET62)),0,IF('Model Assumptions'!$I$691="No",0,ET62))</f>
        <v>0</v>
      </c>
      <c r="EU218" s="246">
        <f>IF(ISERROR(IF('Model Assumptions'!$I$691="No",0,EU62)),0,IF('Model Assumptions'!$I$691="No",0,EU62))</f>
        <v>0</v>
      </c>
      <c r="EV218" s="246">
        <f>IF(ISERROR(IF('Model Assumptions'!$I$691="No",0,EV62)),0,IF('Model Assumptions'!$I$691="No",0,EV62))</f>
        <v>0</v>
      </c>
      <c r="EW218" s="246">
        <f>IF(ISERROR(IF('Model Assumptions'!$I$691="No",0,EW62)),0,IF('Model Assumptions'!$I$691="No",0,EW62))</f>
        <v>0</v>
      </c>
      <c r="EX218" s="246">
        <f>IF(ISERROR(IF('Model Assumptions'!$I$691="No",0,EX62)),0,IF('Model Assumptions'!$I$691="No",0,EX62))</f>
        <v>0</v>
      </c>
      <c r="EY218" s="246">
        <f>IF(ISERROR(IF('Model Assumptions'!$I$691="No",0,EY62)),0,IF('Model Assumptions'!$I$691="No",0,EY62))</f>
        <v>0</v>
      </c>
      <c r="EZ218" s="246">
        <f>IF(ISERROR(IF('Model Assumptions'!$I$691="No",0,EZ62)),0,IF('Model Assumptions'!$I$691="No",0,EZ62))</f>
        <v>0</v>
      </c>
      <c r="FA218" s="246">
        <f>IF(ISERROR(IF('Model Assumptions'!$I$691="No",0,FA62)),0,IF('Model Assumptions'!$I$691="No",0,FA62))</f>
        <v>0</v>
      </c>
      <c r="FB218" s="246">
        <f>IF(ISERROR(IF('Model Assumptions'!$I$691="No",0,FB62)),0,IF('Model Assumptions'!$I$691="No",0,FB62))</f>
        <v>0</v>
      </c>
      <c r="FC218" s="246">
        <f>IF(ISERROR(IF('Model Assumptions'!$I$691="No",0,FC62)),0,IF('Model Assumptions'!$I$691="No",0,FC62))</f>
        <v>0</v>
      </c>
      <c r="FD218" s="246">
        <f>IF(ISERROR(IF('Model Assumptions'!$I$691="No",0,FD62)),0,IF('Model Assumptions'!$I$691="No",0,FD62))</f>
        <v>0</v>
      </c>
      <c r="FE218" s="246">
        <f>IF(ISERROR(IF('Model Assumptions'!$I$691="No",0,FE62)),0,IF('Model Assumptions'!$I$691="No",0,FE62))</f>
        <v>0</v>
      </c>
      <c r="FF218" s="246">
        <f>IF(ISERROR(IF('Model Assumptions'!$I$691="No",0,FF62)),0,IF('Model Assumptions'!$I$691="No",0,FF62))</f>
        <v>0</v>
      </c>
      <c r="FG218" s="246">
        <f>IF(ISERROR(IF('Model Assumptions'!$I$691="No",0,FG62)),0,IF('Model Assumptions'!$I$691="No",0,FG62))</f>
        <v>0</v>
      </c>
      <c r="FH218" s="246">
        <f>IF(ISERROR(IF('Model Assumptions'!$I$691="No",0,FH62)),0,IF('Model Assumptions'!$I$691="No",0,FH62))</f>
        <v>0</v>
      </c>
      <c r="FI218" s="246">
        <f>IF(ISERROR(IF('Model Assumptions'!$I$691="No",0,FI62)),0,IF('Model Assumptions'!$I$691="No",0,FI62))</f>
        <v>0</v>
      </c>
      <c r="FJ218" s="246">
        <f>IF(ISERROR(IF('Model Assumptions'!$I$691="No",0,FJ62)),0,IF('Model Assumptions'!$I$691="No",0,FJ62))</f>
        <v>0</v>
      </c>
      <c r="FK218" s="246">
        <f>IF(ISERROR(IF('Model Assumptions'!$I$691="No",0,FK62)),0,IF('Model Assumptions'!$I$691="No",0,FK62))</f>
        <v>0</v>
      </c>
      <c r="FL218" s="246">
        <f>IF(ISERROR(IF('Model Assumptions'!$I$691="No",0,FL62)),0,IF('Model Assumptions'!$I$691="No",0,FL62))</f>
        <v>0</v>
      </c>
      <c r="FM218" s="246">
        <f>IF(ISERROR(IF('Model Assumptions'!$I$691="No",0,FM62)),0,IF('Model Assumptions'!$I$691="No",0,FM62))</f>
        <v>0</v>
      </c>
      <c r="FN218" s="246">
        <f>IF(ISERROR(IF('Model Assumptions'!$I$691="No",0,FN62)),0,IF('Model Assumptions'!$I$691="No",0,FN62))</f>
        <v>0</v>
      </c>
      <c r="FO218" s="246">
        <f>IF(ISERROR(IF('Model Assumptions'!$I$691="No",0,FO62)),0,IF('Model Assumptions'!$I$691="No",0,FO62))</f>
        <v>0</v>
      </c>
      <c r="FP218" s="246">
        <f>IF(ISERROR(IF('Model Assumptions'!$I$691="No",0,FP62)),0,IF('Model Assumptions'!$I$691="No",0,FP62))</f>
        <v>0</v>
      </c>
      <c r="FQ218" s="246">
        <f>IF(ISERROR(IF('Model Assumptions'!$I$691="No",0,FQ62)),0,IF('Model Assumptions'!$I$691="No",0,FQ62))</f>
        <v>0</v>
      </c>
      <c r="FR218" s="246">
        <f>IF(ISERROR(IF('Model Assumptions'!$I$691="No",0,FR62)),0,IF('Model Assumptions'!$I$691="No",0,FR62))</f>
        <v>0</v>
      </c>
      <c r="FS218" s="246">
        <f>IF(ISERROR(IF('Model Assumptions'!$I$691="No",0,FS62)),0,IF('Model Assumptions'!$I$691="No",0,FS62))</f>
        <v>0</v>
      </c>
      <c r="FT218" s="246">
        <f>IF(ISERROR(IF('Model Assumptions'!$I$691="No",0,FT62)),0,IF('Model Assumptions'!$I$691="No",0,FT62))</f>
        <v>0</v>
      </c>
      <c r="FU218" s="246">
        <f>IF(ISERROR(IF('Model Assumptions'!$I$691="No",0,FU62)),0,IF('Model Assumptions'!$I$691="No",0,FU62))</f>
        <v>0</v>
      </c>
      <c r="FV218" s="246">
        <f>IF(ISERROR(IF('Model Assumptions'!$I$691="No",0,FV62)),0,IF('Model Assumptions'!$I$691="No",0,FV62))</f>
        <v>0</v>
      </c>
      <c r="FW218" s="246">
        <f>IF(ISERROR(IF('Model Assumptions'!$I$691="No",0,FW62)),0,IF('Model Assumptions'!$I$691="No",0,FW62))</f>
        <v>0</v>
      </c>
      <c r="FX218" s="246">
        <f>IF(ISERROR(IF('Model Assumptions'!$I$691="No",0,FX62)),0,IF('Model Assumptions'!$I$691="No",0,FX62))</f>
        <v>0</v>
      </c>
      <c r="FY218" s="246">
        <f>IF(ISERROR(IF('Model Assumptions'!$I$691="No",0,FY62)),0,IF('Model Assumptions'!$I$691="No",0,FY62))</f>
        <v>0</v>
      </c>
      <c r="FZ218" s="246">
        <f>IF(ISERROR(IF('Model Assumptions'!$I$691="No",0,FZ62)),0,IF('Model Assumptions'!$I$691="No",0,FZ62))</f>
        <v>0</v>
      </c>
      <c r="GA218" s="246">
        <f>IF(ISERROR(IF('Model Assumptions'!$I$691="No",0,GA62)),0,IF('Model Assumptions'!$I$691="No",0,GA62))</f>
        <v>0</v>
      </c>
      <c r="GB218" s="246">
        <f>IF(ISERROR(IF('Model Assumptions'!$I$691="No",0,GB62)),0,IF('Model Assumptions'!$I$691="No",0,GB62))</f>
        <v>0</v>
      </c>
      <c r="GC218" s="246">
        <f>IF(ISERROR(IF('Model Assumptions'!$I$691="No",0,GC62)),0,IF('Model Assumptions'!$I$691="No",0,GC62))</f>
        <v>0</v>
      </c>
      <c r="GD218" s="246">
        <f>IF(ISERROR(IF('Model Assumptions'!$I$691="No",0,GD62)),0,IF('Model Assumptions'!$I$691="No",0,GD62))</f>
        <v>0</v>
      </c>
      <c r="GE218" s="246">
        <f>IF(ISERROR(IF('Model Assumptions'!$I$691="No",0,GE62)),0,IF('Model Assumptions'!$I$691="No",0,GE62))</f>
        <v>0</v>
      </c>
      <c r="GF218" s="246">
        <f>IF(ISERROR(IF('Model Assumptions'!$I$691="No",0,GF62)),0,IF('Model Assumptions'!$I$691="No",0,GF62))</f>
        <v>0</v>
      </c>
      <c r="GG218" s="246">
        <f>IF(ISERROR(IF('Model Assumptions'!$I$691="No",0,GG62)),0,IF('Model Assumptions'!$I$691="No",0,GG62))</f>
        <v>0</v>
      </c>
      <c r="GH218" s="246">
        <f>IF(ISERROR(IF('Model Assumptions'!$I$691="No",0,GH62)),0,IF('Model Assumptions'!$I$691="No",0,GH62))</f>
        <v>0</v>
      </c>
      <c r="GI218" s="246">
        <f>IF(ISERROR(IF('Model Assumptions'!$I$691="No",0,GI62)),0,IF('Model Assumptions'!$I$691="No",0,GI62))</f>
        <v>0</v>
      </c>
      <c r="GJ218" s="246">
        <f>IF(ISERROR(IF('Model Assumptions'!$I$691="No",0,GJ62)),0,IF('Model Assumptions'!$I$691="No",0,GJ62))</f>
        <v>0</v>
      </c>
      <c r="GK218" s="246">
        <f>IF(ISERROR(IF('Model Assumptions'!$I$691="No",0,GK62)),0,IF('Model Assumptions'!$I$691="No",0,GK62))</f>
        <v>0</v>
      </c>
      <c r="GL218" s="246">
        <f>IF(ISERROR(IF('Model Assumptions'!$I$691="No",0,GL62)),0,IF('Model Assumptions'!$I$691="No",0,GL62))</f>
        <v>0</v>
      </c>
      <c r="GM218" s="246">
        <f>IF(ISERROR(IF('Model Assumptions'!$I$691="No",0,GM62)),0,IF('Model Assumptions'!$I$691="No",0,GM62))</f>
        <v>0</v>
      </c>
      <c r="GN218" s="246">
        <f>IF(ISERROR(IF('Model Assumptions'!$I$691="No",0,GN62)),0,IF('Model Assumptions'!$I$691="No",0,GN62))</f>
        <v>0</v>
      </c>
      <c r="GO218" s="246">
        <f>IF(ISERROR(IF('Model Assumptions'!$I$691="No",0,GO62)),0,IF('Model Assumptions'!$I$691="No",0,GO62))</f>
        <v>0</v>
      </c>
      <c r="GP218" s="246">
        <f>IF(ISERROR(IF('Model Assumptions'!$I$691="No",0,GP62)),0,IF('Model Assumptions'!$I$691="No",0,GP62))</f>
        <v>0</v>
      </c>
      <c r="GQ218" s="246">
        <f>IF(ISERROR(IF('Model Assumptions'!$I$691="No",0,GQ62)),0,IF('Model Assumptions'!$I$691="No",0,GQ62))</f>
        <v>0</v>
      </c>
      <c r="GR218" s="246">
        <f>IF(ISERROR(IF('Model Assumptions'!$I$691="No",0,GR62)),0,IF('Model Assumptions'!$I$691="No",0,GR62))</f>
        <v>0</v>
      </c>
      <c r="GS218" s="246">
        <f>IF(ISERROR(IF('Model Assumptions'!$I$691="No",0,GS62)),0,IF('Model Assumptions'!$I$691="No",0,GS62))</f>
        <v>0</v>
      </c>
      <c r="GT218" s="246">
        <f>IF(ISERROR(IF('Model Assumptions'!$I$691="No",0,GT62)),0,IF('Model Assumptions'!$I$691="No",0,GT62))</f>
        <v>0</v>
      </c>
      <c r="GU218" s="246">
        <f>IF(ISERROR(IF('Model Assumptions'!$I$691="No",0,GU62)),0,IF('Model Assumptions'!$I$691="No",0,GU62))</f>
        <v>0</v>
      </c>
      <c r="GV218" s="246">
        <f>IF(ISERROR(IF('Model Assumptions'!$I$691="No",0,GV62)),0,IF('Model Assumptions'!$I$691="No",0,GV62))</f>
        <v>0</v>
      </c>
      <c r="GW218" s="207"/>
      <c r="GX218" s="230">
        <f t="shared" si="284"/>
        <v>217</v>
      </c>
      <c r="HB218" s="211"/>
      <c r="HF218" s="212"/>
    </row>
    <row r="219" spans="1:214" ht="12" hidden="1" customHeight="1" x14ac:dyDescent="0.2">
      <c r="A219" s="230" t="s">
        <v>440</v>
      </c>
      <c r="B219" s="208" t="str">
        <f t="shared" si="283"/>
        <v>x</v>
      </c>
      <c r="GX219" s="230">
        <f t="shared" si="284"/>
        <v>218</v>
      </c>
    </row>
    <row r="220" spans="1:214" s="218" customFormat="1" ht="12" hidden="1" customHeight="1" x14ac:dyDescent="0.2">
      <c r="A220" s="230" t="s">
        <v>440</v>
      </c>
      <c r="B220" s="208" t="str">
        <f t="shared" si="283"/>
        <v>x</v>
      </c>
      <c r="D220" s="244" t="str">
        <f>'Model Assumptions'!I979</f>
        <v>VENDA DO VEÍCULO USADO</v>
      </c>
      <c r="E220" s="243"/>
      <c r="F220" s="243"/>
      <c r="G220" s="243"/>
      <c r="H220" s="243"/>
      <c r="I220" s="243"/>
      <c r="J220" s="243"/>
      <c r="K220" s="243"/>
      <c r="L220" s="243"/>
      <c r="M220" s="243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43"/>
      <c r="Y220" s="243"/>
      <c r="Z220" s="243"/>
      <c r="AA220" s="243"/>
      <c r="AB220" s="243"/>
      <c r="AC220" s="243"/>
      <c r="AD220" s="243"/>
      <c r="AE220" s="243"/>
      <c r="AF220" s="243"/>
      <c r="AG220" s="243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43"/>
      <c r="BU220" s="243"/>
      <c r="BV220" s="243"/>
      <c r="BW220" s="243"/>
      <c r="BX220" s="243"/>
      <c r="BY220" s="243"/>
      <c r="BZ220" s="243"/>
      <c r="CA220" s="243"/>
      <c r="CB220" s="243"/>
      <c r="CC220" s="243"/>
      <c r="CD220" s="243"/>
      <c r="CE220" s="243"/>
      <c r="CF220" s="243"/>
      <c r="CG220" s="243"/>
      <c r="CH220" s="243"/>
      <c r="CI220" s="243"/>
      <c r="CJ220" s="243"/>
      <c r="CK220" s="243"/>
      <c r="CL220" s="243"/>
      <c r="CM220" s="243"/>
      <c r="CN220" s="243"/>
      <c r="CO220" s="243"/>
      <c r="CP220" s="243"/>
      <c r="CQ220" s="243"/>
      <c r="CR220" s="243"/>
      <c r="CS220" s="243"/>
      <c r="CT220" s="243"/>
      <c r="CU220" s="243"/>
      <c r="CV220" s="243"/>
      <c r="CW220" s="243"/>
      <c r="CX220" s="243"/>
      <c r="CY220" s="243"/>
      <c r="CZ220" s="243"/>
      <c r="DA220" s="243"/>
      <c r="DB220" s="243"/>
      <c r="DC220" s="243"/>
      <c r="DD220" s="243"/>
      <c r="DE220" s="243"/>
      <c r="DF220" s="243"/>
      <c r="DG220" s="243"/>
      <c r="DH220" s="243"/>
      <c r="DI220" s="243"/>
      <c r="DJ220" s="243"/>
      <c r="DK220" s="243"/>
      <c r="DL220" s="243"/>
      <c r="DM220" s="243"/>
      <c r="DN220" s="243"/>
      <c r="DO220" s="243"/>
      <c r="DP220" s="243"/>
      <c r="DQ220" s="243"/>
      <c r="DR220" s="243"/>
      <c r="DS220" s="243"/>
      <c r="DT220" s="243"/>
      <c r="DU220" s="243"/>
      <c r="DV220" s="243"/>
      <c r="DW220" s="243"/>
      <c r="DX220" s="243"/>
      <c r="DY220" s="243"/>
      <c r="DZ220" s="243"/>
      <c r="EA220" s="243"/>
      <c r="EB220" s="243"/>
      <c r="EC220" s="243"/>
      <c r="ED220" s="243"/>
      <c r="EE220" s="243"/>
      <c r="EF220" s="243"/>
      <c r="EG220" s="243"/>
      <c r="EH220" s="243"/>
      <c r="EI220" s="243"/>
      <c r="EJ220" s="243"/>
      <c r="EK220" s="243"/>
      <c r="EL220" s="243"/>
      <c r="EM220" s="243"/>
      <c r="EN220" s="243"/>
      <c r="EO220" s="243"/>
      <c r="EP220" s="243"/>
      <c r="EQ220" s="243"/>
      <c r="ER220" s="243"/>
      <c r="ES220" s="243"/>
      <c r="ET220" s="243"/>
      <c r="EU220" s="243"/>
      <c r="EV220" s="243"/>
      <c r="EW220" s="243"/>
      <c r="EX220" s="243"/>
      <c r="EY220" s="243"/>
      <c r="EZ220" s="243"/>
      <c r="FA220" s="243"/>
      <c r="FB220" s="243"/>
      <c r="FC220" s="243"/>
      <c r="FD220" s="243"/>
      <c r="FE220" s="243"/>
      <c r="FF220" s="243"/>
      <c r="FG220" s="243"/>
      <c r="FH220" s="243"/>
      <c r="FI220" s="243"/>
      <c r="FJ220" s="243"/>
      <c r="FK220" s="243"/>
      <c r="FL220" s="243"/>
      <c r="FM220" s="243"/>
      <c r="FN220" s="243"/>
      <c r="FO220" s="243"/>
      <c r="FP220" s="243"/>
      <c r="FQ220" s="243"/>
      <c r="FR220" s="243"/>
      <c r="FS220" s="243"/>
      <c r="FT220" s="243"/>
      <c r="FU220" s="243"/>
      <c r="FV220" s="243"/>
      <c r="FW220" s="243"/>
      <c r="FX220" s="243"/>
      <c r="FY220" s="243"/>
      <c r="FZ220" s="243"/>
      <c r="GA220" s="243"/>
      <c r="GB220" s="243"/>
      <c r="GC220" s="243"/>
      <c r="GD220" s="243"/>
      <c r="GE220" s="243"/>
      <c r="GF220" s="243"/>
      <c r="GG220" s="243"/>
      <c r="GH220" s="243"/>
      <c r="GI220" s="243"/>
      <c r="GJ220" s="243"/>
      <c r="GK220" s="243"/>
      <c r="GL220" s="243"/>
      <c r="GM220" s="243"/>
      <c r="GN220" s="243"/>
      <c r="GO220" s="243"/>
      <c r="GP220" s="243"/>
      <c r="GQ220" s="243"/>
      <c r="GR220" s="243"/>
      <c r="GS220" s="243"/>
      <c r="GT220" s="243"/>
      <c r="GU220" s="243"/>
      <c r="GV220" s="243"/>
      <c r="GW220" s="214"/>
      <c r="GX220" s="230">
        <f t="shared" si="284"/>
        <v>219</v>
      </c>
      <c r="HB220" s="211"/>
      <c r="HF220" s="212"/>
    </row>
    <row r="221" spans="1:214" ht="12" hidden="1" customHeight="1" x14ac:dyDescent="0.2">
      <c r="A221" s="230" t="s">
        <v>440</v>
      </c>
      <c r="B221" s="208" t="str">
        <f t="shared" si="283"/>
        <v>x</v>
      </c>
      <c r="D221" s="223" t="str">
        <f>'Used car sale income'!C34</f>
        <v>Step 1: calculate the Used car sale monthly income</v>
      </c>
      <c r="E221" s="328" t="str">
        <f>C246</f>
        <v>Month</v>
      </c>
      <c r="F221" s="328" t="str">
        <f>D246</f>
        <v>Discount factor</v>
      </c>
      <c r="G221" s="328" t="str">
        <f>E246</f>
        <v>Monthly payment</v>
      </c>
      <c r="H221" s="328" t="str">
        <f t="shared" ref="H221:BQ221" si="306">F246</f>
        <v>Monthly payment</v>
      </c>
      <c r="I221" s="328" t="str">
        <f t="shared" si="306"/>
        <v>Monthly payment</v>
      </c>
      <c r="J221" s="328" t="str">
        <f t="shared" si="306"/>
        <v>Monthly payment</v>
      </c>
      <c r="K221" s="328" t="str">
        <f t="shared" si="306"/>
        <v>Monthly payment</v>
      </c>
      <c r="L221" s="328" t="str">
        <f t="shared" si="306"/>
        <v>Monthly payment</v>
      </c>
      <c r="M221" s="328" t="str">
        <f t="shared" si="306"/>
        <v>Monthly payment</v>
      </c>
      <c r="N221" s="328" t="str">
        <f t="shared" si="306"/>
        <v>Monthly payment</v>
      </c>
      <c r="O221" s="328" t="str">
        <f t="shared" si="306"/>
        <v>Monthly payment</v>
      </c>
      <c r="P221" s="328" t="str">
        <f t="shared" si="306"/>
        <v>Monthly payment</v>
      </c>
      <c r="Q221" s="328" t="str">
        <f t="shared" si="306"/>
        <v>Monthly payment</v>
      </c>
      <c r="R221" s="328" t="str">
        <f t="shared" si="306"/>
        <v>Monthly payment</v>
      </c>
      <c r="S221" s="328" t="str">
        <f t="shared" si="306"/>
        <v>Monthly payment</v>
      </c>
      <c r="T221" s="328" t="str">
        <f t="shared" si="306"/>
        <v>Monthly payment</v>
      </c>
      <c r="U221" s="328" t="str">
        <f t="shared" si="306"/>
        <v>Monthly payment</v>
      </c>
      <c r="V221" s="328" t="str">
        <f t="shared" si="306"/>
        <v>Monthly payment</v>
      </c>
      <c r="W221" s="328" t="str">
        <f t="shared" si="306"/>
        <v>Monthly payment</v>
      </c>
      <c r="X221" s="328" t="str">
        <f t="shared" si="306"/>
        <v>Monthly payment</v>
      </c>
      <c r="Y221" s="328" t="str">
        <f t="shared" si="306"/>
        <v>Monthly payment</v>
      </c>
      <c r="Z221" s="328" t="str">
        <f t="shared" si="306"/>
        <v>Monthly payment</v>
      </c>
      <c r="AA221" s="328" t="str">
        <f t="shared" si="306"/>
        <v>Monthly payment</v>
      </c>
      <c r="AB221" s="328" t="str">
        <f t="shared" si="306"/>
        <v>Monthly payment</v>
      </c>
      <c r="AC221" s="328" t="str">
        <f t="shared" si="306"/>
        <v>Monthly payment</v>
      </c>
      <c r="AD221" s="328" t="str">
        <f t="shared" si="306"/>
        <v>Monthly payment</v>
      </c>
      <c r="AE221" s="328" t="str">
        <f t="shared" si="306"/>
        <v>Monthly payment</v>
      </c>
      <c r="AF221" s="328" t="str">
        <f t="shared" si="306"/>
        <v>Monthly payment</v>
      </c>
      <c r="AG221" s="328" t="str">
        <f t="shared" si="306"/>
        <v>Monthly payment</v>
      </c>
      <c r="AH221" s="328" t="str">
        <f t="shared" si="306"/>
        <v>Monthly payment</v>
      </c>
      <c r="AI221" s="328" t="str">
        <f t="shared" si="306"/>
        <v>Monthly payment</v>
      </c>
      <c r="AJ221" s="328" t="str">
        <f t="shared" si="306"/>
        <v>Monthly payment</v>
      </c>
      <c r="AK221" s="328" t="str">
        <f t="shared" si="306"/>
        <v>Monthly payment</v>
      </c>
      <c r="AL221" s="328" t="str">
        <f t="shared" si="306"/>
        <v>Monthly payment</v>
      </c>
      <c r="AM221" s="328" t="str">
        <f t="shared" si="306"/>
        <v>Monthly payment</v>
      </c>
      <c r="AN221" s="328" t="str">
        <f t="shared" si="306"/>
        <v>Monthly payment</v>
      </c>
      <c r="AO221" s="328" t="str">
        <f t="shared" si="306"/>
        <v>Monthly payment</v>
      </c>
      <c r="AP221" s="328" t="str">
        <f t="shared" si="306"/>
        <v>Monthly payment</v>
      </c>
      <c r="AQ221" s="328" t="str">
        <f t="shared" si="306"/>
        <v>Monthly payment</v>
      </c>
      <c r="AR221" s="328" t="str">
        <f t="shared" si="306"/>
        <v>Monthly payment</v>
      </c>
      <c r="AS221" s="328" t="str">
        <f t="shared" si="306"/>
        <v>Monthly payment</v>
      </c>
      <c r="AT221" s="328" t="str">
        <f t="shared" si="306"/>
        <v>Monthly payment</v>
      </c>
      <c r="AU221" s="328" t="str">
        <f t="shared" si="306"/>
        <v>Monthly payment</v>
      </c>
      <c r="AV221" s="328" t="str">
        <f t="shared" si="306"/>
        <v>Monthly payment</v>
      </c>
      <c r="AW221" s="328" t="str">
        <f t="shared" si="306"/>
        <v>Monthly payment</v>
      </c>
      <c r="AX221" s="328" t="str">
        <f t="shared" si="306"/>
        <v>Monthly payment</v>
      </c>
      <c r="AY221" s="328" t="str">
        <f t="shared" si="306"/>
        <v>Monthly payment</v>
      </c>
      <c r="AZ221" s="328" t="str">
        <f t="shared" si="306"/>
        <v>Monthly payment</v>
      </c>
      <c r="BA221" s="328" t="str">
        <f t="shared" si="306"/>
        <v>Monthly payment</v>
      </c>
      <c r="BB221" s="328" t="str">
        <f t="shared" si="306"/>
        <v>Monthly payment</v>
      </c>
      <c r="BC221" s="328" t="str">
        <f t="shared" si="306"/>
        <v>Monthly payment</v>
      </c>
      <c r="BD221" s="328" t="str">
        <f t="shared" si="306"/>
        <v>Monthly payment</v>
      </c>
      <c r="BE221" s="328" t="str">
        <f t="shared" si="306"/>
        <v>Monthly payment</v>
      </c>
      <c r="BF221" s="328" t="str">
        <f t="shared" si="306"/>
        <v>Monthly payment</v>
      </c>
      <c r="BG221" s="328" t="str">
        <f t="shared" si="306"/>
        <v>Monthly payment</v>
      </c>
      <c r="BH221" s="328" t="str">
        <f t="shared" si="306"/>
        <v>Monthly payment</v>
      </c>
      <c r="BI221" s="328" t="str">
        <f t="shared" si="306"/>
        <v>Monthly payment</v>
      </c>
      <c r="BJ221" s="328" t="str">
        <f t="shared" si="306"/>
        <v>Monthly payment</v>
      </c>
      <c r="BK221" s="328" t="str">
        <f t="shared" si="306"/>
        <v>Monthly payment</v>
      </c>
      <c r="BL221" s="328" t="str">
        <f t="shared" si="306"/>
        <v>Monthly payment</v>
      </c>
      <c r="BM221" s="328" t="str">
        <f t="shared" si="306"/>
        <v>Monthly payment</v>
      </c>
      <c r="BN221" s="328" t="str">
        <f t="shared" si="306"/>
        <v>Monthly payment</v>
      </c>
      <c r="BO221" s="328" t="str">
        <f t="shared" si="306"/>
        <v>Monthly payment</v>
      </c>
      <c r="BP221" s="328" t="str">
        <f t="shared" si="306"/>
        <v>Monthly payment</v>
      </c>
      <c r="BQ221" s="328" t="str">
        <f t="shared" si="306"/>
        <v>Monthly payment</v>
      </c>
      <c r="BR221" s="328" t="str">
        <f t="shared" ref="BR221:EC221" si="307">BP246</f>
        <v>Monthly payment</v>
      </c>
      <c r="BS221" s="328" t="str">
        <f t="shared" si="307"/>
        <v>Monthly payment</v>
      </c>
      <c r="BT221" s="328" t="str">
        <f t="shared" si="307"/>
        <v>Monthly payment</v>
      </c>
      <c r="BU221" s="328" t="str">
        <f t="shared" si="307"/>
        <v>Monthly payment</v>
      </c>
      <c r="BV221" s="328" t="str">
        <f t="shared" si="307"/>
        <v>Monthly payment</v>
      </c>
      <c r="BW221" s="328" t="str">
        <f t="shared" si="307"/>
        <v>Monthly payment</v>
      </c>
      <c r="BX221" s="328" t="str">
        <f t="shared" si="307"/>
        <v>Monthly payment</v>
      </c>
      <c r="BY221" s="328" t="str">
        <f t="shared" si="307"/>
        <v>Monthly payment</v>
      </c>
      <c r="BZ221" s="328" t="str">
        <f t="shared" si="307"/>
        <v>Monthly payment</v>
      </c>
      <c r="CA221" s="328" t="str">
        <f t="shared" si="307"/>
        <v>Monthly payment</v>
      </c>
      <c r="CB221" s="328" t="str">
        <f t="shared" si="307"/>
        <v>Monthly payment</v>
      </c>
      <c r="CC221" s="328" t="str">
        <f t="shared" si="307"/>
        <v>Monthly payment</v>
      </c>
      <c r="CD221" s="328" t="str">
        <f t="shared" si="307"/>
        <v>Monthly payment</v>
      </c>
      <c r="CE221" s="328" t="str">
        <f t="shared" si="307"/>
        <v>Monthly payment</v>
      </c>
      <c r="CF221" s="328" t="str">
        <f t="shared" si="307"/>
        <v>Monthly payment</v>
      </c>
      <c r="CG221" s="328" t="str">
        <f t="shared" si="307"/>
        <v>Monthly payment</v>
      </c>
      <c r="CH221" s="328" t="str">
        <f t="shared" si="307"/>
        <v>Monthly payment</v>
      </c>
      <c r="CI221" s="328" t="str">
        <f t="shared" si="307"/>
        <v>Monthly payment</v>
      </c>
      <c r="CJ221" s="328" t="str">
        <f t="shared" si="307"/>
        <v>Monthly payment</v>
      </c>
      <c r="CK221" s="328" t="str">
        <f t="shared" si="307"/>
        <v>Monthly payment</v>
      </c>
      <c r="CL221" s="328" t="str">
        <f t="shared" si="307"/>
        <v>Monthly payment</v>
      </c>
      <c r="CM221" s="328" t="str">
        <f t="shared" si="307"/>
        <v>Monthly payment</v>
      </c>
      <c r="CN221" s="328" t="str">
        <f t="shared" si="307"/>
        <v>Monthly payment</v>
      </c>
      <c r="CO221" s="328" t="str">
        <f t="shared" si="307"/>
        <v>Monthly payment</v>
      </c>
      <c r="CP221" s="328" t="str">
        <f t="shared" si="307"/>
        <v>Monthly payment</v>
      </c>
      <c r="CQ221" s="328" t="str">
        <f t="shared" si="307"/>
        <v>Monthly payment</v>
      </c>
      <c r="CR221" s="328" t="str">
        <f t="shared" si="307"/>
        <v>Monthly payment</v>
      </c>
      <c r="CS221" s="328" t="str">
        <f t="shared" si="307"/>
        <v>Monthly payment</v>
      </c>
      <c r="CT221" s="328" t="str">
        <f t="shared" si="307"/>
        <v>Monthly payment</v>
      </c>
      <c r="CU221" s="328" t="str">
        <f t="shared" si="307"/>
        <v>Monthly payment</v>
      </c>
      <c r="CV221" s="328" t="str">
        <f t="shared" si="307"/>
        <v>Monthly payment</v>
      </c>
      <c r="CW221" s="328" t="str">
        <f t="shared" si="307"/>
        <v>Monthly payment</v>
      </c>
      <c r="CX221" s="328" t="str">
        <f t="shared" si="307"/>
        <v>Monthly payment</v>
      </c>
      <c r="CY221" s="328" t="str">
        <f t="shared" si="307"/>
        <v>Monthly payment</v>
      </c>
      <c r="CZ221" s="328" t="str">
        <f t="shared" si="307"/>
        <v>Monthly payment</v>
      </c>
      <c r="DA221" s="328" t="str">
        <f t="shared" si="307"/>
        <v>Monthly payment</v>
      </c>
      <c r="DB221" s="328" t="str">
        <f t="shared" si="307"/>
        <v>Monthly payment</v>
      </c>
      <c r="DC221" s="328" t="str">
        <f t="shared" si="307"/>
        <v>Monthly payment</v>
      </c>
      <c r="DD221" s="328" t="str">
        <f t="shared" si="307"/>
        <v>Monthly payment</v>
      </c>
      <c r="DE221" s="328" t="str">
        <f t="shared" si="307"/>
        <v>Monthly payment</v>
      </c>
      <c r="DF221" s="328" t="str">
        <f t="shared" si="307"/>
        <v>Monthly payment</v>
      </c>
      <c r="DG221" s="328" t="str">
        <f t="shared" si="307"/>
        <v>Monthly payment</v>
      </c>
      <c r="DH221" s="328" t="str">
        <f t="shared" si="307"/>
        <v>Monthly payment</v>
      </c>
      <c r="DI221" s="328" t="str">
        <f t="shared" si="307"/>
        <v>Monthly payment</v>
      </c>
      <c r="DJ221" s="328" t="str">
        <f t="shared" si="307"/>
        <v>Monthly payment</v>
      </c>
      <c r="DK221" s="328" t="str">
        <f t="shared" si="307"/>
        <v>Monthly payment</v>
      </c>
      <c r="DL221" s="328" t="str">
        <f t="shared" si="307"/>
        <v>Monthly payment</v>
      </c>
      <c r="DM221" s="328" t="str">
        <f t="shared" si="307"/>
        <v>Monthly payment</v>
      </c>
      <c r="DN221" s="328" t="str">
        <f t="shared" si="307"/>
        <v>Monthly payment</v>
      </c>
      <c r="DO221" s="328" t="str">
        <f t="shared" si="307"/>
        <v>Monthly payment</v>
      </c>
      <c r="DP221" s="328" t="str">
        <f t="shared" si="307"/>
        <v>Monthly payment</v>
      </c>
      <c r="DQ221" s="328" t="str">
        <f t="shared" si="307"/>
        <v>Monthly payment</v>
      </c>
      <c r="DR221" s="328" t="str">
        <f t="shared" si="307"/>
        <v>Monthly payment</v>
      </c>
      <c r="DS221" s="328" t="str">
        <f t="shared" si="307"/>
        <v>Monthly payment</v>
      </c>
      <c r="DT221" s="328" t="str">
        <f t="shared" si="307"/>
        <v>Monthly payment</v>
      </c>
      <c r="DU221" s="328" t="str">
        <f t="shared" si="307"/>
        <v>Monthly payment</v>
      </c>
      <c r="DV221" s="328" t="str">
        <f t="shared" si="307"/>
        <v>Monthly payment</v>
      </c>
      <c r="DW221" s="328" t="str">
        <f t="shared" si="307"/>
        <v>Monthly payment</v>
      </c>
      <c r="DX221" s="328" t="str">
        <f t="shared" si="307"/>
        <v>Monthly payment</v>
      </c>
      <c r="DY221" s="328" t="str">
        <f t="shared" si="307"/>
        <v>Monthly payment</v>
      </c>
      <c r="DZ221" s="328" t="str">
        <f t="shared" si="307"/>
        <v>Monthly payment</v>
      </c>
      <c r="EA221" s="328" t="str">
        <f t="shared" si="307"/>
        <v>Monthly payment</v>
      </c>
      <c r="EB221" s="328" t="str">
        <f t="shared" si="307"/>
        <v>Monthly payment</v>
      </c>
      <c r="EC221" s="328" t="str">
        <f t="shared" si="307"/>
        <v>Monthly payment</v>
      </c>
      <c r="ED221" s="328" t="str">
        <f t="shared" ref="ED221:GO221" si="308">EB246</f>
        <v>Monthly payment</v>
      </c>
      <c r="EE221" s="328" t="str">
        <f t="shared" si="308"/>
        <v>Monthly payment</v>
      </c>
      <c r="EF221" s="328" t="str">
        <f t="shared" si="308"/>
        <v>Monthly payment</v>
      </c>
      <c r="EG221" s="328" t="str">
        <f t="shared" si="308"/>
        <v>Monthly payment</v>
      </c>
      <c r="EH221" s="328" t="str">
        <f t="shared" si="308"/>
        <v>Monthly payment</v>
      </c>
      <c r="EI221" s="328" t="str">
        <f t="shared" si="308"/>
        <v>Monthly payment</v>
      </c>
      <c r="EJ221" s="328" t="str">
        <f t="shared" si="308"/>
        <v>Monthly payment</v>
      </c>
      <c r="EK221" s="328" t="str">
        <f t="shared" si="308"/>
        <v>Monthly payment</v>
      </c>
      <c r="EL221" s="328" t="str">
        <f t="shared" si="308"/>
        <v>Monthly payment</v>
      </c>
      <c r="EM221" s="328" t="str">
        <f t="shared" si="308"/>
        <v>Monthly payment</v>
      </c>
      <c r="EN221" s="328" t="str">
        <f t="shared" si="308"/>
        <v>Monthly payment</v>
      </c>
      <c r="EO221" s="328" t="str">
        <f t="shared" si="308"/>
        <v>Monthly payment</v>
      </c>
      <c r="EP221" s="328" t="str">
        <f t="shared" si="308"/>
        <v>Monthly payment</v>
      </c>
      <c r="EQ221" s="328" t="str">
        <f t="shared" si="308"/>
        <v>Monthly payment</v>
      </c>
      <c r="ER221" s="328" t="str">
        <f t="shared" si="308"/>
        <v>Monthly payment</v>
      </c>
      <c r="ES221" s="328" t="str">
        <f t="shared" si="308"/>
        <v>Monthly payment</v>
      </c>
      <c r="ET221" s="328" t="str">
        <f t="shared" si="308"/>
        <v>Monthly payment</v>
      </c>
      <c r="EU221" s="328" t="str">
        <f t="shared" si="308"/>
        <v>Monthly payment</v>
      </c>
      <c r="EV221" s="328" t="str">
        <f t="shared" si="308"/>
        <v>Monthly payment</v>
      </c>
      <c r="EW221" s="328" t="str">
        <f t="shared" si="308"/>
        <v>Monthly payment</v>
      </c>
      <c r="EX221" s="328" t="str">
        <f t="shared" si="308"/>
        <v>Monthly payment</v>
      </c>
      <c r="EY221" s="328" t="str">
        <f t="shared" si="308"/>
        <v>Monthly payment</v>
      </c>
      <c r="EZ221" s="328" t="str">
        <f t="shared" si="308"/>
        <v>Monthly payment</v>
      </c>
      <c r="FA221" s="328" t="str">
        <f t="shared" si="308"/>
        <v>Monthly payment</v>
      </c>
      <c r="FB221" s="328" t="str">
        <f t="shared" si="308"/>
        <v>Monthly payment</v>
      </c>
      <c r="FC221" s="328" t="str">
        <f t="shared" si="308"/>
        <v>Monthly payment</v>
      </c>
      <c r="FD221" s="328" t="str">
        <f t="shared" si="308"/>
        <v>Monthly payment</v>
      </c>
      <c r="FE221" s="328" t="str">
        <f t="shared" si="308"/>
        <v>Monthly payment</v>
      </c>
      <c r="FF221" s="328" t="str">
        <f t="shared" si="308"/>
        <v>Monthly payment</v>
      </c>
      <c r="FG221" s="328" t="str">
        <f t="shared" si="308"/>
        <v>Monthly payment</v>
      </c>
      <c r="FH221" s="328" t="str">
        <f t="shared" si="308"/>
        <v>Monthly payment</v>
      </c>
      <c r="FI221" s="328" t="str">
        <f t="shared" si="308"/>
        <v>Monthly payment</v>
      </c>
      <c r="FJ221" s="328" t="str">
        <f t="shared" si="308"/>
        <v>Monthly payment</v>
      </c>
      <c r="FK221" s="328" t="str">
        <f t="shared" si="308"/>
        <v>Monthly payment</v>
      </c>
      <c r="FL221" s="328" t="str">
        <f t="shared" si="308"/>
        <v>Monthly payment</v>
      </c>
      <c r="FM221" s="328" t="str">
        <f t="shared" si="308"/>
        <v>Monthly payment</v>
      </c>
      <c r="FN221" s="328" t="str">
        <f t="shared" si="308"/>
        <v>Monthly payment</v>
      </c>
      <c r="FO221" s="328" t="str">
        <f t="shared" si="308"/>
        <v>Monthly payment</v>
      </c>
      <c r="FP221" s="328" t="str">
        <f t="shared" si="308"/>
        <v>Monthly payment</v>
      </c>
      <c r="FQ221" s="328" t="str">
        <f t="shared" si="308"/>
        <v>Monthly payment</v>
      </c>
      <c r="FR221" s="328" t="str">
        <f t="shared" si="308"/>
        <v>Monthly payment</v>
      </c>
      <c r="FS221" s="328" t="str">
        <f t="shared" si="308"/>
        <v>Monthly payment</v>
      </c>
      <c r="FT221" s="328" t="str">
        <f t="shared" si="308"/>
        <v>Monthly payment</v>
      </c>
      <c r="FU221" s="328" t="str">
        <f t="shared" si="308"/>
        <v>Monthly payment</v>
      </c>
      <c r="FV221" s="328" t="str">
        <f t="shared" si="308"/>
        <v>Monthly payment</v>
      </c>
      <c r="FW221" s="328" t="str">
        <f t="shared" si="308"/>
        <v>Monthly payment</v>
      </c>
      <c r="FX221" s="328" t="str">
        <f t="shared" si="308"/>
        <v>Monthly payment</v>
      </c>
      <c r="FY221" s="328" t="str">
        <f t="shared" si="308"/>
        <v>Monthly payment</v>
      </c>
      <c r="FZ221" s="328" t="str">
        <f t="shared" si="308"/>
        <v>Monthly payment</v>
      </c>
      <c r="GA221" s="328" t="str">
        <f t="shared" si="308"/>
        <v>Monthly payment</v>
      </c>
      <c r="GB221" s="328" t="str">
        <f t="shared" si="308"/>
        <v>Monthly payment</v>
      </c>
      <c r="GC221" s="328" t="str">
        <f t="shared" si="308"/>
        <v>Monthly payment</v>
      </c>
      <c r="GD221" s="328" t="str">
        <f t="shared" si="308"/>
        <v>Monthly payment</v>
      </c>
      <c r="GE221" s="328" t="str">
        <f t="shared" si="308"/>
        <v>Monthly payment</v>
      </c>
      <c r="GF221" s="328" t="str">
        <f t="shared" si="308"/>
        <v>Monthly payment</v>
      </c>
      <c r="GG221" s="328" t="str">
        <f t="shared" si="308"/>
        <v>Monthly payment</v>
      </c>
      <c r="GH221" s="328" t="str">
        <f t="shared" si="308"/>
        <v>Monthly payment</v>
      </c>
      <c r="GI221" s="328" t="str">
        <f t="shared" si="308"/>
        <v>Monthly payment</v>
      </c>
      <c r="GJ221" s="328" t="str">
        <f t="shared" si="308"/>
        <v>Monthly payment</v>
      </c>
      <c r="GK221" s="328" t="str">
        <f t="shared" si="308"/>
        <v>Monthly payment</v>
      </c>
      <c r="GL221" s="328" t="str">
        <f t="shared" si="308"/>
        <v>Monthly payment</v>
      </c>
      <c r="GM221" s="328" t="str">
        <f t="shared" si="308"/>
        <v>Monthly payment</v>
      </c>
      <c r="GN221" s="328" t="str">
        <f t="shared" si="308"/>
        <v>Monthly payment</v>
      </c>
      <c r="GO221" s="328" t="str">
        <f t="shared" si="308"/>
        <v>Monthly payment</v>
      </c>
      <c r="GP221" s="328" t="str">
        <f t="shared" ref="GP221:GR221" si="309">GN246</f>
        <v>Monthly payment</v>
      </c>
      <c r="GQ221" s="328" t="str">
        <f t="shared" si="309"/>
        <v>Monthly payment</v>
      </c>
      <c r="GR221" s="328" t="str">
        <f t="shared" si="309"/>
        <v>Monthly payment</v>
      </c>
      <c r="GS221" s="328" t="str">
        <f t="shared" ref="GS221" si="310">GQ246</f>
        <v>Monthly payment</v>
      </c>
      <c r="GT221" s="328" t="str">
        <f t="shared" ref="GT221" si="311">GR246</f>
        <v>Monthly payment</v>
      </c>
      <c r="GU221" s="328" t="str">
        <f t="shared" ref="GU221" si="312">GS246</f>
        <v>Monthly payment</v>
      </c>
      <c r="GV221" s="328" t="str">
        <f t="shared" ref="GV221" si="313">GT246</f>
        <v>Monthly payment</v>
      </c>
      <c r="GX221" s="230">
        <f t="shared" si="284"/>
        <v>220</v>
      </c>
    </row>
    <row r="222" spans="1:214" ht="12" hidden="1" customHeight="1" x14ac:dyDescent="0.2">
      <c r="A222" s="230" t="s">
        <v>440</v>
      </c>
      <c r="B222" s="208" t="str">
        <f t="shared" si="283"/>
        <v>x</v>
      </c>
      <c r="D222" s="223" t="s">
        <v>792</v>
      </c>
      <c r="E222" s="169"/>
      <c r="F222" s="169"/>
      <c r="G222" s="169"/>
      <c r="H222" s="169"/>
      <c r="I222" s="169"/>
      <c r="J222" s="169"/>
      <c r="K222" s="169"/>
      <c r="L222" s="169"/>
      <c r="M222" s="169"/>
      <c r="N222" s="169"/>
      <c r="O222" s="169"/>
      <c r="P222" s="169"/>
      <c r="Q222" s="169"/>
      <c r="R222" s="169"/>
      <c r="S222" s="169"/>
      <c r="T222" s="169"/>
      <c r="U222" s="169"/>
      <c r="V222" s="169"/>
      <c r="W222" s="169"/>
      <c r="X222" s="169"/>
      <c r="Y222" s="169"/>
      <c r="Z222" s="169"/>
      <c r="AA222" s="169"/>
      <c r="AB222" s="169"/>
      <c r="AC222" s="169"/>
      <c r="AD222" s="169"/>
      <c r="AE222" s="169"/>
      <c r="AF222" s="169"/>
      <c r="AG222" s="169"/>
      <c r="AH222" s="169"/>
      <c r="AI222" s="169"/>
      <c r="AJ222" s="169"/>
      <c r="AK222" s="169"/>
      <c r="AL222" s="169"/>
      <c r="AM222" s="169"/>
      <c r="AN222" s="169"/>
      <c r="AO222" s="169"/>
      <c r="AP222" s="169"/>
      <c r="AQ222" s="169"/>
      <c r="AR222" s="169"/>
      <c r="AS222" s="169"/>
      <c r="AT222" s="169"/>
      <c r="AU222" s="169"/>
      <c r="AV222" s="169"/>
      <c r="AW222" s="169"/>
      <c r="AX222" s="169"/>
      <c r="AY222" s="169"/>
      <c r="AZ222" s="169"/>
      <c r="BA222" s="169"/>
      <c r="BB222" s="169"/>
      <c r="BC222" s="169"/>
      <c r="BD222" s="169"/>
      <c r="BE222" s="169"/>
      <c r="BF222" s="169"/>
      <c r="BG222" s="169"/>
      <c r="BH222" s="169"/>
      <c r="BI222" s="169"/>
      <c r="BJ222" s="169"/>
      <c r="BK222" s="169"/>
      <c r="BL222" s="169"/>
      <c r="BM222" s="169"/>
      <c r="BN222" s="169"/>
      <c r="BO222" s="169"/>
      <c r="BP222" s="169"/>
      <c r="BQ222" s="169"/>
      <c r="BR222" s="169"/>
      <c r="BS222" s="169"/>
      <c r="BT222" s="169"/>
      <c r="BU222" s="169"/>
      <c r="BV222" s="169"/>
      <c r="BW222" s="169"/>
      <c r="BX222" s="169"/>
      <c r="BY222" s="169"/>
      <c r="BZ222" s="169"/>
      <c r="CA222" s="169"/>
      <c r="CB222" s="169"/>
      <c r="CC222" s="169"/>
      <c r="CD222" s="169"/>
      <c r="CE222" s="169"/>
      <c r="CF222" s="169"/>
      <c r="CG222" s="169"/>
      <c r="CH222" s="169"/>
      <c r="CI222" s="169"/>
      <c r="CJ222" s="169"/>
      <c r="CK222" s="169"/>
      <c r="CL222" s="169"/>
      <c r="CM222" s="169"/>
      <c r="CN222" s="169"/>
      <c r="CO222" s="169"/>
      <c r="CP222" s="169"/>
      <c r="CQ222" s="169"/>
      <c r="CR222" s="169"/>
      <c r="CS222" s="169"/>
      <c r="CT222" s="169"/>
      <c r="CU222" s="169"/>
      <c r="CV222" s="169"/>
      <c r="CW222" s="169"/>
      <c r="CX222" s="169"/>
      <c r="CY222" s="169"/>
      <c r="CZ222" s="169"/>
      <c r="DA222" s="169"/>
      <c r="DB222" s="169"/>
      <c r="DC222" s="169"/>
      <c r="DD222" s="169"/>
      <c r="DE222" s="169"/>
      <c r="DF222" s="169"/>
      <c r="DG222" s="169"/>
      <c r="DH222" s="169"/>
      <c r="DI222" s="169"/>
      <c r="DJ222" s="169"/>
      <c r="DK222" s="169"/>
      <c r="DL222" s="169"/>
      <c r="DM222" s="169"/>
      <c r="DN222" s="169"/>
      <c r="DO222" s="169"/>
      <c r="DP222" s="169"/>
      <c r="DQ222" s="169"/>
      <c r="DR222" s="169"/>
      <c r="DS222" s="169"/>
      <c r="DT222" s="169"/>
      <c r="DU222" s="169"/>
      <c r="DV222" s="169"/>
      <c r="DW222" s="169"/>
      <c r="DX222" s="169"/>
      <c r="DY222" s="169"/>
      <c r="DZ222" s="169"/>
      <c r="EA222" s="169"/>
      <c r="EB222" s="169"/>
      <c r="EC222" s="169"/>
      <c r="ED222" s="169"/>
      <c r="EE222" s="169"/>
      <c r="EF222" s="169"/>
      <c r="EG222" s="169"/>
      <c r="EH222" s="169"/>
      <c r="EI222" s="169"/>
      <c r="EJ222" s="169"/>
      <c r="EK222" s="169"/>
      <c r="EL222" s="169"/>
      <c r="EM222" s="169"/>
      <c r="EN222" s="169"/>
      <c r="EO222" s="169"/>
      <c r="EP222" s="169"/>
      <c r="EQ222" s="169"/>
      <c r="ER222" s="169"/>
      <c r="ES222" s="169"/>
      <c r="ET222" s="169"/>
      <c r="EU222" s="169"/>
      <c r="EV222" s="169"/>
      <c r="EW222" s="169"/>
      <c r="EX222" s="169"/>
      <c r="EY222" s="169"/>
      <c r="EZ222" s="169"/>
      <c r="FA222" s="169"/>
      <c r="FB222" s="169"/>
      <c r="FC222" s="169"/>
      <c r="FD222" s="169"/>
      <c r="FE222" s="169"/>
      <c r="FF222" s="169"/>
      <c r="FG222" s="169"/>
      <c r="FH222" s="169"/>
      <c r="FI222" s="169"/>
      <c r="FJ222" s="169"/>
      <c r="FK222" s="169"/>
      <c r="FL222" s="169"/>
      <c r="FM222" s="169"/>
      <c r="FN222" s="169"/>
      <c r="FO222" s="169"/>
      <c r="FP222" s="169"/>
      <c r="FQ222" s="169"/>
      <c r="FR222" s="169"/>
      <c r="FS222" s="169"/>
      <c r="FT222" s="169"/>
      <c r="FU222" s="169"/>
      <c r="FV222" s="169"/>
      <c r="FW222" s="169"/>
      <c r="FX222" s="169"/>
      <c r="FY222" s="169"/>
      <c r="FZ222" s="169"/>
      <c r="GA222" s="169"/>
      <c r="GB222" s="169"/>
      <c r="GC222" s="169"/>
      <c r="GD222" s="169"/>
      <c r="GE222" s="169"/>
      <c r="GF222" s="169"/>
      <c r="GG222" s="169"/>
      <c r="GH222" s="169"/>
      <c r="GI222" s="169"/>
      <c r="GJ222" s="169"/>
      <c r="GK222" s="169"/>
      <c r="GL222" s="169"/>
      <c r="GM222" s="169"/>
      <c r="GN222" s="169"/>
      <c r="GO222" s="169"/>
      <c r="GP222" s="169"/>
      <c r="GQ222" s="169"/>
      <c r="GR222" s="169"/>
      <c r="GS222" s="169"/>
      <c r="GT222" s="169"/>
      <c r="GU222" s="169"/>
      <c r="GV222" s="169"/>
      <c r="GX222" s="230">
        <f t="shared" si="284"/>
        <v>221</v>
      </c>
    </row>
    <row r="223" spans="1:214" ht="12" hidden="1" customHeight="1" x14ac:dyDescent="0.2">
      <c r="A223" s="230" t="s">
        <v>727</v>
      </c>
      <c r="B223" s="208" t="str">
        <f t="shared" si="283"/>
        <v>YourMonthlyCostUC</v>
      </c>
      <c r="D223" s="231" t="str">
        <f>'Used car sale income'!C36</f>
        <v>Used car sale monthly income</v>
      </c>
      <c r="E223" s="238">
        <f t="shared" ref="E223:AJ223" si="314">fnAverageUsedCarSaleIncome("strUsedCarRange",E245,E43)</f>
        <v>101.00590128028341</v>
      </c>
      <c r="F223" s="238">
        <f t="shared" si="314"/>
        <v>98.390463047508305</v>
      </c>
      <c r="G223" s="238">
        <f t="shared" si="314"/>
        <v>90.544148349182777</v>
      </c>
      <c r="H223" s="238">
        <f t="shared" si="314"/>
        <v>66.224196115254941</v>
      </c>
      <c r="I223" s="238">
        <f t="shared" si="314"/>
        <v>63.568410103658422</v>
      </c>
      <c r="J223" s="238">
        <f t="shared" si="314"/>
        <v>56.420331811576787</v>
      </c>
      <c r="K223" s="238">
        <f t="shared" si="314"/>
        <v>115.08984255798661</v>
      </c>
      <c r="L223" s="238">
        <f t="shared" si="314"/>
        <v>112.26143795497872</v>
      </c>
      <c r="M223" s="238">
        <f t="shared" si="314"/>
        <v>103.77622414595511</v>
      </c>
      <c r="N223" s="238">
        <f t="shared" si="314"/>
        <v>76.191641441386508</v>
      </c>
      <c r="O223" s="238">
        <f t="shared" si="314"/>
        <v>73.320038450586765</v>
      </c>
      <c r="P223" s="238">
        <f t="shared" si="314"/>
        <v>65.587742221171553</v>
      </c>
      <c r="Q223" s="238">
        <f t="shared" si="314"/>
        <v>114.96487882008142</v>
      </c>
      <c r="R223" s="238">
        <f t="shared" si="314"/>
        <v>112.13999432236666</v>
      </c>
      <c r="S223" s="238">
        <f t="shared" si="314"/>
        <v>103.66358077657583</v>
      </c>
      <c r="T223" s="238">
        <f t="shared" si="314"/>
        <v>76.107788984498626</v>
      </c>
      <c r="U223" s="238">
        <f t="shared" si="314"/>
        <v>73.240309885021261</v>
      </c>
      <c r="V223" s="238">
        <f t="shared" si="314"/>
        <v>65.516261438250709</v>
      </c>
      <c r="W223" s="238">
        <f t="shared" si="314"/>
        <v>209.80355562684929</v>
      </c>
      <c r="X223" s="238">
        <f t="shared" si="314"/>
        <v>205.98248133118662</v>
      </c>
      <c r="Y223" s="238">
        <f t="shared" si="314"/>
        <v>194.51749839155158</v>
      </c>
      <c r="Z223" s="238">
        <f t="shared" si="314"/>
        <v>145.3547974390396</v>
      </c>
      <c r="AA223" s="238">
        <f t="shared" si="314"/>
        <v>141.47559033514457</v>
      </c>
      <c r="AB223" s="238">
        <f t="shared" si="314"/>
        <v>131.0297736156198</v>
      </c>
      <c r="AC223" s="238">
        <f t="shared" si="314"/>
        <v>179.74185642375389</v>
      </c>
      <c r="AD223" s="238">
        <f t="shared" si="314"/>
        <v>175.9102218122118</v>
      </c>
      <c r="AE223" s="238">
        <f t="shared" si="314"/>
        <v>164.413557924939</v>
      </c>
      <c r="AF223" s="238">
        <f t="shared" si="314"/>
        <v>121.82524818412391</v>
      </c>
      <c r="AG223" s="238">
        <f t="shared" si="314"/>
        <v>117.93366940626177</v>
      </c>
      <c r="AH223" s="238">
        <f t="shared" si="314"/>
        <v>107.45761081703972</v>
      </c>
      <c r="AI223" s="238">
        <f t="shared" si="314"/>
        <v>210.31397089434918</v>
      </c>
      <c r="AJ223" s="238">
        <f t="shared" si="314"/>
        <v>206.18664743818638</v>
      </c>
      <c r="AK223" s="238">
        <f t="shared" ref="AK223:BP223" si="315">fnAverageUsedCarSaleIncome("strUsedCarRange",AK245,AK43)</f>
        <v>193.80115696440541</v>
      </c>
      <c r="AL223" s="238">
        <f t="shared" si="315"/>
        <v>144.26883939081947</v>
      </c>
      <c r="AM223" s="238">
        <f t="shared" si="315"/>
        <v>140.07759117686629</v>
      </c>
      <c r="AN223" s="238">
        <f t="shared" si="315"/>
        <v>128.79324988846273</v>
      </c>
      <c r="AO223" s="238">
        <f t="shared" si="315"/>
        <v>188.41363581331191</v>
      </c>
      <c r="AP223" s="238">
        <f t="shared" si="315"/>
        <v>184.39895572652844</v>
      </c>
      <c r="AQ223" s="238">
        <f t="shared" si="315"/>
        <v>172.35491546617826</v>
      </c>
      <c r="AR223" s="238">
        <f t="shared" si="315"/>
        <v>127.71279036200576</v>
      </c>
      <c r="AS223" s="238">
        <f t="shared" si="315"/>
        <v>123.63701110507849</v>
      </c>
      <c r="AT223" s="238">
        <f t="shared" si="315"/>
        <v>112.66196166585154</v>
      </c>
      <c r="AU223" s="238">
        <f t="shared" si="315"/>
        <v>226.94470835161204</v>
      </c>
      <c r="AV223" s="238">
        <f t="shared" si="315"/>
        <v>222.65898015725972</v>
      </c>
      <c r="AW223" s="238">
        <f t="shared" si="315"/>
        <v>209.80531567949595</v>
      </c>
      <c r="AX223" s="238">
        <f t="shared" si="315"/>
        <v>156.49892642248304</v>
      </c>
      <c r="AY223" s="238">
        <f t="shared" si="315"/>
        <v>152.1482210773988</v>
      </c>
      <c r="AZ223" s="238">
        <f t="shared" si="315"/>
        <v>140.43636972191106</v>
      </c>
      <c r="BA223" s="238">
        <f t="shared" si="315"/>
        <v>182.46465786796867</v>
      </c>
      <c r="BB223" s="238">
        <f t="shared" si="315"/>
        <v>177.53651045762513</v>
      </c>
      <c r="BC223" s="238">
        <f t="shared" si="315"/>
        <v>162.7573483845342</v>
      </c>
      <c r="BD223" s="238">
        <f t="shared" si="315"/>
        <v>118.64985186591075</v>
      </c>
      <c r="BE223" s="238">
        <f t="shared" si="315"/>
        <v>113.64894632233511</v>
      </c>
      <c r="BF223" s="238">
        <f t="shared" si="315"/>
        <v>100.18031726352432</v>
      </c>
      <c r="BG223" s="238">
        <f t="shared" si="315"/>
        <v>231.52612539058484</v>
      </c>
      <c r="BH223" s="238">
        <f t="shared" si="315"/>
        <v>226.60325813818108</v>
      </c>
      <c r="BI223" s="238">
        <f t="shared" si="315"/>
        <v>211.83641643361599</v>
      </c>
      <c r="BJ223" s="238">
        <f t="shared" si="315"/>
        <v>156.98966948984335</v>
      </c>
      <c r="BK223" s="238">
        <f t="shared" si="315"/>
        <v>151.9915132071493</v>
      </c>
      <c r="BL223" s="238">
        <f t="shared" si="315"/>
        <v>138.53663045274635</v>
      </c>
      <c r="BM223" s="238">
        <f t="shared" si="315"/>
        <v>238.76698197849683</v>
      </c>
      <c r="BN223" s="238">
        <f t="shared" si="315"/>
        <v>233.22457619450688</v>
      </c>
      <c r="BO223" s="238">
        <f t="shared" si="315"/>
        <v>216.60087894783032</v>
      </c>
      <c r="BP223" s="238">
        <f t="shared" si="315"/>
        <v>159.64683013188051</v>
      </c>
      <c r="BQ223" s="238">
        <f t="shared" ref="BQ223:CV223" si="316">fnAverageUsedCarSaleIncome("strUsedCarRange",BQ245,BQ43)</f>
        <v>154.02046773774779</v>
      </c>
      <c r="BR223" s="238">
        <f t="shared" si="316"/>
        <v>138.87204028029782</v>
      </c>
      <c r="BS223" s="238">
        <f t="shared" si="316"/>
        <v>200.35911312545525</v>
      </c>
      <c r="BT223" s="238">
        <f t="shared" si="316"/>
        <v>195.4749670312755</v>
      </c>
      <c r="BU223" s="238">
        <f t="shared" si="316"/>
        <v>180.82604885402944</v>
      </c>
      <c r="BV223" s="238">
        <f t="shared" si="316"/>
        <v>132.83878727569279</v>
      </c>
      <c r="BW223" s="238">
        <f t="shared" si="316"/>
        <v>127.8804952757816</v>
      </c>
      <c r="BX223" s="238">
        <f t="shared" si="316"/>
        <v>114.53145906531907</v>
      </c>
      <c r="BY223" s="238">
        <f t="shared" si="316"/>
        <v>273.90819311953913</v>
      </c>
      <c r="BZ223" s="238">
        <f t="shared" si="316"/>
        <v>268.09297917533382</v>
      </c>
      <c r="CA223" s="238">
        <f t="shared" si="316"/>
        <v>250.64909739536429</v>
      </c>
      <c r="CB223" s="238">
        <f t="shared" si="316"/>
        <v>185.77030702855734</v>
      </c>
      <c r="CC223" s="238">
        <f t="shared" si="316"/>
        <v>179.86626928538615</v>
      </c>
      <c r="CD223" s="238">
        <f t="shared" si="316"/>
        <v>163.97141749858991</v>
      </c>
      <c r="CE223" s="238">
        <f t="shared" si="316"/>
        <v>269.27045439587658</v>
      </c>
      <c r="CF223" s="238">
        <f t="shared" si="316"/>
        <v>262.72833870864559</v>
      </c>
      <c r="CG223" s="238">
        <f t="shared" si="316"/>
        <v>243.0967114890129</v>
      </c>
      <c r="CH223" s="238">
        <f t="shared" si="316"/>
        <v>178.61947947559423</v>
      </c>
      <c r="CI223" s="238">
        <f t="shared" si="316"/>
        <v>171.97589055528061</v>
      </c>
      <c r="CJ223" s="238">
        <f t="shared" si="316"/>
        <v>154.08782462934636</v>
      </c>
      <c r="CK223" s="238">
        <f t="shared" si="316"/>
        <v>342.97265897021049</v>
      </c>
      <c r="CL223" s="238">
        <f t="shared" si="316"/>
        <v>335.99757033192782</v>
      </c>
      <c r="CM223" s="238">
        <f t="shared" si="316"/>
        <v>315.07230441707992</v>
      </c>
      <c r="CN223" s="238">
        <f t="shared" si="316"/>
        <v>234.09269091347016</v>
      </c>
      <c r="CO223" s="238">
        <f t="shared" si="316"/>
        <v>227.01059488254623</v>
      </c>
      <c r="CP223" s="238">
        <f t="shared" si="316"/>
        <v>207.94447066885925</v>
      </c>
      <c r="CQ223" s="238">
        <f t="shared" si="316"/>
        <v>395.9854446843342</v>
      </c>
      <c r="CR223" s="238">
        <f t="shared" si="316"/>
        <v>387.94024403694834</v>
      </c>
      <c r="CS223" s="238">
        <f t="shared" si="316"/>
        <v>363.80288204214452</v>
      </c>
      <c r="CT223" s="238">
        <f t="shared" si="316"/>
        <v>270.31007913683084</v>
      </c>
      <c r="CU223" s="238">
        <f t="shared" si="316"/>
        <v>262.14202505768691</v>
      </c>
      <c r="CV223" s="238">
        <f t="shared" si="316"/>
        <v>240.14793800512774</v>
      </c>
      <c r="CW223" s="238">
        <f t="shared" ref="CW223:EB223" si="317">fnAverageUsedCarSaleIncome("strUsedCarRange",CW245,CW43)</f>
        <v>359.42563111017148</v>
      </c>
      <c r="CX223" s="238">
        <f t="shared" si="317"/>
        <v>351.1111424078635</v>
      </c>
      <c r="CY223" s="238">
        <f t="shared" si="317"/>
        <v>326.16415619564594</v>
      </c>
      <c r="CZ223" s="238">
        <f t="shared" si="317"/>
        <v>240.45310596298202</v>
      </c>
      <c r="DA223" s="238">
        <f t="shared" si="317"/>
        <v>232.01012579568109</v>
      </c>
      <c r="DB223" s="238">
        <f t="shared" si="317"/>
        <v>209.27923682686139</v>
      </c>
      <c r="DC223" s="238">
        <f t="shared" si="317"/>
        <v>70.669633864325974</v>
      </c>
      <c r="DD223" s="238">
        <f t="shared" si="317"/>
        <v>67.915151472473312</v>
      </c>
      <c r="DE223" s="238">
        <f t="shared" si="317"/>
        <v>62.409706794060945</v>
      </c>
      <c r="DF223" s="238">
        <f t="shared" si="317"/>
        <v>41.861620813223581</v>
      </c>
      <c r="DG223" s="238">
        <f t="shared" si="317"/>
        <v>39.06699712710779</v>
      </c>
      <c r="DH223" s="238">
        <f t="shared" si="317"/>
        <v>33.690817473197932</v>
      </c>
      <c r="DI223" s="238">
        <f t="shared" si="317"/>
        <v>59.208171029984236</v>
      </c>
      <c r="DJ223" s="238">
        <f t="shared" si="317"/>
        <v>56.888421641829673</v>
      </c>
      <c r="DK223" s="238">
        <f t="shared" si="317"/>
        <v>52.247162812874024</v>
      </c>
      <c r="DL223" s="238">
        <f t="shared" si="317"/>
        <v>35.004964174588316</v>
      </c>
      <c r="DM223" s="238">
        <f t="shared" si="317"/>
        <v>32.648847599082956</v>
      </c>
      <c r="DN223" s="238">
        <f t="shared" si="317"/>
        <v>28.118065666255806</v>
      </c>
      <c r="DO223" s="238">
        <f t="shared" si="317"/>
        <v>73.45931730910975</v>
      </c>
      <c r="DP223" s="238">
        <f t="shared" si="317"/>
        <v>70.801637812817333</v>
      </c>
      <c r="DQ223" s="238">
        <f t="shared" si="317"/>
        <v>65.48451876758601</v>
      </c>
      <c r="DR223" s="238">
        <f t="shared" si="317"/>
        <v>44.502285889971418</v>
      </c>
      <c r="DS223" s="238">
        <f t="shared" si="317"/>
        <v>41.803886334710576</v>
      </c>
      <c r="DT223" s="238">
        <f t="shared" si="317"/>
        <v>36.614656420747473</v>
      </c>
      <c r="DU223" s="238">
        <f t="shared" si="317"/>
        <v>107.56561749397996</v>
      </c>
      <c r="DV223" s="238">
        <f t="shared" si="317"/>
        <v>103.42069351135173</v>
      </c>
      <c r="DW223" s="238">
        <f t="shared" si="317"/>
        <v>95.129085493448784</v>
      </c>
      <c r="DX223" s="238">
        <f t="shared" si="317"/>
        <v>63.936811061788823</v>
      </c>
      <c r="DY223" s="238">
        <f t="shared" si="317"/>
        <v>59.727692652105361</v>
      </c>
      <c r="DZ223" s="238">
        <f t="shared" si="317"/>
        <v>51.633868616763642</v>
      </c>
      <c r="EA223" s="238">
        <f t="shared" si="317"/>
        <v>169.25194265030834</v>
      </c>
      <c r="EB223" s="238">
        <f t="shared" si="317"/>
        <v>165.2161419317664</v>
      </c>
      <c r="EC223" s="238">
        <f t="shared" ref="EC223:FH223" si="318">fnAverageUsedCarSaleIncome("strUsedCarRange",EC245,EC43)</f>
        <v>157.14278044203579</v>
      </c>
      <c r="ED223" s="238">
        <f t="shared" si="318"/>
        <v>112.64409147012131</v>
      </c>
      <c r="EE223" s="238">
        <f t="shared" si="318"/>
        <v>108.54631812614144</v>
      </c>
      <c r="EF223" s="238">
        <f t="shared" si="318"/>
        <v>100.66556180912144</v>
      </c>
      <c r="EG223" s="238">
        <f t="shared" si="318"/>
        <v>0</v>
      </c>
      <c r="EH223" s="238">
        <f t="shared" si="318"/>
        <v>0</v>
      </c>
      <c r="EI223" s="238">
        <f t="shared" si="318"/>
        <v>0</v>
      </c>
      <c r="EJ223" s="238">
        <f t="shared" si="318"/>
        <v>0</v>
      </c>
      <c r="EK223" s="238">
        <f t="shared" si="318"/>
        <v>0</v>
      </c>
      <c r="EL223" s="238">
        <f t="shared" si="318"/>
        <v>0</v>
      </c>
      <c r="EM223" s="238">
        <f t="shared" si="318"/>
        <v>0</v>
      </c>
      <c r="EN223" s="238">
        <f t="shared" si="318"/>
        <v>0</v>
      </c>
      <c r="EO223" s="238">
        <f t="shared" si="318"/>
        <v>0</v>
      </c>
      <c r="EP223" s="238">
        <f t="shared" si="318"/>
        <v>0</v>
      </c>
      <c r="EQ223" s="238">
        <f t="shared" si="318"/>
        <v>0</v>
      </c>
      <c r="ER223" s="238">
        <f t="shared" si="318"/>
        <v>0</v>
      </c>
      <c r="ES223" s="238">
        <f t="shared" si="318"/>
        <v>0</v>
      </c>
      <c r="ET223" s="238">
        <f t="shared" si="318"/>
        <v>0</v>
      </c>
      <c r="EU223" s="238">
        <f t="shared" si="318"/>
        <v>0</v>
      </c>
      <c r="EV223" s="238">
        <f t="shared" si="318"/>
        <v>0</v>
      </c>
      <c r="EW223" s="238">
        <f t="shared" si="318"/>
        <v>0</v>
      </c>
      <c r="EX223" s="238">
        <f t="shared" si="318"/>
        <v>0</v>
      </c>
      <c r="EY223" s="238">
        <f t="shared" si="318"/>
        <v>0</v>
      </c>
      <c r="EZ223" s="238">
        <f t="shared" si="318"/>
        <v>0</v>
      </c>
      <c r="FA223" s="238">
        <f t="shared" si="318"/>
        <v>0</v>
      </c>
      <c r="FB223" s="238">
        <f t="shared" si="318"/>
        <v>0</v>
      </c>
      <c r="FC223" s="238">
        <f t="shared" si="318"/>
        <v>0</v>
      </c>
      <c r="FD223" s="238">
        <f t="shared" si="318"/>
        <v>0</v>
      </c>
      <c r="FE223" s="238">
        <f t="shared" si="318"/>
        <v>0</v>
      </c>
      <c r="FF223" s="238">
        <f t="shared" si="318"/>
        <v>0</v>
      </c>
      <c r="FG223" s="238">
        <f t="shared" si="318"/>
        <v>0</v>
      </c>
      <c r="FH223" s="238">
        <f t="shared" si="318"/>
        <v>0</v>
      </c>
      <c r="FI223" s="238">
        <f t="shared" ref="FI223:GN223" si="319">fnAverageUsedCarSaleIncome("strUsedCarRange",FI245,FI43)</f>
        <v>0</v>
      </c>
      <c r="FJ223" s="238">
        <f t="shared" si="319"/>
        <v>0</v>
      </c>
      <c r="FK223" s="238">
        <f t="shared" si="319"/>
        <v>0</v>
      </c>
      <c r="FL223" s="238">
        <f t="shared" si="319"/>
        <v>0</v>
      </c>
      <c r="FM223" s="238">
        <f t="shared" si="319"/>
        <v>0</v>
      </c>
      <c r="FN223" s="238">
        <f t="shared" si="319"/>
        <v>0</v>
      </c>
      <c r="FO223" s="238">
        <f t="shared" si="319"/>
        <v>0</v>
      </c>
      <c r="FP223" s="238">
        <f t="shared" si="319"/>
        <v>0</v>
      </c>
      <c r="FQ223" s="238">
        <f t="shared" si="319"/>
        <v>0</v>
      </c>
      <c r="FR223" s="238">
        <f t="shared" si="319"/>
        <v>0</v>
      </c>
      <c r="FS223" s="238">
        <f t="shared" si="319"/>
        <v>0</v>
      </c>
      <c r="FT223" s="238">
        <f t="shared" si="319"/>
        <v>0</v>
      </c>
      <c r="FU223" s="238">
        <f t="shared" si="319"/>
        <v>0</v>
      </c>
      <c r="FV223" s="238">
        <f t="shared" si="319"/>
        <v>0</v>
      </c>
      <c r="FW223" s="238">
        <f t="shared" si="319"/>
        <v>0</v>
      </c>
      <c r="FX223" s="238">
        <f t="shared" si="319"/>
        <v>0</v>
      </c>
      <c r="FY223" s="238">
        <f t="shared" si="319"/>
        <v>0</v>
      </c>
      <c r="FZ223" s="238">
        <f t="shared" si="319"/>
        <v>0</v>
      </c>
      <c r="GA223" s="238">
        <f t="shared" si="319"/>
        <v>0</v>
      </c>
      <c r="GB223" s="238">
        <f t="shared" si="319"/>
        <v>0</v>
      </c>
      <c r="GC223" s="238">
        <f t="shared" si="319"/>
        <v>0</v>
      </c>
      <c r="GD223" s="238">
        <f t="shared" si="319"/>
        <v>0</v>
      </c>
      <c r="GE223" s="238">
        <f t="shared" si="319"/>
        <v>0</v>
      </c>
      <c r="GF223" s="238">
        <f t="shared" si="319"/>
        <v>0</v>
      </c>
      <c r="GG223" s="238">
        <f t="shared" si="319"/>
        <v>0</v>
      </c>
      <c r="GH223" s="238">
        <f t="shared" si="319"/>
        <v>0</v>
      </c>
      <c r="GI223" s="238">
        <f t="shared" si="319"/>
        <v>0</v>
      </c>
      <c r="GJ223" s="238">
        <f t="shared" si="319"/>
        <v>0</v>
      </c>
      <c r="GK223" s="238">
        <f t="shared" si="319"/>
        <v>0</v>
      </c>
      <c r="GL223" s="238">
        <f t="shared" si="319"/>
        <v>0</v>
      </c>
      <c r="GM223" s="238">
        <f t="shared" si="319"/>
        <v>0</v>
      </c>
      <c r="GN223" s="238">
        <f t="shared" si="319"/>
        <v>0</v>
      </c>
      <c r="GO223" s="238">
        <f t="shared" ref="GO223:GV223" si="320">fnAverageUsedCarSaleIncome("strUsedCarRange",GO245,GO43)</f>
        <v>0</v>
      </c>
      <c r="GP223" s="238">
        <f t="shared" si="320"/>
        <v>0</v>
      </c>
      <c r="GQ223" s="238">
        <f t="shared" si="320"/>
        <v>0</v>
      </c>
      <c r="GR223" s="238">
        <f t="shared" si="320"/>
        <v>0</v>
      </c>
      <c r="GS223" s="238">
        <f t="shared" si="320"/>
        <v>0</v>
      </c>
      <c r="GT223" s="238">
        <f t="shared" si="320"/>
        <v>0</v>
      </c>
      <c r="GU223" s="238">
        <f t="shared" si="320"/>
        <v>0</v>
      </c>
      <c r="GV223" s="238">
        <f t="shared" si="320"/>
        <v>0</v>
      </c>
      <c r="GW223" s="238"/>
      <c r="GX223" s="230">
        <f t="shared" si="284"/>
        <v>222</v>
      </c>
    </row>
    <row r="224" spans="1:214" ht="12" hidden="1" customHeight="1" x14ac:dyDescent="0.2">
      <c r="A224" s="230" t="s">
        <v>728</v>
      </c>
      <c r="B224" s="208" t="str">
        <f t="shared" si="283"/>
        <v>OurLeasePriceUC</v>
      </c>
      <c r="D224" s="231" t="s">
        <v>835</v>
      </c>
      <c r="E224" s="218">
        <f t="shared" ref="E224:BP224" si="321">IF(ISERROR(E40/E43),0,E40/E43)</f>
        <v>119.55833333333334</v>
      </c>
      <c r="F224" s="218">
        <f t="shared" si="321"/>
        <v>116.46249999999999</v>
      </c>
      <c r="G224" s="218">
        <f t="shared" si="321"/>
        <v>107.175</v>
      </c>
      <c r="H224" s="218">
        <f t="shared" si="321"/>
        <v>80.293333333333337</v>
      </c>
      <c r="I224" s="218">
        <f t="shared" si="321"/>
        <v>77.073333333333323</v>
      </c>
      <c r="J224" s="218">
        <f t="shared" si="321"/>
        <v>68.406666666666666</v>
      </c>
      <c r="K224" s="218">
        <f t="shared" si="321"/>
        <v>136.22916666666666</v>
      </c>
      <c r="L224" s="218">
        <f t="shared" si="321"/>
        <v>132.88124999999999</v>
      </c>
      <c r="M224" s="218">
        <f t="shared" si="321"/>
        <v>122.83749999999999</v>
      </c>
      <c r="N224" s="218">
        <f t="shared" si="321"/>
        <v>92.37833333333333</v>
      </c>
      <c r="O224" s="218">
        <f t="shared" si="321"/>
        <v>88.896666666666675</v>
      </c>
      <c r="P224" s="218">
        <f t="shared" si="321"/>
        <v>79.521666666666675</v>
      </c>
      <c r="Q224" s="218">
        <f t="shared" si="321"/>
        <v>136.08124999999998</v>
      </c>
      <c r="R224" s="218">
        <f t="shared" si="321"/>
        <v>132.73749999999998</v>
      </c>
      <c r="S224" s="218">
        <f t="shared" si="321"/>
        <v>122.70416666666667</v>
      </c>
      <c r="T224" s="218">
        <f t="shared" si="321"/>
        <v>92.276666666666671</v>
      </c>
      <c r="U224" s="218">
        <f t="shared" si="321"/>
        <v>88.8</v>
      </c>
      <c r="V224" s="218">
        <f t="shared" si="321"/>
        <v>79.435000000000002</v>
      </c>
      <c r="W224" s="218">
        <f t="shared" si="321"/>
        <v>248.33958333333331</v>
      </c>
      <c r="X224" s="218">
        <f t="shared" si="321"/>
        <v>243.81666666666669</v>
      </c>
      <c r="Y224" s="218">
        <f t="shared" si="321"/>
        <v>230.24583333333331</v>
      </c>
      <c r="Z224" s="218">
        <f t="shared" si="321"/>
        <v>176.23500000000001</v>
      </c>
      <c r="AA224" s="218">
        <f t="shared" si="321"/>
        <v>171.53166666666667</v>
      </c>
      <c r="AB224" s="218">
        <f t="shared" si="321"/>
        <v>158.86666666666667</v>
      </c>
      <c r="AC224" s="218">
        <f t="shared" si="321"/>
        <v>212.75624999999999</v>
      </c>
      <c r="AD224" s="218">
        <f t="shared" si="321"/>
        <v>208.22083333333333</v>
      </c>
      <c r="AE224" s="218">
        <f t="shared" si="321"/>
        <v>194.61249999999998</v>
      </c>
      <c r="AF224" s="218">
        <f t="shared" si="321"/>
        <v>147.70666666666665</v>
      </c>
      <c r="AG224" s="218">
        <f t="shared" si="321"/>
        <v>142.98833333333332</v>
      </c>
      <c r="AH224" s="218">
        <f t="shared" si="321"/>
        <v>130.28666666666666</v>
      </c>
      <c r="AI224" s="218">
        <f t="shared" si="321"/>
        <v>248.94374999999999</v>
      </c>
      <c r="AJ224" s="218">
        <f t="shared" si="321"/>
        <v>244.05833333333331</v>
      </c>
      <c r="AK224" s="218">
        <f t="shared" si="321"/>
        <v>229.39791666666667</v>
      </c>
      <c r="AL224" s="218">
        <f t="shared" si="321"/>
        <v>174.91833333333335</v>
      </c>
      <c r="AM224" s="218">
        <f t="shared" si="321"/>
        <v>169.83666666666667</v>
      </c>
      <c r="AN224" s="218">
        <f t="shared" si="321"/>
        <v>156.155</v>
      </c>
      <c r="AO224" s="218">
        <f t="shared" si="321"/>
        <v>223.02083333333334</v>
      </c>
      <c r="AP224" s="218">
        <f t="shared" si="321"/>
        <v>218.26874999999998</v>
      </c>
      <c r="AQ224" s="218">
        <f t="shared" si="321"/>
        <v>204.01250000000002</v>
      </c>
      <c r="AR224" s="218">
        <f t="shared" si="321"/>
        <v>154.845</v>
      </c>
      <c r="AS224" s="218">
        <f t="shared" si="321"/>
        <v>149.90333333333334</v>
      </c>
      <c r="AT224" s="218">
        <f t="shared" si="321"/>
        <v>136.59666666666666</v>
      </c>
      <c r="AU224" s="218">
        <f t="shared" si="321"/>
        <v>268.62916666666666</v>
      </c>
      <c r="AV224" s="218">
        <f t="shared" si="321"/>
        <v>263.55625000000003</v>
      </c>
      <c r="AW224" s="218">
        <f t="shared" si="321"/>
        <v>248.34166666666667</v>
      </c>
      <c r="AX224" s="218">
        <f t="shared" si="321"/>
        <v>189.74666666666664</v>
      </c>
      <c r="AY224" s="218">
        <f t="shared" si="321"/>
        <v>184.47166666666666</v>
      </c>
      <c r="AZ224" s="218">
        <f t="shared" si="321"/>
        <v>170.27166666666665</v>
      </c>
      <c r="BA224" s="218">
        <f t="shared" si="321"/>
        <v>215.97916666666666</v>
      </c>
      <c r="BB224" s="218">
        <f t="shared" si="321"/>
        <v>210.14583333333334</v>
      </c>
      <c r="BC224" s="218">
        <f t="shared" si="321"/>
        <v>192.65208333333331</v>
      </c>
      <c r="BD224" s="218">
        <f t="shared" si="321"/>
        <v>143.85666666666665</v>
      </c>
      <c r="BE224" s="218">
        <f t="shared" si="321"/>
        <v>137.79333333333335</v>
      </c>
      <c r="BF224" s="218">
        <f t="shared" si="321"/>
        <v>121.46333333333334</v>
      </c>
      <c r="BG224" s="218">
        <f t="shared" si="321"/>
        <v>274.05208333333331</v>
      </c>
      <c r="BH224" s="218">
        <f t="shared" si="321"/>
        <v>268.22499999999997</v>
      </c>
      <c r="BI224" s="218">
        <f t="shared" si="321"/>
        <v>250.74583333333331</v>
      </c>
      <c r="BJ224" s="218">
        <f t="shared" si="321"/>
        <v>190.34166666666667</v>
      </c>
      <c r="BK224" s="218">
        <f t="shared" si="321"/>
        <v>184.28166666666667</v>
      </c>
      <c r="BL224" s="218">
        <f t="shared" si="321"/>
        <v>167.96833333333333</v>
      </c>
      <c r="BM224" s="218">
        <f t="shared" si="321"/>
        <v>282.62291666666664</v>
      </c>
      <c r="BN224" s="218">
        <f t="shared" si="321"/>
        <v>276.0625</v>
      </c>
      <c r="BO224" s="218">
        <f t="shared" si="321"/>
        <v>256.38541666666669</v>
      </c>
      <c r="BP224" s="218">
        <f t="shared" si="321"/>
        <v>193.56333333333333</v>
      </c>
      <c r="BQ224" s="218">
        <f t="shared" ref="BQ224:EB224" si="322">IF(ISERROR(BQ40/BQ43),0,BQ40/BQ43)</f>
        <v>186.74166666666667</v>
      </c>
      <c r="BR224" s="218">
        <f t="shared" si="322"/>
        <v>168.375</v>
      </c>
      <c r="BS224" s="218">
        <f t="shared" si="322"/>
        <v>237.16041666666669</v>
      </c>
      <c r="BT224" s="218">
        <f t="shared" si="322"/>
        <v>231.37916666666669</v>
      </c>
      <c r="BU224" s="218">
        <f t="shared" si="322"/>
        <v>214.03958333333333</v>
      </c>
      <c r="BV224" s="218">
        <f t="shared" si="322"/>
        <v>161.06</v>
      </c>
      <c r="BW224" s="218">
        <f t="shared" si="322"/>
        <v>155.04833333333332</v>
      </c>
      <c r="BX224" s="218">
        <f t="shared" si="322"/>
        <v>138.86333333333332</v>
      </c>
      <c r="BY224" s="218">
        <f t="shared" si="322"/>
        <v>324.21875</v>
      </c>
      <c r="BZ224" s="218">
        <f t="shared" si="322"/>
        <v>317.33541666666667</v>
      </c>
      <c r="CA224" s="218">
        <f t="shared" si="322"/>
        <v>296.6875</v>
      </c>
      <c r="CB224" s="218">
        <f t="shared" si="322"/>
        <v>225.23666666666668</v>
      </c>
      <c r="CC224" s="218">
        <f t="shared" si="322"/>
        <v>218.07833333333335</v>
      </c>
      <c r="CD224" s="218">
        <f t="shared" si="322"/>
        <v>198.80666666666667</v>
      </c>
      <c r="CE224" s="218">
        <f t="shared" si="322"/>
        <v>318.72916666666669</v>
      </c>
      <c r="CF224" s="218">
        <f t="shared" si="322"/>
        <v>310.98541666666665</v>
      </c>
      <c r="CG224" s="218">
        <f t="shared" si="322"/>
        <v>287.74791666666664</v>
      </c>
      <c r="CH224" s="218">
        <f t="shared" si="322"/>
        <v>216.56666666666666</v>
      </c>
      <c r="CI224" s="218">
        <f t="shared" si="322"/>
        <v>208.51166666666668</v>
      </c>
      <c r="CJ224" s="218">
        <f t="shared" si="322"/>
        <v>186.82333333333332</v>
      </c>
      <c r="CK224" s="218">
        <f t="shared" si="322"/>
        <v>405.96875</v>
      </c>
      <c r="CL224" s="218">
        <f t="shared" si="322"/>
        <v>397.71250000000003</v>
      </c>
      <c r="CM224" s="218">
        <f t="shared" si="322"/>
        <v>372.94374999999997</v>
      </c>
      <c r="CN224" s="218">
        <f t="shared" si="322"/>
        <v>283.82499999999999</v>
      </c>
      <c r="CO224" s="218">
        <f t="shared" si="322"/>
        <v>275.23833333333334</v>
      </c>
      <c r="CP224" s="218">
        <f t="shared" si="322"/>
        <v>252.12166666666664</v>
      </c>
      <c r="CQ224" s="218">
        <f t="shared" si="322"/>
        <v>468.71875</v>
      </c>
      <c r="CR224" s="218">
        <f t="shared" si="322"/>
        <v>459.19583333333338</v>
      </c>
      <c r="CS224" s="218">
        <f t="shared" si="322"/>
        <v>430.625</v>
      </c>
      <c r="CT224" s="218">
        <f t="shared" si="322"/>
        <v>327.73666666666668</v>
      </c>
      <c r="CU224" s="218">
        <f t="shared" si="322"/>
        <v>317.83333333333331</v>
      </c>
      <c r="CV224" s="218">
        <f t="shared" si="322"/>
        <v>291.16666666666669</v>
      </c>
      <c r="CW224" s="218">
        <f t="shared" si="322"/>
        <v>425.44374999999997</v>
      </c>
      <c r="CX224" s="218">
        <f t="shared" si="322"/>
        <v>415.60208333333338</v>
      </c>
      <c r="CY224" s="218">
        <f t="shared" si="322"/>
        <v>386.07291666666669</v>
      </c>
      <c r="CZ224" s="218">
        <f t="shared" si="322"/>
        <v>291.53666666666669</v>
      </c>
      <c r="DA224" s="218">
        <f t="shared" si="322"/>
        <v>281.3</v>
      </c>
      <c r="DB224" s="218">
        <f t="shared" si="322"/>
        <v>253.73999999999998</v>
      </c>
      <c r="DC224" s="218">
        <f t="shared" si="322"/>
        <v>83.649999999999991</v>
      </c>
      <c r="DD224" s="218">
        <f t="shared" si="322"/>
        <v>80.389583333333334</v>
      </c>
      <c r="DE224" s="218">
        <f t="shared" si="322"/>
        <v>73.872916666666669</v>
      </c>
      <c r="DF224" s="218">
        <f t="shared" si="322"/>
        <v>50.755000000000003</v>
      </c>
      <c r="DG224" s="218">
        <f t="shared" si="322"/>
        <v>47.366666666666667</v>
      </c>
      <c r="DH224" s="218">
        <f t="shared" si="322"/>
        <v>40.848333333333336</v>
      </c>
      <c r="DI224" s="218">
        <f t="shared" si="322"/>
        <v>70.083333333333329</v>
      </c>
      <c r="DJ224" s="218">
        <f t="shared" si="322"/>
        <v>67.337499999999991</v>
      </c>
      <c r="DK224" s="218">
        <f t="shared" si="322"/>
        <v>61.84375</v>
      </c>
      <c r="DL224" s="218">
        <f t="shared" si="322"/>
        <v>42.44166666666667</v>
      </c>
      <c r="DM224" s="218">
        <f t="shared" si="322"/>
        <v>39.585000000000001</v>
      </c>
      <c r="DN224" s="218">
        <f t="shared" si="322"/>
        <v>34.091666666666669</v>
      </c>
      <c r="DO224" s="218">
        <f t="shared" si="322"/>
        <v>86.952083333333334</v>
      </c>
      <c r="DP224" s="218">
        <f t="shared" si="322"/>
        <v>83.806249999999991</v>
      </c>
      <c r="DQ224" s="218">
        <f t="shared" si="322"/>
        <v>77.512500000000003</v>
      </c>
      <c r="DR224" s="218">
        <f t="shared" si="322"/>
        <v>53.956666666666671</v>
      </c>
      <c r="DS224" s="218">
        <f t="shared" si="322"/>
        <v>50.684999999999995</v>
      </c>
      <c r="DT224" s="218">
        <f t="shared" si="322"/>
        <v>44.393333333333331</v>
      </c>
      <c r="DU224" s="218">
        <f t="shared" si="322"/>
        <v>127.32291666666667</v>
      </c>
      <c r="DV224" s="218">
        <f t="shared" si="322"/>
        <v>122.41666666666667</v>
      </c>
      <c r="DW224" s="218">
        <f t="shared" si="322"/>
        <v>112.60208333333333</v>
      </c>
      <c r="DX224" s="218">
        <f t="shared" si="322"/>
        <v>77.52</v>
      </c>
      <c r="DY224" s="218">
        <f t="shared" si="322"/>
        <v>72.416666666666671</v>
      </c>
      <c r="DZ224" s="218">
        <f t="shared" si="322"/>
        <v>62.603333333333332</v>
      </c>
      <c r="EA224" s="218">
        <f t="shared" si="322"/>
        <v>200.33958333333331</v>
      </c>
      <c r="EB224" s="218">
        <f t="shared" si="322"/>
        <v>195.5625</v>
      </c>
      <c r="EC224" s="218">
        <f t="shared" ref="EC224:GN224" si="323">IF(ISERROR(EC40/EC43),0,EC40/EC43)</f>
        <v>186.00624999999999</v>
      </c>
      <c r="ED224" s="218">
        <f t="shared" si="323"/>
        <v>136.57499999999999</v>
      </c>
      <c r="EE224" s="218">
        <f t="shared" si="323"/>
        <v>131.60666666666665</v>
      </c>
      <c r="EF224" s="218">
        <f t="shared" si="323"/>
        <v>122.05166666666668</v>
      </c>
      <c r="EG224" s="218">
        <f t="shared" si="323"/>
        <v>0</v>
      </c>
      <c r="EH224" s="218">
        <f t="shared" si="323"/>
        <v>0</v>
      </c>
      <c r="EI224" s="218">
        <f t="shared" si="323"/>
        <v>0</v>
      </c>
      <c r="EJ224" s="218">
        <f t="shared" si="323"/>
        <v>0</v>
      </c>
      <c r="EK224" s="218">
        <f t="shared" si="323"/>
        <v>0</v>
      </c>
      <c r="EL224" s="218">
        <f t="shared" si="323"/>
        <v>0</v>
      </c>
      <c r="EM224" s="218">
        <f t="shared" si="323"/>
        <v>0</v>
      </c>
      <c r="EN224" s="218">
        <f t="shared" si="323"/>
        <v>0</v>
      </c>
      <c r="EO224" s="218">
        <f t="shared" si="323"/>
        <v>0</v>
      </c>
      <c r="EP224" s="218">
        <f t="shared" si="323"/>
        <v>0</v>
      </c>
      <c r="EQ224" s="218">
        <f t="shared" si="323"/>
        <v>0</v>
      </c>
      <c r="ER224" s="218">
        <f t="shared" si="323"/>
        <v>0</v>
      </c>
      <c r="ES224" s="218">
        <f t="shared" si="323"/>
        <v>0</v>
      </c>
      <c r="ET224" s="218">
        <f t="shared" si="323"/>
        <v>0</v>
      </c>
      <c r="EU224" s="218">
        <f t="shared" si="323"/>
        <v>0</v>
      </c>
      <c r="EV224" s="218">
        <f t="shared" si="323"/>
        <v>0</v>
      </c>
      <c r="EW224" s="218">
        <f t="shared" si="323"/>
        <v>0</v>
      </c>
      <c r="EX224" s="218">
        <f t="shared" si="323"/>
        <v>0</v>
      </c>
      <c r="EY224" s="218">
        <f t="shared" si="323"/>
        <v>0</v>
      </c>
      <c r="EZ224" s="218">
        <f t="shared" si="323"/>
        <v>0</v>
      </c>
      <c r="FA224" s="218">
        <f t="shared" si="323"/>
        <v>0</v>
      </c>
      <c r="FB224" s="218">
        <f t="shared" si="323"/>
        <v>0</v>
      </c>
      <c r="FC224" s="218">
        <f t="shared" si="323"/>
        <v>0</v>
      </c>
      <c r="FD224" s="218">
        <f t="shared" si="323"/>
        <v>0</v>
      </c>
      <c r="FE224" s="218">
        <f t="shared" si="323"/>
        <v>0</v>
      </c>
      <c r="FF224" s="218">
        <f t="shared" si="323"/>
        <v>0</v>
      </c>
      <c r="FG224" s="218">
        <f t="shared" si="323"/>
        <v>0</v>
      </c>
      <c r="FH224" s="218">
        <f t="shared" si="323"/>
        <v>0</v>
      </c>
      <c r="FI224" s="218">
        <f t="shared" si="323"/>
        <v>0</v>
      </c>
      <c r="FJ224" s="218">
        <f t="shared" si="323"/>
        <v>0</v>
      </c>
      <c r="FK224" s="218">
        <f t="shared" si="323"/>
        <v>0</v>
      </c>
      <c r="FL224" s="218">
        <f t="shared" si="323"/>
        <v>0</v>
      </c>
      <c r="FM224" s="218">
        <f t="shared" si="323"/>
        <v>0</v>
      </c>
      <c r="FN224" s="218">
        <f t="shared" si="323"/>
        <v>0</v>
      </c>
      <c r="FO224" s="218">
        <f t="shared" si="323"/>
        <v>0</v>
      </c>
      <c r="FP224" s="218">
        <f t="shared" si="323"/>
        <v>0</v>
      </c>
      <c r="FQ224" s="218">
        <f t="shared" si="323"/>
        <v>0</v>
      </c>
      <c r="FR224" s="218">
        <f t="shared" si="323"/>
        <v>0</v>
      </c>
      <c r="FS224" s="218">
        <f t="shared" si="323"/>
        <v>0</v>
      </c>
      <c r="FT224" s="218">
        <f t="shared" si="323"/>
        <v>0</v>
      </c>
      <c r="FU224" s="218">
        <f t="shared" si="323"/>
        <v>0</v>
      </c>
      <c r="FV224" s="218">
        <f t="shared" si="323"/>
        <v>0</v>
      </c>
      <c r="FW224" s="218">
        <f t="shared" si="323"/>
        <v>0</v>
      </c>
      <c r="FX224" s="218">
        <f t="shared" si="323"/>
        <v>0</v>
      </c>
      <c r="FY224" s="218">
        <f t="shared" si="323"/>
        <v>0</v>
      </c>
      <c r="FZ224" s="218">
        <f t="shared" si="323"/>
        <v>0</v>
      </c>
      <c r="GA224" s="218">
        <f t="shared" si="323"/>
        <v>0</v>
      </c>
      <c r="GB224" s="218">
        <f t="shared" si="323"/>
        <v>0</v>
      </c>
      <c r="GC224" s="218">
        <f t="shared" si="323"/>
        <v>0</v>
      </c>
      <c r="GD224" s="218">
        <f t="shared" si="323"/>
        <v>0</v>
      </c>
      <c r="GE224" s="218">
        <f t="shared" si="323"/>
        <v>0</v>
      </c>
      <c r="GF224" s="218">
        <f t="shared" si="323"/>
        <v>0</v>
      </c>
      <c r="GG224" s="218">
        <f t="shared" si="323"/>
        <v>0</v>
      </c>
      <c r="GH224" s="218">
        <f t="shared" si="323"/>
        <v>0</v>
      </c>
      <c r="GI224" s="218">
        <f t="shared" si="323"/>
        <v>0</v>
      </c>
      <c r="GJ224" s="218">
        <f t="shared" si="323"/>
        <v>0</v>
      </c>
      <c r="GK224" s="218">
        <f t="shared" si="323"/>
        <v>0</v>
      </c>
      <c r="GL224" s="218">
        <f t="shared" si="323"/>
        <v>0</v>
      </c>
      <c r="GM224" s="218">
        <f t="shared" si="323"/>
        <v>0</v>
      </c>
      <c r="GN224" s="218">
        <f t="shared" si="323"/>
        <v>0</v>
      </c>
      <c r="GO224" s="218">
        <f t="shared" ref="GO224:GR224" si="324">IF(ISERROR(GO40/GO43),0,GO40/GO43)</f>
        <v>0</v>
      </c>
      <c r="GP224" s="218">
        <f t="shared" si="324"/>
        <v>0</v>
      </c>
      <c r="GQ224" s="218">
        <f t="shared" si="324"/>
        <v>0</v>
      </c>
      <c r="GR224" s="218">
        <f t="shared" si="324"/>
        <v>0</v>
      </c>
      <c r="GS224" s="218">
        <f t="shared" ref="GS224:GV224" si="325">IF(ISERROR(GS40/GS43),0,GS40/GS43)</f>
        <v>0</v>
      </c>
      <c r="GT224" s="218">
        <f t="shared" si="325"/>
        <v>0</v>
      </c>
      <c r="GU224" s="218">
        <f t="shared" si="325"/>
        <v>0</v>
      </c>
      <c r="GV224" s="218">
        <f t="shared" si="325"/>
        <v>0</v>
      </c>
      <c r="GX224" s="230">
        <f t="shared" si="284"/>
        <v>223</v>
      </c>
    </row>
    <row r="225" spans="1:214" s="218" customFormat="1" ht="24.75" hidden="1" customHeight="1" x14ac:dyDescent="0.2">
      <c r="A225" s="230" t="s">
        <v>440</v>
      </c>
      <c r="B225" s="208" t="str">
        <f t="shared" ref="B225" si="326">A225</f>
        <v>x</v>
      </c>
      <c r="D225" s="327" t="s">
        <v>837</v>
      </c>
      <c r="E225" s="243"/>
      <c r="F225" s="243"/>
      <c r="G225" s="243"/>
      <c r="H225" s="243"/>
      <c r="I225" s="243"/>
      <c r="J225" s="243"/>
      <c r="K225" s="243"/>
      <c r="L225" s="243"/>
      <c r="M225" s="243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43"/>
      <c r="Y225" s="243"/>
      <c r="Z225" s="243"/>
      <c r="AA225" s="243"/>
      <c r="AB225" s="243"/>
      <c r="AC225" s="243"/>
      <c r="AD225" s="243"/>
      <c r="AE225" s="243"/>
      <c r="AF225" s="243"/>
      <c r="AG225" s="243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43"/>
      <c r="BU225" s="243"/>
      <c r="BV225" s="243"/>
      <c r="BW225" s="243"/>
      <c r="BX225" s="243"/>
      <c r="BY225" s="243"/>
      <c r="BZ225" s="243"/>
      <c r="CA225" s="243"/>
      <c r="CB225" s="243"/>
      <c r="CC225" s="243"/>
      <c r="CD225" s="243"/>
      <c r="CE225" s="243"/>
      <c r="CF225" s="243"/>
      <c r="CG225" s="243"/>
      <c r="CH225" s="243"/>
      <c r="CI225" s="243"/>
      <c r="CJ225" s="243"/>
      <c r="CK225" s="243"/>
      <c r="CL225" s="243"/>
      <c r="CM225" s="243"/>
      <c r="CN225" s="243"/>
      <c r="CO225" s="243"/>
      <c r="CP225" s="243"/>
      <c r="CQ225" s="243"/>
      <c r="CR225" s="243"/>
      <c r="CS225" s="243"/>
      <c r="CT225" s="243"/>
      <c r="CU225" s="243"/>
      <c r="CV225" s="243"/>
      <c r="CW225" s="243"/>
      <c r="CX225" s="243"/>
      <c r="CY225" s="243"/>
      <c r="CZ225" s="243"/>
      <c r="DA225" s="243"/>
      <c r="DB225" s="243"/>
      <c r="DC225" s="243"/>
      <c r="DD225" s="243"/>
      <c r="DE225" s="243"/>
      <c r="DF225" s="243"/>
      <c r="DG225" s="243"/>
      <c r="DH225" s="243"/>
      <c r="DI225" s="243"/>
      <c r="DJ225" s="243"/>
      <c r="DK225" s="243"/>
      <c r="DL225" s="243"/>
      <c r="DM225" s="243"/>
      <c r="DN225" s="243"/>
      <c r="DO225" s="243"/>
      <c r="DP225" s="243"/>
      <c r="DQ225" s="243"/>
      <c r="DR225" s="243"/>
      <c r="DS225" s="243"/>
      <c r="DT225" s="243"/>
      <c r="DU225" s="243"/>
      <c r="DV225" s="243"/>
      <c r="DW225" s="243"/>
      <c r="DX225" s="243"/>
      <c r="DY225" s="243"/>
      <c r="DZ225" s="243"/>
      <c r="EA225" s="243"/>
      <c r="EB225" s="243"/>
      <c r="EC225" s="243"/>
      <c r="ED225" s="243"/>
      <c r="EE225" s="243"/>
      <c r="EF225" s="243"/>
      <c r="EG225" s="243"/>
      <c r="EH225" s="243"/>
      <c r="EI225" s="243"/>
      <c r="EJ225" s="243"/>
      <c r="EK225" s="243"/>
      <c r="EL225" s="243"/>
      <c r="EM225" s="243"/>
      <c r="EN225" s="243"/>
      <c r="EO225" s="243"/>
      <c r="EP225" s="243"/>
      <c r="EQ225" s="243"/>
      <c r="ER225" s="243"/>
      <c r="ES225" s="243"/>
      <c r="ET225" s="243"/>
      <c r="EU225" s="243"/>
      <c r="EV225" s="243"/>
      <c r="EW225" s="243"/>
      <c r="EX225" s="243"/>
      <c r="EY225" s="243"/>
      <c r="EZ225" s="243"/>
      <c r="FA225" s="243"/>
      <c r="FB225" s="243"/>
      <c r="FC225" s="243"/>
      <c r="FD225" s="243"/>
      <c r="FE225" s="243"/>
      <c r="FF225" s="243"/>
      <c r="FG225" s="243"/>
      <c r="FH225" s="243"/>
      <c r="FI225" s="243"/>
      <c r="FJ225" s="243"/>
      <c r="FK225" s="243"/>
      <c r="FL225" s="243"/>
      <c r="FM225" s="243"/>
      <c r="FN225" s="243"/>
      <c r="FO225" s="243"/>
      <c r="FP225" s="243"/>
      <c r="FQ225" s="243"/>
      <c r="FR225" s="243"/>
      <c r="FS225" s="243"/>
      <c r="FT225" s="243"/>
      <c r="FU225" s="243"/>
      <c r="FV225" s="243"/>
      <c r="FW225" s="243"/>
      <c r="FX225" s="243"/>
      <c r="FY225" s="243"/>
      <c r="FZ225" s="243"/>
      <c r="GA225" s="243"/>
      <c r="GB225" s="243"/>
      <c r="GC225" s="243"/>
      <c r="GD225" s="243"/>
      <c r="GE225" s="243"/>
      <c r="GF225" s="243"/>
      <c r="GG225" s="243"/>
      <c r="GH225" s="243"/>
      <c r="GI225" s="243"/>
      <c r="GJ225" s="243"/>
      <c r="GK225" s="243"/>
      <c r="GL225" s="243"/>
      <c r="GM225" s="243"/>
      <c r="GN225" s="243"/>
      <c r="GO225" s="243"/>
      <c r="GP225" s="243"/>
      <c r="GQ225" s="243"/>
      <c r="GR225" s="243"/>
      <c r="GS225" s="243"/>
      <c r="GT225" s="243"/>
      <c r="GU225" s="243"/>
      <c r="GV225" s="243"/>
      <c r="GW225" s="214"/>
      <c r="GX225" s="230">
        <f t="shared" si="284"/>
        <v>224</v>
      </c>
      <c r="HB225" s="211"/>
      <c r="HF225" s="212"/>
    </row>
    <row r="226" spans="1:214" ht="12" hidden="1" customHeight="1" x14ac:dyDescent="0.2">
      <c r="A226" s="230" t="s">
        <v>803</v>
      </c>
      <c r="B226" s="208" t="str">
        <f t="shared" ref="B226" si="327">A226</f>
        <v>TotalMonthCosts</v>
      </c>
      <c r="C226" s="213"/>
      <c r="D226" s="244" t="s">
        <v>707</v>
      </c>
      <c r="E226" s="246">
        <f t="shared" ref="E226:BP226" si="328">SUM(E99,E164,E179,E217)-E223</f>
        <v>309.69358639862259</v>
      </c>
      <c r="F226" s="246">
        <f t="shared" si="328"/>
        <v>325.77276350954469</v>
      </c>
      <c r="G226" s="246">
        <f t="shared" si="328"/>
        <v>360.35221763083086</v>
      </c>
      <c r="H226" s="246">
        <f t="shared" si="328"/>
        <v>301.63970922111434</v>
      </c>
      <c r="I226" s="246">
        <f t="shared" si="328"/>
        <v>318.88279211402534</v>
      </c>
      <c r="J226" s="400">
        <f>SUM(J99,J164,J179,J217)-J223</f>
        <v>354.33551750206942</v>
      </c>
      <c r="K226" s="246">
        <f t="shared" si="328"/>
        <v>356.85018428870313</v>
      </c>
      <c r="L226" s="246">
        <f t="shared" si="328"/>
        <v>372.11558552242042</v>
      </c>
      <c r="M226" s="246">
        <f t="shared" si="328"/>
        <v>404.19650425952943</v>
      </c>
      <c r="N226" s="246">
        <f t="shared" si="328"/>
        <v>342.16484415455216</v>
      </c>
      <c r="O226" s="246">
        <f t="shared" si="328"/>
        <v>358.14987676403581</v>
      </c>
      <c r="P226" s="246">
        <f t="shared" si="328"/>
        <v>391.21419556415191</v>
      </c>
      <c r="Q226" s="246">
        <f t="shared" si="328"/>
        <v>331.26012370276987</v>
      </c>
      <c r="R226" s="246">
        <f t="shared" si="328"/>
        <v>350.36608525389079</v>
      </c>
      <c r="S226" s="246">
        <f t="shared" si="328"/>
        <v>389.88975123982738</v>
      </c>
      <c r="T226" s="246">
        <f t="shared" si="328"/>
        <v>323.90087620026225</v>
      </c>
      <c r="U226" s="246">
        <f t="shared" si="328"/>
        <v>344.13369828356241</v>
      </c>
      <c r="V226" s="246">
        <f t="shared" si="328"/>
        <v>384.86339103131206</v>
      </c>
      <c r="W226" s="246">
        <f t="shared" si="328"/>
        <v>376.97304250301045</v>
      </c>
      <c r="X226" s="246">
        <f t="shared" si="328"/>
        <v>397.63154094544916</v>
      </c>
      <c r="Y226" s="246">
        <f t="shared" si="328"/>
        <v>441.0667555119694</v>
      </c>
      <c r="Z226" s="246">
        <f t="shared" si="328"/>
        <v>373.8536721290821</v>
      </c>
      <c r="AA226" s="246">
        <f t="shared" si="328"/>
        <v>395.56355724985724</v>
      </c>
      <c r="AB226" s="246">
        <f t="shared" si="328"/>
        <v>440.25842833647573</v>
      </c>
      <c r="AC226" s="246">
        <f t="shared" si="328"/>
        <v>409.22559242764112</v>
      </c>
      <c r="AD226" s="246">
        <f t="shared" si="328"/>
        <v>430.12390631531207</v>
      </c>
      <c r="AE226" s="246">
        <f t="shared" si="328"/>
        <v>478.22316875484216</v>
      </c>
      <c r="AF226" s="246">
        <f t="shared" si="328"/>
        <v>400.13938249473858</v>
      </c>
      <c r="AG226" s="246">
        <f t="shared" si="328"/>
        <v>423.00218844612539</v>
      </c>
      <c r="AH226" s="246">
        <f t="shared" si="328"/>
        <v>472.22728304906309</v>
      </c>
      <c r="AI226" s="246">
        <f t="shared" si="328"/>
        <v>448.64245857794913</v>
      </c>
      <c r="AJ226" s="246">
        <f t="shared" si="328"/>
        <v>465.59336203043893</v>
      </c>
      <c r="AK226" s="246">
        <f t="shared" si="328"/>
        <v>502.34772416354065</v>
      </c>
      <c r="AL226" s="246">
        <f t="shared" si="328"/>
        <v>431.67603688082204</v>
      </c>
      <c r="AM226" s="246">
        <f t="shared" si="328"/>
        <v>449.37217098412322</v>
      </c>
      <c r="AN226" s="246">
        <f t="shared" si="328"/>
        <v>486.77144738455604</v>
      </c>
      <c r="AO226" s="246">
        <f t="shared" si="328"/>
        <v>431.64733403955847</v>
      </c>
      <c r="AP226" s="246">
        <f t="shared" si="328"/>
        <v>449.70310811427066</v>
      </c>
      <c r="AQ226" s="246">
        <f t="shared" si="328"/>
        <v>489.26152135047857</v>
      </c>
      <c r="AR226" s="246">
        <f t="shared" si="328"/>
        <v>417.07510550944403</v>
      </c>
      <c r="AS226" s="246">
        <f t="shared" si="328"/>
        <v>435.21286791044599</v>
      </c>
      <c r="AT226" s="246">
        <f t="shared" si="328"/>
        <v>478.84113530448906</v>
      </c>
      <c r="AU226" s="246">
        <f t="shared" si="328"/>
        <v>453.33158743680542</v>
      </c>
      <c r="AV226" s="246">
        <f t="shared" si="328"/>
        <v>470.66851925397725</v>
      </c>
      <c r="AW226" s="246">
        <f t="shared" si="328"/>
        <v>508.78045264404648</v>
      </c>
      <c r="AX226" s="246">
        <f t="shared" si="328"/>
        <v>436.80156105540254</v>
      </c>
      <c r="AY226" s="246">
        <f t="shared" si="328"/>
        <v>455.05126351132697</v>
      </c>
      <c r="AZ226" s="246">
        <f t="shared" si="328"/>
        <v>493.9812924218287</v>
      </c>
      <c r="BA226" s="246">
        <f t="shared" si="328"/>
        <v>493.12037846225928</v>
      </c>
      <c r="BB226" s="246">
        <f t="shared" si="328"/>
        <v>516.08642607557192</v>
      </c>
      <c r="BC226" s="246">
        <f t="shared" si="328"/>
        <v>568.26673355460127</v>
      </c>
      <c r="BD226" s="246">
        <f t="shared" si="328"/>
        <v>475.37221733243933</v>
      </c>
      <c r="BE226" s="246">
        <f t="shared" si="328"/>
        <v>499.67485214513005</v>
      </c>
      <c r="BF226" s="246">
        <f t="shared" si="328"/>
        <v>554.38493140883747</v>
      </c>
      <c r="BG226" s="246">
        <f t="shared" si="328"/>
        <v>518.49848308277512</v>
      </c>
      <c r="BH226" s="246">
        <f t="shared" si="328"/>
        <v>537.57508427269863</v>
      </c>
      <c r="BI226" s="246">
        <f t="shared" si="328"/>
        <v>579.2779105189702</v>
      </c>
      <c r="BJ226" s="246">
        <f t="shared" si="328"/>
        <v>494.63996838908747</v>
      </c>
      <c r="BK226" s="246">
        <f t="shared" si="328"/>
        <v>514.43962484732208</v>
      </c>
      <c r="BL226" s="246">
        <f t="shared" si="328"/>
        <v>556.60267128613987</v>
      </c>
      <c r="BM226" s="246">
        <f t="shared" si="328"/>
        <v>602.50969933548299</v>
      </c>
      <c r="BN226" s="246">
        <f t="shared" si="328"/>
        <v>622.80143477127842</v>
      </c>
      <c r="BO226" s="246">
        <f t="shared" si="328"/>
        <v>668.40692798823284</v>
      </c>
      <c r="BP226" s="246">
        <f t="shared" si="328"/>
        <v>570.75419991209901</v>
      </c>
      <c r="BQ226" s="246">
        <f t="shared" ref="BQ226:EB226" si="329">SUM(BQ99,BQ164,BQ179,BQ217)-BQ223</f>
        <v>592.102558196058</v>
      </c>
      <c r="BR226" s="246">
        <f t="shared" si="329"/>
        <v>637.56235576649408</v>
      </c>
      <c r="BS226" s="246">
        <f t="shared" si="329"/>
        <v>534.84782917656719</v>
      </c>
      <c r="BT226" s="246">
        <f t="shared" si="329"/>
        <v>559.68967956331051</v>
      </c>
      <c r="BU226" s="246">
        <f t="shared" si="329"/>
        <v>615.56769799235008</v>
      </c>
      <c r="BV226" s="246">
        <f t="shared" si="329"/>
        <v>515.79213095836701</v>
      </c>
      <c r="BW226" s="246">
        <f t="shared" si="329"/>
        <v>543.32839684167504</v>
      </c>
      <c r="BX226" s="246">
        <f t="shared" si="329"/>
        <v>598.4108791522649</v>
      </c>
      <c r="BY226" s="246">
        <f t="shared" si="329"/>
        <v>574.34755008908837</v>
      </c>
      <c r="BZ226" s="246">
        <f t="shared" si="329"/>
        <v>598.73498544087192</v>
      </c>
      <c r="CA226" s="246">
        <f t="shared" si="329"/>
        <v>649.79811336933108</v>
      </c>
      <c r="CB226" s="246">
        <f t="shared" si="329"/>
        <v>553.90673711419561</v>
      </c>
      <c r="CC226" s="246">
        <f t="shared" si="329"/>
        <v>578.32445003504915</v>
      </c>
      <c r="CD226" s="246">
        <f t="shared" si="329"/>
        <v>630.90215051054315</v>
      </c>
      <c r="CE226" s="246">
        <f t="shared" si="329"/>
        <v>672.04723125769033</v>
      </c>
      <c r="CF226" s="246">
        <f t="shared" si="329"/>
        <v>693.61994307169243</v>
      </c>
      <c r="CG226" s="246">
        <f t="shared" si="329"/>
        <v>744.1090525448675</v>
      </c>
      <c r="CH226" s="246">
        <f t="shared" si="329"/>
        <v>634.18666746245503</v>
      </c>
      <c r="CI226" s="246">
        <f t="shared" si="329"/>
        <v>656.55628835818584</v>
      </c>
      <c r="CJ226" s="246">
        <f t="shared" si="329"/>
        <v>710.29608990162092</v>
      </c>
      <c r="CK226" s="246">
        <f t="shared" si="329"/>
        <v>681.73298044387025</v>
      </c>
      <c r="CL226" s="246">
        <f t="shared" si="329"/>
        <v>708.81755230713293</v>
      </c>
      <c r="CM226" s="246">
        <f t="shared" si="329"/>
        <v>771.56072967194109</v>
      </c>
      <c r="CN226" s="246">
        <f t="shared" si="329"/>
        <v>654.10656961885604</v>
      </c>
      <c r="CO226" s="246">
        <f t="shared" si="329"/>
        <v>683.12503973465596</v>
      </c>
      <c r="CP226" s="246">
        <f t="shared" si="329"/>
        <v>748.44207878476118</v>
      </c>
      <c r="CQ226" s="246">
        <f t="shared" si="329"/>
        <v>694.92669433666038</v>
      </c>
      <c r="CR226" s="246">
        <f t="shared" si="329"/>
        <v>718.95304049264087</v>
      </c>
      <c r="CS226" s="246">
        <f t="shared" si="329"/>
        <v>775.79720850463377</v>
      </c>
      <c r="CT226" s="246">
        <f t="shared" si="329"/>
        <v>668.35843270561134</v>
      </c>
      <c r="CU226" s="246">
        <f t="shared" si="329"/>
        <v>693.14491113699546</v>
      </c>
      <c r="CV226" s="246">
        <f t="shared" si="329"/>
        <v>752.81693856070206</v>
      </c>
      <c r="CW226" s="246">
        <f t="shared" si="329"/>
        <v>769.2567362058478</v>
      </c>
      <c r="CX226" s="246">
        <f t="shared" si="329"/>
        <v>792.78656529512182</v>
      </c>
      <c r="CY226" s="246">
        <f t="shared" si="329"/>
        <v>847.60870394793869</v>
      </c>
      <c r="CZ226" s="246">
        <f t="shared" si="329"/>
        <v>728.76920430574444</v>
      </c>
      <c r="DA226" s="246">
        <f t="shared" si="329"/>
        <v>753.28796371490739</v>
      </c>
      <c r="DB226" s="246">
        <f t="shared" si="329"/>
        <v>808.50126450078437</v>
      </c>
      <c r="DC226" s="246">
        <f t="shared" si="329"/>
        <v>366.22086357794046</v>
      </c>
      <c r="DD226" s="246">
        <f t="shared" si="329"/>
        <v>382.58632503582726</v>
      </c>
      <c r="DE226" s="246">
        <f t="shared" si="329"/>
        <v>414.28718951297446</v>
      </c>
      <c r="DF226" s="246">
        <f t="shared" si="329"/>
        <v>346.96182613200261</v>
      </c>
      <c r="DG226" s="246">
        <f t="shared" si="329"/>
        <v>364.14545711529826</v>
      </c>
      <c r="DH226" s="246">
        <f t="shared" si="329"/>
        <v>398.69510469690124</v>
      </c>
      <c r="DI226" s="246">
        <f t="shared" si="329"/>
        <v>328.58052971719098</v>
      </c>
      <c r="DJ226" s="246">
        <f t="shared" si="329"/>
        <v>347.95108657515402</v>
      </c>
      <c r="DK226" s="246">
        <f t="shared" si="329"/>
        <v>380.69781367705997</v>
      </c>
      <c r="DL226" s="246">
        <f t="shared" si="329"/>
        <v>316.0684597590693</v>
      </c>
      <c r="DM226" s="246">
        <f t="shared" si="329"/>
        <v>334.2229480763624</v>
      </c>
      <c r="DN226" s="246">
        <f t="shared" si="329"/>
        <v>371.75587182609814</v>
      </c>
      <c r="DO226" s="246">
        <f t="shared" si="329"/>
        <v>354.57565422354202</v>
      </c>
      <c r="DP226" s="246">
        <f t="shared" si="329"/>
        <v>373.92495082596423</v>
      </c>
      <c r="DQ226" s="246">
        <f t="shared" si="329"/>
        <v>409.69043741678831</v>
      </c>
      <c r="DR226" s="246">
        <f t="shared" si="329"/>
        <v>340.3287344453953</v>
      </c>
      <c r="DS226" s="246">
        <f t="shared" si="329"/>
        <v>359.87004921907749</v>
      </c>
      <c r="DT226" s="246">
        <f t="shared" si="329"/>
        <v>399.64510790321685</v>
      </c>
      <c r="DU226" s="246">
        <f t="shared" si="329"/>
        <v>521.02629442832983</v>
      </c>
      <c r="DV226" s="246">
        <f t="shared" si="329"/>
        <v>543.70176491937457</v>
      </c>
      <c r="DW226" s="246">
        <f t="shared" si="329"/>
        <v>595.58631762077687</v>
      </c>
      <c r="DX226" s="246">
        <f t="shared" si="329"/>
        <v>495.2779083201392</v>
      </c>
      <c r="DY226" s="246">
        <f t="shared" si="329"/>
        <v>522.26777704084327</v>
      </c>
      <c r="DZ226" s="246">
        <f t="shared" si="329"/>
        <v>575.54158169822608</v>
      </c>
      <c r="EA226" s="246">
        <f t="shared" si="329"/>
        <v>465.76058605641572</v>
      </c>
      <c r="EB226" s="246">
        <f t="shared" si="329"/>
        <v>491.02521665066672</v>
      </c>
      <c r="EC226" s="246">
        <f t="shared" ref="EC226:GN226" si="330">SUM(EC99,EC164,EC179,EC217)-EC223</f>
        <v>540.28735455848221</v>
      </c>
      <c r="ED226" s="246">
        <f t="shared" si="330"/>
        <v>452.97778089519818</v>
      </c>
      <c r="EE226" s="246">
        <f t="shared" si="330"/>
        <v>478.03469268405394</v>
      </c>
      <c r="EF226" s="246">
        <f t="shared" si="330"/>
        <v>529.99161922415874</v>
      </c>
      <c r="EG226" s="246">
        <f t="shared" si="330"/>
        <v>0</v>
      </c>
      <c r="EH226" s="246">
        <f t="shared" si="330"/>
        <v>0</v>
      </c>
      <c r="EI226" s="246">
        <f t="shared" si="330"/>
        <v>0</v>
      </c>
      <c r="EJ226" s="246">
        <f t="shared" si="330"/>
        <v>0</v>
      </c>
      <c r="EK226" s="246">
        <f t="shared" si="330"/>
        <v>0</v>
      </c>
      <c r="EL226" s="246">
        <f t="shared" si="330"/>
        <v>0</v>
      </c>
      <c r="EM226" s="246">
        <f t="shared" si="330"/>
        <v>0</v>
      </c>
      <c r="EN226" s="246">
        <f t="shared" si="330"/>
        <v>0</v>
      </c>
      <c r="EO226" s="246">
        <f t="shared" si="330"/>
        <v>0</v>
      </c>
      <c r="EP226" s="246">
        <f t="shared" si="330"/>
        <v>0</v>
      </c>
      <c r="EQ226" s="246">
        <f t="shared" si="330"/>
        <v>0</v>
      </c>
      <c r="ER226" s="246">
        <f t="shared" si="330"/>
        <v>0</v>
      </c>
      <c r="ES226" s="246">
        <f t="shared" si="330"/>
        <v>0</v>
      </c>
      <c r="ET226" s="246">
        <f t="shared" si="330"/>
        <v>0</v>
      </c>
      <c r="EU226" s="246">
        <f t="shared" si="330"/>
        <v>0</v>
      </c>
      <c r="EV226" s="246">
        <f t="shared" si="330"/>
        <v>0</v>
      </c>
      <c r="EW226" s="246">
        <f t="shared" si="330"/>
        <v>0</v>
      </c>
      <c r="EX226" s="246">
        <f t="shared" si="330"/>
        <v>0</v>
      </c>
      <c r="EY226" s="246">
        <f t="shared" si="330"/>
        <v>0</v>
      </c>
      <c r="EZ226" s="246">
        <f t="shared" si="330"/>
        <v>0</v>
      </c>
      <c r="FA226" s="246">
        <f t="shared" si="330"/>
        <v>0</v>
      </c>
      <c r="FB226" s="246">
        <f t="shared" si="330"/>
        <v>0</v>
      </c>
      <c r="FC226" s="246">
        <f t="shared" si="330"/>
        <v>0</v>
      </c>
      <c r="FD226" s="246">
        <f t="shared" si="330"/>
        <v>0</v>
      </c>
      <c r="FE226" s="246">
        <f t="shared" si="330"/>
        <v>0</v>
      </c>
      <c r="FF226" s="246">
        <f t="shared" si="330"/>
        <v>0</v>
      </c>
      <c r="FG226" s="246">
        <f t="shared" si="330"/>
        <v>0</v>
      </c>
      <c r="FH226" s="246">
        <f t="shared" si="330"/>
        <v>0</v>
      </c>
      <c r="FI226" s="246">
        <f t="shared" si="330"/>
        <v>0</v>
      </c>
      <c r="FJ226" s="246">
        <f t="shared" si="330"/>
        <v>0</v>
      </c>
      <c r="FK226" s="246">
        <f t="shared" si="330"/>
        <v>0</v>
      </c>
      <c r="FL226" s="246">
        <f t="shared" si="330"/>
        <v>0</v>
      </c>
      <c r="FM226" s="246">
        <f t="shared" si="330"/>
        <v>0</v>
      </c>
      <c r="FN226" s="246">
        <f t="shared" si="330"/>
        <v>0</v>
      </c>
      <c r="FO226" s="246">
        <f t="shared" si="330"/>
        <v>0</v>
      </c>
      <c r="FP226" s="246">
        <f t="shared" si="330"/>
        <v>0</v>
      </c>
      <c r="FQ226" s="246">
        <f t="shared" si="330"/>
        <v>0</v>
      </c>
      <c r="FR226" s="246">
        <f t="shared" si="330"/>
        <v>0</v>
      </c>
      <c r="FS226" s="246">
        <f t="shared" si="330"/>
        <v>0</v>
      </c>
      <c r="FT226" s="246">
        <f t="shared" si="330"/>
        <v>0</v>
      </c>
      <c r="FU226" s="246">
        <f t="shared" si="330"/>
        <v>0</v>
      </c>
      <c r="FV226" s="246">
        <f t="shared" si="330"/>
        <v>0</v>
      </c>
      <c r="FW226" s="246">
        <f t="shared" si="330"/>
        <v>0</v>
      </c>
      <c r="FX226" s="246">
        <f t="shared" si="330"/>
        <v>0</v>
      </c>
      <c r="FY226" s="246">
        <f t="shared" si="330"/>
        <v>0</v>
      </c>
      <c r="FZ226" s="246">
        <f t="shared" si="330"/>
        <v>0</v>
      </c>
      <c r="GA226" s="246">
        <f t="shared" si="330"/>
        <v>0</v>
      </c>
      <c r="GB226" s="246">
        <f t="shared" si="330"/>
        <v>0</v>
      </c>
      <c r="GC226" s="246">
        <f t="shared" si="330"/>
        <v>0</v>
      </c>
      <c r="GD226" s="246">
        <f t="shared" si="330"/>
        <v>0</v>
      </c>
      <c r="GE226" s="246">
        <f t="shared" si="330"/>
        <v>0</v>
      </c>
      <c r="GF226" s="246">
        <f t="shared" si="330"/>
        <v>0</v>
      </c>
      <c r="GG226" s="246">
        <f t="shared" si="330"/>
        <v>0</v>
      </c>
      <c r="GH226" s="246">
        <f t="shared" si="330"/>
        <v>0</v>
      </c>
      <c r="GI226" s="246">
        <f t="shared" si="330"/>
        <v>0</v>
      </c>
      <c r="GJ226" s="246">
        <f t="shared" si="330"/>
        <v>0</v>
      </c>
      <c r="GK226" s="246">
        <f t="shared" si="330"/>
        <v>0</v>
      </c>
      <c r="GL226" s="246">
        <f t="shared" si="330"/>
        <v>0</v>
      </c>
      <c r="GM226" s="246">
        <f t="shared" si="330"/>
        <v>0</v>
      </c>
      <c r="GN226" s="246">
        <f t="shared" si="330"/>
        <v>0</v>
      </c>
      <c r="GO226" s="246">
        <f t="shared" ref="GO226:GR226" si="331">SUM(GO99,GO164,GO179,GO217)-GO223</f>
        <v>0</v>
      </c>
      <c r="GP226" s="246">
        <f t="shared" si="331"/>
        <v>0</v>
      </c>
      <c r="GQ226" s="246">
        <f t="shared" si="331"/>
        <v>0</v>
      </c>
      <c r="GR226" s="246">
        <f t="shared" si="331"/>
        <v>0</v>
      </c>
      <c r="GS226" s="246">
        <f t="shared" ref="GS226:GV226" si="332">SUM(GS99,GS164,GS179,GS217)-GS223</f>
        <v>0</v>
      </c>
      <c r="GT226" s="246">
        <f t="shared" si="332"/>
        <v>0</v>
      </c>
      <c r="GU226" s="246">
        <f t="shared" si="332"/>
        <v>0</v>
      </c>
      <c r="GV226" s="246">
        <f t="shared" si="332"/>
        <v>0</v>
      </c>
      <c r="GW226" s="207"/>
      <c r="GX226" s="230">
        <f t="shared" si="284"/>
        <v>225</v>
      </c>
      <c r="HB226" s="211"/>
      <c r="HF226" s="212"/>
    </row>
    <row r="227" spans="1:214" ht="12" hidden="1" customHeight="1" x14ac:dyDescent="0.2">
      <c r="A227" s="230" t="s">
        <v>804</v>
      </c>
      <c r="B227" s="208" t="str">
        <f t="shared" si="283"/>
        <v>TotalLeasePrice</v>
      </c>
      <c r="C227" s="213"/>
      <c r="D227" s="244" t="s">
        <v>708</v>
      </c>
      <c r="E227" s="246">
        <f t="shared" ref="E227:BP227" si="333">SUM(E103,E167,E180,E218)</f>
        <v>282.01</v>
      </c>
      <c r="F227" s="246">
        <f t="shared" si="333"/>
        <v>292.87</v>
      </c>
      <c r="G227" s="246">
        <f t="shared" si="333"/>
        <v>318.83</v>
      </c>
      <c r="H227" s="246">
        <f t="shared" si="333"/>
        <v>276.75</v>
      </c>
      <c r="I227" s="246">
        <f t="shared" si="333"/>
        <v>288.98</v>
      </c>
      <c r="J227" s="246">
        <f t="shared" si="333"/>
        <v>315.92</v>
      </c>
      <c r="K227" s="246">
        <f t="shared" si="333"/>
        <v>328.17</v>
      </c>
      <c r="L227" s="246">
        <f t="shared" si="333"/>
        <v>338.76</v>
      </c>
      <c r="M227" s="246">
        <f t="shared" si="333"/>
        <v>363.48</v>
      </c>
      <c r="N227" s="246">
        <f t="shared" si="333"/>
        <v>316.86</v>
      </c>
      <c r="O227" s="246">
        <f t="shared" si="333"/>
        <v>328.48000000000008</v>
      </c>
      <c r="P227" s="246">
        <f t="shared" si="333"/>
        <v>354.34000000000003</v>
      </c>
      <c r="Q227" s="246">
        <f t="shared" si="333"/>
        <v>293.22000000000003</v>
      </c>
      <c r="R227" s="246">
        <f t="shared" si="333"/>
        <v>304.77999999999997</v>
      </c>
      <c r="S227" s="246">
        <f t="shared" si="333"/>
        <v>332.83000000000004</v>
      </c>
      <c r="T227" s="246">
        <f t="shared" si="333"/>
        <v>288.68000000000006</v>
      </c>
      <c r="U227" s="246">
        <f t="shared" si="333"/>
        <v>301.93</v>
      </c>
      <c r="V227" s="246">
        <f t="shared" si="333"/>
        <v>330.28</v>
      </c>
      <c r="W227" s="246">
        <f t="shared" si="333"/>
        <v>328.11</v>
      </c>
      <c r="X227" s="246">
        <f t="shared" si="333"/>
        <v>341.29</v>
      </c>
      <c r="Y227" s="246">
        <f t="shared" si="333"/>
        <v>373.46000000000004</v>
      </c>
      <c r="Z227" s="246">
        <f t="shared" si="333"/>
        <v>329.7</v>
      </c>
      <c r="AA227" s="246">
        <f t="shared" si="333"/>
        <v>344.49</v>
      </c>
      <c r="AB227" s="246">
        <f t="shared" si="333"/>
        <v>376.97</v>
      </c>
      <c r="AC227" s="246">
        <f t="shared" si="333"/>
        <v>364.68000000000006</v>
      </c>
      <c r="AD227" s="246">
        <f t="shared" si="333"/>
        <v>379.92</v>
      </c>
      <c r="AE227" s="246">
        <f t="shared" si="333"/>
        <v>416.66</v>
      </c>
      <c r="AF227" s="246">
        <f t="shared" si="333"/>
        <v>360.71000000000004</v>
      </c>
      <c r="AG227" s="246">
        <f t="shared" si="333"/>
        <v>378.02</v>
      </c>
      <c r="AH227" s="246">
        <f t="shared" si="333"/>
        <v>414.92</v>
      </c>
      <c r="AI227" s="246">
        <f t="shared" si="333"/>
        <v>407.12</v>
      </c>
      <c r="AJ227" s="246">
        <f t="shared" si="333"/>
        <v>419.4</v>
      </c>
      <c r="AK227" s="246">
        <f t="shared" si="333"/>
        <v>448.88</v>
      </c>
      <c r="AL227" s="246">
        <f t="shared" si="333"/>
        <v>395.53</v>
      </c>
      <c r="AM227" s="246">
        <f t="shared" si="333"/>
        <v>408.85</v>
      </c>
      <c r="AN227" s="246">
        <f t="shared" si="333"/>
        <v>439.1</v>
      </c>
      <c r="AO227" s="246">
        <f t="shared" si="333"/>
        <v>388.05</v>
      </c>
      <c r="AP227" s="246">
        <f t="shared" si="333"/>
        <v>401.16</v>
      </c>
      <c r="AQ227" s="246">
        <f t="shared" si="333"/>
        <v>431.16</v>
      </c>
      <c r="AR227" s="246">
        <f t="shared" si="333"/>
        <v>379.18</v>
      </c>
      <c r="AS227" s="246">
        <f t="shared" si="333"/>
        <v>392.72</v>
      </c>
      <c r="AT227" s="246">
        <f t="shared" si="333"/>
        <v>425.68999999999994</v>
      </c>
      <c r="AU227" s="246">
        <f t="shared" si="333"/>
        <v>410.89</v>
      </c>
      <c r="AV227" s="246">
        <f t="shared" si="333"/>
        <v>423.74</v>
      </c>
      <c r="AW227" s="246">
        <f t="shared" si="333"/>
        <v>454.9</v>
      </c>
      <c r="AX227" s="246">
        <f t="shared" si="333"/>
        <v>400.04999999999995</v>
      </c>
      <c r="AY227" s="246">
        <f t="shared" si="333"/>
        <v>414.08</v>
      </c>
      <c r="AZ227" s="246">
        <f t="shared" si="333"/>
        <v>446.16</v>
      </c>
      <c r="BA227" s="246">
        <f t="shared" si="333"/>
        <v>447.39</v>
      </c>
      <c r="BB227" s="246">
        <f t="shared" si="333"/>
        <v>465.01</v>
      </c>
      <c r="BC227" s="246">
        <f t="shared" si="333"/>
        <v>506.73</v>
      </c>
      <c r="BD227" s="246">
        <f t="shared" si="333"/>
        <v>435.26</v>
      </c>
      <c r="BE227" s="246">
        <f t="shared" si="333"/>
        <v>454.46</v>
      </c>
      <c r="BF227" s="246">
        <f t="shared" si="333"/>
        <v>497.64</v>
      </c>
      <c r="BG227" s="246">
        <f t="shared" si="333"/>
        <v>473.74</v>
      </c>
      <c r="BH227" s="246">
        <f t="shared" si="333"/>
        <v>488.30000000000007</v>
      </c>
      <c r="BI227" s="246">
        <f t="shared" si="333"/>
        <v>523.08000000000004</v>
      </c>
      <c r="BJ227" s="246">
        <f t="shared" si="333"/>
        <v>455.83</v>
      </c>
      <c r="BK227" s="246">
        <f t="shared" si="333"/>
        <v>471.4</v>
      </c>
      <c r="BL227" s="246">
        <f t="shared" si="333"/>
        <v>506.76</v>
      </c>
      <c r="BM227" s="246">
        <f t="shared" si="333"/>
        <v>554.09</v>
      </c>
      <c r="BN227" s="246">
        <f t="shared" si="333"/>
        <v>569.83000000000004</v>
      </c>
      <c r="BO227" s="246">
        <f t="shared" si="333"/>
        <v>608.42999999999995</v>
      </c>
      <c r="BP227" s="246">
        <f t="shared" si="333"/>
        <v>528.49</v>
      </c>
      <c r="BQ227" s="246">
        <f t="shared" ref="BQ227:EB227" si="334">SUM(BQ103,BQ167,BQ180,BQ218)</f>
        <v>545.55999999999995</v>
      </c>
      <c r="BR227" s="246">
        <f t="shared" si="334"/>
        <v>584.13</v>
      </c>
      <c r="BS227" s="246">
        <f t="shared" si="334"/>
        <v>490.5</v>
      </c>
      <c r="BT227" s="246">
        <f t="shared" si="334"/>
        <v>510.17999999999995</v>
      </c>
      <c r="BU227" s="246">
        <f t="shared" si="334"/>
        <v>557.4899999999999</v>
      </c>
      <c r="BV227" s="246">
        <f t="shared" si="334"/>
        <v>476.21</v>
      </c>
      <c r="BW227" s="246">
        <f t="shared" si="334"/>
        <v>498.57</v>
      </c>
      <c r="BX227" s="246">
        <f t="shared" si="334"/>
        <v>545.23</v>
      </c>
      <c r="BY227" s="246">
        <f t="shared" si="334"/>
        <v>513.02</v>
      </c>
      <c r="BZ227" s="246">
        <f t="shared" si="334"/>
        <v>529.99999999999989</v>
      </c>
      <c r="CA227" s="246">
        <f t="shared" si="334"/>
        <v>570.27</v>
      </c>
      <c r="CB227" s="246">
        <f t="shared" si="334"/>
        <v>498.91</v>
      </c>
      <c r="CC227" s="246">
        <f t="shared" si="334"/>
        <v>516.58000000000015</v>
      </c>
      <c r="CD227" s="246">
        <f t="shared" si="334"/>
        <v>557.27</v>
      </c>
      <c r="CE227" s="246">
        <f t="shared" si="334"/>
        <v>612.39</v>
      </c>
      <c r="CF227" s="246">
        <f t="shared" si="334"/>
        <v>629.08000000000004</v>
      </c>
      <c r="CG227" s="246">
        <f t="shared" si="334"/>
        <v>670.18</v>
      </c>
      <c r="CH227" s="246">
        <f t="shared" si="334"/>
        <v>582.41999999999996</v>
      </c>
      <c r="CI227" s="246">
        <f t="shared" si="334"/>
        <v>600.19000000000005</v>
      </c>
      <c r="CJ227" s="246">
        <f t="shared" si="334"/>
        <v>643.39</v>
      </c>
      <c r="CK227" s="246">
        <f t="shared" si="334"/>
        <v>611.9</v>
      </c>
      <c r="CL227" s="246">
        <f t="shared" si="334"/>
        <v>633.16</v>
      </c>
      <c r="CM227" s="246">
        <f t="shared" si="334"/>
        <v>685</v>
      </c>
      <c r="CN227" s="246">
        <f t="shared" si="334"/>
        <v>592.74999999999989</v>
      </c>
      <c r="CO227" s="246">
        <f t="shared" si="334"/>
        <v>616.25999999999988</v>
      </c>
      <c r="CP227" s="246">
        <f t="shared" si="334"/>
        <v>669.27999999999986</v>
      </c>
      <c r="CQ227" s="246">
        <f t="shared" si="334"/>
        <v>622.1</v>
      </c>
      <c r="CR227" s="246">
        <f t="shared" si="334"/>
        <v>641.41999999999996</v>
      </c>
      <c r="CS227" s="246">
        <f t="shared" si="334"/>
        <v>689.36</v>
      </c>
      <c r="CT227" s="246">
        <f t="shared" si="334"/>
        <v>606.16</v>
      </c>
      <c r="CU227" s="246">
        <f t="shared" si="334"/>
        <v>626.53</v>
      </c>
      <c r="CV227" s="246">
        <f t="shared" si="334"/>
        <v>676.12</v>
      </c>
      <c r="CW227" s="246">
        <f t="shared" si="334"/>
        <v>704.18</v>
      </c>
      <c r="CX227" s="246">
        <f t="shared" si="334"/>
        <v>723.39</v>
      </c>
      <c r="CY227" s="246">
        <f t="shared" si="334"/>
        <v>771.87</v>
      </c>
      <c r="CZ227" s="246">
        <f t="shared" si="334"/>
        <v>672.76999999999987</v>
      </c>
      <c r="DA227" s="246">
        <f t="shared" si="334"/>
        <v>693.2399999999999</v>
      </c>
      <c r="DB227" s="246">
        <f t="shared" si="334"/>
        <v>742.06</v>
      </c>
      <c r="DC227" s="246">
        <f t="shared" si="334"/>
        <v>338.46</v>
      </c>
      <c r="DD227" s="246">
        <f t="shared" si="334"/>
        <v>349.41000000000008</v>
      </c>
      <c r="DE227" s="246">
        <f t="shared" si="334"/>
        <v>371.98</v>
      </c>
      <c r="DF227" s="246">
        <f t="shared" si="334"/>
        <v>321.56</v>
      </c>
      <c r="DG227" s="246">
        <f t="shared" si="334"/>
        <v>333.57000000000005</v>
      </c>
      <c r="DH227" s="246">
        <f t="shared" si="334"/>
        <v>358.97</v>
      </c>
      <c r="DI227" s="246">
        <f t="shared" si="334"/>
        <v>295.51</v>
      </c>
      <c r="DJ227" s="246">
        <f t="shared" si="334"/>
        <v>307.27999999999997</v>
      </c>
      <c r="DK227" s="246">
        <f t="shared" si="334"/>
        <v>328.65</v>
      </c>
      <c r="DL227" s="246">
        <f t="shared" si="334"/>
        <v>284.89999999999998</v>
      </c>
      <c r="DM227" s="246">
        <f t="shared" si="334"/>
        <v>296.23</v>
      </c>
      <c r="DN227" s="246">
        <f t="shared" si="334"/>
        <v>321.28999999999996</v>
      </c>
      <c r="DO227" s="246">
        <f t="shared" si="334"/>
        <v>319.57000000000005</v>
      </c>
      <c r="DP227" s="246">
        <f t="shared" si="334"/>
        <v>331.31</v>
      </c>
      <c r="DQ227" s="246">
        <f t="shared" si="334"/>
        <v>355.42</v>
      </c>
      <c r="DR227" s="246">
        <f t="shared" si="334"/>
        <v>307.52999999999997</v>
      </c>
      <c r="DS227" s="246">
        <f t="shared" si="334"/>
        <v>320.13</v>
      </c>
      <c r="DT227" s="246">
        <f t="shared" si="334"/>
        <v>347.26</v>
      </c>
      <c r="DU227" s="246">
        <f t="shared" si="334"/>
        <v>481.34000000000003</v>
      </c>
      <c r="DV227" s="246">
        <f t="shared" si="334"/>
        <v>500.03</v>
      </c>
      <c r="DW227" s="246">
        <f t="shared" si="334"/>
        <v>539.99999999999989</v>
      </c>
      <c r="DX227" s="246">
        <f t="shared" si="334"/>
        <v>459.13</v>
      </c>
      <c r="DY227" s="246">
        <f t="shared" si="334"/>
        <v>480.38</v>
      </c>
      <c r="DZ227" s="246">
        <f t="shared" si="334"/>
        <v>522.20000000000005</v>
      </c>
      <c r="EA227" s="246">
        <f t="shared" si="334"/>
        <v>428.64</v>
      </c>
      <c r="EB227" s="246">
        <f t="shared" si="334"/>
        <v>448.63</v>
      </c>
      <c r="EC227" s="246">
        <f t="shared" ref="EC227:GN227" si="335">SUM(EC103,EC167,EC180,EC218)</f>
        <v>489.12</v>
      </c>
      <c r="ED227" s="246">
        <f t="shared" si="335"/>
        <v>419.72</v>
      </c>
      <c r="EE227" s="246">
        <f t="shared" si="335"/>
        <v>441.21</v>
      </c>
      <c r="EF227" s="246">
        <f t="shared" si="335"/>
        <v>483.15999999999997</v>
      </c>
      <c r="EG227" s="246">
        <f t="shared" si="335"/>
        <v>0</v>
      </c>
      <c r="EH227" s="246">
        <f t="shared" si="335"/>
        <v>0</v>
      </c>
      <c r="EI227" s="246">
        <f t="shared" si="335"/>
        <v>0</v>
      </c>
      <c r="EJ227" s="246">
        <f t="shared" si="335"/>
        <v>0</v>
      </c>
      <c r="EK227" s="246">
        <f t="shared" si="335"/>
        <v>0</v>
      </c>
      <c r="EL227" s="246">
        <f t="shared" si="335"/>
        <v>0</v>
      </c>
      <c r="EM227" s="246">
        <f t="shared" si="335"/>
        <v>0</v>
      </c>
      <c r="EN227" s="246">
        <f t="shared" si="335"/>
        <v>0</v>
      </c>
      <c r="EO227" s="246">
        <f t="shared" si="335"/>
        <v>0</v>
      </c>
      <c r="EP227" s="246">
        <f t="shared" si="335"/>
        <v>0</v>
      </c>
      <c r="EQ227" s="246">
        <f t="shared" si="335"/>
        <v>0</v>
      </c>
      <c r="ER227" s="246">
        <f t="shared" si="335"/>
        <v>0</v>
      </c>
      <c r="ES227" s="246">
        <f t="shared" si="335"/>
        <v>0</v>
      </c>
      <c r="ET227" s="246">
        <f t="shared" si="335"/>
        <v>0</v>
      </c>
      <c r="EU227" s="246">
        <f t="shared" si="335"/>
        <v>0</v>
      </c>
      <c r="EV227" s="246">
        <f t="shared" si="335"/>
        <v>0</v>
      </c>
      <c r="EW227" s="246">
        <f t="shared" si="335"/>
        <v>0</v>
      </c>
      <c r="EX227" s="246">
        <f t="shared" si="335"/>
        <v>0</v>
      </c>
      <c r="EY227" s="246">
        <f t="shared" si="335"/>
        <v>0</v>
      </c>
      <c r="EZ227" s="246">
        <f t="shared" si="335"/>
        <v>0</v>
      </c>
      <c r="FA227" s="246">
        <f t="shared" si="335"/>
        <v>0</v>
      </c>
      <c r="FB227" s="246">
        <f t="shared" si="335"/>
        <v>0</v>
      </c>
      <c r="FC227" s="246">
        <f t="shared" si="335"/>
        <v>0</v>
      </c>
      <c r="FD227" s="246">
        <f t="shared" si="335"/>
        <v>0</v>
      </c>
      <c r="FE227" s="246">
        <f t="shared" si="335"/>
        <v>0</v>
      </c>
      <c r="FF227" s="246">
        <f t="shared" si="335"/>
        <v>0</v>
      </c>
      <c r="FG227" s="246">
        <f t="shared" si="335"/>
        <v>0</v>
      </c>
      <c r="FH227" s="246">
        <f t="shared" si="335"/>
        <v>0</v>
      </c>
      <c r="FI227" s="246">
        <f t="shared" si="335"/>
        <v>0</v>
      </c>
      <c r="FJ227" s="246">
        <f t="shared" si="335"/>
        <v>0</v>
      </c>
      <c r="FK227" s="246">
        <f t="shared" si="335"/>
        <v>0</v>
      </c>
      <c r="FL227" s="246">
        <f t="shared" si="335"/>
        <v>0</v>
      </c>
      <c r="FM227" s="246">
        <f t="shared" si="335"/>
        <v>0</v>
      </c>
      <c r="FN227" s="246">
        <f t="shared" si="335"/>
        <v>0</v>
      </c>
      <c r="FO227" s="246">
        <f t="shared" si="335"/>
        <v>0</v>
      </c>
      <c r="FP227" s="246">
        <f t="shared" si="335"/>
        <v>0</v>
      </c>
      <c r="FQ227" s="246">
        <f t="shared" si="335"/>
        <v>0</v>
      </c>
      <c r="FR227" s="246">
        <f t="shared" si="335"/>
        <v>0</v>
      </c>
      <c r="FS227" s="246">
        <f t="shared" si="335"/>
        <v>0</v>
      </c>
      <c r="FT227" s="246">
        <f t="shared" si="335"/>
        <v>0</v>
      </c>
      <c r="FU227" s="246">
        <f t="shared" si="335"/>
        <v>0</v>
      </c>
      <c r="FV227" s="246">
        <f t="shared" si="335"/>
        <v>0</v>
      </c>
      <c r="FW227" s="246">
        <f t="shared" si="335"/>
        <v>0</v>
      </c>
      <c r="FX227" s="246">
        <f t="shared" si="335"/>
        <v>0</v>
      </c>
      <c r="FY227" s="246">
        <f t="shared" si="335"/>
        <v>0</v>
      </c>
      <c r="FZ227" s="246">
        <f t="shared" si="335"/>
        <v>0</v>
      </c>
      <c r="GA227" s="246">
        <f t="shared" si="335"/>
        <v>0</v>
      </c>
      <c r="GB227" s="246">
        <f t="shared" si="335"/>
        <v>0</v>
      </c>
      <c r="GC227" s="246">
        <f t="shared" si="335"/>
        <v>0</v>
      </c>
      <c r="GD227" s="246">
        <f t="shared" si="335"/>
        <v>0</v>
      </c>
      <c r="GE227" s="246">
        <f t="shared" si="335"/>
        <v>0</v>
      </c>
      <c r="GF227" s="246">
        <f t="shared" si="335"/>
        <v>0</v>
      </c>
      <c r="GG227" s="246">
        <f t="shared" si="335"/>
        <v>0</v>
      </c>
      <c r="GH227" s="246">
        <f t="shared" si="335"/>
        <v>0</v>
      </c>
      <c r="GI227" s="246">
        <f t="shared" si="335"/>
        <v>0</v>
      </c>
      <c r="GJ227" s="246">
        <f t="shared" si="335"/>
        <v>0</v>
      </c>
      <c r="GK227" s="246">
        <f t="shared" si="335"/>
        <v>0</v>
      </c>
      <c r="GL227" s="246">
        <f t="shared" si="335"/>
        <v>0</v>
      </c>
      <c r="GM227" s="246">
        <f t="shared" si="335"/>
        <v>0</v>
      </c>
      <c r="GN227" s="246">
        <f t="shared" si="335"/>
        <v>0</v>
      </c>
      <c r="GO227" s="246">
        <f t="shared" ref="GO227:GR227" si="336">SUM(GO103,GO167,GO180,GO218)</f>
        <v>0</v>
      </c>
      <c r="GP227" s="246">
        <f t="shared" si="336"/>
        <v>0</v>
      </c>
      <c r="GQ227" s="246">
        <f t="shared" si="336"/>
        <v>0</v>
      </c>
      <c r="GR227" s="246">
        <f t="shared" si="336"/>
        <v>0</v>
      </c>
      <c r="GS227" s="246">
        <f t="shared" ref="GS227:GV227" si="337">SUM(GS103,GS167,GS180,GS218)</f>
        <v>0</v>
      </c>
      <c r="GT227" s="246">
        <f t="shared" si="337"/>
        <v>0</v>
      </c>
      <c r="GU227" s="246">
        <f t="shared" si="337"/>
        <v>0</v>
      </c>
      <c r="GV227" s="246">
        <f t="shared" si="337"/>
        <v>0</v>
      </c>
      <c r="GW227" s="207"/>
      <c r="GX227" s="230">
        <f t="shared" si="284"/>
        <v>226</v>
      </c>
      <c r="HB227" s="211"/>
      <c r="HF227" s="212"/>
    </row>
    <row r="228" spans="1:214" ht="12" hidden="1" customHeight="1" x14ac:dyDescent="0.2">
      <c r="A228" s="230" t="s">
        <v>805</v>
      </c>
      <c r="B228" s="208" t="str">
        <f t="shared" si="283"/>
        <v>TotalOurSavings</v>
      </c>
      <c r="C228" s="213"/>
      <c r="D228" s="244" t="s">
        <v>706</v>
      </c>
      <c r="E228" s="246">
        <f t="shared" ref="E228:BP228" si="338">IF(ISERROR((E226-E227)*E43),0,(E226-E227)*E43)</f>
        <v>1328.8121471338845</v>
      </c>
      <c r="F228" s="246">
        <f t="shared" si="338"/>
        <v>1579.3326484581448</v>
      </c>
      <c r="G228" s="246">
        <f t="shared" si="338"/>
        <v>1993.0664462798823</v>
      </c>
      <c r="H228" s="246">
        <f t="shared" si="338"/>
        <v>1493.3825532668607</v>
      </c>
      <c r="I228" s="246">
        <f t="shared" si="338"/>
        <v>1794.167526841519</v>
      </c>
      <c r="J228" s="246">
        <f t="shared" si="338"/>
        <v>2304.9310501241644</v>
      </c>
      <c r="K228" s="246">
        <f t="shared" si="338"/>
        <v>1376.6488458577496</v>
      </c>
      <c r="L228" s="246">
        <f t="shared" si="338"/>
        <v>1601.0681050761805</v>
      </c>
      <c r="M228" s="246">
        <f t="shared" si="338"/>
        <v>1954.3922044574119</v>
      </c>
      <c r="N228" s="246">
        <f t="shared" si="338"/>
        <v>1518.2906492731286</v>
      </c>
      <c r="O228" s="246">
        <f t="shared" si="338"/>
        <v>1780.1926058421441</v>
      </c>
      <c r="P228" s="246">
        <f t="shared" si="338"/>
        <v>2212.4517338491123</v>
      </c>
      <c r="Q228" s="246">
        <f t="shared" si="338"/>
        <v>1825.9259377329527</v>
      </c>
      <c r="R228" s="246">
        <f t="shared" si="338"/>
        <v>2188.1320921867591</v>
      </c>
      <c r="S228" s="246">
        <f t="shared" si="338"/>
        <v>2738.8680595117121</v>
      </c>
      <c r="T228" s="246">
        <f t="shared" si="338"/>
        <v>2113.2525720157309</v>
      </c>
      <c r="U228" s="246">
        <f t="shared" si="338"/>
        <v>2532.2218970137442</v>
      </c>
      <c r="V228" s="246">
        <f t="shared" si="338"/>
        <v>3275.0034618787254</v>
      </c>
      <c r="W228" s="246">
        <f t="shared" si="338"/>
        <v>2345.4260401445008</v>
      </c>
      <c r="X228" s="246">
        <f t="shared" si="338"/>
        <v>2704.3939653815587</v>
      </c>
      <c r="Y228" s="246">
        <f t="shared" si="338"/>
        <v>3245.1242645745297</v>
      </c>
      <c r="Z228" s="246">
        <f t="shared" si="338"/>
        <v>2649.2203277449266</v>
      </c>
      <c r="AA228" s="246">
        <f t="shared" si="338"/>
        <v>3064.4134349914339</v>
      </c>
      <c r="AB228" s="246">
        <f t="shared" si="338"/>
        <v>3797.3057001885422</v>
      </c>
      <c r="AC228" s="246">
        <f t="shared" si="338"/>
        <v>2138.1884365267706</v>
      </c>
      <c r="AD228" s="246">
        <f t="shared" si="338"/>
        <v>2409.7875031349786</v>
      </c>
      <c r="AE228" s="246">
        <f t="shared" si="338"/>
        <v>2955.0321002324226</v>
      </c>
      <c r="AF228" s="246">
        <f t="shared" si="338"/>
        <v>2365.7629496843128</v>
      </c>
      <c r="AG228" s="246">
        <f t="shared" si="338"/>
        <v>2698.9313067675243</v>
      </c>
      <c r="AH228" s="246">
        <f t="shared" si="338"/>
        <v>3438.4369829437846</v>
      </c>
      <c r="AI228" s="246">
        <f t="shared" si="338"/>
        <v>1993.0780117415579</v>
      </c>
      <c r="AJ228" s="246">
        <f t="shared" si="338"/>
        <v>2217.2813774610695</v>
      </c>
      <c r="AK228" s="246">
        <f t="shared" si="338"/>
        <v>2566.4507598499513</v>
      </c>
      <c r="AL228" s="246">
        <f t="shared" si="338"/>
        <v>2168.762212849324</v>
      </c>
      <c r="AM228" s="246">
        <f t="shared" si="338"/>
        <v>2431.3302590473913</v>
      </c>
      <c r="AN228" s="246">
        <f t="shared" si="338"/>
        <v>2860.2868430733611</v>
      </c>
      <c r="AO228" s="246">
        <f t="shared" si="338"/>
        <v>2092.6720338988061</v>
      </c>
      <c r="AP228" s="246">
        <f t="shared" si="338"/>
        <v>2330.0691894849906</v>
      </c>
      <c r="AQ228" s="246">
        <f t="shared" si="338"/>
        <v>2788.8730248229704</v>
      </c>
      <c r="AR228" s="246">
        <f t="shared" si="338"/>
        <v>2273.7063305666416</v>
      </c>
      <c r="AS228" s="246">
        <f t="shared" si="338"/>
        <v>2549.572074626758</v>
      </c>
      <c r="AT228" s="246">
        <f t="shared" si="338"/>
        <v>3189.068118269347</v>
      </c>
      <c r="AU228" s="246">
        <f t="shared" si="338"/>
        <v>2037.1961969666609</v>
      </c>
      <c r="AV228" s="246">
        <f t="shared" si="338"/>
        <v>2252.5689241909076</v>
      </c>
      <c r="AW228" s="246">
        <f t="shared" si="338"/>
        <v>2586.261726914232</v>
      </c>
      <c r="AX228" s="246">
        <f t="shared" si="338"/>
        <v>2205.0936633241554</v>
      </c>
      <c r="AY228" s="246">
        <f t="shared" si="338"/>
        <v>2458.2758106796191</v>
      </c>
      <c r="AZ228" s="246">
        <f t="shared" si="338"/>
        <v>2869.2775453097202</v>
      </c>
      <c r="BA228" s="246">
        <f t="shared" si="338"/>
        <v>2195.0581661884462</v>
      </c>
      <c r="BB228" s="246">
        <f t="shared" si="338"/>
        <v>2451.6684516274527</v>
      </c>
      <c r="BC228" s="246">
        <f t="shared" si="338"/>
        <v>2953.7632106208603</v>
      </c>
      <c r="BD228" s="246">
        <f t="shared" si="338"/>
        <v>2406.7330399463608</v>
      </c>
      <c r="BE228" s="246">
        <f t="shared" si="338"/>
        <v>2712.891128707804</v>
      </c>
      <c r="BF228" s="246">
        <f t="shared" si="338"/>
        <v>3404.6958845302493</v>
      </c>
      <c r="BG228" s="246">
        <f t="shared" si="338"/>
        <v>2148.4071879732055</v>
      </c>
      <c r="BH228" s="246">
        <f t="shared" si="338"/>
        <v>2365.2040450895311</v>
      </c>
      <c r="BI228" s="246">
        <f t="shared" si="338"/>
        <v>2697.4997049105677</v>
      </c>
      <c r="BJ228" s="246">
        <f t="shared" si="338"/>
        <v>2328.598103345249</v>
      </c>
      <c r="BK228" s="246">
        <f t="shared" si="338"/>
        <v>2582.3774908393261</v>
      </c>
      <c r="BL228" s="246">
        <f t="shared" si="338"/>
        <v>2990.5602771683925</v>
      </c>
      <c r="BM228" s="246">
        <f t="shared" si="338"/>
        <v>2324.1455681031821</v>
      </c>
      <c r="BN228" s="246">
        <f t="shared" si="338"/>
        <v>2542.6288690213623</v>
      </c>
      <c r="BO228" s="246">
        <f t="shared" si="338"/>
        <v>2878.8925434351786</v>
      </c>
      <c r="BP228" s="246">
        <f t="shared" si="338"/>
        <v>2535.8519947259401</v>
      </c>
      <c r="BQ228" s="246">
        <f t="shared" ref="BQ228:EB228" si="339">IF(ISERROR((BQ226-BQ227)*BQ43),0,(BQ226-BQ227)*BQ43)</f>
        <v>2792.5534917634832</v>
      </c>
      <c r="BR228" s="246">
        <f t="shared" si="339"/>
        <v>3205.941345989645</v>
      </c>
      <c r="BS228" s="246">
        <f t="shared" si="339"/>
        <v>2128.695800475225</v>
      </c>
      <c r="BT228" s="246">
        <f t="shared" si="339"/>
        <v>2376.4646190389067</v>
      </c>
      <c r="BU228" s="246">
        <f t="shared" si="339"/>
        <v>2787.7295036328087</v>
      </c>
      <c r="BV228" s="246">
        <f t="shared" si="339"/>
        <v>2374.9278575020217</v>
      </c>
      <c r="BW228" s="246">
        <f t="shared" si="339"/>
        <v>2685.5038105005033</v>
      </c>
      <c r="BX228" s="246">
        <f t="shared" si="339"/>
        <v>3190.8527491358927</v>
      </c>
      <c r="BY228" s="246">
        <f t="shared" si="339"/>
        <v>2943.7224042762427</v>
      </c>
      <c r="BZ228" s="246">
        <f t="shared" si="339"/>
        <v>3299.2793011618578</v>
      </c>
      <c r="CA228" s="246">
        <f t="shared" si="339"/>
        <v>3817.3494417278926</v>
      </c>
      <c r="CB228" s="246">
        <f t="shared" si="339"/>
        <v>3299.8042268517347</v>
      </c>
      <c r="CC228" s="246">
        <f t="shared" si="339"/>
        <v>3704.6670021029399</v>
      </c>
      <c r="CD228" s="246">
        <f t="shared" si="339"/>
        <v>4417.9290306325902</v>
      </c>
      <c r="CE228" s="246">
        <f t="shared" si="339"/>
        <v>2863.5471003691364</v>
      </c>
      <c r="CF228" s="246">
        <f t="shared" si="339"/>
        <v>3097.9172674412348</v>
      </c>
      <c r="CG228" s="246">
        <f t="shared" si="339"/>
        <v>3548.5945221536422</v>
      </c>
      <c r="CH228" s="246">
        <f t="shared" si="339"/>
        <v>3106.0000477473045</v>
      </c>
      <c r="CI228" s="246">
        <f t="shared" si="339"/>
        <v>3381.977301491147</v>
      </c>
      <c r="CJ228" s="246">
        <f t="shared" si="339"/>
        <v>4014.3653940972558</v>
      </c>
      <c r="CK228" s="246">
        <f t="shared" si="339"/>
        <v>3351.9830613057729</v>
      </c>
      <c r="CL228" s="246">
        <f t="shared" si="339"/>
        <v>3631.5625107423821</v>
      </c>
      <c r="CM228" s="246">
        <f t="shared" si="339"/>
        <v>4154.9150242531723</v>
      </c>
      <c r="CN228" s="246">
        <f t="shared" si="339"/>
        <v>3681.3941771313694</v>
      </c>
      <c r="CO228" s="246">
        <f t="shared" si="339"/>
        <v>4011.9023840793648</v>
      </c>
      <c r="CP228" s="246">
        <f t="shared" si="339"/>
        <v>4749.7247270856788</v>
      </c>
      <c r="CQ228" s="246">
        <f t="shared" si="339"/>
        <v>3495.6813281596969</v>
      </c>
      <c r="CR228" s="246">
        <f t="shared" si="339"/>
        <v>3721.5859436467636</v>
      </c>
      <c r="CS228" s="246">
        <f t="shared" si="339"/>
        <v>4148.9860082224204</v>
      </c>
      <c r="CT228" s="246">
        <f t="shared" si="339"/>
        <v>3731.905962336682</v>
      </c>
      <c r="CU228" s="246">
        <f t="shared" si="339"/>
        <v>3996.8946682197293</v>
      </c>
      <c r="CV228" s="246">
        <f t="shared" si="339"/>
        <v>4601.8163136421226</v>
      </c>
      <c r="CW228" s="246">
        <f t="shared" si="339"/>
        <v>3123.6833378806969</v>
      </c>
      <c r="CX228" s="246">
        <f t="shared" si="339"/>
        <v>3331.0351341658479</v>
      </c>
      <c r="CY228" s="246">
        <f t="shared" si="339"/>
        <v>3635.4577895010571</v>
      </c>
      <c r="CZ228" s="246">
        <f t="shared" si="339"/>
        <v>3359.9522583446742</v>
      </c>
      <c r="DA228" s="246">
        <f t="shared" si="339"/>
        <v>3602.8778228944498</v>
      </c>
      <c r="DB228" s="246">
        <f t="shared" si="339"/>
        <v>3986.4758700470657</v>
      </c>
      <c r="DC228" s="246">
        <f t="shared" si="339"/>
        <v>1332.5214517411432</v>
      </c>
      <c r="DD228" s="246">
        <f t="shared" si="339"/>
        <v>1592.4636017197045</v>
      </c>
      <c r="DE228" s="246">
        <f t="shared" si="339"/>
        <v>2030.7450966227734</v>
      </c>
      <c r="DF228" s="246">
        <f t="shared" si="339"/>
        <v>1524.1095679201567</v>
      </c>
      <c r="DG228" s="246">
        <f t="shared" si="339"/>
        <v>1834.5274269178924</v>
      </c>
      <c r="DH228" s="246">
        <f t="shared" si="339"/>
        <v>2383.5062818140727</v>
      </c>
      <c r="DI228" s="246">
        <f t="shared" si="339"/>
        <v>1587.3854264251677</v>
      </c>
      <c r="DJ228" s="246">
        <f t="shared" si="339"/>
        <v>1952.2121556073944</v>
      </c>
      <c r="DK228" s="246">
        <f t="shared" si="339"/>
        <v>2498.2950564988796</v>
      </c>
      <c r="DL228" s="246">
        <f t="shared" si="339"/>
        <v>1870.1075855441593</v>
      </c>
      <c r="DM228" s="246">
        <f t="shared" si="339"/>
        <v>2279.5768845817429</v>
      </c>
      <c r="DN228" s="246">
        <f t="shared" si="339"/>
        <v>3027.9523095658906</v>
      </c>
      <c r="DO228" s="246">
        <f t="shared" si="339"/>
        <v>1680.2714027300144</v>
      </c>
      <c r="DP228" s="246">
        <f t="shared" si="339"/>
        <v>2045.517639646283</v>
      </c>
      <c r="DQ228" s="246">
        <f t="shared" si="339"/>
        <v>2604.9809960058383</v>
      </c>
      <c r="DR228" s="246">
        <f t="shared" si="339"/>
        <v>1967.9240667237195</v>
      </c>
      <c r="DS228" s="246">
        <f t="shared" si="339"/>
        <v>2384.4029531446495</v>
      </c>
      <c r="DT228" s="246">
        <f t="shared" si="339"/>
        <v>3143.1064741930118</v>
      </c>
      <c r="DU228" s="246">
        <f t="shared" si="339"/>
        <v>1904.9421325598305</v>
      </c>
      <c r="DV228" s="246">
        <f t="shared" si="339"/>
        <v>2096.2447161299806</v>
      </c>
      <c r="DW228" s="246">
        <f t="shared" si="339"/>
        <v>2668.1432457972951</v>
      </c>
      <c r="DX228" s="246">
        <f t="shared" si="339"/>
        <v>2168.8744992083525</v>
      </c>
      <c r="DY228" s="246">
        <f t="shared" si="339"/>
        <v>2513.2666224505965</v>
      </c>
      <c r="DZ228" s="246">
        <f t="shared" si="339"/>
        <v>3200.4949018935622</v>
      </c>
      <c r="EA228" s="246">
        <f t="shared" si="339"/>
        <v>1781.7881307079551</v>
      </c>
      <c r="EB228" s="246">
        <f t="shared" si="339"/>
        <v>2034.9703992320028</v>
      </c>
      <c r="EC228" s="246">
        <f t="shared" ref="EC228:GN228" si="340">IF(ISERROR((EC226-EC227)*EC43),0,(EC226-EC227)*EC43)</f>
        <v>2456.0330188071457</v>
      </c>
      <c r="ED228" s="246">
        <f t="shared" si="340"/>
        <v>1995.4668537118891</v>
      </c>
      <c r="EE228" s="246">
        <f t="shared" si="340"/>
        <v>2209.4815610432374</v>
      </c>
      <c r="EF228" s="246">
        <f t="shared" si="340"/>
        <v>2809.8971534495263</v>
      </c>
      <c r="EG228" s="246">
        <f t="shared" si="340"/>
        <v>0</v>
      </c>
      <c r="EH228" s="246">
        <f t="shared" si="340"/>
        <v>0</v>
      </c>
      <c r="EI228" s="246">
        <f t="shared" si="340"/>
        <v>0</v>
      </c>
      <c r="EJ228" s="246">
        <f t="shared" si="340"/>
        <v>0</v>
      </c>
      <c r="EK228" s="246">
        <f t="shared" si="340"/>
        <v>0</v>
      </c>
      <c r="EL228" s="246">
        <f t="shared" si="340"/>
        <v>0</v>
      </c>
      <c r="EM228" s="246">
        <f t="shared" si="340"/>
        <v>0</v>
      </c>
      <c r="EN228" s="246">
        <f t="shared" si="340"/>
        <v>0</v>
      </c>
      <c r="EO228" s="246">
        <f t="shared" si="340"/>
        <v>0</v>
      </c>
      <c r="EP228" s="246">
        <f t="shared" si="340"/>
        <v>0</v>
      </c>
      <c r="EQ228" s="246">
        <f t="shared" si="340"/>
        <v>0</v>
      </c>
      <c r="ER228" s="246">
        <f t="shared" si="340"/>
        <v>0</v>
      </c>
      <c r="ES228" s="246">
        <f t="shared" si="340"/>
        <v>0</v>
      </c>
      <c r="ET228" s="246">
        <f t="shared" si="340"/>
        <v>0</v>
      </c>
      <c r="EU228" s="246">
        <f t="shared" si="340"/>
        <v>0</v>
      </c>
      <c r="EV228" s="246">
        <f t="shared" si="340"/>
        <v>0</v>
      </c>
      <c r="EW228" s="246">
        <f t="shared" si="340"/>
        <v>0</v>
      </c>
      <c r="EX228" s="246">
        <f t="shared" si="340"/>
        <v>0</v>
      </c>
      <c r="EY228" s="246">
        <f t="shared" si="340"/>
        <v>0</v>
      </c>
      <c r="EZ228" s="246">
        <f t="shared" si="340"/>
        <v>0</v>
      </c>
      <c r="FA228" s="246">
        <f t="shared" si="340"/>
        <v>0</v>
      </c>
      <c r="FB228" s="246">
        <f t="shared" si="340"/>
        <v>0</v>
      </c>
      <c r="FC228" s="246">
        <f t="shared" si="340"/>
        <v>0</v>
      </c>
      <c r="FD228" s="246">
        <f t="shared" si="340"/>
        <v>0</v>
      </c>
      <c r="FE228" s="246">
        <f t="shared" si="340"/>
        <v>0</v>
      </c>
      <c r="FF228" s="246">
        <f t="shared" si="340"/>
        <v>0</v>
      </c>
      <c r="FG228" s="246">
        <f t="shared" si="340"/>
        <v>0</v>
      </c>
      <c r="FH228" s="246">
        <f t="shared" si="340"/>
        <v>0</v>
      </c>
      <c r="FI228" s="246">
        <f t="shared" si="340"/>
        <v>0</v>
      </c>
      <c r="FJ228" s="246">
        <f t="shared" si="340"/>
        <v>0</v>
      </c>
      <c r="FK228" s="246">
        <f t="shared" si="340"/>
        <v>0</v>
      </c>
      <c r="FL228" s="246">
        <f t="shared" si="340"/>
        <v>0</v>
      </c>
      <c r="FM228" s="246">
        <f t="shared" si="340"/>
        <v>0</v>
      </c>
      <c r="FN228" s="246">
        <f t="shared" si="340"/>
        <v>0</v>
      </c>
      <c r="FO228" s="246">
        <f t="shared" si="340"/>
        <v>0</v>
      </c>
      <c r="FP228" s="246">
        <f t="shared" si="340"/>
        <v>0</v>
      </c>
      <c r="FQ228" s="246">
        <f t="shared" si="340"/>
        <v>0</v>
      </c>
      <c r="FR228" s="246">
        <f t="shared" si="340"/>
        <v>0</v>
      </c>
      <c r="FS228" s="246">
        <f t="shared" si="340"/>
        <v>0</v>
      </c>
      <c r="FT228" s="246">
        <f t="shared" si="340"/>
        <v>0</v>
      </c>
      <c r="FU228" s="246">
        <f t="shared" si="340"/>
        <v>0</v>
      </c>
      <c r="FV228" s="246">
        <f t="shared" si="340"/>
        <v>0</v>
      </c>
      <c r="FW228" s="246">
        <f t="shared" si="340"/>
        <v>0</v>
      </c>
      <c r="FX228" s="246">
        <f t="shared" si="340"/>
        <v>0</v>
      </c>
      <c r="FY228" s="246">
        <f t="shared" si="340"/>
        <v>0</v>
      </c>
      <c r="FZ228" s="246">
        <f t="shared" si="340"/>
        <v>0</v>
      </c>
      <c r="GA228" s="246">
        <f t="shared" si="340"/>
        <v>0</v>
      </c>
      <c r="GB228" s="246">
        <f t="shared" si="340"/>
        <v>0</v>
      </c>
      <c r="GC228" s="246">
        <f t="shared" si="340"/>
        <v>0</v>
      </c>
      <c r="GD228" s="246">
        <f t="shared" si="340"/>
        <v>0</v>
      </c>
      <c r="GE228" s="246">
        <f t="shared" si="340"/>
        <v>0</v>
      </c>
      <c r="GF228" s="246">
        <f t="shared" si="340"/>
        <v>0</v>
      </c>
      <c r="GG228" s="246">
        <f t="shared" si="340"/>
        <v>0</v>
      </c>
      <c r="GH228" s="246">
        <f t="shared" si="340"/>
        <v>0</v>
      </c>
      <c r="GI228" s="246">
        <f t="shared" si="340"/>
        <v>0</v>
      </c>
      <c r="GJ228" s="246">
        <f t="shared" si="340"/>
        <v>0</v>
      </c>
      <c r="GK228" s="246">
        <f t="shared" si="340"/>
        <v>0</v>
      </c>
      <c r="GL228" s="246">
        <f t="shared" si="340"/>
        <v>0</v>
      </c>
      <c r="GM228" s="246">
        <f t="shared" si="340"/>
        <v>0</v>
      </c>
      <c r="GN228" s="246">
        <f t="shared" si="340"/>
        <v>0</v>
      </c>
      <c r="GO228" s="246">
        <f t="shared" ref="GO228:GR228" si="341">IF(ISERROR((GO226-GO227)*GO43),0,(GO226-GO227)*GO43)</f>
        <v>0</v>
      </c>
      <c r="GP228" s="246">
        <f t="shared" si="341"/>
        <v>0</v>
      </c>
      <c r="GQ228" s="246">
        <f t="shared" si="341"/>
        <v>0</v>
      </c>
      <c r="GR228" s="246">
        <f t="shared" si="341"/>
        <v>0</v>
      </c>
      <c r="GS228" s="246">
        <f t="shared" ref="GS228:GV228" si="342">IF(ISERROR((GS226-GS227)*GS43),0,(GS226-GS227)*GS43)</f>
        <v>0</v>
      </c>
      <c r="GT228" s="246">
        <f t="shared" si="342"/>
        <v>0</v>
      </c>
      <c r="GU228" s="246">
        <f t="shared" si="342"/>
        <v>0</v>
      </c>
      <c r="GV228" s="246">
        <f t="shared" si="342"/>
        <v>0</v>
      </c>
      <c r="GW228" s="207"/>
      <c r="GX228" s="230">
        <f t="shared" si="284"/>
        <v>227</v>
      </c>
      <c r="HB228" s="211"/>
      <c r="HF228" s="212"/>
    </row>
    <row r="229" spans="1:214" hidden="1" x14ac:dyDescent="0.2">
      <c r="A229" s="230" t="s">
        <v>806</v>
      </c>
      <c r="B229" s="208" t="str">
        <f t="shared" ref="B229" si="343">A229</f>
        <v>TotDowntimeDays</v>
      </c>
      <c r="C229" s="213"/>
      <c r="D229" s="304" t="s">
        <v>838</v>
      </c>
      <c r="E229" s="246">
        <f>IF(ISERROR(ROUND(E175,0)),0,ROUND(E175,0))</f>
        <v>17</v>
      </c>
      <c r="F229" s="246">
        <f t="shared" ref="F229:BQ229" si="344">IF(ISERROR(ROUND(F175,0)),0,ROUND(F175,0))</f>
        <v>20</v>
      </c>
      <c r="G229" s="246">
        <f t="shared" si="344"/>
        <v>23</v>
      </c>
      <c r="H229" s="246">
        <f t="shared" si="344"/>
        <v>22</v>
      </c>
      <c r="I229" s="246">
        <f t="shared" si="344"/>
        <v>25</v>
      </c>
      <c r="J229" s="246">
        <f t="shared" si="344"/>
        <v>28</v>
      </c>
      <c r="K229" s="246">
        <f t="shared" si="344"/>
        <v>17</v>
      </c>
      <c r="L229" s="246">
        <f t="shared" si="344"/>
        <v>20</v>
      </c>
      <c r="M229" s="246">
        <f t="shared" si="344"/>
        <v>23</v>
      </c>
      <c r="N229" s="246">
        <f t="shared" si="344"/>
        <v>22</v>
      </c>
      <c r="O229" s="246">
        <f t="shared" si="344"/>
        <v>25</v>
      </c>
      <c r="P229" s="246">
        <f t="shared" si="344"/>
        <v>28</v>
      </c>
      <c r="Q229" s="246">
        <f t="shared" si="344"/>
        <v>24</v>
      </c>
      <c r="R229" s="246">
        <f t="shared" si="344"/>
        <v>28</v>
      </c>
      <c r="S229" s="246">
        <f t="shared" si="344"/>
        <v>34</v>
      </c>
      <c r="T229" s="246">
        <f t="shared" si="344"/>
        <v>31</v>
      </c>
      <c r="U229" s="246">
        <f t="shared" si="344"/>
        <v>35</v>
      </c>
      <c r="V229" s="246">
        <f t="shared" si="344"/>
        <v>43</v>
      </c>
      <c r="W229" s="246">
        <f t="shared" si="344"/>
        <v>24</v>
      </c>
      <c r="X229" s="246">
        <f t="shared" si="344"/>
        <v>28</v>
      </c>
      <c r="Y229" s="246">
        <f t="shared" si="344"/>
        <v>34</v>
      </c>
      <c r="Z229" s="246">
        <f t="shared" si="344"/>
        <v>31</v>
      </c>
      <c r="AA229" s="246">
        <f t="shared" si="344"/>
        <v>36</v>
      </c>
      <c r="AB229" s="246">
        <f t="shared" si="344"/>
        <v>43</v>
      </c>
      <c r="AC229" s="246">
        <f t="shared" si="344"/>
        <v>21</v>
      </c>
      <c r="AD229" s="246">
        <f t="shared" si="344"/>
        <v>24</v>
      </c>
      <c r="AE229" s="246">
        <f t="shared" si="344"/>
        <v>29</v>
      </c>
      <c r="AF229" s="246">
        <f t="shared" si="344"/>
        <v>26</v>
      </c>
      <c r="AG229" s="246">
        <f t="shared" si="344"/>
        <v>29</v>
      </c>
      <c r="AH229" s="246">
        <f t="shared" si="344"/>
        <v>36</v>
      </c>
      <c r="AI229" s="246">
        <f t="shared" si="344"/>
        <v>17</v>
      </c>
      <c r="AJ229" s="246">
        <f t="shared" si="344"/>
        <v>20</v>
      </c>
      <c r="AK229" s="246">
        <f t="shared" si="344"/>
        <v>23</v>
      </c>
      <c r="AL229" s="246">
        <f t="shared" si="344"/>
        <v>22</v>
      </c>
      <c r="AM229" s="246">
        <f t="shared" si="344"/>
        <v>24</v>
      </c>
      <c r="AN229" s="246">
        <f t="shared" si="344"/>
        <v>28</v>
      </c>
      <c r="AO229" s="246">
        <f t="shared" si="344"/>
        <v>22</v>
      </c>
      <c r="AP229" s="246">
        <f t="shared" si="344"/>
        <v>24</v>
      </c>
      <c r="AQ229" s="246">
        <f t="shared" si="344"/>
        <v>29</v>
      </c>
      <c r="AR229" s="246">
        <f t="shared" si="344"/>
        <v>26</v>
      </c>
      <c r="AS229" s="246">
        <f t="shared" si="344"/>
        <v>29</v>
      </c>
      <c r="AT229" s="246">
        <f t="shared" si="344"/>
        <v>36</v>
      </c>
      <c r="AU229" s="246">
        <f t="shared" si="344"/>
        <v>17</v>
      </c>
      <c r="AV229" s="246">
        <f t="shared" si="344"/>
        <v>20</v>
      </c>
      <c r="AW229" s="246">
        <f t="shared" si="344"/>
        <v>23</v>
      </c>
      <c r="AX229" s="246">
        <f t="shared" si="344"/>
        <v>22</v>
      </c>
      <c r="AY229" s="246">
        <f t="shared" si="344"/>
        <v>25</v>
      </c>
      <c r="AZ229" s="246">
        <f t="shared" si="344"/>
        <v>28</v>
      </c>
      <c r="BA229" s="246">
        <f t="shared" si="344"/>
        <v>21</v>
      </c>
      <c r="BB229" s="246">
        <f t="shared" si="344"/>
        <v>24</v>
      </c>
      <c r="BC229" s="246">
        <f t="shared" si="344"/>
        <v>29</v>
      </c>
      <c r="BD229" s="246">
        <f t="shared" si="344"/>
        <v>26</v>
      </c>
      <c r="BE229" s="246">
        <f t="shared" si="344"/>
        <v>29</v>
      </c>
      <c r="BF229" s="246">
        <f t="shared" si="344"/>
        <v>36</v>
      </c>
      <c r="BG229" s="246">
        <f t="shared" si="344"/>
        <v>17</v>
      </c>
      <c r="BH229" s="246">
        <f t="shared" si="344"/>
        <v>20</v>
      </c>
      <c r="BI229" s="246">
        <f t="shared" si="344"/>
        <v>23</v>
      </c>
      <c r="BJ229" s="246">
        <f t="shared" si="344"/>
        <v>22</v>
      </c>
      <c r="BK229" s="246">
        <f t="shared" si="344"/>
        <v>24</v>
      </c>
      <c r="BL229" s="246">
        <f t="shared" si="344"/>
        <v>28</v>
      </c>
      <c r="BM229" s="246">
        <f t="shared" si="344"/>
        <v>17</v>
      </c>
      <c r="BN229" s="246">
        <f t="shared" si="344"/>
        <v>20</v>
      </c>
      <c r="BO229" s="246">
        <f t="shared" si="344"/>
        <v>23</v>
      </c>
      <c r="BP229" s="246">
        <f t="shared" si="344"/>
        <v>22</v>
      </c>
      <c r="BQ229" s="246">
        <f t="shared" si="344"/>
        <v>24</v>
      </c>
      <c r="BR229" s="246">
        <f t="shared" ref="BR229:EC229" si="345">IF(ISERROR(ROUND(BR175,0)),0,ROUND(BR175,0))</f>
        <v>28</v>
      </c>
      <c r="BS229" s="246">
        <f t="shared" si="345"/>
        <v>17</v>
      </c>
      <c r="BT229" s="246">
        <f t="shared" si="345"/>
        <v>20</v>
      </c>
      <c r="BU229" s="246">
        <f t="shared" si="345"/>
        <v>22</v>
      </c>
      <c r="BV229" s="246">
        <f t="shared" si="345"/>
        <v>22</v>
      </c>
      <c r="BW229" s="246">
        <f t="shared" si="345"/>
        <v>24</v>
      </c>
      <c r="BX229" s="246">
        <f t="shared" si="345"/>
        <v>27</v>
      </c>
      <c r="BY229" s="246">
        <f t="shared" si="345"/>
        <v>24</v>
      </c>
      <c r="BZ229" s="246">
        <f t="shared" si="345"/>
        <v>28</v>
      </c>
      <c r="CA229" s="246">
        <f t="shared" si="345"/>
        <v>34</v>
      </c>
      <c r="CB229" s="246">
        <f t="shared" si="345"/>
        <v>31</v>
      </c>
      <c r="CC229" s="246">
        <f t="shared" si="345"/>
        <v>35</v>
      </c>
      <c r="CD229" s="246">
        <f t="shared" si="345"/>
        <v>43</v>
      </c>
      <c r="CE229" s="246">
        <f t="shared" si="345"/>
        <v>22</v>
      </c>
      <c r="CF229" s="246">
        <f t="shared" si="345"/>
        <v>24</v>
      </c>
      <c r="CG229" s="246">
        <f t="shared" si="345"/>
        <v>29</v>
      </c>
      <c r="CH229" s="246">
        <f t="shared" si="345"/>
        <v>26</v>
      </c>
      <c r="CI229" s="246">
        <f t="shared" si="345"/>
        <v>29</v>
      </c>
      <c r="CJ229" s="246">
        <f t="shared" si="345"/>
        <v>36</v>
      </c>
      <c r="CK229" s="246">
        <f t="shared" si="345"/>
        <v>22</v>
      </c>
      <c r="CL229" s="246">
        <f t="shared" si="345"/>
        <v>24</v>
      </c>
      <c r="CM229" s="246">
        <f t="shared" si="345"/>
        <v>29</v>
      </c>
      <c r="CN229" s="246">
        <f t="shared" si="345"/>
        <v>26</v>
      </c>
      <c r="CO229" s="246">
        <f t="shared" si="345"/>
        <v>29</v>
      </c>
      <c r="CP229" s="246">
        <f t="shared" si="345"/>
        <v>36</v>
      </c>
      <c r="CQ229" s="246">
        <f t="shared" si="345"/>
        <v>22</v>
      </c>
      <c r="CR229" s="246">
        <f t="shared" si="345"/>
        <v>24</v>
      </c>
      <c r="CS229" s="246">
        <f t="shared" si="345"/>
        <v>30</v>
      </c>
      <c r="CT229" s="246">
        <f t="shared" si="345"/>
        <v>27</v>
      </c>
      <c r="CU229" s="246">
        <f t="shared" si="345"/>
        <v>29</v>
      </c>
      <c r="CV229" s="246">
        <f t="shared" si="345"/>
        <v>37</v>
      </c>
      <c r="CW229" s="246">
        <f t="shared" si="345"/>
        <v>17</v>
      </c>
      <c r="CX229" s="246">
        <f t="shared" si="345"/>
        <v>20</v>
      </c>
      <c r="CY229" s="246">
        <f t="shared" si="345"/>
        <v>23</v>
      </c>
      <c r="CZ229" s="246">
        <f t="shared" si="345"/>
        <v>22</v>
      </c>
      <c r="DA229" s="246">
        <f t="shared" si="345"/>
        <v>25</v>
      </c>
      <c r="DB229" s="246">
        <f t="shared" si="345"/>
        <v>28</v>
      </c>
      <c r="DC229" s="246">
        <f t="shared" si="345"/>
        <v>17</v>
      </c>
      <c r="DD229" s="246">
        <f t="shared" si="345"/>
        <v>20</v>
      </c>
      <c r="DE229" s="246">
        <f t="shared" si="345"/>
        <v>23</v>
      </c>
      <c r="DF229" s="246">
        <f t="shared" si="345"/>
        <v>22</v>
      </c>
      <c r="DG229" s="246">
        <f t="shared" si="345"/>
        <v>24</v>
      </c>
      <c r="DH229" s="246">
        <f t="shared" si="345"/>
        <v>28</v>
      </c>
      <c r="DI229" s="246">
        <f t="shared" si="345"/>
        <v>24</v>
      </c>
      <c r="DJ229" s="246">
        <f t="shared" si="345"/>
        <v>29</v>
      </c>
      <c r="DK229" s="246">
        <f t="shared" si="345"/>
        <v>34</v>
      </c>
      <c r="DL229" s="246">
        <f t="shared" si="345"/>
        <v>31</v>
      </c>
      <c r="DM229" s="246">
        <f t="shared" si="345"/>
        <v>36</v>
      </c>
      <c r="DN229" s="246">
        <f t="shared" si="345"/>
        <v>43</v>
      </c>
      <c r="DO229" s="246">
        <f t="shared" si="345"/>
        <v>24</v>
      </c>
      <c r="DP229" s="246">
        <f t="shared" si="345"/>
        <v>29</v>
      </c>
      <c r="DQ229" s="246">
        <f t="shared" si="345"/>
        <v>34</v>
      </c>
      <c r="DR229" s="246">
        <f t="shared" si="345"/>
        <v>31</v>
      </c>
      <c r="DS229" s="246">
        <f t="shared" si="345"/>
        <v>36</v>
      </c>
      <c r="DT229" s="246">
        <f t="shared" si="345"/>
        <v>44</v>
      </c>
      <c r="DU229" s="246">
        <f t="shared" si="345"/>
        <v>20</v>
      </c>
      <c r="DV229" s="246">
        <f t="shared" si="345"/>
        <v>20</v>
      </c>
      <c r="DW229" s="246">
        <f t="shared" si="345"/>
        <v>26</v>
      </c>
      <c r="DX229" s="246">
        <f t="shared" si="345"/>
        <v>25</v>
      </c>
      <c r="DY229" s="246">
        <f t="shared" si="345"/>
        <v>27</v>
      </c>
      <c r="DZ229" s="246">
        <f t="shared" si="345"/>
        <v>33</v>
      </c>
      <c r="EA229" s="246">
        <f t="shared" si="345"/>
        <v>15</v>
      </c>
      <c r="EB229" s="246">
        <f t="shared" si="345"/>
        <v>17</v>
      </c>
      <c r="EC229" s="246">
        <f t="shared" si="345"/>
        <v>20</v>
      </c>
      <c r="ED229" s="246">
        <f t="shared" ref="ED229:GO229" si="346">IF(ISERROR(ROUND(ED175,0)),0,ROUND(ED175,0))</f>
        <v>20</v>
      </c>
      <c r="EE229" s="246">
        <f t="shared" si="346"/>
        <v>20</v>
      </c>
      <c r="EF229" s="246">
        <f t="shared" si="346"/>
        <v>25</v>
      </c>
      <c r="EG229" s="246">
        <f t="shared" si="346"/>
        <v>0</v>
      </c>
      <c r="EH229" s="246">
        <f t="shared" si="346"/>
        <v>0</v>
      </c>
      <c r="EI229" s="246">
        <f t="shared" si="346"/>
        <v>0</v>
      </c>
      <c r="EJ229" s="246">
        <f t="shared" si="346"/>
        <v>0</v>
      </c>
      <c r="EK229" s="246">
        <f t="shared" si="346"/>
        <v>0</v>
      </c>
      <c r="EL229" s="246">
        <f t="shared" si="346"/>
        <v>0</v>
      </c>
      <c r="EM229" s="246">
        <f t="shared" si="346"/>
        <v>0</v>
      </c>
      <c r="EN229" s="246">
        <f t="shared" si="346"/>
        <v>0</v>
      </c>
      <c r="EO229" s="246">
        <f t="shared" si="346"/>
        <v>0</v>
      </c>
      <c r="EP229" s="246">
        <f t="shared" si="346"/>
        <v>0</v>
      </c>
      <c r="EQ229" s="246">
        <f t="shared" si="346"/>
        <v>0</v>
      </c>
      <c r="ER229" s="246">
        <f t="shared" si="346"/>
        <v>0</v>
      </c>
      <c r="ES229" s="246">
        <f t="shared" si="346"/>
        <v>0</v>
      </c>
      <c r="ET229" s="246">
        <f t="shared" si="346"/>
        <v>0</v>
      </c>
      <c r="EU229" s="246">
        <f t="shared" si="346"/>
        <v>0</v>
      </c>
      <c r="EV229" s="246">
        <f t="shared" si="346"/>
        <v>0</v>
      </c>
      <c r="EW229" s="246">
        <f t="shared" si="346"/>
        <v>0</v>
      </c>
      <c r="EX229" s="246">
        <f t="shared" si="346"/>
        <v>0</v>
      </c>
      <c r="EY229" s="246">
        <f t="shared" si="346"/>
        <v>0</v>
      </c>
      <c r="EZ229" s="246">
        <f t="shared" si="346"/>
        <v>0</v>
      </c>
      <c r="FA229" s="246">
        <f t="shared" si="346"/>
        <v>0</v>
      </c>
      <c r="FB229" s="246">
        <f t="shared" si="346"/>
        <v>0</v>
      </c>
      <c r="FC229" s="246">
        <f t="shared" si="346"/>
        <v>0</v>
      </c>
      <c r="FD229" s="246">
        <f t="shared" si="346"/>
        <v>0</v>
      </c>
      <c r="FE229" s="246">
        <f t="shared" si="346"/>
        <v>0</v>
      </c>
      <c r="FF229" s="246">
        <f t="shared" si="346"/>
        <v>0</v>
      </c>
      <c r="FG229" s="246">
        <f t="shared" si="346"/>
        <v>0</v>
      </c>
      <c r="FH229" s="246">
        <f t="shared" si="346"/>
        <v>0</v>
      </c>
      <c r="FI229" s="246">
        <f t="shared" si="346"/>
        <v>0</v>
      </c>
      <c r="FJ229" s="246">
        <f t="shared" si="346"/>
        <v>0</v>
      </c>
      <c r="FK229" s="246">
        <f t="shared" si="346"/>
        <v>0</v>
      </c>
      <c r="FL229" s="246">
        <f t="shared" si="346"/>
        <v>0</v>
      </c>
      <c r="FM229" s="246">
        <f t="shared" si="346"/>
        <v>0</v>
      </c>
      <c r="FN229" s="246">
        <f t="shared" si="346"/>
        <v>0</v>
      </c>
      <c r="FO229" s="246">
        <f t="shared" si="346"/>
        <v>0</v>
      </c>
      <c r="FP229" s="246">
        <f t="shared" si="346"/>
        <v>0</v>
      </c>
      <c r="FQ229" s="246">
        <f t="shared" si="346"/>
        <v>0</v>
      </c>
      <c r="FR229" s="246">
        <f t="shared" si="346"/>
        <v>0</v>
      </c>
      <c r="FS229" s="246">
        <f t="shared" si="346"/>
        <v>0</v>
      </c>
      <c r="FT229" s="246">
        <f t="shared" si="346"/>
        <v>0</v>
      </c>
      <c r="FU229" s="246">
        <f t="shared" si="346"/>
        <v>0</v>
      </c>
      <c r="FV229" s="246">
        <f t="shared" si="346"/>
        <v>0</v>
      </c>
      <c r="FW229" s="246">
        <f t="shared" si="346"/>
        <v>0</v>
      </c>
      <c r="FX229" s="246">
        <f t="shared" si="346"/>
        <v>0</v>
      </c>
      <c r="FY229" s="246">
        <f t="shared" si="346"/>
        <v>0</v>
      </c>
      <c r="FZ229" s="246">
        <f t="shared" si="346"/>
        <v>0</v>
      </c>
      <c r="GA229" s="246">
        <f t="shared" si="346"/>
        <v>0</v>
      </c>
      <c r="GB229" s="246">
        <f t="shared" si="346"/>
        <v>0</v>
      </c>
      <c r="GC229" s="246">
        <f t="shared" si="346"/>
        <v>0</v>
      </c>
      <c r="GD229" s="246">
        <f t="shared" si="346"/>
        <v>0</v>
      </c>
      <c r="GE229" s="246">
        <f t="shared" si="346"/>
        <v>0</v>
      </c>
      <c r="GF229" s="246">
        <f t="shared" si="346"/>
        <v>0</v>
      </c>
      <c r="GG229" s="246">
        <f t="shared" si="346"/>
        <v>0</v>
      </c>
      <c r="GH229" s="246">
        <f t="shared" si="346"/>
        <v>0</v>
      </c>
      <c r="GI229" s="246">
        <f t="shared" si="346"/>
        <v>0</v>
      </c>
      <c r="GJ229" s="246">
        <f t="shared" si="346"/>
        <v>0</v>
      </c>
      <c r="GK229" s="246">
        <f t="shared" si="346"/>
        <v>0</v>
      </c>
      <c r="GL229" s="246">
        <f t="shared" si="346"/>
        <v>0</v>
      </c>
      <c r="GM229" s="246">
        <f t="shared" si="346"/>
        <v>0</v>
      </c>
      <c r="GN229" s="246">
        <f t="shared" si="346"/>
        <v>0</v>
      </c>
      <c r="GO229" s="246">
        <f t="shared" si="346"/>
        <v>0</v>
      </c>
      <c r="GP229" s="246">
        <f t="shared" ref="GP229:GR229" si="347">IF(ISERROR(ROUND(GP175,0)),0,ROUND(GP175,0))</f>
        <v>0</v>
      </c>
      <c r="GQ229" s="246">
        <f t="shared" si="347"/>
        <v>0</v>
      </c>
      <c r="GR229" s="246">
        <f t="shared" si="347"/>
        <v>0</v>
      </c>
      <c r="GS229" s="246">
        <f t="shared" ref="GS229:GV229" si="348">IF(ISERROR(ROUND(GS175,0)),0,ROUND(GS175,0))</f>
        <v>0</v>
      </c>
      <c r="GT229" s="246">
        <f t="shared" si="348"/>
        <v>0</v>
      </c>
      <c r="GU229" s="246">
        <f t="shared" si="348"/>
        <v>0</v>
      </c>
      <c r="GV229" s="246">
        <f t="shared" si="348"/>
        <v>0</v>
      </c>
      <c r="GW229" s="207"/>
      <c r="GX229" s="230">
        <f t="shared" si="284"/>
        <v>228</v>
      </c>
      <c r="HB229" s="211"/>
      <c r="HF229" s="212"/>
    </row>
    <row r="230" spans="1:214" ht="15.75" hidden="1" customHeight="1" x14ac:dyDescent="0.2">
      <c r="A230" s="230" t="s">
        <v>810</v>
      </c>
      <c r="B230" s="208" t="str">
        <f t="shared" ref="B230" si="349">A230</f>
        <v>TotManCostHours</v>
      </c>
      <c r="C230" s="213"/>
      <c r="D230" s="304" t="s">
        <v>839</v>
      </c>
      <c r="E230" s="246">
        <f>IF(ISERROR(ROUND(E202,0)),0,ROUND(E202,0))</f>
        <v>112</v>
      </c>
      <c r="F230" s="246">
        <f t="shared" ref="F230:BQ230" si="350">IF(ISERROR(ROUND(F202,0)),0,ROUND(F202,0))</f>
        <v>123</v>
      </c>
      <c r="G230" s="246">
        <f t="shared" si="350"/>
        <v>147</v>
      </c>
      <c r="H230" s="246">
        <f t="shared" si="350"/>
        <v>132</v>
      </c>
      <c r="I230" s="246">
        <f t="shared" si="350"/>
        <v>147</v>
      </c>
      <c r="J230" s="246">
        <f t="shared" si="350"/>
        <v>176</v>
      </c>
      <c r="K230" s="246">
        <f t="shared" si="350"/>
        <v>110</v>
      </c>
      <c r="L230" s="246">
        <f t="shared" si="350"/>
        <v>121</v>
      </c>
      <c r="M230" s="246">
        <f t="shared" si="350"/>
        <v>144</v>
      </c>
      <c r="N230" s="246">
        <f t="shared" si="350"/>
        <v>130</v>
      </c>
      <c r="O230" s="246">
        <f t="shared" si="350"/>
        <v>144</v>
      </c>
      <c r="P230" s="246">
        <f t="shared" si="350"/>
        <v>172</v>
      </c>
      <c r="Q230" s="246">
        <f t="shared" si="350"/>
        <v>132</v>
      </c>
      <c r="R230" s="246">
        <f t="shared" si="350"/>
        <v>147</v>
      </c>
      <c r="S230" s="246">
        <f t="shared" si="350"/>
        <v>179</v>
      </c>
      <c r="T230" s="246">
        <f t="shared" si="350"/>
        <v>157</v>
      </c>
      <c r="U230" s="246">
        <f t="shared" si="350"/>
        <v>177</v>
      </c>
      <c r="V230" s="246">
        <f t="shared" si="350"/>
        <v>216</v>
      </c>
      <c r="W230" s="246">
        <f t="shared" si="350"/>
        <v>130</v>
      </c>
      <c r="X230" s="246">
        <f t="shared" si="350"/>
        <v>145</v>
      </c>
      <c r="Y230" s="246">
        <f t="shared" si="350"/>
        <v>176</v>
      </c>
      <c r="Z230" s="246">
        <f t="shared" si="350"/>
        <v>155</v>
      </c>
      <c r="AA230" s="246">
        <f t="shared" si="350"/>
        <v>174</v>
      </c>
      <c r="AB230" s="246">
        <f t="shared" si="350"/>
        <v>213</v>
      </c>
      <c r="AC230" s="246">
        <f t="shared" si="350"/>
        <v>123</v>
      </c>
      <c r="AD230" s="246">
        <f t="shared" si="350"/>
        <v>137</v>
      </c>
      <c r="AE230" s="246">
        <f t="shared" si="350"/>
        <v>165</v>
      </c>
      <c r="AF230" s="246">
        <f t="shared" si="350"/>
        <v>146</v>
      </c>
      <c r="AG230" s="246">
        <f t="shared" si="350"/>
        <v>163</v>
      </c>
      <c r="AH230" s="246">
        <f t="shared" si="350"/>
        <v>198</v>
      </c>
      <c r="AI230" s="246">
        <f t="shared" si="350"/>
        <v>112</v>
      </c>
      <c r="AJ230" s="246">
        <f t="shared" si="350"/>
        <v>124</v>
      </c>
      <c r="AK230" s="246">
        <f t="shared" si="350"/>
        <v>148</v>
      </c>
      <c r="AL230" s="246">
        <f t="shared" si="350"/>
        <v>133</v>
      </c>
      <c r="AM230" s="246">
        <f t="shared" si="350"/>
        <v>148</v>
      </c>
      <c r="AN230" s="246">
        <f t="shared" si="350"/>
        <v>177</v>
      </c>
      <c r="AO230" s="246">
        <f t="shared" si="350"/>
        <v>119</v>
      </c>
      <c r="AP230" s="246">
        <f t="shared" si="350"/>
        <v>132</v>
      </c>
      <c r="AQ230" s="246">
        <f t="shared" si="350"/>
        <v>159</v>
      </c>
      <c r="AR230" s="246">
        <f t="shared" si="350"/>
        <v>141</v>
      </c>
      <c r="AS230" s="246">
        <f t="shared" si="350"/>
        <v>158</v>
      </c>
      <c r="AT230" s="246">
        <f t="shared" si="350"/>
        <v>191</v>
      </c>
      <c r="AU230" s="246">
        <f t="shared" si="350"/>
        <v>109</v>
      </c>
      <c r="AV230" s="246">
        <f t="shared" si="350"/>
        <v>120</v>
      </c>
      <c r="AW230" s="246">
        <f t="shared" si="350"/>
        <v>141</v>
      </c>
      <c r="AX230" s="246">
        <f t="shared" si="350"/>
        <v>128</v>
      </c>
      <c r="AY230" s="246">
        <f t="shared" si="350"/>
        <v>142</v>
      </c>
      <c r="AZ230" s="246">
        <f t="shared" si="350"/>
        <v>169</v>
      </c>
      <c r="BA230" s="246">
        <f t="shared" si="350"/>
        <v>120</v>
      </c>
      <c r="BB230" s="246">
        <f t="shared" si="350"/>
        <v>134</v>
      </c>
      <c r="BC230" s="246">
        <f t="shared" si="350"/>
        <v>161</v>
      </c>
      <c r="BD230" s="246">
        <f t="shared" si="350"/>
        <v>143</v>
      </c>
      <c r="BE230" s="246">
        <f t="shared" si="350"/>
        <v>160</v>
      </c>
      <c r="BF230" s="246">
        <f t="shared" si="350"/>
        <v>193</v>
      </c>
      <c r="BG230" s="246">
        <f t="shared" si="350"/>
        <v>108</v>
      </c>
      <c r="BH230" s="246">
        <f t="shared" si="350"/>
        <v>119</v>
      </c>
      <c r="BI230" s="246">
        <f t="shared" si="350"/>
        <v>141</v>
      </c>
      <c r="BJ230" s="246">
        <f t="shared" si="350"/>
        <v>128</v>
      </c>
      <c r="BK230" s="246">
        <f t="shared" si="350"/>
        <v>141</v>
      </c>
      <c r="BL230" s="246">
        <f t="shared" si="350"/>
        <v>169</v>
      </c>
      <c r="BM230" s="246">
        <f t="shared" si="350"/>
        <v>109</v>
      </c>
      <c r="BN230" s="246">
        <f t="shared" si="350"/>
        <v>120</v>
      </c>
      <c r="BO230" s="246">
        <f t="shared" si="350"/>
        <v>143</v>
      </c>
      <c r="BP230" s="246">
        <f t="shared" si="350"/>
        <v>129</v>
      </c>
      <c r="BQ230" s="246">
        <f t="shared" si="350"/>
        <v>143</v>
      </c>
      <c r="BR230" s="246">
        <f t="shared" ref="BR230:EC230" si="351">IF(ISERROR(ROUND(BR202,0)),0,ROUND(BR202,0))</f>
        <v>171</v>
      </c>
      <c r="BS230" s="246">
        <f t="shared" si="351"/>
        <v>104</v>
      </c>
      <c r="BT230" s="246">
        <f t="shared" si="351"/>
        <v>114</v>
      </c>
      <c r="BU230" s="246">
        <f t="shared" si="351"/>
        <v>133</v>
      </c>
      <c r="BV230" s="246">
        <f t="shared" si="351"/>
        <v>122</v>
      </c>
      <c r="BW230" s="246">
        <f t="shared" si="351"/>
        <v>134</v>
      </c>
      <c r="BX230" s="246">
        <f t="shared" si="351"/>
        <v>159</v>
      </c>
      <c r="BY230" s="246">
        <f t="shared" si="351"/>
        <v>130</v>
      </c>
      <c r="BZ230" s="246">
        <f t="shared" si="351"/>
        <v>146</v>
      </c>
      <c r="CA230" s="246">
        <f t="shared" si="351"/>
        <v>176</v>
      </c>
      <c r="CB230" s="246">
        <f t="shared" si="351"/>
        <v>155</v>
      </c>
      <c r="CC230" s="246">
        <f t="shared" si="351"/>
        <v>174</v>
      </c>
      <c r="CD230" s="246">
        <f t="shared" si="351"/>
        <v>213</v>
      </c>
      <c r="CE230" s="246">
        <f t="shared" si="351"/>
        <v>122</v>
      </c>
      <c r="CF230" s="246">
        <f t="shared" si="351"/>
        <v>136</v>
      </c>
      <c r="CG230" s="246">
        <f t="shared" si="351"/>
        <v>163</v>
      </c>
      <c r="CH230" s="246">
        <f t="shared" si="351"/>
        <v>145</v>
      </c>
      <c r="CI230" s="246">
        <f t="shared" si="351"/>
        <v>162</v>
      </c>
      <c r="CJ230" s="246">
        <f t="shared" si="351"/>
        <v>196</v>
      </c>
      <c r="CK230" s="246">
        <f t="shared" si="351"/>
        <v>117</v>
      </c>
      <c r="CL230" s="246">
        <f t="shared" si="351"/>
        <v>129</v>
      </c>
      <c r="CM230" s="246">
        <f t="shared" si="351"/>
        <v>155</v>
      </c>
      <c r="CN230" s="246">
        <f t="shared" si="351"/>
        <v>138</v>
      </c>
      <c r="CO230" s="246">
        <f t="shared" si="351"/>
        <v>154</v>
      </c>
      <c r="CP230" s="246">
        <f t="shared" si="351"/>
        <v>186</v>
      </c>
      <c r="CQ230" s="246">
        <f t="shared" si="351"/>
        <v>119</v>
      </c>
      <c r="CR230" s="246">
        <f t="shared" si="351"/>
        <v>132</v>
      </c>
      <c r="CS230" s="246">
        <f t="shared" si="351"/>
        <v>157</v>
      </c>
      <c r="CT230" s="246">
        <f t="shared" si="351"/>
        <v>141</v>
      </c>
      <c r="CU230" s="246">
        <f t="shared" si="351"/>
        <v>157</v>
      </c>
      <c r="CV230" s="246">
        <f t="shared" si="351"/>
        <v>189</v>
      </c>
      <c r="CW230" s="246">
        <f t="shared" si="351"/>
        <v>109</v>
      </c>
      <c r="CX230" s="246">
        <f t="shared" si="351"/>
        <v>120</v>
      </c>
      <c r="CY230" s="246">
        <f t="shared" si="351"/>
        <v>142</v>
      </c>
      <c r="CZ230" s="246">
        <f t="shared" si="351"/>
        <v>128</v>
      </c>
      <c r="DA230" s="246">
        <f t="shared" si="351"/>
        <v>142</v>
      </c>
      <c r="DB230" s="246">
        <f t="shared" si="351"/>
        <v>169</v>
      </c>
      <c r="DC230" s="246">
        <f t="shared" si="351"/>
        <v>118</v>
      </c>
      <c r="DD230" s="246">
        <f t="shared" si="351"/>
        <v>131</v>
      </c>
      <c r="DE230" s="246">
        <f t="shared" si="351"/>
        <v>158</v>
      </c>
      <c r="DF230" s="246">
        <f t="shared" si="351"/>
        <v>141</v>
      </c>
      <c r="DG230" s="246">
        <f t="shared" si="351"/>
        <v>157</v>
      </c>
      <c r="DH230" s="246">
        <f t="shared" si="351"/>
        <v>190</v>
      </c>
      <c r="DI230" s="246">
        <f t="shared" si="351"/>
        <v>136</v>
      </c>
      <c r="DJ230" s="246">
        <f t="shared" si="351"/>
        <v>153</v>
      </c>
      <c r="DK230" s="246">
        <f t="shared" si="351"/>
        <v>185</v>
      </c>
      <c r="DL230" s="246">
        <f t="shared" si="351"/>
        <v>162</v>
      </c>
      <c r="DM230" s="246">
        <f t="shared" si="351"/>
        <v>183</v>
      </c>
      <c r="DN230" s="246">
        <f t="shared" si="351"/>
        <v>223</v>
      </c>
      <c r="DO230" s="246">
        <f t="shared" si="351"/>
        <v>134</v>
      </c>
      <c r="DP230" s="246">
        <f t="shared" si="351"/>
        <v>150</v>
      </c>
      <c r="DQ230" s="246">
        <f t="shared" si="351"/>
        <v>182</v>
      </c>
      <c r="DR230" s="246">
        <f t="shared" si="351"/>
        <v>159</v>
      </c>
      <c r="DS230" s="246">
        <f t="shared" si="351"/>
        <v>180</v>
      </c>
      <c r="DT230" s="246">
        <f t="shared" si="351"/>
        <v>220</v>
      </c>
      <c r="DU230" s="246">
        <f t="shared" si="351"/>
        <v>118</v>
      </c>
      <c r="DV230" s="246">
        <f t="shared" si="351"/>
        <v>131</v>
      </c>
      <c r="DW230" s="246">
        <f t="shared" si="351"/>
        <v>157</v>
      </c>
      <c r="DX230" s="246">
        <f t="shared" si="351"/>
        <v>140</v>
      </c>
      <c r="DY230" s="246">
        <f t="shared" si="351"/>
        <v>156</v>
      </c>
      <c r="DZ230" s="246">
        <f t="shared" si="351"/>
        <v>189</v>
      </c>
      <c r="EA230" s="246">
        <f t="shared" si="351"/>
        <v>113</v>
      </c>
      <c r="EB230" s="246">
        <f t="shared" si="351"/>
        <v>125</v>
      </c>
      <c r="EC230" s="246">
        <f t="shared" si="351"/>
        <v>149</v>
      </c>
      <c r="ED230" s="246">
        <f t="shared" ref="ED230:GO230" si="352">IF(ISERROR(ROUND(ED202,0)),0,ROUND(ED202,0))</f>
        <v>133</v>
      </c>
      <c r="EE230" s="246">
        <f t="shared" si="352"/>
        <v>148</v>
      </c>
      <c r="EF230" s="246">
        <f t="shared" si="352"/>
        <v>178</v>
      </c>
      <c r="EG230" s="246">
        <f t="shared" si="352"/>
        <v>31</v>
      </c>
      <c r="EH230" s="246">
        <f t="shared" si="352"/>
        <v>31</v>
      </c>
      <c r="EI230" s="246">
        <f t="shared" si="352"/>
        <v>31</v>
      </c>
      <c r="EJ230" s="246">
        <f t="shared" si="352"/>
        <v>31</v>
      </c>
      <c r="EK230" s="246">
        <f t="shared" si="352"/>
        <v>31</v>
      </c>
      <c r="EL230" s="246">
        <f t="shared" si="352"/>
        <v>31</v>
      </c>
      <c r="EM230" s="246">
        <f t="shared" si="352"/>
        <v>31</v>
      </c>
      <c r="EN230" s="246">
        <f t="shared" si="352"/>
        <v>31</v>
      </c>
      <c r="EO230" s="246">
        <f t="shared" si="352"/>
        <v>31</v>
      </c>
      <c r="EP230" s="246">
        <f t="shared" si="352"/>
        <v>31</v>
      </c>
      <c r="EQ230" s="246">
        <f t="shared" si="352"/>
        <v>31</v>
      </c>
      <c r="ER230" s="246">
        <f t="shared" si="352"/>
        <v>31</v>
      </c>
      <c r="ES230" s="246">
        <f t="shared" si="352"/>
        <v>31</v>
      </c>
      <c r="ET230" s="246">
        <f t="shared" si="352"/>
        <v>31</v>
      </c>
      <c r="EU230" s="246">
        <f t="shared" si="352"/>
        <v>31</v>
      </c>
      <c r="EV230" s="246">
        <f t="shared" si="352"/>
        <v>31</v>
      </c>
      <c r="EW230" s="246">
        <f t="shared" si="352"/>
        <v>31</v>
      </c>
      <c r="EX230" s="246">
        <f t="shared" si="352"/>
        <v>31</v>
      </c>
      <c r="EY230" s="246">
        <f t="shared" si="352"/>
        <v>31</v>
      </c>
      <c r="EZ230" s="246">
        <f t="shared" si="352"/>
        <v>31</v>
      </c>
      <c r="FA230" s="246">
        <f t="shared" si="352"/>
        <v>31</v>
      </c>
      <c r="FB230" s="246">
        <f t="shared" si="352"/>
        <v>31</v>
      </c>
      <c r="FC230" s="246">
        <f t="shared" si="352"/>
        <v>31</v>
      </c>
      <c r="FD230" s="246">
        <f t="shared" si="352"/>
        <v>31</v>
      </c>
      <c r="FE230" s="246">
        <f t="shared" si="352"/>
        <v>31</v>
      </c>
      <c r="FF230" s="246">
        <f t="shared" si="352"/>
        <v>31</v>
      </c>
      <c r="FG230" s="246">
        <f t="shared" si="352"/>
        <v>31</v>
      </c>
      <c r="FH230" s="246">
        <f t="shared" si="352"/>
        <v>31</v>
      </c>
      <c r="FI230" s="246">
        <f t="shared" si="352"/>
        <v>31</v>
      </c>
      <c r="FJ230" s="246">
        <f t="shared" si="352"/>
        <v>31</v>
      </c>
      <c r="FK230" s="246">
        <f t="shared" si="352"/>
        <v>31</v>
      </c>
      <c r="FL230" s="246">
        <f t="shared" si="352"/>
        <v>31</v>
      </c>
      <c r="FM230" s="246">
        <f t="shared" si="352"/>
        <v>31</v>
      </c>
      <c r="FN230" s="246">
        <f t="shared" si="352"/>
        <v>31</v>
      </c>
      <c r="FO230" s="246">
        <f t="shared" si="352"/>
        <v>31</v>
      </c>
      <c r="FP230" s="246">
        <f t="shared" si="352"/>
        <v>31</v>
      </c>
      <c r="FQ230" s="246">
        <f t="shared" si="352"/>
        <v>31</v>
      </c>
      <c r="FR230" s="246">
        <f t="shared" si="352"/>
        <v>31</v>
      </c>
      <c r="FS230" s="246">
        <f t="shared" si="352"/>
        <v>31</v>
      </c>
      <c r="FT230" s="246">
        <f t="shared" si="352"/>
        <v>31</v>
      </c>
      <c r="FU230" s="246">
        <f t="shared" si="352"/>
        <v>31</v>
      </c>
      <c r="FV230" s="246">
        <f t="shared" si="352"/>
        <v>31</v>
      </c>
      <c r="FW230" s="246">
        <f t="shared" si="352"/>
        <v>31</v>
      </c>
      <c r="FX230" s="246">
        <f t="shared" si="352"/>
        <v>31</v>
      </c>
      <c r="FY230" s="246">
        <f t="shared" si="352"/>
        <v>31</v>
      </c>
      <c r="FZ230" s="246">
        <f t="shared" si="352"/>
        <v>31</v>
      </c>
      <c r="GA230" s="246">
        <f t="shared" si="352"/>
        <v>31</v>
      </c>
      <c r="GB230" s="246">
        <f t="shared" si="352"/>
        <v>31</v>
      </c>
      <c r="GC230" s="246">
        <f t="shared" si="352"/>
        <v>31</v>
      </c>
      <c r="GD230" s="246">
        <f t="shared" si="352"/>
        <v>31</v>
      </c>
      <c r="GE230" s="246">
        <f t="shared" si="352"/>
        <v>31</v>
      </c>
      <c r="GF230" s="246">
        <f t="shared" si="352"/>
        <v>31</v>
      </c>
      <c r="GG230" s="246">
        <f t="shared" si="352"/>
        <v>31</v>
      </c>
      <c r="GH230" s="246">
        <f t="shared" si="352"/>
        <v>31</v>
      </c>
      <c r="GI230" s="246">
        <f t="shared" si="352"/>
        <v>31</v>
      </c>
      <c r="GJ230" s="246">
        <f t="shared" si="352"/>
        <v>31</v>
      </c>
      <c r="GK230" s="246">
        <f t="shared" si="352"/>
        <v>31</v>
      </c>
      <c r="GL230" s="246">
        <f t="shared" si="352"/>
        <v>31</v>
      </c>
      <c r="GM230" s="246">
        <f t="shared" si="352"/>
        <v>31</v>
      </c>
      <c r="GN230" s="246">
        <f t="shared" si="352"/>
        <v>31</v>
      </c>
      <c r="GO230" s="246">
        <f t="shared" si="352"/>
        <v>31</v>
      </c>
      <c r="GP230" s="246">
        <f t="shared" ref="GP230:GR230" si="353">IF(ISERROR(ROUND(GP202,0)),0,ROUND(GP202,0))</f>
        <v>31</v>
      </c>
      <c r="GQ230" s="246">
        <f t="shared" si="353"/>
        <v>31</v>
      </c>
      <c r="GR230" s="246">
        <f t="shared" si="353"/>
        <v>31</v>
      </c>
      <c r="GS230" s="246">
        <f t="shared" ref="GS230:GV230" si="354">IF(ISERROR(ROUND(GS202,0)),0,ROUND(GS202,0))</f>
        <v>31</v>
      </c>
      <c r="GT230" s="246">
        <f t="shared" si="354"/>
        <v>31</v>
      </c>
      <c r="GU230" s="246">
        <f t="shared" si="354"/>
        <v>31</v>
      </c>
      <c r="GV230" s="246">
        <f t="shared" si="354"/>
        <v>31</v>
      </c>
      <c r="GW230" s="207"/>
      <c r="GX230" s="230">
        <f t="shared" si="284"/>
        <v>229</v>
      </c>
      <c r="HB230" s="211"/>
      <c r="HF230" s="212"/>
    </row>
    <row r="231" spans="1:214" ht="12" hidden="1" customHeight="1" x14ac:dyDescent="0.2">
      <c r="A231" s="230" t="s">
        <v>815</v>
      </c>
      <c r="B231" s="208" t="str">
        <f>A231</f>
        <v>VehicleCatPrice</v>
      </c>
      <c r="D231" s="233" t="str">
        <f>A231</f>
        <v>VehicleCatPrice</v>
      </c>
      <c r="E231" s="218">
        <f>IF(ISERROR(E29),0,E29)</f>
        <v>13968.42</v>
      </c>
      <c r="F231" s="218">
        <f t="shared" ref="F231:BQ231" si="355">IF(ISERROR(F29),0,F29)</f>
        <v>13968.42</v>
      </c>
      <c r="G231" s="218">
        <f t="shared" si="355"/>
        <v>13968.42</v>
      </c>
      <c r="H231" s="218">
        <f t="shared" si="355"/>
        <v>13968.42</v>
      </c>
      <c r="I231" s="218">
        <f t="shared" si="355"/>
        <v>13968.42</v>
      </c>
      <c r="J231" s="218">
        <f t="shared" si="355"/>
        <v>13968.42</v>
      </c>
      <c r="K231" s="218">
        <f t="shared" si="355"/>
        <v>14388.45</v>
      </c>
      <c r="L231" s="218">
        <f t="shared" si="355"/>
        <v>14388.45</v>
      </c>
      <c r="M231" s="218">
        <f t="shared" si="355"/>
        <v>14388.45</v>
      </c>
      <c r="N231" s="218">
        <f t="shared" si="355"/>
        <v>14388.45</v>
      </c>
      <c r="O231" s="218">
        <f t="shared" si="355"/>
        <v>14388.45</v>
      </c>
      <c r="P231" s="218">
        <f t="shared" si="355"/>
        <v>14388.45</v>
      </c>
      <c r="Q231" s="218">
        <f t="shared" si="355"/>
        <v>14904.35</v>
      </c>
      <c r="R231" s="218">
        <f t="shared" si="355"/>
        <v>14904.35</v>
      </c>
      <c r="S231" s="218">
        <f t="shared" si="355"/>
        <v>14904.35</v>
      </c>
      <c r="T231" s="218">
        <f t="shared" si="355"/>
        <v>14904.35</v>
      </c>
      <c r="U231" s="218">
        <f t="shared" si="355"/>
        <v>14904.35</v>
      </c>
      <c r="V231" s="218">
        <f t="shared" si="355"/>
        <v>14904.35</v>
      </c>
      <c r="W231" s="218">
        <f t="shared" si="355"/>
        <v>18915.16</v>
      </c>
      <c r="X231" s="218">
        <f t="shared" si="355"/>
        <v>18915.16</v>
      </c>
      <c r="Y231" s="218">
        <f t="shared" si="355"/>
        <v>18915.16</v>
      </c>
      <c r="Z231" s="218">
        <f t="shared" si="355"/>
        <v>18915.16</v>
      </c>
      <c r="AA231" s="218">
        <f t="shared" si="355"/>
        <v>18915.16</v>
      </c>
      <c r="AB231" s="218">
        <f t="shared" si="355"/>
        <v>18915.16</v>
      </c>
      <c r="AC231" s="218">
        <f t="shared" si="355"/>
        <v>18594.02</v>
      </c>
      <c r="AD231" s="218">
        <f t="shared" si="355"/>
        <v>18594.02</v>
      </c>
      <c r="AE231" s="218">
        <f t="shared" si="355"/>
        <v>18594.02</v>
      </c>
      <c r="AF231" s="218">
        <f t="shared" si="355"/>
        <v>18594.02</v>
      </c>
      <c r="AG231" s="218">
        <f t="shared" si="355"/>
        <v>18594.02</v>
      </c>
      <c r="AH231" s="218">
        <f t="shared" si="355"/>
        <v>18594.02</v>
      </c>
      <c r="AI231" s="218">
        <f t="shared" si="355"/>
        <v>20493.91</v>
      </c>
      <c r="AJ231" s="218">
        <f t="shared" si="355"/>
        <v>20493.91</v>
      </c>
      <c r="AK231" s="218">
        <f t="shared" si="355"/>
        <v>20493.91</v>
      </c>
      <c r="AL231" s="218">
        <f t="shared" si="355"/>
        <v>20493.91</v>
      </c>
      <c r="AM231" s="218">
        <f t="shared" si="355"/>
        <v>20493.91</v>
      </c>
      <c r="AN231" s="218">
        <f t="shared" si="355"/>
        <v>20493.91</v>
      </c>
      <c r="AO231" s="218">
        <f t="shared" si="355"/>
        <v>20214.740000000002</v>
      </c>
      <c r="AP231" s="218">
        <f t="shared" si="355"/>
        <v>20214.740000000002</v>
      </c>
      <c r="AQ231" s="218">
        <f t="shared" si="355"/>
        <v>20214.740000000002</v>
      </c>
      <c r="AR231" s="218">
        <f t="shared" si="355"/>
        <v>20214.740000000002</v>
      </c>
      <c r="AS231" s="218">
        <f t="shared" si="355"/>
        <v>20214.740000000002</v>
      </c>
      <c r="AT231" s="218">
        <f t="shared" si="355"/>
        <v>20214.740000000002</v>
      </c>
      <c r="AU231" s="218">
        <f t="shared" si="355"/>
        <v>21336.19</v>
      </c>
      <c r="AV231" s="218">
        <f t="shared" si="355"/>
        <v>21336.19</v>
      </c>
      <c r="AW231" s="218">
        <f t="shared" si="355"/>
        <v>21336.19</v>
      </c>
      <c r="AX231" s="218">
        <f t="shared" si="355"/>
        <v>21336.19</v>
      </c>
      <c r="AY231" s="218">
        <f t="shared" si="355"/>
        <v>21336.19</v>
      </c>
      <c r="AZ231" s="218">
        <f t="shared" si="355"/>
        <v>21336.19</v>
      </c>
      <c r="BA231" s="218">
        <f t="shared" si="355"/>
        <v>24187</v>
      </c>
      <c r="BB231" s="218">
        <f t="shared" si="355"/>
        <v>24187</v>
      </c>
      <c r="BC231" s="218">
        <f t="shared" si="355"/>
        <v>24187</v>
      </c>
      <c r="BD231" s="218">
        <f t="shared" si="355"/>
        <v>24187</v>
      </c>
      <c r="BE231" s="218">
        <f t="shared" si="355"/>
        <v>24187</v>
      </c>
      <c r="BF231" s="218">
        <f t="shared" si="355"/>
        <v>24187</v>
      </c>
      <c r="BG231" s="218">
        <f t="shared" si="355"/>
        <v>24162.36</v>
      </c>
      <c r="BH231" s="218">
        <f t="shared" si="355"/>
        <v>24162.36</v>
      </c>
      <c r="BI231" s="218">
        <f t="shared" si="355"/>
        <v>24162.36</v>
      </c>
      <c r="BJ231" s="218">
        <f t="shared" si="355"/>
        <v>24162.36</v>
      </c>
      <c r="BK231" s="218">
        <f t="shared" si="355"/>
        <v>24162.36</v>
      </c>
      <c r="BL231" s="218">
        <f t="shared" si="355"/>
        <v>24162.36</v>
      </c>
      <c r="BM231" s="218">
        <f t="shared" si="355"/>
        <v>25770.639999999999</v>
      </c>
      <c r="BN231" s="218">
        <f t="shared" si="355"/>
        <v>25770.639999999999</v>
      </c>
      <c r="BO231" s="218">
        <f t="shared" si="355"/>
        <v>25770.639999999999</v>
      </c>
      <c r="BP231" s="218">
        <f t="shared" si="355"/>
        <v>25770.639999999999</v>
      </c>
      <c r="BQ231" s="218">
        <f t="shared" si="355"/>
        <v>25770.639999999999</v>
      </c>
      <c r="BR231" s="218">
        <f t="shared" ref="BR231:EC231" si="356">IF(ISERROR(BR29),0,BR29)</f>
        <v>25770.639999999999</v>
      </c>
      <c r="BS231" s="218">
        <f t="shared" si="356"/>
        <v>22984.400000000001</v>
      </c>
      <c r="BT231" s="218">
        <f t="shared" si="356"/>
        <v>22984.400000000001</v>
      </c>
      <c r="BU231" s="218">
        <f t="shared" si="356"/>
        <v>22984.400000000001</v>
      </c>
      <c r="BV231" s="218">
        <f t="shared" si="356"/>
        <v>22984.400000000001</v>
      </c>
      <c r="BW231" s="218">
        <f t="shared" si="356"/>
        <v>22984.400000000001</v>
      </c>
      <c r="BX231" s="218">
        <f t="shared" si="356"/>
        <v>22984.400000000001</v>
      </c>
      <c r="BY231" s="218">
        <f t="shared" si="356"/>
        <v>28462.19</v>
      </c>
      <c r="BZ231" s="218">
        <f t="shared" si="356"/>
        <v>28462.19</v>
      </c>
      <c r="CA231" s="218">
        <f t="shared" si="356"/>
        <v>28462.19</v>
      </c>
      <c r="CB231" s="218">
        <f t="shared" si="356"/>
        <v>28462.19</v>
      </c>
      <c r="CC231" s="218">
        <f t="shared" si="356"/>
        <v>28462.19</v>
      </c>
      <c r="CD231" s="218">
        <f t="shared" si="356"/>
        <v>28462.19</v>
      </c>
      <c r="CE231" s="218">
        <f t="shared" si="356"/>
        <v>31112.75</v>
      </c>
      <c r="CF231" s="218">
        <f t="shared" si="356"/>
        <v>31112.75</v>
      </c>
      <c r="CG231" s="218">
        <f t="shared" si="356"/>
        <v>31112.75</v>
      </c>
      <c r="CH231" s="218">
        <f t="shared" si="356"/>
        <v>31112.75</v>
      </c>
      <c r="CI231" s="218">
        <f t="shared" si="356"/>
        <v>31112.75</v>
      </c>
      <c r="CJ231" s="218">
        <f t="shared" si="356"/>
        <v>31112.75</v>
      </c>
      <c r="CK231" s="218">
        <f t="shared" si="356"/>
        <v>33767.74</v>
      </c>
      <c r="CL231" s="218">
        <f t="shared" si="356"/>
        <v>33767.74</v>
      </c>
      <c r="CM231" s="218">
        <f t="shared" si="356"/>
        <v>33767.74</v>
      </c>
      <c r="CN231" s="218">
        <f t="shared" si="356"/>
        <v>33767.74</v>
      </c>
      <c r="CO231" s="218">
        <f t="shared" si="356"/>
        <v>33767.74</v>
      </c>
      <c r="CP231" s="218">
        <f t="shared" si="356"/>
        <v>33767.74</v>
      </c>
      <c r="CQ231" s="218">
        <f t="shared" si="356"/>
        <v>39789.760000000002</v>
      </c>
      <c r="CR231" s="218">
        <f t="shared" si="356"/>
        <v>39789.760000000002</v>
      </c>
      <c r="CS231" s="218">
        <f t="shared" si="356"/>
        <v>39789.760000000002</v>
      </c>
      <c r="CT231" s="218">
        <f t="shared" si="356"/>
        <v>39789.760000000002</v>
      </c>
      <c r="CU231" s="218">
        <f t="shared" si="356"/>
        <v>39789.760000000002</v>
      </c>
      <c r="CV231" s="218">
        <f t="shared" si="356"/>
        <v>39789.760000000002</v>
      </c>
      <c r="CW231" s="218">
        <f t="shared" si="356"/>
        <v>41204.660000000003</v>
      </c>
      <c r="CX231" s="218">
        <f t="shared" si="356"/>
        <v>41204.660000000003</v>
      </c>
      <c r="CY231" s="218">
        <f t="shared" si="356"/>
        <v>41204.660000000003</v>
      </c>
      <c r="CZ231" s="218">
        <f t="shared" si="356"/>
        <v>41204.660000000003</v>
      </c>
      <c r="DA231" s="218">
        <f t="shared" si="356"/>
        <v>41204.660000000003</v>
      </c>
      <c r="DB231" s="218">
        <f t="shared" si="356"/>
        <v>41204.660000000003</v>
      </c>
      <c r="DC231" s="218">
        <f t="shared" si="356"/>
        <v>12293.91</v>
      </c>
      <c r="DD231" s="218">
        <f t="shared" si="356"/>
        <v>12293.91</v>
      </c>
      <c r="DE231" s="218">
        <f t="shared" si="356"/>
        <v>12293.91</v>
      </c>
      <c r="DF231" s="218">
        <f t="shared" si="356"/>
        <v>12293.91</v>
      </c>
      <c r="DG231" s="218">
        <f t="shared" si="356"/>
        <v>12293.91</v>
      </c>
      <c r="DH231" s="218">
        <f t="shared" si="356"/>
        <v>12293.91</v>
      </c>
      <c r="DI231" s="218">
        <f t="shared" si="356"/>
        <v>12923.46</v>
      </c>
      <c r="DJ231" s="218">
        <f t="shared" si="356"/>
        <v>12923.46</v>
      </c>
      <c r="DK231" s="218">
        <f t="shared" si="356"/>
        <v>12923.46</v>
      </c>
      <c r="DL231" s="218">
        <f t="shared" si="356"/>
        <v>12923.46</v>
      </c>
      <c r="DM231" s="218">
        <f t="shared" si="356"/>
        <v>12923.46</v>
      </c>
      <c r="DN231" s="218">
        <f t="shared" si="356"/>
        <v>12923.46</v>
      </c>
      <c r="DO231" s="218">
        <f t="shared" si="356"/>
        <v>13545.6</v>
      </c>
      <c r="DP231" s="218">
        <f t="shared" si="356"/>
        <v>13545.6</v>
      </c>
      <c r="DQ231" s="218">
        <f t="shared" si="356"/>
        <v>13545.6</v>
      </c>
      <c r="DR231" s="218">
        <f t="shared" si="356"/>
        <v>13545.6</v>
      </c>
      <c r="DS231" s="218">
        <f t="shared" si="356"/>
        <v>13545.6</v>
      </c>
      <c r="DT231" s="218">
        <f t="shared" si="356"/>
        <v>13545.6</v>
      </c>
      <c r="DU231" s="218">
        <f t="shared" si="356"/>
        <v>21854.43</v>
      </c>
      <c r="DV231" s="218">
        <f t="shared" si="356"/>
        <v>21854.43</v>
      </c>
      <c r="DW231" s="218">
        <f t="shared" si="356"/>
        <v>21854.43</v>
      </c>
      <c r="DX231" s="218">
        <f t="shared" si="356"/>
        <v>21854.43</v>
      </c>
      <c r="DY231" s="218">
        <f t="shared" si="356"/>
        <v>21854.43</v>
      </c>
      <c r="DZ231" s="218">
        <f t="shared" si="356"/>
        <v>21854.43</v>
      </c>
      <c r="EA231" s="218">
        <f t="shared" si="356"/>
        <v>21433.87</v>
      </c>
      <c r="EB231" s="218">
        <f t="shared" si="356"/>
        <v>21433.87</v>
      </c>
      <c r="EC231" s="218">
        <f t="shared" si="356"/>
        <v>21433.87</v>
      </c>
      <c r="ED231" s="218">
        <f t="shared" ref="ED231:GO231" si="357">IF(ISERROR(ED29),0,ED29)</f>
        <v>21433.87</v>
      </c>
      <c r="EE231" s="218">
        <f t="shared" si="357"/>
        <v>21433.87</v>
      </c>
      <c r="EF231" s="218">
        <f t="shared" si="357"/>
        <v>21433.87</v>
      </c>
      <c r="EG231" s="218">
        <f t="shared" si="357"/>
        <v>0</v>
      </c>
      <c r="EH231" s="218">
        <f t="shared" si="357"/>
        <v>0</v>
      </c>
      <c r="EI231" s="218">
        <f t="shared" si="357"/>
        <v>0</v>
      </c>
      <c r="EJ231" s="218">
        <f t="shared" si="357"/>
        <v>0</v>
      </c>
      <c r="EK231" s="218">
        <f t="shared" si="357"/>
        <v>0</v>
      </c>
      <c r="EL231" s="218">
        <f t="shared" si="357"/>
        <v>0</v>
      </c>
      <c r="EM231" s="218">
        <f t="shared" si="357"/>
        <v>0</v>
      </c>
      <c r="EN231" s="218">
        <f t="shared" si="357"/>
        <v>0</v>
      </c>
      <c r="EO231" s="218">
        <f t="shared" si="357"/>
        <v>0</v>
      </c>
      <c r="EP231" s="218">
        <f t="shared" si="357"/>
        <v>0</v>
      </c>
      <c r="EQ231" s="218">
        <f t="shared" si="357"/>
        <v>0</v>
      </c>
      <c r="ER231" s="218">
        <f t="shared" si="357"/>
        <v>0</v>
      </c>
      <c r="ES231" s="218">
        <f t="shared" si="357"/>
        <v>0</v>
      </c>
      <c r="ET231" s="218">
        <f t="shared" si="357"/>
        <v>0</v>
      </c>
      <c r="EU231" s="218">
        <f t="shared" si="357"/>
        <v>0</v>
      </c>
      <c r="EV231" s="218">
        <f t="shared" si="357"/>
        <v>0</v>
      </c>
      <c r="EW231" s="218">
        <f t="shared" si="357"/>
        <v>0</v>
      </c>
      <c r="EX231" s="218">
        <f t="shared" si="357"/>
        <v>0</v>
      </c>
      <c r="EY231" s="218">
        <f t="shared" si="357"/>
        <v>0</v>
      </c>
      <c r="EZ231" s="218">
        <f t="shared" si="357"/>
        <v>0</v>
      </c>
      <c r="FA231" s="218">
        <f t="shared" si="357"/>
        <v>0</v>
      </c>
      <c r="FB231" s="218">
        <f t="shared" si="357"/>
        <v>0</v>
      </c>
      <c r="FC231" s="218">
        <f t="shared" si="357"/>
        <v>0</v>
      </c>
      <c r="FD231" s="218">
        <f t="shared" si="357"/>
        <v>0</v>
      </c>
      <c r="FE231" s="218">
        <f t="shared" si="357"/>
        <v>0</v>
      </c>
      <c r="FF231" s="218">
        <f t="shared" si="357"/>
        <v>0</v>
      </c>
      <c r="FG231" s="218">
        <f t="shared" si="357"/>
        <v>0</v>
      </c>
      <c r="FH231" s="218">
        <f t="shared" si="357"/>
        <v>0</v>
      </c>
      <c r="FI231" s="218">
        <f t="shared" si="357"/>
        <v>0</v>
      </c>
      <c r="FJ231" s="218">
        <f t="shared" si="357"/>
        <v>0</v>
      </c>
      <c r="FK231" s="218">
        <f t="shared" si="357"/>
        <v>0</v>
      </c>
      <c r="FL231" s="218">
        <f t="shared" si="357"/>
        <v>0</v>
      </c>
      <c r="FM231" s="218">
        <f t="shared" si="357"/>
        <v>0</v>
      </c>
      <c r="FN231" s="218">
        <f t="shared" si="357"/>
        <v>0</v>
      </c>
      <c r="FO231" s="218">
        <f t="shared" si="357"/>
        <v>0</v>
      </c>
      <c r="FP231" s="218">
        <f t="shared" si="357"/>
        <v>0</v>
      </c>
      <c r="FQ231" s="218">
        <f t="shared" si="357"/>
        <v>0</v>
      </c>
      <c r="FR231" s="218">
        <f t="shared" si="357"/>
        <v>0</v>
      </c>
      <c r="FS231" s="218">
        <f t="shared" si="357"/>
        <v>0</v>
      </c>
      <c r="FT231" s="218">
        <f t="shared" si="357"/>
        <v>0</v>
      </c>
      <c r="FU231" s="218">
        <f t="shared" si="357"/>
        <v>0</v>
      </c>
      <c r="FV231" s="218">
        <f t="shared" si="357"/>
        <v>0</v>
      </c>
      <c r="FW231" s="218">
        <f t="shared" si="357"/>
        <v>0</v>
      </c>
      <c r="FX231" s="218">
        <f t="shared" si="357"/>
        <v>0</v>
      </c>
      <c r="FY231" s="218">
        <f t="shared" si="357"/>
        <v>0</v>
      </c>
      <c r="FZ231" s="218">
        <f t="shared" si="357"/>
        <v>0</v>
      </c>
      <c r="GA231" s="218">
        <f t="shared" si="357"/>
        <v>0</v>
      </c>
      <c r="GB231" s="218">
        <f t="shared" si="357"/>
        <v>0</v>
      </c>
      <c r="GC231" s="218">
        <f t="shared" si="357"/>
        <v>0</v>
      </c>
      <c r="GD231" s="218">
        <f t="shared" si="357"/>
        <v>0</v>
      </c>
      <c r="GE231" s="218">
        <f t="shared" si="357"/>
        <v>0</v>
      </c>
      <c r="GF231" s="218">
        <f t="shared" si="357"/>
        <v>0</v>
      </c>
      <c r="GG231" s="218">
        <f t="shared" si="357"/>
        <v>0</v>
      </c>
      <c r="GH231" s="218">
        <f t="shared" si="357"/>
        <v>0</v>
      </c>
      <c r="GI231" s="218">
        <f t="shared" si="357"/>
        <v>0</v>
      </c>
      <c r="GJ231" s="218">
        <f t="shared" si="357"/>
        <v>0</v>
      </c>
      <c r="GK231" s="218">
        <f t="shared" si="357"/>
        <v>0</v>
      </c>
      <c r="GL231" s="218">
        <f t="shared" si="357"/>
        <v>0</v>
      </c>
      <c r="GM231" s="218">
        <f t="shared" si="357"/>
        <v>0</v>
      </c>
      <c r="GN231" s="218">
        <f t="shared" si="357"/>
        <v>0</v>
      </c>
      <c r="GO231" s="218">
        <f t="shared" si="357"/>
        <v>0</v>
      </c>
      <c r="GP231" s="218">
        <f t="shared" ref="GP231:GR231" si="358">IF(ISERROR(GP29),0,GP29)</f>
        <v>0</v>
      </c>
      <c r="GQ231" s="218">
        <f t="shared" si="358"/>
        <v>0</v>
      </c>
      <c r="GR231" s="218">
        <f t="shared" si="358"/>
        <v>0</v>
      </c>
      <c r="GS231" s="218">
        <f t="shared" ref="GS231:GV231" si="359">IF(ISERROR(GS29),0,GS29)</f>
        <v>0</v>
      </c>
      <c r="GT231" s="218">
        <f t="shared" si="359"/>
        <v>0</v>
      </c>
      <c r="GU231" s="218">
        <f t="shared" si="359"/>
        <v>0</v>
      </c>
      <c r="GV231" s="218">
        <f t="shared" si="359"/>
        <v>0</v>
      </c>
      <c r="GX231" s="230">
        <f t="shared" si="284"/>
        <v>230</v>
      </c>
    </row>
    <row r="232" spans="1:214" ht="12" hidden="1" customHeight="1" x14ac:dyDescent="0.2">
      <c r="A232" s="230" t="s">
        <v>816</v>
      </c>
      <c r="B232" s="208" t="str">
        <f t="shared" ref="B232:B233" si="360">A232</f>
        <v>AvgMarketVehicleDiscount</v>
      </c>
      <c r="D232" s="233" t="str">
        <f>A232</f>
        <v>AvgMarketVehicleDiscount</v>
      </c>
      <c r="E232" s="239">
        <f t="shared" ref="E232:BP232" si="361">IF(ISERROR(VLOOKUP(E5,Vehicles1,6,FALSE)),"",VLOOKUP(E5,Vehicles1,6,FALSE))</f>
        <v>0.3</v>
      </c>
      <c r="F232" s="239">
        <f t="shared" si="361"/>
        <v>0.3</v>
      </c>
      <c r="G232" s="239">
        <f t="shared" si="361"/>
        <v>0.3</v>
      </c>
      <c r="H232" s="239">
        <f t="shared" si="361"/>
        <v>0.3</v>
      </c>
      <c r="I232" s="239">
        <f t="shared" si="361"/>
        <v>0.3</v>
      </c>
      <c r="J232" s="239">
        <f t="shared" si="361"/>
        <v>0.3</v>
      </c>
      <c r="K232" s="239">
        <f t="shared" si="361"/>
        <v>0.22</v>
      </c>
      <c r="L232" s="239">
        <f t="shared" si="361"/>
        <v>0.22</v>
      </c>
      <c r="M232" s="239">
        <f t="shared" si="361"/>
        <v>0.22</v>
      </c>
      <c r="N232" s="239">
        <f t="shared" si="361"/>
        <v>0.22</v>
      </c>
      <c r="O232" s="239">
        <f t="shared" si="361"/>
        <v>0.22</v>
      </c>
      <c r="P232" s="239">
        <f t="shared" si="361"/>
        <v>0.22</v>
      </c>
      <c r="Q232" s="239">
        <f t="shared" si="361"/>
        <v>0.31</v>
      </c>
      <c r="R232" s="239">
        <f t="shared" si="361"/>
        <v>0.31</v>
      </c>
      <c r="S232" s="239">
        <f t="shared" si="361"/>
        <v>0.31</v>
      </c>
      <c r="T232" s="239">
        <f t="shared" si="361"/>
        <v>0.31</v>
      </c>
      <c r="U232" s="239">
        <f t="shared" si="361"/>
        <v>0.31</v>
      </c>
      <c r="V232" s="239">
        <f t="shared" si="361"/>
        <v>0.31</v>
      </c>
      <c r="W232" s="239">
        <f t="shared" si="361"/>
        <v>0.27</v>
      </c>
      <c r="X232" s="239">
        <f t="shared" si="361"/>
        <v>0.27</v>
      </c>
      <c r="Y232" s="239">
        <f t="shared" si="361"/>
        <v>0.27</v>
      </c>
      <c r="Z232" s="239">
        <f t="shared" si="361"/>
        <v>0.27</v>
      </c>
      <c r="AA232" s="239">
        <f t="shared" si="361"/>
        <v>0.27</v>
      </c>
      <c r="AB232" s="239">
        <f t="shared" si="361"/>
        <v>0.27</v>
      </c>
      <c r="AC232" s="239">
        <f t="shared" si="361"/>
        <v>0.28000000000000003</v>
      </c>
      <c r="AD232" s="239">
        <f t="shared" si="361"/>
        <v>0.28000000000000003</v>
      </c>
      <c r="AE232" s="239">
        <f t="shared" si="361"/>
        <v>0.28000000000000003</v>
      </c>
      <c r="AF232" s="239">
        <f t="shared" si="361"/>
        <v>0.28000000000000003</v>
      </c>
      <c r="AG232" s="239">
        <f t="shared" si="361"/>
        <v>0.28000000000000003</v>
      </c>
      <c r="AH232" s="239">
        <f t="shared" si="361"/>
        <v>0.28000000000000003</v>
      </c>
      <c r="AI232" s="239">
        <f t="shared" si="361"/>
        <v>0.17</v>
      </c>
      <c r="AJ232" s="239">
        <f t="shared" si="361"/>
        <v>0.17</v>
      </c>
      <c r="AK232" s="239">
        <f t="shared" si="361"/>
        <v>0.17</v>
      </c>
      <c r="AL232" s="239">
        <f t="shared" si="361"/>
        <v>0.17</v>
      </c>
      <c r="AM232" s="239">
        <f t="shared" si="361"/>
        <v>0.17</v>
      </c>
      <c r="AN232" s="239">
        <f t="shared" si="361"/>
        <v>0.17</v>
      </c>
      <c r="AO232" s="239">
        <f t="shared" si="361"/>
        <v>0.254</v>
      </c>
      <c r="AP232" s="239">
        <f t="shared" si="361"/>
        <v>0.254</v>
      </c>
      <c r="AQ232" s="239">
        <f t="shared" si="361"/>
        <v>0.254</v>
      </c>
      <c r="AR232" s="239">
        <f t="shared" si="361"/>
        <v>0.254</v>
      </c>
      <c r="AS232" s="239">
        <f t="shared" si="361"/>
        <v>0.254</v>
      </c>
      <c r="AT232" s="239">
        <f t="shared" si="361"/>
        <v>0.254</v>
      </c>
      <c r="AU232" s="239">
        <f t="shared" si="361"/>
        <v>0.16300000000000001</v>
      </c>
      <c r="AV232" s="239">
        <f t="shared" si="361"/>
        <v>0.16300000000000001</v>
      </c>
      <c r="AW232" s="239">
        <f t="shared" si="361"/>
        <v>0.16300000000000001</v>
      </c>
      <c r="AX232" s="239">
        <f t="shared" si="361"/>
        <v>0.16300000000000001</v>
      </c>
      <c r="AY232" s="239">
        <f t="shared" si="361"/>
        <v>0.16300000000000001</v>
      </c>
      <c r="AZ232" s="239">
        <f t="shared" si="361"/>
        <v>0.16300000000000001</v>
      </c>
      <c r="BA232" s="239">
        <f t="shared" si="361"/>
        <v>0.33</v>
      </c>
      <c r="BB232" s="239">
        <f t="shared" si="361"/>
        <v>0.33</v>
      </c>
      <c r="BC232" s="239">
        <f t="shared" si="361"/>
        <v>0.33</v>
      </c>
      <c r="BD232" s="239">
        <f t="shared" si="361"/>
        <v>0.33</v>
      </c>
      <c r="BE232" s="239">
        <f t="shared" si="361"/>
        <v>0.33</v>
      </c>
      <c r="BF232" s="239">
        <f t="shared" si="361"/>
        <v>0.33</v>
      </c>
      <c r="BG232" s="239">
        <f t="shared" si="361"/>
        <v>0.18</v>
      </c>
      <c r="BH232" s="239">
        <f t="shared" si="361"/>
        <v>0.18</v>
      </c>
      <c r="BI232" s="239">
        <f t="shared" si="361"/>
        <v>0.18</v>
      </c>
      <c r="BJ232" s="239">
        <f t="shared" si="361"/>
        <v>0.18</v>
      </c>
      <c r="BK232" s="239">
        <f t="shared" si="361"/>
        <v>0.18</v>
      </c>
      <c r="BL232" s="239">
        <f t="shared" si="361"/>
        <v>0.18</v>
      </c>
      <c r="BM232" s="239">
        <f t="shared" si="361"/>
        <v>0.18</v>
      </c>
      <c r="BN232" s="239">
        <f t="shared" si="361"/>
        <v>0.18</v>
      </c>
      <c r="BO232" s="239">
        <f t="shared" si="361"/>
        <v>0.18</v>
      </c>
      <c r="BP232" s="239">
        <f t="shared" si="361"/>
        <v>0.18</v>
      </c>
      <c r="BQ232" s="239">
        <f t="shared" ref="BQ232:EB232" si="362">IF(ISERROR(VLOOKUP(BQ5,Vehicles1,6,FALSE)),"",VLOOKUP(BQ5,Vehicles1,6,FALSE))</f>
        <v>0.18</v>
      </c>
      <c r="BR232" s="239">
        <f t="shared" si="362"/>
        <v>0.18</v>
      </c>
      <c r="BS232" s="239">
        <f t="shared" si="362"/>
        <v>0.25</v>
      </c>
      <c r="BT232" s="239">
        <f t="shared" si="362"/>
        <v>0.25</v>
      </c>
      <c r="BU232" s="239">
        <f t="shared" si="362"/>
        <v>0.25</v>
      </c>
      <c r="BV232" s="239">
        <f t="shared" si="362"/>
        <v>0.25</v>
      </c>
      <c r="BW232" s="239">
        <f t="shared" si="362"/>
        <v>0.25</v>
      </c>
      <c r="BX232" s="239">
        <f t="shared" si="362"/>
        <v>0.25</v>
      </c>
      <c r="BY232" s="239">
        <f t="shared" si="362"/>
        <v>0.23</v>
      </c>
      <c r="BZ232" s="239">
        <f t="shared" si="362"/>
        <v>0.23</v>
      </c>
      <c r="CA232" s="239">
        <f t="shared" si="362"/>
        <v>0.23</v>
      </c>
      <c r="CB232" s="239">
        <f t="shared" si="362"/>
        <v>0.23</v>
      </c>
      <c r="CC232" s="239">
        <f t="shared" si="362"/>
        <v>0.23</v>
      </c>
      <c r="CD232" s="239">
        <f t="shared" si="362"/>
        <v>0.23</v>
      </c>
      <c r="CE232" s="239">
        <f t="shared" si="362"/>
        <v>0.219</v>
      </c>
      <c r="CF232" s="239">
        <f t="shared" si="362"/>
        <v>0.219</v>
      </c>
      <c r="CG232" s="239">
        <f t="shared" si="362"/>
        <v>0.219</v>
      </c>
      <c r="CH232" s="239">
        <f t="shared" si="362"/>
        <v>0.219</v>
      </c>
      <c r="CI232" s="239">
        <f t="shared" si="362"/>
        <v>0.219</v>
      </c>
      <c r="CJ232" s="239">
        <f t="shared" si="362"/>
        <v>0.219</v>
      </c>
      <c r="CK232" s="239">
        <f t="shared" si="362"/>
        <v>0.19</v>
      </c>
      <c r="CL232" s="239">
        <f t="shared" si="362"/>
        <v>0.19</v>
      </c>
      <c r="CM232" s="239">
        <f t="shared" si="362"/>
        <v>0.19</v>
      </c>
      <c r="CN232" s="239">
        <f t="shared" si="362"/>
        <v>0.19</v>
      </c>
      <c r="CO232" s="239">
        <f t="shared" si="362"/>
        <v>0.19</v>
      </c>
      <c r="CP232" s="239">
        <f t="shared" si="362"/>
        <v>0.19</v>
      </c>
      <c r="CQ232" s="239">
        <f t="shared" si="362"/>
        <v>0.24199999999999999</v>
      </c>
      <c r="CR232" s="239">
        <f t="shared" si="362"/>
        <v>0.24199999999999999</v>
      </c>
      <c r="CS232" s="239">
        <f t="shared" si="362"/>
        <v>0.24199999999999999</v>
      </c>
      <c r="CT232" s="239">
        <f t="shared" si="362"/>
        <v>0.24199999999999999</v>
      </c>
      <c r="CU232" s="239">
        <f t="shared" si="362"/>
        <v>0.24199999999999999</v>
      </c>
      <c r="CV232" s="239">
        <f t="shared" si="362"/>
        <v>0.24199999999999999</v>
      </c>
      <c r="CW232" s="239">
        <f t="shared" si="362"/>
        <v>0.222</v>
      </c>
      <c r="CX232" s="239">
        <f t="shared" si="362"/>
        <v>0.222</v>
      </c>
      <c r="CY232" s="239">
        <f t="shared" si="362"/>
        <v>0.222</v>
      </c>
      <c r="CZ232" s="239">
        <f t="shared" si="362"/>
        <v>0.222</v>
      </c>
      <c r="DA232" s="239">
        <f t="shared" si="362"/>
        <v>0.222</v>
      </c>
      <c r="DB232" s="239">
        <f t="shared" si="362"/>
        <v>0.222</v>
      </c>
      <c r="DC232" s="239">
        <f t="shared" si="362"/>
        <v>0.3</v>
      </c>
      <c r="DD232" s="239">
        <f t="shared" si="362"/>
        <v>0.3</v>
      </c>
      <c r="DE232" s="239">
        <f t="shared" si="362"/>
        <v>0.3</v>
      </c>
      <c r="DF232" s="239">
        <f t="shared" si="362"/>
        <v>0.3</v>
      </c>
      <c r="DG232" s="239">
        <f t="shared" si="362"/>
        <v>0.3</v>
      </c>
      <c r="DH232" s="239">
        <f t="shared" si="362"/>
        <v>0.3</v>
      </c>
      <c r="DI232" s="239">
        <f t="shared" si="362"/>
        <v>0.31</v>
      </c>
      <c r="DJ232" s="239">
        <f t="shared" si="362"/>
        <v>0.31</v>
      </c>
      <c r="DK232" s="239">
        <f t="shared" si="362"/>
        <v>0.31</v>
      </c>
      <c r="DL232" s="239">
        <f t="shared" si="362"/>
        <v>0.31</v>
      </c>
      <c r="DM232" s="239">
        <f t="shared" si="362"/>
        <v>0.31</v>
      </c>
      <c r="DN232" s="239">
        <f t="shared" si="362"/>
        <v>0.31</v>
      </c>
      <c r="DO232" s="239">
        <f t="shared" si="362"/>
        <v>0.31</v>
      </c>
      <c r="DP232" s="239">
        <f t="shared" si="362"/>
        <v>0.31</v>
      </c>
      <c r="DQ232" s="239">
        <f t="shared" si="362"/>
        <v>0.31</v>
      </c>
      <c r="DR232" s="239">
        <f t="shared" si="362"/>
        <v>0.31</v>
      </c>
      <c r="DS232" s="239">
        <f t="shared" si="362"/>
        <v>0.31</v>
      </c>
      <c r="DT232" s="239">
        <f t="shared" si="362"/>
        <v>0.31</v>
      </c>
      <c r="DU232" s="239">
        <f t="shared" si="362"/>
        <v>0.27</v>
      </c>
      <c r="DV232" s="239">
        <f t="shared" si="362"/>
        <v>0.27</v>
      </c>
      <c r="DW232" s="239">
        <f t="shared" si="362"/>
        <v>0.27</v>
      </c>
      <c r="DX232" s="239">
        <f t="shared" si="362"/>
        <v>0.27</v>
      </c>
      <c r="DY232" s="239">
        <f t="shared" si="362"/>
        <v>0.27</v>
      </c>
      <c r="DZ232" s="239">
        <f t="shared" si="362"/>
        <v>0.27</v>
      </c>
      <c r="EA232" s="239">
        <f t="shared" si="362"/>
        <v>0.23</v>
      </c>
      <c r="EB232" s="239">
        <f t="shared" si="362"/>
        <v>0.23</v>
      </c>
      <c r="EC232" s="239">
        <f t="shared" ref="EC232:GN232" si="363">IF(ISERROR(VLOOKUP(EC5,Vehicles1,6,FALSE)),"",VLOOKUP(EC5,Vehicles1,6,FALSE))</f>
        <v>0.23</v>
      </c>
      <c r="ED232" s="239">
        <f t="shared" si="363"/>
        <v>0.23</v>
      </c>
      <c r="EE232" s="239">
        <f t="shared" si="363"/>
        <v>0.23</v>
      </c>
      <c r="EF232" s="239">
        <f t="shared" si="363"/>
        <v>0.23</v>
      </c>
      <c r="EG232" s="239">
        <f t="shared" si="363"/>
        <v>0</v>
      </c>
      <c r="EH232" s="239">
        <f t="shared" si="363"/>
        <v>0</v>
      </c>
      <c r="EI232" s="239">
        <f t="shared" si="363"/>
        <v>0</v>
      </c>
      <c r="EJ232" s="239">
        <f t="shared" si="363"/>
        <v>0</v>
      </c>
      <c r="EK232" s="239">
        <f t="shared" si="363"/>
        <v>0</v>
      </c>
      <c r="EL232" s="239">
        <f t="shared" si="363"/>
        <v>0</v>
      </c>
      <c r="EM232" s="239">
        <f t="shared" si="363"/>
        <v>0</v>
      </c>
      <c r="EN232" s="239">
        <f t="shared" si="363"/>
        <v>0</v>
      </c>
      <c r="EO232" s="239">
        <f t="shared" si="363"/>
        <v>0</v>
      </c>
      <c r="EP232" s="239">
        <f t="shared" si="363"/>
        <v>0</v>
      </c>
      <c r="EQ232" s="239">
        <f t="shared" si="363"/>
        <v>0</v>
      </c>
      <c r="ER232" s="239">
        <f t="shared" si="363"/>
        <v>0</v>
      </c>
      <c r="ES232" s="239">
        <f t="shared" si="363"/>
        <v>0</v>
      </c>
      <c r="ET232" s="239">
        <f t="shared" si="363"/>
        <v>0</v>
      </c>
      <c r="EU232" s="239">
        <f t="shared" si="363"/>
        <v>0</v>
      </c>
      <c r="EV232" s="239">
        <f t="shared" si="363"/>
        <v>0</v>
      </c>
      <c r="EW232" s="239">
        <f t="shared" si="363"/>
        <v>0</v>
      </c>
      <c r="EX232" s="239">
        <f t="shared" si="363"/>
        <v>0</v>
      </c>
      <c r="EY232" s="239">
        <f t="shared" si="363"/>
        <v>0</v>
      </c>
      <c r="EZ232" s="239">
        <f t="shared" si="363"/>
        <v>0</v>
      </c>
      <c r="FA232" s="239">
        <f t="shared" si="363"/>
        <v>0</v>
      </c>
      <c r="FB232" s="239">
        <f t="shared" si="363"/>
        <v>0</v>
      </c>
      <c r="FC232" s="239">
        <f t="shared" si="363"/>
        <v>0</v>
      </c>
      <c r="FD232" s="239">
        <f t="shared" si="363"/>
        <v>0</v>
      </c>
      <c r="FE232" s="239">
        <f t="shared" si="363"/>
        <v>0</v>
      </c>
      <c r="FF232" s="239">
        <f t="shared" si="363"/>
        <v>0</v>
      </c>
      <c r="FG232" s="239">
        <f t="shared" si="363"/>
        <v>0</v>
      </c>
      <c r="FH232" s="239">
        <f t="shared" si="363"/>
        <v>0</v>
      </c>
      <c r="FI232" s="239">
        <f t="shared" si="363"/>
        <v>0</v>
      </c>
      <c r="FJ232" s="239">
        <f t="shared" si="363"/>
        <v>0</v>
      </c>
      <c r="FK232" s="239">
        <f t="shared" si="363"/>
        <v>0</v>
      </c>
      <c r="FL232" s="239">
        <f t="shared" si="363"/>
        <v>0</v>
      </c>
      <c r="FM232" s="239">
        <f t="shared" si="363"/>
        <v>0</v>
      </c>
      <c r="FN232" s="239">
        <f t="shared" si="363"/>
        <v>0</v>
      </c>
      <c r="FO232" s="239">
        <f t="shared" si="363"/>
        <v>0</v>
      </c>
      <c r="FP232" s="239">
        <f t="shared" si="363"/>
        <v>0</v>
      </c>
      <c r="FQ232" s="239">
        <f t="shared" si="363"/>
        <v>0</v>
      </c>
      <c r="FR232" s="239">
        <f t="shared" si="363"/>
        <v>0</v>
      </c>
      <c r="FS232" s="239">
        <f t="shared" si="363"/>
        <v>0</v>
      </c>
      <c r="FT232" s="239">
        <f t="shared" si="363"/>
        <v>0</v>
      </c>
      <c r="FU232" s="239">
        <f t="shared" si="363"/>
        <v>0</v>
      </c>
      <c r="FV232" s="239">
        <f t="shared" si="363"/>
        <v>0</v>
      </c>
      <c r="FW232" s="239">
        <f t="shared" si="363"/>
        <v>0</v>
      </c>
      <c r="FX232" s="239">
        <f t="shared" si="363"/>
        <v>0</v>
      </c>
      <c r="FY232" s="239">
        <f t="shared" si="363"/>
        <v>0</v>
      </c>
      <c r="FZ232" s="239">
        <f t="shared" si="363"/>
        <v>0</v>
      </c>
      <c r="GA232" s="239">
        <f t="shared" si="363"/>
        <v>0</v>
      </c>
      <c r="GB232" s="239">
        <f t="shared" si="363"/>
        <v>0</v>
      </c>
      <c r="GC232" s="239">
        <f t="shared" si="363"/>
        <v>0</v>
      </c>
      <c r="GD232" s="239">
        <f t="shared" si="363"/>
        <v>0</v>
      </c>
      <c r="GE232" s="239">
        <f t="shared" si="363"/>
        <v>0</v>
      </c>
      <c r="GF232" s="239">
        <f t="shared" si="363"/>
        <v>0</v>
      </c>
      <c r="GG232" s="239">
        <f t="shared" si="363"/>
        <v>0</v>
      </c>
      <c r="GH232" s="239">
        <f t="shared" si="363"/>
        <v>0</v>
      </c>
      <c r="GI232" s="239">
        <f t="shared" si="363"/>
        <v>0</v>
      </c>
      <c r="GJ232" s="239">
        <f t="shared" si="363"/>
        <v>0</v>
      </c>
      <c r="GK232" s="239">
        <f t="shared" si="363"/>
        <v>0</v>
      </c>
      <c r="GL232" s="239">
        <f t="shared" si="363"/>
        <v>0</v>
      </c>
      <c r="GM232" s="239">
        <f t="shared" si="363"/>
        <v>0</v>
      </c>
      <c r="GN232" s="239">
        <f t="shared" si="363"/>
        <v>0</v>
      </c>
      <c r="GO232" s="239">
        <f t="shared" ref="GO232:GR232" si="364">IF(ISERROR(VLOOKUP(GO5,Vehicles1,6,FALSE)),"",VLOOKUP(GO5,Vehicles1,6,FALSE))</f>
        <v>0</v>
      </c>
      <c r="GP232" s="239">
        <f t="shared" si="364"/>
        <v>0</v>
      </c>
      <c r="GQ232" s="239">
        <f t="shared" si="364"/>
        <v>0</v>
      </c>
      <c r="GR232" s="239">
        <f t="shared" si="364"/>
        <v>0</v>
      </c>
      <c r="GS232" s="239">
        <f t="shared" ref="GS232:GV232" si="365">IF(ISERROR(VLOOKUP(GS5,Vehicles1,6,FALSE)),"",VLOOKUP(GS5,Vehicles1,6,FALSE))</f>
        <v>0</v>
      </c>
      <c r="GT232" s="239">
        <f t="shared" si="365"/>
        <v>0</v>
      </c>
      <c r="GU232" s="239">
        <f t="shared" si="365"/>
        <v>0</v>
      </c>
      <c r="GV232" s="239">
        <f t="shared" si="365"/>
        <v>0</v>
      </c>
      <c r="GX232" s="230">
        <f t="shared" si="284"/>
        <v>231</v>
      </c>
    </row>
    <row r="233" spans="1:214" ht="12" hidden="1" customHeight="1" x14ac:dyDescent="0.2">
      <c r="A233" s="230" t="s">
        <v>817</v>
      </c>
      <c r="B233" s="208" t="str">
        <f t="shared" si="360"/>
        <v>AvgMarketInterestRate</v>
      </c>
      <c r="D233" s="233" t="str">
        <f>A233</f>
        <v>AvgMarketInterestRate</v>
      </c>
      <c r="E233" s="240">
        <f>'Model Assumptions'!$I$36</f>
        <v>0.06</v>
      </c>
      <c r="F233" s="240">
        <f>'Model Assumptions'!$I$36</f>
        <v>0.06</v>
      </c>
      <c r="G233" s="240">
        <f>'Model Assumptions'!$I$36</f>
        <v>0.06</v>
      </c>
      <c r="H233" s="240">
        <f>'Model Assumptions'!$I$36</f>
        <v>0.06</v>
      </c>
      <c r="I233" s="240">
        <f>'Model Assumptions'!$I$36</f>
        <v>0.06</v>
      </c>
      <c r="J233" s="240">
        <f>'Model Assumptions'!$I$36</f>
        <v>0.06</v>
      </c>
      <c r="K233" s="240">
        <f>'Model Assumptions'!$I$36</f>
        <v>0.06</v>
      </c>
      <c r="L233" s="240">
        <f>'Model Assumptions'!$I$36</f>
        <v>0.06</v>
      </c>
      <c r="M233" s="240">
        <f>'Model Assumptions'!$I$36</f>
        <v>0.06</v>
      </c>
      <c r="N233" s="240">
        <f>'Model Assumptions'!$I$36</f>
        <v>0.06</v>
      </c>
      <c r="O233" s="240">
        <f>'Model Assumptions'!$I$36</f>
        <v>0.06</v>
      </c>
      <c r="P233" s="240">
        <f>'Model Assumptions'!$I$36</f>
        <v>0.06</v>
      </c>
      <c r="Q233" s="240">
        <f>'Model Assumptions'!$I$36</f>
        <v>0.06</v>
      </c>
      <c r="R233" s="240">
        <f>'Model Assumptions'!$I$36</f>
        <v>0.06</v>
      </c>
      <c r="S233" s="240">
        <f>'Model Assumptions'!$I$36</f>
        <v>0.06</v>
      </c>
      <c r="T233" s="240">
        <f>'Model Assumptions'!$I$36</f>
        <v>0.06</v>
      </c>
      <c r="U233" s="240">
        <f>'Model Assumptions'!$I$36</f>
        <v>0.06</v>
      </c>
      <c r="V233" s="240">
        <f>'Model Assumptions'!$I$36</f>
        <v>0.06</v>
      </c>
      <c r="W233" s="240">
        <f>'Model Assumptions'!$I$36</f>
        <v>0.06</v>
      </c>
      <c r="X233" s="240">
        <f>'Model Assumptions'!$I$36</f>
        <v>0.06</v>
      </c>
      <c r="Y233" s="240">
        <f>'Model Assumptions'!$I$36</f>
        <v>0.06</v>
      </c>
      <c r="Z233" s="240">
        <f>'Model Assumptions'!$I$36</f>
        <v>0.06</v>
      </c>
      <c r="AA233" s="240">
        <f>'Model Assumptions'!$I$36</f>
        <v>0.06</v>
      </c>
      <c r="AB233" s="240">
        <f>'Model Assumptions'!$I$36</f>
        <v>0.06</v>
      </c>
      <c r="AC233" s="240">
        <f>'Model Assumptions'!$I$36</f>
        <v>0.06</v>
      </c>
      <c r="AD233" s="240">
        <f>'Model Assumptions'!$I$36</f>
        <v>0.06</v>
      </c>
      <c r="AE233" s="240">
        <f>'Model Assumptions'!$I$36</f>
        <v>0.06</v>
      </c>
      <c r="AF233" s="240">
        <f>'Model Assumptions'!$I$36</f>
        <v>0.06</v>
      </c>
      <c r="AG233" s="240">
        <f>'Model Assumptions'!$I$36</f>
        <v>0.06</v>
      </c>
      <c r="AH233" s="240">
        <f>'Model Assumptions'!$I$36</f>
        <v>0.06</v>
      </c>
      <c r="AI233" s="240">
        <f>'Model Assumptions'!$I$36</f>
        <v>0.06</v>
      </c>
      <c r="AJ233" s="240">
        <f>'Model Assumptions'!$I$36</f>
        <v>0.06</v>
      </c>
      <c r="AK233" s="240">
        <f>'Model Assumptions'!$I$36</f>
        <v>0.06</v>
      </c>
      <c r="AL233" s="240">
        <f>'Model Assumptions'!$I$36</f>
        <v>0.06</v>
      </c>
      <c r="AM233" s="240">
        <f>'Model Assumptions'!$I$36</f>
        <v>0.06</v>
      </c>
      <c r="AN233" s="240">
        <f>'Model Assumptions'!$I$36</f>
        <v>0.06</v>
      </c>
      <c r="AO233" s="240">
        <f>'Model Assumptions'!$I$36</f>
        <v>0.06</v>
      </c>
      <c r="AP233" s="240">
        <f>'Model Assumptions'!$I$36</f>
        <v>0.06</v>
      </c>
      <c r="AQ233" s="240">
        <f>'Model Assumptions'!$I$36</f>
        <v>0.06</v>
      </c>
      <c r="AR233" s="240">
        <f>'Model Assumptions'!$I$36</f>
        <v>0.06</v>
      </c>
      <c r="AS233" s="240">
        <f>'Model Assumptions'!$I$36</f>
        <v>0.06</v>
      </c>
      <c r="AT233" s="240">
        <f>'Model Assumptions'!$I$36</f>
        <v>0.06</v>
      </c>
      <c r="AU233" s="240">
        <f>'Model Assumptions'!$I$36</f>
        <v>0.06</v>
      </c>
      <c r="AV233" s="240">
        <f>'Model Assumptions'!$I$36</f>
        <v>0.06</v>
      </c>
      <c r="AW233" s="240">
        <f>'Model Assumptions'!$I$36</f>
        <v>0.06</v>
      </c>
      <c r="AX233" s="240">
        <f>'Model Assumptions'!$I$36</f>
        <v>0.06</v>
      </c>
      <c r="AY233" s="240">
        <f>'Model Assumptions'!$I$36</f>
        <v>0.06</v>
      </c>
      <c r="AZ233" s="240">
        <f>'Model Assumptions'!$I$36</f>
        <v>0.06</v>
      </c>
      <c r="BA233" s="240">
        <f>'Model Assumptions'!$I$36</f>
        <v>0.06</v>
      </c>
      <c r="BB233" s="240">
        <f>'Model Assumptions'!$I$36</f>
        <v>0.06</v>
      </c>
      <c r="BC233" s="240">
        <f>'Model Assumptions'!$I$36</f>
        <v>0.06</v>
      </c>
      <c r="BD233" s="240">
        <f>'Model Assumptions'!$I$36</f>
        <v>0.06</v>
      </c>
      <c r="BE233" s="240">
        <f>'Model Assumptions'!$I$36</f>
        <v>0.06</v>
      </c>
      <c r="BF233" s="240">
        <f>'Model Assumptions'!$I$36</f>
        <v>0.06</v>
      </c>
      <c r="BG233" s="240">
        <f>'Model Assumptions'!$I$36</f>
        <v>0.06</v>
      </c>
      <c r="BH233" s="240">
        <f>'Model Assumptions'!$I$36</f>
        <v>0.06</v>
      </c>
      <c r="BI233" s="240">
        <f>'Model Assumptions'!$I$36</f>
        <v>0.06</v>
      </c>
      <c r="BJ233" s="240">
        <f>'Model Assumptions'!$I$36</f>
        <v>0.06</v>
      </c>
      <c r="BK233" s="240">
        <f>'Model Assumptions'!$I$36</f>
        <v>0.06</v>
      </c>
      <c r="BL233" s="240">
        <f>'Model Assumptions'!$I$36</f>
        <v>0.06</v>
      </c>
      <c r="BM233" s="240">
        <f>'Model Assumptions'!$I$36</f>
        <v>0.06</v>
      </c>
      <c r="BN233" s="240">
        <f>'Model Assumptions'!$I$36</f>
        <v>0.06</v>
      </c>
      <c r="BO233" s="240">
        <f>'Model Assumptions'!$I$36</f>
        <v>0.06</v>
      </c>
      <c r="BP233" s="240">
        <f>'Model Assumptions'!$I$36</f>
        <v>0.06</v>
      </c>
      <c r="BQ233" s="240">
        <f>'Model Assumptions'!$I$36</f>
        <v>0.06</v>
      </c>
      <c r="BR233" s="240">
        <f>'Model Assumptions'!$I$36</f>
        <v>0.06</v>
      </c>
      <c r="BS233" s="240">
        <f>'Model Assumptions'!$I$36</f>
        <v>0.06</v>
      </c>
      <c r="BT233" s="240">
        <f>'Model Assumptions'!$I$36</f>
        <v>0.06</v>
      </c>
      <c r="BU233" s="240">
        <f>'Model Assumptions'!$I$36</f>
        <v>0.06</v>
      </c>
      <c r="BV233" s="240">
        <f>'Model Assumptions'!$I$36</f>
        <v>0.06</v>
      </c>
      <c r="BW233" s="240">
        <f>'Model Assumptions'!$I$36</f>
        <v>0.06</v>
      </c>
      <c r="BX233" s="240">
        <f>'Model Assumptions'!$I$36</f>
        <v>0.06</v>
      </c>
      <c r="BY233" s="240">
        <f>'Model Assumptions'!$I$36</f>
        <v>0.06</v>
      </c>
      <c r="BZ233" s="240">
        <f>'Model Assumptions'!$I$36</f>
        <v>0.06</v>
      </c>
      <c r="CA233" s="240">
        <f>'Model Assumptions'!$I$36</f>
        <v>0.06</v>
      </c>
      <c r="CB233" s="240">
        <f>'Model Assumptions'!$I$36</f>
        <v>0.06</v>
      </c>
      <c r="CC233" s="240">
        <f>'Model Assumptions'!$I$36</f>
        <v>0.06</v>
      </c>
      <c r="CD233" s="240">
        <f>'Model Assumptions'!$I$36</f>
        <v>0.06</v>
      </c>
      <c r="CE233" s="240">
        <f>'Model Assumptions'!$I$36</f>
        <v>0.06</v>
      </c>
      <c r="CF233" s="240">
        <f>'Model Assumptions'!$I$36</f>
        <v>0.06</v>
      </c>
      <c r="CG233" s="240">
        <f>'Model Assumptions'!$I$36</f>
        <v>0.06</v>
      </c>
      <c r="CH233" s="240">
        <f>'Model Assumptions'!$I$36</f>
        <v>0.06</v>
      </c>
      <c r="CI233" s="240">
        <f>'Model Assumptions'!$I$36</f>
        <v>0.06</v>
      </c>
      <c r="CJ233" s="240">
        <f>'Model Assumptions'!$I$36</f>
        <v>0.06</v>
      </c>
      <c r="CK233" s="240">
        <f>'Model Assumptions'!$I$36</f>
        <v>0.06</v>
      </c>
      <c r="CL233" s="240">
        <f>'Model Assumptions'!$I$36</f>
        <v>0.06</v>
      </c>
      <c r="CM233" s="240">
        <f>'Model Assumptions'!$I$36</f>
        <v>0.06</v>
      </c>
      <c r="CN233" s="240">
        <f>'Model Assumptions'!$I$36</f>
        <v>0.06</v>
      </c>
      <c r="CO233" s="240">
        <f>'Model Assumptions'!$I$36</f>
        <v>0.06</v>
      </c>
      <c r="CP233" s="240">
        <f>'Model Assumptions'!$I$36</f>
        <v>0.06</v>
      </c>
      <c r="CQ233" s="240">
        <f>'Model Assumptions'!$I$36</f>
        <v>0.06</v>
      </c>
      <c r="CR233" s="240">
        <f>'Model Assumptions'!$I$36</f>
        <v>0.06</v>
      </c>
      <c r="CS233" s="240">
        <f>'Model Assumptions'!$I$36</f>
        <v>0.06</v>
      </c>
      <c r="CT233" s="240">
        <f>'Model Assumptions'!$I$36</f>
        <v>0.06</v>
      </c>
      <c r="CU233" s="240">
        <f>'Model Assumptions'!$I$36</f>
        <v>0.06</v>
      </c>
      <c r="CV233" s="240">
        <f>'Model Assumptions'!$I$36</f>
        <v>0.06</v>
      </c>
      <c r="CW233" s="240">
        <f>'Model Assumptions'!$I$36</f>
        <v>0.06</v>
      </c>
      <c r="CX233" s="240">
        <f>'Model Assumptions'!$I$36</f>
        <v>0.06</v>
      </c>
      <c r="CY233" s="240">
        <f>'Model Assumptions'!$I$36</f>
        <v>0.06</v>
      </c>
      <c r="CZ233" s="240">
        <f>'Model Assumptions'!$I$36</f>
        <v>0.06</v>
      </c>
      <c r="DA233" s="240">
        <f>'Model Assumptions'!$I$36</f>
        <v>0.06</v>
      </c>
      <c r="DB233" s="240">
        <f>'Model Assumptions'!$I$36</f>
        <v>0.06</v>
      </c>
      <c r="DC233" s="240">
        <f>'Model Assumptions'!$I$36</f>
        <v>0.06</v>
      </c>
      <c r="DD233" s="240">
        <f>'Model Assumptions'!$I$36</f>
        <v>0.06</v>
      </c>
      <c r="DE233" s="240">
        <f>'Model Assumptions'!$I$36</f>
        <v>0.06</v>
      </c>
      <c r="DF233" s="240">
        <f>'Model Assumptions'!$I$36</f>
        <v>0.06</v>
      </c>
      <c r="DG233" s="240">
        <f>'Model Assumptions'!$I$36</f>
        <v>0.06</v>
      </c>
      <c r="DH233" s="240">
        <f>'Model Assumptions'!$I$36</f>
        <v>0.06</v>
      </c>
      <c r="DI233" s="240">
        <f>'Model Assumptions'!$I$36</f>
        <v>0.06</v>
      </c>
      <c r="DJ233" s="240">
        <f>'Model Assumptions'!$I$36</f>
        <v>0.06</v>
      </c>
      <c r="DK233" s="240">
        <f>'Model Assumptions'!$I$36</f>
        <v>0.06</v>
      </c>
      <c r="DL233" s="240">
        <f>'Model Assumptions'!$I$36</f>
        <v>0.06</v>
      </c>
      <c r="DM233" s="240">
        <f>'Model Assumptions'!$I$36</f>
        <v>0.06</v>
      </c>
      <c r="DN233" s="240">
        <f>'Model Assumptions'!$I$36</f>
        <v>0.06</v>
      </c>
      <c r="DO233" s="240">
        <f>'Model Assumptions'!$I$36</f>
        <v>0.06</v>
      </c>
      <c r="DP233" s="240">
        <f>'Model Assumptions'!$I$36</f>
        <v>0.06</v>
      </c>
      <c r="DQ233" s="240">
        <f>'Model Assumptions'!$I$36</f>
        <v>0.06</v>
      </c>
      <c r="DR233" s="240">
        <f>'Model Assumptions'!$I$36</f>
        <v>0.06</v>
      </c>
      <c r="DS233" s="240">
        <f>'Model Assumptions'!$I$36</f>
        <v>0.06</v>
      </c>
      <c r="DT233" s="240">
        <f>'Model Assumptions'!$I$36</f>
        <v>0.06</v>
      </c>
      <c r="DU233" s="240">
        <f>'Model Assumptions'!$I$36</f>
        <v>0.06</v>
      </c>
      <c r="DV233" s="240">
        <f>'Model Assumptions'!$I$36</f>
        <v>0.06</v>
      </c>
      <c r="DW233" s="240">
        <f>'Model Assumptions'!$I$36</f>
        <v>0.06</v>
      </c>
      <c r="DX233" s="240">
        <f>'Model Assumptions'!$I$36</f>
        <v>0.06</v>
      </c>
      <c r="DY233" s="240">
        <f>'Model Assumptions'!$I$36</f>
        <v>0.06</v>
      </c>
      <c r="DZ233" s="240">
        <f>'Model Assumptions'!$I$36</f>
        <v>0.06</v>
      </c>
      <c r="EA233" s="240">
        <f>'Model Assumptions'!$I$36</f>
        <v>0.06</v>
      </c>
      <c r="EB233" s="240">
        <f>'Model Assumptions'!$I$36</f>
        <v>0.06</v>
      </c>
      <c r="EC233" s="240">
        <f>'Model Assumptions'!$I$36</f>
        <v>0.06</v>
      </c>
      <c r="ED233" s="240">
        <f>'Model Assumptions'!$I$36</f>
        <v>0.06</v>
      </c>
      <c r="EE233" s="240">
        <f>'Model Assumptions'!$I$36</f>
        <v>0.06</v>
      </c>
      <c r="EF233" s="240">
        <f>'Model Assumptions'!$I$36</f>
        <v>0.06</v>
      </c>
      <c r="EG233" s="240">
        <f>'Model Assumptions'!$I$36</f>
        <v>0.06</v>
      </c>
      <c r="EH233" s="240">
        <f>'Model Assumptions'!$I$36</f>
        <v>0.06</v>
      </c>
      <c r="EI233" s="240">
        <f>'Model Assumptions'!$I$36</f>
        <v>0.06</v>
      </c>
      <c r="EJ233" s="240">
        <f>'Model Assumptions'!$I$36</f>
        <v>0.06</v>
      </c>
      <c r="EK233" s="240">
        <f>'Model Assumptions'!$I$36</f>
        <v>0.06</v>
      </c>
      <c r="EL233" s="240">
        <f>'Model Assumptions'!$I$36</f>
        <v>0.06</v>
      </c>
      <c r="EM233" s="240">
        <f>'Model Assumptions'!$I$36</f>
        <v>0.06</v>
      </c>
      <c r="EN233" s="240">
        <f>'Model Assumptions'!$I$36</f>
        <v>0.06</v>
      </c>
      <c r="EO233" s="240">
        <f>'Model Assumptions'!$I$36</f>
        <v>0.06</v>
      </c>
      <c r="EP233" s="240">
        <f>'Model Assumptions'!$I$36</f>
        <v>0.06</v>
      </c>
      <c r="EQ233" s="240">
        <f>'Model Assumptions'!$I$36</f>
        <v>0.06</v>
      </c>
      <c r="ER233" s="240">
        <f>'Model Assumptions'!$I$36</f>
        <v>0.06</v>
      </c>
      <c r="ES233" s="240">
        <f>'Model Assumptions'!$I$36</f>
        <v>0.06</v>
      </c>
      <c r="ET233" s="240">
        <f>'Model Assumptions'!$I$36</f>
        <v>0.06</v>
      </c>
      <c r="EU233" s="240">
        <f>'Model Assumptions'!$I$36</f>
        <v>0.06</v>
      </c>
      <c r="EV233" s="240">
        <f>'Model Assumptions'!$I$36</f>
        <v>0.06</v>
      </c>
      <c r="EW233" s="240">
        <f>'Model Assumptions'!$I$36</f>
        <v>0.06</v>
      </c>
      <c r="EX233" s="240">
        <f>'Model Assumptions'!$I$36</f>
        <v>0.06</v>
      </c>
      <c r="EY233" s="240">
        <f>'Model Assumptions'!$I$36</f>
        <v>0.06</v>
      </c>
      <c r="EZ233" s="240">
        <f>'Model Assumptions'!$I$36</f>
        <v>0.06</v>
      </c>
      <c r="FA233" s="240">
        <f>'Model Assumptions'!$I$36</f>
        <v>0.06</v>
      </c>
      <c r="FB233" s="240">
        <f>'Model Assumptions'!$I$36</f>
        <v>0.06</v>
      </c>
      <c r="FC233" s="240">
        <f>'Model Assumptions'!$I$36</f>
        <v>0.06</v>
      </c>
      <c r="FD233" s="240">
        <f>'Model Assumptions'!$I$36</f>
        <v>0.06</v>
      </c>
      <c r="FE233" s="240">
        <f>'Model Assumptions'!$I$36</f>
        <v>0.06</v>
      </c>
      <c r="FF233" s="240">
        <f>'Model Assumptions'!$I$36</f>
        <v>0.06</v>
      </c>
      <c r="FG233" s="240">
        <f>'Model Assumptions'!$I$36</f>
        <v>0.06</v>
      </c>
      <c r="FH233" s="240">
        <f>'Model Assumptions'!$I$36</f>
        <v>0.06</v>
      </c>
      <c r="FI233" s="240">
        <f>'Model Assumptions'!$I$36</f>
        <v>0.06</v>
      </c>
      <c r="FJ233" s="240">
        <f>'Model Assumptions'!$I$36</f>
        <v>0.06</v>
      </c>
      <c r="FK233" s="240">
        <f>'Model Assumptions'!$I$36</f>
        <v>0.06</v>
      </c>
      <c r="FL233" s="240">
        <f>'Model Assumptions'!$I$36</f>
        <v>0.06</v>
      </c>
      <c r="FM233" s="240">
        <f>'Model Assumptions'!$I$36</f>
        <v>0.06</v>
      </c>
      <c r="FN233" s="240">
        <f>'Model Assumptions'!$I$36</f>
        <v>0.06</v>
      </c>
      <c r="FO233" s="240">
        <f>'Model Assumptions'!$I$36</f>
        <v>0.06</v>
      </c>
      <c r="FP233" s="240">
        <f>'Model Assumptions'!$I$36</f>
        <v>0.06</v>
      </c>
      <c r="FQ233" s="240">
        <f>'Model Assumptions'!$I$36</f>
        <v>0.06</v>
      </c>
      <c r="FR233" s="240">
        <f>'Model Assumptions'!$I$36</f>
        <v>0.06</v>
      </c>
      <c r="FS233" s="240">
        <f>'Model Assumptions'!$I$36</f>
        <v>0.06</v>
      </c>
      <c r="FT233" s="240">
        <f>'Model Assumptions'!$I$36</f>
        <v>0.06</v>
      </c>
      <c r="FU233" s="240">
        <f>'Model Assumptions'!$I$36</f>
        <v>0.06</v>
      </c>
      <c r="FV233" s="240">
        <f>'Model Assumptions'!$I$36</f>
        <v>0.06</v>
      </c>
      <c r="FW233" s="240">
        <f>'Model Assumptions'!$I$36</f>
        <v>0.06</v>
      </c>
      <c r="FX233" s="240">
        <f>'Model Assumptions'!$I$36</f>
        <v>0.06</v>
      </c>
      <c r="FY233" s="240">
        <f>'Model Assumptions'!$I$36</f>
        <v>0.06</v>
      </c>
      <c r="FZ233" s="240">
        <f>'Model Assumptions'!$I$36</f>
        <v>0.06</v>
      </c>
      <c r="GA233" s="240">
        <f>'Model Assumptions'!$I$36</f>
        <v>0.06</v>
      </c>
      <c r="GB233" s="240">
        <f>'Model Assumptions'!$I$36</f>
        <v>0.06</v>
      </c>
      <c r="GC233" s="240">
        <f>'Model Assumptions'!$I$36</f>
        <v>0.06</v>
      </c>
      <c r="GD233" s="240">
        <f>'Model Assumptions'!$I$36</f>
        <v>0.06</v>
      </c>
      <c r="GE233" s="240">
        <f>'Model Assumptions'!$I$36</f>
        <v>0.06</v>
      </c>
      <c r="GF233" s="240">
        <f>'Model Assumptions'!$I$36</f>
        <v>0.06</v>
      </c>
      <c r="GG233" s="240">
        <f>'Model Assumptions'!$I$36</f>
        <v>0.06</v>
      </c>
      <c r="GH233" s="240">
        <f>'Model Assumptions'!$I$36</f>
        <v>0.06</v>
      </c>
      <c r="GI233" s="240">
        <f>'Model Assumptions'!$I$36</f>
        <v>0.06</v>
      </c>
      <c r="GJ233" s="240">
        <f>'Model Assumptions'!$I$36</f>
        <v>0.06</v>
      </c>
      <c r="GK233" s="240">
        <f>'Model Assumptions'!$I$36</f>
        <v>0.06</v>
      </c>
      <c r="GL233" s="240">
        <f>'Model Assumptions'!$I$36</f>
        <v>0.06</v>
      </c>
      <c r="GM233" s="240">
        <f>'Model Assumptions'!$I$36</f>
        <v>0.06</v>
      </c>
      <c r="GN233" s="240">
        <f>'Model Assumptions'!$I$36</f>
        <v>0.06</v>
      </c>
      <c r="GO233" s="240">
        <f>'Model Assumptions'!$I$36</f>
        <v>0.06</v>
      </c>
      <c r="GP233" s="240">
        <f>'Model Assumptions'!$I$36</f>
        <v>0.06</v>
      </c>
      <c r="GQ233" s="240">
        <f>'Model Assumptions'!$I$36</f>
        <v>0.06</v>
      </c>
      <c r="GR233" s="240">
        <f>'Model Assumptions'!$I$36</f>
        <v>0.06</v>
      </c>
      <c r="GS233" s="240">
        <f>'Model Assumptions'!$I$36</f>
        <v>0.06</v>
      </c>
      <c r="GT233" s="240">
        <f>'Model Assumptions'!$I$36</f>
        <v>0.06</v>
      </c>
      <c r="GU233" s="240">
        <f>'Model Assumptions'!$I$36</f>
        <v>0.06</v>
      </c>
      <c r="GV233" s="240">
        <f>'Model Assumptions'!$I$36</f>
        <v>0.06</v>
      </c>
      <c r="GX233" s="230">
        <f t="shared" si="284"/>
        <v>232</v>
      </c>
    </row>
    <row r="234" spans="1:214" ht="12" hidden="1" customHeight="1" x14ac:dyDescent="0.2">
      <c r="A234" s="230" t="s">
        <v>1386</v>
      </c>
      <c r="B234" s="208" t="str">
        <f t="shared" ref="B234" si="366">A234</f>
        <v>AvgMarketInterestRateOwnFunds</v>
      </c>
      <c r="D234" s="233" t="str">
        <f>A234</f>
        <v>AvgMarketInterestRateOwnFunds</v>
      </c>
      <c r="E234" s="240">
        <f>'Model Assumptions'!$I$40</f>
        <v>0.05</v>
      </c>
      <c r="F234" s="240">
        <f>'Model Assumptions'!$I$40</f>
        <v>0.05</v>
      </c>
      <c r="G234" s="240">
        <f>'Model Assumptions'!$I$40</f>
        <v>0.05</v>
      </c>
      <c r="H234" s="240">
        <f>'Model Assumptions'!$I$40</f>
        <v>0.05</v>
      </c>
      <c r="I234" s="240">
        <f>'Model Assumptions'!$I$40</f>
        <v>0.05</v>
      </c>
      <c r="J234" s="240">
        <f>'Model Assumptions'!$I$40</f>
        <v>0.05</v>
      </c>
      <c r="K234" s="240">
        <f>'Model Assumptions'!$I$40</f>
        <v>0.05</v>
      </c>
      <c r="L234" s="240">
        <f>'Model Assumptions'!$I$40</f>
        <v>0.05</v>
      </c>
      <c r="M234" s="240">
        <f>'Model Assumptions'!$I$40</f>
        <v>0.05</v>
      </c>
      <c r="N234" s="240">
        <f>'Model Assumptions'!$I$40</f>
        <v>0.05</v>
      </c>
      <c r="O234" s="240">
        <f>'Model Assumptions'!$I$40</f>
        <v>0.05</v>
      </c>
      <c r="P234" s="240">
        <f>'Model Assumptions'!$I$40</f>
        <v>0.05</v>
      </c>
      <c r="Q234" s="240">
        <f>'Model Assumptions'!$I$40</f>
        <v>0.05</v>
      </c>
      <c r="R234" s="240">
        <f>'Model Assumptions'!$I$40</f>
        <v>0.05</v>
      </c>
      <c r="S234" s="240">
        <f>'Model Assumptions'!$I$40</f>
        <v>0.05</v>
      </c>
      <c r="T234" s="240">
        <f>'Model Assumptions'!$I$40</f>
        <v>0.05</v>
      </c>
      <c r="U234" s="240">
        <f>'Model Assumptions'!$I$40</f>
        <v>0.05</v>
      </c>
      <c r="V234" s="240">
        <f>'Model Assumptions'!$I$40</f>
        <v>0.05</v>
      </c>
      <c r="W234" s="240">
        <f>'Model Assumptions'!$I$40</f>
        <v>0.05</v>
      </c>
      <c r="X234" s="240">
        <f>'Model Assumptions'!$I$40</f>
        <v>0.05</v>
      </c>
      <c r="Y234" s="240">
        <f>'Model Assumptions'!$I$40</f>
        <v>0.05</v>
      </c>
      <c r="Z234" s="240">
        <f>'Model Assumptions'!$I$40</f>
        <v>0.05</v>
      </c>
      <c r="AA234" s="240">
        <f>'Model Assumptions'!$I$40</f>
        <v>0.05</v>
      </c>
      <c r="AB234" s="240">
        <f>'Model Assumptions'!$I$40</f>
        <v>0.05</v>
      </c>
      <c r="AC234" s="240">
        <f>'Model Assumptions'!$I$40</f>
        <v>0.05</v>
      </c>
      <c r="AD234" s="240">
        <f>'Model Assumptions'!$I$40</f>
        <v>0.05</v>
      </c>
      <c r="AE234" s="240">
        <f>'Model Assumptions'!$I$40</f>
        <v>0.05</v>
      </c>
      <c r="AF234" s="240">
        <f>'Model Assumptions'!$I$40</f>
        <v>0.05</v>
      </c>
      <c r="AG234" s="240">
        <f>'Model Assumptions'!$I$40</f>
        <v>0.05</v>
      </c>
      <c r="AH234" s="240">
        <f>'Model Assumptions'!$I$40</f>
        <v>0.05</v>
      </c>
      <c r="AI234" s="240">
        <f>'Model Assumptions'!$I$40</f>
        <v>0.05</v>
      </c>
      <c r="AJ234" s="240">
        <f>'Model Assumptions'!$I$40</f>
        <v>0.05</v>
      </c>
      <c r="AK234" s="240">
        <f>'Model Assumptions'!$I$40</f>
        <v>0.05</v>
      </c>
      <c r="AL234" s="240">
        <f>'Model Assumptions'!$I$40</f>
        <v>0.05</v>
      </c>
      <c r="AM234" s="240">
        <f>'Model Assumptions'!$I$40</f>
        <v>0.05</v>
      </c>
      <c r="AN234" s="240">
        <f>'Model Assumptions'!$I$40</f>
        <v>0.05</v>
      </c>
      <c r="AO234" s="240">
        <f>'Model Assumptions'!$I$40</f>
        <v>0.05</v>
      </c>
      <c r="AP234" s="240">
        <f>'Model Assumptions'!$I$40</f>
        <v>0.05</v>
      </c>
      <c r="AQ234" s="240">
        <f>'Model Assumptions'!$I$40</f>
        <v>0.05</v>
      </c>
      <c r="AR234" s="240">
        <f>'Model Assumptions'!$I$40</f>
        <v>0.05</v>
      </c>
      <c r="AS234" s="240">
        <f>'Model Assumptions'!$I$40</f>
        <v>0.05</v>
      </c>
      <c r="AT234" s="240">
        <f>'Model Assumptions'!$I$40</f>
        <v>0.05</v>
      </c>
      <c r="AU234" s="240">
        <f>'Model Assumptions'!$I$40</f>
        <v>0.05</v>
      </c>
      <c r="AV234" s="240">
        <f>'Model Assumptions'!$I$40</f>
        <v>0.05</v>
      </c>
      <c r="AW234" s="240">
        <f>'Model Assumptions'!$I$40</f>
        <v>0.05</v>
      </c>
      <c r="AX234" s="240">
        <f>'Model Assumptions'!$I$40</f>
        <v>0.05</v>
      </c>
      <c r="AY234" s="240">
        <f>'Model Assumptions'!$I$40</f>
        <v>0.05</v>
      </c>
      <c r="AZ234" s="240">
        <f>'Model Assumptions'!$I$40</f>
        <v>0.05</v>
      </c>
      <c r="BA234" s="240">
        <f>'Model Assumptions'!$I$40</f>
        <v>0.05</v>
      </c>
      <c r="BB234" s="240">
        <f>'Model Assumptions'!$I$40</f>
        <v>0.05</v>
      </c>
      <c r="BC234" s="240">
        <f>'Model Assumptions'!$I$40</f>
        <v>0.05</v>
      </c>
      <c r="BD234" s="240">
        <f>'Model Assumptions'!$I$40</f>
        <v>0.05</v>
      </c>
      <c r="BE234" s="240">
        <f>'Model Assumptions'!$I$40</f>
        <v>0.05</v>
      </c>
      <c r="BF234" s="240">
        <f>'Model Assumptions'!$I$40</f>
        <v>0.05</v>
      </c>
      <c r="BG234" s="240">
        <f>'Model Assumptions'!$I$40</f>
        <v>0.05</v>
      </c>
      <c r="BH234" s="240">
        <f>'Model Assumptions'!$I$40</f>
        <v>0.05</v>
      </c>
      <c r="BI234" s="240">
        <f>'Model Assumptions'!$I$40</f>
        <v>0.05</v>
      </c>
      <c r="BJ234" s="240">
        <f>'Model Assumptions'!$I$40</f>
        <v>0.05</v>
      </c>
      <c r="BK234" s="240">
        <f>'Model Assumptions'!$I$40</f>
        <v>0.05</v>
      </c>
      <c r="BL234" s="240">
        <f>'Model Assumptions'!$I$40</f>
        <v>0.05</v>
      </c>
      <c r="BM234" s="240">
        <f>'Model Assumptions'!$I$40</f>
        <v>0.05</v>
      </c>
      <c r="BN234" s="240">
        <f>'Model Assumptions'!$I$40</f>
        <v>0.05</v>
      </c>
      <c r="BO234" s="240">
        <f>'Model Assumptions'!$I$40</f>
        <v>0.05</v>
      </c>
      <c r="BP234" s="240">
        <f>'Model Assumptions'!$I$40</f>
        <v>0.05</v>
      </c>
      <c r="BQ234" s="240">
        <f>'Model Assumptions'!$I$40</f>
        <v>0.05</v>
      </c>
      <c r="BR234" s="240">
        <f>'Model Assumptions'!$I$40</f>
        <v>0.05</v>
      </c>
      <c r="BS234" s="240">
        <f>'Model Assumptions'!$I$40</f>
        <v>0.05</v>
      </c>
      <c r="BT234" s="240">
        <f>'Model Assumptions'!$I$40</f>
        <v>0.05</v>
      </c>
      <c r="BU234" s="240">
        <f>'Model Assumptions'!$I$40</f>
        <v>0.05</v>
      </c>
      <c r="BV234" s="240">
        <f>'Model Assumptions'!$I$40</f>
        <v>0.05</v>
      </c>
      <c r="BW234" s="240">
        <f>'Model Assumptions'!$I$40</f>
        <v>0.05</v>
      </c>
      <c r="BX234" s="240">
        <f>'Model Assumptions'!$I$40</f>
        <v>0.05</v>
      </c>
      <c r="BY234" s="240">
        <f>'Model Assumptions'!$I$40</f>
        <v>0.05</v>
      </c>
      <c r="BZ234" s="240">
        <f>'Model Assumptions'!$I$40</f>
        <v>0.05</v>
      </c>
      <c r="CA234" s="240">
        <f>'Model Assumptions'!$I$40</f>
        <v>0.05</v>
      </c>
      <c r="CB234" s="240">
        <f>'Model Assumptions'!$I$40</f>
        <v>0.05</v>
      </c>
      <c r="CC234" s="240">
        <f>'Model Assumptions'!$I$40</f>
        <v>0.05</v>
      </c>
      <c r="CD234" s="240">
        <f>'Model Assumptions'!$I$40</f>
        <v>0.05</v>
      </c>
      <c r="CE234" s="240">
        <f>'Model Assumptions'!$I$40</f>
        <v>0.05</v>
      </c>
      <c r="CF234" s="240">
        <f>'Model Assumptions'!$I$40</f>
        <v>0.05</v>
      </c>
      <c r="CG234" s="240">
        <f>'Model Assumptions'!$I$40</f>
        <v>0.05</v>
      </c>
      <c r="CH234" s="240">
        <f>'Model Assumptions'!$I$40</f>
        <v>0.05</v>
      </c>
      <c r="CI234" s="240">
        <f>'Model Assumptions'!$I$40</f>
        <v>0.05</v>
      </c>
      <c r="CJ234" s="240">
        <f>'Model Assumptions'!$I$40</f>
        <v>0.05</v>
      </c>
      <c r="CK234" s="240">
        <f>'Model Assumptions'!$I$40</f>
        <v>0.05</v>
      </c>
      <c r="CL234" s="240">
        <f>'Model Assumptions'!$I$40</f>
        <v>0.05</v>
      </c>
      <c r="CM234" s="240">
        <f>'Model Assumptions'!$I$40</f>
        <v>0.05</v>
      </c>
      <c r="CN234" s="240">
        <f>'Model Assumptions'!$I$40</f>
        <v>0.05</v>
      </c>
      <c r="CO234" s="240">
        <f>'Model Assumptions'!$I$40</f>
        <v>0.05</v>
      </c>
      <c r="CP234" s="240">
        <f>'Model Assumptions'!$I$40</f>
        <v>0.05</v>
      </c>
      <c r="CQ234" s="240">
        <f>'Model Assumptions'!$I$40</f>
        <v>0.05</v>
      </c>
      <c r="CR234" s="240">
        <f>'Model Assumptions'!$I$40</f>
        <v>0.05</v>
      </c>
      <c r="CS234" s="240">
        <f>'Model Assumptions'!$I$40</f>
        <v>0.05</v>
      </c>
      <c r="CT234" s="240">
        <f>'Model Assumptions'!$I$40</f>
        <v>0.05</v>
      </c>
      <c r="CU234" s="240">
        <f>'Model Assumptions'!$I$40</f>
        <v>0.05</v>
      </c>
      <c r="CV234" s="240">
        <f>'Model Assumptions'!$I$40</f>
        <v>0.05</v>
      </c>
      <c r="CW234" s="240">
        <f>'Model Assumptions'!$I$40</f>
        <v>0.05</v>
      </c>
      <c r="CX234" s="240">
        <f>'Model Assumptions'!$I$40</f>
        <v>0.05</v>
      </c>
      <c r="CY234" s="240">
        <f>'Model Assumptions'!$I$40</f>
        <v>0.05</v>
      </c>
      <c r="CZ234" s="240">
        <f>'Model Assumptions'!$I$40</f>
        <v>0.05</v>
      </c>
      <c r="DA234" s="240">
        <f>'Model Assumptions'!$I$40</f>
        <v>0.05</v>
      </c>
      <c r="DB234" s="240">
        <f>'Model Assumptions'!$I$40</f>
        <v>0.05</v>
      </c>
      <c r="DC234" s="240">
        <f>'Model Assumptions'!$I$40</f>
        <v>0.05</v>
      </c>
      <c r="DD234" s="240">
        <f>'Model Assumptions'!$I$40</f>
        <v>0.05</v>
      </c>
      <c r="DE234" s="240">
        <f>'Model Assumptions'!$I$40</f>
        <v>0.05</v>
      </c>
      <c r="DF234" s="240">
        <f>'Model Assumptions'!$I$40</f>
        <v>0.05</v>
      </c>
      <c r="DG234" s="240">
        <f>'Model Assumptions'!$I$40</f>
        <v>0.05</v>
      </c>
      <c r="DH234" s="240">
        <f>'Model Assumptions'!$I$40</f>
        <v>0.05</v>
      </c>
      <c r="DI234" s="240">
        <f>'Model Assumptions'!$I$40</f>
        <v>0.05</v>
      </c>
      <c r="DJ234" s="240">
        <f>'Model Assumptions'!$I$40</f>
        <v>0.05</v>
      </c>
      <c r="DK234" s="240">
        <f>'Model Assumptions'!$I$40</f>
        <v>0.05</v>
      </c>
      <c r="DL234" s="240">
        <f>'Model Assumptions'!$I$40</f>
        <v>0.05</v>
      </c>
      <c r="DM234" s="240">
        <f>'Model Assumptions'!$I$40</f>
        <v>0.05</v>
      </c>
      <c r="DN234" s="240">
        <f>'Model Assumptions'!$I$40</f>
        <v>0.05</v>
      </c>
      <c r="DO234" s="240">
        <f>'Model Assumptions'!$I$40</f>
        <v>0.05</v>
      </c>
      <c r="DP234" s="240">
        <f>'Model Assumptions'!$I$40</f>
        <v>0.05</v>
      </c>
      <c r="DQ234" s="240">
        <f>'Model Assumptions'!$I$40</f>
        <v>0.05</v>
      </c>
      <c r="DR234" s="240">
        <f>'Model Assumptions'!$I$40</f>
        <v>0.05</v>
      </c>
      <c r="DS234" s="240">
        <f>'Model Assumptions'!$I$40</f>
        <v>0.05</v>
      </c>
      <c r="DT234" s="240">
        <f>'Model Assumptions'!$I$40</f>
        <v>0.05</v>
      </c>
      <c r="DU234" s="240">
        <f>'Model Assumptions'!$I$40</f>
        <v>0.05</v>
      </c>
      <c r="DV234" s="240">
        <f>'Model Assumptions'!$I$40</f>
        <v>0.05</v>
      </c>
      <c r="DW234" s="240">
        <f>'Model Assumptions'!$I$40</f>
        <v>0.05</v>
      </c>
      <c r="DX234" s="240">
        <f>'Model Assumptions'!$I$40</f>
        <v>0.05</v>
      </c>
      <c r="DY234" s="240">
        <f>'Model Assumptions'!$I$40</f>
        <v>0.05</v>
      </c>
      <c r="DZ234" s="240">
        <f>'Model Assumptions'!$I$40</f>
        <v>0.05</v>
      </c>
      <c r="EA234" s="240">
        <f>'Model Assumptions'!$I$40</f>
        <v>0.05</v>
      </c>
      <c r="EB234" s="240">
        <f>'Model Assumptions'!$I$40</f>
        <v>0.05</v>
      </c>
      <c r="EC234" s="240">
        <f>'Model Assumptions'!$I$40</f>
        <v>0.05</v>
      </c>
      <c r="ED234" s="240">
        <f>'Model Assumptions'!$I$40</f>
        <v>0.05</v>
      </c>
      <c r="EE234" s="240">
        <f>'Model Assumptions'!$I$40</f>
        <v>0.05</v>
      </c>
      <c r="EF234" s="240">
        <f>'Model Assumptions'!$I$40</f>
        <v>0.05</v>
      </c>
      <c r="EG234" s="240">
        <f>'Model Assumptions'!$I$40</f>
        <v>0.05</v>
      </c>
      <c r="EH234" s="240">
        <f>'Model Assumptions'!$I$40</f>
        <v>0.05</v>
      </c>
      <c r="EI234" s="240">
        <f>'Model Assumptions'!$I$40</f>
        <v>0.05</v>
      </c>
      <c r="EJ234" s="240">
        <f>'Model Assumptions'!$I$40</f>
        <v>0.05</v>
      </c>
      <c r="EK234" s="240">
        <f>'Model Assumptions'!$I$40</f>
        <v>0.05</v>
      </c>
      <c r="EL234" s="240">
        <f>'Model Assumptions'!$I$40</f>
        <v>0.05</v>
      </c>
      <c r="EM234" s="240">
        <f>'Model Assumptions'!$I$40</f>
        <v>0.05</v>
      </c>
      <c r="EN234" s="240">
        <f>'Model Assumptions'!$I$40</f>
        <v>0.05</v>
      </c>
      <c r="EO234" s="240">
        <f>'Model Assumptions'!$I$40</f>
        <v>0.05</v>
      </c>
      <c r="EP234" s="240">
        <f>'Model Assumptions'!$I$40</f>
        <v>0.05</v>
      </c>
      <c r="EQ234" s="240">
        <f>'Model Assumptions'!$I$40</f>
        <v>0.05</v>
      </c>
      <c r="ER234" s="240">
        <f>'Model Assumptions'!$I$40</f>
        <v>0.05</v>
      </c>
      <c r="ES234" s="240">
        <f>'Model Assumptions'!$I$40</f>
        <v>0.05</v>
      </c>
      <c r="ET234" s="240">
        <f>'Model Assumptions'!$I$40</f>
        <v>0.05</v>
      </c>
      <c r="EU234" s="240">
        <f>'Model Assumptions'!$I$40</f>
        <v>0.05</v>
      </c>
      <c r="EV234" s="240">
        <f>'Model Assumptions'!$I$40</f>
        <v>0.05</v>
      </c>
      <c r="EW234" s="240">
        <f>'Model Assumptions'!$I$40</f>
        <v>0.05</v>
      </c>
      <c r="EX234" s="240">
        <f>'Model Assumptions'!$I$40</f>
        <v>0.05</v>
      </c>
      <c r="EY234" s="240">
        <f>'Model Assumptions'!$I$40</f>
        <v>0.05</v>
      </c>
      <c r="EZ234" s="240">
        <f>'Model Assumptions'!$I$40</f>
        <v>0.05</v>
      </c>
      <c r="FA234" s="240">
        <f>'Model Assumptions'!$I$40</f>
        <v>0.05</v>
      </c>
      <c r="FB234" s="240">
        <f>'Model Assumptions'!$I$40</f>
        <v>0.05</v>
      </c>
      <c r="FC234" s="240">
        <f>'Model Assumptions'!$I$40</f>
        <v>0.05</v>
      </c>
      <c r="FD234" s="240">
        <f>'Model Assumptions'!$I$40</f>
        <v>0.05</v>
      </c>
      <c r="FE234" s="240">
        <f>'Model Assumptions'!$I$40</f>
        <v>0.05</v>
      </c>
      <c r="FF234" s="240">
        <f>'Model Assumptions'!$I$40</f>
        <v>0.05</v>
      </c>
      <c r="FG234" s="240">
        <f>'Model Assumptions'!$I$40</f>
        <v>0.05</v>
      </c>
      <c r="FH234" s="240">
        <f>'Model Assumptions'!$I$40</f>
        <v>0.05</v>
      </c>
      <c r="FI234" s="240">
        <f>'Model Assumptions'!$I$40</f>
        <v>0.05</v>
      </c>
      <c r="FJ234" s="240">
        <f>'Model Assumptions'!$I$40</f>
        <v>0.05</v>
      </c>
      <c r="FK234" s="240">
        <f>'Model Assumptions'!$I$40</f>
        <v>0.05</v>
      </c>
      <c r="FL234" s="240">
        <f>'Model Assumptions'!$I$40</f>
        <v>0.05</v>
      </c>
      <c r="FM234" s="240">
        <f>'Model Assumptions'!$I$40</f>
        <v>0.05</v>
      </c>
      <c r="FN234" s="240">
        <f>'Model Assumptions'!$I$40</f>
        <v>0.05</v>
      </c>
      <c r="FO234" s="240">
        <f>'Model Assumptions'!$I$40</f>
        <v>0.05</v>
      </c>
      <c r="FP234" s="240">
        <f>'Model Assumptions'!$I$40</f>
        <v>0.05</v>
      </c>
      <c r="FQ234" s="240">
        <f>'Model Assumptions'!$I$40</f>
        <v>0.05</v>
      </c>
      <c r="FR234" s="240">
        <f>'Model Assumptions'!$I$40</f>
        <v>0.05</v>
      </c>
      <c r="FS234" s="240">
        <f>'Model Assumptions'!$I$40</f>
        <v>0.05</v>
      </c>
      <c r="FT234" s="240">
        <f>'Model Assumptions'!$I$40</f>
        <v>0.05</v>
      </c>
      <c r="FU234" s="240">
        <f>'Model Assumptions'!$I$40</f>
        <v>0.05</v>
      </c>
      <c r="FV234" s="240">
        <f>'Model Assumptions'!$I$40</f>
        <v>0.05</v>
      </c>
      <c r="FW234" s="240">
        <f>'Model Assumptions'!$I$40</f>
        <v>0.05</v>
      </c>
      <c r="FX234" s="240">
        <f>'Model Assumptions'!$I$40</f>
        <v>0.05</v>
      </c>
      <c r="FY234" s="240">
        <f>'Model Assumptions'!$I$40</f>
        <v>0.05</v>
      </c>
      <c r="FZ234" s="240">
        <f>'Model Assumptions'!$I$40</f>
        <v>0.05</v>
      </c>
      <c r="GA234" s="240">
        <f>'Model Assumptions'!$I$40</f>
        <v>0.05</v>
      </c>
      <c r="GB234" s="240">
        <f>'Model Assumptions'!$I$40</f>
        <v>0.05</v>
      </c>
      <c r="GC234" s="240">
        <f>'Model Assumptions'!$I$40</f>
        <v>0.05</v>
      </c>
      <c r="GD234" s="240">
        <f>'Model Assumptions'!$I$40</f>
        <v>0.05</v>
      </c>
      <c r="GE234" s="240">
        <f>'Model Assumptions'!$I$40</f>
        <v>0.05</v>
      </c>
      <c r="GF234" s="240">
        <f>'Model Assumptions'!$I$40</f>
        <v>0.05</v>
      </c>
      <c r="GG234" s="240">
        <f>'Model Assumptions'!$I$40</f>
        <v>0.05</v>
      </c>
      <c r="GH234" s="240">
        <f>'Model Assumptions'!$I$40</f>
        <v>0.05</v>
      </c>
      <c r="GI234" s="240">
        <f>'Model Assumptions'!$I$40</f>
        <v>0.05</v>
      </c>
      <c r="GJ234" s="240">
        <f>'Model Assumptions'!$I$40</f>
        <v>0.05</v>
      </c>
      <c r="GK234" s="240">
        <f>'Model Assumptions'!$I$40</f>
        <v>0.05</v>
      </c>
      <c r="GL234" s="240">
        <f>'Model Assumptions'!$I$40</f>
        <v>0.05</v>
      </c>
      <c r="GM234" s="240">
        <f>'Model Assumptions'!$I$40</f>
        <v>0.05</v>
      </c>
      <c r="GN234" s="240">
        <f>'Model Assumptions'!$I$40</f>
        <v>0.05</v>
      </c>
      <c r="GO234" s="240">
        <f>'Model Assumptions'!$I$40</f>
        <v>0.05</v>
      </c>
      <c r="GP234" s="240">
        <f>'Model Assumptions'!$I$40</f>
        <v>0.05</v>
      </c>
      <c r="GQ234" s="240">
        <f>'Model Assumptions'!$I$40</f>
        <v>0.05</v>
      </c>
      <c r="GR234" s="240">
        <f>'Model Assumptions'!$I$40</f>
        <v>0.05</v>
      </c>
      <c r="GS234" s="240">
        <f>'Model Assumptions'!$I$40</f>
        <v>0.05</v>
      </c>
      <c r="GT234" s="240">
        <f>'Model Assumptions'!$I$40</f>
        <v>0.05</v>
      </c>
      <c r="GU234" s="240">
        <f>'Model Assumptions'!$I$40</f>
        <v>0.05</v>
      </c>
      <c r="GV234" s="240">
        <f>'Model Assumptions'!$I$40</f>
        <v>0.05</v>
      </c>
      <c r="GX234" s="230">
        <f t="shared" ref="GX234" si="367">ROW(A234)-1</f>
        <v>233</v>
      </c>
    </row>
    <row r="235" spans="1:214" ht="12" hidden="1" customHeight="1" x14ac:dyDescent="0.2">
      <c r="A235" s="230" t="s">
        <v>818</v>
      </c>
      <c r="B235" s="208" t="str">
        <f t="shared" ref="B235" si="368">A235</f>
        <v>PreFinanceCost</v>
      </c>
      <c r="D235" s="233" t="str">
        <f>A235</f>
        <v>PreFinanceCost</v>
      </c>
      <c r="E235" s="240">
        <f>'Model Assumptions'!$I$38</f>
        <v>0</v>
      </c>
      <c r="F235" s="240">
        <f>'Model Assumptions'!$I$38</f>
        <v>0</v>
      </c>
      <c r="G235" s="240">
        <f>'Model Assumptions'!$I$38</f>
        <v>0</v>
      </c>
      <c r="H235" s="240">
        <f>'Model Assumptions'!$I$38</f>
        <v>0</v>
      </c>
      <c r="I235" s="240">
        <f>'Model Assumptions'!$I$38</f>
        <v>0</v>
      </c>
      <c r="J235" s="240">
        <f>'Model Assumptions'!$I$38</f>
        <v>0</v>
      </c>
      <c r="K235" s="240">
        <f>'Model Assumptions'!$I$38</f>
        <v>0</v>
      </c>
      <c r="L235" s="240">
        <f>'Model Assumptions'!$I$38</f>
        <v>0</v>
      </c>
      <c r="M235" s="240">
        <f>'Model Assumptions'!$I$38</f>
        <v>0</v>
      </c>
      <c r="N235" s="240">
        <f>'Model Assumptions'!$I$38</f>
        <v>0</v>
      </c>
      <c r="O235" s="240">
        <f>'Model Assumptions'!$I$38</f>
        <v>0</v>
      </c>
      <c r="P235" s="240">
        <f>'Model Assumptions'!$I$38</f>
        <v>0</v>
      </c>
      <c r="Q235" s="240">
        <f>'Model Assumptions'!$I$38</f>
        <v>0</v>
      </c>
      <c r="R235" s="240">
        <f>'Model Assumptions'!$I$38</f>
        <v>0</v>
      </c>
      <c r="S235" s="240">
        <f>'Model Assumptions'!$I$38</f>
        <v>0</v>
      </c>
      <c r="T235" s="240">
        <f>'Model Assumptions'!$I$38</f>
        <v>0</v>
      </c>
      <c r="U235" s="240">
        <f>'Model Assumptions'!$I$38</f>
        <v>0</v>
      </c>
      <c r="V235" s="240">
        <f>'Model Assumptions'!$I$38</f>
        <v>0</v>
      </c>
      <c r="W235" s="240">
        <f>'Model Assumptions'!$I$38</f>
        <v>0</v>
      </c>
      <c r="X235" s="240">
        <f>'Model Assumptions'!$I$38</f>
        <v>0</v>
      </c>
      <c r="Y235" s="240">
        <f>'Model Assumptions'!$I$38</f>
        <v>0</v>
      </c>
      <c r="Z235" s="240">
        <f>'Model Assumptions'!$I$38</f>
        <v>0</v>
      </c>
      <c r="AA235" s="240">
        <f>'Model Assumptions'!$I$38</f>
        <v>0</v>
      </c>
      <c r="AB235" s="240">
        <f>'Model Assumptions'!$I$38</f>
        <v>0</v>
      </c>
      <c r="AC235" s="240">
        <f>'Model Assumptions'!$I$38</f>
        <v>0</v>
      </c>
      <c r="AD235" s="240">
        <f>'Model Assumptions'!$I$38</f>
        <v>0</v>
      </c>
      <c r="AE235" s="240">
        <f>'Model Assumptions'!$I$38</f>
        <v>0</v>
      </c>
      <c r="AF235" s="240">
        <f>'Model Assumptions'!$I$38</f>
        <v>0</v>
      </c>
      <c r="AG235" s="240">
        <f>'Model Assumptions'!$I$38</f>
        <v>0</v>
      </c>
      <c r="AH235" s="240">
        <f>'Model Assumptions'!$I$38</f>
        <v>0</v>
      </c>
      <c r="AI235" s="240">
        <f>'Model Assumptions'!$I$38</f>
        <v>0</v>
      </c>
      <c r="AJ235" s="240">
        <f>'Model Assumptions'!$I$38</f>
        <v>0</v>
      </c>
      <c r="AK235" s="240">
        <f>'Model Assumptions'!$I$38</f>
        <v>0</v>
      </c>
      <c r="AL235" s="240">
        <f>'Model Assumptions'!$I$38</f>
        <v>0</v>
      </c>
      <c r="AM235" s="240">
        <f>'Model Assumptions'!$I$38</f>
        <v>0</v>
      </c>
      <c r="AN235" s="240">
        <f>'Model Assumptions'!$I$38</f>
        <v>0</v>
      </c>
      <c r="AO235" s="240">
        <f>'Model Assumptions'!$I$38</f>
        <v>0</v>
      </c>
      <c r="AP235" s="240">
        <f>'Model Assumptions'!$I$38</f>
        <v>0</v>
      </c>
      <c r="AQ235" s="240">
        <f>'Model Assumptions'!$I$38</f>
        <v>0</v>
      </c>
      <c r="AR235" s="240">
        <f>'Model Assumptions'!$I$38</f>
        <v>0</v>
      </c>
      <c r="AS235" s="240">
        <f>'Model Assumptions'!$I$38</f>
        <v>0</v>
      </c>
      <c r="AT235" s="240">
        <f>'Model Assumptions'!$I$38</f>
        <v>0</v>
      </c>
      <c r="AU235" s="240">
        <f>'Model Assumptions'!$I$38</f>
        <v>0</v>
      </c>
      <c r="AV235" s="240">
        <f>'Model Assumptions'!$I$38</f>
        <v>0</v>
      </c>
      <c r="AW235" s="240">
        <f>'Model Assumptions'!$I$38</f>
        <v>0</v>
      </c>
      <c r="AX235" s="240">
        <f>'Model Assumptions'!$I$38</f>
        <v>0</v>
      </c>
      <c r="AY235" s="240">
        <f>'Model Assumptions'!$I$38</f>
        <v>0</v>
      </c>
      <c r="AZ235" s="240">
        <f>'Model Assumptions'!$I$38</f>
        <v>0</v>
      </c>
      <c r="BA235" s="240">
        <f>'Model Assumptions'!$I$38</f>
        <v>0</v>
      </c>
      <c r="BB235" s="240">
        <f>'Model Assumptions'!$I$38</f>
        <v>0</v>
      </c>
      <c r="BC235" s="240">
        <f>'Model Assumptions'!$I$38</f>
        <v>0</v>
      </c>
      <c r="BD235" s="240">
        <f>'Model Assumptions'!$I$38</f>
        <v>0</v>
      </c>
      <c r="BE235" s="240">
        <f>'Model Assumptions'!$I$38</f>
        <v>0</v>
      </c>
      <c r="BF235" s="240">
        <f>'Model Assumptions'!$I$38</f>
        <v>0</v>
      </c>
      <c r="BG235" s="240">
        <f>'Model Assumptions'!$I$38</f>
        <v>0</v>
      </c>
      <c r="BH235" s="240">
        <f>'Model Assumptions'!$I$38</f>
        <v>0</v>
      </c>
      <c r="BI235" s="240">
        <f>'Model Assumptions'!$I$38</f>
        <v>0</v>
      </c>
      <c r="BJ235" s="240">
        <f>'Model Assumptions'!$I$38</f>
        <v>0</v>
      </c>
      <c r="BK235" s="240">
        <f>'Model Assumptions'!$I$38</f>
        <v>0</v>
      </c>
      <c r="BL235" s="240">
        <f>'Model Assumptions'!$I$38</f>
        <v>0</v>
      </c>
      <c r="BM235" s="240">
        <f>'Model Assumptions'!$I$38</f>
        <v>0</v>
      </c>
      <c r="BN235" s="240">
        <f>'Model Assumptions'!$I$38</f>
        <v>0</v>
      </c>
      <c r="BO235" s="240">
        <f>'Model Assumptions'!$I$38</f>
        <v>0</v>
      </c>
      <c r="BP235" s="240">
        <f>'Model Assumptions'!$I$38</f>
        <v>0</v>
      </c>
      <c r="BQ235" s="240">
        <f>'Model Assumptions'!$I$38</f>
        <v>0</v>
      </c>
      <c r="BR235" s="240">
        <f>'Model Assumptions'!$I$38</f>
        <v>0</v>
      </c>
      <c r="BS235" s="240">
        <f>'Model Assumptions'!$I$38</f>
        <v>0</v>
      </c>
      <c r="BT235" s="240">
        <f>'Model Assumptions'!$I$38</f>
        <v>0</v>
      </c>
      <c r="BU235" s="240">
        <f>'Model Assumptions'!$I$38</f>
        <v>0</v>
      </c>
      <c r="BV235" s="240">
        <f>'Model Assumptions'!$I$38</f>
        <v>0</v>
      </c>
      <c r="BW235" s="240">
        <f>'Model Assumptions'!$I$38</f>
        <v>0</v>
      </c>
      <c r="BX235" s="240">
        <f>'Model Assumptions'!$I$38</f>
        <v>0</v>
      </c>
      <c r="BY235" s="240">
        <f>'Model Assumptions'!$I$38</f>
        <v>0</v>
      </c>
      <c r="BZ235" s="240">
        <f>'Model Assumptions'!$I$38</f>
        <v>0</v>
      </c>
      <c r="CA235" s="240">
        <f>'Model Assumptions'!$I$38</f>
        <v>0</v>
      </c>
      <c r="CB235" s="240">
        <f>'Model Assumptions'!$I$38</f>
        <v>0</v>
      </c>
      <c r="CC235" s="240">
        <f>'Model Assumptions'!$I$38</f>
        <v>0</v>
      </c>
      <c r="CD235" s="240">
        <f>'Model Assumptions'!$I$38</f>
        <v>0</v>
      </c>
      <c r="CE235" s="240">
        <f>'Model Assumptions'!$I$38</f>
        <v>0</v>
      </c>
      <c r="CF235" s="240">
        <f>'Model Assumptions'!$I$38</f>
        <v>0</v>
      </c>
      <c r="CG235" s="240">
        <f>'Model Assumptions'!$I$38</f>
        <v>0</v>
      </c>
      <c r="CH235" s="240">
        <f>'Model Assumptions'!$I$38</f>
        <v>0</v>
      </c>
      <c r="CI235" s="240">
        <f>'Model Assumptions'!$I$38</f>
        <v>0</v>
      </c>
      <c r="CJ235" s="240">
        <f>'Model Assumptions'!$I$38</f>
        <v>0</v>
      </c>
      <c r="CK235" s="240">
        <f>'Model Assumptions'!$I$38</f>
        <v>0</v>
      </c>
      <c r="CL235" s="240">
        <f>'Model Assumptions'!$I$38</f>
        <v>0</v>
      </c>
      <c r="CM235" s="240">
        <f>'Model Assumptions'!$I$38</f>
        <v>0</v>
      </c>
      <c r="CN235" s="240">
        <f>'Model Assumptions'!$I$38</f>
        <v>0</v>
      </c>
      <c r="CO235" s="240">
        <f>'Model Assumptions'!$I$38</f>
        <v>0</v>
      </c>
      <c r="CP235" s="240">
        <f>'Model Assumptions'!$I$38</f>
        <v>0</v>
      </c>
      <c r="CQ235" s="240">
        <f>'Model Assumptions'!$I$38</f>
        <v>0</v>
      </c>
      <c r="CR235" s="240">
        <f>'Model Assumptions'!$I$38</f>
        <v>0</v>
      </c>
      <c r="CS235" s="240">
        <f>'Model Assumptions'!$I$38</f>
        <v>0</v>
      </c>
      <c r="CT235" s="240">
        <f>'Model Assumptions'!$I$38</f>
        <v>0</v>
      </c>
      <c r="CU235" s="240">
        <f>'Model Assumptions'!$I$38</f>
        <v>0</v>
      </c>
      <c r="CV235" s="240">
        <f>'Model Assumptions'!$I$38</f>
        <v>0</v>
      </c>
      <c r="CW235" s="240">
        <f>'Model Assumptions'!$I$38</f>
        <v>0</v>
      </c>
      <c r="CX235" s="240">
        <f>'Model Assumptions'!$I$38</f>
        <v>0</v>
      </c>
      <c r="CY235" s="240">
        <f>'Model Assumptions'!$I$38</f>
        <v>0</v>
      </c>
      <c r="CZ235" s="240">
        <f>'Model Assumptions'!$I$38</f>
        <v>0</v>
      </c>
      <c r="DA235" s="240">
        <f>'Model Assumptions'!$I$38</f>
        <v>0</v>
      </c>
      <c r="DB235" s="240">
        <f>'Model Assumptions'!$I$38</f>
        <v>0</v>
      </c>
      <c r="DC235" s="240">
        <f>'Model Assumptions'!$I$38</f>
        <v>0</v>
      </c>
      <c r="DD235" s="240">
        <f>'Model Assumptions'!$I$38</f>
        <v>0</v>
      </c>
      <c r="DE235" s="240">
        <f>'Model Assumptions'!$I$38</f>
        <v>0</v>
      </c>
      <c r="DF235" s="240">
        <f>'Model Assumptions'!$I$38</f>
        <v>0</v>
      </c>
      <c r="DG235" s="240">
        <f>'Model Assumptions'!$I$38</f>
        <v>0</v>
      </c>
      <c r="DH235" s="240">
        <f>'Model Assumptions'!$I$38</f>
        <v>0</v>
      </c>
      <c r="DI235" s="240">
        <f>'Model Assumptions'!$I$38</f>
        <v>0</v>
      </c>
      <c r="DJ235" s="240">
        <f>'Model Assumptions'!$I$38</f>
        <v>0</v>
      </c>
      <c r="DK235" s="240">
        <f>'Model Assumptions'!$I$38</f>
        <v>0</v>
      </c>
      <c r="DL235" s="240">
        <f>'Model Assumptions'!$I$38</f>
        <v>0</v>
      </c>
      <c r="DM235" s="240">
        <f>'Model Assumptions'!$I$38</f>
        <v>0</v>
      </c>
      <c r="DN235" s="240">
        <f>'Model Assumptions'!$I$38</f>
        <v>0</v>
      </c>
      <c r="DO235" s="240">
        <f>'Model Assumptions'!$I$38</f>
        <v>0</v>
      </c>
      <c r="DP235" s="240">
        <f>'Model Assumptions'!$I$38</f>
        <v>0</v>
      </c>
      <c r="DQ235" s="240">
        <f>'Model Assumptions'!$I$38</f>
        <v>0</v>
      </c>
      <c r="DR235" s="240">
        <f>'Model Assumptions'!$I$38</f>
        <v>0</v>
      </c>
      <c r="DS235" s="240">
        <f>'Model Assumptions'!$I$38</f>
        <v>0</v>
      </c>
      <c r="DT235" s="240">
        <f>'Model Assumptions'!$I$38</f>
        <v>0</v>
      </c>
      <c r="DU235" s="240">
        <f>'Model Assumptions'!$I$38</f>
        <v>0</v>
      </c>
      <c r="DV235" s="240">
        <f>'Model Assumptions'!$I$38</f>
        <v>0</v>
      </c>
      <c r="DW235" s="240">
        <f>'Model Assumptions'!$I$38</f>
        <v>0</v>
      </c>
      <c r="DX235" s="240">
        <f>'Model Assumptions'!$I$38</f>
        <v>0</v>
      </c>
      <c r="DY235" s="240">
        <f>'Model Assumptions'!$I$38</f>
        <v>0</v>
      </c>
      <c r="DZ235" s="240">
        <f>'Model Assumptions'!$I$38</f>
        <v>0</v>
      </c>
      <c r="EA235" s="240">
        <f>'Model Assumptions'!$I$38</f>
        <v>0</v>
      </c>
      <c r="EB235" s="240">
        <f>'Model Assumptions'!$I$38</f>
        <v>0</v>
      </c>
      <c r="EC235" s="240">
        <f>'Model Assumptions'!$I$38</f>
        <v>0</v>
      </c>
      <c r="ED235" s="240">
        <f>'Model Assumptions'!$I$38</f>
        <v>0</v>
      </c>
      <c r="EE235" s="240">
        <f>'Model Assumptions'!$I$38</f>
        <v>0</v>
      </c>
      <c r="EF235" s="240">
        <f>'Model Assumptions'!$I$38</f>
        <v>0</v>
      </c>
      <c r="EG235" s="240">
        <f>'Model Assumptions'!$I$38</f>
        <v>0</v>
      </c>
      <c r="EH235" s="240">
        <f>'Model Assumptions'!$I$38</f>
        <v>0</v>
      </c>
      <c r="EI235" s="240">
        <f>'Model Assumptions'!$I$38</f>
        <v>0</v>
      </c>
      <c r="EJ235" s="240">
        <f>'Model Assumptions'!$I$38</f>
        <v>0</v>
      </c>
      <c r="EK235" s="240">
        <f>'Model Assumptions'!$I$38</f>
        <v>0</v>
      </c>
      <c r="EL235" s="240">
        <f>'Model Assumptions'!$I$38</f>
        <v>0</v>
      </c>
      <c r="EM235" s="240">
        <f>'Model Assumptions'!$I$38</f>
        <v>0</v>
      </c>
      <c r="EN235" s="240">
        <f>'Model Assumptions'!$I$38</f>
        <v>0</v>
      </c>
      <c r="EO235" s="240">
        <f>'Model Assumptions'!$I$38</f>
        <v>0</v>
      </c>
      <c r="EP235" s="240">
        <f>'Model Assumptions'!$I$38</f>
        <v>0</v>
      </c>
      <c r="EQ235" s="240">
        <f>'Model Assumptions'!$I$38</f>
        <v>0</v>
      </c>
      <c r="ER235" s="240">
        <f>'Model Assumptions'!$I$38</f>
        <v>0</v>
      </c>
      <c r="ES235" s="240">
        <f>'Model Assumptions'!$I$38</f>
        <v>0</v>
      </c>
      <c r="ET235" s="240">
        <f>'Model Assumptions'!$I$38</f>
        <v>0</v>
      </c>
      <c r="EU235" s="240">
        <f>'Model Assumptions'!$I$38</f>
        <v>0</v>
      </c>
      <c r="EV235" s="240">
        <f>'Model Assumptions'!$I$38</f>
        <v>0</v>
      </c>
      <c r="EW235" s="240">
        <f>'Model Assumptions'!$I$38</f>
        <v>0</v>
      </c>
      <c r="EX235" s="240">
        <f>'Model Assumptions'!$I$38</f>
        <v>0</v>
      </c>
      <c r="EY235" s="240">
        <f>'Model Assumptions'!$I$38</f>
        <v>0</v>
      </c>
      <c r="EZ235" s="240">
        <f>'Model Assumptions'!$I$38</f>
        <v>0</v>
      </c>
      <c r="FA235" s="240">
        <f>'Model Assumptions'!$I$38</f>
        <v>0</v>
      </c>
      <c r="FB235" s="240">
        <f>'Model Assumptions'!$I$38</f>
        <v>0</v>
      </c>
      <c r="FC235" s="240">
        <f>'Model Assumptions'!$I$38</f>
        <v>0</v>
      </c>
      <c r="FD235" s="240">
        <f>'Model Assumptions'!$I$38</f>
        <v>0</v>
      </c>
      <c r="FE235" s="240">
        <f>'Model Assumptions'!$I$38</f>
        <v>0</v>
      </c>
      <c r="FF235" s="240">
        <f>'Model Assumptions'!$I$38</f>
        <v>0</v>
      </c>
      <c r="FG235" s="240">
        <f>'Model Assumptions'!$I$38</f>
        <v>0</v>
      </c>
      <c r="FH235" s="240">
        <f>'Model Assumptions'!$I$38</f>
        <v>0</v>
      </c>
      <c r="FI235" s="240">
        <f>'Model Assumptions'!$I$38</f>
        <v>0</v>
      </c>
      <c r="FJ235" s="240">
        <f>'Model Assumptions'!$I$38</f>
        <v>0</v>
      </c>
      <c r="FK235" s="240">
        <f>'Model Assumptions'!$I$38</f>
        <v>0</v>
      </c>
      <c r="FL235" s="240">
        <f>'Model Assumptions'!$I$38</f>
        <v>0</v>
      </c>
      <c r="FM235" s="240">
        <f>'Model Assumptions'!$I$38</f>
        <v>0</v>
      </c>
      <c r="FN235" s="240">
        <f>'Model Assumptions'!$I$38</f>
        <v>0</v>
      </c>
      <c r="FO235" s="240">
        <f>'Model Assumptions'!$I$38</f>
        <v>0</v>
      </c>
      <c r="FP235" s="240">
        <f>'Model Assumptions'!$I$38</f>
        <v>0</v>
      </c>
      <c r="FQ235" s="240">
        <f>'Model Assumptions'!$I$38</f>
        <v>0</v>
      </c>
      <c r="FR235" s="240">
        <f>'Model Assumptions'!$I$38</f>
        <v>0</v>
      </c>
      <c r="FS235" s="240">
        <f>'Model Assumptions'!$I$38</f>
        <v>0</v>
      </c>
      <c r="FT235" s="240">
        <f>'Model Assumptions'!$I$38</f>
        <v>0</v>
      </c>
      <c r="FU235" s="240">
        <f>'Model Assumptions'!$I$38</f>
        <v>0</v>
      </c>
      <c r="FV235" s="240">
        <f>'Model Assumptions'!$I$38</f>
        <v>0</v>
      </c>
      <c r="FW235" s="240">
        <f>'Model Assumptions'!$I$38</f>
        <v>0</v>
      </c>
      <c r="FX235" s="240">
        <f>'Model Assumptions'!$I$38</f>
        <v>0</v>
      </c>
      <c r="FY235" s="240">
        <f>'Model Assumptions'!$I$38</f>
        <v>0</v>
      </c>
      <c r="FZ235" s="240">
        <f>'Model Assumptions'!$I$38</f>
        <v>0</v>
      </c>
      <c r="GA235" s="240">
        <f>'Model Assumptions'!$I$38</f>
        <v>0</v>
      </c>
      <c r="GB235" s="240">
        <f>'Model Assumptions'!$I$38</f>
        <v>0</v>
      </c>
      <c r="GC235" s="240">
        <f>'Model Assumptions'!$I$38</f>
        <v>0</v>
      </c>
      <c r="GD235" s="240">
        <f>'Model Assumptions'!$I$38</f>
        <v>0</v>
      </c>
      <c r="GE235" s="240">
        <f>'Model Assumptions'!$I$38</f>
        <v>0</v>
      </c>
      <c r="GF235" s="240">
        <f>'Model Assumptions'!$I$38</f>
        <v>0</v>
      </c>
      <c r="GG235" s="240">
        <f>'Model Assumptions'!$I$38</f>
        <v>0</v>
      </c>
      <c r="GH235" s="240">
        <f>'Model Assumptions'!$I$38</f>
        <v>0</v>
      </c>
      <c r="GI235" s="240">
        <f>'Model Assumptions'!$I$38</f>
        <v>0</v>
      </c>
      <c r="GJ235" s="240">
        <f>'Model Assumptions'!$I$38</f>
        <v>0</v>
      </c>
      <c r="GK235" s="240">
        <f>'Model Assumptions'!$I$38</f>
        <v>0</v>
      </c>
      <c r="GL235" s="240">
        <f>'Model Assumptions'!$I$38</f>
        <v>0</v>
      </c>
      <c r="GM235" s="240">
        <f>'Model Assumptions'!$I$38</f>
        <v>0</v>
      </c>
      <c r="GN235" s="240">
        <f>'Model Assumptions'!$I$38</f>
        <v>0</v>
      </c>
      <c r="GO235" s="240">
        <f>'Model Assumptions'!$I$38</f>
        <v>0</v>
      </c>
      <c r="GP235" s="240">
        <f>'Model Assumptions'!$I$38</f>
        <v>0</v>
      </c>
      <c r="GQ235" s="240">
        <f>'Model Assumptions'!$I$38</f>
        <v>0</v>
      </c>
      <c r="GR235" s="240">
        <f>'Model Assumptions'!$I$38</f>
        <v>0</v>
      </c>
      <c r="GS235" s="240">
        <f>'Model Assumptions'!$I$38</f>
        <v>0</v>
      </c>
      <c r="GT235" s="240">
        <f>'Model Assumptions'!$I$38</f>
        <v>0</v>
      </c>
      <c r="GU235" s="240">
        <f>'Model Assumptions'!$I$38</f>
        <v>0</v>
      </c>
      <c r="GV235" s="240">
        <f>'Model Assumptions'!$I$38</f>
        <v>0</v>
      </c>
      <c r="GX235" s="230">
        <f t="shared" si="284"/>
        <v>234</v>
      </c>
    </row>
    <row r="236" spans="1:214" ht="27" hidden="1" customHeight="1" x14ac:dyDescent="0.2">
      <c r="A236" s="230" t="s">
        <v>821</v>
      </c>
      <c r="B236" s="208" t="str">
        <f>A236</f>
        <v>YourMonthlyCostCFO</v>
      </c>
      <c r="C236" s="213"/>
      <c r="D236" s="304" t="str">
        <f>D99 &amp; "-OWN FUNDS"</f>
        <v>Monthly instalment bank loan &amp; finance leasing (VAT excl.)-OWN FUNDS</v>
      </c>
      <c r="E236" s="246">
        <f>IF(ISERROR(IF('Model Assumptions'!$I$15="No",0,PMT('Model Assumptions'!$I$40/12,'IQF Data'!E43,-'IQF Data'!E97,0,1))),0,IF('Model Assumptions'!$I$15="No",0,PMT('Model Assumptions'!$I$40/12,'IQF Data'!E43,-'IQF Data'!E97,0,1)))</f>
        <v>259.08246525428802</v>
      </c>
      <c r="F236" s="246">
        <f>IF(ISERROR(IF('Model Assumptions'!$I$15="No",0,PMT('Model Assumptions'!$I$40/12,'IQF Data'!F43,-'IQF Data'!F97,0,1))),0,IF('Model Assumptions'!$I$15="No",0,PMT('Model Assumptions'!$I$40/12,'IQF Data'!F43,-'IQF Data'!F97,0,1)))</f>
        <v>259.08246525428802</v>
      </c>
      <c r="G236" s="246">
        <f>IF(ISERROR(IF('Model Assumptions'!$I$15="No",0,PMT('Model Assumptions'!$I$40/12,'IQF Data'!G43,-'IQF Data'!G97,0,1))),0,IF('Model Assumptions'!$I$15="No",0,PMT('Model Assumptions'!$I$40/12,'IQF Data'!G43,-'IQF Data'!G97,0,1)))</f>
        <v>259.08246525428802</v>
      </c>
      <c r="H236" s="246">
        <f>IF(ISERROR(IF('Model Assumptions'!$I$15="No",0,PMT('Model Assumptions'!$I$40/12,'IQF Data'!H43,-'IQF Data'!H97,0,1))),0,IF('Model Assumptions'!$I$15="No",0,PMT('Model Assumptions'!$I$40/12,'IQF Data'!H43,-'IQF Data'!H97,0,1)))</f>
        <v>212.90232001037737</v>
      </c>
      <c r="I236" s="246">
        <f>IF(ISERROR(IF('Model Assumptions'!$I$15="No",0,PMT('Model Assumptions'!$I$40/12,'IQF Data'!I43,-'IQF Data'!I97,0,1))),0,IF('Model Assumptions'!$I$15="No",0,PMT('Model Assumptions'!$I$40/12,'IQF Data'!I43,-'IQF Data'!I97,0,1)))</f>
        <v>212.90232001037737</v>
      </c>
      <c r="J236" s="246">
        <f>IF(ISERROR(IF('Model Assumptions'!$I$15="No",0,PMT('Model Assumptions'!$I$40/12,'IQF Data'!J43,-'IQF Data'!J97,0,1))),0,IF('Model Assumptions'!$I$15="No",0,PMT('Model Assumptions'!$I$40/12,'IQF Data'!J43,-'IQF Data'!J97,0,1)))</f>
        <v>212.90232001037737</v>
      </c>
      <c r="K236" s="246">
        <f>IF(ISERROR(IF('Model Assumptions'!$I$15="No",0,PMT('Model Assumptions'!$I$40/12,'IQF Data'!K43,-'IQF Data'!K97,0,1))),0,IF('Model Assumptions'!$I$15="No",0,PMT('Model Assumptions'!$I$40/12,'IQF Data'!K43,-'IQF Data'!K97,0,1)))</f>
        <v>312.5294231164529</v>
      </c>
      <c r="L236" s="246">
        <f>IF(ISERROR(IF('Model Assumptions'!$I$15="No",0,PMT('Model Assumptions'!$I$40/12,'IQF Data'!L43,-'IQF Data'!L97,0,1))),0,IF('Model Assumptions'!$I$15="No",0,PMT('Model Assumptions'!$I$40/12,'IQF Data'!L43,-'IQF Data'!L97,0,1)))</f>
        <v>312.5294231164529</v>
      </c>
      <c r="M236" s="246">
        <f>IF(ISERROR(IF('Model Assumptions'!$I$15="No",0,PMT('Model Assumptions'!$I$40/12,'IQF Data'!M43,-'IQF Data'!M97,0,1))),0,IF('Model Assumptions'!$I$15="No",0,PMT('Model Assumptions'!$I$40/12,'IQF Data'!M43,-'IQF Data'!M97,0,1)))</f>
        <v>312.5294231164529</v>
      </c>
      <c r="N236" s="246">
        <f>IF(ISERROR(IF('Model Assumptions'!$I$15="No",0,PMT('Model Assumptions'!$I$40/12,'IQF Data'!N43,-'IQF Data'!N97,0,1))),0,IF('Model Assumptions'!$I$15="No",0,PMT('Model Assumptions'!$I$40/12,'IQF Data'!N43,-'IQF Data'!N97,0,1)))</f>
        <v>256.76398448234858</v>
      </c>
      <c r="O236" s="246">
        <f>IF(ISERROR(IF('Model Assumptions'!$I$15="No",0,PMT('Model Assumptions'!$I$40/12,'IQF Data'!O43,-'IQF Data'!O97,0,1))),0,IF('Model Assumptions'!$I$15="No",0,PMT('Model Assumptions'!$I$40/12,'IQF Data'!O43,-'IQF Data'!O97,0,1)))</f>
        <v>256.76398448234858</v>
      </c>
      <c r="P236" s="246">
        <f>IF(ISERROR(IF('Model Assumptions'!$I$15="No",0,PMT('Model Assumptions'!$I$40/12,'IQF Data'!P43,-'IQF Data'!P97,0,1))),0,IF('Model Assumptions'!$I$15="No",0,PMT('Model Assumptions'!$I$40/12,'IQF Data'!P43,-'IQF Data'!P97,0,1)))</f>
        <v>256.76398448234858</v>
      </c>
      <c r="Q236" s="246">
        <f>IF(ISERROR(IF('Model Assumptions'!$I$15="No",0,PMT('Model Assumptions'!$I$40/12,'IQF Data'!Q43,-'IQF Data'!Q97,0,1))),0,IF('Model Assumptions'!$I$15="No",0,PMT('Model Assumptions'!$I$40/12,'IQF Data'!Q43,-'IQF Data'!Q97,0,1)))</f>
        <v>281.26001896886561</v>
      </c>
      <c r="R236" s="246">
        <f>IF(ISERROR(IF('Model Assumptions'!$I$15="No",0,PMT('Model Assumptions'!$I$40/12,'IQF Data'!R43,-'IQF Data'!R97,0,1))),0,IF('Model Assumptions'!$I$15="No",0,PMT('Model Assumptions'!$I$40/12,'IQF Data'!R43,-'IQF Data'!R97,0,1)))</f>
        <v>281.26001896886561</v>
      </c>
      <c r="S236" s="246">
        <f>IF(ISERROR(IF('Model Assumptions'!$I$15="No",0,PMT('Model Assumptions'!$I$40/12,'IQF Data'!S43,-'IQF Data'!S97,0,1))),0,IF('Model Assumptions'!$I$15="No",0,PMT('Model Assumptions'!$I$40/12,'IQF Data'!S43,-'IQF Data'!S97,0,1)))</f>
        <v>281.26001896886561</v>
      </c>
      <c r="T236" s="246">
        <f>IF(ISERROR(IF('Model Assumptions'!$I$15="No",0,PMT('Model Assumptions'!$I$40/12,'IQF Data'!T43,-'IQF Data'!T97,0,1))),0,IF('Model Assumptions'!$I$15="No",0,PMT('Model Assumptions'!$I$40/12,'IQF Data'!T43,-'IQF Data'!T97,0,1)))</f>
        <v>231.10247379307748</v>
      </c>
      <c r="U236" s="246">
        <f>IF(ISERROR(IF('Model Assumptions'!$I$15="No",0,PMT('Model Assumptions'!$I$40/12,'IQF Data'!U43,-'IQF Data'!U97,0,1))),0,IF('Model Assumptions'!$I$15="No",0,PMT('Model Assumptions'!$I$40/12,'IQF Data'!U43,-'IQF Data'!U97,0,1)))</f>
        <v>231.10247379307748</v>
      </c>
      <c r="V236" s="246">
        <f>IF(ISERROR(IF('Model Assumptions'!$I$15="No",0,PMT('Model Assumptions'!$I$40/12,'IQF Data'!V43,-'IQF Data'!V97,0,1))),0,IF('Model Assumptions'!$I$15="No",0,PMT('Model Assumptions'!$I$40/12,'IQF Data'!V43,-'IQF Data'!V97,0,1)))</f>
        <v>231.10247379307748</v>
      </c>
      <c r="W236" s="246">
        <f>IF(ISERROR(IF('Model Assumptions'!$I$15="No",0,PMT('Model Assumptions'!$I$40/12,'IQF Data'!W43,-'IQF Data'!W97,0,1))),0,IF('Model Assumptions'!$I$15="No",0,PMT('Model Assumptions'!$I$40/12,'IQF Data'!W43,-'IQF Data'!W97,0,1)))</f>
        <v>400.77130585167401</v>
      </c>
      <c r="X236" s="246">
        <f>IF(ISERROR(IF('Model Assumptions'!$I$15="No",0,PMT('Model Assumptions'!$I$40/12,'IQF Data'!X43,-'IQF Data'!X97,0,1))),0,IF('Model Assumptions'!$I$15="No",0,PMT('Model Assumptions'!$I$40/12,'IQF Data'!X43,-'IQF Data'!X97,0,1)))</f>
        <v>400.77130585167401</v>
      </c>
      <c r="Y236" s="246">
        <f>IF(ISERROR(IF('Model Assumptions'!$I$15="No",0,PMT('Model Assumptions'!$I$40/12,'IQF Data'!Y43,-'IQF Data'!Y97,0,1))),0,IF('Model Assumptions'!$I$15="No",0,PMT('Model Assumptions'!$I$40/12,'IQF Data'!Y43,-'IQF Data'!Y97,0,1)))</f>
        <v>400.77130585167401</v>
      </c>
      <c r="Z236" s="246">
        <f>IF(ISERROR(IF('Model Assumptions'!$I$15="No",0,PMT('Model Assumptions'!$I$40/12,'IQF Data'!Z43,-'IQF Data'!Z97,0,1))),0,IF('Model Assumptions'!$I$15="No",0,PMT('Model Assumptions'!$I$40/12,'IQF Data'!Z43,-'IQF Data'!Z97,0,1)))</f>
        <v>329.1804514564281</v>
      </c>
      <c r="AA236" s="246">
        <f>IF(ISERROR(IF('Model Assumptions'!$I$15="No",0,PMT('Model Assumptions'!$I$40/12,'IQF Data'!AA43,-'IQF Data'!AA97,0,1))),0,IF('Model Assumptions'!$I$15="No",0,PMT('Model Assumptions'!$I$40/12,'IQF Data'!AA43,-'IQF Data'!AA97,0,1)))</f>
        <v>329.1804514564281</v>
      </c>
      <c r="AB236" s="246">
        <f>IF(ISERROR(IF('Model Assumptions'!$I$15="No",0,PMT('Model Assumptions'!$I$40/12,'IQF Data'!AB43,-'IQF Data'!AB97,0,1))),0,IF('Model Assumptions'!$I$15="No",0,PMT('Model Assumptions'!$I$40/12,'IQF Data'!AB43,-'IQF Data'!AB97,0,1)))</f>
        <v>329.1804514564281</v>
      </c>
      <c r="AC236" s="246">
        <f>IF(ISERROR(IF('Model Assumptions'!$I$15="No",0,PMT('Model Assumptions'!$I$40/12,'IQF Data'!AC43,-'IQF Data'!AC97,0,1))),0,IF('Model Assumptions'!$I$15="No",0,PMT('Model Assumptions'!$I$40/12,'IQF Data'!AC43,-'IQF Data'!AC97,0,1)))</f>
        <v>395.98610149710851</v>
      </c>
      <c r="AD236" s="246">
        <f>IF(ISERROR(IF('Model Assumptions'!$I$15="No",0,PMT('Model Assumptions'!$I$40/12,'IQF Data'!AD43,-'IQF Data'!AD97,0,1))),0,IF('Model Assumptions'!$I$15="No",0,PMT('Model Assumptions'!$I$40/12,'IQF Data'!AD43,-'IQF Data'!AD97,0,1)))</f>
        <v>395.98610149710851</v>
      </c>
      <c r="AE236" s="246">
        <f>IF(ISERROR(IF('Model Assumptions'!$I$15="No",0,PMT('Model Assumptions'!$I$40/12,'IQF Data'!AE43,-'IQF Data'!AE97,0,1))),0,IF('Model Assumptions'!$I$15="No",0,PMT('Model Assumptions'!$I$40/12,'IQF Data'!AE43,-'IQF Data'!AE97,0,1)))</f>
        <v>395.98610149710851</v>
      </c>
      <c r="AF236" s="246">
        <f>IF(ISERROR(IF('Model Assumptions'!$I$15="No",0,PMT('Model Assumptions'!$I$40/12,'IQF Data'!AF43,-'IQF Data'!AF97,0,1))),0,IF('Model Assumptions'!$I$15="No",0,PMT('Model Assumptions'!$I$40/12,'IQF Data'!AF43,-'IQF Data'!AF97,0,1)))</f>
        <v>325.25341507644123</v>
      </c>
      <c r="AG236" s="246">
        <f>IF(ISERROR(IF('Model Assumptions'!$I$15="No",0,PMT('Model Assumptions'!$I$40/12,'IQF Data'!AG43,-'IQF Data'!AG97,0,1))),0,IF('Model Assumptions'!$I$15="No",0,PMT('Model Assumptions'!$I$40/12,'IQF Data'!AG43,-'IQF Data'!AG97,0,1)))</f>
        <v>325.25341507644123</v>
      </c>
      <c r="AH236" s="246">
        <f>IF(ISERROR(IF('Model Assumptions'!$I$15="No",0,PMT('Model Assumptions'!$I$40/12,'IQF Data'!AH43,-'IQF Data'!AH97,0,1))),0,IF('Model Assumptions'!$I$15="No",0,PMT('Model Assumptions'!$I$40/12,'IQF Data'!AH43,-'IQF Data'!AH97,0,1)))</f>
        <v>325.25341507644123</v>
      </c>
      <c r="AI236" s="246">
        <f>IF(ISERROR(IF('Model Assumptions'!$I$15="No",0,PMT('Model Assumptions'!$I$40/12,'IQF Data'!AI43,-'IQF Data'!AI97,0,1))),0,IF('Model Assumptions'!$I$15="No",0,PMT('Model Assumptions'!$I$40/12,'IQF Data'!AI43,-'IQF Data'!AI97,0,1)))</f>
        <v>476.26855353874129</v>
      </c>
      <c r="AJ236" s="246">
        <f>IF(ISERROR(IF('Model Assumptions'!$I$15="No",0,PMT('Model Assumptions'!$I$40/12,'IQF Data'!AJ43,-'IQF Data'!AJ97,0,1))),0,IF('Model Assumptions'!$I$15="No",0,PMT('Model Assumptions'!$I$40/12,'IQF Data'!AJ43,-'IQF Data'!AJ97,0,1)))</f>
        <v>476.26855353874129</v>
      </c>
      <c r="AK236" s="246">
        <f>IF(ISERROR(IF('Model Assumptions'!$I$15="No",0,PMT('Model Assumptions'!$I$40/12,'IQF Data'!AK43,-'IQF Data'!AK97,0,1))),0,IF('Model Assumptions'!$I$15="No",0,PMT('Model Assumptions'!$I$40/12,'IQF Data'!AK43,-'IQF Data'!AK97,0,1)))</f>
        <v>476.26855353874129</v>
      </c>
      <c r="AL236" s="246">
        <f>IF(ISERROR(IF('Model Assumptions'!$I$15="No",0,PMT('Model Assumptions'!$I$40/12,'IQF Data'!AL43,-'IQF Data'!AL97,0,1))),0,IF('Model Assumptions'!$I$15="No",0,PMT('Model Assumptions'!$I$40/12,'IQF Data'!AL43,-'IQF Data'!AL97,0,1)))</f>
        <v>391.13779605592225</v>
      </c>
      <c r="AM236" s="246">
        <f>IF(ISERROR(IF('Model Assumptions'!$I$15="No",0,PMT('Model Assumptions'!$I$40/12,'IQF Data'!AM43,-'IQF Data'!AM97,0,1))),0,IF('Model Assumptions'!$I$15="No",0,PMT('Model Assumptions'!$I$40/12,'IQF Data'!AM43,-'IQF Data'!AM97,0,1)))</f>
        <v>391.13779605592225</v>
      </c>
      <c r="AN236" s="246">
        <f>IF(ISERROR(IF('Model Assumptions'!$I$15="No",0,PMT('Model Assumptions'!$I$40/12,'IQF Data'!AN43,-'IQF Data'!AN97,0,1))),0,IF('Model Assumptions'!$I$15="No",0,PMT('Model Assumptions'!$I$40/12,'IQF Data'!AN43,-'IQF Data'!AN97,0,1)))</f>
        <v>391.13779605592225</v>
      </c>
      <c r="AO236" s="246">
        <f>IF(ISERROR(IF('Model Assumptions'!$I$15="No",0,PMT('Model Assumptions'!$I$40/12,'IQF Data'!AO43,-'IQF Data'!AO97,0,1))),0,IF('Model Assumptions'!$I$15="No",0,PMT('Model Assumptions'!$I$40/12,'IQF Data'!AO43,-'IQF Data'!AO97,0,1)))</f>
        <v>429.44534309089966</v>
      </c>
      <c r="AP236" s="246">
        <f>IF(ISERROR(IF('Model Assumptions'!$I$15="No",0,PMT('Model Assumptions'!$I$40/12,'IQF Data'!AP43,-'IQF Data'!AP97,0,1))),0,IF('Model Assumptions'!$I$15="No",0,PMT('Model Assumptions'!$I$40/12,'IQF Data'!AP43,-'IQF Data'!AP97,0,1)))</f>
        <v>429.44534309089966</v>
      </c>
      <c r="AQ236" s="246">
        <f>IF(ISERROR(IF('Model Assumptions'!$I$15="No",0,PMT('Model Assumptions'!$I$40/12,'IQF Data'!AQ43,-'IQF Data'!AQ97,0,1))),0,IF('Model Assumptions'!$I$15="No",0,PMT('Model Assumptions'!$I$40/12,'IQF Data'!AQ43,-'IQF Data'!AQ97,0,1)))</f>
        <v>429.44534309089966</v>
      </c>
      <c r="AR236" s="246">
        <f>IF(ISERROR(IF('Model Assumptions'!$I$15="No",0,PMT('Model Assumptions'!$I$40/12,'IQF Data'!AR43,-'IQF Data'!AR97,0,1))),0,IF('Model Assumptions'!$I$15="No",0,PMT('Model Assumptions'!$I$40/12,'IQF Data'!AR43,-'IQF Data'!AR97,0,1)))</f>
        <v>352.71238342659143</v>
      </c>
      <c r="AS236" s="246">
        <f>IF(ISERROR(IF('Model Assumptions'!$I$15="No",0,PMT('Model Assumptions'!$I$40/12,'IQF Data'!AS43,-'IQF Data'!AS97,0,1))),0,IF('Model Assumptions'!$I$15="No",0,PMT('Model Assumptions'!$I$40/12,'IQF Data'!AS43,-'IQF Data'!AS97,0,1)))</f>
        <v>352.71238342659143</v>
      </c>
      <c r="AT236" s="246">
        <f>IF(ISERROR(IF('Model Assumptions'!$I$15="No",0,PMT('Model Assumptions'!$I$40/12,'IQF Data'!AT43,-'IQF Data'!AT97,0,1))),0,IF('Model Assumptions'!$I$15="No",0,PMT('Model Assumptions'!$I$40/12,'IQF Data'!AT43,-'IQF Data'!AT97,0,1)))</f>
        <v>352.71238342659143</v>
      </c>
      <c r="AU236" s="246">
        <f>IF(ISERROR(IF('Model Assumptions'!$I$15="No",0,PMT('Model Assumptions'!$I$40/12,'IQF Data'!AU43,-'IQF Data'!AU97,0,1))),0,IF('Model Assumptions'!$I$15="No",0,PMT('Model Assumptions'!$I$40/12,'IQF Data'!AU43,-'IQF Data'!AU97,0,1)))</f>
        <v>499.52395295640559</v>
      </c>
      <c r="AV236" s="246">
        <f>IF(ISERROR(IF('Model Assumptions'!$I$15="No",0,PMT('Model Assumptions'!$I$40/12,'IQF Data'!AV43,-'IQF Data'!AV97,0,1))),0,IF('Model Assumptions'!$I$15="No",0,PMT('Model Assumptions'!$I$40/12,'IQF Data'!AV43,-'IQF Data'!AV97,0,1)))</f>
        <v>499.52395295640559</v>
      </c>
      <c r="AW236" s="246">
        <f>IF(ISERROR(IF('Model Assumptions'!$I$15="No",0,PMT('Model Assumptions'!$I$40/12,'IQF Data'!AW43,-'IQF Data'!AW97,0,1))),0,IF('Model Assumptions'!$I$15="No",0,PMT('Model Assumptions'!$I$40/12,'IQF Data'!AW43,-'IQF Data'!AW97,0,1)))</f>
        <v>499.52395295640559</v>
      </c>
      <c r="AX236" s="246">
        <f>IF(ISERROR(IF('Model Assumptions'!$I$15="No",0,PMT('Model Assumptions'!$I$40/12,'IQF Data'!AX43,-'IQF Data'!AX97,0,1))),0,IF('Model Assumptions'!$I$15="No",0,PMT('Model Assumptions'!$I$40/12,'IQF Data'!AX43,-'IQF Data'!AX97,0,1)))</f>
        <v>410.13548907836207</v>
      </c>
      <c r="AY236" s="246">
        <f>IF(ISERROR(IF('Model Assumptions'!$I$15="No",0,PMT('Model Assumptions'!$I$40/12,'IQF Data'!AY43,-'IQF Data'!AY97,0,1))),0,IF('Model Assumptions'!$I$15="No",0,PMT('Model Assumptions'!$I$40/12,'IQF Data'!AY43,-'IQF Data'!AY97,0,1)))</f>
        <v>410.13548907836207</v>
      </c>
      <c r="AZ236" s="246">
        <f>IF(ISERROR(IF('Model Assumptions'!$I$15="No",0,PMT('Model Assumptions'!$I$40/12,'IQF Data'!AZ43,-'IQF Data'!AZ97,0,1))),0,IF('Model Assumptions'!$I$15="No",0,PMT('Model Assumptions'!$I$40/12,'IQF Data'!AZ43,-'IQF Data'!AZ97,0,1)))</f>
        <v>410.13548907836207</v>
      </c>
      <c r="BA236" s="246">
        <f>IF(ISERROR(IF('Model Assumptions'!$I$15="No",0,PMT('Model Assumptions'!$I$40/12,'IQF Data'!BA43,-'IQF Data'!BA97,0,1))),0,IF('Model Assumptions'!$I$15="No",0,PMT('Model Assumptions'!$I$40/12,'IQF Data'!BA43,-'IQF Data'!BA97,0,1)))</f>
        <v>474.55799953340181</v>
      </c>
      <c r="BB236" s="246">
        <f>IF(ISERROR(IF('Model Assumptions'!$I$15="No",0,PMT('Model Assumptions'!$I$40/12,'IQF Data'!BB43,-'IQF Data'!BB97,0,1))),0,IF('Model Assumptions'!$I$15="No",0,PMT('Model Assumptions'!$I$40/12,'IQF Data'!BB43,-'IQF Data'!BB97,0,1)))</f>
        <v>474.55799953340181</v>
      </c>
      <c r="BC236" s="246">
        <f>IF(ISERROR(IF('Model Assumptions'!$I$15="No",0,PMT('Model Assumptions'!$I$40/12,'IQF Data'!BC43,-'IQF Data'!BC97,0,1))),0,IF('Model Assumptions'!$I$15="No",0,PMT('Model Assumptions'!$I$40/12,'IQF Data'!BC43,-'IQF Data'!BC97,0,1)))</f>
        <v>474.55799953340181</v>
      </c>
      <c r="BD236" s="246">
        <f>IF(ISERROR(IF('Model Assumptions'!$I$15="No",0,PMT('Model Assumptions'!$I$40/12,'IQF Data'!BD43,-'IQF Data'!BD97,0,1))),0,IF('Model Assumptions'!$I$15="No",0,PMT('Model Assumptions'!$I$40/12,'IQF Data'!BD43,-'IQF Data'!BD97,0,1)))</f>
        <v>389.60754792212896</v>
      </c>
      <c r="BE236" s="246">
        <f>IF(ISERROR(IF('Model Assumptions'!$I$15="No",0,PMT('Model Assumptions'!$I$40/12,'IQF Data'!BE43,-'IQF Data'!BE97,0,1))),0,IF('Model Assumptions'!$I$15="No",0,PMT('Model Assumptions'!$I$40/12,'IQF Data'!BE43,-'IQF Data'!BE97,0,1)))</f>
        <v>389.60754792212896</v>
      </c>
      <c r="BF236" s="246">
        <f>IF(ISERROR(IF('Model Assumptions'!$I$15="No",0,PMT('Model Assumptions'!$I$40/12,'IQF Data'!BF43,-'IQF Data'!BF97,0,1))),0,IF('Model Assumptions'!$I$15="No",0,PMT('Model Assumptions'!$I$40/12,'IQF Data'!BF43,-'IQF Data'!BF97,0,1)))</f>
        <v>389.60754792212896</v>
      </c>
      <c r="BG236" s="246">
        <f>IF(ISERROR(IF('Model Assumptions'!$I$15="No",0,PMT('Model Assumptions'!$I$40/12,'IQF Data'!BG43,-'IQF Data'!BG97,0,1))),0,IF('Model Assumptions'!$I$15="No",0,PMT('Model Assumptions'!$I$40/12,'IQF Data'!BG43,-'IQF Data'!BG97,0,1)))</f>
        <v>561.06602529379256</v>
      </c>
      <c r="BH236" s="246">
        <f>IF(ISERROR(IF('Model Assumptions'!$I$15="No",0,PMT('Model Assumptions'!$I$40/12,'IQF Data'!BH43,-'IQF Data'!BH97,0,1))),0,IF('Model Assumptions'!$I$15="No",0,PMT('Model Assumptions'!$I$40/12,'IQF Data'!BH43,-'IQF Data'!BH97,0,1)))</f>
        <v>561.06602529379256</v>
      </c>
      <c r="BI236" s="246">
        <f>IF(ISERROR(IF('Model Assumptions'!$I$15="No",0,PMT('Model Assumptions'!$I$40/12,'IQF Data'!BI43,-'IQF Data'!BI97,0,1))),0,IF('Model Assumptions'!$I$15="No",0,PMT('Model Assumptions'!$I$40/12,'IQF Data'!BI43,-'IQF Data'!BI97,0,1)))</f>
        <v>561.06602529379256</v>
      </c>
      <c r="BJ236" s="246">
        <f>IF(ISERROR(IF('Model Assumptions'!$I$15="No",0,PMT('Model Assumptions'!$I$40/12,'IQF Data'!BJ43,-'IQF Data'!BJ97,0,1))),0,IF('Model Assumptions'!$I$15="No",0,PMT('Model Assumptions'!$I$40/12,'IQF Data'!BJ43,-'IQF Data'!BJ97,0,1)))</f>
        <v>460.5853616228211</v>
      </c>
      <c r="BK236" s="246">
        <f>IF(ISERROR(IF('Model Assumptions'!$I$15="No",0,PMT('Model Assumptions'!$I$40/12,'IQF Data'!BK43,-'IQF Data'!BK97,0,1))),0,IF('Model Assumptions'!$I$15="No",0,PMT('Model Assumptions'!$I$40/12,'IQF Data'!BK43,-'IQF Data'!BK97,0,1)))</f>
        <v>460.5853616228211</v>
      </c>
      <c r="BL236" s="246">
        <f>IF(ISERROR(IF('Model Assumptions'!$I$15="No",0,PMT('Model Assumptions'!$I$40/12,'IQF Data'!BL43,-'IQF Data'!BL97,0,1))),0,IF('Model Assumptions'!$I$15="No",0,PMT('Model Assumptions'!$I$40/12,'IQF Data'!BL43,-'IQF Data'!BL97,0,1)))</f>
        <v>460.5853616228211</v>
      </c>
      <c r="BM236" s="246">
        <f>IF(ISERROR(IF('Model Assumptions'!$I$15="No",0,PMT('Model Assumptions'!$I$40/12,'IQF Data'!BM43,-'IQF Data'!BM97,0,1))),0,IF('Model Assumptions'!$I$15="No",0,PMT('Model Assumptions'!$I$40/12,'IQF Data'!BM43,-'IQF Data'!BM97,0,1)))</f>
        <v>635.44860854010983</v>
      </c>
      <c r="BN236" s="246">
        <f>IF(ISERROR(IF('Model Assumptions'!$I$15="No",0,PMT('Model Assumptions'!$I$40/12,'IQF Data'!BN43,-'IQF Data'!BN97,0,1))),0,IF('Model Assumptions'!$I$15="No",0,PMT('Model Assumptions'!$I$40/12,'IQF Data'!BN43,-'IQF Data'!BN97,0,1)))</f>
        <v>635.44860854010983</v>
      </c>
      <c r="BO236" s="246">
        <f>IF(ISERROR(IF('Model Assumptions'!$I$15="No",0,PMT('Model Assumptions'!$I$40/12,'IQF Data'!BO43,-'IQF Data'!BO97,0,1))),0,IF('Model Assumptions'!$I$15="No",0,PMT('Model Assumptions'!$I$40/12,'IQF Data'!BO43,-'IQF Data'!BO97,0,1)))</f>
        <v>635.44860854010983</v>
      </c>
      <c r="BP236" s="246">
        <f>IF(ISERROR(IF('Model Assumptions'!$I$15="No",0,PMT('Model Assumptions'!$I$40/12,'IQF Data'!BP43,-'IQF Data'!BP97,0,1))),0,IF('Model Assumptions'!$I$15="No",0,PMT('Model Assumptions'!$I$40/12,'IQF Data'!BP43,-'IQF Data'!BP97,0,1)))</f>
        <v>521.61445388713628</v>
      </c>
      <c r="BQ236" s="246">
        <f>IF(ISERROR(IF('Model Assumptions'!$I$15="No",0,PMT('Model Assumptions'!$I$40/12,'IQF Data'!BQ43,-'IQF Data'!BQ97,0,1))),0,IF('Model Assumptions'!$I$15="No",0,PMT('Model Assumptions'!$I$40/12,'IQF Data'!BQ43,-'IQF Data'!BQ97,0,1)))</f>
        <v>521.61445388713628</v>
      </c>
      <c r="BR236" s="246">
        <f>IF(ISERROR(IF('Model Assumptions'!$I$15="No",0,PMT('Model Assumptions'!$I$40/12,'IQF Data'!BR43,-'IQF Data'!BR97,0,1))),0,IF('Model Assumptions'!$I$15="No",0,PMT('Model Assumptions'!$I$40/12,'IQF Data'!BR43,-'IQF Data'!BR97,0,1)))</f>
        <v>521.61445388713628</v>
      </c>
      <c r="BS236" s="246">
        <f>IF(ISERROR(IF('Model Assumptions'!$I$15="No",0,PMT('Model Assumptions'!$I$40/12,'IQF Data'!BS43,-'IQF Data'!BS97,0,1))),0,IF('Model Assumptions'!$I$15="No",0,PMT('Model Assumptions'!$I$40/12,'IQF Data'!BS43,-'IQF Data'!BS97,0,1)))</f>
        <v>520.45391233165901</v>
      </c>
      <c r="BT236" s="246">
        <f>IF(ISERROR(IF('Model Assumptions'!$I$15="No",0,PMT('Model Assumptions'!$I$40/12,'IQF Data'!BT43,-'IQF Data'!BT97,0,1))),0,IF('Model Assumptions'!$I$15="No",0,PMT('Model Assumptions'!$I$40/12,'IQF Data'!BT43,-'IQF Data'!BT97,0,1)))</f>
        <v>520.45391233165901</v>
      </c>
      <c r="BU236" s="246">
        <f>IF(ISERROR(IF('Model Assumptions'!$I$15="No",0,PMT('Model Assumptions'!$I$40/12,'IQF Data'!BU43,-'IQF Data'!BU97,0,1))),0,IF('Model Assumptions'!$I$15="No",0,PMT('Model Assumptions'!$I$40/12,'IQF Data'!BU43,-'IQF Data'!BU97,0,1)))</f>
        <v>520.45391233165901</v>
      </c>
      <c r="BV236" s="246">
        <f>IF(ISERROR(IF('Model Assumptions'!$I$15="No",0,PMT('Model Assumptions'!$I$40/12,'IQF Data'!BV43,-'IQF Data'!BV97,0,1))),0,IF('Model Assumptions'!$I$15="No",0,PMT('Model Assumptions'!$I$40/12,'IQF Data'!BV43,-'IQF Data'!BV97,0,1)))</f>
        <v>427.30917378874375</v>
      </c>
      <c r="BW236" s="246">
        <f>IF(ISERROR(IF('Model Assumptions'!$I$15="No",0,PMT('Model Assumptions'!$I$40/12,'IQF Data'!BW43,-'IQF Data'!BW97,0,1))),0,IF('Model Assumptions'!$I$15="No",0,PMT('Model Assumptions'!$I$40/12,'IQF Data'!BW43,-'IQF Data'!BW97,0,1)))</f>
        <v>427.30917378874375</v>
      </c>
      <c r="BX236" s="246">
        <f>IF(ISERROR(IF('Model Assumptions'!$I$15="No",0,PMT('Model Assumptions'!$I$40/12,'IQF Data'!BX43,-'IQF Data'!BX97,0,1))),0,IF('Model Assumptions'!$I$15="No",0,PMT('Model Assumptions'!$I$40/12,'IQF Data'!BX43,-'IQF Data'!BX97,0,1)))</f>
        <v>427.30917378874375</v>
      </c>
      <c r="BY236" s="246">
        <f>IF(ISERROR(IF('Model Assumptions'!$I$15="No",0,PMT('Model Assumptions'!$I$40/12,'IQF Data'!BY43,-'IQF Data'!BY97,0,1))),0,IF('Model Assumptions'!$I$15="No",0,PMT('Model Assumptions'!$I$40/12,'IQF Data'!BY43,-'IQF Data'!BY97,0,1)))</f>
        <v>629.77445587118632</v>
      </c>
      <c r="BZ236" s="246">
        <f>IF(ISERROR(IF('Model Assumptions'!$I$15="No",0,PMT('Model Assumptions'!$I$40/12,'IQF Data'!BZ43,-'IQF Data'!BZ97,0,1))),0,IF('Model Assumptions'!$I$15="No",0,PMT('Model Assumptions'!$I$40/12,'IQF Data'!BZ43,-'IQF Data'!BZ97,0,1)))</f>
        <v>629.77445587118632</v>
      </c>
      <c r="CA236" s="246">
        <f>IF(ISERROR(IF('Model Assumptions'!$I$15="No",0,PMT('Model Assumptions'!$I$40/12,'IQF Data'!CA43,-'IQF Data'!CA97,0,1))),0,IF('Model Assumptions'!$I$15="No",0,PMT('Model Assumptions'!$I$40/12,'IQF Data'!CA43,-'IQF Data'!CA97,0,1)))</f>
        <v>629.77445587118632</v>
      </c>
      <c r="CB236" s="246">
        <f>IF(ISERROR(IF('Model Assumptions'!$I$15="No",0,PMT('Model Assumptions'!$I$40/12,'IQF Data'!CB43,-'IQF Data'!CB97,0,1))),0,IF('Model Assumptions'!$I$15="No",0,PMT('Model Assumptions'!$I$40/12,'IQF Data'!CB43,-'IQF Data'!CB97,0,1)))</f>
        <v>516.91029979247344</v>
      </c>
      <c r="CC236" s="246">
        <f>IF(ISERROR(IF('Model Assumptions'!$I$15="No",0,PMT('Model Assumptions'!$I$40/12,'IQF Data'!CC43,-'IQF Data'!CC97,0,1))),0,IF('Model Assumptions'!$I$15="No",0,PMT('Model Assumptions'!$I$40/12,'IQF Data'!CC43,-'IQF Data'!CC97,0,1)))</f>
        <v>516.91029979247344</v>
      </c>
      <c r="CD236" s="246">
        <f>IF(ISERROR(IF('Model Assumptions'!$I$15="No",0,PMT('Model Assumptions'!$I$40/12,'IQF Data'!CD43,-'IQF Data'!CD97,0,1))),0,IF('Model Assumptions'!$I$15="No",0,PMT('Model Assumptions'!$I$40/12,'IQF Data'!CD43,-'IQF Data'!CD97,0,1)))</f>
        <v>516.91029979247344</v>
      </c>
      <c r="CE236" s="246">
        <f>IF(ISERROR(IF('Model Assumptions'!$I$15="No",0,PMT('Model Assumptions'!$I$40/12,'IQF Data'!CE43,-'IQF Data'!CE97,0,1))),0,IF('Model Assumptions'!$I$15="No",0,PMT('Model Assumptions'!$I$40/12,'IQF Data'!CE43,-'IQF Data'!CE97,0,1)))</f>
        <v>721.56643305969794</v>
      </c>
      <c r="CF236" s="246">
        <f>IF(ISERROR(IF('Model Assumptions'!$I$15="No",0,PMT('Model Assumptions'!$I$40/12,'IQF Data'!CF43,-'IQF Data'!CF97,0,1))),0,IF('Model Assumptions'!$I$15="No",0,PMT('Model Assumptions'!$I$40/12,'IQF Data'!CF43,-'IQF Data'!CF97,0,1)))</f>
        <v>721.56643305969794</v>
      </c>
      <c r="CG236" s="246">
        <f>IF(ISERROR(IF('Model Assumptions'!$I$15="No",0,PMT('Model Assumptions'!$I$40/12,'IQF Data'!CG43,-'IQF Data'!CG97,0,1))),0,IF('Model Assumptions'!$I$15="No",0,PMT('Model Assumptions'!$I$40/12,'IQF Data'!CG43,-'IQF Data'!CG97,0,1)))</f>
        <v>721.56643305969794</v>
      </c>
      <c r="CH236" s="246">
        <f>IF(ISERROR(IF('Model Assumptions'!$I$15="No",0,PMT('Model Assumptions'!$I$40/12,'IQF Data'!CH43,-'IQF Data'!CH97,0,1))),0,IF('Model Assumptions'!$I$15="No",0,PMT('Model Assumptions'!$I$40/12,'IQF Data'!CH43,-'IQF Data'!CH97,0,1)))</f>
        <v>592.10037599407963</v>
      </c>
      <c r="CI236" s="246">
        <f>IF(ISERROR(IF('Model Assumptions'!$I$15="No",0,PMT('Model Assumptions'!$I$40/12,'IQF Data'!CI43,-'IQF Data'!CI97,0,1))),0,IF('Model Assumptions'!$I$15="No",0,PMT('Model Assumptions'!$I$40/12,'IQF Data'!CI43,-'IQF Data'!CI97,0,1)))</f>
        <v>592.10037599407963</v>
      </c>
      <c r="CJ236" s="246">
        <f>IF(ISERROR(IF('Model Assumptions'!$I$15="No",0,PMT('Model Assumptions'!$I$40/12,'IQF Data'!CJ43,-'IQF Data'!CJ97,0,1))),0,IF('Model Assumptions'!$I$15="No",0,PMT('Model Assumptions'!$I$40/12,'IQF Data'!CJ43,-'IQF Data'!CJ97,0,1)))</f>
        <v>592.10037599407963</v>
      </c>
      <c r="CK236" s="246">
        <f>IF(ISERROR(IF('Model Assumptions'!$I$15="No",0,PMT('Model Assumptions'!$I$40/12,'IQF Data'!CK43,-'IQF Data'!CK97,0,1))),0,IF('Model Assumptions'!$I$15="No",0,PMT('Model Assumptions'!$I$40/12,'IQF Data'!CK43,-'IQF Data'!CK97,0,1)))</f>
        <v>783.03407051574629</v>
      </c>
      <c r="CL236" s="246">
        <f>IF(ISERROR(IF('Model Assumptions'!$I$15="No",0,PMT('Model Assumptions'!$I$40/12,'IQF Data'!CL43,-'IQF Data'!CL97,0,1))),0,IF('Model Assumptions'!$I$15="No",0,PMT('Model Assumptions'!$I$40/12,'IQF Data'!CL43,-'IQF Data'!CL97,0,1)))</f>
        <v>783.03407051574629</v>
      </c>
      <c r="CM236" s="246">
        <f>IF(ISERROR(IF('Model Assumptions'!$I$15="No",0,PMT('Model Assumptions'!$I$40/12,'IQF Data'!CM43,-'IQF Data'!CM97,0,1))),0,IF('Model Assumptions'!$I$15="No",0,PMT('Model Assumptions'!$I$40/12,'IQF Data'!CM43,-'IQF Data'!CM97,0,1)))</f>
        <v>783.03407051574629</v>
      </c>
      <c r="CN236" s="246">
        <f>IF(ISERROR(IF('Model Assumptions'!$I$15="No",0,PMT('Model Assumptions'!$I$40/12,'IQF Data'!CN43,-'IQF Data'!CN97,0,1))),0,IF('Model Assumptions'!$I$15="No",0,PMT('Model Assumptions'!$I$40/12,'IQF Data'!CN43,-'IQF Data'!CN97,0,1)))</f>
        <v>642.52214089312827</v>
      </c>
      <c r="CO236" s="246">
        <f>IF(ISERROR(IF('Model Assumptions'!$I$15="No",0,PMT('Model Assumptions'!$I$40/12,'IQF Data'!CO43,-'IQF Data'!CO97,0,1))),0,IF('Model Assumptions'!$I$15="No",0,PMT('Model Assumptions'!$I$40/12,'IQF Data'!CO43,-'IQF Data'!CO97,0,1)))</f>
        <v>642.52214089312827</v>
      </c>
      <c r="CP236" s="246">
        <f>IF(ISERROR(IF('Model Assumptions'!$I$15="No",0,PMT('Model Assumptions'!$I$40/12,'IQF Data'!CP43,-'IQF Data'!CP97,0,1))),0,IF('Model Assumptions'!$I$15="No",0,PMT('Model Assumptions'!$I$40/12,'IQF Data'!CP43,-'IQF Data'!CP97,0,1)))</f>
        <v>642.52214089312827</v>
      </c>
      <c r="CQ236" s="246">
        <f>IF(ISERROR(IF('Model Assumptions'!$I$15="No",0,PMT('Model Assumptions'!$I$40/12,'IQF Data'!CQ43,-'IQF Data'!CQ97,0,1))),0,IF('Model Assumptions'!$I$15="No",0,PMT('Model Assumptions'!$I$40/12,'IQF Data'!CQ43,-'IQF Data'!CQ97,0,1)))</f>
        <v>853.17802685221818</v>
      </c>
      <c r="CR236" s="246">
        <f>IF(ISERROR(IF('Model Assumptions'!$I$15="No",0,PMT('Model Assumptions'!$I$40/12,'IQF Data'!CR43,-'IQF Data'!CR97,0,1))),0,IF('Model Assumptions'!$I$15="No",0,PMT('Model Assumptions'!$I$40/12,'IQF Data'!CR43,-'IQF Data'!CR97,0,1)))</f>
        <v>853.17802685221818</v>
      </c>
      <c r="CS236" s="246">
        <f>IF(ISERROR(IF('Model Assumptions'!$I$15="No",0,PMT('Model Assumptions'!$I$40/12,'IQF Data'!CS43,-'IQF Data'!CS97,0,1))),0,IF('Model Assumptions'!$I$15="No",0,PMT('Model Assumptions'!$I$40/12,'IQF Data'!CS43,-'IQF Data'!CS97,0,1)))</f>
        <v>853.17802685221818</v>
      </c>
      <c r="CT236" s="246">
        <f>IF(ISERROR(IF('Model Assumptions'!$I$15="No",0,PMT('Model Assumptions'!$I$40/12,'IQF Data'!CT43,-'IQF Data'!CT97,0,1))),0,IF('Model Assumptions'!$I$15="No",0,PMT('Model Assumptions'!$I$40/12,'IQF Data'!CT43,-'IQF Data'!CT97,0,1)))</f>
        <v>700.06043517691364</v>
      </c>
      <c r="CU236" s="246">
        <f>IF(ISERROR(IF('Model Assumptions'!$I$15="No",0,PMT('Model Assumptions'!$I$40/12,'IQF Data'!CU43,-'IQF Data'!CU97,0,1))),0,IF('Model Assumptions'!$I$15="No",0,PMT('Model Assumptions'!$I$40/12,'IQF Data'!CU43,-'IQF Data'!CU97,0,1)))</f>
        <v>700.06043517691364</v>
      </c>
      <c r="CV236" s="246">
        <f>IF(ISERROR(IF('Model Assumptions'!$I$15="No",0,PMT('Model Assumptions'!$I$40/12,'IQF Data'!CV43,-'IQF Data'!CV97,0,1))),0,IF('Model Assumptions'!$I$15="No",0,PMT('Model Assumptions'!$I$40/12,'IQF Data'!CV43,-'IQF Data'!CV97,0,1)))</f>
        <v>700.06043517691364</v>
      </c>
      <c r="CW236" s="246">
        <f>IF(ISERROR(IF('Model Assumptions'!$I$15="No",0,PMT('Model Assumptions'!$I$40/12,'IQF Data'!CW43,-'IQF Data'!CW97,0,1))),0,IF('Model Assumptions'!$I$15="No",0,PMT('Model Assumptions'!$I$40/12,'IQF Data'!CW43,-'IQF Data'!CW97,0,1)))</f>
        <v>899.54044166140523</v>
      </c>
      <c r="CX236" s="246">
        <f>IF(ISERROR(IF('Model Assumptions'!$I$15="No",0,PMT('Model Assumptions'!$I$40/12,'IQF Data'!CX43,-'IQF Data'!CX97,0,1))),0,IF('Model Assumptions'!$I$15="No",0,PMT('Model Assumptions'!$I$40/12,'IQF Data'!CX43,-'IQF Data'!CX97,0,1)))</f>
        <v>899.54044166140523</v>
      </c>
      <c r="CY236" s="246">
        <f>IF(ISERROR(IF('Model Assumptions'!$I$15="No",0,PMT('Model Assumptions'!$I$40/12,'IQF Data'!CY43,-'IQF Data'!CY97,0,1))),0,IF('Model Assumptions'!$I$15="No",0,PMT('Model Assumptions'!$I$40/12,'IQF Data'!CY43,-'IQF Data'!CY97,0,1)))</f>
        <v>899.54044166140523</v>
      </c>
      <c r="CZ236" s="246">
        <f>IF(ISERROR(IF('Model Assumptions'!$I$15="No",0,PMT('Model Assumptions'!$I$40/12,'IQF Data'!CZ43,-'IQF Data'!CZ97,0,1))),0,IF('Model Assumptions'!$I$15="No",0,PMT('Model Assumptions'!$I$40/12,'IQF Data'!CZ43,-'IQF Data'!CZ97,0,1)))</f>
        <v>738.09208932109777</v>
      </c>
      <c r="DA236" s="246">
        <f>IF(ISERROR(IF('Model Assumptions'!$I$15="No",0,PMT('Model Assumptions'!$I$40/12,'IQF Data'!DA43,-'IQF Data'!DA97,0,1))),0,IF('Model Assumptions'!$I$15="No",0,PMT('Model Assumptions'!$I$40/12,'IQF Data'!DA43,-'IQF Data'!DA97,0,1)))</f>
        <v>738.09208932109777</v>
      </c>
      <c r="DB236" s="246">
        <f>IF(ISERROR(IF('Model Assumptions'!$I$15="No",0,PMT('Model Assumptions'!$I$40/12,'IQF Data'!DB43,-'IQF Data'!DB97,0,1))),0,IF('Model Assumptions'!$I$15="No",0,PMT('Model Assumptions'!$I$40/12,'IQF Data'!DB43,-'IQF Data'!DB97,0,1)))</f>
        <v>738.09208932109777</v>
      </c>
      <c r="DC236" s="246">
        <f>IF(ISERROR(IF('Model Assumptions'!$I$15="No",0,PMT('Model Assumptions'!$I$40/12,'IQF Data'!DC43,-'IQF Data'!DC97,0,1))),0,IF('Model Assumptions'!$I$15="No",0,PMT('Model Assumptions'!$I$40/12,'IQF Data'!DC43,-'IQF Data'!DC97,0,1)))</f>
        <v>284.01996800134299</v>
      </c>
      <c r="DD236" s="246">
        <f>IF(ISERROR(IF('Model Assumptions'!$I$15="No",0,PMT('Model Assumptions'!$I$40/12,'IQF Data'!DD43,-'IQF Data'!DD97,0,1))),0,IF('Model Assumptions'!$I$15="No",0,PMT('Model Assumptions'!$I$40/12,'IQF Data'!DD43,-'IQF Data'!DD97,0,1)))</f>
        <v>284.01996800134299</v>
      </c>
      <c r="DE236" s="246">
        <f>IF(ISERROR(IF('Model Assumptions'!$I$15="No",0,PMT('Model Assumptions'!$I$40/12,'IQF Data'!DE43,-'IQF Data'!DE97,0,1))),0,IF('Model Assumptions'!$I$15="No",0,PMT('Model Assumptions'!$I$40/12,'IQF Data'!DE43,-'IQF Data'!DE97,0,1)))</f>
        <v>284.01996800134299</v>
      </c>
      <c r="DF236" s="246">
        <f>IF(ISERROR(IF('Model Assumptions'!$I$15="No",0,PMT('Model Assumptions'!$I$40/12,'IQF Data'!DF43,-'IQF Data'!DF97,0,1))),0,IF('Model Assumptions'!$I$15="No",0,PMT('Model Assumptions'!$I$40/12,'IQF Data'!DF43,-'IQF Data'!DF97,0,1)))</f>
        <v>233.36748225713814</v>
      </c>
      <c r="DG236" s="246">
        <f>IF(ISERROR(IF('Model Assumptions'!$I$15="No",0,PMT('Model Assumptions'!$I$40/12,'IQF Data'!DG43,-'IQF Data'!DG97,0,1))),0,IF('Model Assumptions'!$I$15="No",0,PMT('Model Assumptions'!$I$40/12,'IQF Data'!DG43,-'IQF Data'!DG97,0,1)))</f>
        <v>233.36748225713814</v>
      </c>
      <c r="DH236" s="246">
        <f>IF(ISERROR(IF('Model Assumptions'!$I$15="No",0,PMT('Model Assumptions'!$I$40/12,'IQF Data'!DH43,-'IQF Data'!DH97,0,1))),0,IF('Model Assumptions'!$I$15="No",0,PMT('Model Assumptions'!$I$40/12,'IQF Data'!DH43,-'IQF Data'!DH97,0,1)))</f>
        <v>233.36748225713814</v>
      </c>
      <c r="DI236" s="246">
        <f>IF(ISERROR(IF('Model Assumptions'!$I$15="No",0,PMT('Model Assumptions'!$I$40/12,'IQF Data'!DI43,-'IQF Data'!DI97,0,1))),0,IF('Model Assumptions'!$I$15="No",0,PMT('Model Assumptions'!$I$40/12,'IQF Data'!DI43,-'IQF Data'!DI97,0,1)))</f>
        <v>225.46723572473553</v>
      </c>
      <c r="DJ236" s="246">
        <f>IF(ISERROR(IF('Model Assumptions'!$I$15="No",0,PMT('Model Assumptions'!$I$40/12,'IQF Data'!DJ43,-'IQF Data'!DJ97,0,1))),0,IF('Model Assumptions'!$I$15="No",0,PMT('Model Assumptions'!$I$40/12,'IQF Data'!DJ43,-'IQF Data'!DJ97,0,1)))</f>
        <v>225.46723572473553</v>
      </c>
      <c r="DK236" s="246">
        <f>IF(ISERROR(IF('Model Assumptions'!$I$15="No",0,PMT('Model Assumptions'!$I$40/12,'IQF Data'!DK43,-'IQF Data'!DK97,0,1))),0,IF('Model Assumptions'!$I$15="No",0,PMT('Model Assumptions'!$I$40/12,'IQF Data'!DK43,-'IQF Data'!DK97,0,1)))</f>
        <v>225.46723572473553</v>
      </c>
      <c r="DL236" s="246">
        <f>IF(ISERROR(IF('Model Assumptions'!$I$15="No",0,PMT('Model Assumptions'!$I$40/12,'IQF Data'!DL43,-'IQF Data'!DL97,0,1))),0,IF('Model Assumptions'!$I$15="No",0,PMT('Model Assumptions'!$I$40/12,'IQF Data'!DL43,-'IQF Data'!DL97,0,1)))</f>
        <v>185.38618958160427</v>
      </c>
      <c r="DM236" s="246">
        <f>IF(ISERROR(IF('Model Assumptions'!$I$15="No",0,PMT('Model Assumptions'!$I$40/12,'IQF Data'!DM43,-'IQF Data'!DM97,0,1))),0,IF('Model Assumptions'!$I$15="No",0,PMT('Model Assumptions'!$I$40/12,'IQF Data'!DM43,-'IQF Data'!DM97,0,1)))</f>
        <v>185.38618958160427</v>
      </c>
      <c r="DN236" s="246">
        <f>IF(ISERROR(IF('Model Assumptions'!$I$15="No",0,PMT('Model Assumptions'!$I$40/12,'IQF Data'!DN43,-'IQF Data'!DN97,0,1))),0,IF('Model Assumptions'!$I$15="No",0,PMT('Model Assumptions'!$I$40/12,'IQF Data'!DN43,-'IQF Data'!DN97,0,1)))</f>
        <v>185.38618958160427</v>
      </c>
      <c r="DO236" s="246">
        <f>IF(ISERROR(IF('Model Assumptions'!$I$15="No",0,PMT('Model Assumptions'!$I$40/12,'IQF Data'!DO43,-'IQF Data'!DO97,0,1))),0,IF('Model Assumptions'!$I$15="No",0,PMT('Model Assumptions'!$I$40/12,'IQF Data'!DO43,-'IQF Data'!DO97,0,1)))</f>
        <v>260.02313373083086</v>
      </c>
      <c r="DP236" s="246">
        <f>IF(ISERROR(IF('Model Assumptions'!$I$15="No",0,PMT('Model Assumptions'!$I$40/12,'IQF Data'!DP43,-'IQF Data'!DP97,0,1))),0,IF('Model Assumptions'!$I$15="No",0,PMT('Model Assumptions'!$I$40/12,'IQF Data'!DP43,-'IQF Data'!DP97,0,1)))</f>
        <v>260.02313373083086</v>
      </c>
      <c r="DQ236" s="246">
        <f>IF(ISERROR(IF('Model Assumptions'!$I$15="No",0,PMT('Model Assumptions'!$I$40/12,'IQF Data'!DQ43,-'IQF Data'!DQ97,0,1))),0,IF('Model Assumptions'!$I$15="No",0,PMT('Model Assumptions'!$I$40/12,'IQF Data'!DQ43,-'IQF Data'!DQ97,0,1)))</f>
        <v>260.02313373083086</v>
      </c>
      <c r="DR236" s="246">
        <f>IF(ISERROR(IF('Model Assumptions'!$I$15="No",0,PMT('Model Assumptions'!$I$40/12,'IQF Data'!DR43,-'IQF Data'!DR97,0,1))),0,IF('Model Assumptions'!$I$15="No",0,PMT('Model Assumptions'!$I$40/12,'IQF Data'!DR43,-'IQF Data'!DR97,0,1)))</f>
        <v>213.74098832863581</v>
      </c>
      <c r="DS236" s="246">
        <f>IF(ISERROR(IF('Model Assumptions'!$I$15="No",0,PMT('Model Assumptions'!$I$40/12,'IQF Data'!DS43,-'IQF Data'!DS97,0,1))),0,IF('Model Assumptions'!$I$15="No",0,PMT('Model Assumptions'!$I$40/12,'IQF Data'!DS43,-'IQF Data'!DS97,0,1)))</f>
        <v>213.74098832863581</v>
      </c>
      <c r="DT236" s="246">
        <f>IF(ISERROR(IF('Model Assumptions'!$I$15="No",0,PMT('Model Assumptions'!$I$40/12,'IQF Data'!DT43,-'IQF Data'!DT97,0,1))),0,IF('Model Assumptions'!$I$15="No",0,PMT('Model Assumptions'!$I$40/12,'IQF Data'!DT43,-'IQF Data'!DT97,0,1)))</f>
        <v>213.74098832863581</v>
      </c>
      <c r="DU236" s="246">
        <f>IF(ISERROR(IF('Model Assumptions'!$I$15="No",0,PMT('Model Assumptions'!$I$40/12,'IQF Data'!DU43,-'IQF Data'!DU97,0,1))),0,IF('Model Assumptions'!$I$15="No",0,PMT('Model Assumptions'!$I$40/12,'IQF Data'!DU43,-'IQF Data'!DU97,0,1)))</f>
        <v>418.54420157882885</v>
      </c>
      <c r="DV236" s="246">
        <f>IF(ISERROR(IF('Model Assumptions'!$I$15="No",0,PMT('Model Assumptions'!$I$40/12,'IQF Data'!DV43,-'IQF Data'!DV97,0,1))),0,IF('Model Assumptions'!$I$15="No",0,PMT('Model Assumptions'!$I$40/12,'IQF Data'!DV43,-'IQF Data'!DV97,0,1)))</f>
        <v>418.54420157882885</v>
      </c>
      <c r="DW236" s="246">
        <f>IF(ISERROR(IF('Model Assumptions'!$I$15="No",0,PMT('Model Assumptions'!$I$40/12,'IQF Data'!DW43,-'IQF Data'!DW97,0,1))),0,IF('Model Assumptions'!$I$15="No",0,PMT('Model Assumptions'!$I$40/12,'IQF Data'!DW43,-'IQF Data'!DW97,0,1)))</f>
        <v>418.54420157882885</v>
      </c>
      <c r="DX236" s="246">
        <f>IF(ISERROR(IF('Model Assumptions'!$I$15="No",0,PMT('Model Assumptions'!$I$40/12,'IQF Data'!DX43,-'IQF Data'!DX97,0,1))),0,IF('Model Assumptions'!$I$15="No",0,PMT('Model Assumptions'!$I$40/12,'IQF Data'!DX43,-'IQF Data'!DX97,0,1)))</f>
        <v>343.87177356319137</v>
      </c>
      <c r="DY236" s="246">
        <f>IF(ISERROR(IF('Model Assumptions'!$I$15="No",0,PMT('Model Assumptions'!$I$40/12,'IQF Data'!DY43,-'IQF Data'!DY97,0,1))),0,IF('Model Assumptions'!$I$15="No",0,PMT('Model Assumptions'!$I$40/12,'IQF Data'!DY43,-'IQF Data'!DY97,0,1)))</f>
        <v>343.87177356319137</v>
      </c>
      <c r="DZ236" s="246">
        <f>IF(ISERROR(IF('Model Assumptions'!$I$15="No",0,PMT('Model Assumptions'!$I$40/12,'IQF Data'!DZ43,-'IQF Data'!DZ97,0,1))),0,IF('Model Assumptions'!$I$15="No",0,PMT('Model Assumptions'!$I$40/12,'IQF Data'!DZ43,-'IQF Data'!DZ97,0,1)))</f>
        <v>343.87177356319137</v>
      </c>
      <c r="EA236" s="246">
        <f>IF(ISERROR(IF('Model Assumptions'!$I$15="No",0,PMT('Model Assumptions'!$I$40/12,'IQF Data'!EA43,-'IQF Data'!EA97,0,1))),0,IF('Model Assumptions'!$I$15="No",0,PMT('Model Assumptions'!$I$40/12,'IQF Data'!EA43,-'IQF Data'!EA97,0,1)))</f>
        <v>432.15323437659345</v>
      </c>
      <c r="EB236" s="246">
        <f>IF(ISERROR(IF('Model Assumptions'!$I$15="No",0,PMT('Model Assumptions'!$I$40/12,'IQF Data'!EB43,-'IQF Data'!EB97,0,1))),0,IF('Model Assumptions'!$I$15="No",0,PMT('Model Assumptions'!$I$40/12,'IQF Data'!EB43,-'IQF Data'!EB97,0,1)))</f>
        <v>432.15323437659345</v>
      </c>
      <c r="EC236" s="246">
        <f>IF(ISERROR(IF('Model Assumptions'!$I$15="No",0,PMT('Model Assumptions'!$I$40/12,'IQF Data'!EC43,-'IQF Data'!EC97,0,1))),0,IF('Model Assumptions'!$I$15="No",0,PMT('Model Assumptions'!$I$40/12,'IQF Data'!EC43,-'IQF Data'!EC97,0,1)))</f>
        <v>432.15323437659345</v>
      </c>
      <c r="ED236" s="246">
        <f>IF(ISERROR(IF('Model Assumptions'!$I$15="No",0,PMT('Model Assumptions'!$I$40/12,'IQF Data'!ED43,-'IQF Data'!ED97,0,1))),0,IF('Model Assumptions'!$I$15="No",0,PMT('Model Assumptions'!$I$40/12,'IQF Data'!ED43,-'IQF Data'!ED97,0,1)))</f>
        <v>355.03771869864812</v>
      </c>
      <c r="EE236" s="246">
        <f>IF(ISERROR(IF('Model Assumptions'!$I$15="No",0,PMT('Model Assumptions'!$I$40/12,'IQF Data'!EE43,-'IQF Data'!EE97,0,1))),0,IF('Model Assumptions'!$I$15="No",0,PMT('Model Assumptions'!$I$40/12,'IQF Data'!EE43,-'IQF Data'!EE97,0,1)))</f>
        <v>355.03771869864812</v>
      </c>
      <c r="EF236" s="246">
        <f>IF(ISERROR(IF('Model Assumptions'!$I$15="No",0,PMT('Model Assumptions'!$I$40/12,'IQF Data'!EF43,-'IQF Data'!EF97,0,1))),0,IF('Model Assumptions'!$I$15="No",0,PMT('Model Assumptions'!$I$40/12,'IQF Data'!EF43,-'IQF Data'!EF97,0,1)))</f>
        <v>355.03771869864812</v>
      </c>
      <c r="EG236" s="246">
        <f>IF(ISERROR(IF('Model Assumptions'!$I$15="No",0,PMT('Model Assumptions'!$I$40/12,'IQF Data'!EG43,-'IQF Data'!EG97,0,1))),0,IF('Model Assumptions'!$I$15="No",0,PMT('Model Assumptions'!$I$40/12,'IQF Data'!EG43,-'IQF Data'!EG97,0,1)))</f>
        <v>0</v>
      </c>
      <c r="EH236" s="246">
        <f>IF(ISERROR(IF('Model Assumptions'!$I$15="No",0,PMT('Model Assumptions'!$I$40/12,'IQF Data'!EH43,-'IQF Data'!EH97,0,1))),0,IF('Model Assumptions'!$I$15="No",0,PMT('Model Assumptions'!$I$40/12,'IQF Data'!EH43,-'IQF Data'!EH97,0,1)))</f>
        <v>0</v>
      </c>
      <c r="EI236" s="246">
        <f>IF(ISERROR(IF('Model Assumptions'!$I$15="No",0,PMT('Model Assumptions'!$I$40/12,'IQF Data'!EI43,-'IQF Data'!EI97,0,1))),0,IF('Model Assumptions'!$I$15="No",0,PMT('Model Assumptions'!$I$40/12,'IQF Data'!EI43,-'IQF Data'!EI97,0,1)))</f>
        <v>0</v>
      </c>
      <c r="EJ236" s="246">
        <f>IF(ISERROR(IF('Model Assumptions'!$I$15="No",0,PMT('Model Assumptions'!$I$40/12,'IQF Data'!EJ43,-'IQF Data'!EJ97,0,1))),0,IF('Model Assumptions'!$I$15="No",0,PMT('Model Assumptions'!$I$40/12,'IQF Data'!EJ43,-'IQF Data'!EJ97,0,1)))</f>
        <v>0</v>
      </c>
      <c r="EK236" s="246">
        <f>IF(ISERROR(IF('Model Assumptions'!$I$15="No",0,PMT('Model Assumptions'!$I$40/12,'IQF Data'!EK43,-'IQF Data'!EK97,0,1))),0,IF('Model Assumptions'!$I$15="No",0,PMT('Model Assumptions'!$I$40/12,'IQF Data'!EK43,-'IQF Data'!EK97,0,1)))</f>
        <v>0</v>
      </c>
      <c r="EL236" s="246">
        <f>IF(ISERROR(IF('Model Assumptions'!$I$15="No",0,PMT('Model Assumptions'!$I$40/12,'IQF Data'!EL43,-'IQF Data'!EL97,0,1))),0,IF('Model Assumptions'!$I$15="No",0,PMT('Model Assumptions'!$I$40/12,'IQF Data'!EL43,-'IQF Data'!EL97,0,1)))</f>
        <v>0</v>
      </c>
      <c r="EM236" s="246">
        <f>IF(ISERROR(IF('Model Assumptions'!$I$15="No",0,PMT('Model Assumptions'!$I$40/12,'IQF Data'!EM43,-'IQF Data'!EM97,0,1))),0,IF('Model Assumptions'!$I$15="No",0,PMT('Model Assumptions'!$I$40/12,'IQF Data'!EM43,-'IQF Data'!EM97,0,1)))</f>
        <v>0</v>
      </c>
      <c r="EN236" s="246">
        <f>IF(ISERROR(IF('Model Assumptions'!$I$15="No",0,PMT('Model Assumptions'!$I$40/12,'IQF Data'!EN43,-'IQF Data'!EN97,0,1))),0,IF('Model Assumptions'!$I$15="No",0,PMT('Model Assumptions'!$I$40/12,'IQF Data'!EN43,-'IQF Data'!EN97,0,1)))</f>
        <v>0</v>
      </c>
      <c r="EO236" s="246">
        <f>IF(ISERROR(IF('Model Assumptions'!$I$15="No",0,PMT('Model Assumptions'!$I$40/12,'IQF Data'!EO43,-'IQF Data'!EO97,0,1))),0,IF('Model Assumptions'!$I$15="No",0,PMT('Model Assumptions'!$I$40/12,'IQF Data'!EO43,-'IQF Data'!EO97,0,1)))</f>
        <v>0</v>
      </c>
      <c r="EP236" s="246">
        <f>IF(ISERROR(IF('Model Assumptions'!$I$15="No",0,PMT('Model Assumptions'!$I$40/12,'IQF Data'!EP43,-'IQF Data'!EP97,0,1))),0,IF('Model Assumptions'!$I$15="No",0,PMT('Model Assumptions'!$I$40/12,'IQF Data'!EP43,-'IQF Data'!EP97,0,1)))</f>
        <v>0</v>
      </c>
      <c r="EQ236" s="246">
        <f>IF(ISERROR(IF('Model Assumptions'!$I$15="No",0,PMT('Model Assumptions'!$I$40/12,'IQF Data'!EQ43,-'IQF Data'!EQ97,0,1))),0,IF('Model Assumptions'!$I$15="No",0,PMT('Model Assumptions'!$I$40/12,'IQF Data'!EQ43,-'IQF Data'!EQ97,0,1)))</f>
        <v>0</v>
      </c>
      <c r="ER236" s="246">
        <f>IF(ISERROR(IF('Model Assumptions'!$I$15="No",0,PMT('Model Assumptions'!$I$40/12,'IQF Data'!ER43,-'IQF Data'!ER97,0,1))),0,IF('Model Assumptions'!$I$15="No",0,PMT('Model Assumptions'!$I$40/12,'IQF Data'!ER43,-'IQF Data'!ER97,0,1)))</f>
        <v>0</v>
      </c>
      <c r="ES236" s="246">
        <f>IF(ISERROR(IF('Model Assumptions'!$I$15="No",0,PMT('Model Assumptions'!$I$40/12,'IQF Data'!ES43,-'IQF Data'!ES97,0,1))),0,IF('Model Assumptions'!$I$15="No",0,PMT('Model Assumptions'!$I$40/12,'IQF Data'!ES43,-'IQF Data'!ES97,0,1)))</f>
        <v>0</v>
      </c>
      <c r="ET236" s="246">
        <f>IF(ISERROR(IF('Model Assumptions'!$I$15="No",0,PMT('Model Assumptions'!$I$40/12,'IQF Data'!ET43,-'IQF Data'!ET97,0,1))),0,IF('Model Assumptions'!$I$15="No",0,PMT('Model Assumptions'!$I$40/12,'IQF Data'!ET43,-'IQF Data'!ET97,0,1)))</f>
        <v>0</v>
      </c>
      <c r="EU236" s="246">
        <f>IF(ISERROR(IF('Model Assumptions'!$I$15="No",0,PMT('Model Assumptions'!$I$40/12,'IQF Data'!EU43,-'IQF Data'!EU97,0,1))),0,IF('Model Assumptions'!$I$15="No",0,PMT('Model Assumptions'!$I$40/12,'IQF Data'!EU43,-'IQF Data'!EU97,0,1)))</f>
        <v>0</v>
      </c>
      <c r="EV236" s="246">
        <f>IF(ISERROR(IF('Model Assumptions'!$I$15="No",0,PMT('Model Assumptions'!$I$40/12,'IQF Data'!EV43,-'IQF Data'!EV97,0,1))),0,IF('Model Assumptions'!$I$15="No",0,PMT('Model Assumptions'!$I$40/12,'IQF Data'!EV43,-'IQF Data'!EV97,0,1)))</f>
        <v>0</v>
      </c>
      <c r="EW236" s="246">
        <f>IF(ISERROR(IF('Model Assumptions'!$I$15="No",0,PMT('Model Assumptions'!$I$40/12,'IQF Data'!EW43,-'IQF Data'!EW97,0,1))),0,IF('Model Assumptions'!$I$15="No",0,PMT('Model Assumptions'!$I$40/12,'IQF Data'!EW43,-'IQF Data'!EW97,0,1)))</f>
        <v>0</v>
      </c>
      <c r="EX236" s="246">
        <f>IF(ISERROR(IF('Model Assumptions'!$I$15="No",0,PMT('Model Assumptions'!$I$40/12,'IQF Data'!EX43,-'IQF Data'!EX97,0,1))),0,IF('Model Assumptions'!$I$15="No",0,PMT('Model Assumptions'!$I$40/12,'IQF Data'!EX43,-'IQF Data'!EX97,0,1)))</f>
        <v>0</v>
      </c>
      <c r="EY236" s="246">
        <f>IF(ISERROR(IF('Model Assumptions'!$I$15="No",0,PMT('Model Assumptions'!$I$40/12,'IQF Data'!EY43,-'IQF Data'!EY97,0,1))),0,IF('Model Assumptions'!$I$15="No",0,PMT('Model Assumptions'!$I$40/12,'IQF Data'!EY43,-'IQF Data'!EY97,0,1)))</f>
        <v>0</v>
      </c>
      <c r="EZ236" s="246">
        <f>IF(ISERROR(IF('Model Assumptions'!$I$15="No",0,PMT('Model Assumptions'!$I$40/12,'IQF Data'!EZ43,-'IQF Data'!EZ97,0,1))),0,IF('Model Assumptions'!$I$15="No",0,PMT('Model Assumptions'!$I$40/12,'IQF Data'!EZ43,-'IQF Data'!EZ97,0,1)))</f>
        <v>0</v>
      </c>
      <c r="FA236" s="246">
        <f>IF(ISERROR(IF('Model Assumptions'!$I$15="No",0,PMT('Model Assumptions'!$I$40/12,'IQF Data'!FA43,-'IQF Data'!FA97,0,1))),0,IF('Model Assumptions'!$I$15="No",0,PMT('Model Assumptions'!$I$40/12,'IQF Data'!FA43,-'IQF Data'!FA97,0,1)))</f>
        <v>0</v>
      </c>
      <c r="FB236" s="246">
        <f>IF(ISERROR(IF('Model Assumptions'!$I$15="No",0,PMT('Model Assumptions'!$I$40/12,'IQF Data'!FB43,-'IQF Data'!FB97,0,1))),0,IF('Model Assumptions'!$I$15="No",0,PMT('Model Assumptions'!$I$40/12,'IQF Data'!FB43,-'IQF Data'!FB97,0,1)))</f>
        <v>0</v>
      </c>
      <c r="FC236" s="246">
        <f>IF(ISERROR(IF('Model Assumptions'!$I$15="No",0,PMT('Model Assumptions'!$I$40/12,'IQF Data'!FC43,-'IQF Data'!FC97,0,1))),0,IF('Model Assumptions'!$I$15="No",0,PMT('Model Assumptions'!$I$40/12,'IQF Data'!FC43,-'IQF Data'!FC97,0,1)))</f>
        <v>0</v>
      </c>
      <c r="FD236" s="246">
        <f>IF(ISERROR(IF('Model Assumptions'!$I$15="No",0,PMT('Model Assumptions'!$I$40/12,'IQF Data'!FD43,-'IQF Data'!FD97,0,1))),0,IF('Model Assumptions'!$I$15="No",0,PMT('Model Assumptions'!$I$40/12,'IQF Data'!FD43,-'IQF Data'!FD97,0,1)))</f>
        <v>0</v>
      </c>
      <c r="FE236" s="246">
        <f>IF(ISERROR(IF('Model Assumptions'!$I$15="No",0,PMT('Model Assumptions'!$I$40/12,'IQF Data'!FE43,-'IQF Data'!FE97,0,1))),0,IF('Model Assumptions'!$I$15="No",0,PMT('Model Assumptions'!$I$40/12,'IQF Data'!FE43,-'IQF Data'!FE97,0,1)))</f>
        <v>0</v>
      </c>
      <c r="FF236" s="246">
        <f>IF(ISERROR(IF('Model Assumptions'!$I$15="No",0,PMT('Model Assumptions'!$I$40/12,'IQF Data'!FF43,-'IQF Data'!FF97,0,1))),0,IF('Model Assumptions'!$I$15="No",0,PMT('Model Assumptions'!$I$40/12,'IQF Data'!FF43,-'IQF Data'!FF97,0,1)))</f>
        <v>0</v>
      </c>
      <c r="FG236" s="246">
        <f>IF(ISERROR(IF('Model Assumptions'!$I$15="No",0,PMT('Model Assumptions'!$I$40/12,'IQF Data'!FG43,-'IQF Data'!FG97,0,1))),0,IF('Model Assumptions'!$I$15="No",0,PMT('Model Assumptions'!$I$40/12,'IQF Data'!FG43,-'IQF Data'!FG97,0,1)))</f>
        <v>0</v>
      </c>
      <c r="FH236" s="246">
        <f>IF(ISERROR(IF('Model Assumptions'!$I$15="No",0,PMT('Model Assumptions'!$I$40/12,'IQF Data'!FH43,-'IQF Data'!FH97,0,1))),0,IF('Model Assumptions'!$I$15="No",0,PMT('Model Assumptions'!$I$40/12,'IQF Data'!FH43,-'IQF Data'!FH97,0,1)))</f>
        <v>0</v>
      </c>
      <c r="FI236" s="246">
        <f>IF(ISERROR(IF('Model Assumptions'!$I$15="No",0,PMT('Model Assumptions'!$I$40/12,'IQF Data'!FI43,-'IQF Data'!FI97,0,1))),0,IF('Model Assumptions'!$I$15="No",0,PMT('Model Assumptions'!$I$40/12,'IQF Data'!FI43,-'IQF Data'!FI97,0,1)))</f>
        <v>0</v>
      </c>
      <c r="FJ236" s="246">
        <f>IF(ISERROR(IF('Model Assumptions'!$I$15="No",0,PMT('Model Assumptions'!$I$40/12,'IQF Data'!FJ43,-'IQF Data'!FJ97,0,1))),0,IF('Model Assumptions'!$I$15="No",0,PMT('Model Assumptions'!$I$40/12,'IQF Data'!FJ43,-'IQF Data'!FJ97,0,1)))</f>
        <v>0</v>
      </c>
      <c r="FK236" s="246">
        <f>IF(ISERROR(IF('Model Assumptions'!$I$15="No",0,PMT('Model Assumptions'!$I$40/12,'IQF Data'!FK43,-'IQF Data'!FK97,0,1))),0,IF('Model Assumptions'!$I$15="No",0,PMT('Model Assumptions'!$I$40/12,'IQF Data'!FK43,-'IQF Data'!FK97,0,1)))</f>
        <v>0</v>
      </c>
      <c r="FL236" s="246">
        <f>IF(ISERROR(IF('Model Assumptions'!$I$15="No",0,PMT('Model Assumptions'!$I$40/12,'IQF Data'!FL43,-'IQF Data'!FL97,0,1))),0,IF('Model Assumptions'!$I$15="No",0,PMT('Model Assumptions'!$I$40/12,'IQF Data'!FL43,-'IQF Data'!FL97,0,1)))</f>
        <v>0</v>
      </c>
      <c r="FM236" s="246">
        <f>IF(ISERROR(IF('Model Assumptions'!$I$15="No",0,PMT('Model Assumptions'!$I$40/12,'IQF Data'!FM43,-'IQF Data'!FM97,0,1))),0,IF('Model Assumptions'!$I$15="No",0,PMT('Model Assumptions'!$I$40/12,'IQF Data'!FM43,-'IQF Data'!FM97,0,1)))</f>
        <v>0</v>
      </c>
      <c r="FN236" s="246">
        <f>IF(ISERROR(IF('Model Assumptions'!$I$15="No",0,PMT('Model Assumptions'!$I$40/12,'IQF Data'!FN43,-'IQF Data'!FN97,0,1))),0,IF('Model Assumptions'!$I$15="No",0,PMT('Model Assumptions'!$I$40/12,'IQF Data'!FN43,-'IQF Data'!FN97,0,1)))</f>
        <v>0</v>
      </c>
      <c r="FO236" s="246">
        <f>IF(ISERROR(IF('Model Assumptions'!$I$15="No",0,PMT('Model Assumptions'!$I$40/12,'IQF Data'!FO43,-'IQF Data'!FO97,0,1))),0,IF('Model Assumptions'!$I$15="No",0,PMT('Model Assumptions'!$I$40/12,'IQF Data'!FO43,-'IQF Data'!FO97,0,1)))</f>
        <v>0</v>
      </c>
      <c r="FP236" s="246">
        <f>IF(ISERROR(IF('Model Assumptions'!$I$15="No",0,PMT('Model Assumptions'!$I$40/12,'IQF Data'!FP43,-'IQF Data'!FP97,0,1))),0,IF('Model Assumptions'!$I$15="No",0,PMT('Model Assumptions'!$I$40/12,'IQF Data'!FP43,-'IQF Data'!FP97,0,1)))</f>
        <v>0</v>
      </c>
      <c r="FQ236" s="246">
        <f>IF(ISERROR(IF('Model Assumptions'!$I$15="No",0,PMT('Model Assumptions'!$I$40/12,'IQF Data'!FQ43,-'IQF Data'!FQ97,0,1))),0,IF('Model Assumptions'!$I$15="No",0,PMT('Model Assumptions'!$I$40/12,'IQF Data'!FQ43,-'IQF Data'!FQ97,0,1)))</f>
        <v>0</v>
      </c>
      <c r="FR236" s="246">
        <f>IF(ISERROR(IF('Model Assumptions'!$I$15="No",0,PMT('Model Assumptions'!$I$40/12,'IQF Data'!FR43,-'IQF Data'!FR97,0,1))),0,IF('Model Assumptions'!$I$15="No",0,PMT('Model Assumptions'!$I$40/12,'IQF Data'!FR43,-'IQF Data'!FR97,0,1)))</f>
        <v>0</v>
      </c>
      <c r="FS236" s="246">
        <f>IF(ISERROR(IF('Model Assumptions'!$I$15="No",0,PMT('Model Assumptions'!$I$40/12,'IQF Data'!FS43,-'IQF Data'!FS97,0,1))),0,IF('Model Assumptions'!$I$15="No",0,PMT('Model Assumptions'!$I$40/12,'IQF Data'!FS43,-'IQF Data'!FS97,0,1)))</f>
        <v>0</v>
      </c>
      <c r="FT236" s="246">
        <f>IF(ISERROR(IF('Model Assumptions'!$I$15="No",0,PMT('Model Assumptions'!$I$40/12,'IQF Data'!FT43,-'IQF Data'!FT97,0,1))),0,IF('Model Assumptions'!$I$15="No",0,PMT('Model Assumptions'!$I$40/12,'IQF Data'!FT43,-'IQF Data'!FT97,0,1)))</f>
        <v>0</v>
      </c>
      <c r="FU236" s="246">
        <f>IF(ISERROR(IF('Model Assumptions'!$I$15="No",0,PMT('Model Assumptions'!$I$40/12,'IQF Data'!FU43,-'IQF Data'!FU97,0,1))),0,IF('Model Assumptions'!$I$15="No",0,PMT('Model Assumptions'!$I$40/12,'IQF Data'!FU43,-'IQF Data'!FU97,0,1)))</f>
        <v>0</v>
      </c>
      <c r="FV236" s="246">
        <f>IF(ISERROR(IF('Model Assumptions'!$I$15="No",0,PMT('Model Assumptions'!$I$40/12,'IQF Data'!FV43,-'IQF Data'!FV97,0,1))),0,IF('Model Assumptions'!$I$15="No",0,PMT('Model Assumptions'!$I$40/12,'IQF Data'!FV43,-'IQF Data'!FV97,0,1)))</f>
        <v>0</v>
      </c>
      <c r="FW236" s="246">
        <f>IF(ISERROR(IF('Model Assumptions'!$I$15="No",0,PMT('Model Assumptions'!$I$40/12,'IQF Data'!FW43,-'IQF Data'!FW97,0,1))),0,IF('Model Assumptions'!$I$15="No",0,PMT('Model Assumptions'!$I$40/12,'IQF Data'!FW43,-'IQF Data'!FW97,0,1)))</f>
        <v>0</v>
      </c>
      <c r="FX236" s="246">
        <f>IF(ISERROR(IF('Model Assumptions'!$I$15="No",0,PMT('Model Assumptions'!$I$40/12,'IQF Data'!FX43,-'IQF Data'!FX97,0,1))),0,IF('Model Assumptions'!$I$15="No",0,PMT('Model Assumptions'!$I$40/12,'IQF Data'!FX43,-'IQF Data'!FX97,0,1)))</f>
        <v>0</v>
      </c>
      <c r="FY236" s="246">
        <f>IF(ISERROR(IF('Model Assumptions'!$I$15="No",0,PMT('Model Assumptions'!$I$40/12,'IQF Data'!FY43,-'IQF Data'!FY97,0,1))),0,IF('Model Assumptions'!$I$15="No",0,PMT('Model Assumptions'!$I$40/12,'IQF Data'!FY43,-'IQF Data'!FY97,0,1)))</f>
        <v>0</v>
      </c>
      <c r="FZ236" s="246">
        <f>IF(ISERROR(IF('Model Assumptions'!$I$15="No",0,PMT('Model Assumptions'!$I$40/12,'IQF Data'!FZ43,-'IQF Data'!FZ97,0,1))),0,IF('Model Assumptions'!$I$15="No",0,PMT('Model Assumptions'!$I$40/12,'IQF Data'!FZ43,-'IQF Data'!FZ97,0,1)))</f>
        <v>0</v>
      </c>
      <c r="GA236" s="246">
        <f>IF(ISERROR(IF('Model Assumptions'!$I$15="No",0,PMT('Model Assumptions'!$I$40/12,'IQF Data'!GA43,-'IQF Data'!GA97,0,1))),0,IF('Model Assumptions'!$I$15="No",0,PMT('Model Assumptions'!$I$40/12,'IQF Data'!GA43,-'IQF Data'!GA97,0,1)))</f>
        <v>0</v>
      </c>
      <c r="GB236" s="246">
        <f>IF(ISERROR(IF('Model Assumptions'!$I$15="No",0,PMT('Model Assumptions'!$I$40/12,'IQF Data'!GB43,-'IQF Data'!GB97,0,1))),0,IF('Model Assumptions'!$I$15="No",0,PMT('Model Assumptions'!$I$40/12,'IQF Data'!GB43,-'IQF Data'!GB97,0,1)))</f>
        <v>0</v>
      </c>
      <c r="GC236" s="246">
        <f>IF(ISERROR(IF('Model Assumptions'!$I$15="No",0,PMT('Model Assumptions'!$I$40/12,'IQF Data'!GC43,-'IQF Data'!GC97,0,1))),0,IF('Model Assumptions'!$I$15="No",0,PMT('Model Assumptions'!$I$40/12,'IQF Data'!GC43,-'IQF Data'!GC97,0,1)))</f>
        <v>0</v>
      </c>
      <c r="GD236" s="246">
        <f>IF(ISERROR(IF('Model Assumptions'!$I$15="No",0,PMT('Model Assumptions'!$I$40/12,'IQF Data'!GD43,-'IQF Data'!GD97,0,1))),0,IF('Model Assumptions'!$I$15="No",0,PMT('Model Assumptions'!$I$40/12,'IQF Data'!GD43,-'IQF Data'!GD97,0,1)))</f>
        <v>0</v>
      </c>
      <c r="GE236" s="246">
        <f>IF(ISERROR(IF('Model Assumptions'!$I$15="No",0,PMT('Model Assumptions'!$I$40/12,'IQF Data'!GE43,-'IQF Data'!GE97,0,1))),0,IF('Model Assumptions'!$I$15="No",0,PMT('Model Assumptions'!$I$40/12,'IQF Data'!GE43,-'IQF Data'!GE97,0,1)))</f>
        <v>0</v>
      </c>
      <c r="GF236" s="246">
        <f>IF(ISERROR(IF('Model Assumptions'!$I$15="No",0,PMT('Model Assumptions'!$I$40/12,'IQF Data'!GF43,-'IQF Data'!GF97,0,1))),0,IF('Model Assumptions'!$I$15="No",0,PMT('Model Assumptions'!$I$40/12,'IQF Data'!GF43,-'IQF Data'!GF97,0,1)))</f>
        <v>0</v>
      </c>
      <c r="GG236" s="246">
        <f>IF(ISERROR(IF('Model Assumptions'!$I$15="No",0,PMT('Model Assumptions'!$I$40/12,'IQF Data'!GG43,-'IQF Data'!GG97,0,1))),0,IF('Model Assumptions'!$I$15="No",0,PMT('Model Assumptions'!$I$40/12,'IQF Data'!GG43,-'IQF Data'!GG97,0,1)))</f>
        <v>0</v>
      </c>
      <c r="GH236" s="246">
        <f>IF(ISERROR(IF('Model Assumptions'!$I$15="No",0,PMT('Model Assumptions'!$I$40/12,'IQF Data'!GH43,-'IQF Data'!GH97,0,1))),0,IF('Model Assumptions'!$I$15="No",0,PMT('Model Assumptions'!$I$40/12,'IQF Data'!GH43,-'IQF Data'!GH97,0,1)))</f>
        <v>0</v>
      </c>
      <c r="GI236" s="246">
        <f>IF(ISERROR(IF('Model Assumptions'!$I$15="No",0,PMT('Model Assumptions'!$I$40/12,'IQF Data'!GI43,-'IQF Data'!GI97,0,1))),0,IF('Model Assumptions'!$I$15="No",0,PMT('Model Assumptions'!$I$40/12,'IQF Data'!GI43,-'IQF Data'!GI97,0,1)))</f>
        <v>0</v>
      </c>
      <c r="GJ236" s="246">
        <f>IF(ISERROR(IF('Model Assumptions'!$I$15="No",0,PMT('Model Assumptions'!$I$40/12,'IQF Data'!GJ43,-'IQF Data'!GJ97,0,1))),0,IF('Model Assumptions'!$I$15="No",0,PMT('Model Assumptions'!$I$40/12,'IQF Data'!GJ43,-'IQF Data'!GJ97,0,1)))</f>
        <v>0</v>
      </c>
      <c r="GK236" s="246">
        <f>IF(ISERROR(IF('Model Assumptions'!$I$15="No",0,PMT('Model Assumptions'!$I$40/12,'IQF Data'!GK43,-'IQF Data'!GK97,0,1))),0,IF('Model Assumptions'!$I$15="No",0,PMT('Model Assumptions'!$I$40/12,'IQF Data'!GK43,-'IQF Data'!GK97,0,1)))</f>
        <v>0</v>
      </c>
      <c r="GL236" s="246">
        <f>IF(ISERROR(IF('Model Assumptions'!$I$15="No",0,PMT('Model Assumptions'!$I$40/12,'IQF Data'!GL43,-'IQF Data'!GL97,0,1))),0,IF('Model Assumptions'!$I$15="No",0,PMT('Model Assumptions'!$I$40/12,'IQF Data'!GL43,-'IQF Data'!GL97,0,1)))</f>
        <v>0</v>
      </c>
      <c r="GM236" s="246">
        <f>IF(ISERROR(IF('Model Assumptions'!$I$15="No",0,PMT('Model Assumptions'!$I$40/12,'IQF Data'!GM43,-'IQF Data'!GM97,0,1))),0,IF('Model Assumptions'!$I$15="No",0,PMT('Model Assumptions'!$I$40/12,'IQF Data'!GM43,-'IQF Data'!GM97,0,1)))</f>
        <v>0</v>
      </c>
      <c r="GN236" s="246">
        <f>IF(ISERROR(IF('Model Assumptions'!$I$15="No",0,PMT('Model Assumptions'!$I$40/12,'IQF Data'!GN43,-'IQF Data'!GN97,0,1))),0,IF('Model Assumptions'!$I$15="No",0,PMT('Model Assumptions'!$I$40/12,'IQF Data'!GN43,-'IQF Data'!GN97,0,1)))</f>
        <v>0</v>
      </c>
      <c r="GO236" s="246">
        <f>IF(ISERROR(IF('Model Assumptions'!$I$15="No",0,PMT('Model Assumptions'!$I$40/12,'IQF Data'!GO43,-'IQF Data'!GO97,0,1))),0,IF('Model Assumptions'!$I$15="No",0,PMT('Model Assumptions'!$I$40/12,'IQF Data'!GO43,-'IQF Data'!GO97,0,1)))</f>
        <v>0</v>
      </c>
      <c r="GP236" s="246">
        <f>IF(ISERROR(IF('Model Assumptions'!$I$15="No",0,PMT('Model Assumptions'!$I$40/12,'IQF Data'!GP43,-'IQF Data'!GP97,0,1))),0,IF('Model Assumptions'!$I$15="No",0,PMT('Model Assumptions'!$I$40/12,'IQF Data'!GP43,-'IQF Data'!GP97,0,1)))</f>
        <v>0</v>
      </c>
      <c r="GQ236" s="246">
        <f>IF(ISERROR(IF('Model Assumptions'!$I$15="No",0,PMT('Model Assumptions'!$I$40/12,'IQF Data'!GQ43,-'IQF Data'!GQ97,0,1))),0,IF('Model Assumptions'!$I$15="No",0,PMT('Model Assumptions'!$I$40/12,'IQF Data'!GQ43,-'IQF Data'!GQ97,0,1)))</f>
        <v>0</v>
      </c>
      <c r="GR236" s="246">
        <f>IF(ISERROR(IF('Model Assumptions'!$I$15="No",0,PMT('Model Assumptions'!$I$40/12,'IQF Data'!GR43,-'IQF Data'!GR97,0,1))),0,IF('Model Assumptions'!$I$15="No",0,PMT('Model Assumptions'!$I$40/12,'IQF Data'!GR43,-'IQF Data'!GR97,0,1)))</f>
        <v>0</v>
      </c>
      <c r="GS236" s="246">
        <f>IF(ISERROR(IF('Model Assumptions'!$I$15="No",0,PMT('Model Assumptions'!$I$40/12,'IQF Data'!GS43,-'IQF Data'!GS97,0,1))),0,IF('Model Assumptions'!$I$15="No",0,PMT('Model Assumptions'!$I$40/12,'IQF Data'!GS43,-'IQF Data'!GS97,0,1)))</f>
        <v>0</v>
      </c>
      <c r="GT236" s="246">
        <f>IF(ISERROR(IF('Model Assumptions'!$I$15="No",0,PMT('Model Assumptions'!$I$40/12,'IQF Data'!GT43,-'IQF Data'!GT97,0,1))),0,IF('Model Assumptions'!$I$15="No",0,PMT('Model Assumptions'!$I$40/12,'IQF Data'!GT43,-'IQF Data'!GT97,0,1)))</f>
        <v>0</v>
      </c>
      <c r="GU236" s="246">
        <f>IF(ISERROR(IF('Model Assumptions'!$I$15="No",0,PMT('Model Assumptions'!$I$40/12,'IQF Data'!GU43,-'IQF Data'!GU97,0,1))),0,IF('Model Assumptions'!$I$15="No",0,PMT('Model Assumptions'!$I$40/12,'IQF Data'!GU43,-'IQF Data'!GU97,0,1)))</f>
        <v>0</v>
      </c>
      <c r="GV236" s="246">
        <f>IF(ISERROR(IF('Model Assumptions'!$I$15="No",0,PMT('Model Assumptions'!$I$40/12,'IQF Data'!GV43,-'IQF Data'!GV97,0,1))),0,IF('Model Assumptions'!$I$15="No",0,PMT('Model Assumptions'!$I$40/12,'IQF Data'!GV43,-'IQF Data'!GV97,0,1)))</f>
        <v>0</v>
      </c>
      <c r="GW236" s="207"/>
      <c r="GX236" s="230">
        <f t="shared" si="284"/>
        <v>235</v>
      </c>
      <c r="HB236" s="211"/>
      <c r="HF236" s="212"/>
    </row>
    <row r="237" spans="1:214" ht="12" hidden="1" customHeight="1" x14ac:dyDescent="0.2">
      <c r="A237" s="230" t="s">
        <v>822</v>
      </c>
      <c r="B237" s="208" t="str">
        <f t="shared" ref="B237:B238" si="369">A237</f>
        <v>TotalMonthCostsO</v>
      </c>
      <c r="C237" s="213"/>
      <c r="D237" s="244" t="str">
        <f>D226</f>
        <v>TOTAL MONTHLY COSTS</v>
      </c>
      <c r="E237" s="246">
        <f t="shared" ref="E237:BP237" si="370">SUM(E236,E164,E179,E217)-E223</f>
        <v>303.46563152832385</v>
      </c>
      <c r="F237" s="246">
        <f t="shared" si="370"/>
        <v>319.54480863924596</v>
      </c>
      <c r="G237" s="246">
        <f t="shared" si="370"/>
        <v>354.12426276053213</v>
      </c>
      <c r="H237" s="246">
        <f t="shared" si="370"/>
        <v>295.5235819592292</v>
      </c>
      <c r="I237" s="246">
        <f t="shared" si="370"/>
        <v>312.7666648521402</v>
      </c>
      <c r="J237" s="246">
        <f t="shared" si="370"/>
        <v>348.21939024018428</v>
      </c>
      <c r="K237" s="246">
        <f t="shared" si="370"/>
        <v>349.33744450950059</v>
      </c>
      <c r="L237" s="246">
        <f t="shared" si="370"/>
        <v>364.60284574321787</v>
      </c>
      <c r="M237" s="246">
        <f t="shared" si="370"/>
        <v>396.68376448032689</v>
      </c>
      <c r="N237" s="246">
        <f t="shared" si="370"/>
        <v>334.78868589903755</v>
      </c>
      <c r="O237" s="246">
        <f t="shared" si="370"/>
        <v>350.7737185085212</v>
      </c>
      <c r="P237" s="246">
        <f t="shared" si="370"/>
        <v>383.8380373086373</v>
      </c>
      <c r="Q237" s="246">
        <f t="shared" si="370"/>
        <v>324.49905361939614</v>
      </c>
      <c r="R237" s="246">
        <f t="shared" si="370"/>
        <v>343.60501517051705</v>
      </c>
      <c r="S237" s="246">
        <f t="shared" si="370"/>
        <v>383.12868115645364</v>
      </c>
      <c r="T237" s="246">
        <f t="shared" si="370"/>
        <v>317.26190608389129</v>
      </c>
      <c r="U237" s="246">
        <f t="shared" si="370"/>
        <v>337.49472816719145</v>
      </c>
      <c r="V237" s="246">
        <f t="shared" si="370"/>
        <v>378.22442091494111</v>
      </c>
      <c r="W237" s="246">
        <f t="shared" si="370"/>
        <v>367.3390998751097</v>
      </c>
      <c r="X237" s="246">
        <f t="shared" si="370"/>
        <v>387.99759831754841</v>
      </c>
      <c r="Y237" s="246">
        <f t="shared" si="370"/>
        <v>431.43281288406854</v>
      </c>
      <c r="Z237" s="246">
        <f t="shared" si="370"/>
        <v>364.39717802824657</v>
      </c>
      <c r="AA237" s="246">
        <f t="shared" si="370"/>
        <v>386.10706314902177</v>
      </c>
      <c r="AB237" s="246">
        <f t="shared" si="370"/>
        <v>430.80193423564026</v>
      </c>
      <c r="AC237" s="246">
        <f t="shared" si="370"/>
        <v>399.70667895362806</v>
      </c>
      <c r="AD237" s="246">
        <f t="shared" si="370"/>
        <v>420.60499284129901</v>
      </c>
      <c r="AE237" s="246">
        <f t="shared" si="370"/>
        <v>468.70425528082922</v>
      </c>
      <c r="AF237" s="246">
        <f t="shared" si="370"/>
        <v>390.79570188631067</v>
      </c>
      <c r="AG237" s="246">
        <f t="shared" si="370"/>
        <v>413.65850783769736</v>
      </c>
      <c r="AH237" s="246">
        <f t="shared" si="370"/>
        <v>462.88360244063517</v>
      </c>
      <c r="AI237" s="246">
        <f t="shared" si="370"/>
        <v>437.19367506158699</v>
      </c>
      <c r="AJ237" s="246">
        <f t="shared" si="370"/>
        <v>454.14457851407678</v>
      </c>
      <c r="AK237" s="246">
        <f t="shared" si="370"/>
        <v>490.89894064717851</v>
      </c>
      <c r="AL237" s="246">
        <f t="shared" si="370"/>
        <v>420.4396701869565</v>
      </c>
      <c r="AM237" s="246">
        <f t="shared" si="370"/>
        <v>438.13580429025768</v>
      </c>
      <c r="AN237" s="246">
        <f t="shared" si="370"/>
        <v>475.53508069069051</v>
      </c>
      <c r="AO237" s="246">
        <f t="shared" si="370"/>
        <v>421.32411045356616</v>
      </c>
      <c r="AP237" s="246">
        <f t="shared" si="370"/>
        <v>439.37988452827835</v>
      </c>
      <c r="AQ237" s="246">
        <f t="shared" si="370"/>
        <v>478.93829776448626</v>
      </c>
      <c r="AR237" s="246">
        <f t="shared" si="370"/>
        <v>406.94260050069295</v>
      </c>
      <c r="AS237" s="246">
        <f t="shared" si="370"/>
        <v>425.08036290169491</v>
      </c>
      <c r="AT237" s="246">
        <f t="shared" si="370"/>
        <v>468.70863029573798</v>
      </c>
      <c r="AU237" s="246">
        <f t="shared" si="370"/>
        <v>441.32377890915268</v>
      </c>
      <c r="AV237" s="246">
        <f t="shared" si="370"/>
        <v>458.66071072632451</v>
      </c>
      <c r="AW237" s="246">
        <f t="shared" si="370"/>
        <v>496.77264411639374</v>
      </c>
      <c r="AX237" s="246">
        <f t="shared" si="370"/>
        <v>425.01944028895662</v>
      </c>
      <c r="AY237" s="246">
        <f t="shared" si="370"/>
        <v>443.26914274488115</v>
      </c>
      <c r="AZ237" s="246">
        <f t="shared" si="370"/>
        <v>482.19917165538288</v>
      </c>
      <c r="BA237" s="246">
        <f t="shared" si="370"/>
        <v>481.71271410515021</v>
      </c>
      <c r="BB237" s="246">
        <f t="shared" si="370"/>
        <v>504.67876171846297</v>
      </c>
      <c r="BC237" s="246">
        <f t="shared" si="370"/>
        <v>556.85906919749232</v>
      </c>
      <c r="BD237" s="246">
        <f t="shared" si="370"/>
        <v>464.17981066835688</v>
      </c>
      <c r="BE237" s="246">
        <f t="shared" si="370"/>
        <v>488.48244548104759</v>
      </c>
      <c r="BF237" s="246">
        <f t="shared" si="370"/>
        <v>543.19252474475502</v>
      </c>
      <c r="BG237" s="246">
        <f t="shared" si="370"/>
        <v>505.01129520474558</v>
      </c>
      <c r="BH237" s="246">
        <f t="shared" si="370"/>
        <v>524.08789639466909</v>
      </c>
      <c r="BI237" s="246">
        <f t="shared" si="370"/>
        <v>565.79072264094066</v>
      </c>
      <c r="BJ237" s="246">
        <f t="shared" si="370"/>
        <v>481.40855462849879</v>
      </c>
      <c r="BK237" s="246">
        <f t="shared" si="370"/>
        <v>501.2082110867334</v>
      </c>
      <c r="BL237" s="246">
        <f t="shared" si="370"/>
        <v>543.37125752555107</v>
      </c>
      <c r="BM237" s="246">
        <f t="shared" si="370"/>
        <v>587.23446543457953</v>
      </c>
      <c r="BN237" s="246">
        <f t="shared" si="370"/>
        <v>607.52620087037496</v>
      </c>
      <c r="BO237" s="246">
        <f t="shared" si="370"/>
        <v>653.13169408732938</v>
      </c>
      <c r="BP237" s="246">
        <f t="shared" si="370"/>
        <v>555.7695798222054</v>
      </c>
      <c r="BQ237" s="246">
        <f t="shared" ref="BQ237:EB237" si="371">SUM(BQ236,BQ164,BQ179,BQ217)-BQ223</f>
        <v>577.11793810616439</v>
      </c>
      <c r="BR237" s="246">
        <f t="shared" si="371"/>
        <v>622.57773567660047</v>
      </c>
      <c r="BS237" s="246">
        <f t="shared" si="371"/>
        <v>522.33689573732181</v>
      </c>
      <c r="BT237" s="246">
        <f t="shared" si="371"/>
        <v>547.17874612406513</v>
      </c>
      <c r="BU237" s="246">
        <f t="shared" si="371"/>
        <v>603.0567645531047</v>
      </c>
      <c r="BV237" s="246">
        <f t="shared" si="371"/>
        <v>503.51665511134217</v>
      </c>
      <c r="BW237" s="246">
        <f t="shared" si="371"/>
        <v>531.05292099465021</v>
      </c>
      <c r="BX237" s="246">
        <f t="shared" si="371"/>
        <v>586.13540330523995</v>
      </c>
      <c r="BY237" s="246">
        <f t="shared" si="371"/>
        <v>559.20871432965919</v>
      </c>
      <c r="BZ237" s="246">
        <f t="shared" si="371"/>
        <v>583.59614968144274</v>
      </c>
      <c r="CA237" s="246">
        <f t="shared" si="371"/>
        <v>634.65927760990189</v>
      </c>
      <c r="CB237" s="246">
        <f t="shared" si="371"/>
        <v>539.05725507775821</v>
      </c>
      <c r="CC237" s="246">
        <f t="shared" si="371"/>
        <v>563.47496799861176</v>
      </c>
      <c r="CD237" s="246">
        <f t="shared" si="371"/>
        <v>616.05266847410553</v>
      </c>
      <c r="CE237" s="246">
        <f t="shared" si="371"/>
        <v>654.70185368994362</v>
      </c>
      <c r="CF237" s="246">
        <f t="shared" si="371"/>
        <v>676.27456550394572</v>
      </c>
      <c r="CG237" s="246">
        <f t="shared" si="371"/>
        <v>726.76367497712079</v>
      </c>
      <c r="CH237" s="246">
        <f t="shared" si="371"/>
        <v>617.17717103605014</v>
      </c>
      <c r="CI237" s="246">
        <f t="shared" si="371"/>
        <v>639.54679193178094</v>
      </c>
      <c r="CJ237" s="246">
        <f t="shared" si="371"/>
        <v>693.2865934752158</v>
      </c>
      <c r="CK237" s="246">
        <f t="shared" si="371"/>
        <v>662.91001282893762</v>
      </c>
      <c r="CL237" s="246">
        <f t="shared" si="371"/>
        <v>689.99458469220031</v>
      </c>
      <c r="CM237" s="246">
        <f t="shared" si="371"/>
        <v>752.73776205700847</v>
      </c>
      <c r="CN237" s="246">
        <f t="shared" si="371"/>
        <v>635.64858765750535</v>
      </c>
      <c r="CO237" s="246">
        <f t="shared" si="371"/>
        <v>664.66705777330526</v>
      </c>
      <c r="CP237" s="246">
        <f t="shared" si="371"/>
        <v>729.98409682341048</v>
      </c>
      <c r="CQ237" s="246">
        <f t="shared" si="371"/>
        <v>674.41757094866512</v>
      </c>
      <c r="CR237" s="246">
        <f t="shared" si="371"/>
        <v>698.44391710464561</v>
      </c>
      <c r="CS237" s="246">
        <f t="shared" si="371"/>
        <v>755.28808511663851</v>
      </c>
      <c r="CT237" s="246">
        <f t="shared" si="371"/>
        <v>648.24752591819822</v>
      </c>
      <c r="CU237" s="246">
        <f t="shared" si="371"/>
        <v>673.03400434958235</v>
      </c>
      <c r="CV237" s="246">
        <f t="shared" si="371"/>
        <v>732.70603177328894</v>
      </c>
      <c r="CW237" s="246">
        <f t="shared" si="371"/>
        <v>747.63312972527342</v>
      </c>
      <c r="CX237" s="246">
        <f t="shared" si="371"/>
        <v>771.16295881454721</v>
      </c>
      <c r="CY237" s="246">
        <f t="shared" si="371"/>
        <v>825.98509746736408</v>
      </c>
      <c r="CZ237" s="246">
        <f t="shared" si="371"/>
        <v>707.56574748545938</v>
      </c>
      <c r="DA237" s="246">
        <f t="shared" si="371"/>
        <v>732.08450689462234</v>
      </c>
      <c r="DB237" s="246">
        <f t="shared" si="371"/>
        <v>787.29780768049932</v>
      </c>
      <c r="DC237" s="246">
        <f t="shared" si="371"/>
        <v>359.39344844878485</v>
      </c>
      <c r="DD237" s="246">
        <f t="shared" si="371"/>
        <v>375.75890990667165</v>
      </c>
      <c r="DE237" s="246">
        <f t="shared" si="371"/>
        <v>407.45977438381885</v>
      </c>
      <c r="DF237" s="246">
        <f t="shared" si="371"/>
        <v>340.25778824175882</v>
      </c>
      <c r="DG237" s="246">
        <f t="shared" si="371"/>
        <v>357.44141922505446</v>
      </c>
      <c r="DH237" s="246">
        <f t="shared" si="371"/>
        <v>391.9910668066575</v>
      </c>
      <c r="DI237" s="246">
        <f t="shared" si="371"/>
        <v>323.16063467548508</v>
      </c>
      <c r="DJ237" s="246">
        <f t="shared" si="371"/>
        <v>342.53119153344812</v>
      </c>
      <c r="DK237" s="246">
        <f t="shared" si="371"/>
        <v>375.27791863535407</v>
      </c>
      <c r="DL237" s="246">
        <f t="shared" si="371"/>
        <v>310.74279901464058</v>
      </c>
      <c r="DM237" s="246">
        <f t="shared" si="371"/>
        <v>328.89728733193374</v>
      </c>
      <c r="DN237" s="246">
        <f t="shared" si="371"/>
        <v>366.43021108166948</v>
      </c>
      <c r="DO237" s="246">
        <f t="shared" si="371"/>
        <v>348.32508709033283</v>
      </c>
      <c r="DP237" s="246">
        <f t="shared" si="371"/>
        <v>367.67438369275504</v>
      </c>
      <c r="DQ237" s="246">
        <f t="shared" si="371"/>
        <v>403.43987028357913</v>
      </c>
      <c r="DR237" s="246">
        <f t="shared" si="371"/>
        <v>334.18851443447517</v>
      </c>
      <c r="DS237" s="246">
        <f t="shared" si="371"/>
        <v>353.72982920815741</v>
      </c>
      <c r="DT237" s="246">
        <f t="shared" si="371"/>
        <v>393.50488789229667</v>
      </c>
      <c r="DU237" s="246">
        <f t="shared" si="371"/>
        <v>510.96511797588346</v>
      </c>
      <c r="DV237" s="246">
        <f t="shared" si="371"/>
        <v>533.64058846692819</v>
      </c>
      <c r="DW237" s="246">
        <f t="shared" si="371"/>
        <v>585.52514116833049</v>
      </c>
      <c r="DX237" s="246">
        <f t="shared" si="371"/>
        <v>485.39937092900084</v>
      </c>
      <c r="DY237" s="246">
        <f t="shared" si="371"/>
        <v>512.3892396497049</v>
      </c>
      <c r="DZ237" s="246">
        <f t="shared" si="371"/>
        <v>565.66304430708772</v>
      </c>
      <c r="EA237" s="246">
        <f t="shared" si="371"/>
        <v>455.3722688149943</v>
      </c>
      <c r="EB237" s="246">
        <f t="shared" si="371"/>
        <v>480.6368994092453</v>
      </c>
      <c r="EC237" s="246">
        <f t="shared" ref="EC237:GN237" si="372">SUM(EC236,EC164,EC179,EC217)-EC223</f>
        <v>529.8990373170609</v>
      </c>
      <c r="ED237" s="246">
        <f t="shared" si="372"/>
        <v>442.77847508103662</v>
      </c>
      <c r="EE237" s="246">
        <f t="shared" si="372"/>
        <v>467.83538686989237</v>
      </c>
      <c r="EF237" s="246">
        <f t="shared" si="372"/>
        <v>519.79231340999718</v>
      </c>
      <c r="EG237" s="246">
        <f t="shared" si="372"/>
        <v>0</v>
      </c>
      <c r="EH237" s="246">
        <f t="shared" si="372"/>
        <v>0</v>
      </c>
      <c r="EI237" s="246">
        <f t="shared" si="372"/>
        <v>0</v>
      </c>
      <c r="EJ237" s="246">
        <f t="shared" si="372"/>
        <v>0</v>
      </c>
      <c r="EK237" s="246">
        <f t="shared" si="372"/>
        <v>0</v>
      </c>
      <c r="EL237" s="246">
        <f t="shared" si="372"/>
        <v>0</v>
      </c>
      <c r="EM237" s="246">
        <f t="shared" si="372"/>
        <v>0</v>
      </c>
      <c r="EN237" s="246">
        <f t="shared" si="372"/>
        <v>0</v>
      </c>
      <c r="EO237" s="246">
        <f t="shared" si="372"/>
        <v>0</v>
      </c>
      <c r="EP237" s="246">
        <f t="shared" si="372"/>
        <v>0</v>
      </c>
      <c r="EQ237" s="246">
        <f t="shared" si="372"/>
        <v>0</v>
      </c>
      <c r="ER237" s="246">
        <f t="shared" si="372"/>
        <v>0</v>
      </c>
      <c r="ES237" s="246">
        <f t="shared" si="372"/>
        <v>0</v>
      </c>
      <c r="ET237" s="246">
        <f t="shared" si="372"/>
        <v>0</v>
      </c>
      <c r="EU237" s="246">
        <f t="shared" si="372"/>
        <v>0</v>
      </c>
      <c r="EV237" s="246">
        <f t="shared" si="372"/>
        <v>0</v>
      </c>
      <c r="EW237" s="246">
        <f t="shared" si="372"/>
        <v>0</v>
      </c>
      <c r="EX237" s="246">
        <f t="shared" si="372"/>
        <v>0</v>
      </c>
      <c r="EY237" s="246">
        <f t="shared" si="372"/>
        <v>0</v>
      </c>
      <c r="EZ237" s="246">
        <f t="shared" si="372"/>
        <v>0</v>
      </c>
      <c r="FA237" s="246">
        <f t="shared" si="372"/>
        <v>0</v>
      </c>
      <c r="FB237" s="246">
        <f t="shared" si="372"/>
        <v>0</v>
      </c>
      <c r="FC237" s="246">
        <f t="shared" si="372"/>
        <v>0</v>
      </c>
      <c r="FD237" s="246">
        <f t="shared" si="372"/>
        <v>0</v>
      </c>
      <c r="FE237" s="246">
        <f t="shared" si="372"/>
        <v>0</v>
      </c>
      <c r="FF237" s="246">
        <f t="shared" si="372"/>
        <v>0</v>
      </c>
      <c r="FG237" s="246">
        <f t="shared" si="372"/>
        <v>0</v>
      </c>
      <c r="FH237" s="246">
        <f t="shared" si="372"/>
        <v>0</v>
      </c>
      <c r="FI237" s="246">
        <f t="shared" si="372"/>
        <v>0</v>
      </c>
      <c r="FJ237" s="246">
        <f t="shared" si="372"/>
        <v>0</v>
      </c>
      <c r="FK237" s="246">
        <f t="shared" si="372"/>
        <v>0</v>
      </c>
      <c r="FL237" s="246">
        <f t="shared" si="372"/>
        <v>0</v>
      </c>
      <c r="FM237" s="246">
        <f t="shared" si="372"/>
        <v>0</v>
      </c>
      <c r="FN237" s="246">
        <f t="shared" si="372"/>
        <v>0</v>
      </c>
      <c r="FO237" s="246">
        <f t="shared" si="372"/>
        <v>0</v>
      </c>
      <c r="FP237" s="246">
        <f t="shared" si="372"/>
        <v>0</v>
      </c>
      <c r="FQ237" s="246">
        <f t="shared" si="372"/>
        <v>0</v>
      </c>
      <c r="FR237" s="246">
        <f t="shared" si="372"/>
        <v>0</v>
      </c>
      <c r="FS237" s="246">
        <f t="shared" si="372"/>
        <v>0</v>
      </c>
      <c r="FT237" s="246">
        <f t="shared" si="372"/>
        <v>0</v>
      </c>
      <c r="FU237" s="246">
        <f t="shared" si="372"/>
        <v>0</v>
      </c>
      <c r="FV237" s="246">
        <f t="shared" si="372"/>
        <v>0</v>
      </c>
      <c r="FW237" s="246">
        <f t="shared" si="372"/>
        <v>0</v>
      </c>
      <c r="FX237" s="246">
        <f t="shared" si="372"/>
        <v>0</v>
      </c>
      <c r="FY237" s="246">
        <f t="shared" si="372"/>
        <v>0</v>
      </c>
      <c r="FZ237" s="246">
        <f t="shared" si="372"/>
        <v>0</v>
      </c>
      <c r="GA237" s="246">
        <f t="shared" si="372"/>
        <v>0</v>
      </c>
      <c r="GB237" s="246">
        <f t="shared" si="372"/>
        <v>0</v>
      </c>
      <c r="GC237" s="246">
        <f t="shared" si="372"/>
        <v>0</v>
      </c>
      <c r="GD237" s="246">
        <f t="shared" si="372"/>
        <v>0</v>
      </c>
      <c r="GE237" s="246">
        <f t="shared" si="372"/>
        <v>0</v>
      </c>
      <c r="GF237" s="246">
        <f t="shared" si="372"/>
        <v>0</v>
      </c>
      <c r="GG237" s="246">
        <f t="shared" si="372"/>
        <v>0</v>
      </c>
      <c r="GH237" s="246">
        <f t="shared" si="372"/>
        <v>0</v>
      </c>
      <c r="GI237" s="246">
        <f t="shared" si="372"/>
        <v>0</v>
      </c>
      <c r="GJ237" s="246">
        <f t="shared" si="372"/>
        <v>0</v>
      </c>
      <c r="GK237" s="246">
        <f t="shared" si="372"/>
        <v>0</v>
      </c>
      <c r="GL237" s="246">
        <f t="shared" si="372"/>
        <v>0</v>
      </c>
      <c r="GM237" s="246">
        <f t="shared" si="372"/>
        <v>0</v>
      </c>
      <c r="GN237" s="246">
        <f t="shared" si="372"/>
        <v>0</v>
      </c>
      <c r="GO237" s="246">
        <f t="shared" ref="GO237:GR237" si="373">SUM(GO236,GO164,GO179,GO217)-GO223</f>
        <v>0</v>
      </c>
      <c r="GP237" s="246">
        <f t="shared" si="373"/>
        <v>0</v>
      </c>
      <c r="GQ237" s="246">
        <f t="shared" si="373"/>
        <v>0</v>
      </c>
      <c r="GR237" s="246">
        <f t="shared" si="373"/>
        <v>0</v>
      </c>
      <c r="GS237" s="246">
        <f t="shared" ref="GS237:GV237" si="374">SUM(GS236,GS164,GS179,GS217)-GS223</f>
        <v>0</v>
      </c>
      <c r="GT237" s="246">
        <f t="shared" si="374"/>
        <v>0</v>
      </c>
      <c r="GU237" s="246">
        <f t="shared" si="374"/>
        <v>0</v>
      </c>
      <c r="GV237" s="246">
        <f t="shared" si="374"/>
        <v>0</v>
      </c>
      <c r="GW237" s="207"/>
      <c r="GX237" s="230">
        <f t="shared" si="284"/>
        <v>236</v>
      </c>
      <c r="HB237" s="211"/>
      <c r="HF237" s="212"/>
    </row>
    <row r="238" spans="1:214" ht="12" hidden="1" customHeight="1" x14ac:dyDescent="0.2">
      <c r="A238" s="230" t="s">
        <v>823</v>
      </c>
      <c r="B238" s="208" t="str">
        <f t="shared" si="369"/>
        <v>TotalOurSavingsO</v>
      </c>
      <c r="C238" s="213"/>
      <c r="D238" s="244" t="str">
        <f>D228</f>
        <v>TOTAL SAVINGS</v>
      </c>
      <c r="E238" s="246">
        <f t="shared" ref="E238:BP238" si="375">(E237-E227)*E43</f>
        <v>1029.8703133595454</v>
      </c>
      <c r="F238" s="246">
        <f t="shared" si="375"/>
        <v>1280.3908146838057</v>
      </c>
      <c r="G238" s="246">
        <f t="shared" si="375"/>
        <v>1694.1246125055432</v>
      </c>
      <c r="H238" s="246">
        <f t="shared" si="375"/>
        <v>1126.4149175537523</v>
      </c>
      <c r="I238" s="246">
        <f t="shared" si="375"/>
        <v>1427.1998911284106</v>
      </c>
      <c r="J238" s="246">
        <f t="shared" si="375"/>
        <v>1937.963414411056</v>
      </c>
      <c r="K238" s="246">
        <f t="shared" si="375"/>
        <v>1016.0373364560273</v>
      </c>
      <c r="L238" s="246">
        <f t="shared" si="375"/>
        <v>1240.4565956744582</v>
      </c>
      <c r="M238" s="246">
        <f t="shared" si="375"/>
        <v>1593.7806950556896</v>
      </c>
      <c r="N238" s="246">
        <f t="shared" si="375"/>
        <v>1075.7211539422519</v>
      </c>
      <c r="O238" s="246">
        <f t="shared" si="375"/>
        <v>1337.6231105112674</v>
      </c>
      <c r="P238" s="246">
        <f t="shared" si="375"/>
        <v>1769.8822385182359</v>
      </c>
      <c r="Q238" s="246">
        <f t="shared" si="375"/>
        <v>1501.3945737310132</v>
      </c>
      <c r="R238" s="246">
        <f t="shared" si="375"/>
        <v>1863.6007281848197</v>
      </c>
      <c r="S238" s="246">
        <f t="shared" si="375"/>
        <v>2414.3366955097727</v>
      </c>
      <c r="T238" s="246">
        <f t="shared" si="375"/>
        <v>1714.9143650334736</v>
      </c>
      <c r="U238" s="246">
        <f t="shared" si="375"/>
        <v>2133.8836900314868</v>
      </c>
      <c r="V238" s="246">
        <f t="shared" si="375"/>
        <v>2876.665254896468</v>
      </c>
      <c r="W238" s="246">
        <f t="shared" si="375"/>
        <v>1882.9967940052647</v>
      </c>
      <c r="X238" s="246">
        <f t="shared" si="375"/>
        <v>2241.9647192423226</v>
      </c>
      <c r="Y238" s="246">
        <f t="shared" si="375"/>
        <v>2782.6950184352881</v>
      </c>
      <c r="Z238" s="246">
        <f t="shared" si="375"/>
        <v>2081.8306816947952</v>
      </c>
      <c r="AA238" s="246">
        <f t="shared" si="375"/>
        <v>2497.0237889413056</v>
      </c>
      <c r="AB238" s="246">
        <f t="shared" si="375"/>
        <v>3229.916054138414</v>
      </c>
      <c r="AC238" s="246">
        <f t="shared" si="375"/>
        <v>1681.2805897741437</v>
      </c>
      <c r="AD238" s="246">
        <f t="shared" si="375"/>
        <v>1952.8796563823516</v>
      </c>
      <c r="AE238" s="246">
        <f t="shared" si="375"/>
        <v>2498.1242534798012</v>
      </c>
      <c r="AF238" s="246">
        <f t="shared" si="375"/>
        <v>1805.1421131786378</v>
      </c>
      <c r="AG238" s="246">
        <f t="shared" si="375"/>
        <v>2138.3104702618425</v>
      </c>
      <c r="AH238" s="246">
        <f t="shared" si="375"/>
        <v>2877.8161464381092</v>
      </c>
      <c r="AI238" s="246">
        <f t="shared" si="375"/>
        <v>1443.5364029561752</v>
      </c>
      <c r="AJ238" s="246">
        <f t="shared" si="375"/>
        <v>1667.7397686756867</v>
      </c>
      <c r="AK238" s="246">
        <f t="shared" si="375"/>
        <v>2016.9091510645685</v>
      </c>
      <c r="AL238" s="246">
        <f t="shared" si="375"/>
        <v>1494.5802112173919</v>
      </c>
      <c r="AM238" s="246">
        <f t="shared" si="375"/>
        <v>1757.1482574154595</v>
      </c>
      <c r="AN238" s="246">
        <f t="shared" si="375"/>
        <v>2186.104841441429</v>
      </c>
      <c r="AO238" s="246">
        <f t="shared" si="375"/>
        <v>1597.1573017711753</v>
      </c>
      <c r="AP238" s="246">
        <f t="shared" si="375"/>
        <v>1834.5544573573598</v>
      </c>
      <c r="AQ238" s="246">
        <f t="shared" si="375"/>
        <v>2293.3582926953395</v>
      </c>
      <c r="AR238" s="246">
        <f t="shared" si="375"/>
        <v>1665.7560300415764</v>
      </c>
      <c r="AS238" s="246">
        <f t="shared" si="375"/>
        <v>1941.6217741016931</v>
      </c>
      <c r="AT238" s="246">
        <f t="shared" si="375"/>
        <v>2581.1178177442821</v>
      </c>
      <c r="AU238" s="246">
        <f t="shared" si="375"/>
        <v>1460.8213876393293</v>
      </c>
      <c r="AV238" s="246">
        <f t="shared" si="375"/>
        <v>1676.194114863576</v>
      </c>
      <c r="AW238" s="246">
        <f t="shared" si="375"/>
        <v>2009.8869175869004</v>
      </c>
      <c r="AX238" s="246">
        <f t="shared" si="375"/>
        <v>1498.1664173373997</v>
      </c>
      <c r="AY238" s="246">
        <f t="shared" si="375"/>
        <v>1751.34856469287</v>
      </c>
      <c r="AZ238" s="246">
        <f t="shared" si="375"/>
        <v>2162.3502993229713</v>
      </c>
      <c r="BA238" s="246">
        <f t="shared" si="375"/>
        <v>1647.4902770472108</v>
      </c>
      <c r="BB238" s="246">
        <f t="shared" si="375"/>
        <v>1904.1005624862228</v>
      </c>
      <c r="BC238" s="246">
        <f t="shared" si="375"/>
        <v>2406.1953214796304</v>
      </c>
      <c r="BD238" s="246">
        <f t="shared" si="375"/>
        <v>1735.1886401014133</v>
      </c>
      <c r="BE238" s="246">
        <f t="shared" si="375"/>
        <v>2041.3467288628567</v>
      </c>
      <c r="BF238" s="246">
        <f t="shared" si="375"/>
        <v>2733.151484685302</v>
      </c>
      <c r="BG238" s="246">
        <f t="shared" si="375"/>
        <v>1501.0221698277874</v>
      </c>
      <c r="BH238" s="246">
        <f t="shared" si="375"/>
        <v>1717.8190269441129</v>
      </c>
      <c r="BI238" s="246">
        <f t="shared" si="375"/>
        <v>2050.1146867651496</v>
      </c>
      <c r="BJ238" s="246">
        <f t="shared" si="375"/>
        <v>1534.7132777099284</v>
      </c>
      <c r="BK238" s="246">
        <f t="shared" si="375"/>
        <v>1788.4926652040053</v>
      </c>
      <c r="BL238" s="246">
        <f t="shared" si="375"/>
        <v>2196.6754515330649</v>
      </c>
      <c r="BM238" s="246">
        <f t="shared" si="375"/>
        <v>1590.9343408598161</v>
      </c>
      <c r="BN238" s="246">
        <f t="shared" si="375"/>
        <v>1809.4176417779963</v>
      </c>
      <c r="BO238" s="246">
        <f t="shared" si="375"/>
        <v>2145.6813161918126</v>
      </c>
      <c r="BP238" s="246">
        <f t="shared" si="375"/>
        <v>1636.7747893323235</v>
      </c>
      <c r="BQ238" s="246">
        <f t="shared" ref="BQ238:EB238" si="376">(BQ237-BQ227)*BQ43</f>
        <v>1893.4762863698666</v>
      </c>
      <c r="BR238" s="246">
        <f t="shared" si="376"/>
        <v>2306.8641405960284</v>
      </c>
      <c r="BS238" s="246">
        <f t="shared" si="376"/>
        <v>1528.1709953914469</v>
      </c>
      <c r="BT238" s="246">
        <f t="shared" si="376"/>
        <v>1775.9398139551286</v>
      </c>
      <c r="BU238" s="246">
        <f t="shared" si="376"/>
        <v>2187.2046985490306</v>
      </c>
      <c r="BV238" s="246">
        <f t="shared" si="376"/>
        <v>1638.3993066805317</v>
      </c>
      <c r="BW238" s="246">
        <f t="shared" si="376"/>
        <v>1948.9752596790129</v>
      </c>
      <c r="BX238" s="246">
        <f t="shared" si="376"/>
        <v>2454.3241983143957</v>
      </c>
      <c r="BY238" s="246">
        <f t="shared" si="376"/>
        <v>2217.0582878236419</v>
      </c>
      <c r="BZ238" s="246">
        <f t="shared" si="376"/>
        <v>2572.6151847092569</v>
      </c>
      <c r="CA238" s="246">
        <f t="shared" si="376"/>
        <v>3090.6853252752917</v>
      </c>
      <c r="CB238" s="246">
        <f t="shared" si="376"/>
        <v>2408.8353046654911</v>
      </c>
      <c r="CC238" s="246">
        <f t="shared" si="376"/>
        <v>2813.6980799166963</v>
      </c>
      <c r="CD238" s="246">
        <f t="shared" si="376"/>
        <v>3526.9601084463329</v>
      </c>
      <c r="CE238" s="246">
        <f t="shared" si="376"/>
        <v>2030.9689771172943</v>
      </c>
      <c r="CF238" s="246">
        <f t="shared" si="376"/>
        <v>2265.3391441893928</v>
      </c>
      <c r="CG238" s="246">
        <f t="shared" si="376"/>
        <v>2716.0163989018001</v>
      </c>
      <c r="CH238" s="246">
        <f t="shared" si="376"/>
        <v>2085.4302621630109</v>
      </c>
      <c r="CI238" s="246">
        <f t="shared" si="376"/>
        <v>2361.4075159068534</v>
      </c>
      <c r="CJ238" s="246">
        <f t="shared" si="376"/>
        <v>2993.7956085129485</v>
      </c>
      <c r="CK238" s="246">
        <f t="shared" si="376"/>
        <v>2448.4806157890071</v>
      </c>
      <c r="CL238" s="246">
        <f t="shared" si="376"/>
        <v>2728.0600652256162</v>
      </c>
      <c r="CM238" s="246">
        <f t="shared" si="376"/>
        <v>3251.4125787364064</v>
      </c>
      <c r="CN238" s="246">
        <f t="shared" si="376"/>
        <v>2573.9152594503275</v>
      </c>
      <c r="CO238" s="246">
        <f t="shared" si="376"/>
        <v>2904.4234663983229</v>
      </c>
      <c r="CP238" s="246">
        <f t="shared" si="376"/>
        <v>3642.2458094046374</v>
      </c>
      <c r="CQ238" s="246">
        <f t="shared" si="376"/>
        <v>2511.2434055359245</v>
      </c>
      <c r="CR238" s="246">
        <f t="shared" si="376"/>
        <v>2737.1480210229911</v>
      </c>
      <c r="CS238" s="246">
        <f t="shared" si="376"/>
        <v>3164.548085598648</v>
      </c>
      <c r="CT238" s="246">
        <f t="shared" si="376"/>
        <v>2525.2515550918952</v>
      </c>
      <c r="CU238" s="246">
        <f t="shared" si="376"/>
        <v>2790.2402609749424</v>
      </c>
      <c r="CV238" s="246">
        <f t="shared" si="376"/>
        <v>3395.1619063973362</v>
      </c>
      <c r="CW238" s="246">
        <f t="shared" si="376"/>
        <v>2085.7502268131266</v>
      </c>
      <c r="CX238" s="246">
        <f t="shared" si="376"/>
        <v>2293.1020230982667</v>
      </c>
      <c r="CY238" s="246">
        <f t="shared" si="376"/>
        <v>2597.5246784334759</v>
      </c>
      <c r="CZ238" s="246">
        <f t="shared" si="376"/>
        <v>2087.7448491275709</v>
      </c>
      <c r="DA238" s="246">
        <f t="shared" si="376"/>
        <v>2330.6704136773465</v>
      </c>
      <c r="DB238" s="246">
        <f t="shared" si="376"/>
        <v>2714.2684608299624</v>
      </c>
      <c r="DC238" s="246">
        <f t="shared" si="376"/>
        <v>1004.8055255416739</v>
      </c>
      <c r="DD238" s="246">
        <f t="shared" si="376"/>
        <v>1264.7476755202351</v>
      </c>
      <c r="DE238" s="246">
        <f t="shared" si="376"/>
        <v>1703.0291704233041</v>
      </c>
      <c r="DF238" s="246">
        <f t="shared" si="376"/>
        <v>1121.8672945055289</v>
      </c>
      <c r="DG238" s="246">
        <f t="shared" si="376"/>
        <v>1432.2851535032646</v>
      </c>
      <c r="DH238" s="246">
        <f t="shared" si="376"/>
        <v>1981.2640083994484</v>
      </c>
      <c r="DI238" s="246">
        <f t="shared" si="376"/>
        <v>1327.2304644232845</v>
      </c>
      <c r="DJ238" s="246">
        <f t="shared" si="376"/>
        <v>1692.0571936055112</v>
      </c>
      <c r="DK238" s="246">
        <f t="shared" si="376"/>
        <v>2238.1400944969964</v>
      </c>
      <c r="DL238" s="246">
        <f t="shared" si="376"/>
        <v>1550.5679408784363</v>
      </c>
      <c r="DM238" s="246">
        <f t="shared" si="376"/>
        <v>1960.0372399160233</v>
      </c>
      <c r="DN238" s="246">
        <f t="shared" si="376"/>
        <v>2708.412664900171</v>
      </c>
      <c r="DO238" s="246">
        <f t="shared" si="376"/>
        <v>1380.2441803359734</v>
      </c>
      <c r="DP238" s="246">
        <f t="shared" si="376"/>
        <v>1745.490417252242</v>
      </c>
      <c r="DQ238" s="246">
        <f t="shared" si="376"/>
        <v>2304.9537736117973</v>
      </c>
      <c r="DR238" s="246">
        <f t="shared" si="376"/>
        <v>1599.5108660685116</v>
      </c>
      <c r="DS238" s="246">
        <f t="shared" si="376"/>
        <v>2015.989752489445</v>
      </c>
      <c r="DT238" s="246">
        <f t="shared" si="376"/>
        <v>2774.6932735378005</v>
      </c>
      <c r="DU238" s="246">
        <f t="shared" si="376"/>
        <v>1422.0056628424045</v>
      </c>
      <c r="DV238" s="246">
        <f t="shared" si="376"/>
        <v>1613.3082464125546</v>
      </c>
      <c r="DW238" s="246">
        <f t="shared" si="376"/>
        <v>2185.2067760798691</v>
      </c>
      <c r="DX238" s="246">
        <f t="shared" si="376"/>
        <v>1576.1622557400506</v>
      </c>
      <c r="DY238" s="246">
        <f t="shared" si="376"/>
        <v>1920.5543789822946</v>
      </c>
      <c r="DZ238" s="246">
        <f t="shared" si="376"/>
        <v>2607.7826584252603</v>
      </c>
      <c r="EA238" s="246">
        <f t="shared" si="376"/>
        <v>1283.148903119727</v>
      </c>
      <c r="EB238" s="246">
        <f t="shared" si="376"/>
        <v>1536.3311716437747</v>
      </c>
      <c r="EC238" s="246">
        <f t="shared" ref="EC238:GN238" si="377">(EC237-EC227)*EC43</f>
        <v>1957.3937912189231</v>
      </c>
      <c r="ED238" s="246">
        <f t="shared" si="377"/>
        <v>1383.5085048621954</v>
      </c>
      <c r="EE238" s="246">
        <f t="shared" si="377"/>
        <v>1597.5232121935437</v>
      </c>
      <c r="EF238" s="246">
        <f t="shared" si="377"/>
        <v>2197.9388045998326</v>
      </c>
      <c r="EG238" s="246">
        <f t="shared" si="377"/>
        <v>0</v>
      </c>
      <c r="EH238" s="246">
        <f t="shared" si="377"/>
        <v>0</v>
      </c>
      <c r="EI238" s="246">
        <f t="shared" si="377"/>
        <v>0</v>
      </c>
      <c r="EJ238" s="246">
        <f t="shared" si="377"/>
        <v>0</v>
      </c>
      <c r="EK238" s="246">
        <f t="shared" si="377"/>
        <v>0</v>
      </c>
      <c r="EL238" s="246">
        <f t="shared" si="377"/>
        <v>0</v>
      </c>
      <c r="EM238" s="246">
        <f t="shared" si="377"/>
        <v>0</v>
      </c>
      <c r="EN238" s="246">
        <f t="shared" si="377"/>
        <v>0</v>
      </c>
      <c r="EO238" s="246">
        <f t="shared" si="377"/>
        <v>0</v>
      </c>
      <c r="EP238" s="246">
        <f t="shared" si="377"/>
        <v>0</v>
      </c>
      <c r="EQ238" s="246">
        <f t="shared" si="377"/>
        <v>0</v>
      </c>
      <c r="ER238" s="246">
        <f t="shared" si="377"/>
        <v>0</v>
      </c>
      <c r="ES238" s="246">
        <f t="shared" si="377"/>
        <v>0</v>
      </c>
      <c r="ET238" s="246">
        <f t="shared" si="377"/>
        <v>0</v>
      </c>
      <c r="EU238" s="246">
        <f t="shared" si="377"/>
        <v>0</v>
      </c>
      <c r="EV238" s="246">
        <f t="shared" si="377"/>
        <v>0</v>
      </c>
      <c r="EW238" s="246">
        <f t="shared" si="377"/>
        <v>0</v>
      </c>
      <c r="EX238" s="246">
        <f t="shared" si="377"/>
        <v>0</v>
      </c>
      <c r="EY238" s="246">
        <f t="shared" si="377"/>
        <v>0</v>
      </c>
      <c r="EZ238" s="246">
        <f t="shared" si="377"/>
        <v>0</v>
      </c>
      <c r="FA238" s="246">
        <f t="shared" si="377"/>
        <v>0</v>
      </c>
      <c r="FB238" s="246">
        <f t="shared" si="377"/>
        <v>0</v>
      </c>
      <c r="FC238" s="246">
        <f t="shared" si="377"/>
        <v>0</v>
      </c>
      <c r="FD238" s="246">
        <f t="shared" si="377"/>
        <v>0</v>
      </c>
      <c r="FE238" s="246">
        <f t="shared" si="377"/>
        <v>0</v>
      </c>
      <c r="FF238" s="246">
        <f t="shared" si="377"/>
        <v>0</v>
      </c>
      <c r="FG238" s="246">
        <f t="shared" si="377"/>
        <v>0</v>
      </c>
      <c r="FH238" s="246">
        <f t="shared" si="377"/>
        <v>0</v>
      </c>
      <c r="FI238" s="246">
        <f t="shared" si="377"/>
        <v>0</v>
      </c>
      <c r="FJ238" s="246">
        <f t="shared" si="377"/>
        <v>0</v>
      </c>
      <c r="FK238" s="246">
        <f t="shared" si="377"/>
        <v>0</v>
      </c>
      <c r="FL238" s="246">
        <f t="shared" si="377"/>
        <v>0</v>
      </c>
      <c r="FM238" s="246">
        <f t="shared" si="377"/>
        <v>0</v>
      </c>
      <c r="FN238" s="246">
        <f t="shared" si="377"/>
        <v>0</v>
      </c>
      <c r="FO238" s="246">
        <f t="shared" si="377"/>
        <v>0</v>
      </c>
      <c r="FP238" s="246">
        <f t="shared" si="377"/>
        <v>0</v>
      </c>
      <c r="FQ238" s="246">
        <f t="shared" si="377"/>
        <v>0</v>
      </c>
      <c r="FR238" s="246">
        <f t="shared" si="377"/>
        <v>0</v>
      </c>
      <c r="FS238" s="246">
        <f t="shared" si="377"/>
        <v>0</v>
      </c>
      <c r="FT238" s="246">
        <f t="shared" si="377"/>
        <v>0</v>
      </c>
      <c r="FU238" s="246">
        <f t="shared" si="377"/>
        <v>0</v>
      </c>
      <c r="FV238" s="246">
        <f t="shared" si="377"/>
        <v>0</v>
      </c>
      <c r="FW238" s="246">
        <f t="shared" si="377"/>
        <v>0</v>
      </c>
      <c r="FX238" s="246">
        <f t="shared" si="377"/>
        <v>0</v>
      </c>
      <c r="FY238" s="246">
        <f t="shared" si="377"/>
        <v>0</v>
      </c>
      <c r="FZ238" s="246">
        <f t="shared" si="377"/>
        <v>0</v>
      </c>
      <c r="GA238" s="246">
        <f t="shared" si="377"/>
        <v>0</v>
      </c>
      <c r="GB238" s="246">
        <f t="shared" si="377"/>
        <v>0</v>
      </c>
      <c r="GC238" s="246">
        <f t="shared" si="377"/>
        <v>0</v>
      </c>
      <c r="GD238" s="246">
        <f t="shared" si="377"/>
        <v>0</v>
      </c>
      <c r="GE238" s="246">
        <f t="shared" si="377"/>
        <v>0</v>
      </c>
      <c r="GF238" s="246">
        <f t="shared" si="377"/>
        <v>0</v>
      </c>
      <c r="GG238" s="246">
        <f t="shared" si="377"/>
        <v>0</v>
      </c>
      <c r="GH238" s="246">
        <f t="shared" si="377"/>
        <v>0</v>
      </c>
      <c r="GI238" s="246">
        <f t="shared" si="377"/>
        <v>0</v>
      </c>
      <c r="GJ238" s="246">
        <f t="shared" si="377"/>
        <v>0</v>
      </c>
      <c r="GK238" s="246">
        <f t="shared" si="377"/>
        <v>0</v>
      </c>
      <c r="GL238" s="246">
        <f t="shared" si="377"/>
        <v>0</v>
      </c>
      <c r="GM238" s="246">
        <f t="shared" si="377"/>
        <v>0</v>
      </c>
      <c r="GN238" s="246">
        <f t="shared" si="377"/>
        <v>0</v>
      </c>
      <c r="GO238" s="246">
        <f t="shared" ref="GO238:GR238" si="378">(GO237-GO227)*GO43</f>
        <v>0</v>
      </c>
      <c r="GP238" s="246">
        <f t="shared" si="378"/>
        <v>0</v>
      </c>
      <c r="GQ238" s="246">
        <f t="shared" si="378"/>
        <v>0</v>
      </c>
      <c r="GR238" s="246">
        <f t="shared" si="378"/>
        <v>0</v>
      </c>
      <c r="GS238" s="246">
        <f t="shared" ref="GS238:GV238" si="379">(GS237-GS227)*GS43</f>
        <v>0</v>
      </c>
      <c r="GT238" s="246">
        <f t="shared" si="379"/>
        <v>0</v>
      </c>
      <c r="GU238" s="246">
        <f t="shared" si="379"/>
        <v>0</v>
      </c>
      <c r="GV238" s="246">
        <f t="shared" si="379"/>
        <v>0</v>
      </c>
      <c r="GW238" s="207"/>
      <c r="GX238" s="230">
        <f t="shared" si="284"/>
        <v>237</v>
      </c>
      <c r="HB238" s="211"/>
      <c r="HF238" s="212"/>
    </row>
    <row r="239" spans="1:214" ht="12" hidden="1" customHeight="1" x14ac:dyDescent="0.2">
      <c r="A239" s="230"/>
      <c r="B239" s="208"/>
      <c r="E239" s="240"/>
      <c r="F239" s="240"/>
      <c r="G239" s="240"/>
      <c r="H239" s="240"/>
      <c r="I239" s="240"/>
      <c r="J239" s="240"/>
      <c r="K239" s="240"/>
      <c r="L239" s="240"/>
      <c r="M239" s="240"/>
      <c r="N239" s="240"/>
      <c r="O239" s="240"/>
      <c r="P239" s="240"/>
      <c r="Q239" s="240"/>
      <c r="R239" s="240"/>
      <c r="S239" s="240"/>
      <c r="T239" s="240"/>
      <c r="U239" s="240"/>
      <c r="V239" s="240"/>
      <c r="W239" s="240"/>
      <c r="X239" s="240"/>
      <c r="Y239" s="240"/>
      <c r="Z239" s="240"/>
      <c r="AA239" s="240"/>
      <c r="AB239" s="240"/>
      <c r="AC239" s="240"/>
      <c r="AD239" s="240"/>
      <c r="AE239" s="240"/>
      <c r="AF239" s="240"/>
      <c r="AG239" s="240"/>
      <c r="AH239" s="240"/>
      <c r="AI239" s="240"/>
      <c r="AJ239" s="240"/>
      <c r="AK239" s="240"/>
      <c r="AL239" s="240"/>
      <c r="AM239" s="240"/>
      <c r="AN239" s="240"/>
      <c r="AO239" s="240"/>
      <c r="AP239" s="240"/>
      <c r="AQ239" s="240"/>
      <c r="AR239" s="240"/>
      <c r="AS239" s="240"/>
      <c r="AT239" s="240"/>
      <c r="AU239" s="240"/>
      <c r="AV239" s="240"/>
      <c r="AW239" s="240"/>
      <c r="AX239" s="240"/>
      <c r="AY239" s="240"/>
      <c r="AZ239" s="240"/>
      <c r="BA239" s="240"/>
      <c r="BB239" s="240"/>
      <c r="BC239" s="240"/>
      <c r="BD239" s="240"/>
      <c r="BE239" s="240"/>
      <c r="BF239" s="240"/>
      <c r="BG239" s="240"/>
      <c r="BH239" s="240"/>
      <c r="BI239" s="240"/>
      <c r="BJ239" s="240"/>
      <c r="BK239" s="240"/>
      <c r="BL239" s="240"/>
      <c r="BM239" s="240"/>
      <c r="BN239" s="240"/>
      <c r="BO239" s="240"/>
      <c r="BP239" s="240"/>
      <c r="BQ239" s="240"/>
      <c r="BR239" s="240"/>
      <c r="BS239" s="240"/>
      <c r="BT239" s="240"/>
      <c r="BU239" s="240"/>
      <c r="BV239" s="240"/>
      <c r="BW239" s="240"/>
      <c r="BX239" s="240"/>
      <c r="BY239" s="240"/>
      <c r="BZ239" s="240"/>
      <c r="CA239" s="240"/>
      <c r="CB239" s="240"/>
      <c r="CC239" s="240"/>
      <c r="CD239" s="240"/>
      <c r="CE239" s="240"/>
      <c r="CF239" s="240"/>
      <c r="CG239" s="240"/>
      <c r="CH239" s="240"/>
      <c r="CI239" s="240"/>
      <c r="CJ239" s="240"/>
      <c r="CK239" s="240"/>
      <c r="CL239" s="240"/>
      <c r="CM239" s="240"/>
      <c r="CN239" s="240"/>
      <c r="CO239" s="240"/>
      <c r="CP239" s="240"/>
      <c r="CQ239" s="240"/>
      <c r="CR239" s="240"/>
      <c r="CS239" s="240"/>
      <c r="CT239" s="240"/>
      <c r="CU239" s="240"/>
      <c r="CV239" s="240"/>
      <c r="CW239" s="240"/>
      <c r="CX239" s="240"/>
      <c r="CY239" s="240"/>
      <c r="CZ239" s="240"/>
      <c r="DA239" s="240"/>
      <c r="DB239" s="240"/>
      <c r="DC239" s="240"/>
      <c r="DD239" s="240"/>
      <c r="DE239" s="240"/>
      <c r="DF239" s="240"/>
      <c r="DG239" s="240"/>
      <c r="DH239" s="240"/>
      <c r="DI239" s="240"/>
      <c r="DJ239" s="240"/>
      <c r="DK239" s="240"/>
      <c r="DL239" s="240"/>
      <c r="DM239" s="240"/>
      <c r="DN239" s="240"/>
      <c r="DO239" s="240"/>
      <c r="DP239" s="240"/>
      <c r="DQ239" s="240"/>
      <c r="DR239" s="240"/>
      <c r="DS239" s="240"/>
      <c r="DT239" s="240"/>
      <c r="DU239" s="240"/>
      <c r="DV239" s="240"/>
      <c r="DW239" s="240"/>
      <c r="DX239" s="240"/>
      <c r="DY239" s="240"/>
      <c r="DZ239" s="240"/>
      <c r="EA239" s="240"/>
      <c r="EB239" s="240"/>
      <c r="EC239" s="240"/>
      <c r="ED239" s="240"/>
      <c r="EE239" s="240"/>
      <c r="EF239" s="240"/>
      <c r="EG239" s="240"/>
      <c r="EH239" s="240"/>
      <c r="EI239" s="240"/>
      <c r="EJ239" s="240"/>
      <c r="EK239" s="240"/>
      <c r="EL239" s="240"/>
      <c r="EM239" s="240"/>
      <c r="EN239" s="240"/>
      <c r="EO239" s="240"/>
      <c r="EP239" s="240"/>
      <c r="EQ239" s="240"/>
      <c r="ER239" s="240"/>
      <c r="ES239" s="240"/>
      <c r="ET239" s="240"/>
      <c r="EU239" s="240"/>
      <c r="EV239" s="240"/>
      <c r="EW239" s="240"/>
      <c r="EX239" s="240"/>
      <c r="EY239" s="240"/>
      <c r="EZ239" s="240"/>
      <c r="FA239" s="240"/>
      <c r="FB239" s="240"/>
      <c r="FC239" s="240"/>
      <c r="FD239" s="240"/>
      <c r="FE239" s="240"/>
      <c r="FF239" s="240"/>
      <c r="FG239" s="240"/>
      <c r="FH239" s="240"/>
      <c r="FI239" s="240"/>
      <c r="FJ239" s="240"/>
      <c r="FK239" s="240"/>
      <c r="FL239" s="240"/>
      <c r="FM239" s="240"/>
      <c r="FN239" s="240"/>
      <c r="FO239" s="240"/>
      <c r="FP239" s="240"/>
      <c r="FQ239" s="240"/>
      <c r="FR239" s="240"/>
      <c r="FS239" s="240"/>
      <c r="FT239" s="240"/>
      <c r="FU239" s="240"/>
      <c r="FV239" s="240"/>
      <c r="FW239" s="240"/>
      <c r="FX239" s="240"/>
      <c r="FY239" s="240"/>
      <c r="FZ239" s="240"/>
      <c r="GA239" s="240"/>
      <c r="GB239" s="240"/>
      <c r="GC239" s="240"/>
      <c r="GD239" s="240"/>
      <c r="GE239" s="240"/>
      <c r="GF239" s="240"/>
      <c r="GG239" s="240"/>
      <c r="GH239" s="240"/>
      <c r="GI239" s="240"/>
      <c r="GJ239" s="240"/>
      <c r="GK239" s="240"/>
      <c r="GL239" s="240"/>
      <c r="GM239" s="240"/>
      <c r="GN239" s="240"/>
      <c r="GO239" s="240"/>
      <c r="GP239" s="240"/>
      <c r="GQ239" s="240"/>
      <c r="GR239" s="240"/>
      <c r="GS239" s="240"/>
      <c r="GT239" s="240"/>
      <c r="GU239" s="240"/>
      <c r="GV239" s="240"/>
      <c r="GX239" s="230">
        <f t="shared" si="284"/>
        <v>238</v>
      </c>
    </row>
    <row r="240" spans="1:214" ht="12" hidden="1" customHeight="1" x14ac:dyDescent="0.2">
      <c r="A240" s="230"/>
      <c r="B240" s="208"/>
      <c r="D240" s="232"/>
      <c r="E240" s="240"/>
      <c r="F240" s="240"/>
      <c r="G240" s="240"/>
      <c r="H240" s="240"/>
      <c r="I240" s="240"/>
      <c r="J240" s="240"/>
      <c r="K240" s="240"/>
      <c r="L240" s="240"/>
      <c r="M240" s="240"/>
      <c r="N240" s="240"/>
      <c r="O240" s="240"/>
      <c r="P240" s="240"/>
      <c r="Q240" s="240"/>
      <c r="R240" s="240"/>
      <c r="S240" s="240"/>
      <c r="T240" s="240"/>
      <c r="U240" s="240"/>
      <c r="V240" s="240"/>
      <c r="W240" s="240"/>
      <c r="X240" s="240"/>
      <c r="Y240" s="240"/>
      <c r="Z240" s="240"/>
      <c r="AA240" s="240"/>
      <c r="AB240" s="240"/>
      <c r="AC240" s="240"/>
      <c r="AD240" s="240"/>
      <c r="AE240" s="240"/>
      <c r="AF240" s="240"/>
      <c r="AG240" s="240"/>
      <c r="AH240" s="240"/>
      <c r="AI240" s="240"/>
      <c r="AJ240" s="240"/>
      <c r="AK240" s="240"/>
      <c r="AL240" s="240"/>
      <c r="AM240" s="240"/>
      <c r="AN240" s="240"/>
      <c r="AO240" s="240"/>
      <c r="AP240" s="240"/>
      <c r="AQ240" s="240"/>
      <c r="AR240" s="240"/>
      <c r="AS240" s="240"/>
      <c r="AT240" s="240"/>
      <c r="AU240" s="240"/>
      <c r="AV240" s="240"/>
      <c r="AW240" s="240"/>
      <c r="AX240" s="240"/>
      <c r="AY240" s="240"/>
      <c r="AZ240" s="240"/>
      <c r="BA240" s="240"/>
      <c r="BB240" s="240"/>
      <c r="BC240" s="240"/>
      <c r="BD240" s="240"/>
      <c r="BE240" s="240"/>
      <c r="BF240" s="240"/>
      <c r="BG240" s="240"/>
      <c r="BH240" s="240"/>
      <c r="BI240" s="240"/>
      <c r="BJ240" s="240"/>
      <c r="BK240" s="240"/>
      <c r="BL240" s="240"/>
      <c r="BM240" s="240"/>
      <c r="BN240" s="240"/>
      <c r="BO240" s="240"/>
      <c r="BP240" s="240"/>
      <c r="BQ240" s="240"/>
      <c r="BR240" s="240"/>
      <c r="BS240" s="240"/>
      <c r="BT240" s="240"/>
      <c r="BU240" s="240"/>
      <c r="BV240" s="240"/>
      <c r="BW240" s="240"/>
      <c r="BX240" s="240"/>
      <c r="BY240" s="240"/>
      <c r="BZ240" s="240"/>
      <c r="CA240" s="240"/>
      <c r="CB240" s="240"/>
      <c r="CC240" s="240"/>
      <c r="CD240" s="240"/>
      <c r="CE240" s="240"/>
      <c r="CF240" s="240"/>
      <c r="CG240" s="240"/>
      <c r="CH240" s="240"/>
      <c r="CI240" s="240"/>
      <c r="CJ240" s="240"/>
      <c r="CK240" s="240"/>
      <c r="CL240" s="240"/>
      <c r="CM240" s="240"/>
      <c r="CN240" s="240"/>
      <c r="CO240" s="240"/>
      <c r="CP240" s="240"/>
      <c r="CQ240" s="240"/>
      <c r="CR240" s="240"/>
      <c r="CS240" s="240"/>
      <c r="CT240" s="240"/>
      <c r="CU240" s="240"/>
      <c r="CV240" s="240"/>
      <c r="CW240" s="240"/>
      <c r="CX240" s="240"/>
      <c r="CY240" s="240"/>
      <c r="CZ240" s="240"/>
      <c r="DA240" s="240"/>
      <c r="DB240" s="240"/>
      <c r="DC240" s="240"/>
      <c r="DD240" s="240"/>
      <c r="DE240" s="240"/>
      <c r="DF240" s="240"/>
      <c r="DG240" s="240"/>
      <c r="DH240" s="240"/>
      <c r="DI240" s="240"/>
      <c r="DJ240" s="240"/>
      <c r="DK240" s="240"/>
      <c r="DL240" s="240"/>
      <c r="DM240" s="240"/>
      <c r="DN240" s="240"/>
      <c r="DO240" s="240"/>
      <c r="DP240" s="240"/>
      <c r="DQ240" s="240"/>
      <c r="DR240" s="240"/>
      <c r="DS240" s="240"/>
      <c r="DT240" s="240"/>
      <c r="DU240" s="240"/>
      <c r="DV240" s="240"/>
      <c r="DW240" s="240"/>
      <c r="DX240" s="240"/>
      <c r="DY240" s="240"/>
      <c r="DZ240" s="240"/>
      <c r="EA240" s="240"/>
      <c r="EB240" s="240"/>
      <c r="EC240" s="240"/>
      <c r="ED240" s="240"/>
      <c r="EE240" s="240"/>
      <c r="EF240" s="240"/>
      <c r="EG240" s="240"/>
      <c r="EH240" s="240"/>
      <c r="EI240" s="240"/>
      <c r="EJ240" s="240"/>
      <c r="EK240" s="240"/>
      <c r="EL240" s="240"/>
      <c r="EM240" s="240"/>
      <c r="EN240" s="240"/>
      <c r="EO240" s="240"/>
      <c r="EP240" s="240"/>
      <c r="EQ240" s="240"/>
      <c r="ER240" s="240"/>
      <c r="ES240" s="240"/>
      <c r="ET240" s="240"/>
      <c r="EU240" s="240"/>
      <c r="EV240" s="240"/>
      <c r="EW240" s="240"/>
      <c r="EX240" s="240"/>
      <c r="EY240" s="240"/>
      <c r="EZ240" s="240"/>
      <c r="FA240" s="240"/>
      <c r="FB240" s="240"/>
      <c r="FC240" s="240"/>
      <c r="FD240" s="240"/>
      <c r="FE240" s="240"/>
      <c r="FF240" s="240"/>
      <c r="FG240" s="240"/>
      <c r="FH240" s="240"/>
      <c r="FI240" s="240"/>
      <c r="FJ240" s="240"/>
      <c r="FK240" s="240"/>
      <c r="FL240" s="240"/>
      <c r="FM240" s="240"/>
      <c r="FN240" s="240"/>
      <c r="FO240" s="240"/>
      <c r="FP240" s="240"/>
      <c r="FQ240" s="240"/>
      <c r="FR240" s="240"/>
      <c r="FS240" s="240"/>
      <c r="FT240" s="240"/>
      <c r="FU240" s="240"/>
      <c r="FV240" s="240"/>
      <c r="FW240" s="240"/>
      <c r="FX240" s="240"/>
      <c r="FY240" s="240"/>
      <c r="FZ240" s="240"/>
      <c r="GA240" s="240"/>
      <c r="GB240" s="240"/>
      <c r="GC240" s="240"/>
      <c r="GD240" s="240"/>
      <c r="GE240" s="240"/>
      <c r="GF240" s="240"/>
      <c r="GG240" s="240"/>
      <c r="GH240" s="240"/>
      <c r="GI240" s="240"/>
      <c r="GJ240" s="240"/>
      <c r="GK240" s="240"/>
      <c r="GL240" s="240"/>
      <c r="GM240" s="240"/>
      <c r="GN240" s="240"/>
      <c r="GO240" s="240"/>
      <c r="GP240" s="240"/>
      <c r="GQ240" s="240"/>
      <c r="GR240" s="240"/>
      <c r="GS240" s="240"/>
      <c r="GT240" s="240"/>
      <c r="GU240" s="240"/>
      <c r="GV240" s="240"/>
      <c r="GX240" s="230">
        <f t="shared" ref="GX240" si="380">ROW(A240)-1</f>
        <v>239</v>
      </c>
    </row>
    <row r="241" spans="1:206" ht="12" hidden="1" customHeight="1" x14ac:dyDescent="0.2">
      <c r="A241" s="230"/>
      <c r="B241" s="208"/>
      <c r="D241" s="232"/>
      <c r="E241" s="240"/>
      <c r="F241" s="240"/>
      <c r="G241" s="240"/>
      <c r="H241" s="240"/>
      <c r="I241" s="240"/>
      <c r="J241" s="240"/>
      <c r="K241" s="240"/>
      <c r="L241" s="240"/>
      <c r="M241" s="240"/>
      <c r="N241" s="240"/>
      <c r="O241" s="240"/>
      <c r="P241" s="240"/>
      <c r="Q241" s="240"/>
      <c r="R241" s="240"/>
      <c r="S241" s="240"/>
      <c r="T241" s="240"/>
      <c r="U241" s="240"/>
      <c r="V241" s="240"/>
      <c r="W241" s="240"/>
      <c r="X241" s="240"/>
      <c r="Y241" s="240"/>
      <c r="Z241" s="240"/>
      <c r="AA241" s="240"/>
      <c r="AB241" s="240"/>
      <c r="AC241" s="240"/>
      <c r="AD241" s="240"/>
      <c r="AE241" s="240"/>
      <c r="AF241" s="240"/>
      <c r="AG241" s="240"/>
      <c r="AH241" s="240"/>
      <c r="AI241" s="240"/>
      <c r="AJ241" s="240"/>
      <c r="AK241" s="240"/>
      <c r="AL241" s="240"/>
      <c r="AM241" s="240"/>
      <c r="AN241" s="240"/>
      <c r="AO241" s="240"/>
      <c r="AP241" s="240"/>
      <c r="AQ241" s="240"/>
      <c r="AR241" s="240"/>
      <c r="AS241" s="240"/>
      <c r="AT241" s="240"/>
      <c r="AU241" s="240"/>
      <c r="AV241" s="240"/>
      <c r="AW241" s="240"/>
      <c r="AX241" s="240"/>
      <c r="AY241" s="240"/>
      <c r="AZ241" s="240"/>
      <c r="BA241" s="240"/>
      <c r="BB241" s="240"/>
      <c r="BC241" s="240"/>
      <c r="BD241" s="240"/>
      <c r="BE241" s="240"/>
      <c r="BF241" s="240"/>
      <c r="BG241" s="240"/>
      <c r="BH241" s="240"/>
      <c r="BI241" s="240"/>
      <c r="BJ241" s="240"/>
      <c r="BK241" s="240"/>
      <c r="BL241" s="240"/>
      <c r="BM241" s="240"/>
      <c r="BN241" s="240"/>
      <c r="BO241" s="240"/>
      <c r="BP241" s="240"/>
      <c r="BQ241" s="240"/>
      <c r="BR241" s="240"/>
      <c r="BS241" s="240"/>
      <c r="BT241" s="240"/>
      <c r="BU241" s="240"/>
      <c r="BV241" s="240"/>
      <c r="BW241" s="240"/>
      <c r="BX241" s="240"/>
      <c r="BY241" s="240"/>
      <c r="BZ241" s="240"/>
      <c r="CA241" s="240"/>
      <c r="CB241" s="240"/>
      <c r="CC241" s="240"/>
      <c r="CD241" s="240"/>
      <c r="CE241" s="240"/>
      <c r="CF241" s="240"/>
      <c r="CG241" s="240"/>
      <c r="CH241" s="240"/>
      <c r="CI241" s="240"/>
      <c r="CJ241" s="240"/>
      <c r="CK241" s="240"/>
      <c r="CL241" s="240"/>
      <c r="CM241" s="240"/>
      <c r="CN241" s="240"/>
      <c r="CO241" s="240"/>
      <c r="CP241" s="240"/>
      <c r="CQ241" s="240"/>
      <c r="CR241" s="240"/>
      <c r="CS241" s="240"/>
      <c r="CT241" s="240"/>
      <c r="CU241" s="240"/>
      <c r="CV241" s="240"/>
      <c r="CW241" s="240"/>
      <c r="CX241" s="240"/>
      <c r="CY241" s="240"/>
      <c r="CZ241" s="240"/>
      <c r="DA241" s="240"/>
      <c r="DB241" s="240"/>
      <c r="DC241" s="240"/>
      <c r="DD241" s="240"/>
      <c r="DE241" s="240"/>
      <c r="DF241" s="240"/>
      <c r="DG241" s="240"/>
      <c r="DH241" s="240"/>
      <c r="DI241" s="240"/>
      <c r="DJ241" s="240"/>
      <c r="DK241" s="240"/>
      <c r="DL241" s="240"/>
      <c r="DM241" s="240"/>
      <c r="DN241" s="240"/>
      <c r="DO241" s="240"/>
      <c r="DP241" s="240"/>
      <c r="DQ241" s="240"/>
      <c r="DR241" s="240"/>
      <c r="DS241" s="240"/>
      <c r="DT241" s="240"/>
      <c r="DU241" s="240"/>
      <c r="DV241" s="240"/>
      <c r="DW241" s="240"/>
      <c r="DX241" s="240"/>
      <c r="DY241" s="240"/>
      <c r="DZ241" s="240"/>
      <c r="EA241" s="240"/>
      <c r="EB241" s="240"/>
      <c r="EC241" s="240"/>
      <c r="ED241" s="240"/>
      <c r="EE241" s="240"/>
      <c r="EF241" s="240"/>
      <c r="EG241" s="240"/>
      <c r="EH241" s="240"/>
      <c r="EI241" s="240"/>
      <c r="EJ241" s="240"/>
      <c r="EK241" s="240"/>
      <c r="EL241" s="240"/>
      <c r="EM241" s="240"/>
      <c r="EN241" s="240"/>
      <c r="EO241" s="240"/>
      <c r="EP241" s="240"/>
      <c r="EQ241" s="240"/>
      <c r="ER241" s="240"/>
      <c r="ES241" s="240"/>
      <c r="ET241" s="240"/>
      <c r="EU241" s="240"/>
      <c r="EV241" s="240"/>
      <c r="EW241" s="240"/>
      <c r="EX241" s="240"/>
      <c r="EY241" s="240"/>
      <c r="EZ241" s="240"/>
      <c r="FA241" s="240"/>
      <c r="FB241" s="240"/>
      <c r="FC241" s="240"/>
      <c r="FD241" s="240"/>
      <c r="FE241" s="240"/>
      <c r="FF241" s="240"/>
      <c r="FG241" s="240"/>
      <c r="FH241" s="240"/>
      <c r="FI241" s="240"/>
      <c r="FJ241" s="240"/>
      <c r="FK241" s="240"/>
      <c r="FL241" s="240"/>
      <c r="FM241" s="240"/>
      <c r="FN241" s="240"/>
      <c r="FO241" s="240"/>
      <c r="FP241" s="240"/>
      <c r="FQ241" s="240"/>
      <c r="FR241" s="240"/>
      <c r="FS241" s="240"/>
      <c r="FT241" s="240"/>
      <c r="FU241" s="240"/>
      <c r="FV241" s="240"/>
      <c r="FW241" s="240"/>
      <c r="FX241" s="240"/>
      <c r="FY241" s="240"/>
      <c r="FZ241" s="240"/>
      <c r="GA241" s="240"/>
      <c r="GB241" s="240"/>
      <c r="GC241" s="240"/>
      <c r="GD241" s="240"/>
      <c r="GE241" s="240"/>
      <c r="GF241" s="240"/>
      <c r="GG241" s="240"/>
      <c r="GH241" s="240"/>
      <c r="GI241" s="240"/>
      <c r="GJ241" s="240"/>
      <c r="GK241" s="240"/>
      <c r="GL241" s="240"/>
      <c r="GM241" s="240"/>
      <c r="GN241" s="240"/>
      <c r="GO241" s="240"/>
      <c r="GP241" s="240"/>
      <c r="GQ241" s="240"/>
      <c r="GR241" s="240"/>
      <c r="GS241" s="240"/>
      <c r="GT241" s="240"/>
      <c r="GU241" s="240"/>
      <c r="GV241" s="240"/>
      <c r="GX241" s="230"/>
    </row>
    <row r="242" spans="1:206" ht="12" hidden="1" customHeight="1" x14ac:dyDescent="0.2">
      <c r="A242" s="230"/>
      <c r="B242" s="208"/>
      <c r="E242" s="240"/>
      <c r="F242" s="240"/>
      <c r="G242" s="240"/>
      <c r="H242" s="240"/>
      <c r="I242" s="240"/>
      <c r="J242" s="240"/>
      <c r="K242" s="240"/>
      <c r="L242" s="240"/>
      <c r="M242" s="240"/>
      <c r="N242" s="240"/>
      <c r="O242" s="240"/>
      <c r="P242" s="240"/>
      <c r="Q242" s="240"/>
      <c r="R242" s="240"/>
      <c r="S242" s="240"/>
      <c r="T242" s="240"/>
      <c r="U242" s="240"/>
      <c r="V242" s="240"/>
      <c r="W242" s="240"/>
      <c r="X242" s="240"/>
      <c r="Y242" s="240"/>
      <c r="Z242" s="240"/>
      <c r="AA242" s="240"/>
      <c r="AB242" s="240"/>
      <c r="AC242" s="240"/>
      <c r="AD242" s="240"/>
      <c r="AE242" s="240"/>
      <c r="AF242" s="240"/>
      <c r="AG242" s="240"/>
      <c r="AH242" s="240"/>
      <c r="AI242" s="240"/>
      <c r="AJ242" s="240"/>
      <c r="AK242" s="240"/>
      <c r="AL242" s="240"/>
      <c r="AM242" s="240"/>
      <c r="AN242" s="240"/>
      <c r="AO242" s="240"/>
      <c r="AP242" s="240"/>
      <c r="AQ242" s="240"/>
      <c r="AR242" s="240"/>
      <c r="AS242" s="240"/>
      <c r="AT242" s="240"/>
      <c r="AU242" s="240"/>
      <c r="AV242" s="240"/>
      <c r="AW242" s="240"/>
      <c r="AX242" s="240"/>
      <c r="AY242" s="240"/>
      <c r="AZ242" s="240"/>
      <c r="BA242" s="240"/>
      <c r="BB242" s="240"/>
      <c r="BC242" s="240"/>
      <c r="BD242" s="240"/>
      <c r="BE242" s="240"/>
      <c r="BF242" s="240"/>
      <c r="BG242" s="240"/>
      <c r="BH242" s="240"/>
      <c r="BI242" s="240"/>
      <c r="BJ242" s="240"/>
      <c r="BK242" s="240"/>
      <c r="BL242" s="240"/>
      <c r="BM242" s="240"/>
      <c r="BN242" s="240"/>
      <c r="BO242" s="240"/>
      <c r="BP242" s="240"/>
      <c r="BQ242" s="240"/>
      <c r="BR242" s="240"/>
      <c r="BS242" s="240"/>
      <c r="BT242" s="240"/>
      <c r="BU242" s="240"/>
      <c r="BV242" s="240"/>
      <c r="BW242" s="240"/>
      <c r="BX242" s="240"/>
      <c r="BY242" s="240"/>
      <c r="BZ242" s="240"/>
      <c r="CA242" s="240"/>
      <c r="CB242" s="240"/>
      <c r="CC242" s="240"/>
      <c r="CD242" s="240"/>
      <c r="CE242" s="240"/>
      <c r="CF242" s="240"/>
      <c r="CG242" s="240"/>
      <c r="CH242" s="240"/>
      <c r="CI242" s="240"/>
      <c r="CJ242" s="240"/>
      <c r="CK242" s="240"/>
      <c r="CL242" s="240"/>
      <c r="CM242" s="240"/>
      <c r="CN242" s="240"/>
      <c r="CO242" s="240"/>
      <c r="CP242" s="240"/>
      <c r="CQ242" s="240"/>
      <c r="CR242" s="240"/>
      <c r="CS242" s="240"/>
      <c r="CT242" s="240"/>
      <c r="CU242" s="240"/>
      <c r="CV242" s="240"/>
      <c r="CW242" s="240"/>
      <c r="CX242" s="240"/>
      <c r="CY242" s="240"/>
      <c r="CZ242" s="240"/>
      <c r="DA242" s="240"/>
      <c r="DB242" s="240"/>
      <c r="DC242" s="240"/>
      <c r="DD242" s="240"/>
      <c r="DE242" s="240"/>
      <c r="DF242" s="240"/>
      <c r="DG242" s="240"/>
      <c r="DH242" s="240"/>
      <c r="DI242" s="240"/>
      <c r="DJ242" s="240"/>
      <c r="DK242" s="240"/>
      <c r="DL242" s="240"/>
      <c r="DM242" s="240"/>
      <c r="DN242" s="240"/>
      <c r="DO242" s="240"/>
      <c r="DP242" s="240"/>
      <c r="DQ242" s="240"/>
      <c r="DR242" s="240"/>
      <c r="DS242" s="240"/>
      <c r="DT242" s="240"/>
      <c r="DU242" s="240"/>
      <c r="DV242" s="240"/>
      <c r="DW242" s="240"/>
      <c r="DX242" s="240"/>
      <c r="DY242" s="240"/>
      <c r="DZ242" s="240"/>
      <c r="EA242" s="240"/>
      <c r="EB242" s="240"/>
      <c r="EC242" s="240"/>
      <c r="ED242" s="240"/>
      <c r="EE242" s="240"/>
      <c r="EF242" s="240"/>
      <c r="EG242" s="240"/>
      <c r="EH242" s="240"/>
      <c r="EI242" s="240"/>
      <c r="EJ242" s="240"/>
      <c r="EK242" s="240"/>
      <c r="EL242" s="240"/>
      <c r="EM242" s="240"/>
      <c r="EN242" s="240"/>
      <c r="EO242" s="240"/>
      <c r="EP242" s="240"/>
      <c r="EQ242" s="240"/>
      <c r="ER242" s="240"/>
      <c r="ES242" s="240"/>
      <c r="ET242" s="240"/>
      <c r="EU242" s="240"/>
      <c r="EV242" s="240"/>
      <c r="EW242" s="240"/>
      <c r="EX242" s="240"/>
      <c r="EY242" s="240"/>
      <c r="EZ242" s="240"/>
      <c r="FA242" s="240"/>
      <c r="FB242" s="240"/>
      <c r="FC242" s="240"/>
      <c r="FD242" s="240"/>
      <c r="FE242" s="240"/>
      <c r="FF242" s="240"/>
      <c r="FG242" s="240"/>
      <c r="FH242" s="240"/>
      <c r="FI242" s="240"/>
      <c r="FJ242" s="240"/>
      <c r="FK242" s="240"/>
      <c r="FL242" s="240"/>
      <c r="FM242" s="240"/>
      <c r="FN242" s="240"/>
      <c r="FO242" s="240"/>
      <c r="FP242" s="240"/>
      <c r="FQ242" s="240"/>
      <c r="FR242" s="240"/>
      <c r="FS242" s="240"/>
      <c r="FT242" s="240"/>
      <c r="FU242" s="240"/>
      <c r="FV242" s="240"/>
      <c r="FW242" s="240"/>
      <c r="FX242" s="240"/>
      <c r="FY242" s="240"/>
      <c r="FZ242" s="240"/>
      <c r="GA242" s="240"/>
      <c r="GB242" s="240"/>
      <c r="GC242" s="240"/>
      <c r="GD242" s="240"/>
      <c r="GE242" s="240"/>
      <c r="GF242" s="240"/>
      <c r="GG242" s="240"/>
      <c r="GH242" s="240"/>
      <c r="GI242" s="240"/>
      <c r="GJ242" s="240"/>
      <c r="GK242" s="240"/>
      <c r="GL242" s="240"/>
      <c r="GM242" s="240"/>
      <c r="GN242" s="240"/>
      <c r="GO242" s="240"/>
      <c r="GP242" s="240"/>
      <c r="GQ242" s="240"/>
      <c r="GR242" s="240"/>
      <c r="GS242" s="240"/>
      <c r="GT242" s="240"/>
      <c r="GU242" s="240"/>
      <c r="GV242" s="240"/>
      <c r="GX242" s="230"/>
    </row>
    <row r="243" spans="1:206" ht="12" hidden="1" customHeight="1" x14ac:dyDescent="0.2">
      <c r="A243" s="230"/>
      <c r="B243" s="208"/>
      <c r="E243" s="240"/>
      <c r="F243" s="240"/>
      <c r="G243" s="240"/>
      <c r="H243" s="240"/>
      <c r="I243" s="240"/>
      <c r="J243" s="240"/>
      <c r="K243" s="240"/>
      <c r="L243" s="240"/>
      <c r="M243" s="240"/>
      <c r="N243" s="240"/>
      <c r="O243" s="240"/>
      <c r="P243" s="240"/>
      <c r="Q243" s="240"/>
      <c r="R243" s="240"/>
      <c r="S243" s="240"/>
      <c r="T243" s="240"/>
      <c r="U243" s="240"/>
      <c r="V243" s="240"/>
      <c r="W243" s="240"/>
      <c r="X243" s="240"/>
      <c r="Y243" s="240"/>
      <c r="Z243" s="240"/>
      <c r="AA243" s="240"/>
      <c r="AB243" s="240"/>
      <c r="AC243" s="240"/>
      <c r="AD243" s="240"/>
      <c r="AE243" s="240"/>
      <c r="AF243" s="240"/>
      <c r="AG243" s="240"/>
      <c r="AH243" s="240"/>
      <c r="AI243" s="240"/>
      <c r="AJ243" s="240"/>
      <c r="AK243" s="240"/>
      <c r="AL243" s="240"/>
      <c r="AM243" s="240"/>
      <c r="AN243" s="240"/>
      <c r="AO243" s="240"/>
      <c r="AP243" s="240"/>
      <c r="AQ243" s="240"/>
      <c r="AR243" s="240"/>
      <c r="AS243" s="240"/>
      <c r="AT243" s="240"/>
      <c r="AU243" s="240"/>
      <c r="AV243" s="240"/>
      <c r="AW243" s="240"/>
      <c r="AX243" s="240"/>
      <c r="AY243" s="240"/>
      <c r="AZ243" s="240"/>
      <c r="BA243" s="240"/>
      <c r="BB243" s="240"/>
      <c r="BC243" s="240"/>
      <c r="BD243" s="240"/>
      <c r="BE243" s="240"/>
      <c r="BF243" s="240"/>
      <c r="BG243" s="240"/>
      <c r="BH243" s="240"/>
      <c r="BI243" s="240"/>
      <c r="BJ243" s="240"/>
      <c r="BK243" s="240"/>
      <c r="BL243" s="240"/>
      <c r="BM243" s="240"/>
      <c r="BN243" s="240"/>
      <c r="BO243" s="240"/>
      <c r="BP243" s="240"/>
      <c r="BQ243" s="240"/>
      <c r="BR243" s="240"/>
      <c r="BS243" s="240"/>
      <c r="BT243" s="240"/>
      <c r="BU243" s="240"/>
      <c r="BV243" s="240"/>
      <c r="BW243" s="240"/>
      <c r="BX243" s="240"/>
      <c r="BY243" s="240"/>
      <c r="BZ243" s="240"/>
      <c r="CA243" s="240"/>
      <c r="CB243" s="240"/>
      <c r="CC243" s="240"/>
      <c r="CD243" s="240"/>
      <c r="CE243" s="240"/>
      <c r="CF243" s="240"/>
      <c r="CG243" s="240"/>
      <c r="CH243" s="240"/>
      <c r="CI243" s="240"/>
      <c r="CJ243" s="240"/>
      <c r="CK243" s="240"/>
      <c r="CL243" s="240"/>
      <c r="CM243" s="240"/>
      <c r="CN243" s="240"/>
      <c r="CO243" s="240"/>
      <c r="CP243" s="240"/>
      <c r="CQ243" s="240"/>
      <c r="CR243" s="240"/>
      <c r="CS243" s="240"/>
      <c r="CT243" s="240"/>
      <c r="CU243" s="240"/>
      <c r="CV243" s="240"/>
      <c r="CW243" s="240"/>
      <c r="CX243" s="240"/>
      <c r="CY243" s="240"/>
      <c r="CZ243" s="240"/>
      <c r="DA243" s="240"/>
      <c r="DB243" s="240"/>
      <c r="DC243" s="240"/>
      <c r="DD243" s="240"/>
      <c r="DE243" s="240"/>
      <c r="DF243" s="240"/>
      <c r="DG243" s="240"/>
      <c r="DH243" s="240"/>
      <c r="DI243" s="240"/>
      <c r="DJ243" s="240"/>
      <c r="DK243" s="240"/>
      <c r="DL243" s="240"/>
      <c r="DM243" s="240"/>
      <c r="DN243" s="240"/>
      <c r="DO243" s="240"/>
      <c r="DP243" s="240"/>
      <c r="DQ243" s="240"/>
      <c r="DR243" s="240"/>
      <c r="DS243" s="240"/>
      <c r="DT243" s="240"/>
      <c r="DU243" s="240"/>
      <c r="DV243" s="240"/>
      <c r="DW243" s="240"/>
      <c r="DX243" s="240"/>
      <c r="DY243" s="240"/>
      <c r="DZ243" s="240"/>
      <c r="EA243" s="240"/>
      <c r="EB243" s="240"/>
      <c r="EC243" s="240"/>
      <c r="ED243" s="240"/>
      <c r="EE243" s="240"/>
      <c r="EF243" s="240"/>
      <c r="EG243" s="240"/>
      <c r="EH243" s="240"/>
      <c r="EI243" s="240"/>
      <c r="EJ243" s="240"/>
      <c r="EK243" s="240"/>
      <c r="EL243" s="240"/>
      <c r="EM243" s="240"/>
      <c r="EN243" s="240"/>
      <c r="EO243" s="240"/>
      <c r="EP243" s="240"/>
      <c r="EQ243" s="240"/>
      <c r="ER243" s="240"/>
      <c r="ES243" s="240"/>
      <c r="ET243" s="240"/>
      <c r="EU243" s="240"/>
      <c r="EV243" s="240"/>
      <c r="EW243" s="240"/>
      <c r="EX243" s="240"/>
      <c r="EY243" s="240"/>
      <c r="EZ243" s="240"/>
      <c r="FA243" s="240"/>
      <c r="FB243" s="240"/>
      <c r="FC243" s="240"/>
      <c r="FD243" s="240"/>
      <c r="FE243" s="240"/>
      <c r="FF243" s="240"/>
      <c r="FG243" s="240"/>
      <c r="FH243" s="240"/>
      <c r="FI243" s="240"/>
      <c r="FJ243" s="240"/>
      <c r="FK243" s="240"/>
      <c r="FL243" s="240"/>
      <c r="FM243" s="240"/>
      <c r="FN243" s="240"/>
      <c r="FO243" s="240"/>
      <c r="FP243" s="240"/>
      <c r="FQ243" s="240"/>
      <c r="FR243" s="240"/>
      <c r="FS243" s="240"/>
      <c r="FT243" s="240"/>
      <c r="FU243" s="240"/>
      <c r="FV243" s="240"/>
      <c r="FW243" s="240"/>
      <c r="FX243" s="240"/>
      <c r="FY243" s="240"/>
      <c r="FZ243" s="240"/>
      <c r="GA243" s="240"/>
      <c r="GB243" s="240"/>
      <c r="GC243" s="240"/>
      <c r="GD243" s="240"/>
      <c r="GE243" s="240"/>
      <c r="GF243" s="240"/>
      <c r="GG243" s="240"/>
      <c r="GH243" s="240"/>
      <c r="GI243" s="240"/>
      <c r="GJ243" s="240"/>
      <c r="GK243" s="240"/>
      <c r="GL243" s="240"/>
      <c r="GM243" s="240"/>
      <c r="GN243" s="240"/>
      <c r="GO243" s="240"/>
      <c r="GP243" s="240"/>
      <c r="GQ243" s="240"/>
      <c r="GR243" s="240"/>
      <c r="GS243" s="240"/>
      <c r="GT243" s="240"/>
      <c r="GU243" s="240"/>
      <c r="GV243" s="240"/>
      <c r="GX243" s="230"/>
    </row>
    <row r="244" spans="1:206" ht="12" hidden="1" customHeight="1" x14ac:dyDescent="0.2">
      <c r="A244" s="230"/>
      <c r="B244" s="208"/>
      <c r="E244" s="240"/>
      <c r="F244" s="240"/>
      <c r="G244" s="240"/>
      <c r="H244" s="240"/>
      <c r="I244" s="240"/>
      <c r="J244" s="240"/>
      <c r="K244" s="240"/>
      <c r="L244" s="240"/>
      <c r="M244" s="240"/>
      <c r="N244" s="240"/>
      <c r="O244" s="240"/>
      <c r="P244" s="240"/>
      <c r="Q244" s="240"/>
      <c r="R244" s="240"/>
      <c r="S244" s="240"/>
      <c r="T244" s="240"/>
      <c r="U244" s="240"/>
      <c r="V244" s="240"/>
      <c r="W244" s="240"/>
      <c r="X244" s="240"/>
      <c r="Y244" s="240"/>
      <c r="Z244" s="240"/>
      <c r="AA244" s="240"/>
      <c r="AB244" s="240"/>
      <c r="AC244" s="240"/>
      <c r="AD244" s="240"/>
      <c r="AE244" s="240"/>
      <c r="AF244" s="240"/>
      <c r="AG244" s="240"/>
      <c r="AH244" s="240"/>
      <c r="AI244" s="240"/>
      <c r="AJ244" s="240"/>
      <c r="AK244" s="240"/>
      <c r="AL244" s="240"/>
      <c r="AM244" s="240"/>
      <c r="AN244" s="240"/>
      <c r="AO244" s="240"/>
      <c r="AP244" s="240"/>
      <c r="AQ244" s="240"/>
      <c r="AR244" s="240"/>
      <c r="AS244" s="240"/>
      <c r="AT244" s="240"/>
      <c r="AU244" s="240"/>
      <c r="AV244" s="240"/>
      <c r="AW244" s="240"/>
      <c r="AX244" s="240"/>
      <c r="AY244" s="240"/>
      <c r="AZ244" s="240"/>
      <c r="BA244" s="240"/>
      <c r="BB244" s="240"/>
      <c r="BC244" s="240"/>
      <c r="BD244" s="240"/>
      <c r="BE244" s="240"/>
      <c r="BF244" s="240"/>
      <c r="BG244" s="240"/>
      <c r="BH244" s="240"/>
      <c r="BI244" s="240"/>
      <c r="BJ244" s="240"/>
      <c r="BK244" s="240"/>
      <c r="BL244" s="240"/>
      <c r="BM244" s="240"/>
      <c r="BN244" s="240"/>
      <c r="BO244" s="240"/>
      <c r="BP244" s="240"/>
      <c r="BQ244" s="240"/>
      <c r="BR244" s="240"/>
      <c r="BS244" s="240"/>
      <c r="BT244" s="240"/>
      <c r="BU244" s="240"/>
      <c r="BV244" s="240"/>
      <c r="BW244" s="240"/>
      <c r="BX244" s="240"/>
      <c r="BY244" s="240"/>
      <c r="BZ244" s="240"/>
      <c r="CA244" s="240"/>
      <c r="CB244" s="240"/>
      <c r="CC244" s="240"/>
      <c r="CD244" s="240"/>
      <c r="CE244" s="240"/>
      <c r="CF244" s="240"/>
      <c r="CG244" s="240"/>
      <c r="CH244" s="240"/>
      <c r="CI244" s="240"/>
      <c r="CJ244" s="240"/>
      <c r="CK244" s="240"/>
      <c r="CL244" s="240"/>
      <c r="CM244" s="240"/>
      <c r="CN244" s="240"/>
      <c r="CO244" s="240"/>
      <c r="CP244" s="240"/>
      <c r="CQ244" s="240"/>
      <c r="CR244" s="240"/>
      <c r="CS244" s="240"/>
      <c r="CT244" s="240"/>
      <c r="CU244" s="240"/>
      <c r="CV244" s="240"/>
      <c r="CW244" s="240"/>
      <c r="CX244" s="240"/>
      <c r="CY244" s="240"/>
      <c r="CZ244" s="240"/>
      <c r="DA244" s="240"/>
      <c r="DB244" s="240"/>
      <c r="DC244" s="240"/>
      <c r="DD244" s="240"/>
      <c r="DE244" s="240"/>
      <c r="DF244" s="240"/>
      <c r="DG244" s="240"/>
      <c r="DH244" s="240"/>
      <c r="DI244" s="240"/>
      <c r="DJ244" s="240"/>
      <c r="DK244" s="240"/>
      <c r="DL244" s="240"/>
      <c r="DM244" s="240"/>
      <c r="DN244" s="240"/>
      <c r="DO244" s="240"/>
      <c r="DP244" s="240"/>
      <c r="DQ244" s="240"/>
      <c r="DR244" s="240"/>
      <c r="DS244" s="240"/>
      <c r="DT244" s="240"/>
      <c r="DU244" s="240"/>
      <c r="DV244" s="240"/>
      <c r="DW244" s="240"/>
      <c r="DX244" s="240"/>
      <c r="DY244" s="240"/>
      <c r="DZ244" s="240"/>
      <c r="EA244" s="240"/>
      <c r="EB244" s="240"/>
      <c r="EC244" s="240"/>
      <c r="ED244" s="240"/>
      <c r="EE244" s="240"/>
      <c r="EF244" s="240"/>
      <c r="EG244" s="240"/>
      <c r="EH244" s="240"/>
      <c r="EI244" s="240"/>
      <c r="EJ244" s="240"/>
      <c r="EK244" s="240"/>
      <c r="EL244" s="240"/>
      <c r="EM244" s="240"/>
      <c r="EN244" s="240"/>
      <c r="EO244" s="240"/>
      <c r="EP244" s="240"/>
      <c r="EQ244" s="240"/>
      <c r="ER244" s="240"/>
      <c r="ES244" s="240"/>
      <c r="ET244" s="240"/>
      <c r="EU244" s="240"/>
      <c r="EV244" s="240"/>
      <c r="EW244" s="240"/>
      <c r="EX244" s="240"/>
      <c r="EY244" s="240"/>
      <c r="EZ244" s="240"/>
      <c r="FA244" s="240"/>
      <c r="FB244" s="240"/>
      <c r="FC244" s="240"/>
      <c r="FD244" s="240"/>
      <c r="FE244" s="240"/>
      <c r="FF244" s="240"/>
      <c r="FG244" s="240"/>
      <c r="FH244" s="240"/>
      <c r="FI244" s="240"/>
      <c r="FJ244" s="240"/>
      <c r="FK244" s="240"/>
      <c r="FL244" s="240"/>
      <c r="FM244" s="240"/>
      <c r="FN244" s="240"/>
      <c r="FO244" s="240"/>
      <c r="FP244" s="240"/>
      <c r="FQ244" s="240"/>
      <c r="FR244" s="240"/>
      <c r="FS244" s="240"/>
      <c r="FT244" s="240"/>
      <c r="FU244" s="240"/>
      <c r="FV244" s="240"/>
      <c r="FW244" s="240"/>
      <c r="FX244" s="240"/>
      <c r="FY244" s="240"/>
      <c r="FZ244" s="240"/>
      <c r="GA244" s="240"/>
      <c r="GB244" s="240"/>
      <c r="GC244" s="240"/>
      <c r="GD244" s="240"/>
      <c r="GE244" s="240"/>
      <c r="GF244" s="240"/>
      <c r="GG244" s="240"/>
      <c r="GH244" s="240"/>
      <c r="GI244" s="240"/>
      <c r="GJ244" s="240"/>
      <c r="GK244" s="240"/>
      <c r="GL244" s="240"/>
      <c r="GM244" s="240"/>
      <c r="GN244" s="240"/>
      <c r="GO244" s="240"/>
      <c r="GP244" s="240"/>
      <c r="GQ244" s="240"/>
      <c r="GR244" s="240"/>
      <c r="GS244" s="240"/>
      <c r="GT244" s="240"/>
      <c r="GU244" s="240"/>
      <c r="GV244" s="240"/>
      <c r="GX244" s="230"/>
    </row>
    <row r="245" spans="1:206" ht="12" hidden="1" customHeight="1" x14ac:dyDescent="0.2">
      <c r="A245" s="230"/>
      <c r="B245" s="230"/>
      <c r="C245" s="233" t="str">
        <f>D220 &amp;" Table"</f>
        <v>VENDA DO VEÍCULO USADO Table</v>
      </c>
      <c r="GX245" s="230"/>
    </row>
    <row r="246" spans="1:206" ht="12" hidden="1" customHeight="1" x14ac:dyDescent="0.2">
      <c r="A246" s="230"/>
      <c r="B246" s="230"/>
      <c r="C246" s="127" t="s">
        <v>701</v>
      </c>
      <c r="D246" s="125" t="s">
        <v>702</v>
      </c>
      <c r="E246" s="169" t="s">
        <v>703</v>
      </c>
      <c r="F246" s="169" t="s">
        <v>703</v>
      </c>
      <c r="G246" s="169" t="s">
        <v>703</v>
      </c>
      <c r="H246" s="169" t="s">
        <v>703</v>
      </c>
      <c r="I246" s="169" t="s">
        <v>703</v>
      </c>
      <c r="J246" s="169" t="s">
        <v>703</v>
      </c>
      <c r="K246" s="169" t="s">
        <v>703</v>
      </c>
      <c r="L246" s="169" t="s">
        <v>703</v>
      </c>
      <c r="M246" s="169" t="s">
        <v>703</v>
      </c>
      <c r="N246" s="169" t="s">
        <v>703</v>
      </c>
      <c r="O246" s="169" t="s">
        <v>703</v>
      </c>
      <c r="P246" s="169" t="s">
        <v>703</v>
      </c>
      <c r="Q246" s="169" t="s">
        <v>703</v>
      </c>
      <c r="R246" s="169" t="s">
        <v>703</v>
      </c>
      <c r="S246" s="169" t="s">
        <v>703</v>
      </c>
      <c r="T246" s="169" t="s">
        <v>703</v>
      </c>
      <c r="U246" s="169" t="s">
        <v>703</v>
      </c>
      <c r="V246" s="169" t="s">
        <v>703</v>
      </c>
      <c r="W246" s="169" t="s">
        <v>703</v>
      </c>
      <c r="X246" s="169" t="s">
        <v>703</v>
      </c>
      <c r="Y246" s="169" t="s">
        <v>703</v>
      </c>
      <c r="Z246" s="169" t="s">
        <v>703</v>
      </c>
      <c r="AA246" s="169" t="s">
        <v>703</v>
      </c>
      <c r="AB246" s="169" t="s">
        <v>703</v>
      </c>
      <c r="AC246" s="169" t="s">
        <v>703</v>
      </c>
      <c r="AD246" s="169" t="s">
        <v>703</v>
      </c>
      <c r="AE246" s="169" t="s">
        <v>703</v>
      </c>
      <c r="AF246" s="169" t="s">
        <v>703</v>
      </c>
      <c r="AG246" s="169" t="s">
        <v>703</v>
      </c>
      <c r="AH246" s="169" t="s">
        <v>703</v>
      </c>
      <c r="AI246" s="169" t="s">
        <v>703</v>
      </c>
      <c r="AJ246" s="169" t="s">
        <v>703</v>
      </c>
      <c r="AK246" s="169" t="s">
        <v>703</v>
      </c>
      <c r="AL246" s="169" t="s">
        <v>703</v>
      </c>
      <c r="AM246" s="169" t="s">
        <v>703</v>
      </c>
      <c r="AN246" s="169" t="s">
        <v>703</v>
      </c>
      <c r="AO246" s="169" t="s">
        <v>703</v>
      </c>
      <c r="AP246" s="169" t="s">
        <v>703</v>
      </c>
      <c r="AQ246" s="169" t="s">
        <v>703</v>
      </c>
      <c r="AR246" s="169" t="s">
        <v>703</v>
      </c>
      <c r="AS246" s="169" t="s">
        <v>703</v>
      </c>
      <c r="AT246" s="169" t="s">
        <v>703</v>
      </c>
      <c r="AU246" s="169" t="s">
        <v>703</v>
      </c>
      <c r="AV246" s="169" t="s">
        <v>703</v>
      </c>
      <c r="AW246" s="169" t="s">
        <v>703</v>
      </c>
      <c r="AX246" s="169" t="s">
        <v>703</v>
      </c>
      <c r="AY246" s="169" t="s">
        <v>703</v>
      </c>
      <c r="AZ246" s="169" t="s">
        <v>703</v>
      </c>
      <c r="BA246" s="169" t="s">
        <v>703</v>
      </c>
      <c r="BB246" s="169" t="s">
        <v>703</v>
      </c>
      <c r="BC246" s="169" t="s">
        <v>703</v>
      </c>
      <c r="BD246" s="169" t="s">
        <v>703</v>
      </c>
      <c r="BE246" s="169" t="s">
        <v>703</v>
      </c>
      <c r="BF246" s="169" t="s">
        <v>703</v>
      </c>
      <c r="BG246" s="169" t="s">
        <v>703</v>
      </c>
      <c r="BH246" s="169" t="s">
        <v>703</v>
      </c>
      <c r="BI246" s="169" t="s">
        <v>703</v>
      </c>
      <c r="BJ246" s="169" t="s">
        <v>703</v>
      </c>
      <c r="BK246" s="169" t="s">
        <v>703</v>
      </c>
      <c r="BL246" s="169" t="s">
        <v>703</v>
      </c>
      <c r="BM246" s="169" t="s">
        <v>703</v>
      </c>
      <c r="BN246" s="169" t="s">
        <v>703</v>
      </c>
      <c r="BO246" s="169" t="s">
        <v>703</v>
      </c>
      <c r="BP246" s="169" t="s">
        <v>703</v>
      </c>
      <c r="BQ246" s="169" t="s">
        <v>703</v>
      </c>
      <c r="BR246" s="169" t="s">
        <v>703</v>
      </c>
      <c r="BS246" s="169" t="s">
        <v>703</v>
      </c>
      <c r="BT246" s="169" t="s">
        <v>703</v>
      </c>
      <c r="BU246" s="169" t="s">
        <v>703</v>
      </c>
      <c r="BV246" s="169" t="s">
        <v>703</v>
      </c>
      <c r="BW246" s="169" t="s">
        <v>703</v>
      </c>
      <c r="BX246" s="169" t="s">
        <v>703</v>
      </c>
      <c r="BY246" s="169" t="s">
        <v>703</v>
      </c>
      <c r="BZ246" s="169" t="s">
        <v>703</v>
      </c>
      <c r="CA246" s="169" t="s">
        <v>703</v>
      </c>
      <c r="CB246" s="169" t="s">
        <v>703</v>
      </c>
      <c r="CC246" s="169" t="s">
        <v>703</v>
      </c>
      <c r="CD246" s="169" t="s">
        <v>703</v>
      </c>
      <c r="CE246" s="169" t="s">
        <v>703</v>
      </c>
      <c r="CF246" s="169" t="s">
        <v>703</v>
      </c>
      <c r="CG246" s="169" t="s">
        <v>703</v>
      </c>
      <c r="CH246" s="169" t="s">
        <v>703</v>
      </c>
      <c r="CI246" s="169" t="s">
        <v>703</v>
      </c>
      <c r="CJ246" s="169" t="s">
        <v>703</v>
      </c>
      <c r="CK246" s="169" t="s">
        <v>703</v>
      </c>
      <c r="CL246" s="169" t="s">
        <v>703</v>
      </c>
      <c r="CM246" s="169" t="s">
        <v>703</v>
      </c>
      <c r="CN246" s="169" t="s">
        <v>703</v>
      </c>
      <c r="CO246" s="169" t="s">
        <v>703</v>
      </c>
      <c r="CP246" s="169" t="s">
        <v>703</v>
      </c>
      <c r="CQ246" s="169" t="s">
        <v>703</v>
      </c>
      <c r="CR246" s="169" t="s">
        <v>703</v>
      </c>
      <c r="CS246" s="169" t="s">
        <v>703</v>
      </c>
      <c r="CT246" s="169" t="s">
        <v>703</v>
      </c>
      <c r="CU246" s="169" t="s">
        <v>703</v>
      </c>
      <c r="CV246" s="169" t="s">
        <v>703</v>
      </c>
      <c r="CW246" s="169" t="s">
        <v>703</v>
      </c>
      <c r="CX246" s="169" t="s">
        <v>703</v>
      </c>
      <c r="CY246" s="169" t="s">
        <v>703</v>
      </c>
      <c r="CZ246" s="169" t="s">
        <v>703</v>
      </c>
      <c r="DA246" s="169" t="s">
        <v>703</v>
      </c>
      <c r="DB246" s="169" t="s">
        <v>703</v>
      </c>
      <c r="DC246" s="169" t="s">
        <v>703</v>
      </c>
      <c r="DD246" s="169" t="s">
        <v>703</v>
      </c>
      <c r="DE246" s="169" t="s">
        <v>703</v>
      </c>
      <c r="DF246" s="169" t="s">
        <v>703</v>
      </c>
      <c r="DG246" s="169" t="s">
        <v>703</v>
      </c>
      <c r="DH246" s="169" t="s">
        <v>703</v>
      </c>
      <c r="DI246" s="169" t="s">
        <v>703</v>
      </c>
      <c r="DJ246" s="169" t="s">
        <v>703</v>
      </c>
      <c r="DK246" s="169" t="s">
        <v>703</v>
      </c>
      <c r="DL246" s="169" t="s">
        <v>703</v>
      </c>
      <c r="DM246" s="169" t="s">
        <v>703</v>
      </c>
      <c r="DN246" s="169" t="s">
        <v>703</v>
      </c>
      <c r="DO246" s="169" t="s">
        <v>703</v>
      </c>
      <c r="DP246" s="169" t="s">
        <v>703</v>
      </c>
      <c r="DQ246" s="169" t="s">
        <v>703</v>
      </c>
      <c r="DR246" s="169" t="s">
        <v>703</v>
      </c>
      <c r="DS246" s="169" t="s">
        <v>703</v>
      </c>
      <c r="DT246" s="169" t="s">
        <v>703</v>
      </c>
      <c r="DU246" s="169" t="s">
        <v>703</v>
      </c>
      <c r="DV246" s="169" t="s">
        <v>703</v>
      </c>
      <c r="DW246" s="169" t="s">
        <v>703</v>
      </c>
      <c r="DX246" s="169" t="s">
        <v>703</v>
      </c>
      <c r="DY246" s="169" t="s">
        <v>703</v>
      </c>
      <c r="DZ246" s="169" t="s">
        <v>703</v>
      </c>
      <c r="EA246" s="169" t="s">
        <v>703</v>
      </c>
      <c r="EB246" s="169" t="s">
        <v>703</v>
      </c>
      <c r="EC246" s="169" t="s">
        <v>703</v>
      </c>
      <c r="ED246" s="169" t="s">
        <v>703</v>
      </c>
      <c r="EE246" s="169" t="s">
        <v>703</v>
      </c>
      <c r="EF246" s="169" t="s">
        <v>703</v>
      </c>
      <c r="EG246" s="169" t="s">
        <v>703</v>
      </c>
      <c r="EH246" s="169" t="s">
        <v>703</v>
      </c>
      <c r="EI246" s="169" t="s">
        <v>703</v>
      </c>
      <c r="EJ246" s="169" t="s">
        <v>703</v>
      </c>
      <c r="EK246" s="169" t="s">
        <v>703</v>
      </c>
      <c r="EL246" s="169" t="s">
        <v>703</v>
      </c>
      <c r="EM246" s="169" t="s">
        <v>703</v>
      </c>
      <c r="EN246" s="169" t="s">
        <v>703</v>
      </c>
      <c r="EO246" s="169" t="s">
        <v>703</v>
      </c>
      <c r="EP246" s="169" t="s">
        <v>703</v>
      </c>
      <c r="EQ246" s="169" t="s">
        <v>703</v>
      </c>
      <c r="ER246" s="169" t="s">
        <v>703</v>
      </c>
      <c r="ES246" s="169" t="s">
        <v>703</v>
      </c>
      <c r="ET246" s="169" t="s">
        <v>703</v>
      </c>
      <c r="EU246" s="169" t="s">
        <v>703</v>
      </c>
      <c r="EV246" s="169" t="s">
        <v>703</v>
      </c>
      <c r="EW246" s="169" t="s">
        <v>703</v>
      </c>
      <c r="EX246" s="169" t="s">
        <v>703</v>
      </c>
      <c r="EY246" s="169" t="s">
        <v>703</v>
      </c>
      <c r="EZ246" s="169" t="s">
        <v>703</v>
      </c>
      <c r="FA246" s="169" t="s">
        <v>703</v>
      </c>
      <c r="FB246" s="169" t="s">
        <v>703</v>
      </c>
      <c r="FC246" s="169" t="s">
        <v>703</v>
      </c>
      <c r="FD246" s="169" t="s">
        <v>703</v>
      </c>
      <c r="FE246" s="169" t="s">
        <v>703</v>
      </c>
      <c r="FF246" s="169" t="s">
        <v>703</v>
      </c>
      <c r="FG246" s="169" t="s">
        <v>703</v>
      </c>
      <c r="FH246" s="169" t="s">
        <v>703</v>
      </c>
      <c r="FI246" s="169" t="s">
        <v>703</v>
      </c>
      <c r="FJ246" s="169" t="s">
        <v>703</v>
      </c>
      <c r="FK246" s="169" t="s">
        <v>703</v>
      </c>
      <c r="FL246" s="169" t="s">
        <v>703</v>
      </c>
      <c r="FM246" s="169" t="s">
        <v>703</v>
      </c>
      <c r="FN246" s="169" t="s">
        <v>703</v>
      </c>
      <c r="FO246" s="169" t="s">
        <v>703</v>
      </c>
      <c r="FP246" s="169" t="s">
        <v>703</v>
      </c>
      <c r="FQ246" s="169" t="s">
        <v>703</v>
      </c>
      <c r="FR246" s="169" t="s">
        <v>703</v>
      </c>
      <c r="FS246" s="169" t="s">
        <v>703</v>
      </c>
      <c r="FT246" s="169" t="s">
        <v>703</v>
      </c>
      <c r="FU246" s="169" t="s">
        <v>703</v>
      </c>
      <c r="FV246" s="169" t="s">
        <v>703</v>
      </c>
      <c r="FW246" s="169" t="s">
        <v>703</v>
      </c>
      <c r="FX246" s="169" t="s">
        <v>703</v>
      </c>
      <c r="FY246" s="169" t="s">
        <v>703</v>
      </c>
      <c r="FZ246" s="169" t="s">
        <v>703</v>
      </c>
      <c r="GA246" s="169" t="s">
        <v>703</v>
      </c>
      <c r="GB246" s="169" t="s">
        <v>703</v>
      </c>
      <c r="GC246" s="169" t="s">
        <v>703</v>
      </c>
      <c r="GD246" s="169" t="s">
        <v>703</v>
      </c>
      <c r="GE246" s="169" t="s">
        <v>703</v>
      </c>
      <c r="GF246" s="169" t="s">
        <v>703</v>
      </c>
      <c r="GG246" s="169" t="s">
        <v>703</v>
      </c>
      <c r="GH246" s="169" t="s">
        <v>703</v>
      </c>
      <c r="GI246" s="169" t="s">
        <v>703</v>
      </c>
      <c r="GJ246" s="169" t="s">
        <v>703</v>
      </c>
      <c r="GK246" s="169" t="s">
        <v>703</v>
      </c>
      <c r="GL246" s="169" t="s">
        <v>703</v>
      </c>
      <c r="GM246" s="169" t="s">
        <v>703</v>
      </c>
      <c r="GN246" s="169" t="s">
        <v>703</v>
      </c>
      <c r="GO246" s="169" t="s">
        <v>703</v>
      </c>
      <c r="GP246" s="169" t="s">
        <v>703</v>
      </c>
      <c r="GQ246" s="169" t="s">
        <v>703</v>
      </c>
      <c r="GR246" s="169" t="s">
        <v>703</v>
      </c>
      <c r="GS246" s="169" t="s">
        <v>703</v>
      </c>
      <c r="GT246" s="169" t="s">
        <v>703</v>
      </c>
      <c r="GU246" s="169" t="s">
        <v>703</v>
      </c>
      <c r="GV246" s="169" t="s">
        <v>703</v>
      </c>
      <c r="GX246" s="230"/>
    </row>
    <row r="247" spans="1:206" ht="12" hidden="1" customHeight="1" x14ac:dyDescent="0.2">
      <c r="A247" s="230"/>
      <c r="B247" s="230"/>
      <c r="C247" s="102">
        <v>1</v>
      </c>
      <c r="D247" s="122">
        <f>1/(1+'Model Assumptions'!$I$991/12)^0</f>
        <v>1</v>
      </c>
      <c r="E247" s="101">
        <f>(E$40*(1-'Model Assumptions'!$I$993)*$D247)/E$43</f>
        <v>111.18925</v>
      </c>
      <c r="F247" s="101">
        <f>(F$40*(1-'Model Assumptions'!$I$993)*$D247)/F$43</f>
        <v>108.31012499999999</v>
      </c>
      <c r="G247" s="101">
        <f>(G$40*(1-'Model Assumptions'!$I$993)*$D247)/G$43</f>
        <v>99.672749999999994</v>
      </c>
      <c r="H247" s="101">
        <f>(H$40*(1-'Model Assumptions'!$I$993)*$D247)/H$43</f>
        <v>74.672800000000009</v>
      </c>
      <c r="I247" s="101">
        <f>(I$40*(1-'Model Assumptions'!$I$993)*$D247)/I$43</f>
        <v>71.67819999999999</v>
      </c>
      <c r="J247" s="101">
        <f>(J$40*(1-'Model Assumptions'!$I$993)*$D247)/J$43</f>
        <v>63.618199999999987</v>
      </c>
      <c r="K247" s="101">
        <f>(K$40*(1-'Model Assumptions'!$I$993)*$D247)/K$43</f>
        <v>126.69312499999999</v>
      </c>
      <c r="L247" s="101">
        <f>(L$40*(1-'Model Assumptions'!$I$993)*$D247)/L$43</f>
        <v>123.57956249999999</v>
      </c>
      <c r="M247" s="101">
        <f>(M$40*(1-'Model Assumptions'!$I$993)*$D247)/M$43</f>
        <v>114.23887499999999</v>
      </c>
      <c r="N247" s="101">
        <f>(N$40*(1-'Model Assumptions'!$I$993)*$D247)/N$43</f>
        <v>85.911849999999987</v>
      </c>
      <c r="O247" s="101">
        <f>(O$40*(1-'Model Assumptions'!$I$993)*$D247)/O$43</f>
        <v>82.673900000000003</v>
      </c>
      <c r="P247" s="101">
        <f>(P$40*(1-'Model Assumptions'!$I$993)*$D247)/P$43</f>
        <v>73.955150000000003</v>
      </c>
      <c r="Q247" s="101">
        <f>(Q$40*(1-'Model Assumptions'!$I$993)*$D247)/Q$43</f>
        <v>126.55556249999999</v>
      </c>
      <c r="R247" s="101">
        <f>(R$40*(1-'Model Assumptions'!$I$993)*$D247)/R$43</f>
        <v>123.44587499999999</v>
      </c>
      <c r="S247" s="101">
        <f>(S$40*(1-'Model Assumptions'!$I$993)*$D247)/S$43</f>
        <v>114.114875</v>
      </c>
      <c r="T247" s="101">
        <f>(T$40*(1-'Model Assumptions'!$I$993)*$D247)/T$43</f>
        <v>85.817299999999989</v>
      </c>
      <c r="U247" s="101">
        <f>(U$40*(1-'Model Assumptions'!$I$993)*$D247)/U$43</f>
        <v>82.584000000000003</v>
      </c>
      <c r="V247" s="101">
        <f>(V$40*(1-'Model Assumptions'!$I$993)*$D247)/V$43</f>
        <v>73.874549999999999</v>
      </c>
      <c r="W247" s="101">
        <f>(W$40*(1-'Model Assumptions'!$I$993)*$D247)/W$43</f>
        <v>230.95581249999998</v>
      </c>
      <c r="X247" s="101">
        <f>(X$40*(1-'Model Assumptions'!$I$993)*$D247)/X$43</f>
        <v>226.74950000000001</v>
      </c>
      <c r="Y247" s="101">
        <f>(Y$40*(1-'Model Assumptions'!$I$993)*$D247)/Y$43</f>
        <v>214.12862499999997</v>
      </c>
      <c r="Z247" s="101">
        <f>(Z$40*(1-'Model Assumptions'!$I$993)*$D247)/Z$43</f>
        <v>163.89855</v>
      </c>
      <c r="AA247" s="101">
        <f>(AA$40*(1-'Model Assumptions'!$I$993)*$D247)/AA$43</f>
        <v>159.52444999999997</v>
      </c>
      <c r="AB247" s="101">
        <f>(AB$40*(1-'Model Assumptions'!$I$993)*$D247)/AB$43</f>
        <v>147.74600000000001</v>
      </c>
      <c r="AC247" s="101">
        <f>(AC$40*(1-'Model Assumptions'!$I$993)*$D247)/AC$43</f>
        <v>197.86331249999998</v>
      </c>
      <c r="AD247" s="101">
        <f>(AD$40*(1-'Model Assumptions'!$I$993)*$D247)/AD$43</f>
        <v>193.64537499999997</v>
      </c>
      <c r="AE247" s="101">
        <f>(AE$40*(1-'Model Assumptions'!$I$993)*$D247)/AE$43</f>
        <v>180.98962499999996</v>
      </c>
      <c r="AF247" s="101">
        <f>(AF$40*(1-'Model Assumptions'!$I$993)*$D247)/AF$43</f>
        <v>137.3672</v>
      </c>
      <c r="AG247" s="101">
        <f>(AG$40*(1-'Model Assumptions'!$I$993)*$D247)/AG$43</f>
        <v>132.97914999999998</v>
      </c>
      <c r="AH247" s="101">
        <f>(AH$40*(1-'Model Assumptions'!$I$993)*$D247)/AH$43</f>
        <v>121.16659999999999</v>
      </c>
      <c r="AI247" s="101">
        <f>(AI$40*(1-'Model Assumptions'!$I$993)*$D247)/AI$43</f>
        <v>231.51768749999997</v>
      </c>
      <c r="AJ247" s="101">
        <f>(AJ$40*(1-'Model Assumptions'!$I$993)*$D247)/AJ$43</f>
        <v>226.97424999999998</v>
      </c>
      <c r="AK247" s="101">
        <f>(AK$40*(1-'Model Assumptions'!$I$993)*$D247)/AK$43</f>
        <v>213.34006250000002</v>
      </c>
      <c r="AL247" s="101">
        <f>(AL$40*(1-'Model Assumptions'!$I$993)*$D247)/AL$43</f>
        <v>162.67404999999999</v>
      </c>
      <c r="AM247" s="101">
        <f>(AM$40*(1-'Model Assumptions'!$I$993)*$D247)/AM$43</f>
        <v>157.94810000000001</v>
      </c>
      <c r="AN247" s="101">
        <f>(AN$40*(1-'Model Assumptions'!$I$993)*$D247)/AN$43</f>
        <v>145.22414999999998</v>
      </c>
      <c r="AO247" s="101">
        <f>(AO$40*(1-'Model Assumptions'!$I$993)*$D247)/AO$43</f>
        <v>207.40937499999998</v>
      </c>
      <c r="AP247" s="101">
        <f>(AP$40*(1-'Model Assumptions'!$I$993)*$D247)/AP$43</f>
        <v>202.9899375</v>
      </c>
      <c r="AQ247" s="101">
        <f>(AQ$40*(1-'Model Assumptions'!$I$993)*$D247)/AQ$43</f>
        <v>189.73162500000001</v>
      </c>
      <c r="AR247" s="101">
        <f>(AR$40*(1-'Model Assumptions'!$I$993)*$D247)/AR$43</f>
        <v>144.00585000000001</v>
      </c>
      <c r="AS247" s="101">
        <f>(AS$40*(1-'Model Assumptions'!$I$993)*$D247)/AS$43</f>
        <v>139.4101</v>
      </c>
      <c r="AT247" s="101">
        <f>(AT$40*(1-'Model Assumptions'!$I$993)*$D247)/AT$43</f>
        <v>127.03489999999998</v>
      </c>
      <c r="AU247" s="101">
        <f>(AU$40*(1-'Model Assumptions'!$I$993)*$D247)/AU$43</f>
        <v>249.82512499999999</v>
      </c>
      <c r="AV247" s="101">
        <f>(AV$40*(1-'Model Assumptions'!$I$993)*$D247)/AV$43</f>
        <v>245.10731250000001</v>
      </c>
      <c r="AW247" s="101">
        <f>(AW$40*(1-'Model Assumptions'!$I$993)*$D247)/AW$43</f>
        <v>230.95775</v>
      </c>
      <c r="AX247" s="101">
        <f>(AX$40*(1-'Model Assumptions'!$I$993)*$D247)/AX$43</f>
        <v>176.46439999999996</v>
      </c>
      <c r="AY247" s="101">
        <f>(AY$40*(1-'Model Assumptions'!$I$993)*$D247)/AY$43</f>
        <v>171.55864999999997</v>
      </c>
      <c r="AZ247" s="101">
        <f>(AZ$40*(1-'Model Assumptions'!$I$993)*$D247)/AZ$43</f>
        <v>158.35264999999995</v>
      </c>
      <c r="BA247" s="101">
        <f>(BA$40*(1-'Model Assumptions'!$I$993)*$D247)/BA$43</f>
        <v>200.860625</v>
      </c>
      <c r="BB247" s="101">
        <f>(BB$40*(1-'Model Assumptions'!$I$993)*$D247)/BB$43</f>
        <v>195.43562499999999</v>
      </c>
      <c r="BC247" s="101">
        <f>(BC$40*(1-'Model Assumptions'!$I$993)*$D247)/BC$43</f>
        <v>179.1664375</v>
      </c>
      <c r="BD247" s="101">
        <f>(BD$40*(1-'Model Assumptions'!$I$993)*$D247)/BD$43</f>
        <v>133.7867</v>
      </c>
      <c r="BE247" s="101">
        <f>(BE$40*(1-'Model Assumptions'!$I$993)*$D247)/BE$43</f>
        <v>128.14779999999999</v>
      </c>
      <c r="BF247" s="101">
        <f>(BF$40*(1-'Model Assumptions'!$I$993)*$D247)/BF$43</f>
        <v>112.9609</v>
      </c>
      <c r="BG247" s="101">
        <f>(BG$40*(1-'Model Assumptions'!$I$993)*$D247)/BG$43</f>
        <v>254.8684375</v>
      </c>
      <c r="BH247" s="101">
        <f>(BH$40*(1-'Model Assumptions'!$I$993)*$D247)/BH$43</f>
        <v>249.44924999999998</v>
      </c>
      <c r="BI247" s="101">
        <f>(BI$40*(1-'Model Assumptions'!$I$993)*$D247)/BI$43</f>
        <v>233.19362499999997</v>
      </c>
      <c r="BJ247" s="101">
        <f>(BJ$40*(1-'Model Assumptions'!$I$993)*$D247)/BJ$43</f>
        <v>177.01774999999998</v>
      </c>
      <c r="BK247" s="101">
        <f>(BK$40*(1-'Model Assumptions'!$I$993)*$D247)/BK$43</f>
        <v>171.38194999999999</v>
      </c>
      <c r="BL247" s="101">
        <f>(BL$40*(1-'Model Assumptions'!$I$993)*$D247)/BL$43</f>
        <v>156.21054999999998</v>
      </c>
      <c r="BM247" s="101">
        <f>(BM$40*(1-'Model Assumptions'!$I$993)*$D247)/BM$43</f>
        <v>262.83931249999995</v>
      </c>
      <c r="BN247" s="101">
        <f>(BN$40*(1-'Model Assumptions'!$I$993)*$D247)/BN$43</f>
        <v>256.73812499999997</v>
      </c>
      <c r="BO247" s="101">
        <f>(BO$40*(1-'Model Assumptions'!$I$993)*$D247)/BO$43</f>
        <v>238.43843749999999</v>
      </c>
      <c r="BP247" s="101">
        <f>(BP$40*(1-'Model Assumptions'!$I$993)*$D247)/BP$43</f>
        <v>180.01389999999998</v>
      </c>
      <c r="BQ247" s="101">
        <f>(BQ$40*(1-'Model Assumptions'!$I$993)*$D247)/BQ$43</f>
        <v>173.66974999999999</v>
      </c>
      <c r="BR247" s="101">
        <f>(BR$40*(1-'Model Assumptions'!$I$993)*$D247)/BR$43</f>
        <v>156.58874999999998</v>
      </c>
      <c r="BS247" s="101">
        <f>(BS$40*(1-'Model Assumptions'!$I$993)*$D247)/BS$43</f>
        <v>220.55918750000001</v>
      </c>
      <c r="BT247" s="101">
        <f>(BT$40*(1-'Model Assumptions'!$I$993)*$D247)/BT$43</f>
        <v>215.182625</v>
      </c>
      <c r="BU247" s="101">
        <f>(BU$40*(1-'Model Assumptions'!$I$993)*$D247)/BU$43</f>
        <v>199.05681249999998</v>
      </c>
      <c r="BV247" s="101">
        <f>(BV$40*(1-'Model Assumptions'!$I$993)*$D247)/BV$43</f>
        <v>149.78579999999999</v>
      </c>
      <c r="BW247" s="101">
        <f>(BW$40*(1-'Model Assumptions'!$I$993)*$D247)/BW$43</f>
        <v>144.19494999999998</v>
      </c>
      <c r="BX247" s="101">
        <f>(BX$40*(1-'Model Assumptions'!$I$993)*$D247)/BX$43</f>
        <v>129.14289999999997</v>
      </c>
      <c r="BY247" s="101">
        <f>(BY$40*(1-'Model Assumptions'!$I$993)*$D247)/BY$43</f>
        <v>301.52343749999994</v>
      </c>
      <c r="BZ247" s="101">
        <f>(BZ$40*(1-'Model Assumptions'!$I$993)*$D247)/BZ$43</f>
        <v>295.1219375</v>
      </c>
      <c r="CA247" s="101">
        <f>(CA$40*(1-'Model Assumptions'!$I$993)*$D247)/CA$43</f>
        <v>275.919375</v>
      </c>
      <c r="CB247" s="101">
        <f>(CB$40*(1-'Model Assumptions'!$I$993)*$D247)/CB$43</f>
        <v>209.4701</v>
      </c>
      <c r="CC247" s="101">
        <f>(CC$40*(1-'Model Assumptions'!$I$993)*$D247)/CC$43</f>
        <v>202.81285</v>
      </c>
      <c r="CD247" s="101">
        <f>(CD$40*(1-'Model Assumptions'!$I$993)*$D247)/CD$43</f>
        <v>184.89019999999996</v>
      </c>
      <c r="CE247" s="101">
        <f>(CE$40*(1-'Model Assumptions'!$I$993)*$D247)/CE$43</f>
        <v>296.41812499999997</v>
      </c>
      <c r="CF247" s="101">
        <f>(CF$40*(1-'Model Assumptions'!$I$993)*$D247)/CF$43</f>
        <v>289.21643749999998</v>
      </c>
      <c r="CG247" s="101">
        <f>(CG$40*(1-'Model Assumptions'!$I$993)*$D247)/CG$43</f>
        <v>267.60556249999996</v>
      </c>
      <c r="CH247" s="101">
        <f>(CH$40*(1-'Model Assumptions'!$I$993)*$D247)/CH$43</f>
        <v>201.40700000000001</v>
      </c>
      <c r="CI247" s="101">
        <f>(CI$40*(1-'Model Assumptions'!$I$993)*$D247)/CI$43</f>
        <v>193.91584999999998</v>
      </c>
      <c r="CJ247" s="101">
        <f>(CJ$40*(1-'Model Assumptions'!$I$993)*$D247)/CJ$43</f>
        <v>173.74569999999997</v>
      </c>
      <c r="CK247" s="101">
        <f>(CK$40*(1-'Model Assumptions'!$I$993)*$D247)/CK$43</f>
        <v>377.55093749999997</v>
      </c>
      <c r="CL247" s="101">
        <f>(CL$40*(1-'Model Assumptions'!$I$993)*$D247)/CL$43</f>
        <v>369.87262499999997</v>
      </c>
      <c r="CM247" s="101">
        <f>(CM$40*(1-'Model Assumptions'!$I$993)*$D247)/CM$43</f>
        <v>346.83768749999996</v>
      </c>
      <c r="CN247" s="101">
        <f>(CN$40*(1-'Model Assumptions'!$I$993)*$D247)/CN$43</f>
        <v>263.95724999999999</v>
      </c>
      <c r="CO247" s="101">
        <f>(CO$40*(1-'Model Assumptions'!$I$993)*$D247)/CO$43</f>
        <v>255.97164999999998</v>
      </c>
      <c r="CP247" s="101">
        <f>(CP$40*(1-'Model Assumptions'!$I$993)*$D247)/CP$43</f>
        <v>234.47314999999998</v>
      </c>
      <c r="CQ247" s="101">
        <f>(CQ$40*(1-'Model Assumptions'!$I$993)*$D247)/CQ$43</f>
        <v>435.90843749999999</v>
      </c>
      <c r="CR247" s="101">
        <f>(CR$40*(1-'Model Assumptions'!$I$993)*$D247)/CR$43</f>
        <v>427.05212499999999</v>
      </c>
      <c r="CS247" s="101">
        <f>(CS$40*(1-'Model Assumptions'!$I$993)*$D247)/CS$43</f>
        <v>400.48124999999999</v>
      </c>
      <c r="CT247" s="101">
        <f>(CT$40*(1-'Model Assumptions'!$I$993)*$D247)/CT$43</f>
        <v>304.79509999999999</v>
      </c>
      <c r="CU247" s="101">
        <f>(CU$40*(1-'Model Assumptions'!$I$993)*$D247)/CU$43</f>
        <v>295.58499999999998</v>
      </c>
      <c r="CV247" s="101">
        <f>(CV$40*(1-'Model Assumptions'!$I$993)*$D247)/CV$43</f>
        <v>270.78499999999997</v>
      </c>
      <c r="CW247" s="101">
        <f>(CW$40*(1-'Model Assumptions'!$I$993)*$D247)/CW$43</f>
        <v>395.66268749999995</v>
      </c>
      <c r="CX247" s="101">
        <f>(CX$40*(1-'Model Assumptions'!$I$993)*$D247)/CX$43</f>
        <v>386.50993749999998</v>
      </c>
      <c r="CY247" s="101">
        <f>(CY$40*(1-'Model Assumptions'!$I$993)*$D247)/CY$43</f>
        <v>359.04781249999996</v>
      </c>
      <c r="CZ247" s="101">
        <f>(CZ$40*(1-'Model Assumptions'!$I$993)*$D247)/CZ$43</f>
        <v>271.12909999999999</v>
      </c>
      <c r="DA247" s="101">
        <f>(DA$40*(1-'Model Assumptions'!$I$993)*$D247)/DA$43</f>
        <v>261.60899999999998</v>
      </c>
      <c r="DB247" s="101">
        <f>(DB$40*(1-'Model Assumptions'!$I$993)*$D247)/DB$43</f>
        <v>235.97819999999999</v>
      </c>
      <c r="DC247" s="101">
        <f>(DC$40*(1-'Model Assumptions'!$I$993)*$D247)/DC$43</f>
        <v>77.794499999999985</v>
      </c>
      <c r="DD247" s="101">
        <f>(DD$40*(1-'Model Assumptions'!$I$993)*$D247)/DD$43</f>
        <v>74.762312499999993</v>
      </c>
      <c r="DE247" s="101">
        <f>(DE$40*(1-'Model Assumptions'!$I$993)*$D247)/DE$43</f>
        <v>68.701812500000003</v>
      </c>
      <c r="DF247" s="101">
        <f>(DF$40*(1-'Model Assumptions'!$I$993)*$D247)/DF$43</f>
        <v>47.202149999999996</v>
      </c>
      <c r="DG247" s="101">
        <f>(DG$40*(1-'Model Assumptions'!$I$993)*$D247)/DG$43</f>
        <v>44.051000000000002</v>
      </c>
      <c r="DH247" s="101">
        <f>(DH$40*(1-'Model Assumptions'!$I$993)*$D247)/DH$43</f>
        <v>37.988950000000003</v>
      </c>
      <c r="DI247" s="101">
        <f>(DI$40*(1-'Model Assumptions'!$I$993)*$D247)/DI$43</f>
        <v>65.177499999999995</v>
      </c>
      <c r="DJ247" s="101">
        <f>(DJ$40*(1-'Model Assumptions'!$I$993)*$D247)/DJ$43</f>
        <v>62.623874999999991</v>
      </c>
      <c r="DK247" s="101">
        <f>(DK$40*(1-'Model Assumptions'!$I$993)*$D247)/DK$43</f>
        <v>57.514687500000001</v>
      </c>
      <c r="DL247" s="101">
        <f>(DL$40*(1-'Model Assumptions'!$I$993)*$D247)/DL$43</f>
        <v>39.470749999999995</v>
      </c>
      <c r="DM247" s="101">
        <f>(DM$40*(1-'Model Assumptions'!$I$993)*$D247)/DM$43</f>
        <v>36.814049999999995</v>
      </c>
      <c r="DN247" s="101">
        <f>(DN$40*(1-'Model Assumptions'!$I$993)*$D247)/DN$43</f>
        <v>31.705249999999996</v>
      </c>
      <c r="DO247" s="101">
        <f>(DO$40*(1-'Model Assumptions'!$I$993)*$D247)/DO$43</f>
        <v>80.865437499999999</v>
      </c>
      <c r="DP247" s="101">
        <f>(DP$40*(1-'Model Assumptions'!$I$993)*$D247)/DP$43</f>
        <v>77.939812499999988</v>
      </c>
      <c r="DQ247" s="101">
        <f>(DQ$40*(1-'Model Assumptions'!$I$993)*$D247)/DQ$43</f>
        <v>72.086624999999998</v>
      </c>
      <c r="DR247" s="101">
        <f>(DR$40*(1-'Model Assumptions'!$I$993)*$D247)/DR$43</f>
        <v>50.179699999999997</v>
      </c>
      <c r="DS247" s="101">
        <f>(DS$40*(1-'Model Assumptions'!$I$993)*$D247)/DS$43</f>
        <v>47.137049999999995</v>
      </c>
      <c r="DT247" s="101">
        <f>(DT$40*(1-'Model Assumptions'!$I$993)*$D247)/DT$43</f>
        <v>41.285799999999995</v>
      </c>
      <c r="DU247" s="101">
        <f>(DU$40*(1-'Model Assumptions'!$I$993)*$D247)/DU$43</f>
        <v>118.41031249999999</v>
      </c>
      <c r="DV247" s="101">
        <f>(DV$40*(1-'Model Assumptions'!$I$993)*$D247)/DV$43</f>
        <v>113.84749999999998</v>
      </c>
      <c r="DW247" s="101">
        <f>(DW$40*(1-'Model Assumptions'!$I$993)*$D247)/DW$43</f>
        <v>104.71993749999997</v>
      </c>
      <c r="DX247" s="101">
        <f>(DX$40*(1-'Model Assumptions'!$I$993)*$D247)/DX$43</f>
        <v>72.093599999999995</v>
      </c>
      <c r="DY247" s="101">
        <f>(DY$40*(1-'Model Assumptions'!$I$993)*$D247)/DY$43</f>
        <v>67.347499999999997</v>
      </c>
      <c r="DZ247" s="101">
        <f>(DZ$40*(1-'Model Assumptions'!$I$993)*$D247)/DZ$43</f>
        <v>58.221099999999993</v>
      </c>
      <c r="EA247" s="101">
        <f>(EA$40*(1-'Model Assumptions'!$I$993)*$D247)/EA$43</f>
        <v>186.31581249999996</v>
      </c>
      <c r="EB247" s="101">
        <f>(EB$40*(1-'Model Assumptions'!$I$993)*$D247)/EB$43</f>
        <v>181.87312499999999</v>
      </c>
      <c r="EC247" s="101">
        <f>(EC$40*(1-'Model Assumptions'!$I$993)*$D247)/EC$43</f>
        <v>172.98581249999998</v>
      </c>
      <c r="ED247" s="101">
        <f>(ED$40*(1-'Model Assumptions'!$I$993)*$D247)/ED$43</f>
        <v>127.01474999999999</v>
      </c>
      <c r="EE247" s="101">
        <f>(EE$40*(1-'Model Assumptions'!$I$993)*$D247)/EE$43</f>
        <v>122.39419999999998</v>
      </c>
      <c r="EF247" s="101">
        <f>(EF$40*(1-'Model Assumptions'!$I$993)*$D247)/EF$43</f>
        <v>113.50805</v>
      </c>
      <c r="EG247" s="101" t="e">
        <f>(EG$40*(1-'Model Assumptions'!$I$993)*$D247)/EG$43</f>
        <v>#DIV/0!</v>
      </c>
      <c r="EH247" s="101" t="e">
        <f>(EH$40*(1-'Model Assumptions'!$I$993)*$D247)/EH$43</f>
        <v>#DIV/0!</v>
      </c>
      <c r="EI247" s="101" t="e">
        <f>(EI$40*(1-'Model Assumptions'!$I$993)*$D247)/EI$43</f>
        <v>#DIV/0!</v>
      </c>
      <c r="EJ247" s="101" t="e">
        <f>(EJ$40*(1-'Model Assumptions'!$I$993)*$D247)/EJ$43</f>
        <v>#DIV/0!</v>
      </c>
      <c r="EK247" s="101" t="e">
        <f>(EK$40*(1-'Model Assumptions'!$I$993)*$D247)/EK$43</f>
        <v>#DIV/0!</v>
      </c>
      <c r="EL247" s="101" t="e">
        <f>(EL$40*(1-'Model Assumptions'!$I$993)*$D247)/EL$43</f>
        <v>#DIV/0!</v>
      </c>
      <c r="EM247" s="101" t="e">
        <f>(EM$40*(1-'Model Assumptions'!$I$993)*$D247)/EM$43</f>
        <v>#DIV/0!</v>
      </c>
      <c r="EN247" s="101" t="e">
        <f>(EN$40*(1-'Model Assumptions'!$I$993)*$D247)/EN$43</f>
        <v>#DIV/0!</v>
      </c>
      <c r="EO247" s="101" t="e">
        <f>(EO$40*(1-'Model Assumptions'!$I$993)*$D247)/EO$43</f>
        <v>#DIV/0!</v>
      </c>
      <c r="EP247" s="101" t="e">
        <f>(EP$40*(1-'Model Assumptions'!$I$993)*$D247)/EP$43</f>
        <v>#DIV/0!</v>
      </c>
      <c r="EQ247" s="101" t="e">
        <f>(EQ$40*(1-'Model Assumptions'!$I$993)*$D247)/EQ$43</f>
        <v>#DIV/0!</v>
      </c>
      <c r="ER247" s="101" t="e">
        <f>(ER$40*(1-'Model Assumptions'!$I$993)*$D247)/ER$43</f>
        <v>#DIV/0!</v>
      </c>
      <c r="ES247" s="101" t="e">
        <f>(ES$40*(1-'Model Assumptions'!$I$993)*$D247)/ES$43</f>
        <v>#DIV/0!</v>
      </c>
      <c r="ET247" s="101" t="e">
        <f>(ET$40*(1-'Model Assumptions'!$I$993)*$D247)/ET$43</f>
        <v>#DIV/0!</v>
      </c>
      <c r="EU247" s="101" t="e">
        <f>(EU$40*(1-'Model Assumptions'!$I$993)*$D247)/EU$43</f>
        <v>#DIV/0!</v>
      </c>
      <c r="EV247" s="101" t="e">
        <f>(EV$40*(1-'Model Assumptions'!$I$993)*$D247)/EV$43</f>
        <v>#DIV/0!</v>
      </c>
      <c r="EW247" s="101" t="e">
        <f>(EW$40*(1-'Model Assumptions'!$I$993)*$D247)/EW$43</f>
        <v>#DIV/0!</v>
      </c>
      <c r="EX247" s="101" t="e">
        <f>(EX$40*(1-'Model Assumptions'!$I$993)*$D247)/EX$43</f>
        <v>#DIV/0!</v>
      </c>
      <c r="EY247" s="101" t="e">
        <f>(EY$40*(1-'Model Assumptions'!$I$993)*$D247)/EY$43</f>
        <v>#DIV/0!</v>
      </c>
      <c r="EZ247" s="101" t="e">
        <f>(EZ$40*(1-'Model Assumptions'!$I$993)*$D247)/EZ$43</f>
        <v>#DIV/0!</v>
      </c>
      <c r="FA247" s="101" t="e">
        <f>(FA$40*(1-'Model Assumptions'!$I$993)*$D247)/FA$43</f>
        <v>#DIV/0!</v>
      </c>
      <c r="FB247" s="101" t="e">
        <f>(FB$40*(1-'Model Assumptions'!$I$993)*$D247)/FB$43</f>
        <v>#DIV/0!</v>
      </c>
      <c r="FC247" s="101" t="e">
        <f>(FC$40*(1-'Model Assumptions'!$I$993)*$D247)/FC$43</f>
        <v>#DIV/0!</v>
      </c>
      <c r="FD247" s="101" t="e">
        <f>(FD$40*(1-'Model Assumptions'!$I$993)*$D247)/FD$43</f>
        <v>#DIV/0!</v>
      </c>
      <c r="FE247" s="101" t="e">
        <f>(FE$40*(1-'Model Assumptions'!$I$993)*$D247)/FE$43</f>
        <v>#DIV/0!</v>
      </c>
      <c r="FF247" s="101" t="e">
        <f>(FF$40*(1-'Model Assumptions'!$I$993)*$D247)/FF$43</f>
        <v>#DIV/0!</v>
      </c>
      <c r="FG247" s="101" t="e">
        <f>(FG$40*(1-'Model Assumptions'!$I$993)*$D247)/FG$43</f>
        <v>#DIV/0!</v>
      </c>
      <c r="FH247" s="101" t="e">
        <f>(FH$40*(1-'Model Assumptions'!$I$993)*$D247)/FH$43</f>
        <v>#DIV/0!</v>
      </c>
      <c r="FI247" s="101" t="e">
        <f>(FI$40*(1-'Model Assumptions'!$I$993)*$D247)/FI$43</f>
        <v>#DIV/0!</v>
      </c>
      <c r="FJ247" s="101" t="e">
        <f>(FJ$40*(1-'Model Assumptions'!$I$993)*$D247)/FJ$43</f>
        <v>#DIV/0!</v>
      </c>
      <c r="FK247" s="101" t="e">
        <f>(FK$40*(1-'Model Assumptions'!$I$993)*$D247)/FK$43</f>
        <v>#DIV/0!</v>
      </c>
      <c r="FL247" s="101" t="e">
        <f>(FL$40*(1-'Model Assumptions'!$I$993)*$D247)/FL$43</f>
        <v>#DIV/0!</v>
      </c>
      <c r="FM247" s="101" t="e">
        <f>(FM$40*(1-'Model Assumptions'!$I$993)*$D247)/FM$43</f>
        <v>#DIV/0!</v>
      </c>
      <c r="FN247" s="101" t="e">
        <f>(FN$40*(1-'Model Assumptions'!$I$993)*$D247)/FN$43</f>
        <v>#DIV/0!</v>
      </c>
      <c r="FO247" s="101" t="e">
        <f>(FO$40*(1-'Model Assumptions'!$I$993)*$D247)/FO$43</f>
        <v>#DIV/0!</v>
      </c>
      <c r="FP247" s="101" t="e">
        <f>(FP$40*(1-'Model Assumptions'!$I$993)*$D247)/FP$43</f>
        <v>#DIV/0!</v>
      </c>
      <c r="FQ247" s="101" t="e">
        <f>(FQ$40*(1-'Model Assumptions'!$I$993)*$D247)/FQ$43</f>
        <v>#DIV/0!</v>
      </c>
      <c r="FR247" s="101" t="e">
        <f>(FR$40*(1-'Model Assumptions'!$I$993)*$D247)/FR$43</f>
        <v>#DIV/0!</v>
      </c>
      <c r="FS247" s="101" t="e">
        <f>(FS$40*(1-'Model Assumptions'!$I$993)*$D247)/FS$43</f>
        <v>#DIV/0!</v>
      </c>
      <c r="FT247" s="101" t="e">
        <f>(FT$40*(1-'Model Assumptions'!$I$993)*$D247)/FT$43</f>
        <v>#DIV/0!</v>
      </c>
      <c r="FU247" s="101" t="e">
        <f>(FU$40*(1-'Model Assumptions'!$I$993)*$D247)/FU$43</f>
        <v>#DIV/0!</v>
      </c>
      <c r="FV247" s="101" t="e">
        <f>(FV$40*(1-'Model Assumptions'!$I$993)*$D247)/FV$43</f>
        <v>#DIV/0!</v>
      </c>
      <c r="FW247" s="101" t="e">
        <f>(FW$40*(1-'Model Assumptions'!$I$993)*$D247)/FW$43</f>
        <v>#DIV/0!</v>
      </c>
      <c r="FX247" s="101" t="e">
        <f>(FX$40*(1-'Model Assumptions'!$I$993)*$D247)/FX$43</f>
        <v>#DIV/0!</v>
      </c>
      <c r="FY247" s="101" t="e">
        <f>(FY$40*(1-'Model Assumptions'!$I$993)*$D247)/FY$43</f>
        <v>#DIV/0!</v>
      </c>
      <c r="FZ247" s="101" t="e">
        <f>(FZ$40*(1-'Model Assumptions'!$I$993)*$D247)/FZ$43</f>
        <v>#DIV/0!</v>
      </c>
      <c r="GA247" s="101" t="e">
        <f>(GA$40*(1-'Model Assumptions'!$I$993)*$D247)/GA$43</f>
        <v>#DIV/0!</v>
      </c>
      <c r="GB247" s="101" t="e">
        <f>(GB$40*(1-'Model Assumptions'!$I$993)*$D247)/GB$43</f>
        <v>#DIV/0!</v>
      </c>
      <c r="GC247" s="101" t="e">
        <f>(GC$40*(1-'Model Assumptions'!$I$993)*$D247)/GC$43</f>
        <v>#DIV/0!</v>
      </c>
      <c r="GD247" s="101" t="e">
        <f>(GD$40*(1-'Model Assumptions'!$I$993)*$D247)/GD$43</f>
        <v>#DIV/0!</v>
      </c>
      <c r="GE247" s="101" t="e">
        <f>(GE$40*(1-'Model Assumptions'!$I$993)*$D247)/GE$43</f>
        <v>#DIV/0!</v>
      </c>
      <c r="GF247" s="101" t="e">
        <f>(GF$40*(1-'Model Assumptions'!$I$993)*$D247)/GF$43</f>
        <v>#DIV/0!</v>
      </c>
      <c r="GG247" s="101" t="e">
        <f>(GG$40*(1-'Model Assumptions'!$I$993)*$D247)/GG$43</f>
        <v>#DIV/0!</v>
      </c>
      <c r="GH247" s="101" t="e">
        <f>(GH$40*(1-'Model Assumptions'!$I$993)*$D247)/GH$43</f>
        <v>#DIV/0!</v>
      </c>
      <c r="GI247" s="101" t="e">
        <f>(GI$40*(1-'Model Assumptions'!$I$993)*$D247)/GI$43</f>
        <v>#DIV/0!</v>
      </c>
      <c r="GJ247" s="101" t="e">
        <f>(GJ$40*(1-'Model Assumptions'!$I$993)*$D247)/GJ$43</f>
        <v>#DIV/0!</v>
      </c>
      <c r="GK247" s="101" t="e">
        <f>(GK$40*(1-'Model Assumptions'!$I$993)*$D247)/GK$43</f>
        <v>#DIV/0!</v>
      </c>
      <c r="GL247" s="101" t="e">
        <f>(GL$40*(1-'Model Assumptions'!$I$993)*$D247)/GL$43</f>
        <v>#DIV/0!</v>
      </c>
      <c r="GM247" s="101" t="e">
        <f>(GM$40*(1-'Model Assumptions'!$I$993)*$D247)/GM$43</f>
        <v>#DIV/0!</v>
      </c>
      <c r="GN247" s="101" t="e">
        <f>(GN$40*(1-'Model Assumptions'!$I$993)*$D247)/GN$43</f>
        <v>#DIV/0!</v>
      </c>
      <c r="GO247" s="101" t="e">
        <f>(GO$40*(1-'Model Assumptions'!$I$993)*$D247)/GO$43</f>
        <v>#DIV/0!</v>
      </c>
      <c r="GP247" s="101" t="e">
        <f>(GP$40*(1-'Model Assumptions'!$I$993)*$D247)/GP$43</f>
        <v>#DIV/0!</v>
      </c>
      <c r="GQ247" s="101" t="e">
        <f>(GQ$40*(1-'Model Assumptions'!$I$993)*$D247)/GQ$43</f>
        <v>#DIV/0!</v>
      </c>
      <c r="GR247" s="101" t="e">
        <f>(GR$40*(1-'Model Assumptions'!$I$993)*$D247)/GR$43</f>
        <v>#DIV/0!</v>
      </c>
      <c r="GS247" s="101" t="e">
        <f>(GS$40*(1-'Model Assumptions'!$I$993)*$D247)/GS$43</f>
        <v>#DIV/0!</v>
      </c>
      <c r="GT247" s="101" t="e">
        <f>(GT$40*(1-'Model Assumptions'!$I$993)*$D247)/GT$43</f>
        <v>#DIV/0!</v>
      </c>
      <c r="GU247" s="101" t="e">
        <f>(GU$40*(1-'Model Assumptions'!$I$993)*$D247)/GU$43</f>
        <v>#DIV/0!</v>
      </c>
      <c r="GV247" s="101" t="e">
        <f>(GV$40*(1-'Model Assumptions'!$I$993)*$D247)/GV$43</f>
        <v>#DIV/0!</v>
      </c>
      <c r="GX247" s="230"/>
    </row>
    <row r="248" spans="1:206" ht="12" hidden="1" customHeight="1" x14ac:dyDescent="0.2">
      <c r="A248" s="230"/>
      <c r="B248" s="230"/>
      <c r="C248" s="102">
        <f t="shared" ref="C248:C279" si="381">C247+1</f>
        <v>2</v>
      </c>
      <c r="D248" s="122">
        <f>1/(1+'Model Assumptions'!$I$991/12)^C247</f>
        <v>0.99585062240663902</v>
      </c>
      <c r="E248" s="101">
        <f>(E$40*(1-'Model Assumptions'!$I$993)*$D248)/E$43</f>
        <v>110.72788381742738</v>
      </c>
      <c r="F248" s="101">
        <f>(F$40*(1-'Model Assumptions'!$I$993)*$D248)/F$43</f>
        <v>107.86070539419086</v>
      </c>
      <c r="G248" s="101">
        <f>(G$40*(1-'Model Assumptions'!$I$993)*$D248)/G$43</f>
        <v>99.259170124481315</v>
      </c>
      <c r="H248" s="101">
        <f>(H$40*(1-'Model Assumptions'!$I$993)*$D248)/H$43</f>
        <v>74.362954356846487</v>
      </c>
      <c r="I248" s="101">
        <f>(I$40*(1-'Model Assumptions'!$I$993)*$D248)/I$43</f>
        <v>71.380780082987528</v>
      </c>
      <c r="J248" s="101">
        <f>(J$40*(1-'Model Assumptions'!$I$993)*$D248)/J$43</f>
        <v>63.354224066390024</v>
      </c>
      <c r="K248" s="101">
        <f>(K$40*(1-'Model Assumptions'!$I$993)*$D248)/K$43</f>
        <v>126.16742738589211</v>
      </c>
      <c r="L248" s="101">
        <f>(L$40*(1-'Model Assumptions'!$I$993)*$D248)/L$43</f>
        <v>123.06678423236514</v>
      </c>
      <c r="M248" s="101">
        <f>(M$40*(1-'Model Assumptions'!$I$993)*$D248)/M$43</f>
        <v>113.76485477178421</v>
      </c>
      <c r="N248" s="101">
        <f>(N$40*(1-'Model Assumptions'!$I$993)*$D248)/N$43</f>
        <v>85.555369294605796</v>
      </c>
      <c r="O248" s="101">
        <f>(O$40*(1-'Model Assumptions'!$I$993)*$D248)/O$43</f>
        <v>82.330854771784246</v>
      </c>
      <c r="P248" s="101">
        <f>(P$40*(1-'Model Assumptions'!$I$993)*$D248)/P$43</f>
        <v>73.648282157676348</v>
      </c>
      <c r="Q248" s="101">
        <f>(Q$40*(1-'Model Assumptions'!$I$993)*$D248)/Q$43</f>
        <v>126.03043568464729</v>
      </c>
      <c r="R248" s="101">
        <f>(R$40*(1-'Model Assumptions'!$I$993)*$D248)/R$43</f>
        <v>122.93365145228215</v>
      </c>
      <c r="S248" s="101">
        <f>(S$40*(1-'Model Assumptions'!$I$993)*$D248)/S$43</f>
        <v>113.64136929460581</v>
      </c>
      <c r="T248" s="101">
        <f>(T$40*(1-'Model Assumptions'!$I$993)*$D248)/T$43</f>
        <v>85.461211618257252</v>
      </c>
      <c r="U248" s="101">
        <f>(U$40*(1-'Model Assumptions'!$I$993)*$D248)/U$43</f>
        <v>82.241327800829879</v>
      </c>
      <c r="V248" s="101">
        <f>(V$40*(1-'Model Assumptions'!$I$993)*$D248)/V$43</f>
        <v>73.568016597510379</v>
      </c>
      <c r="W248" s="101">
        <f>(W$40*(1-'Model Assumptions'!$I$993)*$D248)/W$43</f>
        <v>229.99748962655599</v>
      </c>
      <c r="X248" s="101">
        <f>(X$40*(1-'Model Assumptions'!$I$993)*$D248)/X$43</f>
        <v>225.80863070539419</v>
      </c>
      <c r="Y248" s="101">
        <f>(Y$40*(1-'Model Assumptions'!$I$993)*$D248)/Y$43</f>
        <v>213.2401244813278</v>
      </c>
      <c r="Z248" s="101">
        <f>(Z$40*(1-'Model Assumptions'!$I$993)*$D248)/Z$43</f>
        <v>163.21847302904564</v>
      </c>
      <c r="AA248" s="101">
        <f>(AA$40*(1-'Model Assumptions'!$I$993)*$D248)/AA$43</f>
        <v>158.86252282157676</v>
      </c>
      <c r="AB248" s="101">
        <f>(AB$40*(1-'Model Assumptions'!$I$993)*$D248)/AB$43</f>
        <v>147.13294605809131</v>
      </c>
      <c r="AC248" s="101">
        <f>(AC$40*(1-'Model Assumptions'!$I$993)*$D248)/AC$43</f>
        <v>197.04230290456428</v>
      </c>
      <c r="AD248" s="101">
        <f>(AD$40*(1-'Model Assumptions'!$I$993)*$D248)/AD$43</f>
        <v>192.84186721991702</v>
      </c>
      <c r="AE248" s="101">
        <f>(AE$40*(1-'Model Assumptions'!$I$993)*$D248)/AE$43</f>
        <v>180.23863070539417</v>
      </c>
      <c r="AF248" s="101">
        <f>(AF$40*(1-'Model Assumptions'!$I$993)*$D248)/AF$43</f>
        <v>136.79721161825725</v>
      </c>
      <c r="AG248" s="101">
        <f>(AG$40*(1-'Model Assumptions'!$I$993)*$D248)/AG$43</f>
        <v>132.4273692946058</v>
      </c>
      <c r="AH248" s="101">
        <f>(AH$40*(1-'Model Assumptions'!$I$993)*$D248)/AH$43</f>
        <v>120.66383402489625</v>
      </c>
      <c r="AI248" s="101">
        <f>(AI$40*(1-'Model Assumptions'!$I$993)*$D248)/AI$43</f>
        <v>230.55703319502072</v>
      </c>
      <c r="AJ248" s="101">
        <f>(AJ$40*(1-'Model Assumptions'!$I$993)*$D248)/AJ$43</f>
        <v>226.03244813278005</v>
      </c>
      <c r="AK248" s="101">
        <f>(AK$40*(1-'Model Assumptions'!$I$993)*$D248)/AK$43</f>
        <v>212.45483402489629</v>
      </c>
      <c r="AL248" s="101">
        <f>(AL$40*(1-'Model Assumptions'!$I$993)*$D248)/AL$43</f>
        <v>161.9990539419087</v>
      </c>
      <c r="AM248" s="101">
        <f>(AM$40*(1-'Model Assumptions'!$I$993)*$D248)/AM$43</f>
        <v>157.29271369294608</v>
      </c>
      <c r="AN248" s="101">
        <f>(AN$40*(1-'Model Assumptions'!$I$993)*$D248)/AN$43</f>
        <v>144.6215601659751</v>
      </c>
      <c r="AO248" s="101">
        <f>(AO$40*(1-'Model Assumptions'!$I$993)*$D248)/AO$43</f>
        <v>206.54875518672199</v>
      </c>
      <c r="AP248" s="101">
        <f>(AP$40*(1-'Model Assumptions'!$I$993)*$D248)/AP$43</f>
        <v>202.14765560165975</v>
      </c>
      <c r="AQ248" s="101">
        <f>(AQ$40*(1-'Model Assumptions'!$I$993)*$D248)/AQ$43</f>
        <v>188.94435684647306</v>
      </c>
      <c r="AR248" s="101">
        <f>(AR$40*(1-'Model Assumptions'!$I$993)*$D248)/AR$43</f>
        <v>143.40831535269712</v>
      </c>
      <c r="AS248" s="101">
        <f>(AS$40*(1-'Model Assumptions'!$I$993)*$D248)/AS$43</f>
        <v>138.83163485477178</v>
      </c>
      <c r="AT248" s="101">
        <f>(AT$40*(1-'Model Assumptions'!$I$993)*$D248)/AT$43</f>
        <v>126.50778423236513</v>
      </c>
      <c r="AU248" s="101">
        <f>(AU$40*(1-'Model Assumptions'!$I$993)*$D248)/AU$43</f>
        <v>248.7885062240664</v>
      </c>
      <c r="AV248" s="101">
        <f>(AV$40*(1-'Model Assumptions'!$I$993)*$D248)/AV$43</f>
        <v>244.09026970954358</v>
      </c>
      <c r="AW248" s="101">
        <f>(AW$40*(1-'Model Assumptions'!$I$993)*$D248)/AW$43</f>
        <v>229.99941908713694</v>
      </c>
      <c r="AX248" s="101">
        <f>(AX$40*(1-'Model Assumptions'!$I$993)*$D248)/AX$43</f>
        <v>175.73218257261408</v>
      </c>
      <c r="AY248" s="101">
        <f>(AY$40*(1-'Model Assumptions'!$I$993)*$D248)/AY$43</f>
        <v>170.8467883817427</v>
      </c>
      <c r="AZ248" s="101">
        <f>(AZ$40*(1-'Model Assumptions'!$I$993)*$D248)/AZ$43</f>
        <v>157.69558506224064</v>
      </c>
      <c r="BA248" s="101">
        <f>(BA$40*(1-'Model Assumptions'!$I$993)*$D248)/BA$43</f>
        <v>200.02717842323651</v>
      </c>
      <c r="BB248" s="101">
        <f>(BB$40*(1-'Model Assumptions'!$I$993)*$D248)/BB$43</f>
        <v>194.62468879668052</v>
      </c>
      <c r="BC248" s="101">
        <f>(BC$40*(1-'Model Assumptions'!$I$993)*$D248)/BC$43</f>
        <v>178.42300829875521</v>
      </c>
      <c r="BD248" s="101">
        <f>(BD$40*(1-'Model Assumptions'!$I$993)*$D248)/BD$43</f>
        <v>133.23156846473029</v>
      </c>
      <c r="BE248" s="101">
        <f>(BE$40*(1-'Model Assumptions'!$I$993)*$D248)/BE$43</f>
        <v>127.61606639004148</v>
      </c>
      <c r="BF248" s="101">
        <f>(BF$40*(1-'Model Assumptions'!$I$993)*$D248)/BF$43</f>
        <v>112.49218257261411</v>
      </c>
      <c r="BG248" s="101">
        <f>(BG$40*(1-'Model Assumptions'!$I$993)*$D248)/BG$43</f>
        <v>253.81089211618257</v>
      </c>
      <c r="BH248" s="101">
        <f>(BH$40*(1-'Model Assumptions'!$I$993)*$D248)/BH$43</f>
        <v>248.41419087136924</v>
      </c>
      <c r="BI248" s="101">
        <f>(BI$40*(1-'Model Assumptions'!$I$993)*$D248)/BI$43</f>
        <v>232.22601659751035</v>
      </c>
      <c r="BJ248" s="101">
        <f>(BJ$40*(1-'Model Assumptions'!$I$993)*$D248)/BJ$43</f>
        <v>176.2832365145228</v>
      </c>
      <c r="BK248" s="101">
        <f>(BK$40*(1-'Model Assumptions'!$I$993)*$D248)/BK$43</f>
        <v>170.67082157676347</v>
      </c>
      <c r="BL248" s="101">
        <f>(BL$40*(1-'Model Assumptions'!$I$993)*$D248)/BL$43</f>
        <v>155.5623734439834</v>
      </c>
      <c r="BM248" s="101">
        <f>(BM$40*(1-'Model Assumptions'!$I$993)*$D248)/BM$43</f>
        <v>261.74869294605804</v>
      </c>
      <c r="BN248" s="101">
        <f>(BN$40*(1-'Model Assumptions'!$I$993)*$D248)/BN$43</f>
        <v>255.67282157676345</v>
      </c>
      <c r="BO248" s="101">
        <f>(BO$40*(1-'Model Assumptions'!$I$993)*$D248)/BO$43</f>
        <v>237.44906639004148</v>
      </c>
      <c r="BP248" s="101">
        <f>(BP$40*(1-'Model Assumptions'!$I$993)*$D248)/BP$43</f>
        <v>179.26695435684644</v>
      </c>
      <c r="BQ248" s="101">
        <f>(BQ$40*(1-'Model Assumptions'!$I$993)*$D248)/BQ$43</f>
        <v>172.94912863070539</v>
      </c>
      <c r="BR248" s="101">
        <f>(BR$40*(1-'Model Assumptions'!$I$993)*$D248)/BR$43</f>
        <v>155.93900414937758</v>
      </c>
      <c r="BS248" s="101">
        <f>(BS$40*(1-'Model Assumptions'!$I$993)*$D248)/BS$43</f>
        <v>219.64400414937759</v>
      </c>
      <c r="BT248" s="101">
        <f>(BT$40*(1-'Model Assumptions'!$I$993)*$D248)/BT$43</f>
        <v>214.28975103734442</v>
      </c>
      <c r="BU248" s="101">
        <f>(BU$40*(1-'Model Assumptions'!$I$993)*$D248)/BU$43</f>
        <v>198.23085062240662</v>
      </c>
      <c r="BV248" s="101">
        <f>(BV$40*(1-'Model Assumptions'!$I$993)*$D248)/BV$43</f>
        <v>149.16428215767635</v>
      </c>
      <c r="BW248" s="101">
        <f>(BW$40*(1-'Model Assumptions'!$I$993)*$D248)/BW$43</f>
        <v>143.59663070539415</v>
      </c>
      <c r="BX248" s="101">
        <f>(BX$40*(1-'Model Assumptions'!$I$993)*$D248)/BX$43</f>
        <v>128.60703734439832</v>
      </c>
      <c r="BY248" s="101">
        <f>(BY$40*(1-'Model Assumptions'!$I$993)*$D248)/BY$43</f>
        <v>300.2723029045643</v>
      </c>
      <c r="BZ248" s="101">
        <f>(BZ$40*(1-'Model Assumptions'!$I$993)*$D248)/BZ$43</f>
        <v>293.89736514522821</v>
      </c>
      <c r="CA248" s="101">
        <f>(CA$40*(1-'Model Assumptions'!$I$993)*$D248)/CA$43</f>
        <v>274.7744813278008</v>
      </c>
      <c r="CB248" s="101">
        <f>(CB$40*(1-'Model Assumptions'!$I$993)*$D248)/CB$43</f>
        <v>208.60092946058091</v>
      </c>
      <c r="CC248" s="101">
        <f>(CC$40*(1-'Model Assumptions'!$I$993)*$D248)/CC$43</f>
        <v>201.97130290456431</v>
      </c>
      <c r="CD248" s="101">
        <f>(CD$40*(1-'Model Assumptions'!$I$993)*$D248)/CD$43</f>
        <v>184.12302074688793</v>
      </c>
      <c r="CE248" s="101">
        <f>(CE$40*(1-'Model Assumptions'!$I$993)*$D248)/CE$43</f>
        <v>295.18817427385892</v>
      </c>
      <c r="CF248" s="101">
        <f>(CF$40*(1-'Model Assumptions'!$I$993)*$D248)/CF$43</f>
        <v>288.01636929460579</v>
      </c>
      <c r="CG248" s="101">
        <f>(CG$40*(1-'Model Assumptions'!$I$993)*$D248)/CG$43</f>
        <v>266.4951659751037</v>
      </c>
      <c r="CH248" s="101">
        <f>(CH$40*(1-'Model Assumptions'!$I$993)*$D248)/CH$43</f>
        <v>200.57128630705395</v>
      </c>
      <c r="CI248" s="101">
        <f>(CI$40*(1-'Model Assumptions'!$I$993)*$D248)/CI$43</f>
        <v>193.11121991701245</v>
      </c>
      <c r="CJ248" s="101">
        <f>(CJ$40*(1-'Model Assumptions'!$I$993)*$D248)/CJ$43</f>
        <v>173.02476348547717</v>
      </c>
      <c r="CK248" s="101">
        <f>(CK$40*(1-'Model Assumptions'!$I$993)*$D248)/CK$43</f>
        <v>375.98433609958505</v>
      </c>
      <c r="CL248" s="101">
        <f>(CL$40*(1-'Model Assumptions'!$I$993)*$D248)/CL$43</f>
        <v>368.33788381742738</v>
      </c>
      <c r="CM248" s="101">
        <f>(CM$40*(1-'Model Assumptions'!$I$993)*$D248)/CM$43</f>
        <v>345.39852697095438</v>
      </c>
      <c r="CN248" s="101">
        <f>(CN$40*(1-'Model Assumptions'!$I$993)*$D248)/CN$43</f>
        <v>262.86199170124479</v>
      </c>
      <c r="CO248" s="101">
        <f>(CO$40*(1-'Model Assumptions'!$I$993)*$D248)/CO$43</f>
        <v>254.90952697095435</v>
      </c>
      <c r="CP248" s="101">
        <f>(CP$40*(1-'Model Assumptions'!$I$993)*$D248)/CP$43</f>
        <v>233.50023236514522</v>
      </c>
      <c r="CQ248" s="101">
        <f>(CQ$40*(1-'Model Assumptions'!$I$993)*$D248)/CQ$43</f>
        <v>434.09968879668048</v>
      </c>
      <c r="CR248" s="101">
        <f>(CR$40*(1-'Model Assumptions'!$I$993)*$D248)/CR$43</f>
        <v>425.28012448132785</v>
      </c>
      <c r="CS248" s="101">
        <f>(CS$40*(1-'Model Assumptions'!$I$993)*$D248)/CS$43</f>
        <v>398.81950207468873</v>
      </c>
      <c r="CT248" s="101">
        <f>(CT$40*(1-'Model Assumptions'!$I$993)*$D248)/CT$43</f>
        <v>303.53039004149377</v>
      </c>
      <c r="CU248" s="101">
        <f>(CU$40*(1-'Model Assumptions'!$I$993)*$D248)/CU$43</f>
        <v>294.35850622406639</v>
      </c>
      <c r="CV248" s="101">
        <f>(CV$40*(1-'Model Assumptions'!$I$993)*$D248)/CV$43</f>
        <v>269.66141078838172</v>
      </c>
      <c r="CW248" s="101">
        <f>(CW$40*(1-'Model Assumptions'!$I$993)*$D248)/CW$43</f>
        <v>394.02093360995849</v>
      </c>
      <c r="CX248" s="101">
        <f>(CX$40*(1-'Model Assumptions'!$I$993)*$D248)/CX$43</f>
        <v>384.90616182572609</v>
      </c>
      <c r="CY248" s="101">
        <f>(CY$40*(1-'Model Assumptions'!$I$993)*$D248)/CY$43</f>
        <v>357.5579875518672</v>
      </c>
      <c r="CZ248" s="101">
        <f>(CZ$40*(1-'Model Assumptions'!$I$993)*$D248)/CZ$43</f>
        <v>270.00408298755184</v>
      </c>
      <c r="DA248" s="101">
        <f>(DA$40*(1-'Model Assumptions'!$I$993)*$D248)/DA$43</f>
        <v>260.52348547717844</v>
      </c>
      <c r="DB248" s="101">
        <f>(DB$40*(1-'Model Assumptions'!$I$993)*$D248)/DB$43</f>
        <v>234.99903734439835</v>
      </c>
      <c r="DC248" s="101">
        <f>(DC$40*(1-'Model Assumptions'!$I$993)*$D248)/DC$43</f>
        <v>77.471701244813275</v>
      </c>
      <c r="DD248" s="101">
        <f>(DD$40*(1-'Model Assumptions'!$I$993)*$D248)/DD$43</f>
        <v>74.45209543568464</v>
      </c>
      <c r="DE248" s="101">
        <f>(DE$40*(1-'Model Assumptions'!$I$993)*$D248)/DE$43</f>
        <v>68.416742738589207</v>
      </c>
      <c r="DF248" s="101">
        <f>(DF$40*(1-'Model Assumptions'!$I$993)*$D248)/DF$43</f>
        <v>47.006290456431536</v>
      </c>
      <c r="DG248" s="101">
        <f>(DG$40*(1-'Model Assumptions'!$I$993)*$D248)/DG$43</f>
        <v>43.868215767634858</v>
      </c>
      <c r="DH248" s="101">
        <f>(DH$40*(1-'Model Assumptions'!$I$993)*$D248)/DH$43</f>
        <v>37.831319502074692</v>
      </c>
      <c r="DI248" s="101">
        <f>(DI$40*(1-'Model Assumptions'!$I$993)*$D248)/DI$43</f>
        <v>64.907053941908714</v>
      </c>
      <c r="DJ248" s="101">
        <f>(DJ$40*(1-'Model Assumptions'!$I$993)*$D248)/DJ$43</f>
        <v>62.364024896265555</v>
      </c>
      <c r="DK248" s="101">
        <f>(DK$40*(1-'Model Assumptions'!$I$993)*$D248)/DK$43</f>
        <v>57.27603734439834</v>
      </c>
      <c r="DL248" s="101">
        <f>(DL$40*(1-'Model Assumptions'!$I$993)*$D248)/DL$43</f>
        <v>39.306970954356849</v>
      </c>
      <c r="DM248" s="101">
        <f>(DM$40*(1-'Model Assumptions'!$I$993)*$D248)/DM$43</f>
        <v>36.661294605809125</v>
      </c>
      <c r="DN248" s="101">
        <f>(DN$40*(1-'Model Assumptions'!$I$993)*$D248)/DN$43</f>
        <v>31.573692946058088</v>
      </c>
      <c r="DO248" s="101">
        <f>(DO$40*(1-'Model Assumptions'!$I$993)*$D248)/DO$43</f>
        <v>80.529896265560168</v>
      </c>
      <c r="DP248" s="101">
        <f>(DP$40*(1-'Model Assumptions'!$I$993)*$D248)/DP$43</f>
        <v>77.616410788381728</v>
      </c>
      <c r="DQ248" s="101">
        <f>(DQ$40*(1-'Model Assumptions'!$I$993)*$D248)/DQ$43</f>
        <v>71.787510373443979</v>
      </c>
      <c r="DR248" s="101">
        <f>(DR$40*(1-'Model Assumptions'!$I$993)*$D248)/DR$43</f>
        <v>49.971485477178426</v>
      </c>
      <c r="DS248" s="101">
        <f>(DS$40*(1-'Model Assumptions'!$I$993)*$D248)/DS$43</f>
        <v>46.941460580912853</v>
      </c>
      <c r="DT248" s="101">
        <f>(DT$40*(1-'Model Assumptions'!$I$993)*$D248)/DT$43</f>
        <v>41.114489626556015</v>
      </c>
      <c r="DU248" s="101">
        <f>(DU$40*(1-'Model Assumptions'!$I$993)*$D248)/DU$43</f>
        <v>117.91898340248963</v>
      </c>
      <c r="DV248" s="101">
        <f>(DV$40*(1-'Model Assumptions'!$I$993)*$D248)/DV$43</f>
        <v>113.37510373443983</v>
      </c>
      <c r="DW248" s="101">
        <f>(DW$40*(1-'Model Assumptions'!$I$993)*$D248)/DW$43</f>
        <v>104.28541493775931</v>
      </c>
      <c r="DX248" s="101">
        <f>(DX$40*(1-'Model Assumptions'!$I$993)*$D248)/DX$43</f>
        <v>71.794456431535266</v>
      </c>
      <c r="DY248" s="101">
        <f>(DY$40*(1-'Model Assumptions'!$I$993)*$D248)/DY$43</f>
        <v>67.068049792531113</v>
      </c>
      <c r="DZ248" s="101">
        <f>(DZ$40*(1-'Model Assumptions'!$I$993)*$D248)/DZ$43</f>
        <v>57.97951867219917</v>
      </c>
      <c r="EA248" s="101">
        <f>(EA$40*(1-'Model Assumptions'!$I$993)*$D248)/EA$43</f>
        <v>185.54271784232358</v>
      </c>
      <c r="EB248" s="101">
        <f>(EB$40*(1-'Model Assumptions'!$I$993)*$D248)/EB$43</f>
        <v>181.11846473029047</v>
      </c>
      <c r="EC248" s="101">
        <f>(EC$40*(1-'Model Assumptions'!$I$993)*$D248)/EC$43</f>
        <v>172.26802904564315</v>
      </c>
      <c r="ED248" s="101">
        <f>(ED$40*(1-'Model Assumptions'!$I$993)*$D248)/ED$43</f>
        <v>126.48771784232365</v>
      </c>
      <c r="EE248" s="101">
        <f>(EE$40*(1-'Model Assumptions'!$I$993)*$D248)/EE$43</f>
        <v>121.88634024896264</v>
      </c>
      <c r="EF248" s="101">
        <f>(EF$40*(1-'Model Assumptions'!$I$993)*$D248)/EF$43</f>
        <v>113.03706224066391</v>
      </c>
      <c r="EG248" s="101" t="e">
        <f>(EG$40*(1-'Model Assumptions'!$I$993)*$D248)/EG$43</f>
        <v>#DIV/0!</v>
      </c>
      <c r="EH248" s="101" t="e">
        <f>(EH$40*(1-'Model Assumptions'!$I$993)*$D248)/EH$43</f>
        <v>#DIV/0!</v>
      </c>
      <c r="EI248" s="101" t="e">
        <f>(EI$40*(1-'Model Assumptions'!$I$993)*$D248)/EI$43</f>
        <v>#DIV/0!</v>
      </c>
      <c r="EJ248" s="101" t="e">
        <f>(EJ$40*(1-'Model Assumptions'!$I$993)*$D248)/EJ$43</f>
        <v>#DIV/0!</v>
      </c>
      <c r="EK248" s="101" t="e">
        <f>(EK$40*(1-'Model Assumptions'!$I$993)*$D248)/EK$43</f>
        <v>#DIV/0!</v>
      </c>
      <c r="EL248" s="101" t="e">
        <f>(EL$40*(1-'Model Assumptions'!$I$993)*$D248)/EL$43</f>
        <v>#DIV/0!</v>
      </c>
      <c r="EM248" s="101" t="e">
        <f>(EM$40*(1-'Model Assumptions'!$I$993)*$D248)/EM$43</f>
        <v>#DIV/0!</v>
      </c>
      <c r="EN248" s="101" t="e">
        <f>(EN$40*(1-'Model Assumptions'!$I$993)*$D248)/EN$43</f>
        <v>#DIV/0!</v>
      </c>
      <c r="EO248" s="101" t="e">
        <f>(EO$40*(1-'Model Assumptions'!$I$993)*$D248)/EO$43</f>
        <v>#DIV/0!</v>
      </c>
      <c r="EP248" s="101" t="e">
        <f>(EP$40*(1-'Model Assumptions'!$I$993)*$D248)/EP$43</f>
        <v>#DIV/0!</v>
      </c>
      <c r="EQ248" s="101" t="e">
        <f>(EQ$40*(1-'Model Assumptions'!$I$993)*$D248)/EQ$43</f>
        <v>#DIV/0!</v>
      </c>
      <c r="ER248" s="101" t="e">
        <f>(ER$40*(1-'Model Assumptions'!$I$993)*$D248)/ER$43</f>
        <v>#DIV/0!</v>
      </c>
      <c r="ES248" s="101" t="e">
        <f>(ES$40*(1-'Model Assumptions'!$I$993)*$D248)/ES$43</f>
        <v>#DIV/0!</v>
      </c>
      <c r="ET248" s="101" t="e">
        <f>(ET$40*(1-'Model Assumptions'!$I$993)*$D248)/ET$43</f>
        <v>#DIV/0!</v>
      </c>
      <c r="EU248" s="101" t="e">
        <f>(EU$40*(1-'Model Assumptions'!$I$993)*$D248)/EU$43</f>
        <v>#DIV/0!</v>
      </c>
      <c r="EV248" s="101" t="e">
        <f>(EV$40*(1-'Model Assumptions'!$I$993)*$D248)/EV$43</f>
        <v>#DIV/0!</v>
      </c>
      <c r="EW248" s="101" t="e">
        <f>(EW$40*(1-'Model Assumptions'!$I$993)*$D248)/EW$43</f>
        <v>#DIV/0!</v>
      </c>
      <c r="EX248" s="101" t="e">
        <f>(EX$40*(1-'Model Assumptions'!$I$993)*$D248)/EX$43</f>
        <v>#DIV/0!</v>
      </c>
      <c r="EY248" s="101" t="e">
        <f>(EY$40*(1-'Model Assumptions'!$I$993)*$D248)/EY$43</f>
        <v>#DIV/0!</v>
      </c>
      <c r="EZ248" s="101" t="e">
        <f>(EZ$40*(1-'Model Assumptions'!$I$993)*$D248)/EZ$43</f>
        <v>#DIV/0!</v>
      </c>
      <c r="FA248" s="101" t="e">
        <f>(FA$40*(1-'Model Assumptions'!$I$993)*$D248)/FA$43</f>
        <v>#DIV/0!</v>
      </c>
      <c r="FB248" s="101" t="e">
        <f>(FB$40*(1-'Model Assumptions'!$I$993)*$D248)/FB$43</f>
        <v>#DIV/0!</v>
      </c>
      <c r="FC248" s="101" t="e">
        <f>(FC$40*(1-'Model Assumptions'!$I$993)*$D248)/FC$43</f>
        <v>#DIV/0!</v>
      </c>
      <c r="FD248" s="101" t="e">
        <f>(FD$40*(1-'Model Assumptions'!$I$993)*$D248)/FD$43</f>
        <v>#DIV/0!</v>
      </c>
      <c r="FE248" s="101" t="e">
        <f>(FE$40*(1-'Model Assumptions'!$I$993)*$D248)/FE$43</f>
        <v>#DIV/0!</v>
      </c>
      <c r="FF248" s="101" t="e">
        <f>(FF$40*(1-'Model Assumptions'!$I$993)*$D248)/FF$43</f>
        <v>#DIV/0!</v>
      </c>
      <c r="FG248" s="101" t="e">
        <f>(FG$40*(1-'Model Assumptions'!$I$993)*$D248)/FG$43</f>
        <v>#DIV/0!</v>
      </c>
      <c r="FH248" s="101" t="e">
        <f>(FH$40*(1-'Model Assumptions'!$I$993)*$D248)/FH$43</f>
        <v>#DIV/0!</v>
      </c>
      <c r="FI248" s="101" t="e">
        <f>(FI$40*(1-'Model Assumptions'!$I$993)*$D248)/FI$43</f>
        <v>#DIV/0!</v>
      </c>
      <c r="FJ248" s="101" t="e">
        <f>(FJ$40*(1-'Model Assumptions'!$I$993)*$D248)/FJ$43</f>
        <v>#DIV/0!</v>
      </c>
      <c r="FK248" s="101" t="e">
        <f>(FK$40*(1-'Model Assumptions'!$I$993)*$D248)/FK$43</f>
        <v>#DIV/0!</v>
      </c>
      <c r="FL248" s="101" t="e">
        <f>(FL$40*(1-'Model Assumptions'!$I$993)*$D248)/FL$43</f>
        <v>#DIV/0!</v>
      </c>
      <c r="FM248" s="101" t="e">
        <f>(FM$40*(1-'Model Assumptions'!$I$993)*$D248)/FM$43</f>
        <v>#DIV/0!</v>
      </c>
      <c r="FN248" s="101" t="e">
        <f>(FN$40*(1-'Model Assumptions'!$I$993)*$D248)/FN$43</f>
        <v>#DIV/0!</v>
      </c>
      <c r="FO248" s="101" t="e">
        <f>(FO$40*(1-'Model Assumptions'!$I$993)*$D248)/FO$43</f>
        <v>#DIV/0!</v>
      </c>
      <c r="FP248" s="101" t="e">
        <f>(FP$40*(1-'Model Assumptions'!$I$993)*$D248)/FP$43</f>
        <v>#DIV/0!</v>
      </c>
      <c r="FQ248" s="101" t="e">
        <f>(FQ$40*(1-'Model Assumptions'!$I$993)*$D248)/FQ$43</f>
        <v>#DIV/0!</v>
      </c>
      <c r="FR248" s="101" t="e">
        <f>(FR$40*(1-'Model Assumptions'!$I$993)*$D248)/FR$43</f>
        <v>#DIV/0!</v>
      </c>
      <c r="FS248" s="101" t="e">
        <f>(FS$40*(1-'Model Assumptions'!$I$993)*$D248)/FS$43</f>
        <v>#DIV/0!</v>
      </c>
      <c r="FT248" s="101" t="e">
        <f>(FT$40*(1-'Model Assumptions'!$I$993)*$D248)/FT$43</f>
        <v>#DIV/0!</v>
      </c>
      <c r="FU248" s="101" t="e">
        <f>(FU$40*(1-'Model Assumptions'!$I$993)*$D248)/FU$43</f>
        <v>#DIV/0!</v>
      </c>
      <c r="FV248" s="101" t="e">
        <f>(FV$40*(1-'Model Assumptions'!$I$993)*$D248)/FV$43</f>
        <v>#DIV/0!</v>
      </c>
      <c r="FW248" s="101" t="e">
        <f>(FW$40*(1-'Model Assumptions'!$I$993)*$D248)/FW$43</f>
        <v>#DIV/0!</v>
      </c>
      <c r="FX248" s="101" t="e">
        <f>(FX$40*(1-'Model Assumptions'!$I$993)*$D248)/FX$43</f>
        <v>#DIV/0!</v>
      </c>
      <c r="FY248" s="101" t="e">
        <f>(FY$40*(1-'Model Assumptions'!$I$993)*$D248)/FY$43</f>
        <v>#DIV/0!</v>
      </c>
      <c r="FZ248" s="101" t="e">
        <f>(FZ$40*(1-'Model Assumptions'!$I$993)*$D248)/FZ$43</f>
        <v>#DIV/0!</v>
      </c>
      <c r="GA248" s="101" t="e">
        <f>(GA$40*(1-'Model Assumptions'!$I$993)*$D248)/GA$43</f>
        <v>#DIV/0!</v>
      </c>
      <c r="GB248" s="101" t="e">
        <f>(GB$40*(1-'Model Assumptions'!$I$993)*$D248)/GB$43</f>
        <v>#DIV/0!</v>
      </c>
      <c r="GC248" s="101" t="e">
        <f>(GC$40*(1-'Model Assumptions'!$I$993)*$D248)/GC$43</f>
        <v>#DIV/0!</v>
      </c>
      <c r="GD248" s="101" t="e">
        <f>(GD$40*(1-'Model Assumptions'!$I$993)*$D248)/GD$43</f>
        <v>#DIV/0!</v>
      </c>
      <c r="GE248" s="101" t="e">
        <f>(GE$40*(1-'Model Assumptions'!$I$993)*$D248)/GE$43</f>
        <v>#DIV/0!</v>
      </c>
      <c r="GF248" s="101" t="e">
        <f>(GF$40*(1-'Model Assumptions'!$I$993)*$D248)/GF$43</f>
        <v>#DIV/0!</v>
      </c>
      <c r="GG248" s="101" t="e">
        <f>(GG$40*(1-'Model Assumptions'!$I$993)*$D248)/GG$43</f>
        <v>#DIV/0!</v>
      </c>
      <c r="GH248" s="101" t="e">
        <f>(GH$40*(1-'Model Assumptions'!$I$993)*$D248)/GH$43</f>
        <v>#DIV/0!</v>
      </c>
      <c r="GI248" s="101" t="e">
        <f>(GI$40*(1-'Model Assumptions'!$I$993)*$D248)/GI$43</f>
        <v>#DIV/0!</v>
      </c>
      <c r="GJ248" s="101" t="e">
        <f>(GJ$40*(1-'Model Assumptions'!$I$993)*$D248)/GJ$43</f>
        <v>#DIV/0!</v>
      </c>
      <c r="GK248" s="101" t="e">
        <f>(GK$40*(1-'Model Assumptions'!$I$993)*$D248)/GK$43</f>
        <v>#DIV/0!</v>
      </c>
      <c r="GL248" s="101" t="e">
        <f>(GL$40*(1-'Model Assumptions'!$I$993)*$D248)/GL$43</f>
        <v>#DIV/0!</v>
      </c>
      <c r="GM248" s="101" t="e">
        <f>(GM$40*(1-'Model Assumptions'!$I$993)*$D248)/GM$43</f>
        <v>#DIV/0!</v>
      </c>
      <c r="GN248" s="101" t="e">
        <f>(GN$40*(1-'Model Assumptions'!$I$993)*$D248)/GN$43</f>
        <v>#DIV/0!</v>
      </c>
      <c r="GO248" s="101" t="e">
        <f>(GO$40*(1-'Model Assumptions'!$I$993)*$D248)/GO$43</f>
        <v>#DIV/0!</v>
      </c>
      <c r="GP248" s="101" t="e">
        <f>(GP$40*(1-'Model Assumptions'!$I$993)*$D248)/GP$43</f>
        <v>#DIV/0!</v>
      </c>
      <c r="GQ248" s="101" t="e">
        <f>(GQ$40*(1-'Model Assumptions'!$I$993)*$D248)/GQ$43</f>
        <v>#DIV/0!</v>
      </c>
      <c r="GR248" s="101" t="e">
        <f>(GR$40*(1-'Model Assumptions'!$I$993)*$D248)/GR$43</f>
        <v>#DIV/0!</v>
      </c>
      <c r="GS248" s="101" t="e">
        <f>(GS$40*(1-'Model Assumptions'!$I$993)*$D248)/GS$43</f>
        <v>#DIV/0!</v>
      </c>
      <c r="GT248" s="101" t="e">
        <f>(GT$40*(1-'Model Assumptions'!$I$993)*$D248)/GT$43</f>
        <v>#DIV/0!</v>
      </c>
      <c r="GU248" s="101" t="e">
        <f>(GU$40*(1-'Model Assumptions'!$I$993)*$D248)/GU$43</f>
        <v>#DIV/0!</v>
      </c>
      <c r="GV248" s="101" t="e">
        <f>(GV$40*(1-'Model Assumptions'!$I$993)*$D248)/GV$43</f>
        <v>#DIV/0!</v>
      </c>
      <c r="GX248" s="230"/>
    </row>
    <row r="249" spans="1:206" ht="12" hidden="1" customHeight="1" x14ac:dyDescent="0.2">
      <c r="A249" s="230"/>
      <c r="B249" s="230"/>
      <c r="C249" s="102">
        <f t="shared" si="381"/>
        <v>3</v>
      </c>
      <c r="D249" s="122">
        <f>1/(1+'Model Assumptions'!$I$991/12)^C248</f>
        <v>0.99171846214769022</v>
      </c>
      <c r="E249" s="101">
        <f>(E$40*(1-'Model Assumptions'!$I$993)*$D249)/E$43</f>
        <v>110.26843201735505</v>
      </c>
      <c r="F249" s="101">
        <f>(F$40*(1-'Model Assumptions'!$I$993)*$D249)/F$43</f>
        <v>107.41315060002408</v>
      </c>
      <c r="G249" s="101">
        <f>(G$40*(1-'Model Assumptions'!$I$993)*$D249)/G$43</f>
        <v>98.847306348031182</v>
      </c>
      <c r="H249" s="101">
        <f>(H$40*(1-'Model Assumptions'!$I$993)*$D249)/H$43</f>
        <v>74.054394380262039</v>
      </c>
      <c r="I249" s="101">
        <f>(I$40*(1-'Model Assumptions'!$I$993)*$D249)/I$43</f>
        <v>71.084594273514554</v>
      </c>
      <c r="J249" s="101">
        <f>(J$40*(1-'Model Assumptions'!$I$993)*$D249)/J$43</f>
        <v>63.091343468604173</v>
      </c>
      <c r="K249" s="101">
        <f>(K$40*(1-'Model Assumptions'!$I$993)*$D249)/K$43</f>
        <v>125.64391108968506</v>
      </c>
      <c r="L249" s="101">
        <f>(L$40*(1-'Model Assumptions'!$I$993)*$D249)/L$43</f>
        <v>122.55613367538434</v>
      </c>
      <c r="M249" s="101">
        <f>(M$40*(1-'Model Assumptions'!$I$993)*$D249)/M$43</f>
        <v>113.29280143248219</v>
      </c>
      <c r="N249" s="101">
        <f>(N$40*(1-'Model Assumptions'!$I$993)*$D249)/N$43</f>
        <v>85.200367762263028</v>
      </c>
      <c r="O249" s="101">
        <f>(O$40*(1-'Model Assumptions'!$I$993)*$D249)/O$43</f>
        <v>81.989232967751917</v>
      </c>
      <c r="P249" s="101">
        <f>(P$40*(1-'Model Assumptions'!$I$993)*$D249)/P$43</f>
        <v>73.34268762590176</v>
      </c>
      <c r="Q249" s="101">
        <f>(Q$40*(1-'Model Assumptions'!$I$993)*$D249)/Q$43</f>
        <v>125.5074878187359</v>
      </c>
      <c r="R249" s="101">
        <f>(R$40*(1-'Model Assumptions'!$I$993)*$D249)/R$43</f>
        <v>122.42355331347598</v>
      </c>
      <c r="S249" s="101">
        <f>(S$40*(1-'Model Assumptions'!$I$993)*$D249)/S$43</f>
        <v>113.16982834317589</v>
      </c>
      <c r="T249" s="101">
        <f>(T$40*(1-'Model Assumptions'!$I$993)*$D249)/T$43</f>
        <v>85.10660078166697</v>
      </c>
      <c r="U249" s="101">
        <f>(U$40*(1-'Model Assumptions'!$I$993)*$D249)/U$43</f>
        <v>81.90007747800486</v>
      </c>
      <c r="V249" s="101">
        <f>(V$40*(1-'Model Assumptions'!$I$993)*$D249)/V$43</f>
        <v>73.262755117852649</v>
      </c>
      <c r="W249" s="101">
        <f>(W$40*(1-'Model Assumptions'!$I$993)*$D249)/W$43</f>
        <v>229.04314319657024</v>
      </c>
      <c r="X249" s="101">
        <f>(X$40*(1-'Model Assumptions'!$I$993)*$D249)/X$43</f>
        <v>224.87166543275771</v>
      </c>
      <c r="Y249" s="101">
        <f>(Y$40*(1-'Model Assumptions'!$I$993)*$D249)/Y$43</f>
        <v>212.35531068679941</v>
      </c>
      <c r="Z249" s="101">
        <f>(Z$40*(1-'Model Assumptions'!$I$993)*$D249)/Z$43</f>
        <v>162.54121795423632</v>
      </c>
      <c r="AA249" s="101">
        <f>(AA$40*(1-'Model Assumptions'!$I$993)*$D249)/AA$43</f>
        <v>158.20334222895607</v>
      </c>
      <c r="AB249" s="101">
        <f>(AB$40*(1-'Model Assumptions'!$I$993)*$D249)/AB$43</f>
        <v>146.52243590847266</v>
      </c>
      <c r="AC249" s="101">
        <f>(AC$40*(1-'Model Assumptions'!$I$993)*$D249)/AC$43</f>
        <v>196.22469998794782</v>
      </c>
      <c r="AD249" s="101">
        <f>(AD$40*(1-'Model Assumptions'!$I$993)*$D249)/AD$43</f>
        <v>192.04169349701274</v>
      </c>
      <c r="AE249" s="101">
        <f>(AE$40*(1-'Model Assumptions'!$I$993)*$D249)/AE$43</f>
        <v>179.49075256968715</v>
      </c>
      <c r="AF249" s="101">
        <f>(AF$40*(1-'Model Assumptions'!$I$993)*$D249)/AF$43</f>
        <v>136.2295883335342</v>
      </c>
      <c r="AG249" s="101">
        <f>(AG$40*(1-'Model Assumptions'!$I$993)*$D249)/AG$43</f>
        <v>131.87787813570699</v>
      </c>
      <c r="AH249" s="101">
        <f>(AH$40*(1-'Model Assumptions'!$I$993)*$D249)/AH$43</f>
        <v>120.16315421566431</v>
      </c>
      <c r="AI249" s="101">
        <f>(AI$40*(1-'Model Assumptions'!$I$993)*$D249)/AI$43</f>
        <v>229.60036500748947</v>
      </c>
      <c r="AJ249" s="101">
        <f>(AJ$40*(1-'Model Assumptions'!$I$993)*$D249)/AJ$43</f>
        <v>225.09455415712534</v>
      </c>
      <c r="AK249" s="101">
        <f>(AK$40*(1-'Model Assumptions'!$I$993)*$D249)/AK$43</f>
        <v>211.57327869699213</v>
      </c>
      <c r="AL249" s="101">
        <f>(AL$40*(1-'Model Assumptions'!$I$993)*$D249)/AL$43</f>
        <v>161.32685869733643</v>
      </c>
      <c r="AM249" s="101">
        <f>(AM$40*(1-'Model Assumptions'!$I$993)*$D249)/AM$43</f>
        <v>156.64004683114959</v>
      </c>
      <c r="AN249" s="101">
        <f>(AN$40*(1-'Model Assumptions'!$I$993)*$D249)/AN$43</f>
        <v>144.02147070470545</v>
      </c>
      <c r="AO249" s="101">
        <f>(AO$40*(1-'Model Assumptions'!$I$993)*$D249)/AO$43</f>
        <v>205.69170641001358</v>
      </c>
      <c r="AP249" s="101">
        <f>(AP$40*(1-'Model Assumptions'!$I$993)*$D249)/AP$43</f>
        <v>201.30886864895572</v>
      </c>
      <c r="AQ249" s="101">
        <f>(AQ$40*(1-'Model Assumptions'!$I$993)*$D249)/AQ$43</f>
        <v>188.16035536578227</v>
      </c>
      <c r="AR249" s="101">
        <f>(AR$40*(1-'Model Assumptions'!$I$993)*$D249)/AR$43</f>
        <v>142.81326010227096</v>
      </c>
      <c r="AS249" s="101">
        <f>(AS$40*(1-'Model Assumptions'!$I$993)*$D249)/AS$43</f>
        <v>138.25556997985572</v>
      </c>
      <c r="AT249" s="101">
        <f>(AT$40*(1-'Model Assumptions'!$I$993)*$D249)/AT$43</f>
        <v>125.9828556670856</v>
      </c>
      <c r="AU249" s="101">
        <f>(AU$40*(1-'Model Assumptions'!$I$993)*$D249)/AU$43</f>
        <v>247.75618877085446</v>
      </c>
      <c r="AV249" s="101">
        <f>(AV$40*(1-'Model Assumptions'!$I$993)*$D249)/AV$43</f>
        <v>243.07744701365334</v>
      </c>
      <c r="AW249" s="101">
        <f>(AW$40*(1-'Model Assumptions'!$I$993)*$D249)/AW$43</f>
        <v>229.04506465109068</v>
      </c>
      <c r="AX249" s="101">
        <f>(AX$40*(1-'Model Assumptions'!$I$993)*$D249)/AX$43</f>
        <v>175.00300339181481</v>
      </c>
      <c r="AY249" s="101">
        <f>(AY$40*(1-'Model Assumptions'!$I$993)*$D249)/AY$43</f>
        <v>170.1378805461338</v>
      </c>
      <c r="AZ249" s="101">
        <f>(AZ$40*(1-'Model Assumptions'!$I$993)*$D249)/AZ$43</f>
        <v>157.0412465350114</v>
      </c>
      <c r="BA249" s="101">
        <f>(BA$40*(1-'Model Assumptions'!$I$993)*$D249)/BA$43</f>
        <v>199.19719013102392</v>
      </c>
      <c r="BB249" s="101">
        <f>(BB$40*(1-'Model Assumptions'!$I$993)*$D249)/BB$43</f>
        <v>193.81711747387268</v>
      </c>
      <c r="BC249" s="101">
        <f>(BC$40*(1-'Model Assumptions'!$I$993)*$D249)/BC$43</f>
        <v>177.68266386598023</v>
      </c>
      <c r="BD249" s="101">
        <f>(BD$40*(1-'Model Assumptions'!$I$993)*$D249)/BD$43</f>
        <v>132.67874037981437</v>
      </c>
      <c r="BE249" s="101">
        <f>(BE$40*(1-'Model Assumptions'!$I$993)*$D249)/BE$43</f>
        <v>127.08653914360977</v>
      </c>
      <c r="BF249" s="101">
        <f>(BF$40*(1-'Model Assumptions'!$I$993)*$D249)/BF$43</f>
        <v>112.02541003081902</v>
      </c>
      <c r="BG249" s="101">
        <f>(BG$40*(1-'Model Assumptions'!$I$993)*$D249)/BG$43</f>
        <v>252.7577348874847</v>
      </c>
      <c r="BH249" s="101">
        <f>(BH$40*(1-'Model Assumptions'!$I$993)*$D249)/BH$43</f>
        <v>247.38342659389468</v>
      </c>
      <c r="BI249" s="101">
        <f>(BI$40*(1-'Model Assumptions'!$I$993)*$D249)/BI$43</f>
        <v>231.26242316764512</v>
      </c>
      <c r="BJ249" s="101">
        <f>(BJ$40*(1-'Model Assumptions'!$I$993)*$D249)/BJ$43</f>
        <v>175.55177080284426</v>
      </c>
      <c r="BK249" s="101">
        <f>(BK$40*(1-'Model Assumptions'!$I$993)*$D249)/BK$43</f>
        <v>169.96264389387233</v>
      </c>
      <c r="BL249" s="101">
        <f>(BL$40*(1-'Model Assumptions'!$I$993)*$D249)/BL$43</f>
        <v>154.91688641724485</v>
      </c>
      <c r="BM249" s="101">
        <f>(BM$40*(1-'Model Assumptions'!$I$993)*$D249)/BM$43</f>
        <v>260.66259878445612</v>
      </c>
      <c r="BN249" s="101">
        <f>(BN$40*(1-'Model Assumptions'!$I$993)*$D249)/BN$43</f>
        <v>254.61193849968143</v>
      </c>
      <c r="BO249" s="101">
        <f>(BO$40*(1-'Model Assumptions'!$I$993)*$D249)/BO$43</f>
        <v>236.46380055439815</v>
      </c>
      <c r="BP249" s="101">
        <f>(BP$40*(1-'Model Assumptions'!$I$993)*$D249)/BP$43</f>
        <v>178.52310807320808</v>
      </c>
      <c r="BQ249" s="101">
        <f>(BQ$40*(1-'Model Assumptions'!$I$993)*$D249)/BQ$43</f>
        <v>172.23149739157381</v>
      </c>
      <c r="BR249" s="101">
        <f>(BR$40*(1-'Model Assumptions'!$I$993)*$D249)/BR$43</f>
        <v>155.29195433962911</v>
      </c>
      <c r="BS249" s="101">
        <f>(BS$40*(1-'Model Assumptions'!$I$993)*$D249)/BS$43</f>
        <v>218.73261824004408</v>
      </c>
      <c r="BT249" s="101">
        <f>(BT$40*(1-'Model Assumptions'!$I$993)*$D249)/BT$43</f>
        <v>213.40058194590313</v>
      </c>
      <c r="BU249" s="101">
        <f>(BU$40*(1-'Model Assumptions'!$I$993)*$D249)/BU$43</f>
        <v>197.40831597252111</v>
      </c>
      <c r="BV249" s="101">
        <f>(BV$40*(1-'Model Assumptions'!$I$993)*$D249)/BV$43</f>
        <v>148.54534322756146</v>
      </c>
      <c r="BW249" s="101">
        <f>(BW$40*(1-'Model Assumptions'!$I$993)*$D249)/BW$43</f>
        <v>143.00079406346308</v>
      </c>
      <c r="BX249" s="101">
        <f>(BX$40*(1-'Model Assumptions'!$I$993)*$D249)/BX$43</f>
        <v>128.07339818529292</v>
      </c>
      <c r="BY249" s="101">
        <f>(BY$40*(1-'Model Assumptions'!$I$993)*$D249)/BY$43</f>
        <v>299.02635973898515</v>
      </c>
      <c r="BZ249" s="101">
        <f>(BZ$40*(1-'Model Assumptions'!$I$993)*$D249)/BZ$43</f>
        <v>292.67787400354672</v>
      </c>
      <c r="CA249" s="101">
        <f>(CA$40*(1-'Model Assumptions'!$I$993)*$D249)/CA$43</f>
        <v>273.63433825175184</v>
      </c>
      <c r="CB249" s="101">
        <f>(CB$40*(1-'Model Assumptions'!$I$993)*$D249)/CB$43</f>
        <v>207.73536543792289</v>
      </c>
      <c r="CC249" s="101">
        <f>(CC$40*(1-'Model Assumptions'!$I$993)*$D249)/CC$43</f>
        <v>201.13324770579018</v>
      </c>
      <c r="CD249" s="101">
        <f>(CD$40*(1-'Model Assumptions'!$I$993)*$D249)/CD$43</f>
        <v>183.35902481017882</v>
      </c>
      <c r="CE249" s="101">
        <f>(CE$40*(1-'Model Assumptions'!$I$993)*$D249)/CE$43</f>
        <v>293.96332707770182</v>
      </c>
      <c r="CF249" s="101">
        <f>(CF$40*(1-'Model Assumptions'!$I$993)*$D249)/CF$43</f>
        <v>286.82128062533354</v>
      </c>
      <c r="CG249" s="101">
        <f>(CG$40*(1-'Model Assumptions'!$I$993)*$D249)/CG$43</f>
        <v>265.38937690466759</v>
      </c>
      <c r="CH249" s="101">
        <f>(CH$40*(1-'Model Assumptions'!$I$993)*$D249)/CH$43</f>
        <v>199.73904030577984</v>
      </c>
      <c r="CI249" s="101">
        <f>(CI$40*(1-'Model Assumptions'!$I$993)*$D249)/CI$43</f>
        <v>192.30992854806215</v>
      </c>
      <c r="CJ249" s="101">
        <f>(CJ$40*(1-'Model Assumptions'!$I$993)*$D249)/CJ$43</f>
        <v>172.30681840877389</v>
      </c>
      <c r="CK249" s="101">
        <f>(CK$40*(1-'Model Assumptions'!$I$993)*$D249)/CK$43</f>
        <v>374.42423511991871</v>
      </c>
      <c r="CL249" s="101">
        <f>(CL$40*(1-'Model Assumptions'!$I$993)*$D249)/CL$43</f>
        <v>366.80951085552925</v>
      </c>
      <c r="CM249" s="101">
        <f>(CM$40*(1-'Model Assumptions'!$I$993)*$D249)/CM$43</f>
        <v>343.96533806236113</v>
      </c>
      <c r="CN249" s="101">
        <f>(CN$40*(1-'Model Assumptions'!$I$993)*$D249)/CN$43</f>
        <v>261.7712780427334</v>
      </c>
      <c r="CO249" s="101">
        <f>(CO$40*(1-'Model Assumptions'!$I$993)*$D249)/CO$43</f>
        <v>253.8518110914068</v>
      </c>
      <c r="CP249" s="101">
        <f>(CP$40*(1-'Model Assumptions'!$I$993)*$D249)/CP$43</f>
        <v>232.53135173292466</v>
      </c>
      <c r="CQ249" s="101">
        <f>(CQ$40*(1-'Model Assumptions'!$I$993)*$D249)/CQ$43</f>
        <v>432.29844527470254</v>
      </c>
      <c r="CR249" s="101">
        <f>(CR$40*(1-'Model Assumptions'!$I$993)*$D249)/CR$43</f>
        <v>423.51547666190316</v>
      </c>
      <c r="CS249" s="101">
        <f>(CS$40*(1-'Model Assumptions'!$I$993)*$D249)/CS$43</f>
        <v>397.16464936898461</v>
      </c>
      <c r="CT249" s="101">
        <f>(CT$40*(1-'Model Assumptions'!$I$993)*$D249)/CT$43</f>
        <v>302.27092784215142</v>
      </c>
      <c r="CU249" s="101">
        <f>(CU$40*(1-'Model Assumptions'!$I$993)*$D249)/CU$43</f>
        <v>293.137101633925</v>
      </c>
      <c r="CV249" s="101">
        <f>(CV$40*(1-'Model Assumptions'!$I$993)*$D249)/CV$43</f>
        <v>268.54248377266225</v>
      </c>
      <c r="CW249" s="101">
        <f>(CW$40*(1-'Model Assumptions'!$I$993)*$D249)/CW$43</f>
        <v>392.3859919767221</v>
      </c>
      <c r="CX249" s="101">
        <f>(CX$40*(1-'Model Assumptions'!$I$993)*$D249)/CX$43</f>
        <v>383.30904082229989</v>
      </c>
      <c r="CY249" s="101">
        <f>(CY$40*(1-'Model Assumptions'!$I$993)*$D249)/CY$43</f>
        <v>356.07434444999217</v>
      </c>
      <c r="CZ249" s="101">
        <f>(CZ$40*(1-'Model Assumptions'!$I$993)*$D249)/CZ$43</f>
        <v>268.88373409548728</v>
      </c>
      <c r="DA249" s="101">
        <f>(DA$40*(1-'Model Assumptions'!$I$993)*$D249)/DA$43</f>
        <v>259.44247516399508</v>
      </c>
      <c r="DB249" s="101">
        <f>(DB$40*(1-'Model Assumptions'!$I$993)*$D249)/DB$43</f>
        <v>234.02393760438005</v>
      </c>
      <c r="DC249" s="101">
        <f>(DC$40*(1-'Model Assumptions'!$I$993)*$D249)/DC$43</f>
        <v>77.150241903548476</v>
      </c>
      <c r="DD249" s="101">
        <f>(DD$40*(1-'Model Assumptions'!$I$993)*$D249)/DD$43</f>
        <v>74.14316557910503</v>
      </c>
      <c r="DE249" s="101">
        <f>(DE$40*(1-'Model Assumptions'!$I$993)*$D249)/DE$43</f>
        <v>68.132855839258966</v>
      </c>
      <c r="DF249" s="101">
        <f>(DF$40*(1-'Model Assumptions'!$I$993)*$D249)/DF$43</f>
        <v>46.811243608064594</v>
      </c>
      <c r="DG249" s="101">
        <f>(DG$40*(1-'Model Assumptions'!$I$993)*$D249)/DG$43</f>
        <v>43.686189976067901</v>
      </c>
      <c r="DH249" s="101">
        <f>(DH$40*(1-'Model Assumptions'!$I$993)*$D249)/DH$43</f>
        <v>37.674343072605502</v>
      </c>
      <c r="DI249" s="101">
        <f>(DI$40*(1-'Model Assumptions'!$I$993)*$D249)/DI$43</f>
        <v>64.637730066631079</v>
      </c>
      <c r="DJ249" s="101">
        <f>(DJ$40*(1-'Model Assumptions'!$I$993)*$D249)/DJ$43</f>
        <v>62.105253008729171</v>
      </c>
      <c r="DK249" s="101">
        <f>(DK$40*(1-'Model Assumptions'!$I$993)*$D249)/DK$43</f>
        <v>57.038377438404979</v>
      </c>
      <c r="DL249" s="101">
        <f>(DL$40*(1-'Model Assumptions'!$I$993)*$D249)/DL$43</f>
        <v>39.143871489815943</v>
      </c>
      <c r="DM249" s="101">
        <f>(DM$40*(1-'Model Assumptions'!$I$993)*$D249)/DM$43</f>
        <v>36.509173051428178</v>
      </c>
      <c r="DN249" s="101">
        <f>(DN$40*(1-'Model Assumptions'!$I$993)*$D249)/DN$43</f>
        <v>31.442681772008051</v>
      </c>
      <c r="DO249" s="101">
        <f>(DO$40*(1-'Model Assumptions'!$I$993)*$D249)/DO$43</f>
        <v>80.195747318400151</v>
      </c>
      <c r="DP249" s="101">
        <f>(DP$40*(1-'Model Assumptions'!$I$993)*$D249)/DP$43</f>
        <v>77.294350992579311</v>
      </c>
      <c r="DQ249" s="101">
        <f>(DQ$40*(1-'Model Assumptions'!$I$993)*$D249)/DQ$43</f>
        <v>71.489636886417244</v>
      </c>
      <c r="DR249" s="101">
        <f>(DR$40*(1-'Model Assumptions'!$I$993)*$D249)/DR$43</f>
        <v>49.764134915032443</v>
      </c>
      <c r="DS249" s="101">
        <f>(DS$40*(1-'Model Assumptions'!$I$993)*$D249)/DS$43</f>
        <v>46.746682736178769</v>
      </c>
      <c r="DT249" s="101">
        <f>(DT$40*(1-'Model Assumptions'!$I$993)*$D249)/DT$43</f>
        <v>40.943890084537102</v>
      </c>
      <c r="DU249" s="101">
        <f>(DU$40*(1-'Model Assumptions'!$I$993)*$D249)/DU$43</f>
        <v>117.42969301492741</v>
      </c>
      <c r="DV249" s="101">
        <f>(DV$40*(1-'Model Assumptions'!$I$993)*$D249)/DV$43</f>
        <v>112.90466761935915</v>
      </c>
      <c r="DW249" s="101">
        <f>(DW$40*(1-'Model Assumptions'!$I$993)*$D249)/DW$43</f>
        <v>103.8526953737022</v>
      </c>
      <c r="DX249" s="101">
        <f>(DX$40*(1-'Model Assumptions'!$I$993)*$D249)/DX$43</f>
        <v>71.496554122690711</v>
      </c>
      <c r="DY249" s="101">
        <f>(DY$40*(1-'Model Assumptions'!$I$993)*$D249)/DY$43</f>
        <v>66.789759129491557</v>
      </c>
      <c r="DZ249" s="101">
        <f>(DZ$40*(1-'Model Assumptions'!$I$993)*$D249)/DZ$43</f>
        <v>57.738939756546877</v>
      </c>
      <c r="EA249" s="101">
        <f>(EA$40*(1-'Model Assumptions'!$I$993)*$D249)/EA$43</f>
        <v>184.77283104629737</v>
      </c>
      <c r="EB249" s="101">
        <f>(EB$40*(1-'Model Assumptions'!$I$993)*$D249)/EB$43</f>
        <v>180.36693583099463</v>
      </c>
      <c r="EC249" s="101">
        <f>(EC$40*(1-'Model Assumptions'!$I$993)*$D249)/EC$43</f>
        <v>171.55322394586869</v>
      </c>
      <c r="ED249" s="101">
        <f>(ED$40*(1-'Model Assumptions'!$I$993)*$D249)/ED$43</f>
        <v>125.96287254007332</v>
      </c>
      <c r="EE249" s="101">
        <f>(EE$40*(1-'Model Assumptions'!$I$993)*$D249)/EE$43</f>
        <v>121.38058779979681</v>
      </c>
      <c r="EF249" s="101">
        <f>(EF$40*(1-'Model Assumptions'!$I$993)*$D249)/EF$43</f>
        <v>112.56802878738313</v>
      </c>
      <c r="EG249" s="101" t="e">
        <f>(EG$40*(1-'Model Assumptions'!$I$993)*$D249)/EG$43</f>
        <v>#DIV/0!</v>
      </c>
      <c r="EH249" s="101" t="e">
        <f>(EH$40*(1-'Model Assumptions'!$I$993)*$D249)/EH$43</f>
        <v>#DIV/0!</v>
      </c>
      <c r="EI249" s="101" t="e">
        <f>(EI$40*(1-'Model Assumptions'!$I$993)*$D249)/EI$43</f>
        <v>#DIV/0!</v>
      </c>
      <c r="EJ249" s="101" t="e">
        <f>(EJ$40*(1-'Model Assumptions'!$I$993)*$D249)/EJ$43</f>
        <v>#DIV/0!</v>
      </c>
      <c r="EK249" s="101" t="e">
        <f>(EK$40*(1-'Model Assumptions'!$I$993)*$D249)/EK$43</f>
        <v>#DIV/0!</v>
      </c>
      <c r="EL249" s="101" t="e">
        <f>(EL$40*(1-'Model Assumptions'!$I$993)*$D249)/EL$43</f>
        <v>#DIV/0!</v>
      </c>
      <c r="EM249" s="101" t="e">
        <f>(EM$40*(1-'Model Assumptions'!$I$993)*$D249)/EM$43</f>
        <v>#DIV/0!</v>
      </c>
      <c r="EN249" s="101" t="e">
        <f>(EN$40*(1-'Model Assumptions'!$I$993)*$D249)/EN$43</f>
        <v>#DIV/0!</v>
      </c>
      <c r="EO249" s="101" t="e">
        <f>(EO$40*(1-'Model Assumptions'!$I$993)*$D249)/EO$43</f>
        <v>#DIV/0!</v>
      </c>
      <c r="EP249" s="101" t="e">
        <f>(EP$40*(1-'Model Assumptions'!$I$993)*$D249)/EP$43</f>
        <v>#DIV/0!</v>
      </c>
      <c r="EQ249" s="101" t="e">
        <f>(EQ$40*(1-'Model Assumptions'!$I$993)*$D249)/EQ$43</f>
        <v>#DIV/0!</v>
      </c>
      <c r="ER249" s="101" t="e">
        <f>(ER$40*(1-'Model Assumptions'!$I$993)*$D249)/ER$43</f>
        <v>#DIV/0!</v>
      </c>
      <c r="ES249" s="101" t="e">
        <f>(ES$40*(1-'Model Assumptions'!$I$993)*$D249)/ES$43</f>
        <v>#DIV/0!</v>
      </c>
      <c r="ET249" s="101" t="e">
        <f>(ET$40*(1-'Model Assumptions'!$I$993)*$D249)/ET$43</f>
        <v>#DIV/0!</v>
      </c>
      <c r="EU249" s="101" t="e">
        <f>(EU$40*(1-'Model Assumptions'!$I$993)*$D249)/EU$43</f>
        <v>#DIV/0!</v>
      </c>
      <c r="EV249" s="101" t="e">
        <f>(EV$40*(1-'Model Assumptions'!$I$993)*$D249)/EV$43</f>
        <v>#DIV/0!</v>
      </c>
      <c r="EW249" s="101" t="e">
        <f>(EW$40*(1-'Model Assumptions'!$I$993)*$D249)/EW$43</f>
        <v>#DIV/0!</v>
      </c>
      <c r="EX249" s="101" t="e">
        <f>(EX$40*(1-'Model Assumptions'!$I$993)*$D249)/EX$43</f>
        <v>#DIV/0!</v>
      </c>
      <c r="EY249" s="101" t="e">
        <f>(EY$40*(1-'Model Assumptions'!$I$993)*$D249)/EY$43</f>
        <v>#DIV/0!</v>
      </c>
      <c r="EZ249" s="101" t="e">
        <f>(EZ$40*(1-'Model Assumptions'!$I$993)*$D249)/EZ$43</f>
        <v>#DIV/0!</v>
      </c>
      <c r="FA249" s="101" t="e">
        <f>(FA$40*(1-'Model Assumptions'!$I$993)*$D249)/FA$43</f>
        <v>#DIV/0!</v>
      </c>
      <c r="FB249" s="101" t="e">
        <f>(FB$40*(1-'Model Assumptions'!$I$993)*$D249)/FB$43</f>
        <v>#DIV/0!</v>
      </c>
      <c r="FC249" s="101" t="e">
        <f>(FC$40*(1-'Model Assumptions'!$I$993)*$D249)/FC$43</f>
        <v>#DIV/0!</v>
      </c>
      <c r="FD249" s="101" t="e">
        <f>(FD$40*(1-'Model Assumptions'!$I$993)*$D249)/FD$43</f>
        <v>#DIV/0!</v>
      </c>
      <c r="FE249" s="101" t="e">
        <f>(FE$40*(1-'Model Assumptions'!$I$993)*$D249)/FE$43</f>
        <v>#DIV/0!</v>
      </c>
      <c r="FF249" s="101" t="e">
        <f>(FF$40*(1-'Model Assumptions'!$I$993)*$D249)/FF$43</f>
        <v>#DIV/0!</v>
      </c>
      <c r="FG249" s="101" t="e">
        <f>(FG$40*(1-'Model Assumptions'!$I$993)*$D249)/FG$43</f>
        <v>#DIV/0!</v>
      </c>
      <c r="FH249" s="101" t="e">
        <f>(FH$40*(1-'Model Assumptions'!$I$993)*$D249)/FH$43</f>
        <v>#DIV/0!</v>
      </c>
      <c r="FI249" s="101" t="e">
        <f>(FI$40*(1-'Model Assumptions'!$I$993)*$D249)/FI$43</f>
        <v>#DIV/0!</v>
      </c>
      <c r="FJ249" s="101" t="e">
        <f>(FJ$40*(1-'Model Assumptions'!$I$993)*$D249)/FJ$43</f>
        <v>#DIV/0!</v>
      </c>
      <c r="FK249" s="101" t="e">
        <f>(FK$40*(1-'Model Assumptions'!$I$993)*$D249)/FK$43</f>
        <v>#DIV/0!</v>
      </c>
      <c r="FL249" s="101" t="e">
        <f>(FL$40*(1-'Model Assumptions'!$I$993)*$D249)/FL$43</f>
        <v>#DIV/0!</v>
      </c>
      <c r="FM249" s="101" t="e">
        <f>(FM$40*(1-'Model Assumptions'!$I$993)*$D249)/FM$43</f>
        <v>#DIV/0!</v>
      </c>
      <c r="FN249" s="101" t="e">
        <f>(FN$40*(1-'Model Assumptions'!$I$993)*$D249)/FN$43</f>
        <v>#DIV/0!</v>
      </c>
      <c r="FO249" s="101" t="e">
        <f>(FO$40*(1-'Model Assumptions'!$I$993)*$D249)/FO$43</f>
        <v>#DIV/0!</v>
      </c>
      <c r="FP249" s="101" t="e">
        <f>(FP$40*(1-'Model Assumptions'!$I$993)*$D249)/FP$43</f>
        <v>#DIV/0!</v>
      </c>
      <c r="FQ249" s="101" t="e">
        <f>(FQ$40*(1-'Model Assumptions'!$I$993)*$D249)/FQ$43</f>
        <v>#DIV/0!</v>
      </c>
      <c r="FR249" s="101" t="e">
        <f>(FR$40*(1-'Model Assumptions'!$I$993)*$D249)/FR$43</f>
        <v>#DIV/0!</v>
      </c>
      <c r="FS249" s="101" t="e">
        <f>(FS$40*(1-'Model Assumptions'!$I$993)*$D249)/FS$43</f>
        <v>#DIV/0!</v>
      </c>
      <c r="FT249" s="101" t="e">
        <f>(FT$40*(1-'Model Assumptions'!$I$993)*$D249)/FT$43</f>
        <v>#DIV/0!</v>
      </c>
      <c r="FU249" s="101" t="e">
        <f>(FU$40*(1-'Model Assumptions'!$I$993)*$D249)/FU$43</f>
        <v>#DIV/0!</v>
      </c>
      <c r="FV249" s="101" t="e">
        <f>(FV$40*(1-'Model Assumptions'!$I$993)*$D249)/FV$43</f>
        <v>#DIV/0!</v>
      </c>
      <c r="FW249" s="101" t="e">
        <f>(FW$40*(1-'Model Assumptions'!$I$993)*$D249)/FW$43</f>
        <v>#DIV/0!</v>
      </c>
      <c r="FX249" s="101" t="e">
        <f>(FX$40*(1-'Model Assumptions'!$I$993)*$D249)/FX$43</f>
        <v>#DIV/0!</v>
      </c>
      <c r="FY249" s="101" t="e">
        <f>(FY$40*(1-'Model Assumptions'!$I$993)*$D249)/FY$43</f>
        <v>#DIV/0!</v>
      </c>
      <c r="FZ249" s="101" t="e">
        <f>(FZ$40*(1-'Model Assumptions'!$I$993)*$D249)/FZ$43</f>
        <v>#DIV/0!</v>
      </c>
      <c r="GA249" s="101" t="e">
        <f>(GA$40*(1-'Model Assumptions'!$I$993)*$D249)/GA$43</f>
        <v>#DIV/0!</v>
      </c>
      <c r="GB249" s="101" t="e">
        <f>(GB$40*(1-'Model Assumptions'!$I$993)*$D249)/GB$43</f>
        <v>#DIV/0!</v>
      </c>
      <c r="GC249" s="101" t="e">
        <f>(GC$40*(1-'Model Assumptions'!$I$993)*$D249)/GC$43</f>
        <v>#DIV/0!</v>
      </c>
      <c r="GD249" s="101" t="e">
        <f>(GD$40*(1-'Model Assumptions'!$I$993)*$D249)/GD$43</f>
        <v>#DIV/0!</v>
      </c>
      <c r="GE249" s="101" t="e">
        <f>(GE$40*(1-'Model Assumptions'!$I$993)*$D249)/GE$43</f>
        <v>#DIV/0!</v>
      </c>
      <c r="GF249" s="101" t="e">
        <f>(GF$40*(1-'Model Assumptions'!$I$993)*$D249)/GF$43</f>
        <v>#DIV/0!</v>
      </c>
      <c r="GG249" s="101" t="e">
        <f>(GG$40*(1-'Model Assumptions'!$I$993)*$D249)/GG$43</f>
        <v>#DIV/0!</v>
      </c>
      <c r="GH249" s="101" t="e">
        <f>(GH$40*(1-'Model Assumptions'!$I$993)*$D249)/GH$43</f>
        <v>#DIV/0!</v>
      </c>
      <c r="GI249" s="101" t="e">
        <f>(GI$40*(1-'Model Assumptions'!$I$993)*$D249)/GI$43</f>
        <v>#DIV/0!</v>
      </c>
      <c r="GJ249" s="101" t="e">
        <f>(GJ$40*(1-'Model Assumptions'!$I$993)*$D249)/GJ$43</f>
        <v>#DIV/0!</v>
      </c>
      <c r="GK249" s="101" t="e">
        <f>(GK$40*(1-'Model Assumptions'!$I$993)*$D249)/GK$43</f>
        <v>#DIV/0!</v>
      </c>
      <c r="GL249" s="101" t="e">
        <f>(GL$40*(1-'Model Assumptions'!$I$993)*$D249)/GL$43</f>
        <v>#DIV/0!</v>
      </c>
      <c r="GM249" s="101" t="e">
        <f>(GM$40*(1-'Model Assumptions'!$I$993)*$D249)/GM$43</f>
        <v>#DIV/0!</v>
      </c>
      <c r="GN249" s="101" t="e">
        <f>(GN$40*(1-'Model Assumptions'!$I$993)*$D249)/GN$43</f>
        <v>#DIV/0!</v>
      </c>
      <c r="GO249" s="101" t="e">
        <f>(GO$40*(1-'Model Assumptions'!$I$993)*$D249)/GO$43</f>
        <v>#DIV/0!</v>
      </c>
      <c r="GP249" s="101" t="e">
        <f>(GP$40*(1-'Model Assumptions'!$I$993)*$D249)/GP$43</f>
        <v>#DIV/0!</v>
      </c>
      <c r="GQ249" s="101" t="e">
        <f>(GQ$40*(1-'Model Assumptions'!$I$993)*$D249)/GQ$43</f>
        <v>#DIV/0!</v>
      </c>
      <c r="GR249" s="101" t="e">
        <f>(GR$40*(1-'Model Assumptions'!$I$993)*$D249)/GR$43</f>
        <v>#DIV/0!</v>
      </c>
      <c r="GS249" s="101" t="e">
        <f>(GS$40*(1-'Model Assumptions'!$I$993)*$D249)/GS$43</f>
        <v>#DIV/0!</v>
      </c>
      <c r="GT249" s="101" t="e">
        <f>(GT$40*(1-'Model Assumptions'!$I$993)*$D249)/GT$43</f>
        <v>#DIV/0!</v>
      </c>
      <c r="GU249" s="101" t="e">
        <f>(GU$40*(1-'Model Assumptions'!$I$993)*$D249)/GU$43</f>
        <v>#DIV/0!</v>
      </c>
      <c r="GV249" s="101" t="e">
        <f>(GV$40*(1-'Model Assumptions'!$I$993)*$D249)/GV$43</f>
        <v>#DIV/0!</v>
      </c>
      <c r="GX249" s="230"/>
    </row>
    <row r="250" spans="1:206" ht="12" hidden="1" customHeight="1" x14ac:dyDescent="0.2">
      <c r="A250" s="230"/>
      <c r="B250" s="230"/>
      <c r="C250" s="102">
        <f t="shared" si="381"/>
        <v>4</v>
      </c>
      <c r="D250" s="122">
        <f>1/(1+'Model Assumptions'!$I$991/12)^C249</f>
        <v>0.9876034477819321</v>
      </c>
      <c r="E250" s="101">
        <f>(E$40*(1-'Model Assumptions'!$I$993)*$D250)/E$43</f>
        <v>109.8108866562872</v>
      </c>
      <c r="F250" s="101">
        <f>(F$40*(1-'Model Assumptions'!$I$993)*$D250)/F$43</f>
        <v>106.96745287969203</v>
      </c>
      <c r="G250" s="101">
        <f>(G$40*(1-'Model Assumptions'!$I$993)*$D250)/G$43</f>
        <v>98.437151549906559</v>
      </c>
      <c r="H250" s="101">
        <f>(H$40*(1-'Model Assumptions'!$I$993)*$D250)/H$43</f>
        <v>73.747114735530658</v>
      </c>
      <c r="I250" s="101">
        <f>(I$40*(1-'Model Assumptions'!$I$993)*$D250)/I$43</f>
        <v>70.789637450802871</v>
      </c>
      <c r="J250" s="101">
        <f>(J$40*(1-'Model Assumptions'!$I$993)*$D250)/J$43</f>
        <v>62.829553661680499</v>
      </c>
      <c r="K250" s="101">
        <f>(K$40*(1-'Model Assumptions'!$I$993)*$D250)/K$43</f>
        <v>125.12256706026729</v>
      </c>
      <c r="L250" s="101">
        <f>(L$40*(1-'Model Assumptions'!$I$993)*$D250)/L$43</f>
        <v>122.04760200038275</v>
      </c>
      <c r="M250" s="101">
        <f>(M$40*(1-'Model Assumptions'!$I$993)*$D250)/M$43</f>
        <v>112.82270682072915</v>
      </c>
      <c r="N250" s="101">
        <f>(N$40*(1-'Model Assumptions'!$I$993)*$D250)/N$43</f>
        <v>84.846839265324178</v>
      </c>
      <c r="O250" s="101">
        <f>(O$40*(1-'Model Assumptions'!$I$993)*$D250)/O$43</f>
        <v>81.649028681578685</v>
      </c>
      <c r="P250" s="101">
        <f>(P$40*(1-'Model Assumptions'!$I$993)*$D250)/P$43</f>
        <v>73.038361121229954</v>
      </c>
      <c r="Q250" s="101">
        <f>(Q$40*(1-'Model Assumptions'!$I$993)*$D250)/Q$43</f>
        <v>124.98670986098178</v>
      </c>
      <c r="R250" s="101">
        <f>(R$40*(1-'Model Assumptions'!$I$993)*$D250)/R$43</f>
        <v>121.9155717644574</v>
      </c>
      <c r="S250" s="101">
        <f>(S$40*(1-'Model Assumptions'!$I$993)*$D250)/S$43</f>
        <v>112.70024399320421</v>
      </c>
      <c r="T250" s="101">
        <f>(T$40*(1-'Model Assumptions'!$I$993)*$D250)/T$43</f>
        <v>84.753461359336399</v>
      </c>
      <c r="U250" s="101">
        <f>(U$40*(1-'Model Assumptions'!$I$993)*$D250)/U$43</f>
        <v>81.560243131623082</v>
      </c>
      <c r="V250" s="101">
        <f>(V$40*(1-'Model Assumptions'!$I$993)*$D250)/V$43</f>
        <v>72.958760283338734</v>
      </c>
      <c r="W250" s="101">
        <f>(W$40*(1-'Model Assumptions'!$I$993)*$D250)/W$43</f>
        <v>228.09275671027743</v>
      </c>
      <c r="X250" s="101">
        <f>(X$40*(1-'Model Assumptions'!$I$993)*$D250)/X$43</f>
        <v>223.9385879828292</v>
      </c>
      <c r="Y250" s="101">
        <f>(Y$40*(1-'Model Assumptions'!$I$993)*$D250)/Y$43</f>
        <v>211.47416831880437</v>
      </c>
      <c r="Z250" s="101">
        <f>(Z$40*(1-'Model Assumptions'!$I$993)*$D250)/Z$43</f>
        <v>161.86677306645939</v>
      </c>
      <c r="AA250" s="101">
        <f>(AA$40*(1-'Model Assumptions'!$I$993)*$D250)/AA$43</f>
        <v>157.5468968255164</v>
      </c>
      <c r="AB250" s="101">
        <f>(AB$40*(1-'Model Assumptions'!$I$993)*$D250)/AB$43</f>
        <v>145.91445899598932</v>
      </c>
      <c r="AC250" s="101">
        <f>(AC$40*(1-'Model Assumptions'!$I$993)*$D250)/AC$43</f>
        <v>195.41048961455382</v>
      </c>
      <c r="AD250" s="101">
        <f>(AD$40*(1-'Model Assumptions'!$I$993)*$D250)/AD$43</f>
        <v>191.24483999702514</v>
      </c>
      <c r="AE250" s="101">
        <f>(AE$40*(1-'Model Assumptions'!$I$993)*$D250)/AE$43</f>
        <v>178.74597766275895</v>
      </c>
      <c r="AF250" s="101">
        <f>(AF$40*(1-'Model Assumptions'!$I$993)*$D250)/AF$43</f>
        <v>135.6643203321502</v>
      </c>
      <c r="AG250" s="101">
        <f>(AG$40*(1-'Model Assumptions'!$I$993)*$D250)/AG$43</f>
        <v>131.33066702311069</v>
      </c>
      <c r="AH250" s="101">
        <f>(AH$40*(1-'Model Assumptions'!$I$993)*$D250)/AH$43</f>
        <v>119.66455191601425</v>
      </c>
      <c r="AI250" s="101">
        <f>(AI$40*(1-'Model Assumptions'!$I$993)*$D250)/AI$43</f>
        <v>228.64766639749988</v>
      </c>
      <c r="AJ250" s="101">
        <f>(AJ$40*(1-'Model Assumptions'!$I$993)*$D250)/AJ$43</f>
        <v>224.16055185771816</v>
      </c>
      <c r="AK250" s="101">
        <f>(AK$40*(1-'Model Assumptions'!$I$993)*$D250)/AK$43</f>
        <v>210.69538127501289</v>
      </c>
      <c r="AL250" s="101">
        <f>(AL$40*(1-'Model Assumptions'!$I$993)*$D250)/AL$43</f>
        <v>160.65745264465039</v>
      </c>
      <c r="AM250" s="101">
        <f>(AM$40*(1-'Model Assumptions'!$I$993)*$D250)/AM$43</f>
        <v>155.99008813060539</v>
      </c>
      <c r="AN250" s="101">
        <f>(AN$40*(1-'Model Assumptions'!$I$993)*$D250)/AN$43</f>
        <v>143.42387124120043</v>
      </c>
      <c r="AO250" s="101">
        <f>(AO$40*(1-'Model Assumptions'!$I$993)*$D250)/AO$43</f>
        <v>204.83821385229567</v>
      </c>
      <c r="AP250" s="101">
        <f>(AP$40*(1-'Model Assumptions'!$I$993)*$D250)/AP$43</f>
        <v>200.47356214003889</v>
      </c>
      <c r="AQ250" s="101">
        <f>(AQ$40*(1-'Model Assumptions'!$I$993)*$D250)/AQ$43</f>
        <v>187.3796070032686</v>
      </c>
      <c r="AR250" s="101">
        <f>(AR$40*(1-'Model Assumptions'!$I$993)*$D250)/AR$43</f>
        <v>142.22067396076775</v>
      </c>
      <c r="AS250" s="101">
        <f>(AS$40*(1-'Model Assumptions'!$I$993)*$D250)/AS$43</f>
        <v>137.68189541562393</v>
      </c>
      <c r="AT250" s="101">
        <f>(AT$40*(1-'Model Assumptions'!$I$993)*$D250)/AT$43</f>
        <v>125.46010522863295</v>
      </c>
      <c r="AU250" s="101">
        <f>(AU$40*(1-'Model Assumptions'!$I$993)*$D250)/AU$43</f>
        <v>246.72815479255215</v>
      </c>
      <c r="AV250" s="101">
        <f>(AV$40*(1-'Model Assumptions'!$I$993)*$D250)/AV$43</f>
        <v>242.06882690156348</v>
      </c>
      <c r="AW250" s="101">
        <f>(AW$40*(1-'Model Assumptions'!$I$993)*$D250)/AW$43</f>
        <v>228.09467019195753</v>
      </c>
      <c r="AX250" s="101">
        <f>(AX$40*(1-'Model Assumptions'!$I$993)*$D250)/AX$43</f>
        <v>174.27684985076993</v>
      </c>
      <c r="AY250" s="101">
        <f>(AY$40*(1-'Model Assumptions'!$I$993)*$D250)/AY$43</f>
        <v>169.43191423681372</v>
      </c>
      <c r="AZ250" s="101">
        <f>(AZ$40*(1-'Model Assumptions'!$I$993)*$D250)/AZ$43</f>
        <v>156.38962310540552</v>
      </c>
      <c r="BA250" s="101">
        <f>(BA$40*(1-'Model Assumptions'!$I$993)*$D250)/BA$43</f>
        <v>198.37064577363375</v>
      </c>
      <c r="BB250" s="101">
        <f>(BB$40*(1-'Model Assumptions'!$I$993)*$D250)/BB$43</f>
        <v>193.01289706941677</v>
      </c>
      <c r="BC250" s="101">
        <f>(BC$40*(1-'Model Assumptions'!$I$993)*$D250)/BC$43</f>
        <v>176.94539140180606</v>
      </c>
      <c r="BD250" s="101">
        <f>(BD$40*(1-'Model Assumptions'!$I$993)*$D250)/BD$43</f>
        <v>132.128206187367</v>
      </c>
      <c r="BE250" s="101">
        <f>(BE$40*(1-'Model Assumptions'!$I$993)*$D250)/BE$43</f>
        <v>126.55920910566947</v>
      </c>
      <c r="BF250" s="101">
        <f>(BF$40*(1-'Model Assumptions'!$I$993)*$D250)/BF$43</f>
        <v>111.56057430455004</v>
      </c>
      <c r="BG250" s="101">
        <f>(BG$40*(1-'Model Assumptions'!$I$993)*$D250)/BG$43</f>
        <v>251.70894760579384</v>
      </c>
      <c r="BH250" s="101">
        <f>(BH$40*(1-'Model Assumptions'!$I$993)*$D250)/BH$43</f>
        <v>246.35693934661708</v>
      </c>
      <c r="BI250" s="101">
        <f>(BI$40*(1-'Model Assumptions'!$I$993)*$D250)/BI$43</f>
        <v>230.30282805076692</v>
      </c>
      <c r="BJ250" s="101">
        <f>(BJ$40*(1-'Model Assumptions'!$I$993)*$D250)/BJ$43</f>
        <v>174.82334021860009</v>
      </c>
      <c r="BK250" s="101">
        <f>(BK$40*(1-'Model Assumptions'!$I$993)*$D250)/BK$43</f>
        <v>169.25740470759067</v>
      </c>
      <c r="BL250" s="101">
        <f>(BL$40*(1-'Model Assumptions'!$I$993)*$D250)/BL$43</f>
        <v>154.2740777599119</v>
      </c>
      <c r="BM250" s="101">
        <f>(BM$40*(1-'Model Assumptions'!$I$993)*$D250)/BM$43</f>
        <v>259.58101123763265</v>
      </c>
      <c r="BN250" s="101">
        <f>(BN$40*(1-'Model Assumptions'!$I$993)*$D250)/BN$43</f>
        <v>253.55545742706863</v>
      </c>
      <c r="BO250" s="101">
        <f>(BO$40*(1-'Model Assumptions'!$I$993)*$D250)/BO$43</f>
        <v>235.48262295873675</v>
      </c>
      <c r="BP250" s="101">
        <f>(BP$40*(1-'Model Assumptions'!$I$993)*$D250)/BP$43</f>
        <v>177.78234828867193</v>
      </c>
      <c r="BQ250" s="101">
        <f>(BQ$40*(1-'Model Assumptions'!$I$993)*$D250)/BQ$43</f>
        <v>171.51684387542619</v>
      </c>
      <c r="BR250" s="101">
        <f>(BR$40*(1-'Model Assumptions'!$I$993)*$D250)/BR$43</f>
        <v>154.64758938386299</v>
      </c>
      <c r="BS250" s="101">
        <f>(BS$40*(1-'Model Assumptions'!$I$993)*$D250)/BS$43</f>
        <v>217.82501401498163</v>
      </c>
      <c r="BT250" s="101">
        <f>(BT$40*(1-'Model Assumptions'!$I$993)*$D250)/BT$43</f>
        <v>212.51510235276658</v>
      </c>
      <c r="BU250" s="101">
        <f>(BU$40*(1-'Model Assumptions'!$I$993)*$D250)/BU$43</f>
        <v>196.58919432948156</v>
      </c>
      <c r="BV250" s="101">
        <f>(BV$40*(1-'Model Assumptions'!$I$993)*$D250)/BV$43</f>
        <v>147.92897250877493</v>
      </c>
      <c r="BW250" s="101">
        <f>(BW$40*(1-'Model Assumptions'!$I$993)*$D250)/BW$43</f>
        <v>142.40742977274328</v>
      </c>
      <c r="BX250" s="101">
        <f>(BX$40*(1-'Model Assumptions'!$I$993)*$D250)/BX$43</f>
        <v>127.54197329655726</v>
      </c>
      <c r="BY250" s="101">
        <f>(BY$40*(1-'Model Assumptions'!$I$993)*$D250)/BY$43</f>
        <v>297.78558646205988</v>
      </c>
      <c r="BZ250" s="101">
        <f>(BZ$40*(1-'Model Assumptions'!$I$993)*$D250)/BZ$43</f>
        <v>291.46344299108387</v>
      </c>
      <c r="CA250" s="101">
        <f>(CA$40*(1-'Model Assumptions'!$I$993)*$D250)/CA$43</f>
        <v>272.49892605983581</v>
      </c>
      <c r="CB250" s="101">
        <f>(CB$40*(1-'Model Assumptions'!$I$993)*$D250)/CB$43</f>
        <v>206.8733929672261</v>
      </c>
      <c r="CC250" s="101">
        <f>(CC$40*(1-'Model Assumptions'!$I$993)*$D250)/CC$43</f>
        <v>200.29866991447983</v>
      </c>
      <c r="CD250" s="101">
        <f>(CD$40*(1-'Model Assumptions'!$I$993)*$D250)/CD$43</f>
        <v>182.59819898109097</v>
      </c>
      <c r="CE250" s="101">
        <f>(CE$40*(1-'Model Assumptions'!$I$993)*$D250)/CE$43</f>
        <v>292.74356223505572</v>
      </c>
      <c r="CF250" s="101">
        <f>(CF$40*(1-'Model Assumptions'!$I$993)*$D250)/CF$43</f>
        <v>285.63115083020767</v>
      </c>
      <c r="CG250" s="101">
        <f>(CG$40*(1-'Model Assumptions'!$I$993)*$D250)/CG$43</f>
        <v>264.28817617062333</v>
      </c>
      <c r="CH250" s="101">
        <f>(CH$40*(1-'Model Assumptions'!$I$993)*$D250)/CH$43</f>
        <v>198.91024760741558</v>
      </c>
      <c r="CI250" s="101">
        <f>(CI$40*(1-'Model Assumptions'!$I$993)*$D250)/CI$43</f>
        <v>191.51196203956397</v>
      </c>
      <c r="CJ250" s="101">
        <f>(CJ$40*(1-'Model Assumptions'!$I$993)*$D250)/CJ$43</f>
        <v>171.59185235728521</v>
      </c>
      <c r="CK250" s="101">
        <f>(CK$40*(1-'Model Assumptions'!$I$993)*$D250)/CK$43</f>
        <v>372.87060758830074</v>
      </c>
      <c r="CL250" s="101">
        <f>(CL$40*(1-'Model Assumptions'!$I$993)*$D250)/CL$43</f>
        <v>365.28747969015359</v>
      </c>
      <c r="CM250" s="101">
        <f>(CM$40*(1-'Model Assumptions'!$I$993)*$D250)/CM$43</f>
        <v>342.53809599571235</v>
      </c>
      <c r="CN250" s="101">
        <f>(CN$40*(1-'Model Assumptions'!$I$993)*$D250)/CN$43</f>
        <v>260.6850901670374</v>
      </c>
      <c r="CO250" s="101">
        <f>(CO$40*(1-'Model Assumptions'!$I$993)*$D250)/CO$43</f>
        <v>252.79848407442998</v>
      </c>
      <c r="CP250" s="101">
        <f>(CP$40*(1-'Model Assumptions'!$I$993)*$D250)/CP$43</f>
        <v>231.56649135229011</v>
      </c>
      <c r="CQ250" s="101">
        <f>(CQ$40*(1-'Model Assumptions'!$I$993)*$D250)/CQ$43</f>
        <v>430.50467579223482</v>
      </c>
      <c r="CR250" s="101">
        <f>(CR$40*(1-'Model Assumptions'!$I$993)*$D250)/CR$43</f>
        <v>421.75815103260067</v>
      </c>
      <c r="CS250" s="101">
        <f>(CS$40*(1-'Model Assumptions'!$I$993)*$D250)/CS$43</f>
        <v>395.51666327201787</v>
      </c>
      <c r="CT250" s="101">
        <f>(CT$40*(1-'Model Assumptions'!$I$993)*$D250)/CT$43</f>
        <v>301.01669162703877</v>
      </c>
      <c r="CU250" s="101">
        <f>(CU$40*(1-'Model Assumptions'!$I$993)*$D250)/CU$43</f>
        <v>291.92076511262241</v>
      </c>
      <c r="CV250" s="101">
        <f>(CV$40*(1-'Model Assumptions'!$I$993)*$D250)/CV$43</f>
        <v>267.42819960763046</v>
      </c>
      <c r="CW250" s="101">
        <f>(CW$40*(1-'Model Assumptions'!$I$993)*$D250)/CW$43</f>
        <v>390.75783433366513</v>
      </c>
      <c r="CX250" s="101">
        <f>(CX$40*(1-'Model Assumptions'!$I$993)*$D250)/CX$43</f>
        <v>381.71854687697902</v>
      </c>
      <c r="CY250" s="101">
        <f>(CY$40*(1-'Model Assumptions'!$I$993)*$D250)/CY$43</f>
        <v>354.59685754356065</v>
      </c>
      <c r="CZ250" s="101">
        <f>(CZ$40*(1-'Model Assumptions'!$I$993)*$D250)/CZ$43</f>
        <v>267.76803395401225</v>
      </c>
      <c r="DA250" s="101">
        <f>(DA$40*(1-'Model Assumptions'!$I$993)*$D250)/DA$43</f>
        <v>258.36595037078348</v>
      </c>
      <c r="DB250" s="101">
        <f>(DB$40*(1-'Model Assumptions'!$I$993)*$D250)/DB$43</f>
        <v>233.05288392137433</v>
      </c>
      <c r="DC250" s="101">
        <f>(DC$40*(1-'Model Assumptions'!$I$993)*$D250)/DC$43</f>
        <v>76.830116418471505</v>
      </c>
      <c r="DD250" s="101">
        <f>(DD$40*(1-'Model Assumptions'!$I$993)*$D250)/DD$43</f>
        <v>73.835517589150228</v>
      </c>
      <c r="DE250" s="101">
        <f>(DE$40*(1-'Model Assumptions'!$I$993)*$D250)/DE$43</f>
        <v>67.85014689386783</v>
      </c>
      <c r="DF250" s="101">
        <f>(DF$40*(1-'Model Assumptions'!$I$993)*$D250)/DF$43</f>
        <v>46.617006082719925</v>
      </c>
      <c r="DG250" s="101">
        <f>(DG$40*(1-'Model Assumptions'!$I$993)*$D250)/DG$43</f>
        <v>43.504919478241888</v>
      </c>
      <c r="DH250" s="101">
        <f>(DH$40*(1-'Model Assumptions'!$I$993)*$D250)/DH$43</f>
        <v>37.518017997615431</v>
      </c>
      <c r="DI250" s="101">
        <f>(DI$40*(1-'Model Assumptions'!$I$993)*$D250)/DI$43</f>
        <v>64.369523717806871</v>
      </c>
      <c r="DJ250" s="101">
        <f>(DJ$40*(1-'Model Assumptions'!$I$993)*$D250)/DJ$43</f>
        <v>61.84755486346473</v>
      </c>
      <c r="DK250" s="101">
        <f>(DK$40*(1-'Model Assumptions'!$I$993)*$D250)/DK$43</f>
        <v>56.801703673100384</v>
      </c>
      <c r="DL250" s="101">
        <f>(DL$40*(1-'Model Assumptions'!$I$993)*$D250)/DL$43</f>
        <v>38.981448786538699</v>
      </c>
      <c r="DM250" s="101">
        <f>(DM$40*(1-'Model Assumptions'!$I$993)*$D250)/DM$43</f>
        <v>36.357682706816441</v>
      </c>
      <c r="DN250" s="101">
        <f>(DN$40*(1-'Model Assumptions'!$I$993)*$D250)/DN$43</f>
        <v>31.312214212788099</v>
      </c>
      <c r="DO250" s="101">
        <f>(DO$40*(1-'Model Assumptions'!$I$993)*$D250)/DO$43</f>
        <v>79.86298488139434</v>
      </c>
      <c r="DP250" s="101">
        <f>(DP$40*(1-'Model Assumptions'!$I$993)*$D250)/DP$43</f>
        <v>76.97362754447731</v>
      </c>
      <c r="DQ250" s="101">
        <f>(DQ$40*(1-'Model Assumptions'!$I$993)*$D250)/DQ$43</f>
        <v>71.192999388963216</v>
      </c>
      <c r="DR250" s="101">
        <f>(DR$40*(1-'Model Assumptions'!$I$993)*$D250)/DR$43</f>
        <v>49.557644728663014</v>
      </c>
      <c r="DS250" s="101">
        <f>(DS$40*(1-'Model Assumptions'!$I$993)*$D250)/DS$43</f>
        <v>46.552713098269315</v>
      </c>
      <c r="DT250" s="101">
        <f>(DT$40*(1-'Model Assumptions'!$I$993)*$D250)/DT$43</f>
        <v>40.773998424435284</v>
      </c>
      <c r="DU250" s="101">
        <f>(DU$40*(1-'Model Assumptions'!$I$993)*$D250)/DU$43</f>
        <v>116.94243287793601</v>
      </c>
      <c r="DV250" s="101">
        <f>(DV$40*(1-'Model Assumptions'!$I$993)*$D250)/DV$43</f>
        <v>112.4361835213535</v>
      </c>
      <c r="DW250" s="101">
        <f>(DW$40*(1-'Model Assumptions'!$I$993)*$D250)/DW$43</f>
        <v>103.42177132650842</v>
      </c>
      <c r="DX250" s="101">
        <f>(DX$40*(1-'Model Assumptions'!$I$993)*$D250)/DX$43</f>
        <v>71.199887923011502</v>
      </c>
      <c r="DY250" s="101">
        <f>(DY$40*(1-'Model Assumptions'!$I$993)*$D250)/DY$43</f>
        <v>66.512623199493675</v>
      </c>
      <c r="DZ250" s="101">
        <f>(DZ$40*(1-'Model Assumptions'!$I$993)*$D250)/DZ$43</f>
        <v>57.499359093656636</v>
      </c>
      <c r="EA250" s="101">
        <f>(EA$40*(1-'Model Assumptions'!$I$993)*$D250)/EA$43</f>
        <v>184.00613880129197</v>
      </c>
      <c r="EB250" s="101">
        <f>(EB$40*(1-'Model Assumptions'!$I$993)*$D250)/EB$43</f>
        <v>179.6185253088743</v>
      </c>
      <c r="EC250" s="101">
        <f>(EC$40*(1-'Model Assumptions'!$I$993)*$D250)/EC$43</f>
        <v>170.84138484235882</v>
      </c>
      <c r="ED250" s="101">
        <f>(ED$40*(1-'Model Assumptions'!$I$993)*$D250)/ED$43</f>
        <v>125.44020501916015</v>
      </c>
      <c r="EE250" s="101">
        <f>(EE$40*(1-'Model Assumptions'!$I$993)*$D250)/EE$43</f>
        <v>120.87693390851133</v>
      </c>
      <c r="EF250" s="101">
        <f>(EF$40*(1-'Model Assumptions'!$I$993)*$D250)/EF$43</f>
        <v>112.10094153100394</v>
      </c>
      <c r="EG250" s="101" t="e">
        <f>(EG$40*(1-'Model Assumptions'!$I$993)*$D250)/EG$43</f>
        <v>#DIV/0!</v>
      </c>
      <c r="EH250" s="101" t="e">
        <f>(EH$40*(1-'Model Assumptions'!$I$993)*$D250)/EH$43</f>
        <v>#DIV/0!</v>
      </c>
      <c r="EI250" s="101" t="e">
        <f>(EI$40*(1-'Model Assumptions'!$I$993)*$D250)/EI$43</f>
        <v>#DIV/0!</v>
      </c>
      <c r="EJ250" s="101" t="e">
        <f>(EJ$40*(1-'Model Assumptions'!$I$993)*$D250)/EJ$43</f>
        <v>#DIV/0!</v>
      </c>
      <c r="EK250" s="101" t="e">
        <f>(EK$40*(1-'Model Assumptions'!$I$993)*$D250)/EK$43</f>
        <v>#DIV/0!</v>
      </c>
      <c r="EL250" s="101" t="e">
        <f>(EL$40*(1-'Model Assumptions'!$I$993)*$D250)/EL$43</f>
        <v>#DIV/0!</v>
      </c>
      <c r="EM250" s="101" t="e">
        <f>(EM$40*(1-'Model Assumptions'!$I$993)*$D250)/EM$43</f>
        <v>#DIV/0!</v>
      </c>
      <c r="EN250" s="101" t="e">
        <f>(EN$40*(1-'Model Assumptions'!$I$993)*$D250)/EN$43</f>
        <v>#DIV/0!</v>
      </c>
      <c r="EO250" s="101" t="e">
        <f>(EO$40*(1-'Model Assumptions'!$I$993)*$D250)/EO$43</f>
        <v>#DIV/0!</v>
      </c>
      <c r="EP250" s="101" t="e">
        <f>(EP$40*(1-'Model Assumptions'!$I$993)*$D250)/EP$43</f>
        <v>#DIV/0!</v>
      </c>
      <c r="EQ250" s="101" t="e">
        <f>(EQ$40*(1-'Model Assumptions'!$I$993)*$D250)/EQ$43</f>
        <v>#DIV/0!</v>
      </c>
      <c r="ER250" s="101" t="e">
        <f>(ER$40*(1-'Model Assumptions'!$I$993)*$D250)/ER$43</f>
        <v>#DIV/0!</v>
      </c>
      <c r="ES250" s="101" t="e">
        <f>(ES$40*(1-'Model Assumptions'!$I$993)*$D250)/ES$43</f>
        <v>#DIV/0!</v>
      </c>
      <c r="ET250" s="101" t="e">
        <f>(ET$40*(1-'Model Assumptions'!$I$993)*$D250)/ET$43</f>
        <v>#DIV/0!</v>
      </c>
      <c r="EU250" s="101" t="e">
        <f>(EU$40*(1-'Model Assumptions'!$I$993)*$D250)/EU$43</f>
        <v>#DIV/0!</v>
      </c>
      <c r="EV250" s="101" t="e">
        <f>(EV$40*(1-'Model Assumptions'!$I$993)*$D250)/EV$43</f>
        <v>#DIV/0!</v>
      </c>
      <c r="EW250" s="101" t="e">
        <f>(EW$40*(1-'Model Assumptions'!$I$993)*$D250)/EW$43</f>
        <v>#DIV/0!</v>
      </c>
      <c r="EX250" s="101" t="e">
        <f>(EX$40*(1-'Model Assumptions'!$I$993)*$D250)/EX$43</f>
        <v>#DIV/0!</v>
      </c>
      <c r="EY250" s="101" t="e">
        <f>(EY$40*(1-'Model Assumptions'!$I$993)*$D250)/EY$43</f>
        <v>#DIV/0!</v>
      </c>
      <c r="EZ250" s="101" t="e">
        <f>(EZ$40*(1-'Model Assumptions'!$I$993)*$D250)/EZ$43</f>
        <v>#DIV/0!</v>
      </c>
      <c r="FA250" s="101" t="e">
        <f>(FA$40*(1-'Model Assumptions'!$I$993)*$D250)/FA$43</f>
        <v>#DIV/0!</v>
      </c>
      <c r="FB250" s="101" t="e">
        <f>(FB$40*(1-'Model Assumptions'!$I$993)*$D250)/FB$43</f>
        <v>#DIV/0!</v>
      </c>
      <c r="FC250" s="101" t="e">
        <f>(FC$40*(1-'Model Assumptions'!$I$993)*$D250)/FC$43</f>
        <v>#DIV/0!</v>
      </c>
      <c r="FD250" s="101" t="e">
        <f>(FD$40*(1-'Model Assumptions'!$I$993)*$D250)/FD$43</f>
        <v>#DIV/0!</v>
      </c>
      <c r="FE250" s="101" t="e">
        <f>(FE$40*(1-'Model Assumptions'!$I$993)*$D250)/FE$43</f>
        <v>#DIV/0!</v>
      </c>
      <c r="FF250" s="101" t="e">
        <f>(FF$40*(1-'Model Assumptions'!$I$993)*$D250)/FF$43</f>
        <v>#DIV/0!</v>
      </c>
      <c r="FG250" s="101" t="e">
        <f>(FG$40*(1-'Model Assumptions'!$I$993)*$D250)/FG$43</f>
        <v>#DIV/0!</v>
      </c>
      <c r="FH250" s="101" t="e">
        <f>(FH$40*(1-'Model Assumptions'!$I$993)*$D250)/FH$43</f>
        <v>#DIV/0!</v>
      </c>
      <c r="FI250" s="101" t="e">
        <f>(FI$40*(1-'Model Assumptions'!$I$993)*$D250)/FI$43</f>
        <v>#DIV/0!</v>
      </c>
      <c r="FJ250" s="101" t="e">
        <f>(FJ$40*(1-'Model Assumptions'!$I$993)*$D250)/FJ$43</f>
        <v>#DIV/0!</v>
      </c>
      <c r="FK250" s="101" t="e">
        <f>(FK$40*(1-'Model Assumptions'!$I$993)*$D250)/FK$43</f>
        <v>#DIV/0!</v>
      </c>
      <c r="FL250" s="101" t="e">
        <f>(FL$40*(1-'Model Assumptions'!$I$993)*$D250)/FL$43</f>
        <v>#DIV/0!</v>
      </c>
      <c r="FM250" s="101" t="e">
        <f>(FM$40*(1-'Model Assumptions'!$I$993)*$D250)/FM$43</f>
        <v>#DIV/0!</v>
      </c>
      <c r="FN250" s="101" t="e">
        <f>(FN$40*(1-'Model Assumptions'!$I$993)*$D250)/FN$43</f>
        <v>#DIV/0!</v>
      </c>
      <c r="FO250" s="101" t="e">
        <f>(FO$40*(1-'Model Assumptions'!$I$993)*$D250)/FO$43</f>
        <v>#DIV/0!</v>
      </c>
      <c r="FP250" s="101" t="e">
        <f>(FP$40*(1-'Model Assumptions'!$I$993)*$D250)/FP$43</f>
        <v>#DIV/0!</v>
      </c>
      <c r="FQ250" s="101" t="e">
        <f>(FQ$40*(1-'Model Assumptions'!$I$993)*$D250)/FQ$43</f>
        <v>#DIV/0!</v>
      </c>
      <c r="FR250" s="101" t="e">
        <f>(FR$40*(1-'Model Assumptions'!$I$993)*$D250)/FR$43</f>
        <v>#DIV/0!</v>
      </c>
      <c r="FS250" s="101" t="e">
        <f>(FS$40*(1-'Model Assumptions'!$I$993)*$D250)/FS$43</f>
        <v>#DIV/0!</v>
      </c>
      <c r="FT250" s="101" t="e">
        <f>(FT$40*(1-'Model Assumptions'!$I$993)*$D250)/FT$43</f>
        <v>#DIV/0!</v>
      </c>
      <c r="FU250" s="101" t="e">
        <f>(FU$40*(1-'Model Assumptions'!$I$993)*$D250)/FU$43</f>
        <v>#DIV/0!</v>
      </c>
      <c r="FV250" s="101" t="e">
        <f>(FV$40*(1-'Model Assumptions'!$I$993)*$D250)/FV$43</f>
        <v>#DIV/0!</v>
      </c>
      <c r="FW250" s="101" t="e">
        <f>(FW$40*(1-'Model Assumptions'!$I$993)*$D250)/FW$43</f>
        <v>#DIV/0!</v>
      </c>
      <c r="FX250" s="101" t="e">
        <f>(FX$40*(1-'Model Assumptions'!$I$993)*$D250)/FX$43</f>
        <v>#DIV/0!</v>
      </c>
      <c r="FY250" s="101" t="e">
        <f>(FY$40*(1-'Model Assumptions'!$I$993)*$D250)/FY$43</f>
        <v>#DIV/0!</v>
      </c>
      <c r="FZ250" s="101" t="e">
        <f>(FZ$40*(1-'Model Assumptions'!$I$993)*$D250)/FZ$43</f>
        <v>#DIV/0!</v>
      </c>
      <c r="GA250" s="101" t="e">
        <f>(GA$40*(1-'Model Assumptions'!$I$993)*$D250)/GA$43</f>
        <v>#DIV/0!</v>
      </c>
      <c r="GB250" s="101" t="e">
        <f>(GB$40*(1-'Model Assumptions'!$I$993)*$D250)/GB$43</f>
        <v>#DIV/0!</v>
      </c>
      <c r="GC250" s="101" t="e">
        <f>(GC$40*(1-'Model Assumptions'!$I$993)*$D250)/GC$43</f>
        <v>#DIV/0!</v>
      </c>
      <c r="GD250" s="101" t="e">
        <f>(GD$40*(1-'Model Assumptions'!$I$993)*$D250)/GD$43</f>
        <v>#DIV/0!</v>
      </c>
      <c r="GE250" s="101" t="e">
        <f>(GE$40*(1-'Model Assumptions'!$I$993)*$D250)/GE$43</f>
        <v>#DIV/0!</v>
      </c>
      <c r="GF250" s="101" t="e">
        <f>(GF$40*(1-'Model Assumptions'!$I$993)*$D250)/GF$43</f>
        <v>#DIV/0!</v>
      </c>
      <c r="GG250" s="101" t="e">
        <f>(GG$40*(1-'Model Assumptions'!$I$993)*$D250)/GG$43</f>
        <v>#DIV/0!</v>
      </c>
      <c r="GH250" s="101" t="e">
        <f>(GH$40*(1-'Model Assumptions'!$I$993)*$D250)/GH$43</f>
        <v>#DIV/0!</v>
      </c>
      <c r="GI250" s="101" t="e">
        <f>(GI$40*(1-'Model Assumptions'!$I$993)*$D250)/GI$43</f>
        <v>#DIV/0!</v>
      </c>
      <c r="GJ250" s="101" t="e">
        <f>(GJ$40*(1-'Model Assumptions'!$I$993)*$D250)/GJ$43</f>
        <v>#DIV/0!</v>
      </c>
      <c r="GK250" s="101" t="e">
        <f>(GK$40*(1-'Model Assumptions'!$I$993)*$D250)/GK$43</f>
        <v>#DIV/0!</v>
      </c>
      <c r="GL250" s="101" t="e">
        <f>(GL$40*(1-'Model Assumptions'!$I$993)*$D250)/GL$43</f>
        <v>#DIV/0!</v>
      </c>
      <c r="GM250" s="101" t="e">
        <f>(GM$40*(1-'Model Assumptions'!$I$993)*$D250)/GM$43</f>
        <v>#DIV/0!</v>
      </c>
      <c r="GN250" s="101" t="e">
        <f>(GN$40*(1-'Model Assumptions'!$I$993)*$D250)/GN$43</f>
        <v>#DIV/0!</v>
      </c>
      <c r="GO250" s="101" t="e">
        <f>(GO$40*(1-'Model Assumptions'!$I$993)*$D250)/GO$43</f>
        <v>#DIV/0!</v>
      </c>
      <c r="GP250" s="101" t="e">
        <f>(GP$40*(1-'Model Assumptions'!$I$993)*$D250)/GP$43</f>
        <v>#DIV/0!</v>
      </c>
      <c r="GQ250" s="101" t="e">
        <f>(GQ$40*(1-'Model Assumptions'!$I$993)*$D250)/GQ$43</f>
        <v>#DIV/0!</v>
      </c>
      <c r="GR250" s="101" t="e">
        <f>(GR$40*(1-'Model Assumptions'!$I$993)*$D250)/GR$43</f>
        <v>#DIV/0!</v>
      </c>
      <c r="GS250" s="101" t="e">
        <f>(GS$40*(1-'Model Assumptions'!$I$993)*$D250)/GS$43</f>
        <v>#DIV/0!</v>
      </c>
      <c r="GT250" s="101" t="e">
        <f>(GT$40*(1-'Model Assumptions'!$I$993)*$D250)/GT$43</f>
        <v>#DIV/0!</v>
      </c>
      <c r="GU250" s="101" t="e">
        <f>(GU$40*(1-'Model Assumptions'!$I$993)*$D250)/GU$43</f>
        <v>#DIV/0!</v>
      </c>
      <c r="GV250" s="101" t="e">
        <f>(GV$40*(1-'Model Assumptions'!$I$993)*$D250)/GV$43</f>
        <v>#DIV/0!</v>
      </c>
      <c r="GX250" s="230"/>
    </row>
    <row r="251" spans="1:206" ht="12" hidden="1" customHeight="1" x14ac:dyDescent="0.2">
      <c r="A251" s="230"/>
      <c r="B251" s="230"/>
      <c r="C251" s="102">
        <f t="shared" si="381"/>
        <v>5</v>
      </c>
      <c r="D251" s="122">
        <f>1/(1+'Model Assumptions'!$I$991/12)^C250</f>
        <v>0.98350550816457971</v>
      </c>
      <c r="E251" s="101">
        <f>(E$40*(1-'Model Assumptions'!$I$993)*$D251)/E$43</f>
        <v>109.35523982368848</v>
      </c>
      <c r="F251" s="101">
        <f>(F$40*(1-'Model Assumptions'!$I$993)*$D251)/F$43</f>
        <v>106.52360452749413</v>
      </c>
      <c r="G251" s="101">
        <f>(G$40*(1-'Model Assumptions'!$I$993)*$D251)/G$43</f>
        <v>98.028698638911109</v>
      </c>
      <c r="H251" s="101">
        <f>(H$40*(1-'Model Assumptions'!$I$993)*$D251)/H$43</f>
        <v>73.441110110072032</v>
      </c>
      <c r="I251" s="101">
        <f>(I$40*(1-'Model Assumptions'!$I$993)*$D251)/I$43</f>
        <v>70.495904515322366</v>
      </c>
      <c r="J251" s="101">
        <f>(J$40*(1-'Model Assumptions'!$I$993)*$D251)/J$43</f>
        <v>62.568850119515858</v>
      </c>
      <c r="K251" s="101">
        <f>(K$40*(1-'Model Assumptions'!$I$993)*$D251)/K$43</f>
        <v>124.60338628408361</v>
      </c>
      <c r="L251" s="101">
        <f>(L$40*(1-'Model Assumptions'!$I$993)*$D251)/L$43</f>
        <v>121.54118041531893</v>
      </c>
      <c r="M251" s="101">
        <f>(M$40*(1-'Model Assumptions'!$I$993)*$D251)/M$43</f>
        <v>112.3545628090249</v>
      </c>
      <c r="N251" s="101">
        <f>(N$40*(1-'Model Assumptions'!$I$993)*$D251)/N$43</f>
        <v>84.494777691609144</v>
      </c>
      <c r="O251" s="101">
        <f>(O$40*(1-'Model Assumptions'!$I$993)*$D251)/O$43</f>
        <v>81.310236031447644</v>
      </c>
      <c r="P251" s="101">
        <f>(P$40*(1-'Model Assumptions'!$I$993)*$D251)/P$43</f>
        <v>72.73529738213773</v>
      </c>
      <c r="Q251" s="101">
        <f>(Q$40*(1-'Model Assumptions'!$I$993)*$D251)/Q$43</f>
        <v>124.46809280761671</v>
      </c>
      <c r="R251" s="101">
        <f>(R$40*(1-'Model Assumptions'!$I$993)*$D251)/R$43</f>
        <v>121.40969802269616</v>
      </c>
      <c r="S251" s="101">
        <f>(S$40*(1-'Model Assumptions'!$I$993)*$D251)/S$43</f>
        <v>112.23260812601249</v>
      </c>
      <c r="T251" s="101">
        <f>(T$40*(1-'Model Assumptions'!$I$993)*$D251)/T$43</f>
        <v>84.401787245812173</v>
      </c>
      <c r="U251" s="101">
        <f>(U$40*(1-'Model Assumptions'!$I$993)*$D251)/U$43</f>
        <v>81.221818886263648</v>
      </c>
      <c r="V251" s="101">
        <f>(V$40*(1-'Model Assumptions'!$I$993)*$D251)/V$43</f>
        <v>72.656026838179656</v>
      </c>
      <c r="W251" s="101">
        <f>(W$40*(1-'Model Assumptions'!$I$993)*$D251)/W$43</f>
        <v>227.14631373637587</v>
      </c>
      <c r="X251" s="101">
        <f>(X$40*(1-'Model Assumptions'!$I$993)*$D251)/X$43</f>
        <v>223.00938222356436</v>
      </c>
      <c r="Y251" s="101">
        <f>(Y$40*(1-'Model Assumptions'!$I$993)*$D251)/Y$43</f>
        <v>210.59668214320769</v>
      </c>
      <c r="Z251" s="101">
        <f>(Z$40*(1-'Model Assumptions'!$I$993)*$D251)/Z$43</f>
        <v>161.19512670518779</v>
      </c>
      <c r="AA251" s="101">
        <f>(AA$40*(1-'Model Assumptions'!$I$993)*$D251)/AA$43</f>
        <v>156.89317526192508</v>
      </c>
      <c r="AB251" s="101">
        <f>(AB$40*(1-'Model Assumptions'!$I$993)*$D251)/AB$43</f>
        <v>145.309004809284</v>
      </c>
      <c r="AC251" s="101">
        <f>(AC$40*(1-'Model Assumptions'!$I$993)*$D251)/AC$43</f>
        <v>194.59965770743952</v>
      </c>
      <c r="AD251" s="101">
        <f>(AD$40*(1-'Model Assumptions'!$I$993)*$D251)/AD$43</f>
        <v>190.45129294309558</v>
      </c>
      <c r="AE251" s="101">
        <f>(AE$40*(1-'Model Assumptions'!$I$993)*$D251)/AE$43</f>
        <v>178.0042931081417</v>
      </c>
      <c r="AF251" s="101">
        <f>(AF$40*(1-'Model Assumptions'!$I$993)*$D251)/AF$43</f>
        <v>135.10139784114546</v>
      </c>
      <c r="AG251" s="101">
        <f>(AG$40*(1-'Model Assumptions'!$I$993)*$D251)/AG$43</f>
        <v>130.78572649604385</v>
      </c>
      <c r="AH251" s="101">
        <f>(AH$40*(1-'Model Assumptions'!$I$993)*$D251)/AH$43</f>
        <v>119.16801850557435</v>
      </c>
      <c r="AI251" s="101">
        <f>(AI$40*(1-'Model Assumptions'!$I$993)*$D251)/AI$43</f>
        <v>227.69892089377583</v>
      </c>
      <c r="AJ251" s="101">
        <f>(AJ$40*(1-'Model Assumptions'!$I$993)*$D251)/AJ$43</f>
        <v>223.23042508652432</v>
      </c>
      <c r="AK251" s="101">
        <f>(AK$40*(1-'Model Assumptions'!$I$993)*$D251)/AK$43</f>
        <v>209.82112658092569</v>
      </c>
      <c r="AL251" s="101">
        <f>(AL$40*(1-'Model Assumptions'!$I$993)*$D251)/AL$43</f>
        <v>159.99082421044022</v>
      </c>
      <c r="AM251" s="101">
        <f>(AM$40*(1-'Model Assumptions'!$I$993)*$D251)/AM$43</f>
        <v>155.34282635412987</v>
      </c>
      <c r="AN251" s="101">
        <f>(AN$40*(1-'Model Assumptions'!$I$993)*$D251)/AN$43</f>
        <v>142.82875144351914</v>
      </c>
      <c r="AO251" s="101">
        <f>(AO$40*(1-'Model Assumptions'!$I$993)*$D251)/AO$43</f>
        <v>203.98826275747285</v>
      </c>
      <c r="AP251" s="101">
        <f>(AP$40*(1-'Model Assumptions'!$I$993)*$D251)/AP$43</f>
        <v>199.6417216332338</v>
      </c>
      <c r="AQ251" s="101">
        <f>(AQ$40*(1-'Model Assumptions'!$I$993)*$D251)/AQ$43</f>
        <v>186.6020982605165</v>
      </c>
      <c r="AR251" s="101">
        <f>(AR$40*(1-'Model Assumptions'!$I$993)*$D251)/AR$43</f>
        <v>141.63054668292224</v>
      </c>
      <c r="AS251" s="101">
        <f>(AS$40*(1-'Model Assumptions'!$I$993)*$D251)/AS$43</f>
        <v>137.11060124377488</v>
      </c>
      <c r="AT251" s="101">
        <f>(AT$40*(1-'Model Assumptions'!$I$993)*$D251)/AT$43</f>
        <v>124.93952387913654</v>
      </c>
      <c r="AU251" s="101">
        <f>(AU$40*(1-'Model Assumptions'!$I$993)*$D251)/AU$43</f>
        <v>245.70438651540465</v>
      </c>
      <c r="AV251" s="101">
        <f>(AV$40*(1-'Model Assumptions'!$I$993)*$D251)/AV$43</f>
        <v>241.06439193516692</v>
      </c>
      <c r="AW251" s="101">
        <f>(AW$40*(1-'Model Assumptions'!$I$993)*$D251)/AW$43</f>
        <v>227.14821927829794</v>
      </c>
      <c r="AX251" s="101">
        <f>(AX$40*(1-'Model Assumptions'!$I$993)*$D251)/AX$43</f>
        <v>173.55370939495762</v>
      </c>
      <c r="AY251" s="101">
        <f>(AY$40*(1-'Model Assumptions'!$I$993)*$D251)/AY$43</f>
        <v>168.72887724827925</v>
      </c>
      <c r="AZ251" s="101">
        <f>(AZ$40*(1-'Model Assumptions'!$I$993)*$D251)/AZ$43</f>
        <v>155.74070350745779</v>
      </c>
      <c r="BA251" s="101">
        <f>(BA$40*(1-'Model Assumptions'!$I$993)*$D251)/BA$43</f>
        <v>197.54753106088006</v>
      </c>
      <c r="BB251" s="101">
        <f>(BB$40*(1-'Model Assumptions'!$I$993)*$D251)/BB$43</f>
        <v>192.21201367908725</v>
      </c>
      <c r="BC251" s="101">
        <f>(BC$40*(1-'Model Assumptions'!$I$993)*$D251)/BC$43</f>
        <v>176.21117815947491</v>
      </c>
      <c r="BD251" s="101">
        <f>(BD$40*(1-'Model Assumptions'!$I$993)*$D251)/BD$43</f>
        <v>131.57995636916218</v>
      </c>
      <c r="BE251" s="101">
        <f>(BE$40*(1-'Model Assumptions'!$I$993)*$D251)/BE$43</f>
        <v>126.03406715917292</v>
      </c>
      <c r="BF251" s="101">
        <f>(BF$40*(1-'Model Assumptions'!$I$993)*$D251)/BF$43</f>
        <v>111.09766735722827</v>
      </c>
      <c r="BG251" s="101">
        <f>(BG$40*(1-'Model Assumptions'!$I$993)*$D251)/BG$43</f>
        <v>250.6645121385499</v>
      </c>
      <c r="BH251" s="101">
        <f>(BH$40*(1-'Model Assumptions'!$I$993)*$D251)/BH$43</f>
        <v>245.33471138252324</v>
      </c>
      <c r="BI251" s="101">
        <f>(BI$40*(1-'Model Assumptions'!$I$993)*$D251)/BI$43</f>
        <v>229.3472146563654</v>
      </c>
      <c r="BJ251" s="101">
        <f>(BJ$40*(1-'Model Assumptions'!$I$993)*$D251)/BJ$43</f>
        <v>174.09793216790052</v>
      </c>
      <c r="BK251" s="101">
        <f>(BK$40*(1-'Model Assumptions'!$I$993)*$D251)/BK$43</f>
        <v>168.55509182498656</v>
      </c>
      <c r="BL251" s="101">
        <f>(BL$40*(1-'Model Assumptions'!$I$993)*$D251)/BL$43</f>
        <v>153.63393635841848</v>
      </c>
      <c r="BM251" s="101">
        <f>(BM$40*(1-'Model Assumptions'!$I$993)*$D251)/BM$43</f>
        <v>258.50391160594125</v>
      </c>
      <c r="BN251" s="101">
        <f>(BN$40*(1-'Model Assumptions'!$I$993)*$D251)/BN$43</f>
        <v>252.50336009334637</v>
      </c>
      <c r="BO251" s="101">
        <f>(BO$40*(1-'Model Assumptions'!$I$993)*$D251)/BO$43</f>
        <v>234.50551663940587</v>
      </c>
      <c r="BP251" s="101">
        <f>(BP$40*(1-'Model Assumptions'!$I$993)*$D251)/BP$43</f>
        <v>177.04466219618783</v>
      </c>
      <c r="BQ251" s="101">
        <f>(BQ$40*(1-'Model Assumptions'!$I$993)*$D251)/BQ$43</f>
        <v>170.80515572656549</v>
      </c>
      <c r="BR251" s="101">
        <f>(BR$40*(1-'Model Assumptions'!$I$993)*$D251)/BR$43</f>
        <v>154.00589814160631</v>
      </c>
      <c r="BS251" s="101">
        <f>(BS$40*(1-'Model Assumptions'!$I$993)*$D251)/BS$43</f>
        <v>216.92117578255431</v>
      </c>
      <c r="BT251" s="101">
        <f>(BT$40*(1-'Model Assumptions'!$I$993)*$D251)/BT$43</f>
        <v>211.63329694881318</v>
      </c>
      <c r="BU251" s="101">
        <f>(BU$40*(1-'Model Assumptions'!$I$993)*$D251)/BU$43</f>
        <v>195.77347153143396</v>
      </c>
      <c r="BV251" s="101">
        <f>(BV$40*(1-'Model Assumptions'!$I$993)*$D251)/BV$43</f>
        <v>147.31515934483807</v>
      </c>
      <c r="BW251" s="101">
        <f>(BW$40*(1-'Model Assumptions'!$I$993)*$D251)/BW$43</f>
        <v>141.81652757451613</v>
      </c>
      <c r="BX251" s="101">
        <f>(BX$40*(1-'Model Assumptions'!$I$993)*$D251)/BX$43</f>
        <v>127.01275349034748</v>
      </c>
      <c r="BY251" s="101">
        <f>(BY$40*(1-'Model Assumptions'!$I$993)*$D251)/BY$43</f>
        <v>296.54996162196835</v>
      </c>
      <c r="BZ251" s="101">
        <f>(BZ$40*(1-'Model Assumptions'!$I$993)*$D251)/BZ$43</f>
        <v>290.25405111145284</v>
      </c>
      <c r="CA251" s="101">
        <f>(CA$40*(1-'Model Assumptions'!$I$993)*$D251)/CA$43</f>
        <v>271.36822512182823</v>
      </c>
      <c r="CB251" s="101">
        <f>(CB$40*(1-'Model Assumptions'!$I$993)*$D251)/CB$43</f>
        <v>206.01499714578534</v>
      </c>
      <c r="CC251" s="101">
        <f>(CC$40*(1-'Model Assumptions'!$I$993)*$D251)/CC$43</f>
        <v>199.46755510155668</v>
      </c>
      <c r="CD251" s="101">
        <f>(CD$40*(1-'Model Assumptions'!$I$993)*$D251)/CD$43</f>
        <v>181.84053010565077</v>
      </c>
      <c r="CE251" s="101">
        <f>(CE$40*(1-'Model Assumptions'!$I$993)*$D251)/CE$43</f>
        <v>291.5288586573169</v>
      </c>
      <c r="CF251" s="101">
        <f>(CF$40*(1-'Model Assumptions'!$I$993)*$D251)/CF$43</f>
        <v>284.44595933298689</v>
      </c>
      <c r="CG251" s="101">
        <f>(CG$40*(1-'Model Assumptions'!$I$993)*$D251)/CG$43</f>
        <v>263.19154473423066</v>
      </c>
      <c r="CH251" s="101">
        <f>(CH$40*(1-'Model Assumptions'!$I$993)*$D251)/CH$43</f>
        <v>198.08489388290351</v>
      </c>
      <c r="CI251" s="101">
        <f>(CI$40*(1-'Model Assumptions'!$I$993)*$D251)/CI$43</f>
        <v>190.71730659541637</v>
      </c>
      <c r="CJ251" s="101">
        <f>(CJ$40*(1-'Model Assumptions'!$I$993)*$D251)/CJ$43</f>
        <v>170.87985296991059</v>
      </c>
      <c r="CK251" s="101">
        <f>(CK$40*(1-'Model Assumptions'!$I$993)*$D251)/CK$43</f>
        <v>371.323426643951</v>
      </c>
      <c r="CL251" s="101">
        <f>(CL$40*(1-'Model Assumptions'!$I$993)*$D251)/CL$43</f>
        <v>363.77176400679201</v>
      </c>
      <c r="CM251" s="101">
        <f>(CM$40*(1-'Model Assumptions'!$I$993)*$D251)/CM$43</f>
        <v>341.11677609531517</v>
      </c>
      <c r="CN251" s="101">
        <f>(CN$40*(1-'Model Assumptions'!$I$993)*$D251)/CN$43</f>
        <v>259.60340929497499</v>
      </c>
      <c r="CO251" s="101">
        <f>(CO$40*(1-'Model Assumptions'!$I$993)*$D251)/CO$43</f>
        <v>251.74952770897593</v>
      </c>
      <c r="CP251" s="101">
        <f>(CP$40*(1-'Model Assumptions'!$I$993)*$D251)/CP$43</f>
        <v>230.60563454169971</v>
      </c>
      <c r="CQ251" s="101">
        <f>(CQ$40*(1-'Model Assumptions'!$I$993)*$D251)/CQ$43</f>
        <v>428.71834933666543</v>
      </c>
      <c r="CR251" s="101">
        <f>(CR$40*(1-'Model Assumptions'!$I$993)*$D251)/CR$43</f>
        <v>420.00811721088866</v>
      </c>
      <c r="CS251" s="101">
        <f>(CS$40*(1-'Model Assumptions'!$I$993)*$D251)/CS$43</f>
        <v>393.87551529163608</v>
      </c>
      <c r="CT251" s="101">
        <f>(CT$40*(1-'Model Assumptions'!$I$993)*$D251)/CT$43</f>
        <v>299.76765971157386</v>
      </c>
      <c r="CU251" s="101">
        <f>(CU$40*(1-'Model Assumptions'!$I$993)*$D251)/CU$43</f>
        <v>290.70947563082723</v>
      </c>
      <c r="CV251" s="101">
        <f>(CV$40*(1-'Model Assumptions'!$I$993)*$D251)/CV$43</f>
        <v>266.3185390283457</v>
      </c>
      <c r="CW251" s="101">
        <f>(CW$40*(1-'Model Assumptions'!$I$993)*$D251)/CW$43</f>
        <v>389.13643253145074</v>
      </c>
      <c r="CX251" s="101">
        <f>(CX$40*(1-'Model Assumptions'!$I$993)*$D251)/CX$43</f>
        <v>380.13465249159748</v>
      </c>
      <c r="CY251" s="101">
        <f>(CY$40*(1-'Model Assumptions'!$I$993)*$D251)/CY$43</f>
        <v>353.12550128819316</v>
      </c>
      <c r="CZ251" s="101">
        <f>(CZ$40*(1-'Model Assumptions'!$I$993)*$D251)/CZ$43</f>
        <v>266.65696327370517</v>
      </c>
      <c r="DA251" s="101">
        <f>(DA$40*(1-'Model Assumptions'!$I$993)*$D251)/DA$43</f>
        <v>257.29389248542753</v>
      </c>
      <c r="DB251" s="101">
        <f>(DB$40*(1-'Model Assumptions'!$I$993)*$D251)/DB$43</f>
        <v>232.08585950676283</v>
      </c>
      <c r="DC251" s="101">
        <f>(DC$40*(1-'Model Assumptions'!$I$993)*$D251)/DC$43</f>
        <v>76.511319254909395</v>
      </c>
      <c r="DD251" s="101">
        <f>(DD$40*(1-'Model Assumptions'!$I$993)*$D251)/DD$43</f>
        <v>73.529146146871597</v>
      </c>
      <c r="DE251" s="101">
        <f>(DE$40*(1-'Model Assumptions'!$I$993)*$D251)/DE$43</f>
        <v>67.568611014640169</v>
      </c>
      <c r="DF251" s="101">
        <f>(DF$40*(1-'Model Assumptions'!$I$993)*$D251)/DF$43</f>
        <v>46.423574522210714</v>
      </c>
      <c r="DG251" s="101">
        <f>(DG$40*(1-'Model Assumptions'!$I$993)*$D251)/DG$43</f>
        <v>43.324401140157896</v>
      </c>
      <c r="DH251" s="101">
        <f>(DH$40*(1-'Model Assumptions'!$I$993)*$D251)/DH$43</f>
        <v>37.362341574388807</v>
      </c>
      <c r="DI251" s="101">
        <f>(DI$40*(1-'Model Assumptions'!$I$993)*$D251)/DI$43</f>
        <v>64.102430258396893</v>
      </c>
      <c r="DJ251" s="101">
        <f>(DJ$40*(1-'Model Assumptions'!$I$993)*$D251)/DJ$43</f>
        <v>61.590926005110106</v>
      </c>
      <c r="DK251" s="101">
        <f>(DK$40*(1-'Model Assumptions'!$I$993)*$D251)/DK$43</f>
        <v>56.566011956614496</v>
      </c>
      <c r="DL251" s="101">
        <f>(DL$40*(1-'Model Assumptions'!$I$993)*$D251)/DL$43</f>
        <v>38.819700036387083</v>
      </c>
      <c r="DM251" s="101">
        <f>(DM$40*(1-'Model Assumptions'!$I$993)*$D251)/DM$43</f>
        <v>36.206820952846243</v>
      </c>
      <c r="DN251" s="101">
        <f>(DN$40*(1-'Model Assumptions'!$I$993)*$D251)/DN$43</f>
        <v>31.182288012735039</v>
      </c>
      <c r="DO251" s="101">
        <f>(DO$40*(1-'Model Assumptions'!$I$993)*$D251)/DO$43</f>
        <v>79.531603201388563</v>
      </c>
      <c r="DP251" s="101">
        <f>(DP$40*(1-'Model Assumptions'!$I$993)*$D251)/DP$43</f>
        <v>76.654234899064548</v>
      </c>
      <c r="DQ251" s="101">
        <f>(DQ$40*(1-'Model Assumptions'!$I$993)*$D251)/DQ$43</f>
        <v>70.897592752494489</v>
      </c>
      <c r="DR251" s="101">
        <f>(DR$40*(1-'Model Assumptions'!$I$993)*$D251)/DR$43</f>
        <v>49.352011348046155</v>
      </c>
      <c r="DS251" s="101">
        <f>(DS$40*(1-'Model Assumptions'!$I$993)*$D251)/DS$43</f>
        <v>46.35954831362919</v>
      </c>
      <c r="DT251" s="101">
        <f>(DT$40*(1-'Model Assumptions'!$I$993)*$D251)/DT$43</f>
        <v>40.604811708981195</v>
      </c>
      <c r="DU251" s="101">
        <f>(DU$40*(1-'Model Assumptions'!$I$993)*$D251)/DU$43</f>
        <v>116.45719456723918</v>
      </c>
      <c r="DV251" s="101">
        <f>(DV$40*(1-'Model Assumptions'!$I$993)*$D251)/DV$43</f>
        <v>111.96964334076698</v>
      </c>
      <c r="DW251" s="101">
        <f>(DW$40*(1-'Model Assumptions'!$I$993)*$D251)/DW$43</f>
        <v>102.99263534590051</v>
      </c>
      <c r="DX251" s="101">
        <f>(DX$40*(1-'Model Assumptions'!$I$993)*$D251)/DX$43</f>
        <v>70.904452703413938</v>
      </c>
      <c r="DY251" s="101">
        <f>(DY$40*(1-'Model Assumptions'!$I$993)*$D251)/DY$43</f>
        <v>66.236637211114029</v>
      </c>
      <c r="DZ251" s="101">
        <f>(DZ$40*(1-'Model Assumptions'!$I$993)*$D251)/DZ$43</f>
        <v>57.260772541400804</v>
      </c>
      <c r="EA251" s="101">
        <f>(EA$40*(1-'Model Assumptions'!$I$993)*$D251)/EA$43</f>
        <v>183.24262785190899</v>
      </c>
      <c r="EB251" s="101">
        <f>(EB$40*(1-'Model Assumptions'!$I$993)*$D251)/EB$43</f>
        <v>178.87322022460512</v>
      </c>
      <c r="EC251" s="101">
        <f>(EC$40*(1-'Model Assumptions'!$I$993)*$D251)/EC$43</f>
        <v>170.13249942807519</v>
      </c>
      <c r="ED251" s="101">
        <f>(ED$40*(1-'Model Assumptions'!$I$993)*$D251)/ED$43</f>
        <v>124.91970624314703</v>
      </c>
      <c r="EE251" s="101">
        <f>(EE$40*(1-'Model Assumptions'!$I$993)*$D251)/EE$43</f>
        <v>120.3753698673972</v>
      </c>
      <c r="EF251" s="101">
        <f>(EF$40*(1-'Model Assumptions'!$I$993)*$D251)/EF$43</f>
        <v>111.63579239602053</v>
      </c>
      <c r="EG251" s="101" t="e">
        <f>(EG$40*(1-'Model Assumptions'!$I$993)*$D251)/EG$43</f>
        <v>#DIV/0!</v>
      </c>
      <c r="EH251" s="101" t="e">
        <f>(EH$40*(1-'Model Assumptions'!$I$993)*$D251)/EH$43</f>
        <v>#DIV/0!</v>
      </c>
      <c r="EI251" s="101" t="e">
        <f>(EI$40*(1-'Model Assumptions'!$I$993)*$D251)/EI$43</f>
        <v>#DIV/0!</v>
      </c>
      <c r="EJ251" s="101" t="e">
        <f>(EJ$40*(1-'Model Assumptions'!$I$993)*$D251)/EJ$43</f>
        <v>#DIV/0!</v>
      </c>
      <c r="EK251" s="101" t="e">
        <f>(EK$40*(1-'Model Assumptions'!$I$993)*$D251)/EK$43</f>
        <v>#DIV/0!</v>
      </c>
      <c r="EL251" s="101" t="e">
        <f>(EL$40*(1-'Model Assumptions'!$I$993)*$D251)/EL$43</f>
        <v>#DIV/0!</v>
      </c>
      <c r="EM251" s="101" t="e">
        <f>(EM$40*(1-'Model Assumptions'!$I$993)*$D251)/EM$43</f>
        <v>#DIV/0!</v>
      </c>
      <c r="EN251" s="101" t="e">
        <f>(EN$40*(1-'Model Assumptions'!$I$993)*$D251)/EN$43</f>
        <v>#DIV/0!</v>
      </c>
      <c r="EO251" s="101" t="e">
        <f>(EO$40*(1-'Model Assumptions'!$I$993)*$D251)/EO$43</f>
        <v>#DIV/0!</v>
      </c>
      <c r="EP251" s="101" t="e">
        <f>(EP$40*(1-'Model Assumptions'!$I$993)*$D251)/EP$43</f>
        <v>#DIV/0!</v>
      </c>
      <c r="EQ251" s="101" t="e">
        <f>(EQ$40*(1-'Model Assumptions'!$I$993)*$D251)/EQ$43</f>
        <v>#DIV/0!</v>
      </c>
      <c r="ER251" s="101" t="e">
        <f>(ER$40*(1-'Model Assumptions'!$I$993)*$D251)/ER$43</f>
        <v>#DIV/0!</v>
      </c>
      <c r="ES251" s="101" t="e">
        <f>(ES$40*(1-'Model Assumptions'!$I$993)*$D251)/ES$43</f>
        <v>#DIV/0!</v>
      </c>
      <c r="ET251" s="101" t="e">
        <f>(ET$40*(1-'Model Assumptions'!$I$993)*$D251)/ET$43</f>
        <v>#DIV/0!</v>
      </c>
      <c r="EU251" s="101" t="e">
        <f>(EU$40*(1-'Model Assumptions'!$I$993)*$D251)/EU$43</f>
        <v>#DIV/0!</v>
      </c>
      <c r="EV251" s="101" t="e">
        <f>(EV$40*(1-'Model Assumptions'!$I$993)*$D251)/EV$43</f>
        <v>#DIV/0!</v>
      </c>
      <c r="EW251" s="101" t="e">
        <f>(EW$40*(1-'Model Assumptions'!$I$993)*$D251)/EW$43</f>
        <v>#DIV/0!</v>
      </c>
      <c r="EX251" s="101" t="e">
        <f>(EX$40*(1-'Model Assumptions'!$I$993)*$D251)/EX$43</f>
        <v>#DIV/0!</v>
      </c>
      <c r="EY251" s="101" t="e">
        <f>(EY$40*(1-'Model Assumptions'!$I$993)*$D251)/EY$43</f>
        <v>#DIV/0!</v>
      </c>
      <c r="EZ251" s="101" t="e">
        <f>(EZ$40*(1-'Model Assumptions'!$I$993)*$D251)/EZ$43</f>
        <v>#DIV/0!</v>
      </c>
      <c r="FA251" s="101" t="e">
        <f>(FA$40*(1-'Model Assumptions'!$I$993)*$D251)/FA$43</f>
        <v>#DIV/0!</v>
      </c>
      <c r="FB251" s="101" t="e">
        <f>(FB$40*(1-'Model Assumptions'!$I$993)*$D251)/FB$43</f>
        <v>#DIV/0!</v>
      </c>
      <c r="FC251" s="101" t="e">
        <f>(FC$40*(1-'Model Assumptions'!$I$993)*$D251)/FC$43</f>
        <v>#DIV/0!</v>
      </c>
      <c r="FD251" s="101" t="e">
        <f>(FD$40*(1-'Model Assumptions'!$I$993)*$D251)/FD$43</f>
        <v>#DIV/0!</v>
      </c>
      <c r="FE251" s="101" t="e">
        <f>(FE$40*(1-'Model Assumptions'!$I$993)*$D251)/FE$43</f>
        <v>#DIV/0!</v>
      </c>
      <c r="FF251" s="101" t="e">
        <f>(FF$40*(1-'Model Assumptions'!$I$993)*$D251)/FF$43</f>
        <v>#DIV/0!</v>
      </c>
      <c r="FG251" s="101" t="e">
        <f>(FG$40*(1-'Model Assumptions'!$I$993)*$D251)/FG$43</f>
        <v>#DIV/0!</v>
      </c>
      <c r="FH251" s="101" t="e">
        <f>(FH$40*(1-'Model Assumptions'!$I$993)*$D251)/FH$43</f>
        <v>#DIV/0!</v>
      </c>
      <c r="FI251" s="101" t="e">
        <f>(FI$40*(1-'Model Assumptions'!$I$993)*$D251)/FI$43</f>
        <v>#DIV/0!</v>
      </c>
      <c r="FJ251" s="101" t="e">
        <f>(FJ$40*(1-'Model Assumptions'!$I$993)*$D251)/FJ$43</f>
        <v>#DIV/0!</v>
      </c>
      <c r="FK251" s="101" t="e">
        <f>(FK$40*(1-'Model Assumptions'!$I$993)*$D251)/FK$43</f>
        <v>#DIV/0!</v>
      </c>
      <c r="FL251" s="101" t="e">
        <f>(FL$40*(1-'Model Assumptions'!$I$993)*$D251)/FL$43</f>
        <v>#DIV/0!</v>
      </c>
      <c r="FM251" s="101" t="e">
        <f>(FM$40*(1-'Model Assumptions'!$I$993)*$D251)/FM$43</f>
        <v>#DIV/0!</v>
      </c>
      <c r="FN251" s="101" t="e">
        <f>(FN$40*(1-'Model Assumptions'!$I$993)*$D251)/FN$43</f>
        <v>#DIV/0!</v>
      </c>
      <c r="FO251" s="101" t="e">
        <f>(FO$40*(1-'Model Assumptions'!$I$993)*$D251)/FO$43</f>
        <v>#DIV/0!</v>
      </c>
      <c r="FP251" s="101" t="e">
        <f>(FP$40*(1-'Model Assumptions'!$I$993)*$D251)/FP$43</f>
        <v>#DIV/0!</v>
      </c>
      <c r="FQ251" s="101" t="e">
        <f>(FQ$40*(1-'Model Assumptions'!$I$993)*$D251)/FQ$43</f>
        <v>#DIV/0!</v>
      </c>
      <c r="FR251" s="101" t="e">
        <f>(FR$40*(1-'Model Assumptions'!$I$993)*$D251)/FR$43</f>
        <v>#DIV/0!</v>
      </c>
      <c r="FS251" s="101" t="e">
        <f>(FS$40*(1-'Model Assumptions'!$I$993)*$D251)/FS$43</f>
        <v>#DIV/0!</v>
      </c>
      <c r="FT251" s="101" t="e">
        <f>(FT$40*(1-'Model Assumptions'!$I$993)*$D251)/FT$43</f>
        <v>#DIV/0!</v>
      </c>
      <c r="FU251" s="101" t="e">
        <f>(FU$40*(1-'Model Assumptions'!$I$993)*$D251)/FU$43</f>
        <v>#DIV/0!</v>
      </c>
      <c r="FV251" s="101" t="e">
        <f>(FV$40*(1-'Model Assumptions'!$I$993)*$D251)/FV$43</f>
        <v>#DIV/0!</v>
      </c>
      <c r="FW251" s="101" t="e">
        <f>(FW$40*(1-'Model Assumptions'!$I$993)*$D251)/FW$43</f>
        <v>#DIV/0!</v>
      </c>
      <c r="FX251" s="101" t="e">
        <f>(FX$40*(1-'Model Assumptions'!$I$993)*$D251)/FX$43</f>
        <v>#DIV/0!</v>
      </c>
      <c r="FY251" s="101" t="e">
        <f>(FY$40*(1-'Model Assumptions'!$I$993)*$D251)/FY$43</f>
        <v>#DIV/0!</v>
      </c>
      <c r="FZ251" s="101" t="e">
        <f>(FZ$40*(1-'Model Assumptions'!$I$993)*$D251)/FZ$43</f>
        <v>#DIV/0!</v>
      </c>
      <c r="GA251" s="101" t="e">
        <f>(GA$40*(1-'Model Assumptions'!$I$993)*$D251)/GA$43</f>
        <v>#DIV/0!</v>
      </c>
      <c r="GB251" s="101" t="e">
        <f>(GB$40*(1-'Model Assumptions'!$I$993)*$D251)/GB$43</f>
        <v>#DIV/0!</v>
      </c>
      <c r="GC251" s="101" t="e">
        <f>(GC$40*(1-'Model Assumptions'!$I$993)*$D251)/GC$43</f>
        <v>#DIV/0!</v>
      </c>
      <c r="GD251" s="101" t="e">
        <f>(GD$40*(1-'Model Assumptions'!$I$993)*$D251)/GD$43</f>
        <v>#DIV/0!</v>
      </c>
      <c r="GE251" s="101" t="e">
        <f>(GE$40*(1-'Model Assumptions'!$I$993)*$D251)/GE$43</f>
        <v>#DIV/0!</v>
      </c>
      <c r="GF251" s="101" t="e">
        <f>(GF$40*(1-'Model Assumptions'!$I$993)*$D251)/GF$43</f>
        <v>#DIV/0!</v>
      </c>
      <c r="GG251" s="101" t="e">
        <f>(GG$40*(1-'Model Assumptions'!$I$993)*$D251)/GG$43</f>
        <v>#DIV/0!</v>
      </c>
      <c r="GH251" s="101" t="e">
        <f>(GH$40*(1-'Model Assumptions'!$I$993)*$D251)/GH$43</f>
        <v>#DIV/0!</v>
      </c>
      <c r="GI251" s="101" t="e">
        <f>(GI$40*(1-'Model Assumptions'!$I$993)*$D251)/GI$43</f>
        <v>#DIV/0!</v>
      </c>
      <c r="GJ251" s="101" t="e">
        <f>(GJ$40*(1-'Model Assumptions'!$I$993)*$D251)/GJ$43</f>
        <v>#DIV/0!</v>
      </c>
      <c r="GK251" s="101" t="e">
        <f>(GK$40*(1-'Model Assumptions'!$I$993)*$D251)/GK$43</f>
        <v>#DIV/0!</v>
      </c>
      <c r="GL251" s="101" t="e">
        <f>(GL$40*(1-'Model Assumptions'!$I$993)*$D251)/GL$43</f>
        <v>#DIV/0!</v>
      </c>
      <c r="GM251" s="101" t="e">
        <f>(GM$40*(1-'Model Assumptions'!$I$993)*$D251)/GM$43</f>
        <v>#DIV/0!</v>
      </c>
      <c r="GN251" s="101" t="e">
        <f>(GN$40*(1-'Model Assumptions'!$I$993)*$D251)/GN$43</f>
        <v>#DIV/0!</v>
      </c>
      <c r="GO251" s="101" t="e">
        <f>(GO$40*(1-'Model Assumptions'!$I$993)*$D251)/GO$43</f>
        <v>#DIV/0!</v>
      </c>
      <c r="GP251" s="101" t="e">
        <f>(GP$40*(1-'Model Assumptions'!$I$993)*$D251)/GP$43</f>
        <v>#DIV/0!</v>
      </c>
      <c r="GQ251" s="101" t="e">
        <f>(GQ$40*(1-'Model Assumptions'!$I$993)*$D251)/GQ$43</f>
        <v>#DIV/0!</v>
      </c>
      <c r="GR251" s="101" t="e">
        <f>(GR$40*(1-'Model Assumptions'!$I$993)*$D251)/GR$43</f>
        <v>#DIV/0!</v>
      </c>
      <c r="GS251" s="101" t="e">
        <f>(GS$40*(1-'Model Assumptions'!$I$993)*$D251)/GS$43</f>
        <v>#DIV/0!</v>
      </c>
      <c r="GT251" s="101" t="e">
        <f>(GT$40*(1-'Model Assumptions'!$I$993)*$D251)/GT$43</f>
        <v>#DIV/0!</v>
      </c>
      <c r="GU251" s="101" t="e">
        <f>(GU$40*(1-'Model Assumptions'!$I$993)*$D251)/GU$43</f>
        <v>#DIV/0!</v>
      </c>
      <c r="GV251" s="101" t="e">
        <f>(GV$40*(1-'Model Assumptions'!$I$993)*$D251)/GV$43</f>
        <v>#DIV/0!</v>
      </c>
      <c r="GX251" s="230"/>
    </row>
    <row r="252" spans="1:206" ht="12" hidden="1" customHeight="1" x14ac:dyDescent="0.2">
      <c r="A252" s="230"/>
      <c r="B252" s="230"/>
      <c r="C252" s="102">
        <f t="shared" si="381"/>
        <v>6</v>
      </c>
      <c r="D252" s="122">
        <f>1/(1+'Model Assumptions'!$I$991/12)^C251</f>
        <v>0.97942457244605463</v>
      </c>
      <c r="E252" s="101">
        <f>(E$40*(1-'Model Assumptions'!$I$993)*$D252)/E$43</f>
        <v>108.90148364184746</v>
      </c>
      <c r="F252" s="101">
        <f>(F$40*(1-'Model Assumptions'!$I$993)*$D252)/F$43</f>
        <v>106.08159786970373</v>
      </c>
      <c r="G252" s="101">
        <f>(G$40*(1-'Model Assumptions'!$I$993)*$D252)/G$43</f>
        <v>97.621940553272495</v>
      </c>
      <c r="H252" s="101">
        <f>(H$40*(1-'Model Assumptions'!$I$993)*$D252)/H$43</f>
        <v>73.136375213349751</v>
      </c>
      <c r="I252" s="101">
        <f>(I$40*(1-'Model Assumptions'!$I$993)*$D252)/I$43</f>
        <v>70.203390388702772</v>
      </c>
      <c r="J252" s="101">
        <f>(J$40*(1-'Model Assumptions'!$I$993)*$D252)/J$43</f>
        <v>62.309228334787576</v>
      </c>
      <c r="K252" s="101">
        <f>(K$40*(1-'Model Assumptions'!$I$993)*$D252)/K$43</f>
        <v>124.08635978497955</v>
      </c>
      <c r="L252" s="101">
        <f>(L$40*(1-'Model Assumptions'!$I$993)*$D252)/L$43</f>
        <v>121.03686016463297</v>
      </c>
      <c r="M252" s="101">
        <f>(M$40*(1-'Model Assumptions'!$I$993)*$D252)/M$43</f>
        <v>111.88836130359327</v>
      </c>
      <c r="N252" s="101">
        <f>(N$40*(1-'Model Assumptions'!$I$993)*$D252)/N$43</f>
        <v>84.144176954299567</v>
      </c>
      <c r="O252" s="101">
        <f>(O$40*(1-'Model Assumptions'!$I$993)*$D252)/O$43</f>
        <v>80.97284915994787</v>
      </c>
      <c r="P252" s="101">
        <f>(P$40*(1-'Model Assumptions'!$I$993)*$D252)/P$43</f>
        <v>72.433491168933841</v>
      </c>
      <c r="Q252" s="101">
        <f>(Q$40*(1-'Model Assumptions'!$I$993)*$D252)/Q$43</f>
        <v>123.95162769223244</v>
      </c>
      <c r="R252" s="101">
        <f>(R$40*(1-'Model Assumptions'!$I$993)*$D252)/R$43</f>
        <v>120.90592334210409</v>
      </c>
      <c r="S252" s="101">
        <f>(S$40*(1-'Model Assumptions'!$I$993)*$D252)/S$43</f>
        <v>111.76691265660997</v>
      </c>
      <c r="T252" s="101">
        <f>(T$40*(1-'Model Assumptions'!$I$993)*$D252)/T$43</f>
        <v>84.051572360974802</v>
      </c>
      <c r="U252" s="101">
        <f>(U$40*(1-'Model Assumptions'!$I$993)*$D252)/U$43</f>
        <v>80.884798890884966</v>
      </c>
      <c r="V252" s="101">
        <f>(V$40*(1-'Model Assumptions'!$I$993)*$D252)/V$43</f>
        <v>72.354549548394687</v>
      </c>
      <c r="W252" s="101">
        <f>(W$40*(1-'Model Assumptions'!$I$993)*$D252)/W$43</f>
        <v>226.20379791174364</v>
      </c>
      <c r="X252" s="101">
        <f>(X$40*(1-'Model Assumptions'!$I$993)*$D252)/X$43</f>
        <v>222.08403208985669</v>
      </c>
      <c r="Y252" s="101">
        <f>(Y$40*(1-'Model Assumptions'!$I$993)*$D252)/Y$43</f>
        <v>209.72283698908655</v>
      </c>
      <c r="Z252" s="101">
        <f>(Z$40*(1-'Model Assumptions'!$I$993)*$D252)/Z$43</f>
        <v>160.52626725827832</v>
      </c>
      <c r="AA252" s="101">
        <f>(AA$40*(1-'Model Assumptions'!$I$993)*$D252)/AA$43</f>
        <v>156.24216623594199</v>
      </c>
      <c r="AB252" s="101">
        <f>(AB$40*(1-'Model Assumptions'!$I$993)*$D252)/AB$43</f>
        <v>144.70606288061478</v>
      </c>
      <c r="AC252" s="101">
        <f>(AC$40*(1-'Model Assumptions'!$I$993)*$D252)/AC$43</f>
        <v>193.79219024807256</v>
      </c>
      <c r="AD252" s="101">
        <f>(AD$40*(1-'Model Assumptions'!$I$993)*$D252)/AD$43</f>
        <v>189.66103861553088</v>
      </c>
      <c r="AE252" s="101">
        <f>(AE$40*(1-'Model Assumptions'!$I$993)*$D252)/AE$43</f>
        <v>177.26568608279672</v>
      </c>
      <c r="AF252" s="101">
        <f>(AF$40*(1-'Model Assumptions'!$I$993)*$D252)/AF$43</f>
        <v>134.54081112811167</v>
      </c>
      <c r="AG252" s="101">
        <f>(AG$40*(1-'Model Assumptions'!$I$993)*$D252)/AG$43</f>
        <v>130.24304713298974</v>
      </c>
      <c r="AH252" s="101">
        <f>(AH$40*(1-'Model Assumptions'!$I$993)*$D252)/AH$43</f>
        <v>118.67354539974211</v>
      </c>
      <c r="AI252" s="101">
        <f>(AI$40*(1-'Model Assumptions'!$I$993)*$D252)/AI$43</f>
        <v>226.75411209338677</v>
      </c>
      <c r="AJ252" s="101">
        <f>(AJ$40*(1-'Model Assumptions'!$I$993)*$D252)/AJ$43</f>
        <v>222.30415776251391</v>
      </c>
      <c r="AK252" s="101">
        <f>(AK$40*(1-'Model Assumptions'!$I$993)*$D252)/AK$43</f>
        <v>208.95049949967708</v>
      </c>
      <c r="AL252" s="101">
        <f>(AL$40*(1-'Model Assumptions'!$I$993)*$D252)/AL$43</f>
        <v>159.3269618693181</v>
      </c>
      <c r="AM252" s="101">
        <f>(AM$40*(1-'Model Assumptions'!$I$993)*$D252)/AM$43</f>
        <v>154.6982503111667</v>
      </c>
      <c r="AN252" s="101">
        <f>(AN$40*(1-'Model Assumptions'!$I$993)*$D252)/AN$43</f>
        <v>142.2361010225917</v>
      </c>
      <c r="AO252" s="101">
        <f>(AO$40*(1-'Model Assumptions'!$I$993)*$D252)/AO$43</f>
        <v>203.1418384306784</v>
      </c>
      <c r="AP252" s="101">
        <f>(AP$40*(1-'Model Assumptions'!$I$993)*$D252)/AP$43</f>
        <v>198.81333274678886</v>
      </c>
      <c r="AQ252" s="101">
        <f>(AQ$40*(1-'Model Assumptions'!$I$993)*$D252)/AQ$43</f>
        <v>185.82781569512019</v>
      </c>
      <c r="AR252" s="101">
        <f>(AR$40*(1-'Model Assumptions'!$I$993)*$D252)/AR$43</f>
        <v>141.04286806598068</v>
      </c>
      <c r="AS252" s="101">
        <f>(AS$40*(1-'Model Assumptions'!$I$993)*$D252)/AS$43</f>
        <v>136.54167758716173</v>
      </c>
      <c r="AT252" s="101">
        <f>(AT$40*(1-'Model Assumptions'!$I$993)*$D252)/AT$43</f>
        <v>124.42110261822728</v>
      </c>
      <c r="AU252" s="101">
        <f>(AU$40*(1-'Model Assumptions'!$I$993)*$D252)/AU$43</f>
        <v>244.68486623940714</v>
      </c>
      <c r="AV252" s="101">
        <f>(AV$40*(1-'Model Assumptions'!$I$993)*$D252)/AV$43</f>
        <v>240.06412474871399</v>
      </c>
      <c r="AW252" s="101">
        <f>(AW$40*(1-'Model Assumptions'!$I$993)*$D252)/AW$43</f>
        <v>226.20569554685278</v>
      </c>
      <c r="AX252" s="101">
        <f>(AX$40*(1-'Model Assumptions'!$I$993)*$D252)/AX$43</f>
        <v>172.83356952194953</v>
      </c>
      <c r="AY252" s="101">
        <f>(AY$40*(1-'Model Assumptions'!$I$993)*$D252)/AY$43</f>
        <v>168.0287574256723</v>
      </c>
      <c r="AZ252" s="101">
        <f>(AZ$40*(1-'Model Assumptions'!$I$993)*$D252)/AZ$43</f>
        <v>155.0944765219497</v>
      </c>
      <c r="BA252" s="101">
        <f>(BA$40*(1-'Model Assumptions'!$I$993)*$D252)/BA$43</f>
        <v>196.7278317618723</v>
      </c>
      <c r="BB252" s="101">
        <f>(BB$40*(1-'Model Assumptions'!$I$993)*$D252)/BB$43</f>
        <v>191.41445345635248</v>
      </c>
      <c r="BC252" s="101">
        <f>(BC$40*(1-'Model Assumptions'!$I$993)*$D252)/BC$43</f>
        <v>175.48001144512025</v>
      </c>
      <c r="BD252" s="101">
        <f>(BD$40*(1-'Model Assumptions'!$I$993)*$D252)/BD$43</f>
        <v>131.03398144646857</v>
      </c>
      <c r="BE252" s="101">
        <f>(BE$40*(1-'Model Assumptions'!$I$993)*$D252)/BE$43</f>
        <v>125.51110422490251</v>
      </c>
      <c r="BF252" s="101">
        <f>(BF$40*(1-'Model Assumptions'!$I$993)*$D252)/BF$43</f>
        <v>110.63668118562153</v>
      </c>
      <c r="BG252" s="101">
        <f>(BG$40*(1-'Model Assumptions'!$I$993)*$D252)/BG$43</f>
        <v>249.62441042843147</v>
      </c>
      <c r="BH252" s="101">
        <f>(BH$40*(1-'Model Assumptions'!$I$993)*$D252)/BH$43</f>
        <v>244.31672502823895</v>
      </c>
      <c r="BI252" s="101">
        <f>(BI$40*(1-'Model Assumptions'!$I$993)*$D252)/BI$43</f>
        <v>228.39556646277057</v>
      </c>
      <c r="BJ252" s="101">
        <f>(BJ$40*(1-'Model Assumptions'!$I$993)*$D252)/BJ$43</f>
        <v>173.37553410911258</v>
      </c>
      <c r="BK252" s="101">
        <f>(BK$40*(1-'Model Assumptions'!$I$993)*$D252)/BK$43</f>
        <v>167.85569310372111</v>
      </c>
      <c r="BL252" s="101">
        <f>(BL$40*(1-'Model Assumptions'!$I$993)*$D252)/BL$43</f>
        <v>152.99645114531305</v>
      </c>
      <c r="BM252" s="101">
        <f>(BM$40*(1-'Model Assumptions'!$I$993)*$D252)/BM$43</f>
        <v>257.43128126732739</v>
      </c>
      <c r="BN252" s="101">
        <f>(BN$40*(1-'Model Assumptions'!$I$993)*$D252)/BN$43</f>
        <v>251.45562830872669</v>
      </c>
      <c r="BO252" s="101">
        <f>(BO$40*(1-'Model Assumptions'!$I$993)*$D252)/BO$43</f>
        <v>233.53246470314284</v>
      </c>
      <c r="BP252" s="101">
        <f>(BP$40*(1-'Model Assumptions'!$I$993)*$D252)/BP$43</f>
        <v>176.31003704184681</v>
      </c>
      <c r="BQ252" s="101">
        <f>(BQ$40*(1-'Model Assumptions'!$I$993)*$D252)/BQ$43</f>
        <v>170.0964206405632</v>
      </c>
      <c r="BR252" s="101">
        <f>(BR$40*(1-'Model Assumptions'!$I$993)*$D252)/BR$43</f>
        <v>153.36686951861211</v>
      </c>
      <c r="BS252" s="101">
        <f>(BS$40*(1-'Model Assumptions'!$I$993)*$D252)/BS$43</f>
        <v>216.02108791623672</v>
      </c>
      <c r="BT252" s="101">
        <f>(BT$40*(1-'Model Assumptions'!$I$993)*$D252)/BT$43</f>
        <v>210.75515048844468</v>
      </c>
      <c r="BU252" s="101">
        <f>(BU$40*(1-'Model Assumptions'!$I$993)*$D252)/BU$43</f>
        <v>194.96113347528694</v>
      </c>
      <c r="BV252" s="101">
        <f>(BV$40*(1-'Model Assumptions'!$I$993)*$D252)/BV$43</f>
        <v>146.70389312349025</v>
      </c>
      <c r="BW252" s="101">
        <f>(BW$40*(1-'Model Assumptions'!$I$993)*$D252)/BW$43</f>
        <v>141.22807725263019</v>
      </c>
      <c r="BX252" s="101">
        <f>(BX$40*(1-'Model Assumptions'!$I$993)*$D252)/BX$43</f>
        <v>126.48572961694357</v>
      </c>
      <c r="BY252" s="101">
        <f>(BY$40*(1-'Model Assumptions'!$I$993)*$D252)/BY$43</f>
        <v>295.31946385590214</v>
      </c>
      <c r="BZ252" s="101">
        <f>(BZ$40*(1-'Model Assumptions'!$I$993)*$D252)/BZ$43</f>
        <v>289.04967745538875</v>
      </c>
      <c r="CA252" s="101">
        <f>(CA$40*(1-'Model Assumptions'!$I$993)*$D252)/CA$43</f>
        <v>270.24221588895762</v>
      </c>
      <c r="CB252" s="101">
        <f>(CB$40*(1-'Model Assumptions'!$I$993)*$D252)/CB$43</f>
        <v>205.16016313273229</v>
      </c>
      <c r="CC252" s="101">
        <f>(CC$40*(1-'Model Assumptions'!$I$993)*$D252)/CC$43</f>
        <v>198.63988889781584</v>
      </c>
      <c r="CD252" s="101">
        <f>(CD$40*(1-'Model Assumptions'!$I$993)*$D252)/CD$43</f>
        <v>181.08600508446548</v>
      </c>
      <c r="CE252" s="101">
        <f>(CE$40*(1-'Model Assumptions'!$I$993)*$D252)/CE$43</f>
        <v>290.31919534338618</v>
      </c>
      <c r="CF252" s="101">
        <f>(CF$40*(1-'Model Assumptions'!$I$993)*$D252)/CF$43</f>
        <v>283.26568564280859</v>
      </c>
      <c r="CG252" s="101">
        <f>(CG$40*(1-'Model Assumptions'!$I$993)*$D252)/CG$43</f>
        <v>262.09946363574846</v>
      </c>
      <c r="CH252" s="101">
        <f>(CH$40*(1-'Model Assumptions'!$I$993)*$D252)/CH$43</f>
        <v>197.26296486264252</v>
      </c>
      <c r="CI252" s="101">
        <f>(CI$40*(1-'Model Assumptions'!$I$993)*$D252)/CI$43</f>
        <v>189.92594847676324</v>
      </c>
      <c r="CJ252" s="101">
        <f>(CJ$40*(1-'Model Assumptions'!$I$993)*$D252)/CJ$43</f>
        <v>170.17080793684045</v>
      </c>
      <c r="CK252" s="101">
        <f>(CK$40*(1-'Model Assumptions'!$I$993)*$D252)/CK$43</f>
        <v>369.78266553754457</v>
      </c>
      <c r="CL252" s="101">
        <f>(CL$40*(1-'Model Assumptions'!$I$993)*$D252)/CL$43</f>
        <v>362.26233760012491</v>
      </c>
      <c r="CM252" s="101">
        <f>(CM$40*(1-'Model Assumptions'!$I$993)*$D252)/CM$43</f>
        <v>339.7013537878658</v>
      </c>
      <c r="CN252" s="101">
        <f>(CN$40*(1-'Model Assumptions'!$I$993)*$D252)/CN$43</f>
        <v>258.52621672528636</v>
      </c>
      <c r="CO252" s="101">
        <f>(CO$40*(1-'Model Assumptions'!$I$993)*$D252)/CO$43</f>
        <v>250.70492385956112</v>
      </c>
      <c r="CP252" s="101">
        <f>(CP$40*(1-'Model Assumptions'!$I$993)*$D252)/CP$43</f>
        <v>229.6487646888296</v>
      </c>
      <c r="CQ252" s="101">
        <f>(CQ$40*(1-'Model Assumptions'!$I$993)*$D252)/CQ$43</f>
        <v>426.93943502406523</v>
      </c>
      <c r="CR252" s="101">
        <f>(CR$40*(1-'Model Assumptions'!$I$993)*$D252)/CR$43</f>
        <v>418.26534494030403</v>
      </c>
      <c r="CS252" s="101">
        <f>(CS$40*(1-'Model Assumptions'!$I$993)*$D252)/CS$43</f>
        <v>392.24117705391149</v>
      </c>
      <c r="CT252" s="101">
        <f>(CT$40*(1-'Model Assumptions'!$I$993)*$D252)/CT$43</f>
        <v>298.52381050115241</v>
      </c>
      <c r="CU252" s="101">
        <f>(CU$40*(1-'Model Assumptions'!$I$993)*$D252)/CU$43</f>
        <v>289.50321224646706</v>
      </c>
      <c r="CV252" s="101">
        <f>(CV$40*(1-'Model Assumptions'!$I$993)*$D252)/CV$43</f>
        <v>265.2134828498049</v>
      </c>
      <c r="CW252" s="101">
        <f>(CW$40*(1-'Model Assumptions'!$I$993)*$D252)/CW$43</f>
        <v>387.52175853754437</v>
      </c>
      <c r="CX252" s="101">
        <f>(CX$40*(1-'Model Assumptions'!$I$993)*$D252)/CX$43</f>
        <v>378.55733028208874</v>
      </c>
      <c r="CY252" s="101">
        <f>(CY$40*(1-'Model Assumptions'!$I$993)*$D252)/CY$43</f>
        <v>351.66025024550368</v>
      </c>
      <c r="CZ252" s="101">
        <f>(CZ$40*(1-'Model Assumptions'!$I$993)*$D252)/CZ$43</f>
        <v>265.55050284518359</v>
      </c>
      <c r="DA252" s="101">
        <f>(DA$40*(1-'Model Assumptions'!$I$993)*$D252)/DA$43</f>
        <v>256.22628297303987</v>
      </c>
      <c r="DB252" s="101">
        <f>(DB$40*(1-'Model Assumptions'!$I$993)*$D252)/DB$43</f>
        <v>231.12284764158954</v>
      </c>
      <c r="DC252" s="101">
        <f>(DC$40*(1-'Model Assumptions'!$I$993)*$D252)/DC$43</f>
        <v>76.193844901154591</v>
      </c>
      <c r="DD252" s="101">
        <f>(DD$40*(1-'Model Assumptions'!$I$993)*$D252)/DD$43</f>
        <v>73.224045955390821</v>
      </c>
      <c r="DE252" s="101">
        <f>(DE$40*(1-'Model Assumptions'!$I$993)*$D252)/DE$43</f>
        <v>67.288243334081514</v>
      </c>
      <c r="DF252" s="101">
        <f>(DF$40*(1-'Model Assumptions'!$I$993)*$D252)/DF$43</f>
        <v>46.230945582284541</v>
      </c>
      <c r="DG252" s="101">
        <f>(DG$40*(1-'Model Assumptions'!$I$993)*$D252)/DG$43</f>
        <v>43.144631840821148</v>
      </c>
      <c r="DH252" s="101">
        <f>(DH$40*(1-'Model Assumptions'!$I$993)*$D252)/DH$43</f>
        <v>37.207311111424552</v>
      </c>
      <c r="DI252" s="101">
        <f>(DI$40*(1-'Model Assumptions'!$I$993)*$D252)/DI$43</f>
        <v>63.836445070602728</v>
      </c>
      <c r="DJ252" s="101">
        <f>(DJ$40*(1-'Model Assumptions'!$I$993)*$D252)/DJ$43</f>
        <v>61.335361996790162</v>
      </c>
      <c r="DK252" s="101">
        <f>(DK$40*(1-'Model Assumptions'!$I$993)*$D252)/DK$43</f>
        <v>56.331298214055941</v>
      </c>
      <c r="DL252" s="101">
        <f>(DL$40*(1-'Model Assumptions'!$I$993)*$D252)/DL$43</f>
        <v>38.658622442875107</v>
      </c>
      <c r="DM252" s="101">
        <f>(DM$40*(1-'Model Assumptions'!$I$993)*$D252)/DM$43</f>
        <v>36.056585181257674</v>
      </c>
      <c r="DN252" s="101">
        <f>(DN$40*(1-'Model Assumptions'!$I$993)*$D252)/DN$43</f>
        <v>31.05290092554527</v>
      </c>
      <c r="DO252" s="101">
        <f>(DO$40*(1-'Model Assumptions'!$I$993)*$D252)/DO$43</f>
        <v>79.201596549100643</v>
      </c>
      <c r="DP252" s="101">
        <f>(DP$40*(1-'Model Assumptions'!$I$993)*$D252)/DP$43</f>
        <v>76.336167534338145</v>
      </c>
      <c r="DQ252" s="101">
        <f>(DQ$40*(1-'Model Assumptions'!$I$993)*$D252)/DQ$43</f>
        <v>70.603411869704075</v>
      </c>
      <c r="DR252" s="101">
        <f>(DR$40*(1-'Model Assumptions'!$I$993)*$D252)/DR$43</f>
        <v>49.147231217971282</v>
      </c>
      <c r="DS252" s="101">
        <f>(DS$40*(1-'Model Assumptions'!$I$993)*$D252)/DS$43</f>
        <v>46.167185042618286</v>
      </c>
      <c r="DT252" s="101">
        <f>(DT$40*(1-'Model Assumptions'!$I$993)*$D252)/DT$43</f>
        <v>40.436327013093319</v>
      </c>
      <c r="DU252" s="101">
        <f>(DU$40*(1-'Model Assumptions'!$I$993)*$D252)/DU$43</f>
        <v>115.97396969351621</v>
      </c>
      <c r="DV252" s="101">
        <f>(DV$40*(1-'Model Assumptions'!$I$993)*$D252)/DV$43</f>
        <v>111.50503901155219</v>
      </c>
      <c r="DW252" s="101">
        <f>(DW$40*(1-'Model Assumptions'!$I$993)*$D252)/DW$43</f>
        <v>102.56528001251503</v>
      </c>
      <c r="DX252" s="101">
        <f>(DX$40*(1-'Model Assumptions'!$I$993)*$D252)/DX$43</f>
        <v>70.610243356096873</v>
      </c>
      <c r="DY252" s="101">
        <f>(DY$40*(1-'Model Assumptions'!$I$993)*$D252)/DY$43</f>
        <v>65.961796392810655</v>
      </c>
      <c r="DZ252" s="101">
        <f>(DZ$40*(1-'Model Assumptions'!$I$993)*$D252)/DZ$43</f>
        <v>57.023175974838985</v>
      </c>
      <c r="EA252" s="101">
        <f>(EA$40*(1-'Model Assumptions'!$I$993)*$D252)/EA$43</f>
        <v>182.48228499775175</v>
      </c>
      <c r="EB252" s="101">
        <f>(EB$40*(1-'Model Assumptions'!$I$993)*$D252)/EB$43</f>
        <v>178.13100769255286</v>
      </c>
      <c r="EC252" s="101">
        <f>(EC$40*(1-'Model Assumptions'!$I$993)*$D252)/EC$43</f>
        <v>169.42655544704587</v>
      </c>
      <c r="ED252" s="101">
        <f>(ED$40*(1-'Model Assumptions'!$I$993)*$D252)/ED$43</f>
        <v>124.4013672130925</v>
      </c>
      <c r="EE252" s="101">
        <f>(EE$40*(1-'Model Assumptions'!$I$993)*$D252)/EE$43</f>
        <v>119.87588700487689</v>
      </c>
      <c r="EF252" s="101">
        <f>(EF$40*(1-'Model Assumptions'!$I$993)*$D252)/EF$43</f>
        <v>111.17257334043539</v>
      </c>
      <c r="EG252" s="101" t="e">
        <f>(EG$40*(1-'Model Assumptions'!$I$993)*$D252)/EG$43</f>
        <v>#DIV/0!</v>
      </c>
      <c r="EH252" s="101" t="e">
        <f>(EH$40*(1-'Model Assumptions'!$I$993)*$D252)/EH$43</f>
        <v>#DIV/0!</v>
      </c>
      <c r="EI252" s="101" t="e">
        <f>(EI$40*(1-'Model Assumptions'!$I$993)*$D252)/EI$43</f>
        <v>#DIV/0!</v>
      </c>
      <c r="EJ252" s="101" t="e">
        <f>(EJ$40*(1-'Model Assumptions'!$I$993)*$D252)/EJ$43</f>
        <v>#DIV/0!</v>
      </c>
      <c r="EK252" s="101" t="e">
        <f>(EK$40*(1-'Model Assumptions'!$I$993)*$D252)/EK$43</f>
        <v>#DIV/0!</v>
      </c>
      <c r="EL252" s="101" t="e">
        <f>(EL$40*(1-'Model Assumptions'!$I$993)*$D252)/EL$43</f>
        <v>#DIV/0!</v>
      </c>
      <c r="EM252" s="101" t="e">
        <f>(EM$40*(1-'Model Assumptions'!$I$993)*$D252)/EM$43</f>
        <v>#DIV/0!</v>
      </c>
      <c r="EN252" s="101" t="e">
        <f>(EN$40*(1-'Model Assumptions'!$I$993)*$D252)/EN$43</f>
        <v>#DIV/0!</v>
      </c>
      <c r="EO252" s="101" t="e">
        <f>(EO$40*(1-'Model Assumptions'!$I$993)*$D252)/EO$43</f>
        <v>#DIV/0!</v>
      </c>
      <c r="EP252" s="101" t="e">
        <f>(EP$40*(1-'Model Assumptions'!$I$993)*$D252)/EP$43</f>
        <v>#DIV/0!</v>
      </c>
      <c r="EQ252" s="101" t="e">
        <f>(EQ$40*(1-'Model Assumptions'!$I$993)*$D252)/EQ$43</f>
        <v>#DIV/0!</v>
      </c>
      <c r="ER252" s="101" t="e">
        <f>(ER$40*(1-'Model Assumptions'!$I$993)*$D252)/ER$43</f>
        <v>#DIV/0!</v>
      </c>
      <c r="ES252" s="101" t="e">
        <f>(ES$40*(1-'Model Assumptions'!$I$993)*$D252)/ES$43</f>
        <v>#DIV/0!</v>
      </c>
      <c r="ET252" s="101" t="e">
        <f>(ET$40*(1-'Model Assumptions'!$I$993)*$D252)/ET$43</f>
        <v>#DIV/0!</v>
      </c>
      <c r="EU252" s="101" t="e">
        <f>(EU$40*(1-'Model Assumptions'!$I$993)*$D252)/EU$43</f>
        <v>#DIV/0!</v>
      </c>
      <c r="EV252" s="101" t="e">
        <f>(EV$40*(1-'Model Assumptions'!$I$993)*$D252)/EV$43</f>
        <v>#DIV/0!</v>
      </c>
      <c r="EW252" s="101" t="e">
        <f>(EW$40*(1-'Model Assumptions'!$I$993)*$D252)/EW$43</f>
        <v>#DIV/0!</v>
      </c>
      <c r="EX252" s="101" t="e">
        <f>(EX$40*(1-'Model Assumptions'!$I$993)*$D252)/EX$43</f>
        <v>#DIV/0!</v>
      </c>
      <c r="EY252" s="101" t="e">
        <f>(EY$40*(1-'Model Assumptions'!$I$993)*$D252)/EY$43</f>
        <v>#DIV/0!</v>
      </c>
      <c r="EZ252" s="101" t="e">
        <f>(EZ$40*(1-'Model Assumptions'!$I$993)*$D252)/EZ$43</f>
        <v>#DIV/0!</v>
      </c>
      <c r="FA252" s="101" t="e">
        <f>(FA$40*(1-'Model Assumptions'!$I$993)*$D252)/FA$43</f>
        <v>#DIV/0!</v>
      </c>
      <c r="FB252" s="101" t="e">
        <f>(FB$40*(1-'Model Assumptions'!$I$993)*$D252)/FB$43</f>
        <v>#DIV/0!</v>
      </c>
      <c r="FC252" s="101" t="e">
        <f>(FC$40*(1-'Model Assumptions'!$I$993)*$D252)/FC$43</f>
        <v>#DIV/0!</v>
      </c>
      <c r="FD252" s="101" t="e">
        <f>(FD$40*(1-'Model Assumptions'!$I$993)*$D252)/FD$43</f>
        <v>#DIV/0!</v>
      </c>
      <c r="FE252" s="101" t="e">
        <f>(FE$40*(1-'Model Assumptions'!$I$993)*$D252)/FE$43</f>
        <v>#DIV/0!</v>
      </c>
      <c r="FF252" s="101" t="e">
        <f>(FF$40*(1-'Model Assumptions'!$I$993)*$D252)/FF$43</f>
        <v>#DIV/0!</v>
      </c>
      <c r="FG252" s="101" t="e">
        <f>(FG$40*(1-'Model Assumptions'!$I$993)*$D252)/FG$43</f>
        <v>#DIV/0!</v>
      </c>
      <c r="FH252" s="101" t="e">
        <f>(FH$40*(1-'Model Assumptions'!$I$993)*$D252)/FH$43</f>
        <v>#DIV/0!</v>
      </c>
      <c r="FI252" s="101" t="e">
        <f>(FI$40*(1-'Model Assumptions'!$I$993)*$D252)/FI$43</f>
        <v>#DIV/0!</v>
      </c>
      <c r="FJ252" s="101" t="e">
        <f>(FJ$40*(1-'Model Assumptions'!$I$993)*$D252)/FJ$43</f>
        <v>#DIV/0!</v>
      </c>
      <c r="FK252" s="101" t="e">
        <f>(FK$40*(1-'Model Assumptions'!$I$993)*$D252)/FK$43</f>
        <v>#DIV/0!</v>
      </c>
      <c r="FL252" s="101" t="e">
        <f>(FL$40*(1-'Model Assumptions'!$I$993)*$D252)/FL$43</f>
        <v>#DIV/0!</v>
      </c>
      <c r="FM252" s="101" t="e">
        <f>(FM$40*(1-'Model Assumptions'!$I$993)*$D252)/FM$43</f>
        <v>#DIV/0!</v>
      </c>
      <c r="FN252" s="101" t="e">
        <f>(FN$40*(1-'Model Assumptions'!$I$993)*$D252)/FN$43</f>
        <v>#DIV/0!</v>
      </c>
      <c r="FO252" s="101" t="e">
        <f>(FO$40*(1-'Model Assumptions'!$I$993)*$D252)/FO$43</f>
        <v>#DIV/0!</v>
      </c>
      <c r="FP252" s="101" t="e">
        <f>(FP$40*(1-'Model Assumptions'!$I$993)*$D252)/FP$43</f>
        <v>#DIV/0!</v>
      </c>
      <c r="FQ252" s="101" t="e">
        <f>(FQ$40*(1-'Model Assumptions'!$I$993)*$D252)/FQ$43</f>
        <v>#DIV/0!</v>
      </c>
      <c r="FR252" s="101" t="e">
        <f>(FR$40*(1-'Model Assumptions'!$I$993)*$D252)/FR$43</f>
        <v>#DIV/0!</v>
      </c>
      <c r="FS252" s="101" t="e">
        <f>(FS$40*(1-'Model Assumptions'!$I$993)*$D252)/FS$43</f>
        <v>#DIV/0!</v>
      </c>
      <c r="FT252" s="101" t="e">
        <f>(FT$40*(1-'Model Assumptions'!$I$993)*$D252)/FT$43</f>
        <v>#DIV/0!</v>
      </c>
      <c r="FU252" s="101" t="e">
        <f>(FU$40*(1-'Model Assumptions'!$I$993)*$D252)/FU$43</f>
        <v>#DIV/0!</v>
      </c>
      <c r="FV252" s="101" t="e">
        <f>(FV$40*(1-'Model Assumptions'!$I$993)*$D252)/FV$43</f>
        <v>#DIV/0!</v>
      </c>
      <c r="FW252" s="101" t="e">
        <f>(FW$40*(1-'Model Assumptions'!$I$993)*$D252)/FW$43</f>
        <v>#DIV/0!</v>
      </c>
      <c r="FX252" s="101" t="e">
        <f>(FX$40*(1-'Model Assumptions'!$I$993)*$D252)/FX$43</f>
        <v>#DIV/0!</v>
      </c>
      <c r="FY252" s="101" t="e">
        <f>(FY$40*(1-'Model Assumptions'!$I$993)*$D252)/FY$43</f>
        <v>#DIV/0!</v>
      </c>
      <c r="FZ252" s="101" t="e">
        <f>(FZ$40*(1-'Model Assumptions'!$I$993)*$D252)/FZ$43</f>
        <v>#DIV/0!</v>
      </c>
      <c r="GA252" s="101" t="e">
        <f>(GA$40*(1-'Model Assumptions'!$I$993)*$D252)/GA$43</f>
        <v>#DIV/0!</v>
      </c>
      <c r="GB252" s="101" t="e">
        <f>(GB$40*(1-'Model Assumptions'!$I$993)*$D252)/GB$43</f>
        <v>#DIV/0!</v>
      </c>
      <c r="GC252" s="101" t="e">
        <f>(GC$40*(1-'Model Assumptions'!$I$993)*$D252)/GC$43</f>
        <v>#DIV/0!</v>
      </c>
      <c r="GD252" s="101" t="e">
        <f>(GD$40*(1-'Model Assumptions'!$I$993)*$D252)/GD$43</f>
        <v>#DIV/0!</v>
      </c>
      <c r="GE252" s="101" t="e">
        <f>(GE$40*(1-'Model Assumptions'!$I$993)*$D252)/GE$43</f>
        <v>#DIV/0!</v>
      </c>
      <c r="GF252" s="101" t="e">
        <f>(GF$40*(1-'Model Assumptions'!$I$993)*$D252)/GF$43</f>
        <v>#DIV/0!</v>
      </c>
      <c r="GG252" s="101" t="e">
        <f>(GG$40*(1-'Model Assumptions'!$I$993)*$D252)/GG$43</f>
        <v>#DIV/0!</v>
      </c>
      <c r="GH252" s="101" t="e">
        <f>(GH$40*(1-'Model Assumptions'!$I$993)*$D252)/GH$43</f>
        <v>#DIV/0!</v>
      </c>
      <c r="GI252" s="101" t="e">
        <f>(GI$40*(1-'Model Assumptions'!$I$993)*$D252)/GI$43</f>
        <v>#DIV/0!</v>
      </c>
      <c r="GJ252" s="101" t="e">
        <f>(GJ$40*(1-'Model Assumptions'!$I$993)*$D252)/GJ$43</f>
        <v>#DIV/0!</v>
      </c>
      <c r="GK252" s="101" t="e">
        <f>(GK$40*(1-'Model Assumptions'!$I$993)*$D252)/GK$43</f>
        <v>#DIV/0!</v>
      </c>
      <c r="GL252" s="101" t="e">
        <f>(GL$40*(1-'Model Assumptions'!$I$993)*$D252)/GL$43</f>
        <v>#DIV/0!</v>
      </c>
      <c r="GM252" s="101" t="e">
        <f>(GM$40*(1-'Model Assumptions'!$I$993)*$D252)/GM$43</f>
        <v>#DIV/0!</v>
      </c>
      <c r="GN252" s="101" t="e">
        <f>(GN$40*(1-'Model Assumptions'!$I$993)*$D252)/GN$43</f>
        <v>#DIV/0!</v>
      </c>
      <c r="GO252" s="101" t="e">
        <f>(GO$40*(1-'Model Assumptions'!$I$993)*$D252)/GO$43</f>
        <v>#DIV/0!</v>
      </c>
      <c r="GP252" s="101" t="e">
        <f>(GP$40*(1-'Model Assumptions'!$I$993)*$D252)/GP$43</f>
        <v>#DIV/0!</v>
      </c>
      <c r="GQ252" s="101" t="e">
        <f>(GQ$40*(1-'Model Assumptions'!$I$993)*$D252)/GQ$43</f>
        <v>#DIV/0!</v>
      </c>
      <c r="GR252" s="101" t="e">
        <f>(GR$40*(1-'Model Assumptions'!$I$993)*$D252)/GR$43</f>
        <v>#DIV/0!</v>
      </c>
      <c r="GS252" s="101" t="e">
        <f>(GS$40*(1-'Model Assumptions'!$I$993)*$D252)/GS$43</f>
        <v>#DIV/0!</v>
      </c>
      <c r="GT252" s="101" t="e">
        <f>(GT$40*(1-'Model Assumptions'!$I$993)*$D252)/GT$43</f>
        <v>#DIV/0!</v>
      </c>
      <c r="GU252" s="101" t="e">
        <f>(GU$40*(1-'Model Assumptions'!$I$993)*$D252)/GU$43</f>
        <v>#DIV/0!</v>
      </c>
      <c r="GV252" s="101" t="e">
        <f>(GV$40*(1-'Model Assumptions'!$I$993)*$D252)/GV$43</f>
        <v>#DIV/0!</v>
      </c>
      <c r="GX252" s="230"/>
    </row>
    <row r="253" spans="1:206" ht="12" hidden="1" customHeight="1" x14ac:dyDescent="0.2">
      <c r="A253" s="230"/>
      <c r="B253" s="230"/>
      <c r="C253" s="102">
        <f t="shared" si="381"/>
        <v>7</v>
      </c>
      <c r="D253" s="122">
        <f>1/(1+'Model Assumptions'!$I$991/12)^C252</f>
        <v>0.97536057007075971</v>
      </c>
      <c r="E253" s="101">
        <f>(E$40*(1-'Model Assumptions'!$I$993)*$D253)/E$43</f>
        <v>108.44961026574022</v>
      </c>
      <c r="F253" s="101">
        <f>(F$40*(1-'Model Assumptions'!$I$993)*$D253)/F$43</f>
        <v>105.64142526443523</v>
      </c>
      <c r="G253" s="101">
        <f>(G$40*(1-'Model Assumptions'!$I$993)*$D253)/G$43</f>
        <v>97.216870260520295</v>
      </c>
      <c r="H253" s="101">
        <f>(H$40*(1-'Model Assumptions'!$I$993)*$D253)/H$43</f>
        <v>72.832904776779827</v>
      </c>
      <c r="I253" s="101">
        <f>(I$40*(1-'Model Assumptions'!$I$993)*$D253)/I$43</f>
        <v>69.912090013645908</v>
      </c>
      <c r="J253" s="101">
        <f>(J$40*(1-'Model Assumptions'!$I$993)*$D253)/J$43</f>
        <v>62.050683818875591</v>
      </c>
      <c r="K253" s="101">
        <f>(K$40*(1-'Model Assumptions'!$I$993)*$D253)/K$43</f>
        <v>123.57147862404601</v>
      </c>
      <c r="L253" s="101">
        <f>(L$40*(1-'Model Assumptions'!$I$993)*$D253)/L$43</f>
        <v>120.53463252909506</v>
      </c>
      <c r="M253" s="101">
        <f>(M$40*(1-'Model Assumptions'!$I$993)*$D253)/M$43</f>
        <v>111.42409424424226</v>
      </c>
      <c r="N253" s="101">
        <f>(N$40*(1-'Model Assumptions'!$I$993)*$D253)/N$43</f>
        <v>83.795030991833585</v>
      </c>
      <c r="O253" s="101">
        <f>(O$40*(1-'Model Assumptions'!$I$993)*$D253)/O$43</f>
        <v>80.636862233972991</v>
      </c>
      <c r="P253" s="101">
        <f>(P$40*(1-'Model Assumptions'!$I$993)*$D253)/P$43</f>
        <v>72.132937263668552</v>
      </c>
      <c r="Q253" s="101">
        <f>(Q$40*(1-'Model Assumptions'!$I$993)*$D253)/Q$43</f>
        <v>123.43730558562565</v>
      </c>
      <c r="R253" s="101">
        <f>(R$40*(1-'Model Assumptions'!$I$993)*$D253)/R$43</f>
        <v>120.40423901288374</v>
      </c>
      <c r="S253" s="101">
        <f>(S$40*(1-'Model Assumptions'!$I$993)*$D253)/S$43</f>
        <v>111.30314953355349</v>
      </c>
      <c r="T253" s="101">
        <f>(T$40*(1-'Model Assumptions'!$I$993)*$D253)/T$43</f>
        <v>83.702810649933397</v>
      </c>
      <c r="U253" s="101">
        <f>(U$40*(1-'Model Assumptions'!$I$993)*$D253)/U$43</f>
        <v>80.549177318723622</v>
      </c>
      <c r="V253" s="101">
        <f>(V$40*(1-'Model Assumptions'!$I$993)*$D253)/V$43</f>
        <v>72.054323201720834</v>
      </c>
      <c r="W253" s="101">
        <f>(W$40*(1-'Model Assumptions'!$I$993)*$D253)/W$43</f>
        <v>225.26519294115545</v>
      </c>
      <c r="X253" s="101">
        <f>(X$40*(1-'Model Assumptions'!$I$993)*$D253)/X$43</f>
        <v>221.16252158325975</v>
      </c>
      <c r="Y253" s="101">
        <f>(Y$40*(1-'Model Assumptions'!$I$993)*$D253)/Y$43</f>
        <v>208.85261774846791</v>
      </c>
      <c r="Z253" s="101">
        <f>(Z$40*(1-'Model Assumptions'!$I$993)*$D253)/Z$43</f>
        <v>159.86018316177095</v>
      </c>
      <c r="AA253" s="101">
        <f>(AA$40*(1-'Model Assumptions'!$I$993)*$D253)/AA$43</f>
        <v>155.59385849222437</v>
      </c>
      <c r="AB253" s="101">
        <f>(AB$40*(1-'Model Assumptions'!$I$993)*$D253)/AB$43</f>
        <v>144.10562278567446</v>
      </c>
      <c r="AC253" s="101">
        <f>(AC$40*(1-'Model Assumptions'!$I$993)*$D253)/AC$43</f>
        <v>192.98807327608884</v>
      </c>
      <c r="AD253" s="101">
        <f>(AD$40*(1-'Model Assumptions'!$I$993)*$D253)/AD$43</f>
        <v>188.87406335156604</v>
      </c>
      <c r="AE253" s="101">
        <f>(AE$40*(1-'Model Assumptions'!$I$993)*$D253)/AE$43</f>
        <v>176.530143816893</v>
      </c>
      <c r="AF253" s="101">
        <f>(AF$40*(1-'Model Assumptions'!$I$993)*$D253)/AF$43</f>
        <v>133.98255050102406</v>
      </c>
      <c r="AG253" s="101">
        <f>(AG$40*(1-'Model Assumptions'!$I$993)*$D253)/AG$43</f>
        <v>129.70261955152506</v>
      </c>
      <c r="AH253" s="101">
        <f>(AH$40*(1-'Model Assumptions'!$I$993)*$D253)/AH$43</f>
        <v>118.18112404953571</v>
      </c>
      <c r="AI253" s="101">
        <f>(AI$40*(1-'Model Assumptions'!$I$993)*$D253)/AI$43</f>
        <v>225.81322366146398</v>
      </c>
      <c r="AJ253" s="101">
        <f>(AJ$40*(1-'Model Assumptions'!$I$993)*$D253)/AJ$43</f>
        <v>221.38173387138309</v>
      </c>
      <c r="AK253" s="101">
        <f>(AK$40*(1-'Model Assumptions'!$I$993)*$D253)/AK$43</f>
        <v>208.08348497893152</v>
      </c>
      <c r="AL253" s="101">
        <f>(AL$40*(1-'Model Assumptions'!$I$993)*$D253)/AL$43</f>
        <v>158.66585414371926</v>
      </c>
      <c r="AM253" s="101">
        <f>(AM$40*(1-'Model Assumptions'!$I$993)*$D253)/AM$43</f>
        <v>154.05634885759338</v>
      </c>
      <c r="AN253" s="101">
        <f>(AN$40*(1-'Model Assumptions'!$I$993)*$D253)/AN$43</f>
        <v>141.6459097320415</v>
      </c>
      <c r="AO253" s="101">
        <f>(AO$40*(1-'Model Assumptions'!$I$993)*$D253)/AO$43</f>
        <v>202.29892623801996</v>
      </c>
      <c r="AP253" s="101">
        <f>(AP$40*(1-'Model Assumptions'!$I$993)*$D253)/AP$43</f>
        <v>197.9883811586279</v>
      </c>
      <c r="AQ253" s="101">
        <f>(AQ$40*(1-'Model Assumptions'!$I$993)*$D253)/AQ$43</f>
        <v>185.05674592045162</v>
      </c>
      <c r="AR253" s="101">
        <f>(AR$40*(1-'Model Assumptions'!$I$993)*$D253)/AR$43</f>
        <v>140.45762794952432</v>
      </c>
      <c r="AS253" s="101">
        <f>(AS$40*(1-'Model Assumptions'!$I$993)*$D253)/AS$43</f>
        <v>135.97511460962161</v>
      </c>
      <c r="AT253" s="101">
        <f>(AT$40*(1-'Model Assumptions'!$I$993)*$D253)/AT$43</f>
        <v>123.90483248288193</v>
      </c>
      <c r="AU253" s="101">
        <f>(AU$40*(1-'Model Assumptions'!$I$993)*$D253)/AU$43</f>
        <v>243.66957633799879</v>
      </c>
      <c r="AV253" s="101">
        <f>(AV$40*(1-'Model Assumptions'!$I$993)*$D253)/AV$43</f>
        <v>239.06800804851184</v>
      </c>
      <c r="AW253" s="101">
        <f>(AW$40*(1-'Model Assumptions'!$I$993)*$D253)/AW$43</f>
        <v>225.26708270226001</v>
      </c>
      <c r="AX253" s="101">
        <f>(AX$40*(1-'Model Assumptions'!$I$993)*$D253)/AX$43</f>
        <v>172.11641778119454</v>
      </c>
      <c r="AY253" s="101">
        <f>(AY$40*(1-'Model Assumptions'!$I$993)*$D253)/AY$43</f>
        <v>167.33154266456992</v>
      </c>
      <c r="AZ253" s="101">
        <f>(AZ$40*(1-'Model Assumptions'!$I$993)*$D253)/AZ$43</f>
        <v>154.45093097621546</v>
      </c>
      <c r="BA253" s="101">
        <f>(BA$40*(1-'Model Assumptions'!$I$993)*$D253)/BA$43</f>
        <v>195.91153370476908</v>
      </c>
      <c r="BB253" s="101">
        <f>(BB$40*(1-'Model Assumptions'!$I$993)*$D253)/BB$43</f>
        <v>190.62020261213522</v>
      </c>
      <c r="BC253" s="101">
        <f>(BC$40*(1-'Model Assumptions'!$I$993)*$D253)/BC$43</f>
        <v>174.75187861754713</v>
      </c>
      <c r="BD253" s="101">
        <f>(BD$40*(1-'Model Assumptions'!$I$993)*$D253)/BD$43</f>
        <v>130.4902719798857</v>
      </c>
      <c r="BE253" s="101">
        <f>(BE$40*(1-'Model Assumptions'!$I$993)*$D253)/BE$43</f>
        <v>124.99031126131369</v>
      </c>
      <c r="BF253" s="101">
        <f>(BF$40*(1-'Model Assumptions'!$I$993)*$D253)/BF$43</f>
        <v>110.17760781970607</v>
      </c>
      <c r="BG253" s="101">
        <f>(BG$40*(1-'Model Assumptions'!$I$993)*$D253)/BG$43</f>
        <v>248.58862449304377</v>
      </c>
      <c r="BH253" s="101">
        <f>(BH$40*(1-'Model Assumptions'!$I$993)*$D253)/BH$43</f>
        <v>243.30296268372342</v>
      </c>
      <c r="BI253" s="101">
        <f>(BI$40*(1-'Model Assumptions'!$I$993)*$D253)/BI$43</f>
        <v>227.44786701686692</v>
      </c>
      <c r="BJ253" s="101">
        <f>(BJ$40*(1-'Model Assumptions'!$I$993)*$D253)/BJ$43</f>
        <v>172.65613355264318</v>
      </c>
      <c r="BK253" s="101">
        <f>(BK$40*(1-'Model Assumptions'!$I$993)*$D253)/BK$43</f>
        <v>167.15919645183843</v>
      </c>
      <c r="BL253" s="101">
        <f>(BL$40*(1-'Model Assumptions'!$I$993)*$D253)/BL$43</f>
        <v>152.36161109906692</v>
      </c>
      <c r="BM253" s="101">
        <f>(BM$40*(1-'Model Assumptions'!$I$993)*$D253)/BM$43</f>
        <v>256.36310167700651</v>
      </c>
      <c r="BN253" s="101">
        <f>(BN$40*(1-'Model Assumptions'!$I$993)*$D253)/BN$43</f>
        <v>250.41224395889796</v>
      </c>
      <c r="BO253" s="101">
        <f>(BO$40*(1-'Model Assumptions'!$I$993)*$D253)/BO$43</f>
        <v>232.56345032678121</v>
      </c>
      <c r="BP253" s="101">
        <f>(BP$40*(1-'Model Assumptions'!$I$993)*$D253)/BP$43</f>
        <v>175.57846012466069</v>
      </c>
      <c r="BQ253" s="101">
        <f>(BQ$40*(1-'Model Assumptions'!$I$993)*$D253)/BQ$43</f>
        <v>169.39062636404631</v>
      </c>
      <c r="BR253" s="101">
        <f>(BR$40*(1-'Model Assumptions'!$I$993)*$D253)/BR$43</f>
        <v>152.73049246666767</v>
      </c>
      <c r="BS253" s="101">
        <f>(BS$40*(1-'Model Assumptions'!$I$993)*$D253)/BS$43</f>
        <v>215.12473485434359</v>
      </c>
      <c r="BT253" s="101">
        <f>(BT$40*(1-'Model Assumptions'!$I$993)*$D253)/BT$43</f>
        <v>209.88064778932252</v>
      </c>
      <c r="BU253" s="101">
        <f>(BU$40*(1-'Model Assumptions'!$I$993)*$D253)/BU$43</f>
        <v>194.15216611646829</v>
      </c>
      <c r="BV253" s="101">
        <f>(BV$40*(1-'Model Assumptions'!$I$993)*$D253)/BV$43</f>
        <v>146.09516327650479</v>
      </c>
      <c r="BW253" s="101">
        <f>(BW$40*(1-'Model Assumptions'!$I$993)*$D253)/BW$43</f>
        <v>140.64206863332464</v>
      </c>
      <c r="BX253" s="101">
        <f>(BX$40*(1-'Model Assumptions'!$I$993)*$D253)/BX$43</f>
        <v>125.96089256459111</v>
      </c>
      <c r="BY253" s="101">
        <f>(BY$40*(1-'Model Assumptions'!$I$993)*$D253)/BY$43</f>
        <v>294.09407188969504</v>
      </c>
      <c r="BZ253" s="101">
        <f>(BZ$40*(1-'Model Assumptions'!$I$993)*$D253)/BZ$43</f>
        <v>287.85030120038709</v>
      </c>
      <c r="CA253" s="101">
        <f>(CA$40*(1-'Model Assumptions'!$I$993)*$D253)/CA$43</f>
        <v>269.12087889356769</v>
      </c>
      <c r="CB253" s="101">
        <f>(CB$40*(1-'Model Assumptions'!$I$993)*$D253)/CB$43</f>
        <v>204.30887614877904</v>
      </c>
      <c r="CC253" s="101">
        <f>(CC$40*(1-'Model Assumptions'!$I$993)*$D253)/CC$43</f>
        <v>197.81565699367547</v>
      </c>
      <c r="CD253" s="101">
        <f>(CD$40*(1-'Model Assumptions'!$I$993)*$D253)/CD$43</f>
        <v>180.33461087249677</v>
      </c>
      <c r="CE253" s="101">
        <f>(CE$40*(1-'Model Assumptions'!$I$993)*$D253)/CE$43</f>
        <v>289.11455137930574</v>
      </c>
      <c r="CF253" s="101">
        <f>(CF$40*(1-'Model Assumptions'!$I$993)*$D253)/CF$43</f>
        <v>282.09030935383424</v>
      </c>
      <c r="CG253" s="101">
        <f>(CG$40*(1-'Model Assumptions'!$I$993)*$D253)/CG$43</f>
        <v>261.01191399410629</v>
      </c>
      <c r="CH253" s="101">
        <f>(CH$40*(1-'Model Assumptions'!$I$993)*$D253)/CH$43</f>
        <v>196.4444463362415</v>
      </c>
      <c r="CI253" s="101">
        <f>(CI$40*(1-'Model Assumptions'!$I$993)*$D253)/CI$43</f>
        <v>189.1378740017559</v>
      </c>
      <c r="CJ253" s="101">
        <f>(CJ$40*(1-'Model Assumptions'!$I$993)*$D253)/CJ$43</f>
        <v>169.46470499934318</v>
      </c>
      <c r="CK253" s="101">
        <f>(CK$40*(1-'Model Assumptions'!$I$993)*$D253)/CK$43</f>
        <v>368.24829763074973</v>
      </c>
      <c r="CL253" s="101">
        <f>(CL$40*(1-'Model Assumptions'!$I$993)*$D253)/CL$43</f>
        <v>360.75917437356833</v>
      </c>
      <c r="CM253" s="101">
        <f>(CM$40*(1-'Model Assumptions'!$I$993)*$D253)/CM$43</f>
        <v>338.291804602024</v>
      </c>
      <c r="CN253" s="101">
        <f>(CN$40*(1-'Model Assumptions'!$I$993)*$D253)/CN$43</f>
        <v>257.45349383431005</v>
      </c>
      <c r="CO253" s="101">
        <f>(CO$40*(1-'Model Assumptions'!$I$993)*$D253)/CO$43</f>
        <v>249.66465446595296</v>
      </c>
      <c r="CP253" s="101">
        <f>(CP$40*(1-'Model Assumptions'!$I$993)*$D253)/CP$43</f>
        <v>228.69586525028674</v>
      </c>
      <c r="CQ253" s="101">
        <f>(CQ$40*(1-'Model Assumptions'!$I$993)*$D253)/CQ$43</f>
        <v>425.16790209865411</v>
      </c>
      <c r="CR253" s="101">
        <f>(CR$40*(1-'Model Assumptions'!$I$993)*$D253)/CR$43</f>
        <v>416.52980408992931</v>
      </c>
      <c r="CS253" s="101">
        <f>(CS$40*(1-'Model Assumptions'!$I$993)*$D253)/CS$43</f>
        <v>390.61362030265042</v>
      </c>
      <c r="CT253" s="101">
        <f>(CT$40*(1-'Model Assumptions'!$I$993)*$D253)/CT$43</f>
        <v>297.2851224907742</v>
      </c>
      <c r="CU253" s="101">
        <f>(CU$40*(1-'Model Assumptions'!$I$993)*$D253)/CU$43</f>
        <v>288.30195410436551</v>
      </c>
      <c r="CV253" s="101">
        <f>(CV$40*(1-'Model Assumptions'!$I$993)*$D253)/CV$43</f>
        <v>264.11301196661066</v>
      </c>
      <c r="CW253" s="101">
        <f>(CW$40*(1-'Model Assumptions'!$I$993)*$D253)/CW$43</f>
        <v>385.91378443572881</v>
      </c>
      <c r="CX253" s="101">
        <f>(CX$40*(1-'Model Assumptions'!$I$993)*$D253)/CX$43</f>
        <v>376.98655297801366</v>
      </c>
      <c r="CY253" s="101">
        <f>(CY$40*(1-'Model Assumptions'!$I$993)*$D253)/CY$43</f>
        <v>350.20107908265919</v>
      </c>
      <c r="CZ253" s="101">
        <f>(CZ$40*(1-'Model Assumptions'!$I$993)*$D253)/CZ$43</f>
        <v>264.44863353877201</v>
      </c>
      <c r="DA253" s="101">
        <f>(DA$40*(1-'Model Assumptions'!$I$993)*$D253)/DA$43</f>
        <v>255.16310337564136</v>
      </c>
      <c r="DB253" s="101">
        <f>(DB$40*(1-'Model Assumptions'!$I$993)*$D253)/DB$43</f>
        <v>230.16383167627174</v>
      </c>
      <c r="DC253" s="101">
        <f>(DC$40*(1-'Model Assumptions'!$I$993)*$D253)/DC$43</f>
        <v>75.877687868369705</v>
      </c>
      <c r="DD253" s="101">
        <f>(DD$40*(1-'Model Assumptions'!$I$993)*$D253)/DD$43</f>
        <v>72.920211739808266</v>
      </c>
      <c r="DE253" s="101">
        <f>(DE$40*(1-'Model Assumptions'!$I$993)*$D253)/DE$43</f>
        <v>67.009039004894447</v>
      </c>
      <c r="DF253" s="101">
        <f>(DF$40*(1-'Model Assumptions'!$I$993)*$D253)/DF$43</f>
        <v>46.039115932565508</v>
      </c>
      <c r="DG253" s="101">
        <f>(DG$40*(1-'Model Assumptions'!$I$993)*$D253)/DG$43</f>
        <v>42.965608472187036</v>
      </c>
      <c r="DH253" s="101">
        <f>(DH$40*(1-'Model Assumptions'!$I$993)*$D253)/DH$43</f>
        <v>37.052923928389582</v>
      </c>
      <c r="DI253" s="101">
        <f>(DI$40*(1-'Model Assumptions'!$I$993)*$D253)/DI$43</f>
        <v>63.571563555786945</v>
      </c>
      <c r="DJ253" s="101">
        <f>(DJ$40*(1-'Model Assumptions'!$I$993)*$D253)/DJ$43</f>
        <v>61.080858420039988</v>
      </c>
      <c r="DK253" s="101">
        <f>(DK$40*(1-'Model Assumptions'!$I$993)*$D253)/DK$43</f>
        <v>56.097558387441602</v>
      </c>
      <c r="DL253" s="101">
        <f>(DL$40*(1-'Model Assumptions'!$I$993)*$D253)/DL$43</f>
        <v>38.498213221120437</v>
      </c>
      <c r="DM253" s="101">
        <f>(DM$40*(1-'Model Assumptions'!$I$993)*$D253)/DM$43</f>
        <v>35.906972794613452</v>
      </c>
      <c r="DN253" s="101">
        <f>(DN$40*(1-'Model Assumptions'!$I$993)*$D253)/DN$43</f>
        <v>30.92405071423595</v>
      </c>
      <c r="DO253" s="101">
        <f>(DO$40*(1-'Model Assumptions'!$I$993)*$D253)/DO$43</f>
        <v>78.872959219021382</v>
      </c>
      <c r="DP253" s="101">
        <f>(DP$40*(1-'Model Assumptions'!$I$993)*$D253)/DP$43</f>
        <v>76.019419951208121</v>
      </c>
      <c r="DQ253" s="101">
        <f>(DQ$40*(1-'Model Assumptions'!$I$993)*$D253)/DQ$43</f>
        <v>70.310451654477077</v>
      </c>
      <c r="DR253" s="101">
        <f>(DR$40*(1-'Model Assumptions'!$I$993)*$D253)/DR$43</f>
        <v>48.943300797979695</v>
      </c>
      <c r="DS253" s="101">
        <f>(DS$40*(1-'Model Assumptions'!$I$993)*$D253)/DS$43</f>
        <v>45.975619959453894</v>
      </c>
      <c r="DT253" s="101">
        <f>(DT$40*(1-'Model Assumptions'!$I$993)*$D253)/DT$43</f>
        <v>40.268541423827365</v>
      </c>
      <c r="DU253" s="101">
        <f>(DU$40*(1-'Model Assumptions'!$I$993)*$D253)/DU$43</f>
        <v>115.49274990225679</v>
      </c>
      <c r="DV253" s="101">
        <f>(DV$40*(1-'Model Assumptions'!$I$993)*$D253)/DV$43</f>
        <v>111.04236250113081</v>
      </c>
      <c r="DW253" s="101">
        <f>(DW$40*(1-'Model Assumptions'!$I$993)*$D253)/DW$43</f>
        <v>102.1396979377743</v>
      </c>
      <c r="DX253" s="101">
        <f>(DX$40*(1-'Model Assumptions'!$I$993)*$D253)/DX$43</f>
        <v>70.317254794453319</v>
      </c>
      <c r="DY253" s="101">
        <f>(DY$40*(1-'Model Assumptions'!$I$993)*$D253)/DY$43</f>
        <v>65.688095992840488</v>
      </c>
      <c r="DZ253" s="101">
        <f>(DZ$40*(1-'Model Assumptions'!$I$993)*$D253)/DZ$43</f>
        <v>56.786565286146704</v>
      </c>
      <c r="EA253" s="101">
        <f>(EA$40*(1-'Model Assumptions'!$I$993)*$D253)/EA$43</f>
        <v>181.72509709319672</v>
      </c>
      <c r="EB253" s="101">
        <f>(EB$40*(1-'Model Assumptions'!$I$993)*$D253)/EB$43</f>
        <v>177.39187488055055</v>
      </c>
      <c r="EC253" s="101">
        <f>(EC$40*(1-'Model Assumptions'!$I$993)*$D253)/EC$43</f>
        <v>168.72354069415354</v>
      </c>
      <c r="ED253" s="101">
        <f>(ED$40*(1-'Model Assumptions'!$I$993)*$D253)/ED$43</f>
        <v>123.88517896739501</v>
      </c>
      <c r="EE253" s="101">
        <f>(EE$40*(1-'Model Assumptions'!$I$993)*$D253)/EE$43</f>
        <v>119.37847668535457</v>
      </c>
      <c r="EF253" s="101">
        <f>(EF$40*(1-'Model Assumptions'!$I$993)*$D253)/EF$43</f>
        <v>110.7112763556203</v>
      </c>
      <c r="EG253" s="101" t="e">
        <f>(EG$40*(1-'Model Assumptions'!$I$993)*$D253)/EG$43</f>
        <v>#DIV/0!</v>
      </c>
      <c r="EH253" s="101" t="e">
        <f>(EH$40*(1-'Model Assumptions'!$I$993)*$D253)/EH$43</f>
        <v>#DIV/0!</v>
      </c>
      <c r="EI253" s="101" t="e">
        <f>(EI$40*(1-'Model Assumptions'!$I$993)*$D253)/EI$43</f>
        <v>#DIV/0!</v>
      </c>
      <c r="EJ253" s="101" t="e">
        <f>(EJ$40*(1-'Model Assumptions'!$I$993)*$D253)/EJ$43</f>
        <v>#DIV/0!</v>
      </c>
      <c r="EK253" s="101" t="e">
        <f>(EK$40*(1-'Model Assumptions'!$I$993)*$D253)/EK$43</f>
        <v>#DIV/0!</v>
      </c>
      <c r="EL253" s="101" t="e">
        <f>(EL$40*(1-'Model Assumptions'!$I$993)*$D253)/EL$43</f>
        <v>#DIV/0!</v>
      </c>
      <c r="EM253" s="101" t="e">
        <f>(EM$40*(1-'Model Assumptions'!$I$993)*$D253)/EM$43</f>
        <v>#DIV/0!</v>
      </c>
      <c r="EN253" s="101" t="e">
        <f>(EN$40*(1-'Model Assumptions'!$I$993)*$D253)/EN$43</f>
        <v>#DIV/0!</v>
      </c>
      <c r="EO253" s="101" t="e">
        <f>(EO$40*(1-'Model Assumptions'!$I$993)*$D253)/EO$43</f>
        <v>#DIV/0!</v>
      </c>
      <c r="EP253" s="101" t="e">
        <f>(EP$40*(1-'Model Assumptions'!$I$993)*$D253)/EP$43</f>
        <v>#DIV/0!</v>
      </c>
      <c r="EQ253" s="101" t="e">
        <f>(EQ$40*(1-'Model Assumptions'!$I$993)*$D253)/EQ$43</f>
        <v>#DIV/0!</v>
      </c>
      <c r="ER253" s="101" t="e">
        <f>(ER$40*(1-'Model Assumptions'!$I$993)*$D253)/ER$43</f>
        <v>#DIV/0!</v>
      </c>
      <c r="ES253" s="101" t="e">
        <f>(ES$40*(1-'Model Assumptions'!$I$993)*$D253)/ES$43</f>
        <v>#DIV/0!</v>
      </c>
      <c r="ET253" s="101" t="e">
        <f>(ET$40*(1-'Model Assumptions'!$I$993)*$D253)/ET$43</f>
        <v>#DIV/0!</v>
      </c>
      <c r="EU253" s="101" t="e">
        <f>(EU$40*(1-'Model Assumptions'!$I$993)*$D253)/EU$43</f>
        <v>#DIV/0!</v>
      </c>
      <c r="EV253" s="101" t="e">
        <f>(EV$40*(1-'Model Assumptions'!$I$993)*$D253)/EV$43</f>
        <v>#DIV/0!</v>
      </c>
      <c r="EW253" s="101" t="e">
        <f>(EW$40*(1-'Model Assumptions'!$I$993)*$D253)/EW$43</f>
        <v>#DIV/0!</v>
      </c>
      <c r="EX253" s="101" t="e">
        <f>(EX$40*(1-'Model Assumptions'!$I$993)*$D253)/EX$43</f>
        <v>#DIV/0!</v>
      </c>
      <c r="EY253" s="101" t="e">
        <f>(EY$40*(1-'Model Assumptions'!$I$993)*$D253)/EY$43</f>
        <v>#DIV/0!</v>
      </c>
      <c r="EZ253" s="101" t="e">
        <f>(EZ$40*(1-'Model Assumptions'!$I$993)*$D253)/EZ$43</f>
        <v>#DIV/0!</v>
      </c>
      <c r="FA253" s="101" t="e">
        <f>(FA$40*(1-'Model Assumptions'!$I$993)*$D253)/FA$43</f>
        <v>#DIV/0!</v>
      </c>
      <c r="FB253" s="101" t="e">
        <f>(FB$40*(1-'Model Assumptions'!$I$993)*$D253)/FB$43</f>
        <v>#DIV/0!</v>
      </c>
      <c r="FC253" s="101" t="e">
        <f>(FC$40*(1-'Model Assumptions'!$I$993)*$D253)/FC$43</f>
        <v>#DIV/0!</v>
      </c>
      <c r="FD253" s="101" t="e">
        <f>(FD$40*(1-'Model Assumptions'!$I$993)*$D253)/FD$43</f>
        <v>#DIV/0!</v>
      </c>
      <c r="FE253" s="101" t="e">
        <f>(FE$40*(1-'Model Assumptions'!$I$993)*$D253)/FE$43</f>
        <v>#DIV/0!</v>
      </c>
      <c r="FF253" s="101" t="e">
        <f>(FF$40*(1-'Model Assumptions'!$I$993)*$D253)/FF$43</f>
        <v>#DIV/0!</v>
      </c>
      <c r="FG253" s="101" t="e">
        <f>(FG$40*(1-'Model Assumptions'!$I$993)*$D253)/FG$43</f>
        <v>#DIV/0!</v>
      </c>
      <c r="FH253" s="101" t="e">
        <f>(FH$40*(1-'Model Assumptions'!$I$993)*$D253)/FH$43</f>
        <v>#DIV/0!</v>
      </c>
      <c r="FI253" s="101" t="e">
        <f>(FI$40*(1-'Model Assumptions'!$I$993)*$D253)/FI$43</f>
        <v>#DIV/0!</v>
      </c>
      <c r="FJ253" s="101" t="e">
        <f>(FJ$40*(1-'Model Assumptions'!$I$993)*$D253)/FJ$43</f>
        <v>#DIV/0!</v>
      </c>
      <c r="FK253" s="101" t="e">
        <f>(FK$40*(1-'Model Assumptions'!$I$993)*$D253)/FK$43</f>
        <v>#DIV/0!</v>
      </c>
      <c r="FL253" s="101" t="e">
        <f>(FL$40*(1-'Model Assumptions'!$I$993)*$D253)/FL$43</f>
        <v>#DIV/0!</v>
      </c>
      <c r="FM253" s="101" t="e">
        <f>(FM$40*(1-'Model Assumptions'!$I$993)*$D253)/FM$43</f>
        <v>#DIV/0!</v>
      </c>
      <c r="FN253" s="101" t="e">
        <f>(FN$40*(1-'Model Assumptions'!$I$993)*$D253)/FN$43</f>
        <v>#DIV/0!</v>
      </c>
      <c r="FO253" s="101" t="e">
        <f>(FO$40*(1-'Model Assumptions'!$I$993)*$D253)/FO$43</f>
        <v>#DIV/0!</v>
      </c>
      <c r="FP253" s="101" t="e">
        <f>(FP$40*(1-'Model Assumptions'!$I$993)*$D253)/FP$43</f>
        <v>#DIV/0!</v>
      </c>
      <c r="FQ253" s="101" t="e">
        <f>(FQ$40*(1-'Model Assumptions'!$I$993)*$D253)/FQ$43</f>
        <v>#DIV/0!</v>
      </c>
      <c r="FR253" s="101" t="e">
        <f>(FR$40*(1-'Model Assumptions'!$I$993)*$D253)/FR$43</f>
        <v>#DIV/0!</v>
      </c>
      <c r="FS253" s="101" t="e">
        <f>(FS$40*(1-'Model Assumptions'!$I$993)*$D253)/FS$43</f>
        <v>#DIV/0!</v>
      </c>
      <c r="FT253" s="101" t="e">
        <f>(FT$40*(1-'Model Assumptions'!$I$993)*$D253)/FT$43</f>
        <v>#DIV/0!</v>
      </c>
      <c r="FU253" s="101" t="e">
        <f>(FU$40*(1-'Model Assumptions'!$I$993)*$D253)/FU$43</f>
        <v>#DIV/0!</v>
      </c>
      <c r="FV253" s="101" t="e">
        <f>(FV$40*(1-'Model Assumptions'!$I$993)*$D253)/FV$43</f>
        <v>#DIV/0!</v>
      </c>
      <c r="FW253" s="101" t="e">
        <f>(FW$40*(1-'Model Assumptions'!$I$993)*$D253)/FW$43</f>
        <v>#DIV/0!</v>
      </c>
      <c r="FX253" s="101" t="e">
        <f>(FX$40*(1-'Model Assumptions'!$I$993)*$D253)/FX$43</f>
        <v>#DIV/0!</v>
      </c>
      <c r="FY253" s="101" t="e">
        <f>(FY$40*(1-'Model Assumptions'!$I$993)*$D253)/FY$43</f>
        <v>#DIV/0!</v>
      </c>
      <c r="FZ253" s="101" t="e">
        <f>(FZ$40*(1-'Model Assumptions'!$I$993)*$D253)/FZ$43</f>
        <v>#DIV/0!</v>
      </c>
      <c r="GA253" s="101" t="e">
        <f>(GA$40*(1-'Model Assumptions'!$I$993)*$D253)/GA$43</f>
        <v>#DIV/0!</v>
      </c>
      <c r="GB253" s="101" t="e">
        <f>(GB$40*(1-'Model Assumptions'!$I$993)*$D253)/GB$43</f>
        <v>#DIV/0!</v>
      </c>
      <c r="GC253" s="101" t="e">
        <f>(GC$40*(1-'Model Assumptions'!$I$993)*$D253)/GC$43</f>
        <v>#DIV/0!</v>
      </c>
      <c r="GD253" s="101" t="e">
        <f>(GD$40*(1-'Model Assumptions'!$I$993)*$D253)/GD$43</f>
        <v>#DIV/0!</v>
      </c>
      <c r="GE253" s="101" t="e">
        <f>(GE$40*(1-'Model Assumptions'!$I$993)*$D253)/GE$43</f>
        <v>#DIV/0!</v>
      </c>
      <c r="GF253" s="101" t="e">
        <f>(GF$40*(1-'Model Assumptions'!$I$993)*$D253)/GF$43</f>
        <v>#DIV/0!</v>
      </c>
      <c r="GG253" s="101" t="e">
        <f>(GG$40*(1-'Model Assumptions'!$I$993)*$D253)/GG$43</f>
        <v>#DIV/0!</v>
      </c>
      <c r="GH253" s="101" t="e">
        <f>(GH$40*(1-'Model Assumptions'!$I$993)*$D253)/GH$43</f>
        <v>#DIV/0!</v>
      </c>
      <c r="GI253" s="101" t="e">
        <f>(GI$40*(1-'Model Assumptions'!$I$993)*$D253)/GI$43</f>
        <v>#DIV/0!</v>
      </c>
      <c r="GJ253" s="101" t="e">
        <f>(GJ$40*(1-'Model Assumptions'!$I$993)*$D253)/GJ$43</f>
        <v>#DIV/0!</v>
      </c>
      <c r="GK253" s="101" t="e">
        <f>(GK$40*(1-'Model Assumptions'!$I$993)*$D253)/GK$43</f>
        <v>#DIV/0!</v>
      </c>
      <c r="GL253" s="101" t="e">
        <f>(GL$40*(1-'Model Assumptions'!$I$993)*$D253)/GL$43</f>
        <v>#DIV/0!</v>
      </c>
      <c r="GM253" s="101" t="e">
        <f>(GM$40*(1-'Model Assumptions'!$I$993)*$D253)/GM$43</f>
        <v>#DIV/0!</v>
      </c>
      <c r="GN253" s="101" t="e">
        <f>(GN$40*(1-'Model Assumptions'!$I$993)*$D253)/GN$43</f>
        <v>#DIV/0!</v>
      </c>
      <c r="GO253" s="101" t="e">
        <f>(GO$40*(1-'Model Assumptions'!$I$993)*$D253)/GO$43</f>
        <v>#DIV/0!</v>
      </c>
      <c r="GP253" s="101" t="e">
        <f>(GP$40*(1-'Model Assumptions'!$I$993)*$D253)/GP$43</f>
        <v>#DIV/0!</v>
      </c>
      <c r="GQ253" s="101" t="e">
        <f>(GQ$40*(1-'Model Assumptions'!$I$993)*$D253)/GQ$43</f>
        <v>#DIV/0!</v>
      </c>
      <c r="GR253" s="101" t="e">
        <f>(GR$40*(1-'Model Assumptions'!$I$993)*$D253)/GR$43</f>
        <v>#DIV/0!</v>
      </c>
      <c r="GS253" s="101" t="e">
        <f>(GS$40*(1-'Model Assumptions'!$I$993)*$D253)/GS$43</f>
        <v>#DIV/0!</v>
      </c>
      <c r="GT253" s="101" t="e">
        <f>(GT$40*(1-'Model Assumptions'!$I$993)*$D253)/GT$43</f>
        <v>#DIV/0!</v>
      </c>
      <c r="GU253" s="101" t="e">
        <f>(GU$40*(1-'Model Assumptions'!$I$993)*$D253)/GU$43</f>
        <v>#DIV/0!</v>
      </c>
      <c r="GV253" s="101" t="e">
        <f>(GV$40*(1-'Model Assumptions'!$I$993)*$D253)/GV$43</f>
        <v>#DIV/0!</v>
      </c>
      <c r="GX253" s="230"/>
    </row>
    <row r="254" spans="1:206" ht="12" hidden="1" customHeight="1" x14ac:dyDescent="0.2">
      <c r="A254" s="230"/>
      <c r="B254" s="230"/>
      <c r="C254" s="102">
        <f t="shared" si="381"/>
        <v>8</v>
      </c>
      <c r="D254" s="122">
        <f>1/(1+'Model Assumptions'!$I$991/12)^C253</f>
        <v>0.97131343077586008</v>
      </c>
      <c r="E254" s="101">
        <f>(E$40*(1-'Model Assumptions'!$I$993)*$D254)/E$43</f>
        <v>107.9996118828948</v>
      </c>
      <c r="F254" s="101">
        <f>(F$40*(1-'Model Assumptions'!$I$993)*$D254)/F$43</f>
        <v>105.20307910151224</v>
      </c>
      <c r="G254" s="101">
        <f>(G$40*(1-'Model Assumptions'!$I$993)*$D254)/G$43</f>
        <v>96.813480757364587</v>
      </c>
      <c r="H254" s="101">
        <f>(H$40*(1-'Model Assumptions'!$I$993)*$D254)/H$43</f>
        <v>72.530693553639651</v>
      </c>
      <c r="I254" s="101">
        <f>(I$40*(1-'Model Assumptions'!$I$993)*$D254)/I$43</f>
        <v>69.621998353838237</v>
      </c>
      <c r="J254" s="101">
        <f>(J$40*(1-'Model Assumptions'!$I$993)*$D254)/J$43</f>
        <v>61.793212101784803</v>
      </c>
      <c r="K254" s="101">
        <f>(K$40*(1-'Model Assumptions'!$I$993)*$D254)/K$43</f>
        <v>123.05873389946487</v>
      </c>
      <c r="L254" s="101">
        <f>(L$40*(1-'Model Assumptions'!$I$993)*$D254)/L$43</f>
        <v>120.03448882565482</v>
      </c>
      <c r="M254" s="101">
        <f>(M$40*(1-'Model Assumptions'!$I$993)*$D254)/M$43</f>
        <v>110.96175360422461</v>
      </c>
      <c r="N254" s="101">
        <f>(N$40*(1-'Model Assumptions'!$I$993)*$D254)/N$43</f>
        <v>83.447333767801055</v>
      </c>
      <c r="O254" s="101">
        <f>(O$40*(1-'Model Assumptions'!$I$993)*$D254)/O$43</f>
        <v>80.302269444620379</v>
      </c>
      <c r="P254" s="101">
        <f>(P$40*(1-'Model Assumptions'!$I$993)*$D254)/P$43</f>
        <v>71.833630470043346</v>
      </c>
      <c r="Q254" s="101">
        <f>(Q$40*(1-'Model Assumptions'!$I$993)*$D254)/Q$43</f>
        <v>122.92511759564377</v>
      </c>
      <c r="R254" s="101">
        <f>(R$40*(1-'Model Assumptions'!$I$993)*$D254)/R$43</f>
        <v>119.90463636137797</v>
      </c>
      <c r="S254" s="101">
        <f>(S$40*(1-'Model Assumptions'!$I$993)*$D254)/S$43</f>
        <v>110.84131073880843</v>
      </c>
      <c r="T254" s="101">
        <f>(T$40*(1-'Model Assumptions'!$I$993)*$D254)/T$43</f>
        <v>83.355496082921206</v>
      </c>
      <c r="U254" s="101">
        <f>(U$40*(1-'Model Assumptions'!$I$993)*$D254)/U$43</f>
        <v>80.214948367193628</v>
      </c>
      <c r="V254" s="101">
        <f>(V$40*(1-'Model Assumptions'!$I$993)*$D254)/V$43</f>
        <v>71.75534260752282</v>
      </c>
      <c r="W254" s="101">
        <f>(W$40*(1-'Model Assumptions'!$I$993)*$D254)/W$43</f>
        <v>224.33048259700126</v>
      </c>
      <c r="X254" s="101">
        <f>(X$40*(1-'Model Assumptions'!$I$993)*$D254)/X$43</f>
        <v>220.24483477171088</v>
      </c>
      <c r="Y254" s="101">
        <f>(Y$40*(1-'Model Assumptions'!$I$993)*$D254)/Y$43</f>
        <v>207.98600937606759</v>
      </c>
      <c r="Z254" s="101">
        <f>(Z$40*(1-'Model Assumptions'!$I$993)*$D254)/Z$43</f>
        <v>159.19686289968885</v>
      </c>
      <c r="AA254" s="101">
        <f>(AA$40*(1-'Model Assumptions'!$I$993)*$D254)/AA$43</f>
        <v>154.94824082213214</v>
      </c>
      <c r="AB254" s="101">
        <f>(AB$40*(1-'Model Assumptions'!$I$993)*$D254)/AB$43</f>
        <v>143.50767414341024</v>
      </c>
      <c r="AC254" s="101">
        <f>(AC$40*(1-'Model Assumptions'!$I$993)*$D254)/AC$43</f>
        <v>192.18729288905107</v>
      </c>
      <c r="AD254" s="101">
        <f>(AD$40*(1-'Model Assumptions'!$I$993)*$D254)/AD$43</f>
        <v>188.09035354512795</v>
      </c>
      <c r="AE254" s="101">
        <f>(AE$40*(1-'Model Assumptions'!$I$993)*$D254)/AE$43</f>
        <v>175.79765359358635</v>
      </c>
      <c r="AF254" s="101">
        <f>(AF$40*(1-'Model Assumptions'!$I$993)*$D254)/AF$43</f>
        <v>133.4266063080737</v>
      </c>
      <c r="AG254" s="101">
        <f>(AG$40*(1-'Model Assumptions'!$I$993)*$D254)/AG$43</f>
        <v>129.16443440815769</v>
      </c>
      <c r="AH254" s="101">
        <f>(AH$40*(1-'Model Assumptions'!$I$993)*$D254)/AH$43</f>
        <v>117.69074594144631</v>
      </c>
      <c r="AI254" s="101">
        <f>(AI$40*(1-'Model Assumptions'!$I$993)*$D254)/AI$43</f>
        <v>224.87623933091842</v>
      </c>
      <c r="AJ254" s="101">
        <f>(AJ$40*(1-'Model Assumptions'!$I$993)*$D254)/AJ$43</f>
        <v>220.46313746527775</v>
      </c>
      <c r="AK254" s="101">
        <f>(AK$40*(1-'Model Assumptions'!$I$993)*$D254)/AK$43</f>
        <v>207.22006802881143</v>
      </c>
      <c r="AL254" s="101">
        <f>(AL$40*(1-'Model Assumptions'!$I$993)*$D254)/AL$43</f>
        <v>158.00748960370382</v>
      </c>
      <c r="AM254" s="101">
        <f>(AM$40*(1-'Model Assumptions'!$I$993)*$D254)/AM$43</f>
        <v>153.41711089552865</v>
      </c>
      <c r="AN254" s="101">
        <f>(AN$40*(1-'Model Assumptions'!$I$993)*$D254)/AN$43</f>
        <v>141.0581673680081</v>
      </c>
      <c r="AO254" s="101">
        <f>(AO$40*(1-'Model Assumptions'!$I$993)*$D254)/AO$43</f>
        <v>201.45951160632691</v>
      </c>
      <c r="AP254" s="101">
        <f>(AP$40*(1-'Model Assumptions'!$I$993)*$D254)/AP$43</f>
        <v>197.16685260610242</v>
      </c>
      <c r="AQ254" s="101">
        <f>(AQ$40*(1-'Model Assumptions'!$I$993)*$D254)/AQ$43</f>
        <v>184.28887560542896</v>
      </c>
      <c r="AR254" s="101">
        <f>(AR$40*(1-'Model Assumptions'!$I$993)*$D254)/AR$43</f>
        <v>139.87481621529389</v>
      </c>
      <c r="AS254" s="101">
        <f>(AS$40*(1-'Model Assumptions'!$I$993)*$D254)/AS$43</f>
        <v>135.41090251580573</v>
      </c>
      <c r="AT254" s="101">
        <f>(AT$40*(1-'Model Assumptions'!$I$993)*$D254)/AT$43</f>
        <v>123.3907045472683</v>
      </c>
      <c r="AU254" s="101">
        <f>(AU$40*(1-'Model Assumptions'!$I$993)*$D254)/AU$43</f>
        <v>242.65849925775808</v>
      </c>
      <c r="AV254" s="101">
        <f>(AV$40*(1-'Model Assumptions'!$I$993)*$D254)/AV$43</f>
        <v>238.07602461262584</v>
      </c>
      <c r="AW254" s="101">
        <f>(AW$40*(1-'Model Assumptions'!$I$993)*$D254)/AW$43</f>
        <v>224.3323645167734</v>
      </c>
      <c r="AX254" s="101">
        <f>(AX$40*(1-'Model Assumptions'!$I$993)*$D254)/AX$43</f>
        <v>171.40224177380367</v>
      </c>
      <c r="AY254" s="101">
        <f>(AY$40*(1-'Model Assumptions'!$I$993)*$D254)/AY$43</f>
        <v>166.63722091077497</v>
      </c>
      <c r="AZ254" s="101">
        <f>(AZ$40*(1-'Model Assumptions'!$I$993)*$D254)/AZ$43</f>
        <v>153.81005574394896</v>
      </c>
      <c r="BA254" s="101">
        <f>(BA$40*(1-'Model Assumptions'!$I$993)*$D254)/BA$43</f>
        <v>195.09862277653349</v>
      </c>
      <c r="BB254" s="101">
        <f>(BB$40*(1-'Model Assumptions'!$I$993)*$D254)/BB$43</f>
        <v>189.82924741457444</v>
      </c>
      <c r="BC254" s="101">
        <f>(BC$40*(1-'Model Assumptions'!$I$993)*$D254)/BC$43</f>
        <v>174.02676708801368</v>
      </c>
      <c r="BD254" s="101">
        <f>(BD$40*(1-'Model Assumptions'!$I$993)*$D254)/BD$43</f>
        <v>129.94881856918076</v>
      </c>
      <c r="BE254" s="101">
        <f>(BE$40*(1-'Model Assumptions'!$I$993)*$D254)/BE$43</f>
        <v>124.47167926437875</v>
      </c>
      <c r="BF254" s="101">
        <f>(BF$40*(1-'Model Assumptions'!$I$993)*$D254)/BF$43</f>
        <v>109.72043932252885</v>
      </c>
      <c r="BG254" s="101">
        <f>(BG$40*(1-'Model Assumptions'!$I$993)*$D254)/BG$43</f>
        <v>247.55713642460785</v>
      </c>
      <c r="BH254" s="101">
        <f>(BH$40*(1-'Model Assumptions'!$I$993)*$D254)/BH$43</f>
        <v>242.29340682196519</v>
      </c>
      <c r="BI254" s="101">
        <f>(BI$40*(1-'Model Assumptions'!$I$993)*$D254)/BI$43</f>
        <v>226.50409993380933</v>
      </c>
      <c r="BJ254" s="101">
        <f>(BJ$40*(1-'Model Assumptions'!$I$993)*$D254)/BJ$43</f>
        <v>171.93971806072349</v>
      </c>
      <c r="BK254" s="101">
        <f>(BK$40*(1-'Model Assumptions'!$I$993)*$D254)/BK$43</f>
        <v>166.4655898275569</v>
      </c>
      <c r="BL254" s="101">
        <f>(BL$40*(1-'Model Assumptions'!$I$993)*$D254)/BL$43</f>
        <v>151.72940524388403</v>
      </c>
      <c r="BM254" s="101">
        <f>(BM$40*(1-'Model Assumptions'!$I$993)*$D254)/BM$43</f>
        <v>255.29935436714337</v>
      </c>
      <c r="BN254" s="101">
        <f>(BN$40*(1-'Model Assumptions'!$I$993)*$D254)/BN$43</f>
        <v>249.37318900471158</v>
      </c>
      <c r="BO254" s="101">
        <f>(BO$40*(1-'Model Assumptions'!$I$993)*$D254)/BO$43</f>
        <v>231.59845675696047</v>
      </c>
      <c r="BP254" s="101">
        <f>(BP$40*(1-'Model Assumptions'!$I$993)*$D254)/BP$43</f>
        <v>174.84991879634256</v>
      </c>
      <c r="BQ254" s="101">
        <f>(BQ$40*(1-'Model Assumptions'!$I$993)*$D254)/BQ$43</f>
        <v>168.68776069448592</v>
      </c>
      <c r="BR254" s="101">
        <f>(BR$40*(1-'Model Assumptions'!$I$993)*$D254)/BR$43</f>
        <v>152.09675598340345</v>
      </c>
      <c r="BS254" s="101">
        <f>(BS$40*(1-'Model Assumptions'!$I$993)*$D254)/BS$43</f>
        <v>214.23210109976119</v>
      </c>
      <c r="BT254" s="101">
        <f>(BT$40*(1-'Model Assumptions'!$I$993)*$D254)/BT$43</f>
        <v>209.00977373210534</v>
      </c>
      <c r="BU254" s="101">
        <f>(BU$40*(1-'Model Assumptions'!$I$993)*$D254)/BU$43</f>
        <v>193.34655546868211</v>
      </c>
      <c r="BV254" s="101">
        <f>(BV$40*(1-'Model Assumptions'!$I$993)*$D254)/BV$43</f>
        <v>145.48895927950679</v>
      </c>
      <c r="BW254" s="101">
        <f>(BW$40*(1-'Model Assumptions'!$I$993)*$D254)/BW$43</f>
        <v>140.05849158505359</v>
      </c>
      <c r="BX254" s="101">
        <f>(BX$40*(1-'Model Assumptions'!$I$993)*$D254)/BX$43</f>
        <v>125.4382332593438</v>
      </c>
      <c r="BY254" s="101">
        <f>(BY$40*(1-'Model Assumptions'!$I$993)*$D254)/BY$43</f>
        <v>292.8737645374556</v>
      </c>
      <c r="BZ254" s="101">
        <f>(BZ$40*(1-'Model Assumptions'!$I$993)*$D254)/BZ$43</f>
        <v>286.65590161034396</v>
      </c>
      <c r="CA254" s="101">
        <f>(CA$40*(1-'Model Assumptions'!$I$993)*$D254)/CA$43</f>
        <v>268.00419474878106</v>
      </c>
      <c r="CB254" s="101">
        <f>(CB$40*(1-'Model Assumptions'!$I$993)*$D254)/CB$43</f>
        <v>203.4611214759625</v>
      </c>
      <c r="CC254" s="101">
        <f>(CC$40*(1-'Model Assumptions'!$I$993)*$D254)/CC$43</f>
        <v>196.99484513892992</v>
      </c>
      <c r="CD254" s="101">
        <f>(CD$40*(1-'Model Assumptions'!$I$993)*$D254)/CD$43</f>
        <v>179.58633447883491</v>
      </c>
      <c r="CE254" s="101">
        <f>(CE$40*(1-'Model Assumptions'!$I$993)*$D254)/CE$43</f>
        <v>287.91490593789774</v>
      </c>
      <c r="CF254" s="101">
        <f>(CF$40*(1-'Model Assumptions'!$I$993)*$D254)/CF$43</f>
        <v>280.9198101448971</v>
      </c>
      <c r="CG254" s="101">
        <f>(CG$40*(1-'Model Assumptions'!$I$993)*$D254)/CG$43</f>
        <v>259.92887700657883</v>
      </c>
      <c r="CH254" s="101">
        <f>(CH$40*(1-'Model Assumptions'!$I$993)*$D254)/CH$43</f>
        <v>195.62932415227365</v>
      </c>
      <c r="CI254" s="101">
        <f>(CI$40*(1-'Model Assumptions'!$I$993)*$D254)/CI$43</f>
        <v>188.35306954531706</v>
      </c>
      <c r="CJ254" s="101">
        <f>(CJ$40*(1-'Model Assumptions'!$I$993)*$D254)/CJ$43</f>
        <v>168.76153194955333</v>
      </c>
      <c r="CK254" s="101">
        <f>(CK$40*(1-'Model Assumptions'!$I$993)*$D254)/CK$43</f>
        <v>366.72029639576732</v>
      </c>
      <c r="CL254" s="101">
        <f>(CL$40*(1-'Model Assumptions'!$I$993)*$D254)/CL$43</f>
        <v>359.26224833882316</v>
      </c>
      <c r="CM254" s="101">
        <f>(CM$40*(1-'Model Assumptions'!$I$993)*$D254)/CM$43</f>
        <v>336.8881041679906</v>
      </c>
      <c r="CN254" s="101">
        <f>(CN$40*(1-'Model Assumptions'!$I$993)*$D254)/CN$43</f>
        <v>256.38522207566137</v>
      </c>
      <c r="CO254" s="101">
        <f>(CO$40*(1-'Model Assumptions'!$I$993)*$D254)/CO$43</f>
        <v>248.62870154285767</v>
      </c>
      <c r="CP254" s="101">
        <f>(CP$40*(1-'Model Assumptions'!$I$993)*$D254)/CP$43</f>
        <v>227.74691975132285</v>
      </c>
      <c r="CQ254" s="101">
        <f>(CQ$40*(1-'Model Assumptions'!$I$993)*$D254)/CQ$43</f>
        <v>423.40371993226955</v>
      </c>
      <c r="CR254" s="101">
        <f>(CR$40*(1-'Model Assumptions'!$I$993)*$D254)/CR$43</f>
        <v>414.80146465387151</v>
      </c>
      <c r="CS254" s="101">
        <f>(CS$40*(1-'Model Assumptions'!$I$993)*$D254)/CS$43</f>
        <v>388.99281689890489</v>
      </c>
      <c r="CT254" s="101">
        <f>(CT$40*(1-'Model Assumptions'!$I$993)*$D254)/CT$43</f>
        <v>296.05157426467133</v>
      </c>
      <c r="CU254" s="101">
        <f>(CU$40*(1-'Model Assumptions'!$I$993)*$D254)/CU$43</f>
        <v>287.10568043588256</v>
      </c>
      <c r="CV254" s="101">
        <f>(CV$40*(1-'Model Assumptions'!$I$993)*$D254)/CV$43</f>
        <v>263.01710735264123</v>
      </c>
      <c r="CW254" s="101">
        <f>(CW$40*(1-'Model Assumptions'!$I$993)*$D254)/CW$43</f>
        <v>384.31248242562197</v>
      </c>
      <c r="CX254" s="101">
        <f>(CX$40*(1-'Model Assumptions'!$I$993)*$D254)/CX$43</f>
        <v>375.42229342208822</v>
      </c>
      <c r="CY254" s="101">
        <f>(CY$40*(1-'Model Assumptions'!$I$993)*$D254)/CY$43</f>
        <v>348.74796257194271</v>
      </c>
      <c r="CZ254" s="101">
        <f>(CZ$40*(1-'Model Assumptions'!$I$993)*$D254)/CZ$43</f>
        <v>263.35133630417124</v>
      </c>
      <c r="DA254" s="101">
        <f>(DA$40*(1-'Model Assumptions'!$I$993)*$D254)/DA$43</f>
        <v>254.10433531184196</v>
      </c>
      <c r="DB254" s="101">
        <f>(DB$40*(1-'Model Assumptions'!$I$993)*$D254)/DB$43</f>
        <v>229.20879503031205</v>
      </c>
      <c r="DC254" s="101">
        <f>(DC$40*(1-'Model Assumptions'!$I$993)*$D254)/DC$43</f>
        <v>75.562842690492644</v>
      </c>
      <c r="DD254" s="101">
        <f>(DD$40*(1-'Model Assumptions'!$I$993)*$D254)/DD$43</f>
        <v>72.617638247111955</v>
      </c>
      <c r="DE254" s="101">
        <f>(DE$40*(1-'Model Assumptions'!$I$993)*$D254)/DE$43</f>
        <v>66.730993199894868</v>
      </c>
      <c r="DF254" s="101">
        <f>(DF$40*(1-'Model Assumptions'!$I$993)*$D254)/DF$43</f>
        <v>45.848082256496767</v>
      </c>
      <c r="DG254" s="101">
        <f>(DG$40*(1-'Model Assumptions'!$I$993)*$D254)/DG$43</f>
        <v>42.787327939107413</v>
      </c>
      <c r="DH254" s="101">
        <f>(DH$40*(1-'Model Assumptions'!$I$993)*$D254)/DH$43</f>
        <v>36.899177356072613</v>
      </c>
      <c r="DI254" s="101">
        <f>(DI$40*(1-'Model Assumptions'!$I$993)*$D254)/DI$43</f>
        <v>63.307781134393622</v>
      </c>
      <c r="DJ254" s="101">
        <f>(DJ$40*(1-'Model Assumptions'!$I$993)*$D254)/DJ$43</f>
        <v>60.827410874728599</v>
      </c>
      <c r="DK254" s="101">
        <f>(DK$40*(1-'Model Assumptions'!$I$993)*$D254)/DK$43</f>
        <v>55.864788435626473</v>
      </c>
      <c r="DL254" s="101">
        <f>(DL$40*(1-'Model Assumptions'!$I$993)*$D254)/DL$43</f>
        <v>38.338469597796276</v>
      </c>
      <c r="DM254" s="101">
        <f>(DM$40*(1-'Model Assumptions'!$I$993)*$D254)/DM$43</f>
        <v>35.757981206254051</v>
      </c>
      <c r="DN254" s="101">
        <f>(DN$40*(1-'Model Assumptions'!$I$993)*$D254)/DN$43</f>
        <v>30.795735151106335</v>
      </c>
      <c r="DO254" s="101">
        <f>(DO$40*(1-'Model Assumptions'!$I$993)*$D254)/DO$43</f>
        <v>78.54568552931589</v>
      </c>
      <c r="DP254" s="101">
        <f>(DP$40*(1-'Model Assumptions'!$I$993)*$D254)/DP$43</f>
        <v>75.703986673402255</v>
      </c>
      <c r="DQ254" s="101">
        <f>(DQ$40*(1-'Model Assumptions'!$I$993)*$D254)/DQ$43</f>
        <v>70.018707041802884</v>
      </c>
      <c r="DR254" s="101">
        <f>(DR$40*(1-'Model Assumptions'!$I$993)*$D254)/DR$43</f>
        <v>48.740216562303424</v>
      </c>
      <c r="DS254" s="101">
        <f>(DS$40*(1-'Model Assumptions'!$I$993)*$D254)/DS$43</f>
        <v>45.784849752153249</v>
      </c>
      <c r="DT254" s="101">
        <f>(DT$40*(1-'Model Assumptions'!$I$993)*$D254)/DT$43</f>
        <v>40.101452040325995</v>
      </c>
      <c r="DU254" s="101">
        <f>(DU$40*(1-'Model Assumptions'!$I$993)*$D254)/DU$43</f>
        <v>115.0135268736167</v>
      </c>
      <c r="DV254" s="101">
        <f>(DV$40*(1-'Model Assumptions'!$I$993)*$D254)/DV$43</f>
        <v>110.58160581025471</v>
      </c>
      <c r="DW254" s="101">
        <f>(DW$40*(1-'Model Assumptions'!$I$993)*$D254)/DW$43</f>
        <v>101.71588176375862</v>
      </c>
      <c r="DX254" s="101">
        <f>(DX$40*(1-'Model Assumptions'!$I$993)*$D254)/DX$43</f>
        <v>70.025481952982545</v>
      </c>
      <c r="DY254" s="101">
        <f>(DY$40*(1-'Model Assumptions'!$I$993)*$D254)/DY$43</f>
        <v>65.415531279177245</v>
      </c>
      <c r="DZ254" s="101">
        <f>(DZ$40*(1-'Model Assumptions'!$I$993)*$D254)/DZ$43</f>
        <v>56.550936384544421</v>
      </c>
      <c r="EA254" s="101">
        <f>(EA$40*(1-'Model Assumptions'!$I$993)*$D254)/EA$43</f>
        <v>180.97105104716684</v>
      </c>
      <c r="EB254" s="101">
        <f>(EB$40*(1-'Model Assumptions'!$I$993)*$D254)/EB$43</f>
        <v>176.65580900967686</v>
      </c>
      <c r="EC254" s="101">
        <f>(EC$40*(1-'Model Assumptions'!$I$993)*$D254)/EC$43</f>
        <v>168.02344301492465</v>
      </c>
      <c r="ED254" s="101">
        <f>(ED$40*(1-'Model Assumptions'!$I$993)*$D254)/ED$43</f>
        <v>123.37113258163816</v>
      </c>
      <c r="EE254" s="101">
        <f>(EE$40*(1-'Model Assumptions'!$I$993)*$D254)/EE$43</f>
        <v>118.88313030906676</v>
      </c>
      <c r="EF254" s="101">
        <f>(EF$40*(1-'Model Assumptions'!$I$993)*$D254)/EF$43</f>
        <v>110.25189346617786</v>
      </c>
      <c r="EG254" s="101" t="e">
        <f>(EG$40*(1-'Model Assumptions'!$I$993)*$D254)/EG$43</f>
        <v>#DIV/0!</v>
      </c>
      <c r="EH254" s="101" t="e">
        <f>(EH$40*(1-'Model Assumptions'!$I$993)*$D254)/EH$43</f>
        <v>#DIV/0!</v>
      </c>
      <c r="EI254" s="101" t="e">
        <f>(EI$40*(1-'Model Assumptions'!$I$993)*$D254)/EI$43</f>
        <v>#DIV/0!</v>
      </c>
      <c r="EJ254" s="101" t="e">
        <f>(EJ$40*(1-'Model Assumptions'!$I$993)*$D254)/EJ$43</f>
        <v>#DIV/0!</v>
      </c>
      <c r="EK254" s="101" t="e">
        <f>(EK$40*(1-'Model Assumptions'!$I$993)*$D254)/EK$43</f>
        <v>#DIV/0!</v>
      </c>
      <c r="EL254" s="101" t="e">
        <f>(EL$40*(1-'Model Assumptions'!$I$993)*$D254)/EL$43</f>
        <v>#DIV/0!</v>
      </c>
      <c r="EM254" s="101" t="e">
        <f>(EM$40*(1-'Model Assumptions'!$I$993)*$D254)/EM$43</f>
        <v>#DIV/0!</v>
      </c>
      <c r="EN254" s="101" t="e">
        <f>(EN$40*(1-'Model Assumptions'!$I$993)*$D254)/EN$43</f>
        <v>#DIV/0!</v>
      </c>
      <c r="EO254" s="101" t="e">
        <f>(EO$40*(1-'Model Assumptions'!$I$993)*$D254)/EO$43</f>
        <v>#DIV/0!</v>
      </c>
      <c r="EP254" s="101" t="e">
        <f>(EP$40*(1-'Model Assumptions'!$I$993)*$D254)/EP$43</f>
        <v>#DIV/0!</v>
      </c>
      <c r="EQ254" s="101" t="e">
        <f>(EQ$40*(1-'Model Assumptions'!$I$993)*$D254)/EQ$43</f>
        <v>#DIV/0!</v>
      </c>
      <c r="ER254" s="101" t="e">
        <f>(ER$40*(1-'Model Assumptions'!$I$993)*$D254)/ER$43</f>
        <v>#DIV/0!</v>
      </c>
      <c r="ES254" s="101" t="e">
        <f>(ES$40*(1-'Model Assumptions'!$I$993)*$D254)/ES$43</f>
        <v>#DIV/0!</v>
      </c>
      <c r="ET254" s="101" t="e">
        <f>(ET$40*(1-'Model Assumptions'!$I$993)*$D254)/ET$43</f>
        <v>#DIV/0!</v>
      </c>
      <c r="EU254" s="101" t="e">
        <f>(EU$40*(1-'Model Assumptions'!$I$993)*$D254)/EU$43</f>
        <v>#DIV/0!</v>
      </c>
      <c r="EV254" s="101" t="e">
        <f>(EV$40*(1-'Model Assumptions'!$I$993)*$D254)/EV$43</f>
        <v>#DIV/0!</v>
      </c>
      <c r="EW254" s="101" t="e">
        <f>(EW$40*(1-'Model Assumptions'!$I$993)*$D254)/EW$43</f>
        <v>#DIV/0!</v>
      </c>
      <c r="EX254" s="101" t="e">
        <f>(EX$40*(1-'Model Assumptions'!$I$993)*$D254)/EX$43</f>
        <v>#DIV/0!</v>
      </c>
      <c r="EY254" s="101" t="e">
        <f>(EY$40*(1-'Model Assumptions'!$I$993)*$D254)/EY$43</f>
        <v>#DIV/0!</v>
      </c>
      <c r="EZ254" s="101" t="e">
        <f>(EZ$40*(1-'Model Assumptions'!$I$993)*$D254)/EZ$43</f>
        <v>#DIV/0!</v>
      </c>
      <c r="FA254" s="101" t="e">
        <f>(FA$40*(1-'Model Assumptions'!$I$993)*$D254)/FA$43</f>
        <v>#DIV/0!</v>
      </c>
      <c r="FB254" s="101" t="e">
        <f>(FB$40*(1-'Model Assumptions'!$I$993)*$D254)/FB$43</f>
        <v>#DIV/0!</v>
      </c>
      <c r="FC254" s="101" t="e">
        <f>(FC$40*(1-'Model Assumptions'!$I$993)*$D254)/FC$43</f>
        <v>#DIV/0!</v>
      </c>
      <c r="FD254" s="101" t="e">
        <f>(FD$40*(1-'Model Assumptions'!$I$993)*$D254)/FD$43</f>
        <v>#DIV/0!</v>
      </c>
      <c r="FE254" s="101" t="e">
        <f>(FE$40*(1-'Model Assumptions'!$I$993)*$D254)/FE$43</f>
        <v>#DIV/0!</v>
      </c>
      <c r="FF254" s="101" t="e">
        <f>(FF$40*(1-'Model Assumptions'!$I$993)*$D254)/FF$43</f>
        <v>#DIV/0!</v>
      </c>
      <c r="FG254" s="101" t="e">
        <f>(FG$40*(1-'Model Assumptions'!$I$993)*$D254)/FG$43</f>
        <v>#DIV/0!</v>
      </c>
      <c r="FH254" s="101" t="e">
        <f>(FH$40*(1-'Model Assumptions'!$I$993)*$D254)/FH$43</f>
        <v>#DIV/0!</v>
      </c>
      <c r="FI254" s="101" t="e">
        <f>(FI$40*(1-'Model Assumptions'!$I$993)*$D254)/FI$43</f>
        <v>#DIV/0!</v>
      </c>
      <c r="FJ254" s="101" t="e">
        <f>(FJ$40*(1-'Model Assumptions'!$I$993)*$D254)/FJ$43</f>
        <v>#DIV/0!</v>
      </c>
      <c r="FK254" s="101" t="e">
        <f>(FK$40*(1-'Model Assumptions'!$I$993)*$D254)/FK$43</f>
        <v>#DIV/0!</v>
      </c>
      <c r="FL254" s="101" t="e">
        <f>(FL$40*(1-'Model Assumptions'!$I$993)*$D254)/FL$43</f>
        <v>#DIV/0!</v>
      </c>
      <c r="FM254" s="101" t="e">
        <f>(FM$40*(1-'Model Assumptions'!$I$993)*$D254)/FM$43</f>
        <v>#DIV/0!</v>
      </c>
      <c r="FN254" s="101" t="e">
        <f>(FN$40*(1-'Model Assumptions'!$I$993)*$D254)/FN$43</f>
        <v>#DIV/0!</v>
      </c>
      <c r="FO254" s="101" t="e">
        <f>(FO$40*(1-'Model Assumptions'!$I$993)*$D254)/FO$43</f>
        <v>#DIV/0!</v>
      </c>
      <c r="FP254" s="101" t="e">
        <f>(FP$40*(1-'Model Assumptions'!$I$993)*$D254)/FP$43</f>
        <v>#DIV/0!</v>
      </c>
      <c r="FQ254" s="101" t="e">
        <f>(FQ$40*(1-'Model Assumptions'!$I$993)*$D254)/FQ$43</f>
        <v>#DIV/0!</v>
      </c>
      <c r="FR254" s="101" t="e">
        <f>(FR$40*(1-'Model Assumptions'!$I$993)*$D254)/FR$43</f>
        <v>#DIV/0!</v>
      </c>
      <c r="FS254" s="101" t="e">
        <f>(FS$40*(1-'Model Assumptions'!$I$993)*$D254)/FS$43</f>
        <v>#DIV/0!</v>
      </c>
      <c r="FT254" s="101" t="e">
        <f>(FT$40*(1-'Model Assumptions'!$I$993)*$D254)/FT$43</f>
        <v>#DIV/0!</v>
      </c>
      <c r="FU254" s="101" t="e">
        <f>(FU$40*(1-'Model Assumptions'!$I$993)*$D254)/FU$43</f>
        <v>#DIV/0!</v>
      </c>
      <c r="FV254" s="101" t="e">
        <f>(FV$40*(1-'Model Assumptions'!$I$993)*$D254)/FV$43</f>
        <v>#DIV/0!</v>
      </c>
      <c r="FW254" s="101" t="e">
        <f>(FW$40*(1-'Model Assumptions'!$I$993)*$D254)/FW$43</f>
        <v>#DIV/0!</v>
      </c>
      <c r="FX254" s="101" t="e">
        <f>(FX$40*(1-'Model Assumptions'!$I$993)*$D254)/FX$43</f>
        <v>#DIV/0!</v>
      </c>
      <c r="FY254" s="101" t="e">
        <f>(FY$40*(1-'Model Assumptions'!$I$993)*$D254)/FY$43</f>
        <v>#DIV/0!</v>
      </c>
      <c r="FZ254" s="101" t="e">
        <f>(FZ$40*(1-'Model Assumptions'!$I$993)*$D254)/FZ$43</f>
        <v>#DIV/0!</v>
      </c>
      <c r="GA254" s="101" t="e">
        <f>(GA$40*(1-'Model Assumptions'!$I$993)*$D254)/GA$43</f>
        <v>#DIV/0!</v>
      </c>
      <c r="GB254" s="101" t="e">
        <f>(GB$40*(1-'Model Assumptions'!$I$993)*$D254)/GB$43</f>
        <v>#DIV/0!</v>
      </c>
      <c r="GC254" s="101" t="e">
        <f>(GC$40*(1-'Model Assumptions'!$I$993)*$D254)/GC$43</f>
        <v>#DIV/0!</v>
      </c>
      <c r="GD254" s="101" t="e">
        <f>(GD$40*(1-'Model Assumptions'!$I$993)*$D254)/GD$43</f>
        <v>#DIV/0!</v>
      </c>
      <c r="GE254" s="101" t="e">
        <f>(GE$40*(1-'Model Assumptions'!$I$993)*$D254)/GE$43</f>
        <v>#DIV/0!</v>
      </c>
      <c r="GF254" s="101" t="e">
        <f>(GF$40*(1-'Model Assumptions'!$I$993)*$D254)/GF$43</f>
        <v>#DIV/0!</v>
      </c>
      <c r="GG254" s="101" t="e">
        <f>(GG$40*(1-'Model Assumptions'!$I$993)*$D254)/GG$43</f>
        <v>#DIV/0!</v>
      </c>
      <c r="GH254" s="101" t="e">
        <f>(GH$40*(1-'Model Assumptions'!$I$993)*$D254)/GH$43</f>
        <v>#DIV/0!</v>
      </c>
      <c r="GI254" s="101" t="e">
        <f>(GI$40*(1-'Model Assumptions'!$I$993)*$D254)/GI$43</f>
        <v>#DIV/0!</v>
      </c>
      <c r="GJ254" s="101" t="e">
        <f>(GJ$40*(1-'Model Assumptions'!$I$993)*$D254)/GJ$43</f>
        <v>#DIV/0!</v>
      </c>
      <c r="GK254" s="101" t="e">
        <f>(GK$40*(1-'Model Assumptions'!$I$993)*$D254)/GK$43</f>
        <v>#DIV/0!</v>
      </c>
      <c r="GL254" s="101" t="e">
        <f>(GL$40*(1-'Model Assumptions'!$I$993)*$D254)/GL$43</f>
        <v>#DIV/0!</v>
      </c>
      <c r="GM254" s="101" t="e">
        <f>(GM$40*(1-'Model Assumptions'!$I$993)*$D254)/GM$43</f>
        <v>#DIV/0!</v>
      </c>
      <c r="GN254" s="101" t="e">
        <f>(GN$40*(1-'Model Assumptions'!$I$993)*$D254)/GN$43</f>
        <v>#DIV/0!</v>
      </c>
      <c r="GO254" s="101" t="e">
        <f>(GO$40*(1-'Model Assumptions'!$I$993)*$D254)/GO$43</f>
        <v>#DIV/0!</v>
      </c>
      <c r="GP254" s="101" t="e">
        <f>(GP$40*(1-'Model Assumptions'!$I$993)*$D254)/GP$43</f>
        <v>#DIV/0!</v>
      </c>
      <c r="GQ254" s="101" t="e">
        <f>(GQ$40*(1-'Model Assumptions'!$I$993)*$D254)/GQ$43</f>
        <v>#DIV/0!</v>
      </c>
      <c r="GR254" s="101" t="e">
        <f>(GR$40*(1-'Model Assumptions'!$I$993)*$D254)/GR$43</f>
        <v>#DIV/0!</v>
      </c>
      <c r="GS254" s="101" t="e">
        <f>(GS$40*(1-'Model Assumptions'!$I$993)*$D254)/GS$43</f>
        <v>#DIV/0!</v>
      </c>
      <c r="GT254" s="101" t="e">
        <f>(GT$40*(1-'Model Assumptions'!$I$993)*$D254)/GT$43</f>
        <v>#DIV/0!</v>
      </c>
      <c r="GU254" s="101" t="e">
        <f>(GU$40*(1-'Model Assumptions'!$I$993)*$D254)/GU$43</f>
        <v>#DIV/0!</v>
      </c>
      <c r="GV254" s="101" t="e">
        <f>(GV$40*(1-'Model Assumptions'!$I$993)*$D254)/GV$43</f>
        <v>#DIV/0!</v>
      </c>
      <c r="GX254" s="230"/>
    </row>
    <row r="255" spans="1:206" ht="12" hidden="1" customHeight="1" x14ac:dyDescent="0.2">
      <c r="A255" s="230"/>
      <c r="B255" s="230"/>
      <c r="C255" s="102">
        <f t="shared" si="381"/>
        <v>9</v>
      </c>
      <c r="D255" s="122">
        <f>1/(1+'Model Assumptions'!$I$991/12)^C254</f>
        <v>0.96728308459006829</v>
      </c>
      <c r="E255" s="101">
        <f>(E$40*(1-'Model Assumptions'!$I$993)*$D255)/E$43</f>
        <v>107.55148071325624</v>
      </c>
      <c r="F255" s="101">
        <f>(F$40*(1-'Model Assumptions'!$I$993)*$D255)/F$43</f>
        <v>104.76655180233587</v>
      </c>
      <c r="G255" s="101">
        <f>(G$40*(1-'Model Assumptions'!$I$993)*$D255)/G$43</f>
        <v>96.411765069574713</v>
      </c>
      <c r="H255" s="101">
        <f>(H$40*(1-'Model Assumptions'!$I$993)*$D255)/H$43</f>
        <v>72.22973631897726</v>
      </c>
      <c r="I255" s="101">
        <f>(I$40*(1-'Model Assumptions'!$I$993)*$D255)/I$43</f>
        <v>69.333110393863819</v>
      </c>
      <c r="J255" s="101">
        <f>(J$40*(1-'Model Assumptions'!$I$993)*$D255)/J$43</f>
        <v>61.536808732067875</v>
      </c>
      <c r="K255" s="101">
        <f>(K$40*(1-'Model Assumptions'!$I$993)*$D255)/K$43</f>
        <v>122.54811674635509</v>
      </c>
      <c r="L255" s="101">
        <f>(L$40*(1-'Model Assumptions'!$I$993)*$D255)/L$43</f>
        <v>119.53642040729112</v>
      </c>
      <c r="M255" s="101">
        <f>(M$40*(1-'Model Assumptions'!$I$993)*$D255)/M$43</f>
        <v>110.50133139009922</v>
      </c>
      <c r="N255" s="101">
        <f>(N$40*(1-'Model Assumptions'!$I$993)*$D255)/N$43</f>
        <v>83.101079270839236</v>
      </c>
      <c r="O255" s="101">
        <f>(O$40*(1-'Model Assumptions'!$I$993)*$D255)/O$43</f>
        <v>79.969065007090848</v>
      </c>
      <c r="P255" s="101">
        <f>(P$40*(1-'Model Assumptions'!$I$993)*$D255)/P$43</f>
        <v>71.535565613321197</v>
      </c>
      <c r="Q255" s="101">
        <f>(Q$40*(1-'Model Assumptions'!$I$993)*$D255)/Q$43</f>
        <v>122.41505486703117</v>
      </c>
      <c r="R255" s="101">
        <f>(R$40*(1-'Model Assumptions'!$I$993)*$D255)/R$43</f>
        <v>119.40710674991998</v>
      </c>
      <c r="S255" s="101">
        <f>(S$40*(1-'Model Assumptions'!$I$993)*$D255)/S$43</f>
        <v>110.38138828761008</v>
      </c>
      <c r="T255" s="101">
        <f>(T$40*(1-'Model Assumptions'!$I$993)*$D255)/T$43</f>
        <v>83.009622655191251</v>
      </c>
      <c r="U255" s="101">
        <f>(U$40*(1-'Model Assumptions'!$I$993)*$D255)/U$43</f>
        <v>79.882106257786205</v>
      </c>
      <c r="V255" s="101">
        <f>(V$40*(1-'Model Assumptions'!$I$993)*$D255)/V$43</f>
        <v>71.457602596703225</v>
      </c>
      <c r="W255" s="101">
        <f>(W$40*(1-'Model Assumptions'!$I$993)*$D255)/W$43</f>
        <v>223.39965071900542</v>
      </c>
      <c r="X255" s="101">
        <f>(X$40*(1-'Model Assumptions'!$I$993)*$D255)/X$43</f>
        <v>219.33095578925568</v>
      </c>
      <c r="Y255" s="101">
        <f>(Y$40*(1-'Model Assumptions'!$I$993)*$D255)/Y$43</f>
        <v>207.12299688902999</v>
      </c>
      <c r="Z255" s="101">
        <f>(Z$40*(1-'Model Assumptions'!$I$993)*$D255)/Z$43</f>
        <v>158.53629500383957</v>
      </c>
      <c r="AA255" s="101">
        <f>(AA$40*(1-'Model Assumptions'!$I$993)*$D255)/AA$43</f>
        <v>154.30530206353407</v>
      </c>
      <c r="AB255" s="101">
        <f>(AB$40*(1-'Model Assumptions'!$I$993)*$D255)/AB$43</f>
        <v>142.91220661584424</v>
      </c>
      <c r="AC255" s="101">
        <f>(AC$40*(1-'Model Assumptions'!$I$993)*$D255)/AC$43</f>
        <v>191.38983524220859</v>
      </c>
      <c r="AD255" s="101">
        <f>(AD$40*(1-'Model Assumptions'!$I$993)*$D255)/AD$43</f>
        <v>187.30989564660047</v>
      </c>
      <c r="AE255" s="101">
        <f>(AE$40*(1-'Model Assumptions'!$I$993)*$D255)/AE$43</f>
        <v>175.06820274879973</v>
      </c>
      <c r="AF255" s="101">
        <f>(AF$40*(1-'Model Assumptions'!$I$993)*$D255)/AF$43</f>
        <v>132.87296893750081</v>
      </c>
      <c r="AG255" s="101">
        <f>(AG$40*(1-'Model Assumptions'!$I$993)*$D255)/AG$43</f>
        <v>128.62848239816537</v>
      </c>
      <c r="AH255" s="101">
        <f>(AH$40*(1-'Model Assumptions'!$I$993)*$D255)/AH$43</f>
        <v>117.20240259729096</v>
      </c>
      <c r="AI255" s="101">
        <f>(AI$40*(1-'Model Assumptions'!$I$993)*$D255)/AI$43</f>
        <v>223.94314290215948</v>
      </c>
      <c r="AJ255" s="101">
        <f>(AJ$40*(1-'Model Assumptions'!$I$993)*$D255)/AJ$43</f>
        <v>219.54835266251732</v>
      </c>
      <c r="AK255" s="101">
        <f>(AK$40*(1-'Model Assumptions'!$I$993)*$D255)/AK$43</f>
        <v>206.36023372163797</v>
      </c>
      <c r="AL255" s="101">
        <f>(AL$40*(1-'Model Assumptions'!$I$993)*$D255)/AL$43</f>
        <v>157.35185686675899</v>
      </c>
      <c r="AM255" s="101">
        <f>(AM$40*(1-'Model Assumptions'!$I$993)*$D255)/AM$43</f>
        <v>152.78052537314059</v>
      </c>
      <c r="AN255" s="101">
        <f>(AN$40*(1-'Model Assumptions'!$I$993)*$D255)/AN$43</f>
        <v>140.47286376897077</v>
      </c>
      <c r="AO255" s="101">
        <f>(AO$40*(1-'Model Assumptions'!$I$993)*$D255)/AO$43</f>
        <v>200.62358002289818</v>
      </c>
      <c r="AP255" s="101">
        <f>(AP$40*(1-'Model Assumptions'!$I$993)*$D255)/AP$43</f>
        <v>196.34873288574519</v>
      </c>
      <c r="AQ255" s="101">
        <f>(AQ$40*(1-'Model Assumptions'!$I$993)*$D255)/AQ$43</f>
        <v>183.52419147428611</v>
      </c>
      <c r="AR255" s="101">
        <f>(AR$40*(1-'Model Assumptions'!$I$993)*$D255)/AR$43</f>
        <v>139.2944227870147</v>
      </c>
      <c r="AS255" s="101">
        <f>(AS$40*(1-'Model Assumptions'!$I$993)*$D255)/AS$43</f>
        <v>134.84903155100989</v>
      </c>
      <c r="AT255" s="101">
        <f>(AT$40*(1-'Model Assumptions'!$I$993)*$D255)/AT$43</f>
        <v>122.87870992259084</v>
      </c>
      <c r="AU255" s="101">
        <f>(AU$40*(1-'Model Assumptions'!$I$993)*$D255)/AU$43</f>
        <v>241.65161751809936</v>
      </c>
      <c r="AV255" s="101">
        <f>(AV$40*(1-'Model Assumptions'!$I$993)*$D255)/AV$43</f>
        <v>237.08815729058179</v>
      </c>
      <c r="AW255" s="101">
        <f>(AW$40*(1-'Model Assumptions'!$I$993)*$D255)/AW$43</f>
        <v>223.40152482998187</v>
      </c>
      <c r="AX255" s="101">
        <f>(AX$40*(1-'Model Assumptions'!$I$993)*$D255)/AX$43</f>
        <v>170.6910291523356</v>
      </c>
      <c r="AY255" s="101">
        <f>(AY$40*(1-'Model Assumptions'!$I$993)*$D255)/AY$43</f>
        <v>165.94578016010789</v>
      </c>
      <c r="AZ255" s="101">
        <f>(AZ$40*(1-'Model Assumptions'!$I$993)*$D255)/AZ$43</f>
        <v>153.17183974501143</v>
      </c>
      <c r="BA255" s="101">
        <f>(BA$40*(1-'Model Assumptions'!$I$993)*$D255)/BA$43</f>
        <v>194.28908492268897</v>
      </c>
      <c r="BB255" s="101">
        <f>(BB$40*(1-'Model Assumptions'!$I$993)*$D255)/BB$43</f>
        <v>189.04157418878788</v>
      </c>
      <c r="BC255" s="101">
        <f>(BC$40*(1-'Model Assumptions'!$I$993)*$D255)/BC$43</f>
        <v>173.30466432001367</v>
      </c>
      <c r="BD255" s="101">
        <f>(BD$40*(1-'Model Assumptions'!$I$993)*$D255)/BD$43</f>
        <v>129.40961185312608</v>
      </c>
      <c r="BE255" s="101">
        <f>(BE$40*(1-'Model Assumptions'!$I$993)*$D255)/BE$43</f>
        <v>123.95519926743115</v>
      </c>
      <c r="BF255" s="101">
        <f>(BF$40*(1-'Model Assumptions'!$I$993)*$D255)/BF$43</f>
        <v>109.26516779007024</v>
      </c>
      <c r="BG255" s="101">
        <f>(BG$40*(1-'Model Assumptions'!$I$993)*$D255)/BG$43</f>
        <v>246.52992838965102</v>
      </c>
      <c r="BH255" s="101">
        <f>(BH$40*(1-'Model Assumptions'!$I$993)*$D255)/BH$43</f>
        <v>241.28803998867906</v>
      </c>
      <c r="BI255" s="101">
        <f>(BI$40*(1-'Model Assumptions'!$I$993)*$D255)/BI$43</f>
        <v>225.56424889673963</v>
      </c>
      <c r="BJ255" s="101">
        <f>(BJ$40*(1-'Model Assumptions'!$I$993)*$D255)/BJ$43</f>
        <v>171.22627524719354</v>
      </c>
      <c r="BK255" s="101">
        <f>(BK$40*(1-'Model Assumptions'!$I$993)*$D255)/BK$43</f>
        <v>165.77486123906087</v>
      </c>
      <c r="BL255" s="101">
        <f>(BL$40*(1-'Model Assumptions'!$I$993)*$D255)/BL$43</f>
        <v>151.09982264951111</v>
      </c>
      <c r="BM255" s="101">
        <f>(BM$40*(1-'Model Assumptions'!$I$993)*$D255)/BM$43</f>
        <v>254.24002094653284</v>
      </c>
      <c r="BN255" s="101">
        <f>(BN$40*(1-'Model Assumptions'!$I$993)*$D255)/BN$43</f>
        <v>248.33844548187051</v>
      </c>
      <c r="BO255" s="101">
        <f>(BO$40*(1-'Model Assumptions'!$I$993)*$D255)/BO$43</f>
        <v>230.63746730983621</v>
      </c>
      <c r="BP255" s="101">
        <f>(BP$40*(1-'Model Assumptions'!$I$993)*$D255)/BP$43</f>
        <v>174.12440046108807</v>
      </c>
      <c r="BQ255" s="101">
        <f>(BQ$40*(1-'Model Assumptions'!$I$993)*$D255)/BQ$43</f>
        <v>167.98781147998599</v>
      </c>
      <c r="BR255" s="101">
        <f>(BR$40*(1-'Model Assumptions'!$I$993)*$D255)/BR$43</f>
        <v>151.46564911210305</v>
      </c>
      <c r="BS255" s="101">
        <f>(BS$40*(1-'Model Assumptions'!$I$993)*$D255)/BS$43</f>
        <v>213.34317121967922</v>
      </c>
      <c r="BT255" s="101">
        <f>(BT$40*(1-'Model Assumptions'!$I$993)*$D255)/BT$43</f>
        <v>208.14251326018794</v>
      </c>
      <c r="BU255" s="101">
        <f>(BU$40*(1-'Model Assumptions'!$I$993)*$D255)/BU$43</f>
        <v>192.54428760366685</v>
      </c>
      <c r="BV255" s="101">
        <f>(BV$40*(1-'Model Assumptions'!$I$993)*$D255)/BV$43</f>
        <v>144.88527065179105</v>
      </c>
      <c r="BW255" s="101">
        <f>(BW$40*(1-'Model Assumptions'!$I$993)*$D255)/BW$43</f>
        <v>139.47733601831064</v>
      </c>
      <c r="BX255" s="101">
        <f>(BX$40*(1-'Model Assumptions'!$I$993)*$D255)/BX$43</f>
        <v>124.91774266490671</v>
      </c>
      <c r="BY255" s="101">
        <f>(BY$40*(1-'Model Assumptions'!$I$993)*$D255)/BY$43</f>
        <v>291.65852070120064</v>
      </c>
      <c r="BZ255" s="101">
        <f>(BZ$40*(1-'Model Assumptions'!$I$993)*$D255)/BZ$43</f>
        <v>285.46645803519732</v>
      </c>
      <c r="CA255" s="101">
        <f>(CA$40*(1-'Model Assumptions'!$I$993)*$D255)/CA$43</f>
        <v>266.89214414816377</v>
      </c>
      <c r="CB255" s="101">
        <f>(CB$40*(1-'Model Assumptions'!$I$993)*$D255)/CB$43</f>
        <v>202.61688445739006</v>
      </c>
      <c r="CC255" s="101">
        <f>(CC$40*(1-'Model Assumptions'!$I$993)*$D255)/CC$43</f>
        <v>196.17743914250283</v>
      </c>
      <c r="CD255" s="101">
        <f>(CD$40*(1-'Model Assumptions'!$I$993)*$D255)/CD$43</f>
        <v>178.84116296647463</v>
      </c>
      <c r="CE255" s="101">
        <f>(CE$40*(1-'Model Assumptions'!$I$993)*$D255)/CE$43</f>
        <v>286.72023827840445</v>
      </c>
      <c r="CF255" s="101">
        <f>(CF$40*(1-'Model Assumptions'!$I$993)*$D255)/CF$43</f>
        <v>279.75416777915069</v>
      </c>
      <c r="CG255" s="101">
        <f>(CG$40*(1-'Model Assumptions'!$I$993)*$D255)/CG$43</f>
        <v>258.85033394846027</v>
      </c>
      <c r="CH255" s="101">
        <f>(CH$40*(1-'Model Assumptions'!$I$993)*$D255)/CH$43</f>
        <v>194.81758421803187</v>
      </c>
      <c r="CI255" s="101">
        <f>(CI$40*(1-'Model Assumptions'!$I$993)*$D255)/CI$43</f>
        <v>187.57152153890499</v>
      </c>
      <c r="CJ255" s="101">
        <f>(CJ$40*(1-'Model Assumptions'!$I$993)*$D255)/CJ$43</f>
        <v>168.06127663026061</v>
      </c>
      <c r="CK255" s="101">
        <f>(CK$40*(1-'Model Assumptions'!$I$993)*$D255)/CK$43</f>
        <v>365.19863541487211</v>
      </c>
      <c r="CL255" s="101">
        <f>(CL$40*(1-'Model Assumptions'!$I$993)*$D255)/CL$43</f>
        <v>357.7715336154256</v>
      </c>
      <c r="CM255" s="101">
        <f>(CM$40*(1-'Model Assumptions'!$I$993)*$D255)/CM$43</f>
        <v>335.49022821708616</v>
      </c>
      <c r="CN255" s="101">
        <f>(CN$40*(1-'Model Assumptions'!$I$993)*$D255)/CN$43</f>
        <v>255.32138297991182</v>
      </c>
      <c r="CO255" s="101">
        <f>(CO$40*(1-'Model Assumptions'!$I$993)*$D255)/CO$43</f>
        <v>247.59704717960935</v>
      </c>
      <c r="CP255" s="101">
        <f>(CP$40*(1-'Model Assumptions'!$I$993)*$D255)/CP$43</f>
        <v>226.80191178554975</v>
      </c>
      <c r="CQ255" s="101">
        <f>(CQ$40*(1-'Model Assumptions'!$I$993)*$D255)/CQ$43</f>
        <v>421.64685802383701</v>
      </c>
      <c r="CR255" s="101">
        <f>(CR$40*(1-'Model Assumptions'!$I$993)*$D255)/CR$43</f>
        <v>413.0802967507434</v>
      </c>
      <c r="CS255" s="101">
        <f>(CS$40*(1-'Model Assumptions'!$I$993)*$D255)/CS$43</f>
        <v>387.37873882048626</v>
      </c>
      <c r="CT255" s="101">
        <f>(CT$40*(1-'Model Assumptions'!$I$993)*$D255)/CT$43</f>
        <v>294.82314449593832</v>
      </c>
      <c r="CU255" s="101">
        <f>(CU$40*(1-'Model Assumptions'!$I$993)*$D255)/CU$43</f>
        <v>285.91437055855533</v>
      </c>
      <c r="CV255" s="101">
        <f>(CV$40*(1-'Model Assumptions'!$I$993)*$D255)/CV$43</f>
        <v>261.92575006072161</v>
      </c>
      <c r="CW255" s="101">
        <f>(CW$40*(1-'Model Assumptions'!$I$993)*$D255)/CW$43</f>
        <v>382.71782482219623</v>
      </c>
      <c r="CX255" s="101">
        <f>(CX$40*(1-'Model Assumptions'!$I$993)*$D255)/CX$43</f>
        <v>373.86452456971443</v>
      </c>
      <c r="CY255" s="101">
        <f>(CY$40*(1-'Model Assumptions'!$I$993)*$D255)/CY$43</f>
        <v>347.30087559031648</v>
      </c>
      <c r="CZ255" s="101">
        <f>(CZ$40*(1-'Model Assumptions'!$I$993)*$D255)/CZ$43</f>
        <v>262.25859217012908</v>
      </c>
      <c r="DA255" s="101">
        <f>(DA$40*(1-'Model Assumptions'!$I$993)*$D255)/DA$43</f>
        <v>253.04996047652315</v>
      </c>
      <c r="DB255" s="101">
        <f>(DB$40*(1-'Model Assumptions'!$I$993)*$D255)/DB$43</f>
        <v>228.25772119201204</v>
      </c>
      <c r="DC255" s="101">
        <f>(DC$40*(1-'Model Assumptions'!$I$993)*$D255)/DC$43</f>
        <v>75.249303924142055</v>
      </c>
      <c r="DD255" s="101">
        <f>(DD$40*(1-'Model Assumptions'!$I$993)*$D255)/DD$43</f>
        <v>72.316320246086605</v>
      </c>
      <c r="DE255" s="101">
        <f>(DE$40*(1-'Model Assumptions'!$I$993)*$D255)/DE$43</f>
        <v>66.454101111928509</v>
      </c>
      <c r="DF255" s="101">
        <f>(DF$40*(1-'Model Assumptions'!$I$993)*$D255)/DF$43</f>
        <v>45.657841251283095</v>
      </c>
      <c r="DG255" s="101">
        <f>(DG$40*(1-'Model Assumptions'!$I$993)*$D255)/DG$43</f>
        <v>42.609787159277097</v>
      </c>
      <c r="DH255" s="101">
        <f>(DH$40*(1-'Model Assumptions'!$I$993)*$D255)/DH$43</f>
        <v>36.746068736337875</v>
      </c>
      <c r="DI255" s="101">
        <f>(DI$40*(1-'Model Assumptions'!$I$993)*$D255)/DI$43</f>
        <v>63.045093245869175</v>
      </c>
      <c r="DJ255" s="101">
        <f>(DJ$40*(1-'Model Assumptions'!$I$993)*$D255)/DJ$43</f>
        <v>60.575014978982857</v>
      </c>
      <c r="DK255" s="101">
        <f>(DK$40*(1-'Model Assumptions'!$I$993)*$D255)/DK$43</f>
        <v>55.632984334233839</v>
      </c>
      <c r="DL255" s="101">
        <f>(DL$40*(1-'Model Assumptions'!$I$993)*$D255)/DL$43</f>
        <v>38.179388811083435</v>
      </c>
      <c r="DM255" s="101">
        <f>(DM$40*(1-'Model Assumptions'!$I$993)*$D255)/DM$43</f>
        <v>35.609607840253005</v>
      </c>
      <c r="DN255" s="101">
        <f>(DN$40*(1-'Model Assumptions'!$I$993)*$D255)/DN$43</f>
        <v>30.667952017699257</v>
      </c>
      <c r="DO255" s="101">
        <f>(DO$40*(1-'Model Assumptions'!$I$993)*$D255)/DO$43</f>
        <v>78.219769821725379</v>
      </c>
      <c r="DP255" s="101">
        <f>(DP$40*(1-'Model Assumptions'!$I$993)*$D255)/DP$43</f>
        <v>75.389862247371553</v>
      </c>
      <c r="DQ255" s="101">
        <f>(DQ$40*(1-'Model Assumptions'!$I$993)*$D255)/DQ$43</f>
        <v>69.728172987687529</v>
      </c>
      <c r="DR255" s="101">
        <f>(DR$40*(1-'Model Assumptions'!$I$993)*$D255)/DR$43</f>
        <v>48.537974999804241</v>
      </c>
      <c r="DS255" s="101">
        <f>(DS$40*(1-'Model Assumptions'!$I$993)*$D255)/DS$43</f>
        <v>45.59487112247627</v>
      </c>
      <c r="DT255" s="101">
        <f>(DT$40*(1-'Model Assumptions'!$I$993)*$D255)/DT$43</f>
        <v>39.935055973768634</v>
      </c>
      <c r="DU255" s="101">
        <f>(DU$40*(1-'Model Assumptions'!$I$993)*$D255)/DU$43</f>
        <v>114.53629232227392</v>
      </c>
      <c r="DV255" s="101">
        <f>(DV$40*(1-'Model Assumptions'!$I$993)*$D255)/DV$43</f>
        <v>110.12276097286779</v>
      </c>
      <c r="DW255" s="101">
        <f>(DW$40*(1-'Model Assumptions'!$I$993)*$D255)/DW$43</f>
        <v>101.29382416307914</v>
      </c>
      <c r="DX255" s="101">
        <f>(DX$40*(1-'Model Assumptions'!$I$993)*$D255)/DX$43</f>
        <v>69.734919787202543</v>
      </c>
      <c r="DY255" s="101">
        <f>(DY$40*(1-'Model Assumptions'!$I$993)*$D255)/DY$43</f>
        <v>65.144097539429623</v>
      </c>
      <c r="DZ255" s="101">
        <f>(DZ$40*(1-'Model Assumptions'!$I$993)*$D255)/DZ$43</f>
        <v>56.316285196226815</v>
      </c>
      <c r="EA255" s="101">
        <f>(EA$40*(1-'Model Assumptions'!$I$993)*$D255)/EA$43</f>
        <v>180.22013382290478</v>
      </c>
      <c r="EB255" s="101">
        <f>(EB$40*(1-'Model Assumptions'!$I$993)*$D255)/EB$43</f>
        <v>175.92279735403505</v>
      </c>
      <c r="EC255" s="101">
        <f>(EC$40*(1-'Model Assumptions'!$I$993)*$D255)/EC$43</f>
        <v>167.32625030531918</v>
      </c>
      <c r="ED255" s="101">
        <f>(ED$40*(1-'Model Assumptions'!$I$993)*$D255)/ED$43</f>
        <v>122.85921916843637</v>
      </c>
      <c r="EE255" s="101">
        <f>(EE$40*(1-'Model Assumptions'!$I$993)*$D255)/EE$43</f>
        <v>118.38983931193371</v>
      </c>
      <c r="EF255" s="101">
        <f>(EF$40*(1-'Model Assumptions'!$I$993)*$D255)/EF$43</f>
        <v>109.7944167298037</v>
      </c>
      <c r="EG255" s="101" t="e">
        <f>(EG$40*(1-'Model Assumptions'!$I$993)*$D255)/EG$43</f>
        <v>#DIV/0!</v>
      </c>
      <c r="EH255" s="101" t="e">
        <f>(EH$40*(1-'Model Assumptions'!$I$993)*$D255)/EH$43</f>
        <v>#DIV/0!</v>
      </c>
      <c r="EI255" s="101" t="e">
        <f>(EI$40*(1-'Model Assumptions'!$I$993)*$D255)/EI$43</f>
        <v>#DIV/0!</v>
      </c>
      <c r="EJ255" s="101" t="e">
        <f>(EJ$40*(1-'Model Assumptions'!$I$993)*$D255)/EJ$43</f>
        <v>#DIV/0!</v>
      </c>
      <c r="EK255" s="101" t="e">
        <f>(EK$40*(1-'Model Assumptions'!$I$993)*$D255)/EK$43</f>
        <v>#DIV/0!</v>
      </c>
      <c r="EL255" s="101" t="e">
        <f>(EL$40*(1-'Model Assumptions'!$I$993)*$D255)/EL$43</f>
        <v>#DIV/0!</v>
      </c>
      <c r="EM255" s="101" t="e">
        <f>(EM$40*(1-'Model Assumptions'!$I$993)*$D255)/EM$43</f>
        <v>#DIV/0!</v>
      </c>
      <c r="EN255" s="101" t="e">
        <f>(EN$40*(1-'Model Assumptions'!$I$993)*$D255)/EN$43</f>
        <v>#DIV/0!</v>
      </c>
      <c r="EO255" s="101" t="e">
        <f>(EO$40*(1-'Model Assumptions'!$I$993)*$D255)/EO$43</f>
        <v>#DIV/0!</v>
      </c>
      <c r="EP255" s="101" t="e">
        <f>(EP$40*(1-'Model Assumptions'!$I$993)*$D255)/EP$43</f>
        <v>#DIV/0!</v>
      </c>
      <c r="EQ255" s="101" t="e">
        <f>(EQ$40*(1-'Model Assumptions'!$I$993)*$D255)/EQ$43</f>
        <v>#DIV/0!</v>
      </c>
      <c r="ER255" s="101" t="e">
        <f>(ER$40*(1-'Model Assumptions'!$I$993)*$D255)/ER$43</f>
        <v>#DIV/0!</v>
      </c>
      <c r="ES255" s="101" t="e">
        <f>(ES$40*(1-'Model Assumptions'!$I$993)*$D255)/ES$43</f>
        <v>#DIV/0!</v>
      </c>
      <c r="ET255" s="101" t="e">
        <f>(ET$40*(1-'Model Assumptions'!$I$993)*$D255)/ET$43</f>
        <v>#DIV/0!</v>
      </c>
      <c r="EU255" s="101" t="e">
        <f>(EU$40*(1-'Model Assumptions'!$I$993)*$D255)/EU$43</f>
        <v>#DIV/0!</v>
      </c>
      <c r="EV255" s="101" t="e">
        <f>(EV$40*(1-'Model Assumptions'!$I$993)*$D255)/EV$43</f>
        <v>#DIV/0!</v>
      </c>
      <c r="EW255" s="101" t="e">
        <f>(EW$40*(1-'Model Assumptions'!$I$993)*$D255)/EW$43</f>
        <v>#DIV/0!</v>
      </c>
      <c r="EX255" s="101" t="e">
        <f>(EX$40*(1-'Model Assumptions'!$I$993)*$D255)/EX$43</f>
        <v>#DIV/0!</v>
      </c>
      <c r="EY255" s="101" t="e">
        <f>(EY$40*(1-'Model Assumptions'!$I$993)*$D255)/EY$43</f>
        <v>#DIV/0!</v>
      </c>
      <c r="EZ255" s="101" t="e">
        <f>(EZ$40*(1-'Model Assumptions'!$I$993)*$D255)/EZ$43</f>
        <v>#DIV/0!</v>
      </c>
      <c r="FA255" s="101" t="e">
        <f>(FA$40*(1-'Model Assumptions'!$I$993)*$D255)/FA$43</f>
        <v>#DIV/0!</v>
      </c>
      <c r="FB255" s="101" t="e">
        <f>(FB$40*(1-'Model Assumptions'!$I$993)*$D255)/FB$43</f>
        <v>#DIV/0!</v>
      </c>
      <c r="FC255" s="101" t="e">
        <f>(FC$40*(1-'Model Assumptions'!$I$993)*$D255)/FC$43</f>
        <v>#DIV/0!</v>
      </c>
      <c r="FD255" s="101" t="e">
        <f>(FD$40*(1-'Model Assumptions'!$I$993)*$D255)/FD$43</f>
        <v>#DIV/0!</v>
      </c>
      <c r="FE255" s="101" t="e">
        <f>(FE$40*(1-'Model Assumptions'!$I$993)*$D255)/FE$43</f>
        <v>#DIV/0!</v>
      </c>
      <c r="FF255" s="101" t="e">
        <f>(FF$40*(1-'Model Assumptions'!$I$993)*$D255)/FF$43</f>
        <v>#DIV/0!</v>
      </c>
      <c r="FG255" s="101" t="e">
        <f>(FG$40*(1-'Model Assumptions'!$I$993)*$D255)/FG$43</f>
        <v>#DIV/0!</v>
      </c>
      <c r="FH255" s="101" t="e">
        <f>(FH$40*(1-'Model Assumptions'!$I$993)*$D255)/FH$43</f>
        <v>#DIV/0!</v>
      </c>
      <c r="FI255" s="101" t="e">
        <f>(FI$40*(1-'Model Assumptions'!$I$993)*$D255)/FI$43</f>
        <v>#DIV/0!</v>
      </c>
      <c r="FJ255" s="101" t="e">
        <f>(FJ$40*(1-'Model Assumptions'!$I$993)*$D255)/FJ$43</f>
        <v>#DIV/0!</v>
      </c>
      <c r="FK255" s="101" t="e">
        <f>(FK$40*(1-'Model Assumptions'!$I$993)*$D255)/FK$43</f>
        <v>#DIV/0!</v>
      </c>
      <c r="FL255" s="101" t="e">
        <f>(FL$40*(1-'Model Assumptions'!$I$993)*$D255)/FL$43</f>
        <v>#DIV/0!</v>
      </c>
      <c r="FM255" s="101" t="e">
        <f>(FM$40*(1-'Model Assumptions'!$I$993)*$D255)/FM$43</f>
        <v>#DIV/0!</v>
      </c>
      <c r="FN255" s="101" t="e">
        <f>(FN$40*(1-'Model Assumptions'!$I$993)*$D255)/FN$43</f>
        <v>#DIV/0!</v>
      </c>
      <c r="FO255" s="101" t="e">
        <f>(FO$40*(1-'Model Assumptions'!$I$993)*$D255)/FO$43</f>
        <v>#DIV/0!</v>
      </c>
      <c r="FP255" s="101" t="e">
        <f>(FP$40*(1-'Model Assumptions'!$I$993)*$D255)/FP$43</f>
        <v>#DIV/0!</v>
      </c>
      <c r="FQ255" s="101" t="e">
        <f>(FQ$40*(1-'Model Assumptions'!$I$993)*$D255)/FQ$43</f>
        <v>#DIV/0!</v>
      </c>
      <c r="FR255" s="101" t="e">
        <f>(FR$40*(1-'Model Assumptions'!$I$993)*$D255)/FR$43</f>
        <v>#DIV/0!</v>
      </c>
      <c r="FS255" s="101" t="e">
        <f>(FS$40*(1-'Model Assumptions'!$I$993)*$D255)/FS$43</f>
        <v>#DIV/0!</v>
      </c>
      <c r="FT255" s="101" t="e">
        <f>(FT$40*(1-'Model Assumptions'!$I$993)*$D255)/FT$43</f>
        <v>#DIV/0!</v>
      </c>
      <c r="FU255" s="101" t="e">
        <f>(FU$40*(1-'Model Assumptions'!$I$993)*$D255)/FU$43</f>
        <v>#DIV/0!</v>
      </c>
      <c r="FV255" s="101" t="e">
        <f>(FV$40*(1-'Model Assumptions'!$I$993)*$D255)/FV$43</f>
        <v>#DIV/0!</v>
      </c>
      <c r="FW255" s="101" t="e">
        <f>(FW$40*(1-'Model Assumptions'!$I$993)*$D255)/FW$43</f>
        <v>#DIV/0!</v>
      </c>
      <c r="FX255" s="101" t="e">
        <f>(FX$40*(1-'Model Assumptions'!$I$993)*$D255)/FX$43</f>
        <v>#DIV/0!</v>
      </c>
      <c r="FY255" s="101" t="e">
        <f>(FY$40*(1-'Model Assumptions'!$I$993)*$D255)/FY$43</f>
        <v>#DIV/0!</v>
      </c>
      <c r="FZ255" s="101" t="e">
        <f>(FZ$40*(1-'Model Assumptions'!$I$993)*$D255)/FZ$43</f>
        <v>#DIV/0!</v>
      </c>
      <c r="GA255" s="101" t="e">
        <f>(GA$40*(1-'Model Assumptions'!$I$993)*$D255)/GA$43</f>
        <v>#DIV/0!</v>
      </c>
      <c r="GB255" s="101" t="e">
        <f>(GB$40*(1-'Model Assumptions'!$I$993)*$D255)/GB$43</f>
        <v>#DIV/0!</v>
      </c>
      <c r="GC255" s="101" t="e">
        <f>(GC$40*(1-'Model Assumptions'!$I$993)*$D255)/GC$43</f>
        <v>#DIV/0!</v>
      </c>
      <c r="GD255" s="101" t="e">
        <f>(GD$40*(1-'Model Assumptions'!$I$993)*$D255)/GD$43</f>
        <v>#DIV/0!</v>
      </c>
      <c r="GE255" s="101" t="e">
        <f>(GE$40*(1-'Model Assumptions'!$I$993)*$D255)/GE$43</f>
        <v>#DIV/0!</v>
      </c>
      <c r="GF255" s="101" t="e">
        <f>(GF$40*(1-'Model Assumptions'!$I$993)*$D255)/GF$43</f>
        <v>#DIV/0!</v>
      </c>
      <c r="GG255" s="101" t="e">
        <f>(GG$40*(1-'Model Assumptions'!$I$993)*$D255)/GG$43</f>
        <v>#DIV/0!</v>
      </c>
      <c r="GH255" s="101" t="e">
        <f>(GH$40*(1-'Model Assumptions'!$I$993)*$D255)/GH$43</f>
        <v>#DIV/0!</v>
      </c>
      <c r="GI255" s="101" t="e">
        <f>(GI$40*(1-'Model Assumptions'!$I$993)*$D255)/GI$43</f>
        <v>#DIV/0!</v>
      </c>
      <c r="GJ255" s="101" t="e">
        <f>(GJ$40*(1-'Model Assumptions'!$I$993)*$D255)/GJ$43</f>
        <v>#DIV/0!</v>
      </c>
      <c r="GK255" s="101" t="e">
        <f>(GK$40*(1-'Model Assumptions'!$I$993)*$D255)/GK$43</f>
        <v>#DIV/0!</v>
      </c>
      <c r="GL255" s="101" t="e">
        <f>(GL$40*(1-'Model Assumptions'!$I$993)*$D255)/GL$43</f>
        <v>#DIV/0!</v>
      </c>
      <c r="GM255" s="101" t="e">
        <f>(GM$40*(1-'Model Assumptions'!$I$993)*$D255)/GM$43</f>
        <v>#DIV/0!</v>
      </c>
      <c r="GN255" s="101" t="e">
        <f>(GN$40*(1-'Model Assumptions'!$I$993)*$D255)/GN$43</f>
        <v>#DIV/0!</v>
      </c>
      <c r="GO255" s="101" t="e">
        <f>(GO$40*(1-'Model Assumptions'!$I$993)*$D255)/GO$43</f>
        <v>#DIV/0!</v>
      </c>
      <c r="GP255" s="101" t="e">
        <f>(GP$40*(1-'Model Assumptions'!$I$993)*$D255)/GP$43</f>
        <v>#DIV/0!</v>
      </c>
      <c r="GQ255" s="101" t="e">
        <f>(GQ$40*(1-'Model Assumptions'!$I$993)*$D255)/GQ$43</f>
        <v>#DIV/0!</v>
      </c>
      <c r="GR255" s="101" t="e">
        <f>(GR$40*(1-'Model Assumptions'!$I$993)*$D255)/GR$43</f>
        <v>#DIV/0!</v>
      </c>
      <c r="GS255" s="101" t="e">
        <f>(GS$40*(1-'Model Assumptions'!$I$993)*$D255)/GS$43</f>
        <v>#DIV/0!</v>
      </c>
      <c r="GT255" s="101" t="e">
        <f>(GT$40*(1-'Model Assumptions'!$I$993)*$D255)/GT$43</f>
        <v>#DIV/0!</v>
      </c>
      <c r="GU255" s="101" t="e">
        <f>(GU$40*(1-'Model Assumptions'!$I$993)*$D255)/GU$43</f>
        <v>#DIV/0!</v>
      </c>
      <c r="GV255" s="101" t="e">
        <f>(GV$40*(1-'Model Assumptions'!$I$993)*$D255)/GV$43</f>
        <v>#DIV/0!</v>
      </c>
      <c r="GX255" s="230"/>
    </row>
    <row r="256" spans="1:206" ht="12" hidden="1" customHeight="1" x14ac:dyDescent="0.2">
      <c r="A256" s="230"/>
      <c r="B256" s="230"/>
      <c r="C256" s="102">
        <f t="shared" si="381"/>
        <v>10</v>
      </c>
      <c r="D256" s="122">
        <f>1/(1+'Model Assumptions'!$I$991/12)^C255</f>
        <v>0.96326946183243312</v>
      </c>
      <c r="E256" s="101">
        <f>(E$40*(1-'Model Assumptions'!$I$993)*$D256)/E$43</f>
        <v>107.10520900905186</v>
      </c>
      <c r="F256" s="101">
        <f>(F$40*(1-'Model Assumptions'!$I$993)*$D256)/F$43</f>
        <v>104.33183581975355</v>
      </c>
      <c r="G256" s="101">
        <f>(G$40*(1-'Model Assumptions'!$I$993)*$D256)/G$43</f>
        <v>96.01171625185863</v>
      </c>
      <c r="H256" s="101">
        <f>(H$40*(1-'Model Assumptions'!$I$993)*$D256)/H$43</f>
        <v>71.930027869520913</v>
      </c>
      <c r="I256" s="101">
        <f>(I$40*(1-'Model Assumptions'!$I$993)*$D256)/I$43</f>
        <v>69.045421139117494</v>
      </c>
      <c r="J256" s="101">
        <f>(J$40*(1-'Model Assumptions'!$I$993)*$D256)/J$43</f>
        <v>61.281469276748084</v>
      </c>
      <c r="K256" s="101">
        <f>(K$40*(1-'Model Assumptions'!$I$993)*$D256)/K$43</f>
        <v>122.03961833661917</v>
      </c>
      <c r="L256" s="101">
        <f>(L$40*(1-'Model Assumptions'!$I$993)*$D256)/L$43</f>
        <v>119.04041866286252</v>
      </c>
      <c r="M256" s="101">
        <f>(M$40*(1-'Model Assumptions'!$I$993)*$D256)/M$43</f>
        <v>110.04281964159259</v>
      </c>
      <c r="N256" s="101">
        <f>(N$40*(1-'Model Assumptions'!$I$993)*$D256)/N$43</f>
        <v>82.756261514528703</v>
      </c>
      <c r="O256" s="101">
        <f>(O$40*(1-'Model Assumptions'!$I$993)*$D256)/O$43</f>
        <v>79.637243160588397</v>
      </c>
      <c r="P256" s="101">
        <f>(P$40*(1-'Model Assumptions'!$I$993)*$D256)/P$43</f>
        <v>71.238737540236869</v>
      </c>
      <c r="Q256" s="101">
        <f>(Q$40*(1-'Model Assumptions'!$I$993)*$D256)/Q$43</f>
        <v>121.90710858127585</v>
      </c>
      <c r="R256" s="101">
        <f>(R$40*(1-'Model Assumptions'!$I$993)*$D256)/R$43</f>
        <v>118.91164157668379</v>
      </c>
      <c r="S256" s="101">
        <f>(S$40*(1-'Model Assumptions'!$I$993)*$D256)/S$43</f>
        <v>109.92337422832537</v>
      </c>
      <c r="T256" s="101">
        <f>(T$40*(1-'Model Assumptions'!$I$993)*$D256)/T$43</f>
        <v>82.665184386912458</v>
      </c>
      <c r="U256" s="101">
        <f>(U$40*(1-'Model Assumptions'!$I$993)*$D256)/U$43</f>
        <v>79.550645235969654</v>
      </c>
      <c r="V256" s="101">
        <f>(V$40*(1-'Model Assumptions'!$I$993)*$D256)/V$43</f>
        <v>71.161098021613171</v>
      </c>
      <c r="W256" s="101">
        <f>(W$40*(1-'Model Assumptions'!$I$993)*$D256)/W$43</f>
        <v>222.47268121394731</v>
      </c>
      <c r="X256" s="101">
        <f>(X$40*(1-'Model Assumptions'!$I$993)*$D256)/X$43</f>
        <v>218.42086883577329</v>
      </c>
      <c r="Y256" s="101">
        <f>(Y$40*(1-'Model Assumptions'!$I$993)*$D256)/Y$43</f>
        <v>206.26356536666887</v>
      </c>
      <c r="Z256" s="101">
        <f>(Z$40*(1-'Model Assumptions'!$I$993)*$D256)/Z$43</f>
        <v>157.87846805361613</v>
      </c>
      <c r="AA256" s="101">
        <f>(AA$40*(1-'Model Assumptions'!$I$993)*$D256)/AA$43</f>
        <v>153.66503110061484</v>
      </c>
      <c r="AB256" s="101">
        <f>(AB$40*(1-'Model Assumptions'!$I$993)*$D256)/AB$43</f>
        <v>142.31920990789467</v>
      </c>
      <c r="AC256" s="101">
        <f>(AC$40*(1-'Model Assumptions'!$I$993)*$D256)/AC$43</f>
        <v>190.5956865482575</v>
      </c>
      <c r="AD256" s="101">
        <f>(AD$40*(1-'Model Assumptions'!$I$993)*$D256)/AD$43</f>
        <v>186.53267616258969</v>
      </c>
      <c r="AE256" s="101">
        <f>(AE$40*(1-'Model Assumptions'!$I$993)*$D256)/AE$43</f>
        <v>174.34177867100388</v>
      </c>
      <c r="AF256" s="101">
        <f>(AF$40*(1-'Model Assumptions'!$I$993)*$D256)/AF$43</f>
        <v>132.32162881742821</v>
      </c>
      <c r="AG256" s="101">
        <f>(AG$40*(1-'Model Assumptions'!$I$993)*$D256)/AG$43</f>
        <v>128.0947542554344</v>
      </c>
      <c r="AH256" s="101">
        <f>(AH$40*(1-'Model Assumptions'!$I$993)*$D256)/AH$43</f>
        <v>116.71608557406567</v>
      </c>
      <c r="AI256" s="101">
        <f>(AI$40*(1-'Model Assumptions'!$I$993)*$D256)/AI$43</f>
        <v>223.01391824281438</v>
      </c>
      <c r="AJ256" s="101">
        <f>(AJ$40*(1-'Model Assumptions'!$I$993)*$D256)/AJ$43</f>
        <v>218.63736364732014</v>
      </c>
      <c r="AK256" s="101">
        <f>(AK$40*(1-'Model Assumptions'!$I$993)*$D256)/AK$43</f>
        <v>205.50396719167267</v>
      </c>
      <c r="AL256" s="101">
        <f>(AL$40*(1-'Model Assumptions'!$I$993)*$D256)/AL$43</f>
        <v>156.69894459760232</v>
      </c>
      <c r="AM256" s="101">
        <f>(AM$40*(1-'Model Assumptions'!$I$993)*$D256)/AM$43</f>
        <v>152.14658128445532</v>
      </c>
      <c r="AN256" s="101">
        <f>(AN$40*(1-'Model Assumptions'!$I$993)*$D256)/AN$43</f>
        <v>139.88998881557251</v>
      </c>
      <c r="AO256" s="101">
        <f>(AO$40*(1-'Model Assumptions'!$I$993)*$D256)/AO$43</f>
        <v>199.79111703525132</v>
      </c>
      <c r="AP256" s="101">
        <f>(AP$40*(1-'Model Assumptions'!$I$993)*$D256)/AP$43</f>
        <v>195.53400785302424</v>
      </c>
      <c r="AQ256" s="101">
        <f>(AQ$40*(1-'Model Assumptions'!$I$993)*$D256)/AQ$43</f>
        <v>182.76268030634301</v>
      </c>
      <c r="AR256" s="101">
        <f>(AR$40*(1-'Model Assumptions'!$I$993)*$D256)/AR$43</f>
        <v>138.71643763022209</v>
      </c>
      <c r="AS256" s="101">
        <f>(AS$40*(1-'Model Assumptions'!$I$993)*$D256)/AS$43</f>
        <v>134.28949200100567</v>
      </c>
      <c r="AT256" s="101">
        <f>(AT$40*(1-'Model Assumptions'!$I$993)*$D256)/AT$43</f>
        <v>122.36883975693695</v>
      </c>
      <c r="AU256" s="101">
        <f>(AU$40*(1-'Model Assumptions'!$I$993)*$D256)/AU$43</f>
        <v>240.64891371097033</v>
      </c>
      <c r="AV256" s="101">
        <f>(AV$40*(1-'Model Assumptions'!$I$993)*$D256)/AV$43</f>
        <v>236.10438900306903</v>
      </c>
      <c r="AW256" s="101">
        <f>(AW$40*(1-'Model Assumptions'!$I$993)*$D256)/AW$43</f>
        <v>222.47454754852961</v>
      </c>
      <c r="AX256" s="101">
        <f>(AX$40*(1-'Model Assumptions'!$I$993)*$D256)/AX$43</f>
        <v>169.98276762058319</v>
      </c>
      <c r="AY256" s="101">
        <f>(AY$40*(1-'Model Assumptions'!$I$993)*$D256)/AY$43</f>
        <v>165.25720845819873</v>
      </c>
      <c r="AZ256" s="101">
        <f>(AZ$40*(1-'Model Assumptions'!$I$993)*$D256)/AZ$43</f>
        <v>152.5362719452396</v>
      </c>
      <c r="BA256" s="101">
        <f>(BA$40*(1-'Model Assumptions'!$I$993)*$D256)/BA$43</f>
        <v>193.48290614707616</v>
      </c>
      <c r="BB256" s="101">
        <f>(BB$40*(1-'Model Assumptions'!$I$993)*$D256)/BB$43</f>
        <v>188.25716931663521</v>
      </c>
      <c r="BC256" s="101">
        <f>(BC$40*(1-'Model Assumptions'!$I$993)*$D256)/BC$43</f>
        <v>172.58555782905924</v>
      </c>
      <c r="BD256" s="101">
        <f>(BD$40*(1-'Model Assumptions'!$I$993)*$D256)/BD$43</f>
        <v>128.87264250933717</v>
      </c>
      <c r="BE256" s="101">
        <f>(BE$40*(1-'Model Assumptions'!$I$993)*$D256)/BE$43</f>
        <v>123.44086234101026</v>
      </c>
      <c r="BF256" s="101">
        <f>(BF$40*(1-'Model Assumptions'!$I$993)*$D256)/BF$43</f>
        <v>108.81178535110729</v>
      </c>
      <c r="BG256" s="101">
        <f>(BG$40*(1-'Model Assumptions'!$I$993)*$D256)/BG$43</f>
        <v>245.5069826286981</v>
      </c>
      <c r="BH256" s="101">
        <f>(BH$40*(1-'Model Assumptions'!$I$993)*$D256)/BH$43</f>
        <v>240.28684480200403</v>
      </c>
      <c r="BI256" s="101">
        <f>(BI$40*(1-'Model Assumptions'!$I$993)*$D256)/BI$43</f>
        <v>224.62829765650417</v>
      </c>
      <c r="BJ256" s="101">
        <f>(BJ$40*(1-'Model Assumptions'!$I$993)*$D256)/BJ$43</f>
        <v>170.51579277728814</v>
      </c>
      <c r="BK256" s="101">
        <f>(BK$40*(1-'Model Assumptions'!$I$993)*$D256)/BK$43</f>
        <v>165.08699874429294</v>
      </c>
      <c r="BL256" s="101">
        <f>(BL$40*(1-'Model Assumptions'!$I$993)*$D256)/BL$43</f>
        <v>150.47285243104838</v>
      </c>
      <c r="BM256" s="101">
        <f>(BM$40*(1-'Model Assumptions'!$I$993)*$D256)/BM$43</f>
        <v>253.18508310028167</v>
      </c>
      <c r="BN256" s="101">
        <f>(BN$40*(1-'Model Assumptions'!$I$993)*$D256)/BN$43</f>
        <v>247.30799550061792</v>
      </c>
      <c r="BO256" s="101">
        <f>(BO$40*(1-'Model Assumptions'!$I$993)*$D256)/BO$43</f>
        <v>229.68046537079124</v>
      </c>
      <c r="BP256" s="101">
        <f>(BP$40*(1-'Model Assumptions'!$I$993)*$D256)/BP$43</f>
        <v>173.40189257535744</v>
      </c>
      <c r="BQ256" s="101">
        <f>(BQ$40*(1-'Model Assumptions'!$I$993)*$D256)/BQ$43</f>
        <v>167.2907666190732</v>
      </c>
      <c r="BR256" s="101">
        <f>(BR$40*(1-'Model Assumptions'!$I$993)*$D256)/BR$43</f>
        <v>150.83716094151339</v>
      </c>
      <c r="BS256" s="101">
        <f>(BS$40*(1-'Model Assumptions'!$I$993)*$D256)/BS$43</f>
        <v>212.45792984532372</v>
      </c>
      <c r="BT256" s="101">
        <f>(BT$40*(1-'Model Assumptions'!$I$993)*$D256)/BT$43</f>
        <v>207.27885137944028</v>
      </c>
      <c r="BU256" s="101">
        <f>(BU$40*(1-'Model Assumptions'!$I$993)*$D256)/BU$43</f>
        <v>191.74534865095453</v>
      </c>
      <c r="BV256" s="101">
        <f>(BV$40*(1-'Model Assumptions'!$I$993)*$D256)/BV$43</f>
        <v>144.28408695614044</v>
      </c>
      <c r="BW256" s="101">
        <f>(BW$40*(1-'Model Assumptions'!$I$993)*$D256)/BW$43</f>
        <v>138.89859188545458</v>
      </c>
      <c r="BX256" s="101">
        <f>(BX$40*(1-'Model Assumptions'!$I$993)*$D256)/BX$43</f>
        <v>124.39941178247972</v>
      </c>
      <c r="BY256" s="101">
        <f>(BY$40*(1-'Model Assumptions'!$I$993)*$D256)/BY$43</f>
        <v>290.44831937049025</v>
      </c>
      <c r="BZ256" s="101">
        <f>(BZ$40*(1-'Model Assumptions'!$I$993)*$D256)/BZ$43</f>
        <v>284.28194991056995</v>
      </c>
      <c r="CA256" s="101">
        <f>(CA$40*(1-'Model Assumptions'!$I$993)*$D256)/CA$43</f>
        <v>265.78470786539128</v>
      </c>
      <c r="CB256" s="101">
        <f>(CB$40*(1-'Model Assumptions'!$I$993)*$D256)/CB$43</f>
        <v>201.77615049698593</v>
      </c>
      <c r="CC256" s="101">
        <f>(CC$40*(1-'Model Assumptions'!$I$993)*$D256)/CC$43</f>
        <v>195.36342487220199</v>
      </c>
      <c r="CD256" s="101">
        <f>(CD$40*(1-'Model Assumptions'!$I$993)*$D256)/CD$43</f>
        <v>178.09908345209089</v>
      </c>
      <c r="CE256" s="101">
        <f>(CE$40*(1-'Model Assumptions'!$I$993)*$D256)/CE$43</f>
        <v>285.53052774612888</v>
      </c>
      <c r="CF256" s="101">
        <f>(CF$40*(1-'Model Assumptions'!$I$993)*$D256)/CF$43</f>
        <v>278.5933621037185</v>
      </c>
      <c r="CG256" s="101">
        <f>(CG$40*(1-'Model Assumptions'!$I$993)*$D256)/CG$43</f>
        <v>257.77626617274052</v>
      </c>
      <c r="CH256" s="101">
        <f>(CH$40*(1-'Model Assumptions'!$I$993)*$D256)/CH$43</f>
        <v>194.00921249928484</v>
      </c>
      <c r="CI256" s="101">
        <f>(CI$40*(1-'Model Assumptions'!$I$993)*$D256)/CI$43</f>
        <v>186.79321647027882</v>
      </c>
      <c r="CJ256" s="101">
        <f>(CJ$40*(1-'Model Assumptions'!$I$993)*$D256)/CJ$43</f>
        <v>167.36392693469935</v>
      </c>
      <c r="CK256" s="101">
        <f>(CK$40*(1-'Model Assumptions'!$I$993)*$D256)/CK$43</f>
        <v>363.68328837995563</v>
      </c>
      <c r="CL256" s="101">
        <f>(CL$40*(1-'Model Assumptions'!$I$993)*$D256)/CL$43</f>
        <v>356.28700443029931</v>
      </c>
      <c r="CM256" s="101">
        <f>(CM$40*(1-'Model Assumptions'!$I$993)*$D256)/CM$43</f>
        <v>334.09815258133057</v>
      </c>
      <c r="CN256" s="101">
        <f>(CN$40*(1-'Model Assumptions'!$I$993)*$D256)/CN$43</f>
        <v>254.261958154269</v>
      </c>
      <c r="CO256" s="101">
        <f>(CO$40*(1-'Model Assumptions'!$I$993)*$D256)/CO$43</f>
        <v>246.56967353985993</v>
      </c>
      <c r="CP256" s="101">
        <f>(CP$40*(1-'Model Assumptions'!$I$993)*$D256)/CP$43</f>
        <v>225.86082501465535</v>
      </c>
      <c r="CQ256" s="101">
        <f>(CQ$40*(1-'Model Assumptions'!$I$993)*$D256)/CQ$43</f>
        <v>419.89728599884182</v>
      </c>
      <c r="CR256" s="101">
        <f>(CR$40*(1-'Model Assumptions'!$I$993)*$D256)/CR$43</f>
        <v>411.36627062314693</v>
      </c>
      <c r="CS256" s="101">
        <f>(CS$40*(1-'Model Assumptions'!$I$993)*$D256)/CS$43</f>
        <v>385.77135816148007</v>
      </c>
      <c r="CT256" s="101">
        <f>(CT$40*(1-'Model Assumptions'!$I$993)*$D256)/CT$43</f>
        <v>293.59981194616262</v>
      </c>
      <c r="CU256" s="101">
        <f>(CU$40*(1-'Model Assumptions'!$I$993)*$D256)/CU$43</f>
        <v>284.72800387573972</v>
      </c>
      <c r="CV256" s="101">
        <f>(CV$40*(1-'Model Assumptions'!$I$993)*$D256)/CV$43</f>
        <v>260.83892122229537</v>
      </c>
      <c r="CW256" s="101">
        <f>(CW$40*(1-'Model Assumptions'!$I$993)*$D256)/CW$43</f>
        <v>381.12978405529913</v>
      </c>
      <c r="CX256" s="101">
        <f>(CX$40*(1-'Model Assumptions'!$I$993)*$D256)/CX$43</f>
        <v>372.31321948851229</v>
      </c>
      <c r="CY256" s="101">
        <f>(CY$40*(1-'Model Assumptions'!$I$993)*$D256)/CY$43</f>
        <v>345.85979311898728</v>
      </c>
      <c r="CZ256" s="101">
        <f>(CZ$40*(1-'Model Assumptions'!$I$993)*$D256)/CZ$43</f>
        <v>261.17038224411192</v>
      </c>
      <c r="DA256" s="101">
        <f>(DA$40*(1-'Model Assumptions'!$I$993)*$D256)/DA$43</f>
        <v>251.99996064052098</v>
      </c>
      <c r="DB256" s="101">
        <f>(DB$40*(1-'Model Assumptions'!$I$993)*$D256)/DB$43</f>
        <v>227.31059371818625</v>
      </c>
      <c r="DC256" s="101">
        <f>(DC$40*(1-'Model Assumptions'!$I$993)*$D256)/DC$43</f>
        <v>74.937066148523215</v>
      </c>
      <c r="DD256" s="101">
        <f>(DD$40*(1-'Model Assumptions'!$I$993)*$D256)/DD$43</f>
        <v>72.016252527223173</v>
      </c>
      <c r="DE256" s="101">
        <f>(DE$40*(1-'Model Assumptions'!$I$993)*$D256)/DE$43</f>
        <v>66.178357953787724</v>
      </c>
      <c r="DF256" s="101">
        <f>(DF$40*(1-'Model Assumptions'!$I$993)*$D256)/DF$43</f>
        <v>45.46838962783378</v>
      </c>
      <c r="DG256" s="101">
        <f>(DG$40*(1-'Model Assumptions'!$I$993)*$D256)/DG$43</f>
        <v>42.432983063180508</v>
      </c>
      <c r="DH256" s="101">
        <f>(DH$40*(1-'Model Assumptions'!$I$993)*$D256)/DH$43</f>
        <v>36.593595422079211</v>
      </c>
      <c r="DI256" s="101">
        <f>(DI$40*(1-'Model Assumptions'!$I$993)*$D256)/DI$43</f>
        <v>62.783495348583408</v>
      </c>
      <c r="DJ256" s="101">
        <f>(DJ$40*(1-'Model Assumptions'!$I$993)*$D256)/DJ$43</f>
        <v>60.32366636911155</v>
      </c>
      <c r="DK256" s="101">
        <f>(DK$40*(1-'Model Assumptions'!$I$993)*$D256)/DK$43</f>
        <v>55.402142075585566</v>
      </c>
      <c r="DL256" s="101">
        <f>(DL$40*(1-'Model Assumptions'!$I$993)*$D256)/DL$43</f>
        <v>38.020968110622512</v>
      </c>
      <c r="DM256" s="101">
        <f>(DM$40*(1-'Model Assumptions'!$I$993)*$D256)/DM$43</f>
        <v>35.461850131372287</v>
      </c>
      <c r="DN256" s="101">
        <f>(DN$40*(1-'Model Assumptions'!$I$993)*$D256)/DN$43</f>
        <v>30.540699104762744</v>
      </c>
      <c r="DO256" s="101">
        <f>(DO$40*(1-'Model Assumptions'!$I$993)*$D256)/DO$43</f>
        <v>77.895206461469243</v>
      </c>
      <c r="DP256" s="101">
        <f>(DP$40*(1-'Model Assumptions'!$I$993)*$D256)/DP$43</f>
        <v>75.077041242195733</v>
      </c>
      <c r="DQ256" s="101">
        <f>(DQ$40*(1-'Model Assumptions'!$I$993)*$D256)/DQ$43</f>
        <v>69.43884446906641</v>
      </c>
      <c r="DR256" s="101">
        <f>(DR$40*(1-'Model Assumptions'!$I$993)*$D256)/DR$43</f>
        <v>48.336572613912942</v>
      </c>
      <c r="DS256" s="101">
        <f>(DS$40*(1-'Model Assumptions'!$I$993)*$D256)/DS$43</f>
        <v>45.405680785868483</v>
      </c>
      <c r="DT256" s="101">
        <f>(DT$40*(1-'Model Assumptions'!$I$993)*$D256)/DT$43</f>
        <v>39.769350347321463</v>
      </c>
      <c r="DU256" s="101">
        <f>(DU$40*(1-'Model Assumptions'!$I$993)*$D256)/DU$43</f>
        <v>114.06103799728523</v>
      </c>
      <c r="DV256" s="101">
        <f>(DV$40*(1-'Model Assumptions'!$I$993)*$D256)/DV$43</f>
        <v>109.66582005596791</v>
      </c>
      <c r="DW256" s="101">
        <f>(DW$40*(1-'Model Assumptions'!$I$993)*$D256)/DW$43</f>
        <v>100.87351783875101</v>
      </c>
      <c r="DX256" s="101">
        <f>(DX$40*(1-'Model Assumptions'!$I$993)*$D256)/DX$43</f>
        <v>69.445563273562712</v>
      </c>
      <c r="DY256" s="101">
        <f>(DY$40*(1-'Model Assumptions'!$I$993)*$D256)/DY$43</f>
        <v>64.87379008075979</v>
      </c>
      <c r="DZ256" s="101">
        <f>(DZ$40*(1-'Model Assumptions'!$I$993)*$D256)/DZ$43</f>
        <v>56.082607664292262</v>
      </c>
      <c r="EA256" s="101">
        <f>(EA$40*(1-'Model Assumptions'!$I$993)*$D256)/EA$43</f>
        <v>179.47233243774747</v>
      </c>
      <c r="EB256" s="101">
        <f>(EB$40*(1-'Model Assumptions'!$I$993)*$D256)/EB$43</f>
        <v>175.19282724053281</v>
      </c>
      <c r="EC256" s="101">
        <f>(EC$40*(1-'Model Assumptions'!$I$993)*$D256)/EC$43</f>
        <v>166.63195051152118</v>
      </c>
      <c r="ED256" s="101">
        <f>(ED$40*(1-'Model Assumptions'!$I$993)*$D256)/ED$43</f>
        <v>122.34942987728103</v>
      </c>
      <c r="EE256" s="101">
        <f>(EE$40*(1-'Model Assumptions'!$I$993)*$D256)/EE$43</f>
        <v>117.89859516541118</v>
      </c>
      <c r="EF256" s="101">
        <f>(EF$40*(1-'Model Assumptions'!$I$993)*$D256)/EF$43</f>
        <v>109.33883823714891</v>
      </c>
      <c r="EG256" s="101" t="e">
        <f>(EG$40*(1-'Model Assumptions'!$I$993)*$D256)/EG$43</f>
        <v>#DIV/0!</v>
      </c>
      <c r="EH256" s="101" t="e">
        <f>(EH$40*(1-'Model Assumptions'!$I$993)*$D256)/EH$43</f>
        <v>#DIV/0!</v>
      </c>
      <c r="EI256" s="101" t="e">
        <f>(EI$40*(1-'Model Assumptions'!$I$993)*$D256)/EI$43</f>
        <v>#DIV/0!</v>
      </c>
      <c r="EJ256" s="101" t="e">
        <f>(EJ$40*(1-'Model Assumptions'!$I$993)*$D256)/EJ$43</f>
        <v>#DIV/0!</v>
      </c>
      <c r="EK256" s="101" t="e">
        <f>(EK$40*(1-'Model Assumptions'!$I$993)*$D256)/EK$43</f>
        <v>#DIV/0!</v>
      </c>
      <c r="EL256" s="101" t="e">
        <f>(EL$40*(1-'Model Assumptions'!$I$993)*$D256)/EL$43</f>
        <v>#DIV/0!</v>
      </c>
      <c r="EM256" s="101" t="e">
        <f>(EM$40*(1-'Model Assumptions'!$I$993)*$D256)/EM$43</f>
        <v>#DIV/0!</v>
      </c>
      <c r="EN256" s="101" t="e">
        <f>(EN$40*(1-'Model Assumptions'!$I$993)*$D256)/EN$43</f>
        <v>#DIV/0!</v>
      </c>
      <c r="EO256" s="101" t="e">
        <f>(EO$40*(1-'Model Assumptions'!$I$993)*$D256)/EO$43</f>
        <v>#DIV/0!</v>
      </c>
      <c r="EP256" s="101" t="e">
        <f>(EP$40*(1-'Model Assumptions'!$I$993)*$D256)/EP$43</f>
        <v>#DIV/0!</v>
      </c>
      <c r="EQ256" s="101" t="e">
        <f>(EQ$40*(1-'Model Assumptions'!$I$993)*$D256)/EQ$43</f>
        <v>#DIV/0!</v>
      </c>
      <c r="ER256" s="101" t="e">
        <f>(ER$40*(1-'Model Assumptions'!$I$993)*$D256)/ER$43</f>
        <v>#DIV/0!</v>
      </c>
      <c r="ES256" s="101" t="e">
        <f>(ES$40*(1-'Model Assumptions'!$I$993)*$D256)/ES$43</f>
        <v>#DIV/0!</v>
      </c>
      <c r="ET256" s="101" t="e">
        <f>(ET$40*(1-'Model Assumptions'!$I$993)*$D256)/ET$43</f>
        <v>#DIV/0!</v>
      </c>
      <c r="EU256" s="101" t="e">
        <f>(EU$40*(1-'Model Assumptions'!$I$993)*$D256)/EU$43</f>
        <v>#DIV/0!</v>
      </c>
      <c r="EV256" s="101" t="e">
        <f>(EV$40*(1-'Model Assumptions'!$I$993)*$D256)/EV$43</f>
        <v>#DIV/0!</v>
      </c>
      <c r="EW256" s="101" t="e">
        <f>(EW$40*(1-'Model Assumptions'!$I$993)*$D256)/EW$43</f>
        <v>#DIV/0!</v>
      </c>
      <c r="EX256" s="101" t="e">
        <f>(EX$40*(1-'Model Assumptions'!$I$993)*$D256)/EX$43</f>
        <v>#DIV/0!</v>
      </c>
      <c r="EY256" s="101" t="e">
        <f>(EY$40*(1-'Model Assumptions'!$I$993)*$D256)/EY$43</f>
        <v>#DIV/0!</v>
      </c>
      <c r="EZ256" s="101" t="e">
        <f>(EZ$40*(1-'Model Assumptions'!$I$993)*$D256)/EZ$43</f>
        <v>#DIV/0!</v>
      </c>
      <c r="FA256" s="101" t="e">
        <f>(FA$40*(1-'Model Assumptions'!$I$993)*$D256)/FA$43</f>
        <v>#DIV/0!</v>
      </c>
      <c r="FB256" s="101" t="e">
        <f>(FB$40*(1-'Model Assumptions'!$I$993)*$D256)/FB$43</f>
        <v>#DIV/0!</v>
      </c>
      <c r="FC256" s="101" t="e">
        <f>(FC$40*(1-'Model Assumptions'!$I$993)*$D256)/FC$43</f>
        <v>#DIV/0!</v>
      </c>
      <c r="FD256" s="101" t="e">
        <f>(FD$40*(1-'Model Assumptions'!$I$993)*$D256)/FD$43</f>
        <v>#DIV/0!</v>
      </c>
      <c r="FE256" s="101" t="e">
        <f>(FE$40*(1-'Model Assumptions'!$I$993)*$D256)/FE$43</f>
        <v>#DIV/0!</v>
      </c>
      <c r="FF256" s="101" t="e">
        <f>(FF$40*(1-'Model Assumptions'!$I$993)*$D256)/FF$43</f>
        <v>#DIV/0!</v>
      </c>
      <c r="FG256" s="101" t="e">
        <f>(FG$40*(1-'Model Assumptions'!$I$993)*$D256)/FG$43</f>
        <v>#DIV/0!</v>
      </c>
      <c r="FH256" s="101" t="e">
        <f>(FH$40*(1-'Model Assumptions'!$I$993)*$D256)/FH$43</f>
        <v>#DIV/0!</v>
      </c>
      <c r="FI256" s="101" t="e">
        <f>(FI$40*(1-'Model Assumptions'!$I$993)*$D256)/FI$43</f>
        <v>#DIV/0!</v>
      </c>
      <c r="FJ256" s="101" t="e">
        <f>(FJ$40*(1-'Model Assumptions'!$I$993)*$D256)/FJ$43</f>
        <v>#DIV/0!</v>
      </c>
      <c r="FK256" s="101" t="e">
        <f>(FK$40*(1-'Model Assumptions'!$I$993)*$D256)/FK$43</f>
        <v>#DIV/0!</v>
      </c>
      <c r="FL256" s="101" t="e">
        <f>(FL$40*(1-'Model Assumptions'!$I$993)*$D256)/FL$43</f>
        <v>#DIV/0!</v>
      </c>
      <c r="FM256" s="101" t="e">
        <f>(FM$40*(1-'Model Assumptions'!$I$993)*$D256)/FM$43</f>
        <v>#DIV/0!</v>
      </c>
      <c r="FN256" s="101" t="e">
        <f>(FN$40*(1-'Model Assumptions'!$I$993)*$D256)/FN$43</f>
        <v>#DIV/0!</v>
      </c>
      <c r="FO256" s="101" t="e">
        <f>(FO$40*(1-'Model Assumptions'!$I$993)*$D256)/FO$43</f>
        <v>#DIV/0!</v>
      </c>
      <c r="FP256" s="101" t="e">
        <f>(FP$40*(1-'Model Assumptions'!$I$993)*$D256)/FP$43</f>
        <v>#DIV/0!</v>
      </c>
      <c r="FQ256" s="101" t="e">
        <f>(FQ$40*(1-'Model Assumptions'!$I$993)*$D256)/FQ$43</f>
        <v>#DIV/0!</v>
      </c>
      <c r="FR256" s="101" t="e">
        <f>(FR$40*(1-'Model Assumptions'!$I$993)*$D256)/FR$43</f>
        <v>#DIV/0!</v>
      </c>
      <c r="FS256" s="101" t="e">
        <f>(FS$40*(1-'Model Assumptions'!$I$993)*$D256)/FS$43</f>
        <v>#DIV/0!</v>
      </c>
      <c r="FT256" s="101" t="e">
        <f>(FT$40*(1-'Model Assumptions'!$I$993)*$D256)/FT$43</f>
        <v>#DIV/0!</v>
      </c>
      <c r="FU256" s="101" t="e">
        <f>(FU$40*(1-'Model Assumptions'!$I$993)*$D256)/FU$43</f>
        <v>#DIV/0!</v>
      </c>
      <c r="FV256" s="101" t="e">
        <f>(FV$40*(1-'Model Assumptions'!$I$993)*$D256)/FV$43</f>
        <v>#DIV/0!</v>
      </c>
      <c r="FW256" s="101" t="e">
        <f>(FW$40*(1-'Model Assumptions'!$I$993)*$D256)/FW$43</f>
        <v>#DIV/0!</v>
      </c>
      <c r="FX256" s="101" t="e">
        <f>(FX$40*(1-'Model Assumptions'!$I$993)*$D256)/FX$43</f>
        <v>#DIV/0!</v>
      </c>
      <c r="FY256" s="101" t="e">
        <f>(FY$40*(1-'Model Assumptions'!$I$993)*$D256)/FY$43</f>
        <v>#DIV/0!</v>
      </c>
      <c r="FZ256" s="101" t="e">
        <f>(FZ$40*(1-'Model Assumptions'!$I$993)*$D256)/FZ$43</f>
        <v>#DIV/0!</v>
      </c>
      <c r="GA256" s="101" t="e">
        <f>(GA$40*(1-'Model Assumptions'!$I$993)*$D256)/GA$43</f>
        <v>#DIV/0!</v>
      </c>
      <c r="GB256" s="101" t="e">
        <f>(GB$40*(1-'Model Assumptions'!$I$993)*$D256)/GB$43</f>
        <v>#DIV/0!</v>
      </c>
      <c r="GC256" s="101" t="e">
        <f>(GC$40*(1-'Model Assumptions'!$I$993)*$D256)/GC$43</f>
        <v>#DIV/0!</v>
      </c>
      <c r="GD256" s="101" t="e">
        <f>(GD$40*(1-'Model Assumptions'!$I$993)*$D256)/GD$43</f>
        <v>#DIV/0!</v>
      </c>
      <c r="GE256" s="101" t="e">
        <f>(GE$40*(1-'Model Assumptions'!$I$993)*$D256)/GE$43</f>
        <v>#DIV/0!</v>
      </c>
      <c r="GF256" s="101" t="e">
        <f>(GF$40*(1-'Model Assumptions'!$I$993)*$D256)/GF$43</f>
        <v>#DIV/0!</v>
      </c>
      <c r="GG256" s="101" t="e">
        <f>(GG$40*(1-'Model Assumptions'!$I$993)*$D256)/GG$43</f>
        <v>#DIV/0!</v>
      </c>
      <c r="GH256" s="101" t="e">
        <f>(GH$40*(1-'Model Assumptions'!$I$993)*$D256)/GH$43</f>
        <v>#DIV/0!</v>
      </c>
      <c r="GI256" s="101" t="e">
        <f>(GI$40*(1-'Model Assumptions'!$I$993)*$D256)/GI$43</f>
        <v>#DIV/0!</v>
      </c>
      <c r="GJ256" s="101" t="e">
        <f>(GJ$40*(1-'Model Assumptions'!$I$993)*$D256)/GJ$43</f>
        <v>#DIV/0!</v>
      </c>
      <c r="GK256" s="101" t="e">
        <f>(GK$40*(1-'Model Assumptions'!$I$993)*$D256)/GK$43</f>
        <v>#DIV/0!</v>
      </c>
      <c r="GL256" s="101" t="e">
        <f>(GL$40*(1-'Model Assumptions'!$I$993)*$D256)/GL$43</f>
        <v>#DIV/0!</v>
      </c>
      <c r="GM256" s="101" t="e">
        <f>(GM$40*(1-'Model Assumptions'!$I$993)*$D256)/GM$43</f>
        <v>#DIV/0!</v>
      </c>
      <c r="GN256" s="101" t="e">
        <f>(GN$40*(1-'Model Assumptions'!$I$993)*$D256)/GN$43</f>
        <v>#DIV/0!</v>
      </c>
      <c r="GO256" s="101" t="e">
        <f>(GO$40*(1-'Model Assumptions'!$I$993)*$D256)/GO$43</f>
        <v>#DIV/0!</v>
      </c>
      <c r="GP256" s="101" t="e">
        <f>(GP$40*(1-'Model Assumptions'!$I$993)*$D256)/GP$43</f>
        <v>#DIV/0!</v>
      </c>
      <c r="GQ256" s="101" t="e">
        <f>(GQ$40*(1-'Model Assumptions'!$I$993)*$D256)/GQ$43</f>
        <v>#DIV/0!</v>
      </c>
      <c r="GR256" s="101" t="e">
        <f>(GR$40*(1-'Model Assumptions'!$I$993)*$D256)/GR$43</f>
        <v>#DIV/0!</v>
      </c>
      <c r="GS256" s="101" t="e">
        <f>(GS$40*(1-'Model Assumptions'!$I$993)*$D256)/GS$43</f>
        <v>#DIV/0!</v>
      </c>
      <c r="GT256" s="101" t="e">
        <f>(GT$40*(1-'Model Assumptions'!$I$993)*$D256)/GT$43</f>
        <v>#DIV/0!</v>
      </c>
      <c r="GU256" s="101" t="e">
        <f>(GU$40*(1-'Model Assumptions'!$I$993)*$D256)/GU$43</f>
        <v>#DIV/0!</v>
      </c>
      <c r="GV256" s="101" t="e">
        <f>(GV$40*(1-'Model Assumptions'!$I$993)*$D256)/GV$43</f>
        <v>#DIV/0!</v>
      </c>
      <c r="GX256" s="230"/>
    </row>
    <row r="257" spans="1:206" ht="12" hidden="1" customHeight="1" x14ac:dyDescent="0.2">
      <c r="A257" s="230"/>
      <c r="B257" s="230"/>
      <c r="C257" s="102">
        <f t="shared" si="381"/>
        <v>11</v>
      </c>
      <c r="D257" s="122">
        <f>1/(1+'Model Assumptions'!$I$991/12)^C256</f>
        <v>0.9592724931111366</v>
      </c>
      <c r="E257" s="101">
        <f>(E$40*(1-'Model Assumptions'!$I$993)*$D257)/E$43</f>
        <v>106.66078905465743</v>
      </c>
      <c r="F257" s="101">
        <f>(F$40*(1-'Model Assumptions'!$I$993)*$D257)/F$43</f>
        <v>103.89892363792883</v>
      </c>
      <c r="G257" s="101">
        <f>(G$40*(1-'Model Assumptions'!$I$993)*$D257)/G$43</f>
        <v>95.613327387743027</v>
      </c>
      <c r="H257" s="101">
        <f>(H$40*(1-'Model Assumptions'!$I$993)*$D257)/H$43</f>
        <v>71.63156302358928</v>
      </c>
      <c r="I257" s="101">
        <f>(I$40*(1-'Model Assumptions'!$I$993)*$D257)/I$43</f>
        <v>68.758925615718653</v>
      </c>
      <c r="J257" s="101">
        <f>(J$40*(1-'Model Assumptions'!$I$993)*$D257)/J$43</f>
        <v>61.027189321242894</v>
      </c>
      <c r="K257" s="101">
        <f>(K$40*(1-'Model Assumptions'!$I$993)*$D257)/K$43</f>
        <v>121.53322987879086</v>
      </c>
      <c r="L257" s="101">
        <f>(L$40*(1-'Model Assumptions'!$I$993)*$D257)/L$43</f>
        <v>118.54647501695852</v>
      </c>
      <c r="M257" s="101">
        <f>(M$40*(1-'Model Assumptions'!$I$993)*$D257)/M$43</f>
        <v>109.58621043146148</v>
      </c>
      <c r="N257" s="101">
        <f>(N$40*(1-'Model Assumptions'!$I$993)*$D257)/N$43</f>
        <v>82.412874537289994</v>
      </c>
      <c r="O257" s="101">
        <f>(O$40*(1-'Model Assumptions'!$I$993)*$D257)/O$43</f>
        <v>79.306798168220809</v>
      </c>
      <c r="P257" s="101">
        <f>(P$40*(1-'Model Assumptions'!$I$993)*$D257)/P$43</f>
        <v>70.943141118908073</v>
      </c>
      <c r="Q257" s="101">
        <f>(Q$40*(1-'Model Assumptions'!$I$993)*$D257)/Q$43</f>
        <v>121.40126995645726</v>
      </c>
      <c r="R257" s="101">
        <f>(R$40*(1-'Model Assumptions'!$I$993)*$D257)/R$43</f>
        <v>118.41823227553571</v>
      </c>
      <c r="S257" s="101">
        <f>(S$40*(1-'Model Assumptions'!$I$993)*$D257)/S$43</f>
        <v>109.46726064231571</v>
      </c>
      <c r="T257" s="101">
        <f>(T$40*(1-'Model Assumptions'!$I$993)*$D257)/T$43</f>
        <v>82.322175323066347</v>
      </c>
      <c r="U257" s="101">
        <f>(U$40*(1-'Model Assumptions'!$I$993)*$D257)/U$43</f>
        <v>79.220559571090092</v>
      </c>
      <c r="V257" s="101">
        <f>(V$40*(1-'Model Assumptions'!$I$993)*$D257)/V$43</f>
        <v>70.865823755963305</v>
      </c>
      <c r="W257" s="101">
        <f>(W$40*(1-'Model Assumptions'!$I$993)*$D257)/W$43</f>
        <v>221.54955805538319</v>
      </c>
      <c r="X257" s="101">
        <f>(X$40*(1-'Model Assumptions'!$I$993)*$D257)/X$43</f>
        <v>217.51455817670367</v>
      </c>
      <c r="Y257" s="101">
        <f>(Y$40*(1-'Model Assumptions'!$I$993)*$D257)/Y$43</f>
        <v>205.40769995020966</v>
      </c>
      <c r="Z257" s="101">
        <f>(Z$40*(1-'Model Assumptions'!$I$993)*$D257)/Z$43</f>
        <v>157.22337067580028</v>
      </c>
      <c r="AA257" s="101">
        <f>(AA$40*(1-'Model Assumptions'!$I$993)*$D257)/AA$43</f>
        <v>153.02741686368284</v>
      </c>
      <c r="AB257" s="101">
        <f>(AB$40*(1-'Model Assumptions'!$I$993)*$D257)/AB$43</f>
        <v>141.72867376719799</v>
      </c>
      <c r="AC257" s="101">
        <f>(AC$40*(1-'Model Assumptions'!$I$993)*$D257)/AC$43</f>
        <v>189.8048330771029</v>
      </c>
      <c r="AD257" s="101">
        <f>(AD$40*(1-'Model Assumptions'!$I$993)*$D257)/AD$43</f>
        <v>185.75868165569094</v>
      </c>
      <c r="AE257" s="101">
        <f>(AE$40*(1-'Model Assumptions'!$I$993)*$D257)/AE$43</f>
        <v>173.61836880099966</v>
      </c>
      <c r="AF257" s="101">
        <f>(AF$40*(1-'Model Assumptions'!$I$993)*$D257)/AF$43</f>
        <v>131.77257641569611</v>
      </c>
      <c r="AG257" s="101">
        <f>(AG$40*(1-'Model Assumptions'!$I$993)*$D257)/AG$43</f>
        <v>127.56324075229979</v>
      </c>
      <c r="AH257" s="101">
        <f>(AH$40*(1-'Model Assumptions'!$I$993)*$D257)/AH$43</f>
        <v>116.23178646379984</v>
      </c>
      <c r="AI257" s="101">
        <f>(AI$40*(1-'Model Assumptions'!$I$993)*$D257)/AI$43</f>
        <v>222.08854928744998</v>
      </c>
      <c r="AJ257" s="101">
        <f>(AJ$40*(1-'Model Assumptions'!$I$993)*$D257)/AJ$43</f>
        <v>217.73015466953038</v>
      </c>
      <c r="AK257" s="101">
        <f>(AK$40*(1-'Model Assumptions'!$I$993)*$D257)/AK$43</f>
        <v>204.65125363486072</v>
      </c>
      <c r="AL257" s="101">
        <f>(AL$40*(1-'Model Assumptions'!$I$993)*$D257)/AL$43</f>
        <v>156.04874150798568</v>
      </c>
      <c r="AM257" s="101">
        <f>(AM$40*(1-'Model Assumptions'!$I$993)*$D257)/AM$43</f>
        <v>151.51526766916714</v>
      </c>
      <c r="AN257" s="101">
        <f>(AN$40*(1-'Model Assumptions'!$I$993)*$D257)/AN$43</f>
        <v>139.30953243044567</v>
      </c>
      <c r="AO257" s="101">
        <f>(AO$40*(1-'Model Assumptions'!$I$993)*$D257)/AO$43</f>
        <v>198.96210825087266</v>
      </c>
      <c r="AP257" s="101">
        <f>(AP$40*(1-'Model Assumptions'!$I$993)*$D257)/AP$43</f>
        <v>194.7226634220988</v>
      </c>
      <c r="AQ257" s="101">
        <f>(AQ$40*(1-'Model Assumptions'!$I$993)*$D257)/AQ$43</f>
        <v>182.00432893577727</v>
      </c>
      <c r="AR257" s="101">
        <f>(AR$40*(1-'Model Assumptions'!$I$993)*$D257)/AR$43</f>
        <v>138.14085075208837</v>
      </c>
      <c r="AS257" s="101">
        <f>(AS$40*(1-'Model Assumptions'!$I$993)*$D257)/AS$43</f>
        <v>133.73227419187285</v>
      </c>
      <c r="AT257" s="101">
        <f>(AT$40*(1-'Model Assumptions'!$I$993)*$D257)/AT$43</f>
        <v>121.86108523512391</v>
      </c>
      <c r="AU257" s="101">
        <f>(AU$40*(1-'Model Assumptions'!$I$993)*$D257)/AU$43</f>
        <v>239.65037050055136</v>
      </c>
      <c r="AV257" s="101">
        <f>(AV$40*(1-'Model Assumptions'!$I$993)*$D257)/AV$43</f>
        <v>235.12470274164545</v>
      </c>
      <c r="AW257" s="101">
        <f>(AW$40*(1-'Model Assumptions'!$I$993)*$D257)/AW$43</f>
        <v>221.5514166458386</v>
      </c>
      <c r="AX257" s="101">
        <f>(AX$40*(1-'Model Assumptions'!$I$993)*$D257)/AX$43</f>
        <v>169.27744493336084</v>
      </c>
      <c r="AY257" s="101">
        <f>(AY$40*(1-'Model Assumptions'!$I$993)*$D257)/AY$43</f>
        <v>164.57149390028087</v>
      </c>
      <c r="AZ257" s="101">
        <f>(AZ$40*(1-'Model Assumptions'!$I$993)*$D257)/AZ$43</f>
        <v>151.9033413562552</v>
      </c>
      <c r="BA257" s="101">
        <f>(BA$40*(1-'Model Assumptions'!$I$993)*$D257)/BA$43</f>
        <v>192.68007251161109</v>
      </c>
      <c r="BB257" s="101">
        <f>(BB$40*(1-'Model Assumptions'!$I$993)*$D257)/BB$43</f>
        <v>187.47601923648315</v>
      </c>
      <c r="BC257" s="101">
        <f>(BC$40*(1-'Model Assumptions'!$I$993)*$D257)/BC$43</f>
        <v>171.86943518246562</v>
      </c>
      <c r="BD257" s="101">
        <f>(BD$40*(1-'Model Assumptions'!$I$993)*$D257)/BD$43</f>
        <v>128.3379012541117</v>
      </c>
      <c r="BE257" s="101">
        <f>(BE$40*(1-'Model Assumptions'!$I$993)*$D257)/BE$43</f>
        <v>122.92865959270731</v>
      </c>
      <c r="BF257" s="101">
        <f>(BF$40*(1-'Model Assumptions'!$I$993)*$D257)/BF$43</f>
        <v>108.36028416707778</v>
      </c>
      <c r="BG257" s="101">
        <f>(BG$40*(1-'Model Assumptions'!$I$993)*$D257)/BG$43</f>
        <v>244.48828145596488</v>
      </c>
      <c r="BH257" s="101">
        <f>(BH$40*(1-'Model Assumptions'!$I$993)*$D257)/BH$43</f>
        <v>239.28980395220319</v>
      </c>
      <c r="BI257" s="101">
        <f>(BI$40*(1-'Model Assumptions'!$I$993)*$D257)/BI$43</f>
        <v>223.69623003137346</v>
      </c>
      <c r="BJ257" s="101">
        <f>(BJ$40*(1-'Model Assumptions'!$I$993)*$D257)/BJ$43</f>
        <v>169.80825836742389</v>
      </c>
      <c r="BK257" s="101">
        <f>(BK$40*(1-'Model Assumptions'!$I$993)*$D257)/BK$43</f>
        <v>164.40199045074814</v>
      </c>
      <c r="BL257" s="101">
        <f>(BL$40*(1-'Model Assumptions'!$I$993)*$D257)/BL$43</f>
        <v>149.84848374876185</v>
      </c>
      <c r="BM257" s="101">
        <f>(BM$40*(1-'Model Assumptions'!$I$993)*$D257)/BM$43</f>
        <v>252.13452258949209</v>
      </c>
      <c r="BN257" s="101">
        <f>(BN$40*(1-'Model Assumptions'!$I$993)*$D257)/BN$43</f>
        <v>246.28182124542857</v>
      </c>
      <c r="BO257" s="101">
        <f>(BO$40*(1-'Model Assumptions'!$I$993)*$D257)/BO$43</f>
        <v>228.7274343941489</v>
      </c>
      <c r="BP257" s="101">
        <f>(BP$40*(1-'Model Assumptions'!$I$993)*$D257)/BP$43</f>
        <v>172.68238264765881</v>
      </c>
      <c r="BQ257" s="101">
        <f>(BQ$40*(1-'Model Assumptions'!$I$993)*$D257)/BQ$43</f>
        <v>166.59661406048781</v>
      </c>
      <c r="BR257" s="101">
        <f>(BR$40*(1-'Model Assumptions'!$I$993)*$D257)/BR$43</f>
        <v>150.21128060565647</v>
      </c>
      <c r="BS257" s="101">
        <f>(BS$40*(1-'Model Assumptions'!$I$993)*$D257)/BS$43</f>
        <v>211.57636167169164</v>
      </c>
      <c r="BT257" s="101">
        <f>(BT$40*(1-'Model Assumptions'!$I$993)*$D257)/BT$43</f>
        <v>206.41877315794878</v>
      </c>
      <c r="BU257" s="101">
        <f>(BU$40*(1-'Model Assumptions'!$I$993)*$D257)/BU$43</f>
        <v>190.94972479763103</v>
      </c>
      <c r="BV257" s="101">
        <f>(BV$40*(1-'Model Assumptions'!$I$993)*$D257)/BV$43</f>
        <v>143.68539779864608</v>
      </c>
      <c r="BW257" s="101">
        <f>(BW$40*(1-'Model Assumptions'!$I$993)*$D257)/BW$43</f>
        <v>138.32224918053564</v>
      </c>
      <c r="BX257" s="101">
        <f>(BX$40*(1-'Model Assumptions'!$I$993)*$D257)/BX$43</f>
        <v>123.88323165060218</v>
      </c>
      <c r="BY257" s="101">
        <f>(BY$40*(1-'Model Assumptions'!$I$993)*$D257)/BY$43</f>
        <v>289.24313962206492</v>
      </c>
      <c r="BZ257" s="101">
        <f>(BZ$40*(1-'Model Assumptions'!$I$993)*$D257)/BZ$43</f>
        <v>283.10235675741404</v>
      </c>
      <c r="CA257" s="101">
        <f>(CA$40*(1-'Model Assumptions'!$I$993)*$D257)/CA$43</f>
        <v>264.68186675391661</v>
      </c>
      <c r="CB257" s="101">
        <f>(CB$40*(1-'Model Assumptions'!$I$993)*$D257)/CB$43</f>
        <v>200.93890505923909</v>
      </c>
      <c r="CC257" s="101">
        <f>(CC$40*(1-'Model Assumptions'!$I$993)*$D257)/CC$43</f>
        <v>194.55278825447502</v>
      </c>
      <c r="CD257" s="101">
        <f>(CD$40*(1-'Model Assumptions'!$I$993)*$D257)/CD$43</f>
        <v>177.36008310581664</v>
      </c>
      <c r="CE257" s="101">
        <f>(CE$40*(1-'Model Assumptions'!$I$993)*$D257)/CE$43</f>
        <v>284.34575377207852</v>
      </c>
      <c r="CF257" s="101">
        <f>(CF$40*(1-'Model Assumptions'!$I$993)*$D257)/CF$43</f>
        <v>277.43737304934621</v>
      </c>
      <c r="CG257" s="101">
        <f>(CG$40*(1-'Model Assumptions'!$I$993)*$D257)/CG$43</f>
        <v>256.70665510978307</v>
      </c>
      <c r="CH257" s="101">
        <f>(CH$40*(1-'Model Assumptions'!$I$993)*$D257)/CH$43</f>
        <v>193.20419502003469</v>
      </c>
      <c r="CI257" s="101">
        <f>(CI$40*(1-'Model Assumptions'!$I$993)*$D257)/CI$43</f>
        <v>186.01814088326518</v>
      </c>
      <c r="CJ257" s="101">
        <f>(CJ$40*(1-'Model Assumptions'!$I$993)*$D257)/CJ$43</f>
        <v>166.66947080633958</v>
      </c>
      <c r="CK257" s="101">
        <f>(CK$40*(1-'Model Assumptions'!$I$993)*$D257)/CK$43</f>
        <v>362.17422909207193</v>
      </c>
      <c r="CL257" s="101">
        <f>(CL$40*(1-'Model Assumptions'!$I$993)*$D257)/CL$43</f>
        <v>354.80863511731053</v>
      </c>
      <c r="CM257" s="101">
        <f>(CM$40*(1-'Model Assumptions'!$I$993)*$D257)/CM$43</f>
        <v>332.71185319302629</v>
      </c>
      <c r="CN257" s="101">
        <f>(CN$40*(1-'Model Assumptions'!$I$993)*$D257)/CN$43</f>
        <v>253.20692928225955</v>
      </c>
      <c r="CO257" s="101">
        <f>(CO$40*(1-'Model Assumptions'!$I$993)*$D257)/CO$43</f>
        <v>245.54656286127127</v>
      </c>
      <c r="CP257" s="101">
        <f>(CP$40*(1-'Model Assumptions'!$I$993)*$D257)/CP$43</f>
        <v>224.92364316812149</v>
      </c>
      <c r="CQ257" s="101">
        <f>(CQ$40*(1-'Model Assumptions'!$I$993)*$D257)/CQ$43</f>
        <v>418.15497360880505</v>
      </c>
      <c r="CR257" s="101">
        <f>(CR$40*(1-'Model Assumptions'!$I$993)*$D257)/CR$43</f>
        <v>409.65935663715874</v>
      </c>
      <c r="CS257" s="101">
        <f>(CS$40*(1-'Model Assumptions'!$I$993)*$D257)/CS$43</f>
        <v>384.17064713176433</v>
      </c>
      <c r="CT257" s="101">
        <f>(CT$40*(1-'Model Assumptions'!$I$993)*$D257)/CT$43</f>
        <v>292.38155546505817</v>
      </c>
      <c r="CU257" s="101">
        <f>(CU$40*(1-'Model Assumptions'!$I$993)*$D257)/CU$43</f>
        <v>283.54655987625534</v>
      </c>
      <c r="CV257" s="101">
        <f>(CV$40*(1-'Model Assumptions'!$I$993)*$D257)/CV$43</f>
        <v>259.75660204709914</v>
      </c>
      <c r="CW257" s="101">
        <f>(CW$40*(1-'Model Assumptions'!$I$993)*$D257)/CW$43</f>
        <v>379.54833266917746</v>
      </c>
      <c r="CX257" s="101">
        <f>(CX$40*(1-'Model Assumptions'!$I$993)*$D257)/CX$43</f>
        <v>370.76835135785456</v>
      </c>
      <c r="CY257" s="101">
        <f>(CY$40*(1-'Model Assumptions'!$I$993)*$D257)/CY$43</f>
        <v>344.42469024297492</v>
      </c>
      <c r="CZ257" s="101">
        <f>(CZ$40*(1-'Model Assumptions'!$I$993)*$D257)/CZ$43</f>
        <v>260.08668771197864</v>
      </c>
      <c r="DA257" s="101">
        <f>(DA$40*(1-'Model Assumptions'!$I$993)*$D257)/DA$43</f>
        <v>250.95431765031131</v>
      </c>
      <c r="DB257" s="101">
        <f>(DB$40*(1-'Model Assumptions'!$I$993)*$D257)/DB$43</f>
        <v>226.3673962338784</v>
      </c>
      <c r="DC257" s="101">
        <f>(DC$40*(1-'Model Assumptions'!$I$993)*$D257)/DC$43</f>
        <v>74.626123965334315</v>
      </c>
      <c r="DD257" s="101">
        <f>(DD$40*(1-'Model Assumptions'!$I$993)*$D257)/DD$43</f>
        <v>71.717429902628879</v>
      </c>
      <c r="DE257" s="101">
        <f>(DE$40*(1-'Model Assumptions'!$I$993)*$D257)/DE$43</f>
        <v>65.903758958128847</v>
      </c>
      <c r="DF257" s="101">
        <f>(DF$40*(1-'Model Assumptions'!$I$993)*$D257)/DF$43</f>
        <v>45.279724110705835</v>
      </c>
      <c r="DG257" s="101">
        <f>(DG$40*(1-'Model Assumptions'!$I$993)*$D257)/DG$43</f>
        <v>42.256912594038681</v>
      </c>
      <c r="DH257" s="101">
        <f>(DH$40*(1-'Model Assumptions'!$I$993)*$D257)/DH$43</f>
        <v>36.44175477717431</v>
      </c>
      <c r="DI257" s="101">
        <f>(DI$40*(1-'Model Assumptions'!$I$993)*$D257)/DI$43</f>
        <v>62.522982919751108</v>
      </c>
      <c r="DJ257" s="101">
        <f>(DJ$40*(1-'Model Assumptions'!$I$993)*$D257)/DJ$43</f>
        <v>60.073360699530163</v>
      </c>
      <c r="DK257" s="101">
        <f>(DK$40*(1-'Model Assumptions'!$I$993)*$D257)/DK$43</f>
        <v>55.172257668632916</v>
      </c>
      <c r="DL257" s="101">
        <f>(DL$40*(1-'Model Assumptions'!$I$993)*$D257)/DL$43</f>
        <v>37.863204757466391</v>
      </c>
      <c r="DM257" s="101">
        <f>(DM$40*(1-'Model Assumptions'!$I$993)*$D257)/DM$43</f>
        <v>35.314705525018034</v>
      </c>
      <c r="DN257" s="101">
        <f>(DN$40*(1-'Model Assumptions'!$I$993)*$D257)/DN$43</f>
        <v>30.413974212211862</v>
      </c>
      <c r="DO257" s="101">
        <f>(DO$40*(1-'Model Assumptions'!$I$993)*$D257)/DO$43</f>
        <v>77.571989837147797</v>
      </c>
      <c r="DP257" s="101">
        <f>(DP$40*(1-'Model Assumptions'!$I$993)*$D257)/DP$43</f>
        <v>74.765518249489517</v>
      </c>
      <c r="DQ257" s="101">
        <f>(DQ$40*(1-'Model Assumptions'!$I$993)*$D257)/DQ$43</f>
        <v>69.150716483717588</v>
      </c>
      <c r="DR257" s="101">
        <f>(DR$40*(1-'Model Assumptions'!$I$993)*$D257)/DR$43</f>
        <v>48.136005922568891</v>
      </c>
      <c r="DS257" s="101">
        <f>(DS$40*(1-'Model Assumptions'!$I$993)*$D257)/DS$43</f>
        <v>45.217275471404292</v>
      </c>
      <c r="DT257" s="101">
        <f>(DT$40*(1-'Model Assumptions'!$I$993)*$D257)/DT$43</f>
        <v>39.604332296087755</v>
      </c>
      <c r="DU257" s="101">
        <f>(DU$40*(1-'Model Assumptions'!$I$993)*$D257)/DU$43</f>
        <v>113.58775568194379</v>
      </c>
      <c r="DV257" s="101">
        <f>(DV$40*(1-'Model Assumptions'!$I$993)*$D257)/DV$43</f>
        <v>109.21077515947012</v>
      </c>
      <c r="DW257" s="101">
        <f>(DW$40*(1-'Model Assumptions'!$I$993)*$D257)/DW$43</f>
        <v>100.45495552406739</v>
      </c>
      <c r="DX257" s="101">
        <f>(DX$40*(1-'Model Assumptions'!$I$993)*$D257)/DX$43</f>
        <v>69.157407409357049</v>
      </c>
      <c r="DY257" s="101">
        <f>(DY$40*(1-'Model Assumptions'!$I$993)*$D257)/DY$43</f>
        <v>64.604604229802277</v>
      </c>
      <c r="DZ257" s="101">
        <f>(DZ$40*(1-'Model Assumptions'!$I$993)*$D257)/DZ$43</f>
        <v>55.84989974867279</v>
      </c>
      <c r="EA257" s="101">
        <f>(EA$40*(1-'Model Assumptions'!$I$993)*$D257)/EA$43</f>
        <v>178.72763396290202</v>
      </c>
      <c r="EB257" s="101">
        <f>(EB$40*(1-'Model Assumptions'!$I$993)*$D257)/EB$43</f>
        <v>174.46588604866338</v>
      </c>
      <c r="EC257" s="101">
        <f>(EC$40*(1-'Model Assumptions'!$I$993)*$D257)/EC$43</f>
        <v>165.9405316297306</v>
      </c>
      <c r="ED257" s="101">
        <f>(ED$40*(1-'Model Assumptions'!$I$993)*$D257)/ED$43</f>
        <v>121.84175589438773</v>
      </c>
      <c r="EE257" s="101">
        <f>(EE$40*(1-'Model Assumptions'!$I$993)*$D257)/EE$43</f>
        <v>117.40938937634307</v>
      </c>
      <c r="EF257" s="101">
        <f>(EF$40*(1-'Model Assumptions'!$I$993)*$D257)/EF$43</f>
        <v>108.88515011168354</v>
      </c>
      <c r="EG257" s="101" t="e">
        <f>(EG$40*(1-'Model Assumptions'!$I$993)*$D257)/EG$43</f>
        <v>#DIV/0!</v>
      </c>
      <c r="EH257" s="101" t="e">
        <f>(EH$40*(1-'Model Assumptions'!$I$993)*$D257)/EH$43</f>
        <v>#DIV/0!</v>
      </c>
      <c r="EI257" s="101" t="e">
        <f>(EI$40*(1-'Model Assumptions'!$I$993)*$D257)/EI$43</f>
        <v>#DIV/0!</v>
      </c>
      <c r="EJ257" s="101" t="e">
        <f>(EJ$40*(1-'Model Assumptions'!$I$993)*$D257)/EJ$43</f>
        <v>#DIV/0!</v>
      </c>
      <c r="EK257" s="101" t="e">
        <f>(EK$40*(1-'Model Assumptions'!$I$993)*$D257)/EK$43</f>
        <v>#DIV/0!</v>
      </c>
      <c r="EL257" s="101" t="e">
        <f>(EL$40*(1-'Model Assumptions'!$I$993)*$D257)/EL$43</f>
        <v>#DIV/0!</v>
      </c>
      <c r="EM257" s="101" t="e">
        <f>(EM$40*(1-'Model Assumptions'!$I$993)*$D257)/EM$43</f>
        <v>#DIV/0!</v>
      </c>
      <c r="EN257" s="101" t="e">
        <f>(EN$40*(1-'Model Assumptions'!$I$993)*$D257)/EN$43</f>
        <v>#DIV/0!</v>
      </c>
      <c r="EO257" s="101" t="e">
        <f>(EO$40*(1-'Model Assumptions'!$I$993)*$D257)/EO$43</f>
        <v>#DIV/0!</v>
      </c>
      <c r="EP257" s="101" t="e">
        <f>(EP$40*(1-'Model Assumptions'!$I$993)*$D257)/EP$43</f>
        <v>#DIV/0!</v>
      </c>
      <c r="EQ257" s="101" t="e">
        <f>(EQ$40*(1-'Model Assumptions'!$I$993)*$D257)/EQ$43</f>
        <v>#DIV/0!</v>
      </c>
      <c r="ER257" s="101" t="e">
        <f>(ER$40*(1-'Model Assumptions'!$I$993)*$D257)/ER$43</f>
        <v>#DIV/0!</v>
      </c>
      <c r="ES257" s="101" t="e">
        <f>(ES$40*(1-'Model Assumptions'!$I$993)*$D257)/ES$43</f>
        <v>#DIV/0!</v>
      </c>
      <c r="ET257" s="101" t="e">
        <f>(ET$40*(1-'Model Assumptions'!$I$993)*$D257)/ET$43</f>
        <v>#DIV/0!</v>
      </c>
      <c r="EU257" s="101" t="e">
        <f>(EU$40*(1-'Model Assumptions'!$I$993)*$D257)/EU$43</f>
        <v>#DIV/0!</v>
      </c>
      <c r="EV257" s="101" t="e">
        <f>(EV$40*(1-'Model Assumptions'!$I$993)*$D257)/EV$43</f>
        <v>#DIV/0!</v>
      </c>
      <c r="EW257" s="101" t="e">
        <f>(EW$40*(1-'Model Assumptions'!$I$993)*$D257)/EW$43</f>
        <v>#DIV/0!</v>
      </c>
      <c r="EX257" s="101" t="e">
        <f>(EX$40*(1-'Model Assumptions'!$I$993)*$D257)/EX$43</f>
        <v>#DIV/0!</v>
      </c>
      <c r="EY257" s="101" t="e">
        <f>(EY$40*(1-'Model Assumptions'!$I$993)*$D257)/EY$43</f>
        <v>#DIV/0!</v>
      </c>
      <c r="EZ257" s="101" t="e">
        <f>(EZ$40*(1-'Model Assumptions'!$I$993)*$D257)/EZ$43</f>
        <v>#DIV/0!</v>
      </c>
      <c r="FA257" s="101" t="e">
        <f>(FA$40*(1-'Model Assumptions'!$I$993)*$D257)/FA$43</f>
        <v>#DIV/0!</v>
      </c>
      <c r="FB257" s="101" t="e">
        <f>(FB$40*(1-'Model Assumptions'!$I$993)*$D257)/FB$43</f>
        <v>#DIV/0!</v>
      </c>
      <c r="FC257" s="101" t="e">
        <f>(FC$40*(1-'Model Assumptions'!$I$993)*$D257)/FC$43</f>
        <v>#DIV/0!</v>
      </c>
      <c r="FD257" s="101" t="e">
        <f>(FD$40*(1-'Model Assumptions'!$I$993)*$D257)/FD$43</f>
        <v>#DIV/0!</v>
      </c>
      <c r="FE257" s="101" t="e">
        <f>(FE$40*(1-'Model Assumptions'!$I$993)*$D257)/FE$43</f>
        <v>#DIV/0!</v>
      </c>
      <c r="FF257" s="101" t="e">
        <f>(FF$40*(1-'Model Assumptions'!$I$993)*$D257)/FF$43</f>
        <v>#DIV/0!</v>
      </c>
      <c r="FG257" s="101" t="e">
        <f>(FG$40*(1-'Model Assumptions'!$I$993)*$D257)/FG$43</f>
        <v>#DIV/0!</v>
      </c>
      <c r="FH257" s="101" t="e">
        <f>(FH$40*(1-'Model Assumptions'!$I$993)*$D257)/FH$43</f>
        <v>#DIV/0!</v>
      </c>
      <c r="FI257" s="101" t="e">
        <f>(FI$40*(1-'Model Assumptions'!$I$993)*$D257)/FI$43</f>
        <v>#DIV/0!</v>
      </c>
      <c r="FJ257" s="101" t="e">
        <f>(FJ$40*(1-'Model Assumptions'!$I$993)*$D257)/FJ$43</f>
        <v>#DIV/0!</v>
      </c>
      <c r="FK257" s="101" t="e">
        <f>(FK$40*(1-'Model Assumptions'!$I$993)*$D257)/FK$43</f>
        <v>#DIV/0!</v>
      </c>
      <c r="FL257" s="101" t="e">
        <f>(FL$40*(1-'Model Assumptions'!$I$993)*$D257)/FL$43</f>
        <v>#DIV/0!</v>
      </c>
      <c r="FM257" s="101" t="e">
        <f>(FM$40*(1-'Model Assumptions'!$I$993)*$D257)/FM$43</f>
        <v>#DIV/0!</v>
      </c>
      <c r="FN257" s="101" t="e">
        <f>(FN$40*(1-'Model Assumptions'!$I$993)*$D257)/FN$43</f>
        <v>#DIV/0!</v>
      </c>
      <c r="FO257" s="101" t="e">
        <f>(FO$40*(1-'Model Assumptions'!$I$993)*$D257)/FO$43</f>
        <v>#DIV/0!</v>
      </c>
      <c r="FP257" s="101" t="e">
        <f>(FP$40*(1-'Model Assumptions'!$I$993)*$D257)/FP$43</f>
        <v>#DIV/0!</v>
      </c>
      <c r="FQ257" s="101" t="e">
        <f>(FQ$40*(1-'Model Assumptions'!$I$993)*$D257)/FQ$43</f>
        <v>#DIV/0!</v>
      </c>
      <c r="FR257" s="101" t="e">
        <f>(FR$40*(1-'Model Assumptions'!$I$993)*$D257)/FR$43</f>
        <v>#DIV/0!</v>
      </c>
      <c r="FS257" s="101" t="e">
        <f>(FS$40*(1-'Model Assumptions'!$I$993)*$D257)/FS$43</f>
        <v>#DIV/0!</v>
      </c>
      <c r="FT257" s="101" t="e">
        <f>(FT$40*(1-'Model Assumptions'!$I$993)*$D257)/FT$43</f>
        <v>#DIV/0!</v>
      </c>
      <c r="FU257" s="101" t="e">
        <f>(FU$40*(1-'Model Assumptions'!$I$993)*$D257)/FU$43</f>
        <v>#DIV/0!</v>
      </c>
      <c r="FV257" s="101" t="e">
        <f>(FV$40*(1-'Model Assumptions'!$I$993)*$D257)/FV$43</f>
        <v>#DIV/0!</v>
      </c>
      <c r="FW257" s="101" t="e">
        <f>(FW$40*(1-'Model Assumptions'!$I$993)*$D257)/FW$43</f>
        <v>#DIV/0!</v>
      </c>
      <c r="FX257" s="101" t="e">
        <f>(FX$40*(1-'Model Assumptions'!$I$993)*$D257)/FX$43</f>
        <v>#DIV/0!</v>
      </c>
      <c r="FY257" s="101" t="e">
        <f>(FY$40*(1-'Model Assumptions'!$I$993)*$D257)/FY$43</f>
        <v>#DIV/0!</v>
      </c>
      <c r="FZ257" s="101" t="e">
        <f>(FZ$40*(1-'Model Assumptions'!$I$993)*$D257)/FZ$43</f>
        <v>#DIV/0!</v>
      </c>
      <c r="GA257" s="101" t="e">
        <f>(GA$40*(1-'Model Assumptions'!$I$993)*$D257)/GA$43</f>
        <v>#DIV/0!</v>
      </c>
      <c r="GB257" s="101" t="e">
        <f>(GB$40*(1-'Model Assumptions'!$I$993)*$D257)/GB$43</f>
        <v>#DIV/0!</v>
      </c>
      <c r="GC257" s="101" t="e">
        <f>(GC$40*(1-'Model Assumptions'!$I$993)*$D257)/GC$43</f>
        <v>#DIV/0!</v>
      </c>
      <c r="GD257" s="101" t="e">
        <f>(GD$40*(1-'Model Assumptions'!$I$993)*$D257)/GD$43</f>
        <v>#DIV/0!</v>
      </c>
      <c r="GE257" s="101" t="e">
        <f>(GE$40*(1-'Model Assumptions'!$I$993)*$D257)/GE$43</f>
        <v>#DIV/0!</v>
      </c>
      <c r="GF257" s="101" t="e">
        <f>(GF$40*(1-'Model Assumptions'!$I$993)*$D257)/GF$43</f>
        <v>#DIV/0!</v>
      </c>
      <c r="GG257" s="101" t="e">
        <f>(GG$40*(1-'Model Assumptions'!$I$993)*$D257)/GG$43</f>
        <v>#DIV/0!</v>
      </c>
      <c r="GH257" s="101" t="e">
        <f>(GH$40*(1-'Model Assumptions'!$I$993)*$D257)/GH$43</f>
        <v>#DIV/0!</v>
      </c>
      <c r="GI257" s="101" t="e">
        <f>(GI$40*(1-'Model Assumptions'!$I$993)*$D257)/GI$43</f>
        <v>#DIV/0!</v>
      </c>
      <c r="GJ257" s="101" t="e">
        <f>(GJ$40*(1-'Model Assumptions'!$I$993)*$D257)/GJ$43</f>
        <v>#DIV/0!</v>
      </c>
      <c r="GK257" s="101" t="e">
        <f>(GK$40*(1-'Model Assumptions'!$I$993)*$D257)/GK$43</f>
        <v>#DIV/0!</v>
      </c>
      <c r="GL257" s="101" t="e">
        <f>(GL$40*(1-'Model Assumptions'!$I$993)*$D257)/GL$43</f>
        <v>#DIV/0!</v>
      </c>
      <c r="GM257" s="101" t="e">
        <f>(GM$40*(1-'Model Assumptions'!$I$993)*$D257)/GM$43</f>
        <v>#DIV/0!</v>
      </c>
      <c r="GN257" s="101" t="e">
        <f>(GN$40*(1-'Model Assumptions'!$I$993)*$D257)/GN$43</f>
        <v>#DIV/0!</v>
      </c>
      <c r="GO257" s="101" t="e">
        <f>(GO$40*(1-'Model Assumptions'!$I$993)*$D257)/GO$43</f>
        <v>#DIV/0!</v>
      </c>
      <c r="GP257" s="101" t="e">
        <f>(GP$40*(1-'Model Assumptions'!$I$993)*$D257)/GP$43</f>
        <v>#DIV/0!</v>
      </c>
      <c r="GQ257" s="101" t="e">
        <f>(GQ$40*(1-'Model Assumptions'!$I$993)*$D257)/GQ$43</f>
        <v>#DIV/0!</v>
      </c>
      <c r="GR257" s="101" t="e">
        <f>(GR$40*(1-'Model Assumptions'!$I$993)*$D257)/GR$43</f>
        <v>#DIV/0!</v>
      </c>
      <c r="GS257" s="101" t="e">
        <f>(GS$40*(1-'Model Assumptions'!$I$993)*$D257)/GS$43</f>
        <v>#DIV/0!</v>
      </c>
      <c r="GT257" s="101" t="e">
        <f>(GT$40*(1-'Model Assumptions'!$I$993)*$D257)/GT$43</f>
        <v>#DIV/0!</v>
      </c>
      <c r="GU257" s="101" t="e">
        <f>(GU$40*(1-'Model Assumptions'!$I$993)*$D257)/GU$43</f>
        <v>#DIV/0!</v>
      </c>
      <c r="GV257" s="101" t="e">
        <f>(GV$40*(1-'Model Assumptions'!$I$993)*$D257)/GV$43</f>
        <v>#DIV/0!</v>
      </c>
      <c r="GX257" s="230"/>
    </row>
    <row r="258" spans="1:206" ht="12" hidden="1" customHeight="1" x14ac:dyDescent="0.2">
      <c r="A258" s="230"/>
      <c r="B258" s="230"/>
      <c r="C258" s="102">
        <f t="shared" si="381"/>
        <v>12</v>
      </c>
      <c r="D258" s="122">
        <f>1/(1+'Model Assumptions'!$I$991/12)^C257</f>
        <v>0.9552921093222938</v>
      </c>
      <c r="E258" s="101">
        <f>(E$40*(1-'Model Assumptions'!$I$993)*$D258)/E$43</f>
        <v>106.21821316646385</v>
      </c>
      <c r="F258" s="101">
        <f>(F$40*(1-'Model Assumptions'!$I$993)*$D258)/F$43</f>
        <v>103.4678077722113</v>
      </c>
      <c r="G258" s="101">
        <f>(G$40*(1-'Model Assumptions'!$I$993)*$D258)/G$43</f>
        <v>95.216591589453643</v>
      </c>
      <c r="H258" s="101">
        <f>(H$40*(1-'Model Assumptions'!$I$993)*$D258)/H$43</f>
        <v>71.334336621001782</v>
      </c>
      <c r="I258" s="101">
        <f>(I$40*(1-'Model Assumptions'!$I$993)*$D258)/I$43</f>
        <v>68.473618870425227</v>
      </c>
      <c r="J258" s="101">
        <f>(J$40*(1-'Model Assumptions'!$I$993)*$D258)/J$43</f>
        <v>60.773964469287542</v>
      </c>
      <c r="K258" s="101">
        <f>(K$40*(1-'Model Assumptions'!$I$993)*$D258)/K$43</f>
        <v>121.02894261788303</v>
      </c>
      <c r="L258" s="101">
        <f>(L$40*(1-'Model Assumptions'!$I$993)*$D258)/L$43</f>
        <v>118.05458092975124</v>
      </c>
      <c r="M258" s="101">
        <f>(M$40*(1-'Model Assumptions'!$I$993)*$D258)/M$43</f>
        <v>109.13149586535586</v>
      </c>
      <c r="N258" s="101">
        <f>(N$40*(1-'Model Assumptions'!$I$993)*$D258)/N$43</f>
        <v>82.070912402280499</v>
      </c>
      <c r="O258" s="101">
        <f>(O$40*(1-'Model Assumptions'!$I$993)*$D258)/O$43</f>
        <v>78.977724316900378</v>
      </c>
      <c r="P258" s="101">
        <f>(P$40*(1-'Model Assumptions'!$I$993)*$D258)/P$43</f>
        <v>70.648771238746633</v>
      </c>
      <c r="Q258" s="101">
        <f>(Q$40*(1-'Model Assumptions'!$I$993)*$D258)/Q$43</f>
        <v>120.89753024709438</v>
      </c>
      <c r="R258" s="101">
        <f>(R$40*(1-'Model Assumptions'!$I$993)*$D258)/R$43</f>
        <v>117.92687031588621</v>
      </c>
      <c r="S258" s="101">
        <f>(S$40*(1-'Model Assumptions'!$I$993)*$D258)/S$43</f>
        <v>109.0130396437999</v>
      </c>
      <c r="T258" s="101">
        <f>(T$40*(1-'Model Assumptions'!$I$993)*$D258)/T$43</f>
        <v>81.980589533344073</v>
      </c>
      <c r="U258" s="101">
        <f>(U$40*(1-'Model Assumptions'!$I$993)*$D258)/U$43</f>
        <v>78.891843556272306</v>
      </c>
      <c r="V258" s="101">
        <f>(V$40*(1-'Model Assumptions'!$I$993)*$D258)/V$43</f>
        <v>70.571774694735254</v>
      </c>
      <c r="W258" s="101">
        <f>(W$40*(1-'Model Assumptions'!$I$993)*$D258)/W$43</f>
        <v>220.6302652833692</v>
      </c>
      <c r="X258" s="101">
        <f>(X$40*(1-'Model Assumptions'!$I$993)*$D258)/X$43</f>
        <v>216.61200814277547</v>
      </c>
      <c r="Y258" s="101">
        <f>(Y$40*(1-'Model Assumptions'!$I$993)*$D258)/Y$43</f>
        <v>204.55538584253244</v>
      </c>
      <c r="Z258" s="101">
        <f>(Z$40*(1-'Model Assumptions'!$I$993)*$D258)/Z$43</f>
        <v>156.57099154436543</v>
      </c>
      <c r="AA258" s="101">
        <f>(AA$40*(1-'Model Assumptions'!$I$993)*$D258)/AA$43</f>
        <v>152.39244832897879</v>
      </c>
      <c r="AB258" s="101">
        <f>(AB$40*(1-'Model Assumptions'!$I$993)*$D258)/AB$43</f>
        <v>141.14058798393162</v>
      </c>
      <c r="AC258" s="101">
        <f>(AC$40*(1-'Model Assumptions'!$I$993)*$D258)/AC$43</f>
        <v>189.01726115562113</v>
      </c>
      <c r="AD258" s="101">
        <f>(AD$40*(1-'Model Assumptions'!$I$993)*$D258)/AD$43</f>
        <v>184.98789874425657</v>
      </c>
      <c r="AE258" s="101">
        <f>(AE$40*(1-'Model Assumptions'!$I$993)*$D258)/AE$43</f>
        <v>172.89796063170093</v>
      </c>
      <c r="AF258" s="101">
        <f>(AF$40*(1-'Model Assumptions'!$I$993)*$D258)/AF$43</f>
        <v>131.22580223969737</v>
      </c>
      <c r="AG258" s="101">
        <f>(AG$40*(1-'Model Assumptions'!$I$993)*$D258)/AG$43</f>
        <v>127.0339326993857</v>
      </c>
      <c r="AH258" s="101">
        <f>(AH$40*(1-'Model Assumptions'!$I$993)*$D258)/AH$43</f>
        <v>115.74949689341064</v>
      </c>
      <c r="AI258" s="101">
        <f>(AI$40*(1-'Model Assumptions'!$I$993)*$D258)/AI$43</f>
        <v>221.16702003729461</v>
      </c>
      <c r="AJ258" s="101">
        <f>(AJ$40*(1-'Model Assumptions'!$I$993)*$D258)/AJ$43</f>
        <v>216.82671004434565</v>
      </c>
      <c r="AK258" s="101">
        <f>(AK$40*(1-'Model Assumptions'!$I$993)*$D258)/AK$43</f>
        <v>203.80207830857501</v>
      </c>
      <c r="AL258" s="101">
        <f>(AL$40*(1-'Model Assumptions'!$I$993)*$D258)/AL$43</f>
        <v>155.40123635650028</v>
      </c>
      <c r="AM258" s="101">
        <f>(AM$40*(1-'Model Assumptions'!$I$993)*$D258)/AM$43</f>
        <v>150.88657361244859</v>
      </c>
      <c r="AN258" s="101">
        <f>(AN$40*(1-'Model Assumptions'!$I$993)*$D258)/AN$43</f>
        <v>138.73148457803717</v>
      </c>
      <c r="AO258" s="101">
        <f>(AO$40*(1-'Model Assumptions'!$I$993)*$D258)/AO$43</f>
        <v>198.13653933696864</v>
      </c>
      <c r="AP258" s="101">
        <f>(AP$40*(1-'Model Assumptions'!$I$993)*$D258)/AP$43</f>
        <v>193.91468556557558</v>
      </c>
      <c r="AQ258" s="101">
        <f>(AQ$40*(1-'Model Assumptions'!$I$993)*$D258)/AQ$43</f>
        <v>181.24912425139647</v>
      </c>
      <c r="AR258" s="101">
        <f>(AR$40*(1-'Model Assumptions'!$I$993)*$D258)/AR$43</f>
        <v>137.56765220124987</v>
      </c>
      <c r="AS258" s="101">
        <f>(AS$40*(1-'Model Assumptions'!$I$993)*$D258)/AS$43</f>
        <v>133.17736848983191</v>
      </c>
      <c r="AT258" s="101">
        <f>(AT$40*(1-'Model Assumptions'!$I$993)*$D258)/AT$43</f>
        <v>121.35543757854664</v>
      </c>
      <c r="AU258" s="101">
        <f>(AU$40*(1-'Model Assumptions'!$I$993)*$D258)/AU$43</f>
        <v>238.65597062295569</v>
      </c>
      <c r="AV258" s="101">
        <f>(AV$40*(1-'Model Assumptions'!$I$993)*$D258)/AV$43</f>
        <v>234.14908156844362</v>
      </c>
      <c r="AW258" s="101">
        <f>(AW$40*(1-'Model Assumptions'!$I$993)*$D258)/AW$43</f>
        <v>220.63211616183102</v>
      </c>
      <c r="AX258" s="101">
        <f>(AX$40*(1-'Model Assumptions'!$I$993)*$D258)/AX$43</f>
        <v>168.57504889629297</v>
      </c>
      <c r="AY258" s="101">
        <f>(AY$40*(1-'Model Assumptions'!$I$993)*$D258)/AY$43</f>
        <v>163.88862463098513</v>
      </c>
      <c r="AZ258" s="101">
        <f>(AZ$40*(1-'Model Assumptions'!$I$993)*$D258)/AZ$43</f>
        <v>151.27303703527488</v>
      </c>
      <c r="BA258" s="101">
        <f>(BA$40*(1-'Model Assumptions'!$I$993)*$D258)/BA$43</f>
        <v>191.88057013604427</v>
      </c>
      <c r="BB258" s="101">
        <f>(BB$40*(1-'Model Assumptions'!$I$993)*$D258)/BB$43</f>
        <v>186.6981104429708</v>
      </c>
      <c r="BC258" s="101">
        <f>(BC$40*(1-'Model Assumptions'!$I$993)*$D258)/BC$43</f>
        <v>171.15628399913589</v>
      </c>
      <c r="BD258" s="101">
        <f>(BD$40*(1-'Model Assumptions'!$I$993)*$D258)/BD$43</f>
        <v>127.80537884226892</v>
      </c>
      <c r="BE258" s="101">
        <f>(BE$40*(1-'Model Assumptions'!$I$993)*$D258)/BE$43</f>
        <v>122.41858216701144</v>
      </c>
      <c r="BF258" s="101">
        <f>(BF$40*(1-'Model Assumptions'!$I$993)*$D258)/BF$43</f>
        <v>107.91065643194469</v>
      </c>
      <c r="BG258" s="101">
        <f>(BG$40*(1-'Model Assumptions'!$I$993)*$D258)/BG$43</f>
        <v>243.47380725905222</v>
      </c>
      <c r="BH258" s="101">
        <f>(BH$40*(1-'Model Assumptions'!$I$993)*$D258)/BH$43</f>
        <v>238.2969002013642</v>
      </c>
      <c r="BI258" s="101">
        <f>(BI$40*(1-'Model Assumptions'!$I$993)*$D258)/BI$43</f>
        <v>222.76802990676194</v>
      </c>
      <c r="BJ258" s="101">
        <f>(BJ$40*(1-'Model Assumptions'!$I$993)*$D258)/BJ$43</f>
        <v>169.10365978498646</v>
      </c>
      <c r="BK258" s="101">
        <f>(BK$40*(1-'Model Assumptions'!$I$993)*$D258)/BK$43</f>
        <v>163.7198245152679</v>
      </c>
      <c r="BL258" s="101">
        <f>(BL$40*(1-'Model Assumptions'!$I$993)*$D258)/BL$43</f>
        <v>149.22670580789563</v>
      </c>
      <c r="BM258" s="101">
        <f>(BM$40*(1-'Model Assumptions'!$I$993)*$D258)/BM$43</f>
        <v>251.08832125094651</v>
      </c>
      <c r="BN258" s="101">
        <f>(BN$40*(1-'Model Assumptions'!$I$993)*$D258)/BN$43</f>
        <v>245.2599049747007</v>
      </c>
      <c r="BO258" s="101">
        <f>(BO$40*(1-'Model Assumptions'!$I$993)*$D258)/BO$43</f>
        <v>227.77835790288691</v>
      </c>
      <c r="BP258" s="101">
        <f>(BP$40*(1-'Model Assumptions'!$I$993)*$D258)/BP$43</f>
        <v>171.96585823833246</v>
      </c>
      <c r="BQ258" s="101">
        <f>(BQ$40*(1-'Model Assumptions'!$I$993)*$D258)/BQ$43</f>
        <v>165.90534180297541</v>
      </c>
      <c r="BR258" s="101">
        <f>(BR$40*(1-'Model Assumptions'!$I$993)*$D258)/BR$43</f>
        <v>149.58799728364133</v>
      </c>
      <c r="BS258" s="101">
        <f>(BS$40*(1-'Model Assumptions'!$I$993)*$D258)/BS$43</f>
        <v>210.6984514572863</v>
      </c>
      <c r="BT258" s="101">
        <f>(BT$40*(1-'Model Assumptions'!$I$993)*$D258)/BT$43</f>
        <v>205.56226372575816</v>
      </c>
      <c r="BU258" s="101">
        <f>(BU$40*(1-'Model Assumptions'!$I$993)*$D258)/BU$43</f>
        <v>190.1574022880973</v>
      </c>
      <c r="BV258" s="101">
        <f>(BV$40*(1-'Model Assumptions'!$I$993)*$D258)/BV$43</f>
        <v>143.08919282852722</v>
      </c>
      <c r="BW258" s="101">
        <f>(BW$40*(1-'Model Assumptions'!$I$993)*$D258)/BW$43</f>
        <v>137.74829793912266</v>
      </c>
      <c r="BX258" s="101">
        <f>(BX$40*(1-'Model Assumptions'!$I$993)*$D258)/BX$43</f>
        <v>123.36919334499802</v>
      </c>
      <c r="BY258" s="101">
        <f>(BY$40*(1-'Model Assumptions'!$I$993)*$D258)/BY$43</f>
        <v>288.04296061948378</v>
      </c>
      <c r="BZ258" s="101">
        <f>(BZ$40*(1-'Model Assumptions'!$I$993)*$D258)/BZ$43</f>
        <v>281.92765818165714</v>
      </c>
      <c r="CA258" s="101">
        <f>(CA$40*(1-'Model Assumptions'!$I$993)*$D258)/CA$43</f>
        <v>263.58360174663898</v>
      </c>
      <c r="CB258" s="101">
        <f>(CB$40*(1-'Model Assumptions'!$I$993)*$D258)/CB$43</f>
        <v>200.10513366895182</v>
      </c>
      <c r="CC258" s="101">
        <f>(CC$40*(1-'Model Assumptions'!$I$993)*$D258)/CC$43</f>
        <v>193.74551527416597</v>
      </c>
      <c r="CD258" s="101">
        <f>(CD$40*(1-'Model Assumptions'!$I$993)*$D258)/CD$43</f>
        <v>176.62414915102076</v>
      </c>
      <c r="CE258" s="101">
        <f>(CE$40*(1-'Model Assumptions'!$I$993)*$D258)/CE$43</f>
        <v>283.16589587260933</v>
      </c>
      <c r="CF258" s="101">
        <f>(CF$40*(1-'Model Assumptions'!$I$993)*$D258)/CF$43</f>
        <v>276.28618063005433</v>
      </c>
      <c r="CG258" s="101">
        <f>(CG$40*(1-'Model Assumptions'!$I$993)*$D258)/CG$43</f>
        <v>255.64148226700391</v>
      </c>
      <c r="CH258" s="101">
        <f>(CH$40*(1-'Model Assumptions'!$I$993)*$D258)/CH$43</f>
        <v>192.40251786227523</v>
      </c>
      <c r="CI258" s="101">
        <f>(CI$40*(1-'Model Assumptions'!$I$993)*$D258)/CI$43</f>
        <v>185.24628137752552</v>
      </c>
      <c r="CJ258" s="101">
        <f>(CJ$40*(1-'Model Assumptions'!$I$993)*$D258)/CJ$43</f>
        <v>165.97789623867845</v>
      </c>
      <c r="CK258" s="101">
        <f>(CK$40*(1-'Model Assumptions'!$I$993)*$D258)/CK$43</f>
        <v>360.67143146098448</v>
      </c>
      <c r="CL258" s="101">
        <f>(CL$40*(1-'Model Assumptions'!$I$993)*$D258)/CL$43</f>
        <v>353.33640011682377</v>
      </c>
      <c r="CM258" s="101">
        <f>(CM$40*(1-'Model Assumptions'!$I$993)*$D258)/CM$43</f>
        <v>331.33130608434152</v>
      </c>
      <c r="CN258" s="101">
        <f>(CN$40*(1-'Model Assumptions'!$I$993)*$D258)/CN$43</f>
        <v>252.15627812341202</v>
      </c>
      <c r="CO258" s="101">
        <f>(CO$40*(1-'Model Assumptions'!$I$993)*$D258)/CO$43</f>
        <v>244.52769745520791</v>
      </c>
      <c r="CP258" s="101">
        <f>(CP$40*(1-'Model Assumptions'!$I$993)*$D258)/CP$43</f>
        <v>223.99035004294259</v>
      </c>
      <c r="CQ258" s="101">
        <f>(CQ$40*(1-'Model Assumptions'!$I$993)*$D258)/CQ$43</f>
        <v>416.41989073076024</v>
      </c>
      <c r="CR258" s="101">
        <f>(CR$40*(1-'Model Assumptions'!$I$993)*$D258)/CR$43</f>
        <v>407.95952528181789</v>
      </c>
      <c r="CS258" s="101">
        <f>(CS$40*(1-'Model Assumptions'!$I$993)*$D258)/CS$43</f>
        <v>382.57657805652883</v>
      </c>
      <c r="CT258" s="101">
        <f>(CT$40*(1-'Model Assumptions'!$I$993)*$D258)/CT$43</f>
        <v>291.16835399009943</v>
      </c>
      <c r="CU258" s="101">
        <f>(CU$40*(1-'Model Assumptions'!$I$993)*$D258)/CU$43</f>
        <v>282.3700181340302</v>
      </c>
      <c r="CV258" s="101">
        <f>(CV$40*(1-'Model Assumptions'!$I$993)*$D258)/CV$43</f>
        <v>258.67877382283729</v>
      </c>
      <c r="CW258" s="101">
        <f>(CW$40*(1-'Model Assumptions'!$I$993)*$D258)/CW$43</f>
        <v>377.97344332200254</v>
      </c>
      <c r="CX258" s="101">
        <f>(CX$40*(1-'Model Assumptions'!$I$993)*$D258)/CX$43</f>
        <v>369.22989346840291</v>
      </c>
      <c r="CY258" s="101">
        <f>(CY$40*(1-'Model Assumptions'!$I$993)*$D258)/CY$43</f>
        <v>342.99554215068042</v>
      </c>
      <c r="CZ258" s="101">
        <f>(CZ$40*(1-'Model Assumptions'!$I$993)*$D258)/CZ$43</f>
        <v>259.0074898376551</v>
      </c>
      <c r="DA258" s="101">
        <f>(DA$40*(1-'Model Assumptions'!$I$993)*$D258)/DA$43</f>
        <v>249.91301342769594</v>
      </c>
      <c r="DB258" s="101">
        <f>(DB$40*(1-'Model Assumptions'!$I$993)*$D258)/DB$43</f>
        <v>225.42811243207811</v>
      </c>
      <c r="DC258" s="101">
        <f>(DC$40*(1-'Model Assumptions'!$I$993)*$D258)/DC$43</f>
        <v>74.31647199867318</v>
      </c>
      <c r="DD258" s="101">
        <f>(DD$40*(1-'Model Assumptions'!$I$993)*$D258)/DD$43</f>
        <v>71.419847205937472</v>
      </c>
      <c r="DE258" s="101">
        <f>(DE$40*(1-'Model Assumptions'!$I$993)*$D258)/DE$43</f>
        <v>65.630299377389733</v>
      </c>
      <c r="DF258" s="101">
        <f>(DF$40*(1-'Model Assumptions'!$I$993)*$D258)/DF$43</f>
        <v>45.091841438047304</v>
      </c>
      <c r="DG258" s="101">
        <f>(DG$40*(1-'Model Assumptions'!$I$993)*$D258)/DG$43</f>
        <v>42.081572707756358</v>
      </c>
      <c r="DH258" s="101">
        <f>(DH$40*(1-'Model Assumptions'!$I$993)*$D258)/DH$43</f>
        <v>36.290544176439155</v>
      </c>
      <c r="DI258" s="101">
        <f>(DI$40*(1-'Model Assumptions'!$I$993)*$D258)/DI$43</f>
        <v>62.263551455353799</v>
      </c>
      <c r="DJ258" s="101">
        <f>(DJ$40*(1-'Model Assumptions'!$I$993)*$D258)/DJ$43</f>
        <v>59.824093642685654</v>
      </c>
      <c r="DK258" s="101">
        <f>(DK$40*(1-'Model Assumptions'!$I$993)*$D258)/DK$43</f>
        <v>54.943327138887561</v>
      </c>
      <c r="DL258" s="101">
        <f>(DL$40*(1-'Model Assumptions'!$I$993)*$D258)/DL$43</f>
        <v>37.706096024032931</v>
      </c>
      <c r="DM258" s="101">
        <f>(DM$40*(1-'Model Assumptions'!$I$993)*$D258)/DM$43</f>
        <v>35.168171477196388</v>
      </c>
      <c r="DN258" s="101">
        <f>(DN$40*(1-'Model Assumptions'!$I$993)*$D258)/DN$43</f>
        <v>30.287775149090653</v>
      </c>
      <c r="DO258" s="101">
        <f>(DO$40*(1-'Model Assumptions'!$I$993)*$D258)/DO$43</f>
        <v>77.250114360645114</v>
      </c>
      <c r="DP258" s="101">
        <f>(DP$40*(1-'Model Assumptions'!$I$993)*$D258)/DP$43</f>
        <v>74.455287883309069</v>
      </c>
      <c r="DQ258" s="101">
        <f>(DQ$40*(1-'Model Assumptions'!$I$993)*$D258)/DQ$43</f>
        <v>68.863784050175198</v>
      </c>
      <c r="DR258" s="101">
        <f>(DR$40*(1-'Model Assumptions'!$I$993)*$D258)/DR$43</f>
        <v>47.936271458159901</v>
      </c>
      <c r="DS258" s="101">
        <f>(DS$40*(1-'Model Assumptions'!$I$993)*$D258)/DS$43</f>
        <v>45.029651921730419</v>
      </c>
      <c r="DT258" s="101">
        <f>(DT$40*(1-'Model Assumptions'!$I$993)*$D258)/DT$43</f>
        <v>39.439998967058358</v>
      </c>
      <c r="DU258" s="101">
        <f>(DU$40*(1-'Model Assumptions'!$I$993)*$D258)/DU$43</f>
        <v>113.11643719363697</v>
      </c>
      <c r="DV258" s="101">
        <f>(DV$40*(1-'Model Assumptions'!$I$993)*$D258)/DV$43</f>
        <v>108.75761841606983</v>
      </c>
      <c r="DW258" s="101">
        <f>(DW$40*(1-'Model Assumptions'!$I$993)*$D258)/DW$43</f>
        <v>100.03812998247376</v>
      </c>
      <c r="DX258" s="101">
        <f>(DX$40*(1-'Model Assumptions'!$I$993)*$D258)/DX$43</f>
        <v>68.870447212637728</v>
      </c>
      <c r="DY258" s="101">
        <f>(DY$40*(1-'Model Assumptions'!$I$993)*$D258)/DY$43</f>
        <v>64.336535332583182</v>
      </c>
      <c r="DZ258" s="101">
        <f>(DZ$40*(1-'Model Assumptions'!$I$993)*$D258)/DZ$43</f>
        <v>55.618157426064194</v>
      </c>
      <c r="EA258" s="101">
        <f>(EA$40*(1-'Model Assumptions'!$I$993)*$D258)/EA$43</f>
        <v>177.98602552322197</v>
      </c>
      <c r="EB258" s="101">
        <f>(EB$40*(1-'Model Assumptions'!$I$993)*$D258)/EB$43</f>
        <v>173.7419612102872</v>
      </c>
      <c r="EC258" s="101">
        <f>(EC$40*(1-'Model Assumptions'!$I$993)*$D258)/EC$43</f>
        <v>165.25198170595581</v>
      </c>
      <c r="ED258" s="101">
        <f>(ED$40*(1-'Model Assumptions'!$I$993)*$D258)/ED$43</f>
        <v>121.3361884425438</v>
      </c>
      <c r="EE258" s="101">
        <f>(EE$40*(1-'Model Assumptions'!$I$993)*$D258)/EE$43</f>
        <v>116.92221348681467</v>
      </c>
      <c r="EF258" s="101">
        <f>(EF$40*(1-'Model Assumptions'!$I$993)*$D258)/EF$43</f>
        <v>108.43334450956038</v>
      </c>
      <c r="EG258" s="101" t="e">
        <f>(EG$40*(1-'Model Assumptions'!$I$993)*$D258)/EG$43</f>
        <v>#DIV/0!</v>
      </c>
      <c r="EH258" s="101" t="e">
        <f>(EH$40*(1-'Model Assumptions'!$I$993)*$D258)/EH$43</f>
        <v>#DIV/0!</v>
      </c>
      <c r="EI258" s="101" t="e">
        <f>(EI$40*(1-'Model Assumptions'!$I$993)*$D258)/EI$43</f>
        <v>#DIV/0!</v>
      </c>
      <c r="EJ258" s="101" t="e">
        <f>(EJ$40*(1-'Model Assumptions'!$I$993)*$D258)/EJ$43</f>
        <v>#DIV/0!</v>
      </c>
      <c r="EK258" s="101" t="e">
        <f>(EK$40*(1-'Model Assumptions'!$I$993)*$D258)/EK$43</f>
        <v>#DIV/0!</v>
      </c>
      <c r="EL258" s="101" t="e">
        <f>(EL$40*(1-'Model Assumptions'!$I$993)*$D258)/EL$43</f>
        <v>#DIV/0!</v>
      </c>
      <c r="EM258" s="101" t="e">
        <f>(EM$40*(1-'Model Assumptions'!$I$993)*$D258)/EM$43</f>
        <v>#DIV/0!</v>
      </c>
      <c r="EN258" s="101" t="e">
        <f>(EN$40*(1-'Model Assumptions'!$I$993)*$D258)/EN$43</f>
        <v>#DIV/0!</v>
      </c>
      <c r="EO258" s="101" t="e">
        <f>(EO$40*(1-'Model Assumptions'!$I$993)*$D258)/EO$43</f>
        <v>#DIV/0!</v>
      </c>
      <c r="EP258" s="101" t="e">
        <f>(EP$40*(1-'Model Assumptions'!$I$993)*$D258)/EP$43</f>
        <v>#DIV/0!</v>
      </c>
      <c r="EQ258" s="101" t="e">
        <f>(EQ$40*(1-'Model Assumptions'!$I$993)*$D258)/EQ$43</f>
        <v>#DIV/0!</v>
      </c>
      <c r="ER258" s="101" t="e">
        <f>(ER$40*(1-'Model Assumptions'!$I$993)*$D258)/ER$43</f>
        <v>#DIV/0!</v>
      </c>
      <c r="ES258" s="101" t="e">
        <f>(ES$40*(1-'Model Assumptions'!$I$993)*$D258)/ES$43</f>
        <v>#DIV/0!</v>
      </c>
      <c r="ET258" s="101" t="e">
        <f>(ET$40*(1-'Model Assumptions'!$I$993)*$D258)/ET$43</f>
        <v>#DIV/0!</v>
      </c>
      <c r="EU258" s="101" t="e">
        <f>(EU$40*(1-'Model Assumptions'!$I$993)*$D258)/EU$43</f>
        <v>#DIV/0!</v>
      </c>
      <c r="EV258" s="101" t="e">
        <f>(EV$40*(1-'Model Assumptions'!$I$993)*$D258)/EV$43</f>
        <v>#DIV/0!</v>
      </c>
      <c r="EW258" s="101" t="e">
        <f>(EW$40*(1-'Model Assumptions'!$I$993)*$D258)/EW$43</f>
        <v>#DIV/0!</v>
      </c>
      <c r="EX258" s="101" t="e">
        <f>(EX$40*(1-'Model Assumptions'!$I$993)*$D258)/EX$43</f>
        <v>#DIV/0!</v>
      </c>
      <c r="EY258" s="101" t="e">
        <f>(EY$40*(1-'Model Assumptions'!$I$993)*$D258)/EY$43</f>
        <v>#DIV/0!</v>
      </c>
      <c r="EZ258" s="101" t="e">
        <f>(EZ$40*(1-'Model Assumptions'!$I$993)*$D258)/EZ$43</f>
        <v>#DIV/0!</v>
      </c>
      <c r="FA258" s="101" t="e">
        <f>(FA$40*(1-'Model Assumptions'!$I$993)*$D258)/FA$43</f>
        <v>#DIV/0!</v>
      </c>
      <c r="FB258" s="101" t="e">
        <f>(FB$40*(1-'Model Assumptions'!$I$993)*$D258)/FB$43</f>
        <v>#DIV/0!</v>
      </c>
      <c r="FC258" s="101" t="e">
        <f>(FC$40*(1-'Model Assumptions'!$I$993)*$D258)/FC$43</f>
        <v>#DIV/0!</v>
      </c>
      <c r="FD258" s="101" t="e">
        <f>(FD$40*(1-'Model Assumptions'!$I$993)*$D258)/FD$43</f>
        <v>#DIV/0!</v>
      </c>
      <c r="FE258" s="101" t="e">
        <f>(FE$40*(1-'Model Assumptions'!$I$993)*$D258)/FE$43</f>
        <v>#DIV/0!</v>
      </c>
      <c r="FF258" s="101" t="e">
        <f>(FF$40*(1-'Model Assumptions'!$I$993)*$D258)/FF$43</f>
        <v>#DIV/0!</v>
      </c>
      <c r="FG258" s="101" t="e">
        <f>(FG$40*(1-'Model Assumptions'!$I$993)*$D258)/FG$43</f>
        <v>#DIV/0!</v>
      </c>
      <c r="FH258" s="101" t="e">
        <f>(FH$40*(1-'Model Assumptions'!$I$993)*$D258)/FH$43</f>
        <v>#DIV/0!</v>
      </c>
      <c r="FI258" s="101" t="e">
        <f>(FI$40*(1-'Model Assumptions'!$I$993)*$D258)/FI$43</f>
        <v>#DIV/0!</v>
      </c>
      <c r="FJ258" s="101" t="e">
        <f>(FJ$40*(1-'Model Assumptions'!$I$993)*$D258)/FJ$43</f>
        <v>#DIV/0!</v>
      </c>
      <c r="FK258" s="101" t="e">
        <f>(FK$40*(1-'Model Assumptions'!$I$993)*$D258)/FK$43</f>
        <v>#DIV/0!</v>
      </c>
      <c r="FL258" s="101" t="e">
        <f>(FL$40*(1-'Model Assumptions'!$I$993)*$D258)/FL$43</f>
        <v>#DIV/0!</v>
      </c>
      <c r="FM258" s="101" t="e">
        <f>(FM$40*(1-'Model Assumptions'!$I$993)*$D258)/FM$43</f>
        <v>#DIV/0!</v>
      </c>
      <c r="FN258" s="101" t="e">
        <f>(FN$40*(1-'Model Assumptions'!$I$993)*$D258)/FN$43</f>
        <v>#DIV/0!</v>
      </c>
      <c r="FO258" s="101" t="e">
        <f>(FO$40*(1-'Model Assumptions'!$I$993)*$D258)/FO$43</f>
        <v>#DIV/0!</v>
      </c>
      <c r="FP258" s="101" t="e">
        <f>(FP$40*(1-'Model Assumptions'!$I$993)*$D258)/FP$43</f>
        <v>#DIV/0!</v>
      </c>
      <c r="FQ258" s="101" t="e">
        <f>(FQ$40*(1-'Model Assumptions'!$I$993)*$D258)/FQ$43</f>
        <v>#DIV/0!</v>
      </c>
      <c r="FR258" s="101" t="e">
        <f>(FR$40*(1-'Model Assumptions'!$I$993)*$D258)/FR$43</f>
        <v>#DIV/0!</v>
      </c>
      <c r="FS258" s="101" t="e">
        <f>(FS$40*(1-'Model Assumptions'!$I$993)*$D258)/FS$43</f>
        <v>#DIV/0!</v>
      </c>
      <c r="FT258" s="101" t="e">
        <f>(FT$40*(1-'Model Assumptions'!$I$993)*$D258)/FT$43</f>
        <v>#DIV/0!</v>
      </c>
      <c r="FU258" s="101" t="e">
        <f>(FU$40*(1-'Model Assumptions'!$I$993)*$D258)/FU$43</f>
        <v>#DIV/0!</v>
      </c>
      <c r="FV258" s="101" t="e">
        <f>(FV$40*(1-'Model Assumptions'!$I$993)*$D258)/FV$43</f>
        <v>#DIV/0!</v>
      </c>
      <c r="FW258" s="101" t="e">
        <f>(FW$40*(1-'Model Assumptions'!$I$993)*$D258)/FW$43</f>
        <v>#DIV/0!</v>
      </c>
      <c r="FX258" s="101" t="e">
        <f>(FX$40*(1-'Model Assumptions'!$I$993)*$D258)/FX$43</f>
        <v>#DIV/0!</v>
      </c>
      <c r="FY258" s="101" t="e">
        <f>(FY$40*(1-'Model Assumptions'!$I$993)*$D258)/FY$43</f>
        <v>#DIV/0!</v>
      </c>
      <c r="FZ258" s="101" t="e">
        <f>(FZ$40*(1-'Model Assumptions'!$I$993)*$D258)/FZ$43</f>
        <v>#DIV/0!</v>
      </c>
      <c r="GA258" s="101" t="e">
        <f>(GA$40*(1-'Model Assumptions'!$I$993)*$D258)/GA$43</f>
        <v>#DIV/0!</v>
      </c>
      <c r="GB258" s="101" t="e">
        <f>(GB$40*(1-'Model Assumptions'!$I$993)*$D258)/GB$43</f>
        <v>#DIV/0!</v>
      </c>
      <c r="GC258" s="101" t="e">
        <f>(GC$40*(1-'Model Assumptions'!$I$993)*$D258)/GC$43</f>
        <v>#DIV/0!</v>
      </c>
      <c r="GD258" s="101" t="e">
        <f>(GD$40*(1-'Model Assumptions'!$I$993)*$D258)/GD$43</f>
        <v>#DIV/0!</v>
      </c>
      <c r="GE258" s="101" t="e">
        <f>(GE$40*(1-'Model Assumptions'!$I$993)*$D258)/GE$43</f>
        <v>#DIV/0!</v>
      </c>
      <c r="GF258" s="101" t="e">
        <f>(GF$40*(1-'Model Assumptions'!$I$993)*$D258)/GF$43</f>
        <v>#DIV/0!</v>
      </c>
      <c r="GG258" s="101" t="e">
        <f>(GG$40*(1-'Model Assumptions'!$I$993)*$D258)/GG$43</f>
        <v>#DIV/0!</v>
      </c>
      <c r="GH258" s="101" t="e">
        <f>(GH$40*(1-'Model Assumptions'!$I$993)*$D258)/GH$43</f>
        <v>#DIV/0!</v>
      </c>
      <c r="GI258" s="101" t="e">
        <f>(GI$40*(1-'Model Assumptions'!$I$993)*$D258)/GI$43</f>
        <v>#DIV/0!</v>
      </c>
      <c r="GJ258" s="101" t="e">
        <f>(GJ$40*(1-'Model Assumptions'!$I$993)*$D258)/GJ$43</f>
        <v>#DIV/0!</v>
      </c>
      <c r="GK258" s="101" t="e">
        <f>(GK$40*(1-'Model Assumptions'!$I$993)*$D258)/GK$43</f>
        <v>#DIV/0!</v>
      </c>
      <c r="GL258" s="101" t="e">
        <f>(GL$40*(1-'Model Assumptions'!$I$993)*$D258)/GL$43</f>
        <v>#DIV/0!</v>
      </c>
      <c r="GM258" s="101" t="e">
        <f>(GM$40*(1-'Model Assumptions'!$I$993)*$D258)/GM$43</f>
        <v>#DIV/0!</v>
      </c>
      <c r="GN258" s="101" t="e">
        <f>(GN$40*(1-'Model Assumptions'!$I$993)*$D258)/GN$43</f>
        <v>#DIV/0!</v>
      </c>
      <c r="GO258" s="101" t="e">
        <f>(GO$40*(1-'Model Assumptions'!$I$993)*$D258)/GO$43</f>
        <v>#DIV/0!</v>
      </c>
      <c r="GP258" s="101" t="e">
        <f>(GP$40*(1-'Model Assumptions'!$I$993)*$D258)/GP$43</f>
        <v>#DIV/0!</v>
      </c>
      <c r="GQ258" s="101" t="e">
        <f>(GQ$40*(1-'Model Assumptions'!$I$993)*$D258)/GQ$43</f>
        <v>#DIV/0!</v>
      </c>
      <c r="GR258" s="101" t="e">
        <f>(GR$40*(1-'Model Assumptions'!$I$993)*$D258)/GR$43</f>
        <v>#DIV/0!</v>
      </c>
      <c r="GS258" s="101" t="e">
        <f>(GS$40*(1-'Model Assumptions'!$I$993)*$D258)/GS$43</f>
        <v>#DIV/0!</v>
      </c>
      <c r="GT258" s="101" t="e">
        <f>(GT$40*(1-'Model Assumptions'!$I$993)*$D258)/GT$43</f>
        <v>#DIV/0!</v>
      </c>
      <c r="GU258" s="101" t="e">
        <f>(GU$40*(1-'Model Assumptions'!$I$993)*$D258)/GU$43</f>
        <v>#DIV/0!</v>
      </c>
      <c r="GV258" s="101" t="e">
        <f>(GV$40*(1-'Model Assumptions'!$I$993)*$D258)/GV$43</f>
        <v>#DIV/0!</v>
      </c>
      <c r="GX258" s="230"/>
    </row>
    <row r="259" spans="1:206" ht="12" hidden="1" customHeight="1" x14ac:dyDescent="0.2">
      <c r="A259" s="230"/>
      <c r="B259" s="230"/>
      <c r="C259" s="102">
        <f t="shared" si="381"/>
        <v>13</v>
      </c>
      <c r="D259" s="122">
        <f>1/(1+'Model Assumptions'!$I$991/12)^C258</f>
        <v>0.95132824164875729</v>
      </c>
      <c r="E259" s="101">
        <f>(E$40*(1-'Model Assumptions'!$I$993)*$D259)/E$43</f>
        <v>105.77747369274408</v>
      </c>
      <c r="F259" s="101">
        <f>(F$40*(1-'Model Assumptions'!$I$993)*$D259)/F$43</f>
        <v>103.03848076900709</v>
      </c>
      <c r="G259" s="101">
        <f>(G$40*(1-'Model Assumptions'!$I$993)*$D259)/G$43</f>
        <v>94.821501997796176</v>
      </c>
      <c r="H259" s="101">
        <f>(H$40*(1-'Model Assumptions'!$I$993)*$D259)/H$43</f>
        <v>71.038343522989337</v>
      </c>
      <c r="I259" s="101">
        <f>(I$40*(1-'Model Assumptions'!$I$993)*$D259)/I$43</f>
        <v>68.189495970547938</v>
      </c>
      <c r="J259" s="101">
        <f>(J$40*(1-'Model Assumptions'!$I$993)*$D259)/J$43</f>
        <v>60.521790342858957</v>
      </c>
      <c r="K259" s="101">
        <f>(K$40*(1-'Model Assumptions'!$I$993)*$D259)/K$43</f>
        <v>120.52674783523621</v>
      </c>
      <c r="L259" s="101">
        <f>(L$40*(1-'Model Assumptions'!$I$993)*$D259)/L$43</f>
        <v>117.56472789684769</v>
      </c>
      <c r="M259" s="101">
        <f>(M$40*(1-'Model Assumptions'!$I$993)*$D259)/M$43</f>
        <v>108.67866808168218</v>
      </c>
      <c r="N259" s="101">
        <f>(N$40*(1-'Model Assumptions'!$I$993)*$D259)/N$43</f>
        <v>81.730369197291779</v>
      </c>
      <c r="O259" s="101">
        <f>(O$40*(1-'Model Assumptions'!$I$993)*$D259)/O$43</f>
        <v>78.650015917245199</v>
      </c>
      <c r="P259" s="101">
        <f>(P$40*(1-'Model Assumptions'!$I$993)*$D259)/P$43</f>
        <v>70.355622810370093</v>
      </c>
      <c r="Q259" s="101">
        <f>(Q$40*(1-'Model Assumptions'!$I$993)*$D259)/Q$43</f>
        <v>120.3958807439944</v>
      </c>
      <c r="R259" s="101">
        <f>(R$40*(1-'Model Assumptions'!$I$993)*$D259)/R$43</f>
        <v>117.43754720254226</v>
      </c>
      <c r="S259" s="101">
        <f>(S$40*(1-'Model Assumptions'!$I$993)*$D259)/S$43</f>
        <v>108.56070337971774</v>
      </c>
      <c r="T259" s="101">
        <f>(T$40*(1-'Model Assumptions'!$I$993)*$D259)/T$43</f>
        <v>81.640421112043896</v>
      </c>
      <c r="U259" s="101">
        <f>(U$40*(1-'Model Assumptions'!$I$993)*$D259)/U$43</f>
        <v>78.56449150832097</v>
      </c>
      <c r="V259" s="101">
        <f>(V$40*(1-'Model Assumptions'!$I$993)*$D259)/V$43</f>
        <v>70.278945754093201</v>
      </c>
      <c r="W259" s="101">
        <f>(W$40*(1-'Model Assumptions'!$I$993)*$D259)/W$43</f>
        <v>219.71478700418504</v>
      </c>
      <c r="X259" s="101">
        <f>(X$40*(1-'Model Assumptions'!$I$993)*$D259)/X$43</f>
        <v>215.71320312973489</v>
      </c>
      <c r="Y259" s="101">
        <f>(Y$40*(1-'Model Assumptions'!$I$993)*$D259)/Y$43</f>
        <v>203.7066083079161</v>
      </c>
      <c r="Z259" s="101">
        <f>(Z$40*(1-'Model Assumptions'!$I$993)*$D259)/Z$43</f>
        <v>155.92131938028095</v>
      </c>
      <c r="AA259" s="101">
        <f>(AA$40*(1-'Model Assumptions'!$I$993)*$D259)/AA$43</f>
        <v>151.76011451848507</v>
      </c>
      <c r="AB259" s="101">
        <f>(AB$40*(1-'Model Assumptions'!$I$993)*$D259)/AB$43</f>
        <v>140.55494239063731</v>
      </c>
      <c r="AC259" s="101">
        <f>(AC$40*(1-'Model Assumptions'!$I$993)*$D259)/AC$43</f>
        <v>188.23295716742356</v>
      </c>
      <c r="AD259" s="101">
        <f>(AD$40*(1-'Model Assumptions'!$I$993)*$D259)/AD$43</f>
        <v>184.22031410216422</v>
      </c>
      <c r="AE259" s="101">
        <f>(AE$40*(1-'Model Assumptions'!$I$993)*$D259)/AE$43</f>
        <v>172.18054170791791</v>
      </c>
      <c r="AF259" s="101">
        <f>(AF$40*(1-'Model Assumptions'!$I$993)*$D259)/AF$43</f>
        <v>130.68129683621316</v>
      </c>
      <c r="AG259" s="101">
        <f>(AG$40*(1-'Model Assumptions'!$I$993)*$D259)/AG$43</f>
        <v>126.50682094544634</v>
      </c>
      <c r="AH259" s="101">
        <f>(AH$40*(1-'Model Assumptions'!$I$993)*$D259)/AH$43</f>
        <v>115.26920852455829</v>
      </c>
      <c r="AI259" s="101">
        <f>(AI$40*(1-'Model Assumptions'!$I$993)*$D259)/AI$43</f>
        <v>220.24931455996145</v>
      </c>
      <c r="AJ259" s="101">
        <f>(AJ$40*(1-'Model Assumptions'!$I$993)*$D259)/AJ$43</f>
        <v>215.92701415204544</v>
      </c>
      <c r="AK259" s="101">
        <f>(AK$40*(1-'Model Assumptions'!$I$993)*$D259)/AK$43</f>
        <v>202.95642653136099</v>
      </c>
      <c r="AL259" s="101">
        <f>(AL$40*(1-'Model Assumptions'!$I$993)*$D259)/AL$43</f>
        <v>154.75641794838202</v>
      </c>
      <c r="AM259" s="101">
        <f>(AM$40*(1-'Model Assumptions'!$I$993)*$D259)/AM$43</f>
        <v>150.26048824476209</v>
      </c>
      <c r="AN259" s="101">
        <f>(AN$40*(1-'Model Assumptions'!$I$993)*$D259)/AN$43</f>
        <v>138.15583526443535</v>
      </c>
      <c r="AO259" s="101">
        <f>(AO$40*(1-'Model Assumptions'!$I$993)*$D259)/AO$43</f>
        <v>197.31439602021771</v>
      </c>
      <c r="AP259" s="101">
        <f>(AP$40*(1-'Model Assumptions'!$I$993)*$D259)/AP$43</f>
        <v>193.11006031426612</v>
      </c>
      <c r="AQ259" s="101">
        <f>(AQ$40*(1-'Model Assumptions'!$I$993)*$D259)/AQ$43</f>
        <v>180.49705319641143</v>
      </c>
      <c r="AR259" s="101">
        <f>(AR$40*(1-'Model Assumptions'!$I$993)*$D259)/AR$43</f>
        <v>136.9968320676347</v>
      </c>
      <c r="AS259" s="101">
        <f>(AS$40*(1-'Model Assumptions'!$I$993)*$D259)/AS$43</f>
        <v>132.62476530107742</v>
      </c>
      <c r="AT259" s="101">
        <f>(AT$40*(1-'Model Assumptions'!$I$993)*$D259)/AT$43</f>
        <v>120.85188804502572</v>
      </c>
      <c r="AU259" s="101">
        <f>(AU$40*(1-'Model Assumptions'!$I$993)*$D259)/AU$43</f>
        <v>237.665696885931</v>
      </c>
      <c r="AV259" s="101">
        <f>(AV$40*(1-'Model Assumptions'!$I$993)*$D259)/AV$43</f>
        <v>233.17750861587749</v>
      </c>
      <c r="AW259" s="101">
        <f>(AW$40*(1-'Model Assumptions'!$I$993)*$D259)/AW$43</f>
        <v>219.71663020265328</v>
      </c>
      <c r="AX259" s="101">
        <f>(AX$40*(1-'Model Assumptions'!$I$993)*$D259)/AX$43</f>
        <v>167.87556736560293</v>
      </c>
      <c r="AY259" s="101">
        <f>(AY$40*(1-'Model Assumptions'!$I$993)*$D259)/AY$43</f>
        <v>163.20858884413457</v>
      </c>
      <c r="AZ259" s="101">
        <f>(AZ$40*(1-'Model Assumptions'!$I$993)*$D259)/AZ$43</f>
        <v>150.64534808492104</v>
      </c>
      <c r="BA259" s="101">
        <f>(BA$40*(1-'Model Assumptions'!$I$993)*$D259)/BA$43</f>
        <v>191.08438519772039</v>
      </c>
      <c r="BB259" s="101">
        <f>(BB$40*(1-'Model Assumptions'!$I$993)*$D259)/BB$43</f>
        <v>185.92342948677592</v>
      </c>
      <c r="BC259" s="101">
        <f>(BC$40*(1-'Model Assumptions'!$I$993)*$D259)/BC$43</f>
        <v>170.44609194934696</v>
      </c>
      <c r="BD259" s="101">
        <f>(BD$40*(1-'Model Assumptions'!$I$993)*$D259)/BD$43</f>
        <v>127.27506606698979</v>
      </c>
      <c r="BE259" s="101">
        <f>(BE$40*(1-'Model Assumptions'!$I$993)*$D259)/BE$43</f>
        <v>121.91062124515661</v>
      </c>
      <c r="BF259" s="101">
        <f>(BF$40*(1-'Model Assumptions'!$I$993)*$D259)/BF$43</f>
        <v>107.4628943720611</v>
      </c>
      <c r="BG259" s="101">
        <f>(BG$40*(1-'Model Assumptions'!$I$993)*$D259)/BG$43</f>
        <v>242.4635424986412</v>
      </c>
      <c r="BH259" s="101">
        <f>(BH$40*(1-'Model Assumptions'!$I$993)*$D259)/BH$43</f>
        <v>237.30811638310124</v>
      </c>
      <c r="BI259" s="101">
        <f>(BI$40*(1-'Model Assumptions'!$I$993)*$D259)/BI$43</f>
        <v>221.84368123494963</v>
      </c>
      <c r="BJ259" s="101">
        <f>(BJ$40*(1-'Model Assumptions'!$I$993)*$D259)/BJ$43</f>
        <v>168.4019848481193</v>
      </c>
      <c r="BK259" s="101">
        <f>(BK$40*(1-'Model Assumptions'!$I$993)*$D259)/BK$43</f>
        <v>163.04048914383523</v>
      </c>
      <c r="BL259" s="101">
        <f>(BL$40*(1-'Model Assumptions'!$I$993)*$D259)/BL$43</f>
        <v>148.60750785848529</v>
      </c>
      <c r="BM259" s="101">
        <f>(BM$40*(1-'Model Assumptions'!$I$993)*$D259)/BM$43</f>
        <v>250.04646099679323</v>
      </c>
      <c r="BN259" s="101">
        <f>(BN$40*(1-'Model Assumptions'!$I$993)*$D259)/BN$43</f>
        <v>244.24222902044883</v>
      </c>
      <c r="BO259" s="101">
        <f>(BO$40*(1-'Model Assumptions'!$I$993)*$D259)/BO$43</f>
        <v>226.83321948835211</v>
      </c>
      <c r="BP259" s="101">
        <f>(BP$40*(1-'Model Assumptions'!$I$993)*$D259)/BP$43</f>
        <v>171.25230695933521</v>
      </c>
      <c r="BQ259" s="101">
        <f>(BQ$40*(1-'Model Assumptions'!$I$993)*$D259)/BQ$43</f>
        <v>165.21693789507927</v>
      </c>
      <c r="BR259" s="101">
        <f>(BR$40*(1-'Model Assumptions'!$I$993)*$D259)/BR$43</f>
        <v>148.96730019947682</v>
      </c>
      <c r="BS259" s="101">
        <f>(BS$40*(1-'Model Assumptions'!$I$993)*$D259)/BS$43</f>
        <v>209.82418402385358</v>
      </c>
      <c r="BT259" s="101">
        <f>(BT$40*(1-'Model Assumptions'!$I$993)*$D259)/BT$43</f>
        <v>204.70930827461393</v>
      </c>
      <c r="BU259" s="101">
        <f>(BU$40*(1-'Model Assumptions'!$I$993)*$D259)/BU$43</f>
        <v>189.36836742383136</v>
      </c>
      <c r="BV259" s="101">
        <f>(BV$40*(1-'Model Assumptions'!$I$993)*$D259)/BV$43</f>
        <v>142.49546173795244</v>
      </c>
      <c r="BW259" s="101">
        <f>(BW$40*(1-'Model Assumptions'!$I$993)*$D259)/BW$43</f>
        <v>137.17672823813047</v>
      </c>
      <c r="BX259" s="101">
        <f>(BX$40*(1-'Model Assumptions'!$I$993)*$D259)/BX$43</f>
        <v>122.85728797842127</v>
      </c>
      <c r="BY259" s="101">
        <f>(BY$40*(1-'Model Assumptions'!$I$993)*$D259)/BY$43</f>
        <v>286.84776161276392</v>
      </c>
      <c r="BZ259" s="101">
        <f>(BZ$40*(1-'Model Assumptions'!$I$993)*$D259)/BZ$43</f>
        <v>280.75783387384939</v>
      </c>
      <c r="CA259" s="101">
        <f>(CA$40*(1-'Model Assumptions'!$I$993)*$D259)/CA$43</f>
        <v>262.48989385557405</v>
      </c>
      <c r="CB259" s="101">
        <f>(CB$40*(1-'Model Assumptions'!$I$993)*$D259)/CB$43</f>
        <v>199.27482191098937</v>
      </c>
      <c r="CC259" s="101">
        <f>(CC$40*(1-'Model Assumptions'!$I$993)*$D259)/CC$43</f>
        <v>192.94159197427317</v>
      </c>
      <c r="CD259" s="101">
        <f>(CD$40*(1-'Model Assumptions'!$I$993)*$D259)/CD$43</f>
        <v>175.89126886408704</v>
      </c>
      <c r="CE259" s="101">
        <f>(CE$40*(1-'Model Assumptions'!$I$993)*$D259)/CE$43</f>
        <v>281.99093364907156</v>
      </c>
      <c r="CF259" s="101">
        <f>(CF$40*(1-'Model Assumptions'!$I$993)*$D259)/CF$43</f>
        <v>275.13976494279268</v>
      </c>
      <c r="CG259" s="101">
        <f>(CG$40*(1-'Model Assumptions'!$I$993)*$D259)/CG$43</f>
        <v>254.5807292285516</v>
      </c>
      <c r="CH259" s="101">
        <f>(CH$40*(1-'Model Assumptions'!$I$993)*$D259)/CH$43</f>
        <v>191.60416716575125</v>
      </c>
      <c r="CI259" s="101">
        <f>(CI$40*(1-'Model Assumptions'!$I$993)*$D259)/CI$43</f>
        <v>184.47762460832416</v>
      </c>
      <c r="CJ259" s="101">
        <f>(CJ$40*(1-'Model Assumptions'!$I$993)*$D259)/CJ$43</f>
        <v>165.28919127503247</v>
      </c>
      <c r="CK259" s="101">
        <f>(CK$40*(1-'Model Assumptions'!$I$993)*$D259)/CK$43</f>
        <v>359.17486950471488</v>
      </c>
      <c r="CL259" s="101">
        <f>(CL$40*(1-'Model Assumptions'!$I$993)*$D259)/CL$43</f>
        <v>351.8702739752602</v>
      </c>
      <c r="CM259" s="101">
        <f>(CM$40*(1-'Model Assumptions'!$I$993)*$D259)/CM$43</f>
        <v>329.95648738689613</v>
      </c>
      <c r="CN259" s="101">
        <f>(CN$40*(1-'Model Assumptions'!$I$993)*$D259)/CN$43</f>
        <v>251.10998651294142</v>
      </c>
      <c r="CO259" s="101">
        <f>(CO$40*(1-'Model Assumptions'!$I$993)*$D259)/CO$43</f>
        <v>243.51305970643111</v>
      </c>
      <c r="CP259" s="101">
        <f>(CP$40*(1-'Model Assumptions'!$I$993)*$D259)/CP$43</f>
        <v>223.06092950334531</v>
      </c>
      <c r="CQ259" s="101">
        <f>(CQ$40*(1-'Model Assumptions'!$I$993)*$D259)/CQ$43</f>
        <v>414.69200736673224</v>
      </c>
      <c r="CR259" s="101">
        <f>(CR$40*(1-'Model Assumptions'!$I$993)*$D259)/CR$43</f>
        <v>406.26674716861527</v>
      </c>
      <c r="CS259" s="101">
        <f>(CS$40*(1-'Model Assumptions'!$I$993)*$D259)/CS$43</f>
        <v>380.9891233757964</v>
      </c>
      <c r="CT259" s="101">
        <f>(CT$40*(1-'Model Assumptions'!$I$993)*$D259)/CT$43</f>
        <v>289.9601865461571</v>
      </c>
      <c r="CU259" s="101">
        <f>(CU$40*(1-'Model Assumptions'!$I$993)*$D259)/CU$43</f>
        <v>281.19835830774792</v>
      </c>
      <c r="CV259" s="101">
        <f>(CV$40*(1-'Model Assumptions'!$I$993)*$D259)/CV$43</f>
        <v>257.60541791485872</v>
      </c>
      <c r="CW259" s="101">
        <f>(CW$40*(1-'Model Assumptions'!$I$993)*$D259)/CW$43</f>
        <v>376.40508878539669</v>
      </c>
      <c r="CX259" s="101">
        <f>(CX$40*(1-'Model Assumptions'!$I$993)*$D259)/CX$43</f>
        <v>367.69781922164606</v>
      </c>
      <c r="CY259" s="101">
        <f>(CY$40*(1-'Model Assumptions'!$I$993)*$D259)/CY$43</f>
        <v>341.57232413345764</v>
      </c>
      <c r="CZ259" s="101">
        <f>(CZ$40*(1-'Model Assumptions'!$I$993)*$D259)/CZ$43</f>
        <v>257.93276996281008</v>
      </c>
      <c r="DA259" s="101">
        <f>(DA$40*(1-'Model Assumptions'!$I$993)*$D259)/DA$43</f>
        <v>248.87602996948971</v>
      </c>
      <c r="DB259" s="101">
        <f>(DB$40*(1-'Model Assumptions'!$I$993)*$D259)/DB$43</f>
        <v>224.49272607343877</v>
      </c>
      <c r="DC259" s="101">
        <f>(DC$40*(1-'Model Assumptions'!$I$993)*$D259)/DC$43</f>
        <v>74.008104894944239</v>
      </c>
      <c r="DD259" s="101">
        <f>(DD$40*(1-'Model Assumptions'!$I$993)*$D259)/DD$43</f>
        <v>71.123499292219904</v>
      </c>
      <c r="DE259" s="101">
        <f>(DE$40*(1-'Model Assumptions'!$I$993)*$D259)/DE$43</f>
        <v>65.357974483707608</v>
      </c>
      <c r="DF259" s="101">
        <f>(DF$40*(1-'Model Assumptions'!$I$993)*$D259)/DF$43</f>
        <v>44.904738361540886</v>
      </c>
      <c r="DG259" s="101">
        <f>(DG$40*(1-'Model Assumptions'!$I$993)*$D259)/DG$43</f>
        <v>41.906960372869406</v>
      </c>
      <c r="DH259" s="101">
        <f>(DH$40*(1-'Model Assumptions'!$I$993)*$D259)/DH$43</f>
        <v>36.139961005582556</v>
      </c>
      <c r="DI259" s="101">
        <f>(DI$40*(1-'Model Assumptions'!$I$993)*$D259)/DI$43</f>
        <v>62.005196470061883</v>
      </c>
      <c r="DJ259" s="101">
        <f>(DJ$40*(1-'Model Assumptions'!$I$993)*$D259)/DJ$43</f>
        <v>59.575860888981559</v>
      </c>
      <c r="DK259" s="101">
        <f>(DK$40*(1-'Model Assumptions'!$I$993)*$D259)/DK$43</f>
        <v>54.715346528352761</v>
      </c>
      <c r="DL259" s="101">
        <f>(DL$40*(1-'Model Assumptions'!$I$993)*$D259)/DL$43</f>
        <v>37.549639194057683</v>
      </c>
      <c r="DM259" s="101">
        <f>(DM$40*(1-'Model Assumptions'!$I$993)*$D259)/DM$43</f>
        <v>35.022245454469427</v>
      </c>
      <c r="DN259" s="101">
        <f>(DN$40*(1-'Model Assumptions'!$I$993)*$D259)/DN$43</f>
        <v>30.162099733534259</v>
      </c>
      <c r="DO259" s="101">
        <f>(DO$40*(1-'Model Assumptions'!$I$993)*$D259)/DO$43</f>
        <v>76.929574467032481</v>
      </c>
      <c r="DP259" s="101">
        <f>(DP$40*(1-'Model Assumptions'!$I$993)*$D259)/DP$43</f>
        <v>74.146344780058826</v>
      </c>
      <c r="DQ259" s="101">
        <f>(DQ$40*(1-'Model Assumptions'!$I$993)*$D259)/DQ$43</f>
        <v>68.57804220764335</v>
      </c>
      <c r="DR259" s="101">
        <f>(DR$40*(1-'Model Assumptions'!$I$993)*$D259)/DR$43</f>
        <v>47.737365767462144</v>
      </c>
      <c r="DS259" s="101">
        <f>(DS$40*(1-'Model Assumptions'!$I$993)*$D259)/DS$43</f>
        <v>44.842806893009545</v>
      </c>
      <c r="DT259" s="101">
        <f>(DT$40*(1-'Model Assumptions'!$I$993)*$D259)/DT$43</f>
        <v>39.276347519062256</v>
      </c>
      <c r="DU259" s="101">
        <f>(DU$40*(1-'Model Assumptions'!$I$993)*$D259)/DU$43</f>
        <v>112.64707438370486</v>
      </c>
      <c r="DV259" s="101">
        <f>(DV$40*(1-'Model Assumptions'!$I$993)*$D259)/DV$43</f>
        <v>108.30634199110688</v>
      </c>
      <c r="DW259" s="101">
        <f>(DW$40*(1-'Model Assumptions'!$I$993)*$D259)/DW$43</f>
        <v>99.62303400744274</v>
      </c>
      <c r="DX259" s="101">
        <f>(DX$40*(1-'Model Assumptions'!$I$993)*$D259)/DX$43</f>
        <v>68.584677722128845</v>
      </c>
      <c r="DY259" s="101">
        <f>(DY$40*(1-'Model Assumptions'!$I$993)*$D259)/DY$43</f>
        <v>64.069578754439675</v>
      </c>
      <c r="DZ259" s="101">
        <f>(DZ$40*(1-'Model Assumptions'!$I$993)*$D259)/DZ$43</f>
        <v>55.387376689856453</v>
      </c>
      <c r="EA259" s="101">
        <f>(EA$40*(1-'Model Assumptions'!$I$993)*$D259)/EA$43</f>
        <v>177.24749429698451</v>
      </c>
      <c r="EB259" s="101">
        <f>(EB$40*(1-'Model Assumptions'!$I$993)*$D259)/EB$43</f>
        <v>173.02104020941465</v>
      </c>
      <c r="EC259" s="101">
        <f>(EC$40*(1-'Model Assumptions'!$I$993)*$D259)/EC$43</f>
        <v>164.5662888358066</v>
      </c>
      <c r="ED259" s="101">
        <f>(ED$40*(1-'Model Assumptions'!$I$993)*$D259)/ED$43</f>
        <v>120.83271878095648</v>
      </c>
      <c r="EE259" s="101">
        <f>(EE$40*(1-'Model Assumptions'!$I$993)*$D259)/EE$43</f>
        <v>116.43705907400631</v>
      </c>
      <c r="EF259" s="101">
        <f>(EF$40*(1-'Model Assumptions'!$I$993)*$D259)/EF$43</f>
        <v>107.98341361947924</v>
      </c>
      <c r="EG259" s="101" t="e">
        <f>(EG$40*(1-'Model Assumptions'!$I$993)*$D259)/EG$43</f>
        <v>#DIV/0!</v>
      </c>
      <c r="EH259" s="101" t="e">
        <f>(EH$40*(1-'Model Assumptions'!$I$993)*$D259)/EH$43</f>
        <v>#DIV/0!</v>
      </c>
      <c r="EI259" s="101" t="e">
        <f>(EI$40*(1-'Model Assumptions'!$I$993)*$D259)/EI$43</f>
        <v>#DIV/0!</v>
      </c>
      <c r="EJ259" s="101" t="e">
        <f>(EJ$40*(1-'Model Assumptions'!$I$993)*$D259)/EJ$43</f>
        <v>#DIV/0!</v>
      </c>
      <c r="EK259" s="101" t="e">
        <f>(EK$40*(1-'Model Assumptions'!$I$993)*$D259)/EK$43</f>
        <v>#DIV/0!</v>
      </c>
      <c r="EL259" s="101" t="e">
        <f>(EL$40*(1-'Model Assumptions'!$I$993)*$D259)/EL$43</f>
        <v>#DIV/0!</v>
      </c>
      <c r="EM259" s="101" t="e">
        <f>(EM$40*(1-'Model Assumptions'!$I$993)*$D259)/EM$43</f>
        <v>#DIV/0!</v>
      </c>
      <c r="EN259" s="101" t="e">
        <f>(EN$40*(1-'Model Assumptions'!$I$993)*$D259)/EN$43</f>
        <v>#DIV/0!</v>
      </c>
      <c r="EO259" s="101" t="e">
        <f>(EO$40*(1-'Model Assumptions'!$I$993)*$D259)/EO$43</f>
        <v>#DIV/0!</v>
      </c>
      <c r="EP259" s="101" t="e">
        <f>(EP$40*(1-'Model Assumptions'!$I$993)*$D259)/EP$43</f>
        <v>#DIV/0!</v>
      </c>
      <c r="EQ259" s="101" t="e">
        <f>(EQ$40*(1-'Model Assumptions'!$I$993)*$D259)/EQ$43</f>
        <v>#DIV/0!</v>
      </c>
      <c r="ER259" s="101" t="e">
        <f>(ER$40*(1-'Model Assumptions'!$I$993)*$D259)/ER$43</f>
        <v>#DIV/0!</v>
      </c>
      <c r="ES259" s="101" t="e">
        <f>(ES$40*(1-'Model Assumptions'!$I$993)*$D259)/ES$43</f>
        <v>#DIV/0!</v>
      </c>
      <c r="ET259" s="101" t="e">
        <f>(ET$40*(1-'Model Assumptions'!$I$993)*$D259)/ET$43</f>
        <v>#DIV/0!</v>
      </c>
      <c r="EU259" s="101" t="e">
        <f>(EU$40*(1-'Model Assumptions'!$I$993)*$D259)/EU$43</f>
        <v>#DIV/0!</v>
      </c>
      <c r="EV259" s="101" t="e">
        <f>(EV$40*(1-'Model Assumptions'!$I$993)*$D259)/EV$43</f>
        <v>#DIV/0!</v>
      </c>
      <c r="EW259" s="101" t="e">
        <f>(EW$40*(1-'Model Assumptions'!$I$993)*$D259)/EW$43</f>
        <v>#DIV/0!</v>
      </c>
      <c r="EX259" s="101" t="e">
        <f>(EX$40*(1-'Model Assumptions'!$I$993)*$D259)/EX$43</f>
        <v>#DIV/0!</v>
      </c>
      <c r="EY259" s="101" t="e">
        <f>(EY$40*(1-'Model Assumptions'!$I$993)*$D259)/EY$43</f>
        <v>#DIV/0!</v>
      </c>
      <c r="EZ259" s="101" t="e">
        <f>(EZ$40*(1-'Model Assumptions'!$I$993)*$D259)/EZ$43</f>
        <v>#DIV/0!</v>
      </c>
      <c r="FA259" s="101" t="e">
        <f>(FA$40*(1-'Model Assumptions'!$I$993)*$D259)/FA$43</f>
        <v>#DIV/0!</v>
      </c>
      <c r="FB259" s="101" t="e">
        <f>(FB$40*(1-'Model Assumptions'!$I$993)*$D259)/FB$43</f>
        <v>#DIV/0!</v>
      </c>
      <c r="FC259" s="101" t="e">
        <f>(FC$40*(1-'Model Assumptions'!$I$993)*$D259)/FC$43</f>
        <v>#DIV/0!</v>
      </c>
      <c r="FD259" s="101" t="e">
        <f>(FD$40*(1-'Model Assumptions'!$I$993)*$D259)/FD$43</f>
        <v>#DIV/0!</v>
      </c>
      <c r="FE259" s="101" t="e">
        <f>(FE$40*(1-'Model Assumptions'!$I$993)*$D259)/FE$43</f>
        <v>#DIV/0!</v>
      </c>
      <c r="FF259" s="101" t="e">
        <f>(FF$40*(1-'Model Assumptions'!$I$993)*$D259)/FF$43</f>
        <v>#DIV/0!</v>
      </c>
      <c r="FG259" s="101" t="e">
        <f>(FG$40*(1-'Model Assumptions'!$I$993)*$D259)/FG$43</f>
        <v>#DIV/0!</v>
      </c>
      <c r="FH259" s="101" t="e">
        <f>(FH$40*(1-'Model Assumptions'!$I$993)*$D259)/FH$43</f>
        <v>#DIV/0!</v>
      </c>
      <c r="FI259" s="101" t="e">
        <f>(FI$40*(1-'Model Assumptions'!$I$993)*$D259)/FI$43</f>
        <v>#DIV/0!</v>
      </c>
      <c r="FJ259" s="101" t="e">
        <f>(FJ$40*(1-'Model Assumptions'!$I$993)*$D259)/FJ$43</f>
        <v>#DIV/0!</v>
      </c>
      <c r="FK259" s="101" t="e">
        <f>(FK$40*(1-'Model Assumptions'!$I$993)*$D259)/FK$43</f>
        <v>#DIV/0!</v>
      </c>
      <c r="FL259" s="101" t="e">
        <f>(FL$40*(1-'Model Assumptions'!$I$993)*$D259)/FL$43</f>
        <v>#DIV/0!</v>
      </c>
      <c r="FM259" s="101" t="e">
        <f>(FM$40*(1-'Model Assumptions'!$I$993)*$D259)/FM$43</f>
        <v>#DIV/0!</v>
      </c>
      <c r="FN259" s="101" t="e">
        <f>(FN$40*(1-'Model Assumptions'!$I$993)*$D259)/FN$43</f>
        <v>#DIV/0!</v>
      </c>
      <c r="FO259" s="101" t="e">
        <f>(FO$40*(1-'Model Assumptions'!$I$993)*$D259)/FO$43</f>
        <v>#DIV/0!</v>
      </c>
      <c r="FP259" s="101" t="e">
        <f>(FP$40*(1-'Model Assumptions'!$I$993)*$D259)/FP$43</f>
        <v>#DIV/0!</v>
      </c>
      <c r="FQ259" s="101" t="e">
        <f>(FQ$40*(1-'Model Assumptions'!$I$993)*$D259)/FQ$43</f>
        <v>#DIV/0!</v>
      </c>
      <c r="FR259" s="101" t="e">
        <f>(FR$40*(1-'Model Assumptions'!$I$993)*$D259)/FR$43</f>
        <v>#DIV/0!</v>
      </c>
      <c r="FS259" s="101" t="e">
        <f>(FS$40*(1-'Model Assumptions'!$I$993)*$D259)/FS$43</f>
        <v>#DIV/0!</v>
      </c>
      <c r="FT259" s="101" t="e">
        <f>(FT$40*(1-'Model Assumptions'!$I$993)*$D259)/FT$43</f>
        <v>#DIV/0!</v>
      </c>
      <c r="FU259" s="101" t="e">
        <f>(FU$40*(1-'Model Assumptions'!$I$993)*$D259)/FU$43</f>
        <v>#DIV/0!</v>
      </c>
      <c r="FV259" s="101" t="e">
        <f>(FV$40*(1-'Model Assumptions'!$I$993)*$D259)/FV$43</f>
        <v>#DIV/0!</v>
      </c>
      <c r="FW259" s="101" t="e">
        <f>(FW$40*(1-'Model Assumptions'!$I$993)*$D259)/FW$43</f>
        <v>#DIV/0!</v>
      </c>
      <c r="FX259" s="101" t="e">
        <f>(FX$40*(1-'Model Assumptions'!$I$993)*$D259)/FX$43</f>
        <v>#DIV/0!</v>
      </c>
      <c r="FY259" s="101" t="e">
        <f>(FY$40*(1-'Model Assumptions'!$I$993)*$D259)/FY$43</f>
        <v>#DIV/0!</v>
      </c>
      <c r="FZ259" s="101" t="e">
        <f>(FZ$40*(1-'Model Assumptions'!$I$993)*$D259)/FZ$43</f>
        <v>#DIV/0!</v>
      </c>
      <c r="GA259" s="101" t="e">
        <f>(GA$40*(1-'Model Assumptions'!$I$993)*$D259)/GA$43</f>
        <v>#DIV/0!</v>
      </c>
      <c r="GB259" s="101" t="e">
        <f>(GB$40*(1-'Model Assumptions'!$I$993)*$D259)/GB$43</f>
        <v>#DIV/0!</v>
      </c>
      <c r="GC259" s="101" t="e">
        <f>(GC$40*(1-'Model Assumptions'!$I$993)*$D259)/GC$43</f>
        <v>#DIV/0!</v>
      </c>
      <c r="GD259" s="101" t="e">
        <f>(GD$40*(1-'Model Assumptions'!$I$993)*$D259)/GD$43</f>
        <v>#DIV/0!</v>
      </c>
      <c r="GE259" s="101" t="e">
        <f>(GE$40*(1-'Model Assumptions'!$I$993)*$D259)/GE$43</f>
        <v>#DIV/0!</v>
      </c>
      <c r="GF259" s="101" t="e">
        <f>(GF$40*(1-'Model Assumptions'!$I$993)*$D259)/GF$43</f>
        <v>#DIV/0!</v>
      </c>
      <c r="GG259" s="101" t="e">
        <f>(GG$40*(1-'Model Assumptions'!$I$993)*$D259)/GG$43</f>
        <v>#DIV/0!</v>
      </c>
      <c r="GH259" s="101" t="e">
        <f>(GH$40*(1-'Model Assumptions'!$I$993)*$D259)/GH$43</f>
        <v>#DIV/0!</v>
      </c>
      <c r="GI259" s="101" t="e">
        <f>(GI$40*(1-'Model Assumptions'!$I$993)*$D259)/GI$43</f>
        <v>#DIV/0!</v>
      </c>
      <c r="GJ259" s="101" t="e">
        <f>(GJ$40*(1-'Model Assumptions'!$I$993)*$D259)/GJ$43</f>
        <v>#DIV/0!</v>
      </c>
      <c r="GK259" s="101" t="e">
        <f>(GK$40*(1-'Model Assumptions'!$I$993)*$D259)/GK$43</f>
        <v>#DIV/0!</v>
      </c>
      <c r="GL259" s="101" t="e">
        <f>(GL$40*(1-'Model Assumptions'!$I$993)*$D259)/GL$43</f>
        <v>#DIV/0!</v>
      </c>
      <c r="GM259" s="101" t="e">
        <f>(GM$40*(1-'Model Assumptions'!$I$993)*$D259)/GM$43</f>
        <v>#DIV/0!</v>
      </c>
      <c r="GN259" s="101" t="e">
        <f>(GN$40*(1-'Model Assumptions'!$I$993)*$D259)/GN$43</f>
        <v>#DIV/0!</v>
      </c>
      <c r="GO259" s="101" t="e">
        <f>(GO$40*(1-'Model Assumptions'!$I$993)*$D259)/GO$43</f>
        <v>#DIV/0!</v>
      </c>
      <c r="GP259" s="101" t="e">
        <f>(GP$40*(1-'Model Assumptions'!$I$993)*$D259)/GP$43</f>
        <v>#DIV/0!</v>
      </c>
      <c r="GQ259" s="101" t="e">
        <f>(GQ$40*(1-'Model Assumptions'!$I$993)*$D259)/GQ$43</f>
        <v>#DIV/0!</v>
      </c>
      <c r="GR259" s="101" t="e">
        <f>(GR$40*(1-'Model Assumptions'!$I$993)*$D259)/GR$43</f>
        <v>#DIV/0!</v>
      </c>
      <c r="GS259" s="101" t="e">
        <f>(GS$40*(1-'Model Assumptions'!$I$993)*$D259)/GS$43</f>
        <v>#DIV/0!</v>
      </c>
      <c r="GT259" s="101" t="e">
        <f>(GT$40*(1-'Model Assumptions'!$I$993)*$D259)/GT$43</f>
        <v>#DIV/0!</v>
      </c>
      <c r="GU259" s="101" t="e">
        <f>(GU$40*(1-'Model Assumptions'!$I$993)*$D259)/GU$43</f>
        <v>#DIV/0!</v>
      </c>
      <c r="GV259" s="101" t="e">
        <f>(GV$40*(1-'Model Assumptions'!$I$993)*$D259)/GV$43</f>
        <v>#DIV/0!</v>
      </c>
      <c r="GX259" s="230"/>
    </row>
    <row r="260" spans="1:206" ht="12" hidden="1" customHeight="1" x14ac:dyDescent="0.2">
      <c r="A260" s="230"/>
      <c r="B260" s="230"/>
      <c r="C260" s="102">
        <f t="shared" si="381"/>
        <v>14</v>
      </c>
      <c r="D260" s="122">
        <f>1/(1+'Model Assumptions'!$I$991/12)^C259</f>
        <v>0.94738082155892855</v>
      </c>
      <c r="E260" s="101">
        <f>(E$40*(1-'Model Assumptions'!$I$993)*$D260)/E$43</f>
        <v>105.3385630135211</v>
      </c>
      <c r="F260" s="101">
        <f>(F$40*(1-'Model Assumptions'!$I$993)*$D260)/F$43</f>
        <v>102.61093520565025</v>
      </c>
      <c r="G260" s="101">
        <f>(G$40*(1-'Model Assumptions'!$I$993)*$D260)/G$43</f>
        <v>94.428051782037684</v>
      </c>
      <c r="H260" s="101">
        <f>(H$40*(1-'Model Assumptions'!$I$993)*$D260)/H$43</f>
        <v>70.743578612105566</v>
      </c>
      <c r="I260" s="101">
        <f>(I$40*(1-'Model Assumptions'!$I$993)*$D260)/I$43</f>
        <v>67.906552003865187</v>
      </c>
      <c r="J260" s="101">
        <f>(J$40*(1-'Model Assumptions'!$I$993)*$D260)/J$43</f>
        <v>60.270662582100222</v>
      </c>
      <c r="K260" s="101">
        <f>(K$40*(1-'Model Assumptions'!$I$993)*$D260)/K$43</f>
        <v>120.02663684836801</v>
      </c>
      <c r="L260" s="101">
        <f>(L$40*(1-'Model Assumptions'!$I$993)*$D260)/L$43</f>
        <v>117.07690744914295</v>
      </c>
      <c r="M260" s="101">
        <f>(M$40*(1-'Model Assumptions'!$I$993)*$D260)/M$43</f>
        <v>108.22771925146775</v>
      </c>
      <c r="N260" s="101">
        <f>(N$40*(1-'Model Assumptions'!$I$993)*$D260)/N$43</f>
        <v>81.391239034647427</v>
      </c>
      <c r="O260" s="101">
        <f>(O$40*(1-'Model Assumptions'!$I$993)*$D260)/O$43</f>
        <v>78.323667303480704</v>
      </c>
      <c r="P260" s="101">
        <f>(P$40*(1-'Model Assumptions'!$I$993)*$D260)/P$43</f>
        <v>70.063690765513812</v>
      </c>
      <c r="Q260" s="101">
        <f>(Q$40*(1-'Model Assumptions'!$I$993)*$D260)/Q$43</f>
        <v>119.89631277410233</v>
      </c>
      <c r="R260" s="101">
        <f>(R$40*(1-'Model Assumptions'!$I$993)*$D260)/R$43</f>
        <v>116.95025447556078</v>
      </c>
      <c r="S260" s="101">
        <f>(S$40*(1-'Model Assumptions'!$I$993)*$D260)/S$43</f>
        <v>108.11024402959443</v>
      </c>
      <c r="T260" s="101">
        <f>(T$40*(1-'Model Assumptions'!$I$993)*$D260)/T$43</f>
        <v>81.30166417796903</v>
      </c>
      <c r="U260" s="101">
        <f>(U$40*(1-'Model Assumptions'!$I$993)*$D260)/U$43</f>
        <v>78.238497767622547</v>
      </c>
      <c r="V260" s="101">
        <f>(V$40*(1-'Model Assumptions'!$I$993)*$D260)/V$43</f>
        <v>69.987331871296149</v>
      </c>
      <c r="W260" s="101">
        <f>(W$40*(1-'Model Assumptions'!$I$993)*$D260)/W$43</f>
        <v>218.80310739005984</v>
      </c>
      <c r="X260" s="101">
        <f>(X$40*(1-'Model Assumptions'!$I$993)*$D260)/X$43</f>
        <v>214.8181275980763</v>
      </c>
      <c r="Y260" s="101">
        <f>(Y$40*(1-'Model Assumptions'!$I$993)*$D260)/Y$43</f>
        <v>202.86135267178372</v>
      </c>
      <c r="Z260" s="101">
        <f>(Z$40*(1-'Model Assumptions'!$I$993)*$D260)/Z$43</f>
        <v>155.27434295131712</v>
      </c>
      <c r="AA260" s="101">
        <f>(AA$40*(1-'Model Assumptions'!$I$993)*$D260)/AA$43</f>
        <v>151.13040449973622</v>
      </c>
      <c r="AB260" s="101">
        <f>(AB$40*(1-'Model Assumptions'!$I$993)*$D260)/AB$43</f>
        <v>139.97172686204547</v>
      </c>
      <c r="AC260" s="101">
        <f>(AC$40*(1-'Model Assumptions'!$I$993)*$D260)/AC$43</f>
        <v>187.45190755262101</v>
      </c>
      <c r="AD260" s="101">
        <f>(AD$40*(1-'Model Assumptions'!$I$993)*$D260)/AD$43</f>
        <v>183.45591445858679</v>
      </c>
      <c r="AE260" s="101">
        <f>(AE$40*(1-'Model Assumptions'!$I$993)*$D260)/AE$43</f>
        <v>171.46609962614238</v>
      </c>
      <c r="AF260" s="101">
        <f>(AF$40*(1-'Model Assumptions'!$I$993)*$D260)/AF$43</f>
        <v>130.13905079124964</v>
      </c>
      <c r="AG260" s="101">
        <f>(AG$40*(1-'Model Assumptions'!$I$993)*$D260)/AG$43</f>
        <v>125.98189637720797</v>
      </c>
      <c r="AH260" s="101">
        <f>(AH$40*(1-'Model Assumptions'!$I$993)*$D260)/AH$43</f>
        <v>114.79091305350205</v>
      </c>
      <c r="AI260" s="101">
        <f>(AI$40*(1-'Model Assumptions'!$I$993)*$D260)/AI$43</f>
        <v>219.33541698917327</v>
      </c>
      <c r="AJ260" s="101">
        <f>(AJ$40*(1-'Model Assumptions'!$I$993)*$D260)/AJ$43</f>
        <v>215.03105143772163</v>
      </c>
      <c r="AK260" s="101">
        <f>(AK$40*(1-'Model Assumptions'!$I$993)*$D260)/AK$43</f>
        <v>202.11428368268318</v>
      </c>
      <c r="AL260" s="101">
        <f>(AL$40*(1-'Model Assumptions'!$I$993)*$D260)/AL$43</f>
        <v>154.11427513531819</v>
      </c>
      <c r="AM260" s="101">
        <f>(AM$40*(1-'Model Assumptions'!$I$993)*$D260)/AM$43</f>
        <v>149.63700074167181</v>
      </c>
      <c r="AN260" s="101">
        <f>(AN$40*(1-'Model Assumptions'!$I$993)*$D260)/AN$43</f>
        <v>137.58257453719705</v>
      </c>
      <c r="AO260" s="101">
        <f>(AO$40*(1-'Model Assumptions'!$I$993)*$D260)/AO$43</f>
        <v>196.4956640865239</v>
      </c>
      <c r="AP260" s="101">
        <f>(AP$40*(1-'Model Assumptions'!$I$993)*$D260)/AP$43</f>
        <v>192.30877375694556</v>
      </c>
      <c r="AQ260" s="101">
        <f>(AQ$40*(1-'Model Assumptions'!$I$993)*$D260)/AQ$43</f>
        <v>179.74810276821054</v>
      </c>
      <c r="AR260" s="101">
        <f>(AR$40*(1-'Model Assumptions'!$I$993)*$D260)/AR$43</f>
        <v>136.42838048229183</v>
      </c>
      <c r="AS260" s="101">
        <f>(AS$40*(1-'Model Assumptions'!$I$993)*$D260)/AS$43</f>
        <v>132.07445507161239</v>
      </c>
      <c r="AT260" s="101">
        <f>(AT$40*(1-'Model Assumptions'!$I$993)*$D260)/AT$43</f>
        <v>120.35042792865632</v>
      </c>
      <c r="AU260" s="101">
        <f>(AU$40*(1-'Model Assumptions'!$I$993)*$D260)/AU$43</f>
        <v>236.67953216856202</v>
      </c>
      <c r="AV260" s="101">
        <f>(AV$40*(1-'Model Assumptions'!$I$993)*$D260)/AV$43</f>
        <v>232.20996708635104</v>
      </c>
      <c r="AW260" s="101">
        <f>(AW$40*(1-'Model Assumptions'!$I$993)*$D260)/AW$43</f>
        <v>218.80494294040162</v>
      </c>
      <c r="AX260" s="101">
        <f>(AX$40*(1-'Model Assumptions'!$I$993)*$D260)/AX$43</f>
        <v>167.17898824790336</v>
      </c>
      <c r="AY260" s="101">
        <f>(AY$40*(1-'Model Assumptions'!$I$993)*$D260)/AY$43</f>
        <v>162.53137478254067</v>
      </c>
      <c r="AZ260" s="101">
        <f>(AZ$40*(1-'Model Assumptions'!$I$993)*$D260)/AZ$43</f>
        <v>150.02026365303342</v>
      </c>
      <c r="BA260" s="101">
        <f>(BA$40*(1-'Model Assumptions'!$I$993)*$D260)/BA$43</f>
        <v>190.29150393133986</v>
      </c>
      <c r="BB260" s="101">
        <f>(BB$40*(1-'Model Assumptions'!$I$993)*$D260)/BB$43</f>
        <v>185.15196297438266</v>
      </c>
      <c r="BC260" s="101">
        <f>(BC$40*(1-'Model Assumptions'!$I$993)*$D260)/BC$43</f>
        <v>169.73884675453641</v>
      </c>
      <c r="BD260" s="101">
        <f>(BD$40*(1-'Model Assumptions'!$I$993)*$D260)/BD$43</f>
        <v>126.74695375965788</v>
      </c>
      <c r="BE260" s="101">
        <f>(BE$40*(1-'Model Assumptions'!$I$993)*$D260)/BE$43</f>
        <v>121.40476804496925</v>
      </c>
      <c r="BF260" s="101">
        <f>(BF$40*(1-'Model Assumptions'!$I$993)*$D260)/BF$43</f>
        <v>107.01699024603596</v>
      </c>
      <c r="BG260" s="101">
        <f>(BG$40*(1-'Model Assumptions'!$I$993)*$D260)/BG$43</f>
        <v>241.45746970819042</v>
      </c>
      <c r="BH260" s="101">
        <f>(BH$40*(1-'Model Assumptions'!$I$993)*$D260)/BH$43</f>
        <v>236.32343540225853</v>
      </c>
      <c r="BI260" s="101">
        <f>(BI$40*(1-'Model Assumptions'!$I$993)*$D260)/BI$43</f>
        <v>220.92316803480466</v>
      </c>
      <c r="BJ260" s="101">
        <f>(BJ$40*(1-'Model Assumptions'!$I$993)*$D260)/BJ$43</f>
        <v>167.70322142551302</v>
      </c>
      <c r="BK260" s="101">
        <f>(BK$40*(1-'Model Assumptions'!$I$993)*$D260)/BK$43</f>
        <v>162.36397259137121</v>
      </c>
      <c r="BL260" s="101">
        <f>(BL$40*(1-'Model Assumptions'!$I$993)*$D260)/BL$43</f>
        <v>147.99087919517208</v>
      </c>
      <c r="BM260" s="101">
        <f>(BM$40*(1-'Model Assumptions'!$I$993)*$D260)/BM$43</f>
        <v>249.00892381423395</v>
      </c>
      <c r="BN260" s="101">
        <f>(BN$40*(1-'Model Assumptions'!$I$993)*$D260)/BN$43</f>
        <v>243.22877578799887</v>
      </c>
      <c r="BO260" s="101">
        <f>(BO$40*(1-'Model Assumptions'!$I$993)*$D260)/BO$43</f>
        <v>225.89200280997724</v>
      </c>
      <c r="BP260" s="101">
        <f>(BP$40*(1-'Model Assumptions'!$I$993)*$D260)/BP$43</f>
        <v>170.5417164740268</v>
      </c>
      <c r="BQ260" s="101">
        <f>(BQ$40*(1-'Model Assumptions'!$I$993)*$D260)/BQ$43</f>
        <v>164.53139043493371</v>
      </c>
      <c r="BR260" s="101">
        <f>(BR$40*(1-'Model Assumptions'!$I$993)*$D260)/BR$43</f>
        <v>148.34917862188564</v>
      </c>
      <c r="BS260" s="101">
        <f>(BS$40*(1-'Model Assumptions'!$I$993)*$D260)/BS$43</f>
        <v>208.95354425611978</v>
      </c>
      <c r="BT260" s="101">
        <f>(BT$40*(1-'Model Assumptions'!$I$993)*$D260)/BT$43</f>
        <v>203.85989205770682</v>
      </c>
      <c r="BU260" s="101">
        <f>(BU$40*(1-'Model Assumptions'!$I$993)*$D260)/BU$43</f>
        <v>188.58260656315159</v>
      </c>
      <c r="BV260" s="101">
        <f>(BV$40*(1-'Model Assumptions'!$I$993)*$D260)/BV$43</f>
        <v>141.90419426186136</v>
      </c>
      <c r="BW260" s="101">
        <f>(BW$40*(1-'Model Assumptions'!$I$993)*$D260)/BW$43</f>
        <v>136.60753019564859</v>
      </c>
      <c r="BX260" s="101">
        <f>(BX$40*(1-'Model Assumptions'!$I$993)*$D260)/BX$43</f>
        <v>122.34750670050252</v>
      </c>
      <c r="BY260" s="101">
        <f>(BY$40*(1-'Model Assumptions'!$I$993)*$D260)/BY$43</f>
        <v>285.65752193802223</v>
      </c>
      <c r="BZ260" s="101">
        <f>(BZ$40*(1-'Model Assumptions'!$I$993)*$D260)/BZ$43</f>
        <v>279.59286360881276</v>
      </c>
      <c r="CA260" s="101">
        <f>(CA$40*(1-'Model Assumptions'!$I$993)*$D260)/CA$43</f>
        <v>261.40072417152606</v>
      </c>
      <c r="CB260" s="101">
        <f>(CB$40*(1-'Model Assumptions'!$I$993)*$D260)/CB$43</f>
        <v>198.44795543003093</v>
      </c>
      <c r="CC260" s="101">
        <f>(CC$40*(1-'Model Assumptions'!$I$993)*$D260)/CC$43</f>
        <v>192.14100445570776</v>
      </c>
      <c r="CD260" s="101">
        <f>(CD$40*(1-'Model Assumptions'!$I$993)*$D260)/CD$43</f>
        <v>175.16142957419459</v>
      </c>
      <c r="CE260" s="101">
        <f>(CE$40*(1-'Model Assumptions'!$I$993)*$D260)/CE$43</f>
        <v>280.82084678745719</v>
      </c>
      <c r="CF260" s="101">
        <f>(CF$40*(1-'Model Assumptions'!$I$993)*$D260)/CF$43</f>
        <v>273.99810616709652</v>
      </c>
      <c r="CG260" s="101">
        <f>(CG$40*(1-'Model Assumptions'!$I$993)*$D260)/CG$43</f>
        <v>253.52437765498917</v>
      </c>
      <c r="CH260" s="101">
        <f>(CH$40*(1-'Model Assumptions'!$I$993)*$D260)/CH$43</f>
        <v>190.80912912771913</v>
      </c>
      <c r="CI260" s="101">
        <f>(CI$40*(1-'Model Assumptions'!$I$993)*$D260)/CI$43</f>
        <v>183.71215728629795</v>
      </c>
      <c r="CJ260" s="101">
        <f>(CJ$40*(1-'Model Assumptions'!$I$993)*$D260)/CJ$43</f>
        <v>164.60334400833111</v>
      </c>
      <c r="CK260" s="101">
        <f>(CK$40*(1-'Model Assumptions'!$I$993)*$D260)/CK$43</f>
        <v>357.68451734909371</v>
      </c>
      <c r="CL260" s="101">
        <f>(CL$40*(1-'Model Assumptions'!$I$993)*$D260)/CL$43</f>
        <v>350.41023134465746</v>
      </c>
      <c r="CM260" s="101">
        <f>(CM$40*(1-'Model Assumptions'!$I$993)*$D260)/CM$43</f>
        <v>328.58737333134889</v>
      </c>
      <c r="CN260" s="101">
        <f>(CN$40*(1-'Model Assumptions'!$I$993)*$D260)/CN$43</f>
        <v>250.0680363614355</v>
      </c>
      <c r="CO260" s="101">
        <f>(CO$40*(1-'Model Assumptions'!$I$993)*$D260)/CO$43</f>
        <v>242.50263207279448</v>
      </c>
      <c r="CP260" s="101">
        <f>(CP$40*(1-'Model Assumptions'!$I$993)*$D260)/CP$43</f>
        <v>222.13536548050988</v>
      </c>
      <c r="CQ260" s="101">
        <f>(CQ$40*(1-'Model Assumptions'!$I$993)*$D260)/CQ$43</f>
        <v>412.97129364321881</v>
      </c>
      <c r="CR260" s="101">
        <f>(CR$40*(1-'Model Assumptions'!$I$993)*$D260)/CR$43</f>
        <v>404.58099303098629</v>
      </c>
      <c r="CS260" s="101">
        <f>(CS$40*(1-'Model Assumptions'!$I$993)*$D260)/CS$43</f>
        <v>379.40825564394663</v>
      </c>
      <c r="CT260" s="101">
        <f>(CT$40*(1-'Model Assumptions'!$I$993)*$D260)/CT$43</f>
        <v>288.75703224513575</v>
      </c>
      <c r="CU260" s="101">
        <f>(CU$40*(1-'Model Assumptions'!$I$993)*$D260)/CU$43</f>
        <v>280.03156014049586</v>
      </c>
      <c r="CV260" s="101">
        <f>(CV$40*(1-'Model Assumptions'!$I$993)*$D260)/CV$43</f>
        <v>256.53651576583445</v>
      </c>
      <c r="CW260" s="101">
        <f>(CW$40*(1-'Model Assumptions'!$I$993)*$D260)/CW$43</f>
        <v>374.84324194396351</v>
      </c>
      <c r="CX260" s="101">
        <f>(CX$40*(1-'Model Assumptions'!$I$993)*$D260)/CX$43</f>
        <v>366.17210212944013</v>
      </c>
      <c r="CY260" s="101">
        <f>(CY$40*(1-'Model Assumptions'!$I$993)*$D260)/CY$43</f>
        <v>340.15501158518612</v>
      </c>
      <c r="CZ260" s="101">
        <f>(CZ$40*(1-'Model Assumptions'!$I$993)*$D260)/CZ$43</f>
        <v>256.86250950653289</v>
      </c>
      <c r="DA260" s="101">
        <f>(DA$40*(1-'Model Assumptions'!$I$993)*$D260)/DA$43</f>
        <v>247.84334934720974</v>
      </c>
      <c r="DB260" s="101">
        <f>(DB$40*(1-'Model Assumptions'!$I$993)*$D260)/DB$43</f>
        <v>223.56122098599715</v>
      </c>
      <c r="DC260" s="101">
        <f>(DC$40*(1-'Model Assumptions'!$I$993)*$D260)/DC$43</f>
        <v>73.701017322766049</v>
      </c>
      <c r="DD260" s="101">
        <f>(DD$40*(1-'Model Assumptions'!$I$993)*$D260)/DD$43</f>
        <v>70.82838103789534</v>
      </c>
      <c r="DE260" s="101">
        <f>(DE$40*(1-'Model Assumptions'!$I$993)*$D260)/DE$43</f>
        <v>65.086779568837457</v>
      </c>
      <c r="DF260" s="101">
        <f>(DF$40*(1-'Model Assumptions'!$I$993)*$D260)/DF$43</f>
        <v>44.718411646347782</v>
      </c>
      <c r="DG260" s="101">
        <f>(DG$40*(1-'Model Assumptions'!$I$993)*$D260)/DG$43</f>
        <v>41.733072570492361</v>
      </c>
      <c r="DH260" s="101">
        <f>(DH$40*(1-'Model Assumptions'!$I$993)*$D260)/DH$43</f>
        <v>35.990002661161057</v>
      </c>
      <c r="DI260" s="101">
        <f>(DI$40*(1-'Model Assumptions'!$I$993)*$D260)/DI$43</f>
        <v>61.747913497157064</v>
      </c>
      <c r="DJ260" s="101">
        <f>(DJ$40*(1-'Model Assumptions'!$I$993)*$D260)/DJ$43</f>
        <v>59.328658146703638</v>
      </c>
      <c r="DK260" s="101">
        <f>(DK$40*(1-'Model Assumptions'!$I$993)*$D260)/DK$43</f>
        <v>54.488311895455041</v>
      </c>
      <c r="DL260" s="101">
        <f>(DL$40*(1-'Model Assumptions'!$I$993)*$D260)/DL$43</f>
        <v>37.393831562547078</v>
      </c>
      <c r="DM260" s="101">
        <f>(DM$40*(1-'Model Assumptions'!$I$993)*$D260)/DM$43</f>
        <v>34.876924933911475</v>
      </c>
      <c r="DN260" s="101">
        <f>(DN$40*(1-'Model Assumptions'!$I$993)*$D260)/DN$43</f>
        <v>30.036945792731217</v>
      </c>
      <c r="DO260" s="101">
        <f>(DO$40*(1-'Model Assumptions'!$I$993)*$D260)/DO$43</f>
        <v>76.610364614472175</v>
      </c>
      <c r="DP260" s="101">
        <f>(DP$40*(1-'Model Assumptions'!$I$993)*$D260)/DP$43</f>
        <v>73.838683598398845</v>
      </c>
      <c r="DQ260" s="101">
        <f>(DQ$40*(1-'Model Assumptions'!$I$993)*$D260)/DQ$43</f>
        <v>68.293486015910403</v>
      </c>
      <c r="DR260" s="101">
        <f>(DR$40*(1-'Model Assumptions'!$I$993)*$D260)/DR$43</f>
        <v>47.539285411580558</v>
      </c>
      <c r="DS260" s="101">
        <f>(DS$40*(1-'Model Assumptions'!$I$993)*$D260)/DS$43</f>
        <v>44.656737154864281</v>
      </c>
      <c r="DT260" s="101">
        <f>(DT$40*(1-'Model Assumptions'!$I$993)*$D260)/DT$43</f>
        <v>39.113375122717606</v>
      </c>
      <c r="DU260" s="101">
        <f>(DU$40*(1-'Model Assumptions'!$I$993)*$D260)/DU$43</f>
        <v>112.17965913729945</v>
      </c>
      <c r="DV260" s="101">
        <f>(DV$40*(1-'Model Assumptions'!$I$993)*$D260)/DV$43</f>
        <v>107.85693808243012</v>
      </c>
      <c r="DW260" s="101">
        <f>(DW$40*(1-'Model Assumptions'!$I$993)*$D260)/DW$43</f>
        <v>99.209660422349643</v>
      </c>
      <c r="DX260" s="101">
        <f>(DX$40*(1-'Model Assumptions'!$I$993)*$D260)/DX$43</f>
        <v>68.300093997140763</v>
      </c>
      <c r="DY260" s="101">
        <f>(DY$40*(1-'Model Assumptions'!$I$993)*$D260)/DY$43</f>
        <v>63.803729879939944</v>
      </c>
      <c r="DZ260" s="101">
        <f>(DZ$40*(1-'Model Assumptions'!$I$993)*$D260)/DZ$43</f>
        <v>55.157553550064534</v>
      </c>
      <c r="EA260" s="101">
        <f>(EA$40*(1-'Model Assumptions'!$I$993)*$D260)/EA$43</f>
        <v>176.51202751566925</v>
      </c>
      <c r="EB260" s="101">
        <f>(EB$40*(1-'Model Assumptions'!$I$993)*$D260)/EB$43</f>
        <v>172.3031105819897</v>
      </c>
      <c r="EC260" s="101">
        <f>(EC$40*(1-'Model Assumptions'!$I$993)*$D260)/EC$43</f>
        <v>163.88344116428877</v>
      </c>
      <c r="ED260" s="101">
        <f>(ED$40*(1-'Model Assumptions'!$I$993)*$D260)/ED$43</f>
        <v>120.33133820510191</v>
      </c>
      <c r="EE260" s="101">
        <f>(EE$40*(1-'Model Assumptions'!$I$993)*$D260)/EE$43</f>
        <v>115.95391775004781</v>
      </c>
      <c r="EF260" s="101">
        <f>(EF$40*(1-'Model Assumptions'!$I$993)*$D260)/EF$43</f>
        <v>107.53534966255194</v>
      </c>
      <c r="EG260" s="101" t="e">
        <f>(EG$40*(1-'Model Assumptions'!$I$993)*$D260)/EG$43</f>
        <v>#DIV/0!</v>
      </c>
      <c r="EH260" s="101" t="e">
        <f>(EH$40*(1-'Model Assumptions'!$I$993)*$D260)/EH$43</f>
        <v>#DIV/0!</v>
      </c>
      <c r="EI260" s="101" t="e">
        <f>(EI$40*(1-'Model Assumptions'!$I$993)*$D260)/EI$43</f>
        <v>#DIV/0!</v>
      </c>
      <c r="EJ260" s="101" t="e">
        <f>(EJ$40*(1-'Model Assumptions'!$I$993)*$D260)/EJ$43</f>
        <v>#DIV/0!</v>
      </c>
      <c r="EK260" s="101" t="e">
        <f>(EK$40*(1-'Model Assumptions'!$I$993)*$D260)/EK$43</f>
        <v>#DIV/0!</v>
      </c>
      <c r="EL260" s="101" t="e">
        <f>(EL$40*(1-'Model Assumptions'!$I$993)*$D260)/EL$43</f>
        <v>#DIV/0!</v>
      </c>
      <c r="EM260" s="101" t="e">
        <f>(EM$40*(1-'Model Assumptions'!$I$993)*$D260)/EM$43</f>
        <v>#DIV/0!</v>
      </c>
      <c r="EN260" s="101" t="e">
        <f>(EN$40*(1-'Model Assumptions'!$I$993)*$D260)/EN$43</f>
        <v>#DIV/0!</v>
      </c>
      <c r="EO260" s="101" t="e">
        <f>(EO$40*(1-'Model Assumptions'!$I$993)*$D260)/EO$43</f>
        <v>#DIV/0!</v>
      </c>
      <c r="EP260" s="101" t="e">
        <f>(EP$40*(1-'Model Assumptions'!$I$993)*$D260)/EP$43</f>
        <v>#DIV/0!</v>
      </c>
      <c r="EQ260" s="101" t="e">
        <f>(EQ$40*(1-'Model Assumptions'!$I$993)*$D260)/EQ$43</f>
        <v>#DIV/0!</v>
      </c>
      <c r="ER260" s="101" t="e">
        <f>(ER$40*(1-'Model Assumptions'!$I$993)*$D260)/ER$43</f>
        <v>#DIV/0!</v>
      </c>
      <c r="ES260" s="101" t="e">
        <f>(ES$40*(1-'Model Assumptions'!$I$993)*$D260)/ES$43</f>
        <v>#DIV/0!</v>
      </c>
      <c r="ET260" s="101" t="e">
        <f>(ET$40*(1-'Model Assumptions'!$I$993)*$D260)/ET$43</f>
        <v>#DIV/0!</v>
      </c>
      <c r="EU260" s="101" t="e">
        <f>(EU$40*(1-'Model Assumptions'!$I$993)*$D260)/EU$43</f>
        <v>#DIV/0!</v>
      </c>
      <c r="EV260" s="101" t="e">
        <f>(EV$40*(1-'Model Assumptions'!$I$993)*$D260)/EV$43</f>
        <v>#DIV/0!</v>
      </c>
      <c r="EW260" s="101" t="e">
        <f>(EW$40*(1-'Model Assumptions'!$I$993)*$D260)/EW$43</f>
        <v>#DIV/0!</v>
      </c>
      <c r="EX260" s="101" t="e">
        <f>(EX$40*(1-'Model Assumptions'!$I$993)*$D260)/EX$43</f>
        <v>#DIV/0!</v>
      </c>
      <c r="EY260" s="101" t="e">
        <f>(EY$40*(1-'Model Assumptions'!$I$993)*$D260)/EY$43</f>
        <v>#DIV/0!</v>
      </c>
      <c r="EZ260" s="101" t="e">
        <f>(EZ$40*(1-'Model Assumptions'!$I$993)*$D260)/EZ$43</f>
        <v>#DIV/0!</v>
      </c>
      <c r="FA260" s="101" t="e">
        <f>(FA$40*(1-'Model Assumptions'!$I$993)*$D260)/FA$43</f>
        <v>#DIV/0!</v>
      </c>
      <c r="FB260" s="101" t="e">
        <f>(FB$40*(1-'Model Assumptions'!$I$993)*$D260)/FB$43</f>
        <v>#DIV/0!</v>
      </c>
      <c r="FC260" s="101" t="e">
        <f>(FC$40*(1-'Model Assumptions'!$I$993)*$D260)/FC$43</f>
        <v>#DIV/0!</v>
      </c>
      <c r="FD260" s="101" t="e">
        <f>(FD$40*(1-'Model Assumptions'!$I$993)*$D260)/FD$43</f>
        <v>#DIV/0!</v>
      </c>
      <c r="FE260" s="101" t="e">
        <f>(FE$40*(1-'Model Assumptions'!$I$993)*$D260)/FE$43</f>
        <v>#DIV/0!</v>
      </c>
      <c r="FF260" s="101" t="e">
        <f>(FF$40*(1-'Model Assumptions'!$I$993)*$D260)/FF$43</f>
        <v>#DIV/0!</v>
      </c>
      <c r="FG260" s="101" t="e">
        <f>(FG$40*(1-'Model Assumptions'!$I$993)*$D260)/FG$43</f>
        <v>#DIV/0!</v>
      </c>
      <c r="FH260" s="101" t="e">
        <f>(FH$40*(1-'Model Assumptions'!$I$993)*$D260)/FH$43</f>
        <v>#DIV/0!</v>
      </c>
      <c r="FI260" s="101" t="e">
        <f>(FI$40*(1-'Model Assumptions'!$I$993)*$D260)/FI$43</f>
        <v>#DIV/0!</v>
      </c>
      <c r="FJ260" s="101" t="e">
        <f>(FJ$40*(1-'Model Assumptions'!$I$993)*$D260)/FJ$43</f>
        <v>#DIV/0!</v>
      </c>
      <c r="FK260" s="101" t="e">
        <f>(FK$40*(1-'Model Assumptions'!$I$993)*$D260)/FK$43</f>
        <v>#DIV/0!</v>
      </c>
      <c r="FL260" s="101" t="e">
        <f>(FL$40*(1-'Model Assumptions'!$I$993)*$D260)/FL$43</f>
        <v>#DIV/0!</v>
      </c>
      <c r="FM260" s="101" t="e">
        <f>(FM$40*(1-'Model Assumptions'!$I$993)*$D260)/FM$43</f>
        <v>#DIV/0!</v>
      </c>
      <c r="FN260" s="101" t="e">
        <f>(FN$40*(1-'Model Assumptions'!$I$993)*$D260)/FN$43</f>
        <v>#DIV/0!</v>
      </c>
      <c r="FO260" s="101" t="e">
        <f>(FO$40*(1-'Model Assumptions'!$I$993)*$D260)/FO$43</f>
        <v>#DIV/0!</v>
      </c>
      <c r="FP260" s="101" t="e">
        <f>(FP$40*(1-'Model Assumptions'!$I$993)*$D260)/FP$43</f>
        <v>#DIV/0!</v>
      </c>
      <c r="FQ260" s="101" t="e">
        <f>(FQ$40*(1-'Model Assumptions'!$I$993)*$D260)/FQ$43</f>
        <v>#DIV/0!</v>
      </c>
      <c r="FR260" s="101" t="e">
        <f>(FR$40*(1-'Model Assumptions'!$I$993)*$D260)/FR$43</f>
        <v>#DIV/0!</v>
      </c>
      <c r="FS260" s="101" t="e">
        <f>(FS$40*(1-'Model Assumptions'!$I$993)*$D260)/FS$43</f>
        <v>#DIV/0!</v>
      </c>
      <c r="FT260" s="101" t="e">
        <f>(FT$40*(1-'Model Assumptions'!$I$993)*$D260)/FT$43</f>
        <v>#DIV/0!</v>
      </c>
      <c r="FU260" s="101" t="e">
        <f>(FU$40*(1-'Model Assumptions'!$I$993)*$D260)/FU$43</f>
        <v>#DIV/0!</v>
      </c>
      <c r="FV260" s="101" t="e">
        <f>(FV$40*(1-'Model Assumptions'!$I$993)*$D260)/FV$43</f>
        <v>#DIV/0!</v>
      </c>
      <c r="FW260" s="101" t="e">
        <f>(FW$40*(1-'Model Assumptions'!$I$993)*$D260)/FW$43</f>
        <v>#DIV/0!</v>
      </c>
      <c r="FX260" s="101" t="e">
        <f>(FX$40*(1-'Model Assumptions'!$I$993)*$D260)/FX$43</f>
        <v>#DIV/0!</v>
      </c>
      <c r="FY260" s="101" t="e">
        <f>(FY$40*(1-'Model Assumptions'!$I$993)*$D260)/FY$43</f>
        <v>#DIV/0!</v>
      </c>
      <c r="FZ260" s="101" t="e">
        <f>(FZ$40*(1-'Model Assumptions'!$I$993)*$D260)/FZ$43</f>
        <v>#DIV/0!</v>
      </c>
      <c r="GA260" s="101" t="e">
        <f>(GA$40*(1-'Model Assumptions'!$I$993)*$D260)/GA$43</f>
        <v>#DIV/0!</v>
      </c>
      <c r="GB260" s="101" t="e">
        <f>(GB$40*(1-'Model Assumptions'!$I$993)*$D260)/GB$43</f>
        <v>#DIV/0!</v>
      </c>
      <c r="GC260" s="101" t="e">
        <f>(GC$40*(1-'Model Assumptions'!$I$993)*$D260)/GC$43</f>
        <v>#DIV/0!</v>
      </c>
      <c r="GD260" s="101" t="e">
        <f>(GD$40*(1-'Model Assumptions'!$I$993)*$D260)/GD$43</f>
        <v>#DIV/0!</v>
      </c>
      <c r="GE260" s="101" t="e">
        <f>(GE$40*(1-'Model Assumptions'!$I$993)*$D260)/GE$43</f>
        <v>#DIV/0!</v>
      </c>
      <c r="GF260" s="101" t="e">
        <f>(GF$40*(1-'Model Assumptions'!$I$993)*$D260)/GF$43</f>
        <v>#DIV/0!</v>
      </c>
      <c r="GG260" s="101" t="e">
        <f>(GG$40*(1-'Model Assumptions'!$I$993)*$D260)/GG$43</f>
        <v>#DIV/0!</v>
      </c>
      <c r="GH260" s="101" t="e">
        <f>(GH$40*(1-'Model Assumptions'!$I$993)*$D260)/GH$43</f>
        <v>#DIV/0!</v>
      </c>
      <c r="GI260" s="101" t="e">
        <f>(GI$40*(1-'Model Assumptions'!$I$993)*$D260)/GI$43</f>
        <v>#DIV/0!</v>
      </c>
      <c r="GJ260" s="101" t="e">
        <f>(GJ$40*(1-'Model Assumptions'!$I$993)*$D260)/GJ$43</f>
        <v>#DIV/0!</v>
      </c>
      <c r="GK260" s="101" t="e">
        <f>(GK$40*(1-'Model Assumptions'!$I$993)*$D260)/GK$43</f>
        <v>#DIV/0!</v>
      </c>
      <c r="GL260" s="101" t="e">
        <f>(GL$40*(1-'Model Assumptions'!$I$993)*$D260)/GL$43</f>
        <v>#DIV/0!</v>
      </c>
      <c r="GM260" s="101" t="e">
        <f>(GM$40*(1-'Model Assumptions'!$I$993)*$D260)/GM$43</f>
        <v>#DIV/0!</v>
      </c>
      <c r="GN260" s="101" t="e">
        <f>(GN$40*(1-'Model Assumptions'!$I$993)*$D260)/GN$43</f>
        <v>#DIV/0!</v>
      </c>
      <c r="GO260" s="101" t="e">
        <f>(GO$40*(1-'Model Assumptions'!$I$993)*$D260)/GO$43</f>
        <v>#DIV/0!</v>
      </c>
      <c r="GP260" s="101" t="e">
        <f>(GP$40*(1-'Model Assumptions'!$I$993)*$D260)/GP$43</f>
        <v>#DIV/0!</v>
      </c>
      <c r="GQ260" s="101" t="e">
        <f>(GQ$40*(1-'Model Assumptions'!$I$993)*$D260)/GQ$43</f>
        <v>#DIV/0!</v>
      </c>
      <c r="GR260" s="101" t="e">
        <f>(GR$40*(1-'Model Assumptions'!$I$993)*$D260)/GR$43</f>
        <v>#DIV/0!</v>
      </c>
      <c r="GS260" s="101" t="e">
        <f>(GS$40*(1-'Model Assumptions'!$I$993)*$D260)/GS$43</f>
        <v>#DIV/0!</v>
      </c>
      <c r="GT260" s="101" t="e">
        <f>(GT$40*(1-'Model Assumptions'!$I$993)*$D260)/GT$43</f>
        <v>#DIV/0!</v>
      </c>
      <c r="GU260" s="101" t="e">
        <f>(GU$40*(1-'Model Assumptions'!$I$993)*$D260)/GU$43</f>
        <v>#DIV/0!</v>
      </c>
      <c r="GV260" s="101" t="e">
        <f>(GV$40*(1-'Model Assumptions'!$I$993)*$D260)/GV$43</f>
        <v>#DIV/0!</v>
      </c>
      <c r="GX260" s="230"/>
    </row>
    <row r="261" spans="1:206" ht="12" hidden="1" customHeight="1" x14ac:dyDescent="0.2">
      <c r="A261" s="230"/>
      <c r="B261" s="230"/>
      <c r="C261" s="102">
        <f t="shared" si="381"/>
        <v>15</v>
      </c>
      <c r="D261" s="122">
        <f>1/(1+'Model Assumptions'!$I$991/12)^C260</f>
        <v>0.94344978080557196</v>
      </c>
      <c r="E261" s="101">
        <f>(E$40*(1-'Model Assumptions'!$I$993)*$D261)/E$43</f>
        <v>104.90147354043593</v>
      </c>
      <c r="F261" s="101">
        <f>(F$40*(1-'Model Assumptions'!$I$993)*$D261)/F$43</f>
        <v>102.18516369027408</v>
      </c>
      <c r="G261" s="101">
        <f>(G$40*(1-'Model Assumptions'!$I$993)*$D261)/G$43</f>
        <v>94.036234139788561</v>
      </c>
      <c r="H261" s="101">
        <f>(H$40*(1-'Model Assumptions'!$I$993)*$D261)/H$43</f>
        <v>70.45003679213832</v>
      </c>
      <c r="I261" s="101">
        <f>(I$40*(1-'Model Assumptions'!$I$993)*$D261)/I$43</f>
        <v>67.624782078537933</v>
      </c>
      <c r="J261" s="101">
        <f>(J$40*(1-'Model Assumptions'!$I$993)*$D261)/J$43</f>
        <v>60.020576845245024</v>
      </c>
      <c r="K261" s="101">
        <f>(K$40*(1-'Model Assumptions'!$I$993)*$D261)/K$43</f>
        <v>119.52860101082291</v>
      </c>
      <c r="L261" s="101">
        <f>(L$40*(1-'Model Assumptions'!$I$993)*$D261)/L$43</f>
        <v>116.59111115267348</v>
      </c>
      <c r="M261" s="101">
        <f>(M$40*(1-'Model Assumptions'!$I$993)*$D261)/M$43</f>
        <v>107.77864157822512</v>
      </c>
      <c r="N261" s="101">
        <f>(N$40*(1-'Model Assumptions'!$I$993)*$D261)/N$43</f>
        <v>81.05351605110117</v>
      </c>
      <c r="O261" s="101">
        <f>(O$40*(1-'Model Assumptions'!$I$993)*$D261)/O$43</f>
        <v>77.998672833341772</v>
      </c>
      <c r="P261" s="101">
        <f>(P$40*(1-'Model Assumptions'!$I$993)*$D261)/P$43</f>
        <v>69.772970056943194</v>
      </c>
      <c r="Q261" s="101">
        <f>(Q$40*(1-'Model Assumptions'!$I$993)*$D261)/Q$43</f>
        <v>119.39881770035085</v>
      </c>
      <c r="R261" s="101">
        <f>(R$40*(1-'Model Assumptions'!$I$993)*$D261)/R$43</f>
        <v>116.464983710102</v>
      </c>
      <c r="S261" s="101">
        <f>(S$40*(1-'Model Assumptions'!$I$993)*$D261)/S$43</f>
        <v>107.66165380540525</v>
      </c>
      <c r="T261" s="101">
        <f>(T$40*(1-'Model Assumptions'!$I$993)*$D261)/T$43</f>
        <v>80.964312874325998</v>
      </c>
      <c r="U261" s="101">
        <f>(U$40*(1-'Model Assumptions'!$I$993)*$D261)/U$43</f>
        <v>77.913856698047354</v>
      </c>
      <c r="V261" s="101">
        <f>(V$40*(1-'Model Assumptions'!$I$993)*$D261)/V$43</f>
        <v>69.696928004610271</v>
      </c>
      <c r="W261" s="101">
        <f>(W$40*(1-'Model Assumptions'!$I$993)*$D261)/W$43</f>
        <v>217.89521067889777</v>
      </c>
      <c r="X261" s="101">
        <f>(X$40*(1-'Model Assumptions'!$I$993)*$D261)/X$43</f>
        <v>213.92676607277303</v>
      </c>
      <c r="Y261" s="101">
        <f>(Y$40*(1-'Model Assumptions'!$I$993)*$D261)/Y$43</f>
        <v>202.01960432044848</v>
      </c>
      <c r="Z261" s="101">
        <f>(Z$40*(1-'Model Assumptions'!$I$993)*$D261)/Z$43</f>
        <v>154.63005107185108</v>
      </c>
      <c r="AA261" s="101">
        <f>(AA$40*(1-'Model Assumptions'!$I$993)*$D261)/AA$43</f>
        <v>150.5033073856294</v>
      </c>
      <c r="AB261" s="101">
        <f>(AB$40*(1-'Model Assumptions'!$I$993)*$D261)/AB$43</f>
        <v>139.39093131490006</v>
      </c>
      <c r="AC261" s="101">
        <f>(AC$40*(1-'Model Assumptions'!$I$993)*$D261)/AC$43</f>
        <v>186.67409880758933</v>
      </c>
      <c r="AD261" s="101">
        <f>(AD$40*(1-'Model Assumptions'!$I$993)*$D261)/AD$43</f>
        <v>182.69468659776274</v>
      </c>
      <c r="AE261" s="101">
        <f>(AE$40*(1-'Model Assumptions'!$I$993)*$D261)/AE$43</f>
        <v>170.75462203433264</v>
      </c>
      <c r="AF261" s="101">
        <f>(AF$40*(1-'Model Assumptions'!$I$993)*$D261)/AF$43</f>
        <v>129.59905472987515</v>
      </c>
      <c r="AG261" s="101">
        <f>(AG$40*(1-'Model Assumptions'!$I$993)*$D261)/AG$43</f>
        <v>125.45914991921126</v>
      </c>
      <c r="AH261" s="101">
        <f>(AH$40*(1-'Model Assumptions'!$I$993)*$D261)/AH$43</f>
        <v>114.31460221095639</v>
      </c>
      <c r="AI261" s="101">
        <f>(AI$40*(1-'Model Assumptions'!$I$993)*$D261)/AI$43</f>
        <v>218.42531152448785</v>
      </c>
      <c r="AJ261" s="101">
        <f>(AJ$40*(1-'Model Assumptions'!$I$993)*$D261)/AJ$43</f>
        <v>214.13880641100909</v>
      </c>
      <c r="AK261" s="101">
        <f>(AK$40*(1-'Model Assumptions'!$I$993)*$D261)/AK$43</f>
        <v>201.27563520267202</v>
      </c>
      <c r="AL261" s="101">
        <f>(AL$40*(1-'Model Assumptions'!$I$993)*$D261)/AL$43</f>
        <v>153.47479681525465</v>
      </c>
      <c r="AM261" s="101">
        <f>(AM$40*(1-'Model Assumptions'!$I$993)*$D261)/AM$43</f>
        <v>149.01610032365659</v>
      </c>
      <c r="AN261" s="101">
        <f>(AN$40*(1-'Model Assumptions'!$I$993)*$D261)/AN$43</f>
        <v>137.01169248517547</v>
      </c>
      <c r="AO261" s="101">
        <f>(AO$40*(1-'Model Assumptions'!$I$993)*$D261)/AO$43</f>
        <v>195.68032938077067</v>
      </c>
      <c r="AP261" s="101">
        <f>(AP$40*(1-'Model Assumptions'!$I$993)*$D261)/AP$43</f>
        <v>191.51081204011174</v>
      </c>
      <c r="AQ261" s="101">
        <f>(AQ$40*(1-'Model Assumptions'!$I$993)*$D261)/AQ$43</f>
        <v>179.00226001813499</v>
      </c>
      <c r="AR261" s="101">
        <f>(AR$40*(1-'Model Assumptions'!$I$993)*$D261)/AR$43</f>
        <v>135.86228761722009</v>
      </c>
      <c r="AS261" s="101">
        <f>(AS$40*(1-'Model Assumptions'!$I$993)*$D261)/AS$43</f>
        <v>131.52642828708287</v>
      </c>
      <c r="AT261" s="101">
        <f>(AT$40*(1-'Model Assumptions'!$I$993)*$D261)/AT$43</f>
        <v>119.85104855965774</v>
      </c>
      <c r="AU261" s="101">
        <f>(AU$40*(1-'Model Assumptions'!$I$993)*$D261)/AU$43</f>
        <v>235.69745942097461</v>
      </c>
      <c r="AV261" s="101">
        <f>(AV$40*(1-'Model Assumptions'!$I$993)*$D261)/AV$43</f>
        <v>231.24644025196781</v>
      </c>
      <c r="AW261" s="101">
        <f>(AW$40*(1-'Model Assumptions'!$I$993)*$D261)/AW$43</f>
        <v>217.89703861284806</v>
      </c>
      <c r="AX261" s="101">
        <f>(AX$40*(1-'Model Assumptions'!$I$993)*$D261)/AX$43</f>
        <v>166.48529949998675</v>
      </c>
      <c r="AY261" s="101">
        <f>(AY$40*(1-'Model Assumptions'!$I$993)*$D261)/AY$43</f>
        <v>161.8569707377998</v>
      </c>
      <c r="AZ261" s="101">
        <f>(AZ$40*(1-'Model Assumptions'!$I$993)*$D261)/AZ$43</f>
        <v>149.39777293248142</v>
      </c>
      <c r="BA261" s="101">
        <f>(BA$40*(1-'Model Assumptions'!$I$993)*$D261)/BA$43</f>
        <v>189.50191262872019</v>
      </c>
      <c r="BB261" s="101">
        <f>(BB$40*(1-'Model Assumptions'!$I$993)*$D261)/BB$43</f>
        <v>184.38369756784996</v>
      </c>
      <c r="BC261" s="101">
        <f>(BC$40*(1-'Model Assumptions'!$I$993)*$D261)/BC$43</f>
        <v>169.0345361870902</v>
      </c>
      <c r="BD261" s="101">
        <f>(BD$40*(1-'Model Assumptions'!$I$993)*$D261)/BD$43</f>
        <v>126.2210327897008</v>
      </c>
      <c r="BE261" s="101">
        <f>(BE$40*(1-'Model Assumptions'!$I$993)*$D261)/BE$43</f>
        <v>120.90101382071627</v>
      </c>
      <c r="BF261" s="101">
        <f>(BF$40*(1-'Model Assumptions'!$I$993)*$D261)/BF$43</f>
        <v>106.57293634460012</v>
      </c>
      <c r="BG261" s="101">
        <f>(BG$40*(1-'Model Assumptions'!$I$993)*$D261)/BG$43</f>
        <v>240.45557149363358</v>
      </c>
      <c r="BH261" s="101">
        <f>(BH$40*(1-'Model Assumptions'!$I$993)*$D261)/BH$43</f>
        <v>235.3428402346143</v>
      </c>
      <c r="BI261" s="101">
        <f>(BI$40*(1-'Model Assumptions'!$I$993)*$D261)/BI$43</f>
        <v>220.00647439150671</v>
      </c>
      <c r="BJ261" s="101">
        <f>(BJ$40*(1-'Model Assumptions'!$I$993)*$D261)/BJ$43</f>
        <v>167.00735743619552</v>
      </c>
      <c r="BK261" s="101">
        <f>(BK$40*(1-'Model Assumptions'!$I$993)*$D261)/BK$43</f>
        <v>161.6902631615315</v>
      </c>
      <c r="BL261" s="101">
        <f>(BL$40*(1-'Model Assumptions'!$I$993)*$D261)/BL$43</f>
        <v>147.37680915701782</v>
      </c>
      <c r="BM261" s="101">
        <f>(BM$40*(1-'Model Assumptions'!$I$993)*$D261)/BM$43</f>
        <v>247.97569176521219</v>
      </c>
      <c r="BN261" s="101">
        <f>(BN$40*(1-'Model Assumptions'!$I$993)*$D261)/BN$43</f>
        <v>242.21952775568352</v>
      </c>
      <c r="BO261" s="101">
        <f>(BO$40*(1-'Model Assumptions'!$I$993)*$D261)/BO$43</f>
        <v>224.95469159499805</v>
      </c>
      <c r="BP261" s="101">
        <f>(BP$40*(1-'Model Assumptions'!$I$993)*$D261)/BP$43</f>
        <v>169.83407449695613</v>
      </c>
      <c r="BQ261" s="101">
        <f>(BQ$40*(1-'Model Assumptions'!$I$993)*$D261)/BQ$43</f>
        <v>163.84868757005844</v>
      </c>
      <c r="BR261" s="101">
        <f>(BR$40*(1-'Model Assumptions'!$I$993)*$D261)/BR$43</f>
        <v>147.73362186411848</v>
      </c>
      <c r="BS261" s="101">
        <f>(BS$40*(1-'Model Assumptions'!$I$993)*$D261)/BS$43</f>
        <v>208.08651710153003</v>
      </c>
      <c r="BT261" s="101">
        <f>(BT$40*(1-'Model Assumptions'!$I$993)*$D261)/BT$43</f>
        <v>203.01400038941759</v>
      </c>
      <c r="BU261" s="101">
        <f>(BU$40*(1-'Model Assumptions'!$I$993)*$D261)/BU$43</f>
        <v>187.80010612098081</v>
      </c>
      <c r="BV261" s="101">
        <f>(BV$40*(1-'Model Assumptions'!$I$993)*$D261)/BV$43</f>
        <v>141.31538017778723</v>
      </c>
      <c r="BW261" s="101">
        <f>(BW$40*(1-'Model Assumptions'!$I$993)*$D261)/BW$43</f>
        <v>136.04069397077038</v>
      </c>
      <c r="BX261" s="101">
        <f>(BX$40*(1-'Model Assumptions'!$I$993)*$D261)/BX$43</f>
        <v>121.83984069759589</v>
      </c>
      <c r="BY261" s="101">
        <f>(BY$40*(1-'Model Assumptions'!$I$993)*$D261)/BY$43</f>
        <v>284.47222101711753</v>
      </c>
      <c r="BZ261" s="101">
        <f>(BZ$40*(1-'Model Assumptions'!$I$993)*$D261)/BZ$43</f>
        <v>278.43272724529066</v>
      </c>
      <c r="CA261" s="101">
        <f>(CA$40*(1-'Model Assumptions'!$I$993)*$D261)/CA$43</f>
        <v>260.31607386376038</v>
      </c>
      <c r="CB261" s="101">
        <f>(CB$40*(1-'Model Assumptions'!$I$993)*$D261)/CB$43</f>
        <v>197.62451993032124</v>
      </c>
      <c r="CC261" s="101">
        <f>(CC$40*(1-'Model Assumptions'!$I$993)*$D261)/CC$43</f>
        <v>191.34373887705337</v>
      </c>
      <c r="CD261" s="101">
        <f>(CD$40*(1-'Model Assumptions'!$I$993)*$D261)/CD$43</f>
        <v>174.43461866309832</v>
      </c>
      <c r="CE261" s="101">
        <f>(CE$40*(1-'Model Assumptions'!$I$993)*$D261)/CE$43</f>
        <v>279.65561505804862</v>
      </c>
      <c r="CF261" s="101">
        <f>(CF$40*(1-'Model Assumptions'!$I$993)*$D261)/CF$43</f>
        <v>272.86118456474338</v>
      </c>
      <c r="CG261" s="101">
        <f>(CG$40*(1-'Model Assumptions'!$I$993)*$D261)/CG$43</f>
        <v>252.47240928297677</v>
      </c>
      <c r="CH261" s="101">
        <f>(CH$40*(1-'Model Assumptions'!$I$993)*$D261)/CH$43</f>
        <v>190.01739000270786</v>
      </c>
      <c r="CI261" s="101">
        <f>(CI$40*(1-'Model Assumptions'!$I$993)*$D261)/CI$43</f>
        <v>182.94986617722617</v>
      </c>
      <c r="CJ261" s="101">
        <f>(CJ$40*(1-'Model Assumptions'!$I$993)*$D261)/CJ$43</f>
        <v>163.92034258091064</v>
      </c>
      <c r="CK261" s="101">
        <f>(CK$40*(1-'Model Assumptions'!$I$993)*$D261)/CK$43</f>
        <v>356.20034922731321</v>
      </c>
      <c r="CL261" s="101">
        <f>(CL$40*(1-'Model Assumptions'!$I$993)*$D261)/CL$43</f>
        <v>348.95624698223151</v>
      </c>
      <c r="CM261" s="101">
        <f>(CM$40*(1-'Model Assumptions'!$I$993)*$D261)/CM$43</f>
        <v>327.22394024698644</v>
      </c>
      <c r="CN261" s="101">
        <f>(CN$40*(1-'Model Assumptions'!$I$993)*$D261)/CN$43</f>
        <v>249.03040965454156</v>
      </c>
      <c r="CO261" s="101">
        <f>(CO$40*(1-'Model Assumptions'!$I$993)*$D261)/CO$43</f>
        <v>241.49639708494058</v>
      </c>
      <c r="CP261" s="101">
        <f>(CP$40*(1-'Model Assumptions'!$I$993)*$D261)/CP$43</f>
        <v>221.21364197229198</v>
      </c>
      <c r="CQ261" s="101">
        <f>(CQ$40*(1-'Model Assumptions'!$I$993)*$D261)/CQ$43</f>
        <v>411.25771981067436</v>
      </c>
      <c r="CR261" s="101">
        <f>(CR$40*(1-'Model Assumptions'!$I$993)*$D261)/CR$43</f>
        <v>402.9022337238037</v>
      </c>
      <c r="CS261" s="101">
        <f>(CS$40*(1-'Model Assumptions'!$I$993)*$D261)/CS$43</f>
        <v>377.83394752924141</v>
      </c>
      <c r="CT261" s="101">
        <f>(CT$40*(1-'Model Assumptions'!$I$993)*$D261)/CT$43</f>
        <v>287.55887028561233</v>
      </c>
      <c r="CU261" s="101">
        <f>(CU$40*(1-'Model Assumptions'!$I$993)*$D261)/CU$43</f>
        <v>278.86960345941498</v>
      </c>
      <c r="CV261" s="101">
        <f>(CV$40*(1-'Model Assumptions'!$I$993)*$D261)/CV$43</f>
        <v>255.47204889543679</v>
      </c>
      <c r="CW261" s="101">
        <f>(CW$40*(1-'Model Assumptions'!$I$993)*$D261)/CW$43</f>
        <v>373.28787579481849</v>
      </c>
      <c r="CX261" s="101">
        <f>(CX$40*(1-'Model Assumptions'!$I$993)*$D261)/CX$43</f>
        <v>364.65271581355029</v>
      </c>
      <c r="CY261" s="101">
        <f>(CY$40*(1-'Model Assumptions'!$I$993)*$D261)/CY$43</f>
        <v>338.74358000184503</v>
      </c>
      <c r="CZ261" s="101">
        <f>(CZ$40*(1-'Model Assumptions'!$I$993)*$D261)/CZ$43</f>
        <v>255.79668996501198</v>
      </c>
      <c r="DA261" s="101">
        <f>(DA$40*(1-'Model Assumptions'!$I$993)*$D261)/DA$43</f>
        <v>246.81495370676484</v>
      </c>
      <c r="DB261" s="101">
        <f>(DB$40*(1-'Model Assumptions'!$I$993)*$D261)/DB$43</f>
        <v>222.63358106489341</v>
      </c>
      <c r="DC261" s="101">
        <f>(DC$40*(1-'Model Assumptions'!$I$993)*$D261)/DC$43</f>
        <v>73.39520397287906</v>
      </c>
      <c r="DD261" s="101">
        <f>(DD$40*(1-'Model Assumptions'!$I$993)*$D261)/DD$43</f>
        <v>70.534487340642656</v>
      </c>
      <c r="DE261" s="101">
        <f>(DE$40*(1-'Model Assumptions'!$I$993)*$D261)/DE$43</f>
        <v>64.816709944070496</v>
      </c>
      <c r="DF261" s="101">
        <f>(DF$40*(1-'Model Assumptions'!$I$993)*$D261)/DF$43</f>
        <v>44.532858071051727</v>
      </c>
      <c r="DG261" s="101">
        <f>(DG$40*(1-'Model Assumptions'!$I$993)*$D261)/DG$43</f>
        <v>41.559906294266248</v>
      </c>
      <c r="DH261" s="101">
        <f>(DH$40*(1-'Model Assumptions'!$I$993)*$D261)/DH$43</f>
        <v>35.840666550533832</v>
      </c>
      <c r="DI261" s="101">
        <f>(DI$40*(1-'Model Assumptions'!$I$993)*$D261)/DI$43</f>
        <v>61.491698088455166</v>
      </c>
      <c r="DJ261" s="101">
        <f>(DJ$40*(1-'Model Assumptions'!$I$993)*$D261)/DJ$43</f>
        <v>59.082481141945529</v>
      </c>
      <c r="DK261" s="101">
        <f>(DK$40*(1-'Model Assumptions'!$I$993)*$D261)/DK$43</f>
        <v>54.262219314975965</v>
      </c>
      <c r="DL261" s="101">
        <f>(DL$40*(1-'Model Assumptions'!$I$993)*$D261)/DL$43</f>
        <v>37.238670435731521</v>
      </c>
      <c r="DM261" s="101">
        <f>(DM$40*(1-'Model Assumptions'!$I$993)*$D261)/DM$43</f>
        <v>34.73220740306536</v>
      </c>
      <c r="DN261" s="101">
        <f>(DN$40*(1-'Model Assumptions'!$I$993)*$D261)/DN$43</f>
        <v>29.91231116288586</v>
      </c>
      <c r="DO261" s="101">
        <f>(DO$40*(1-'Model Assumptions'!$I$993)*$D261)/DO$43</f>
        <v>76.292479284121669</v>
      </c>
      <c r="DP261" s="101">
        <f>(DP$40*(1-'Model Assumptions'!$I$993)*$D261)/DP$43</f>
        <v>73.532299019152362</v>
      </c>
      <c r="DQ261" s="101">
        <f>(DQ$40*(1-'Model Assumptions'!$I$993)*$D261)/DQ$43</f>
        <v>68.010110555263466</v>
      </c>
      <c r="DR261" s="101">
        <f>(DR$40*(1-'Model Assumptions'!$I$993)*$D261)/DR$43</f>
        <v>47.342026965889353</v>
      </c>
      <c r="DS261" s="101">
        <f>(DS$40*(1-'Model Assumptions'!$I$993)*$D261)/DS$43</f>
        <v>44.471439490321274</v>
      </c>
      <c r="DT261" s="101">
        <f>(DT$40*(1-'Model Assumptions'!$I$993)*$D261)/DT$43</f>
        <v>38.951078960382681</v>
      </c>
      <c r="DU261" s="101">
        <f>(DU$40*(1-'Model Assumptions'!$I$993)*$D261)/DU$43</f>
        <v>111.71418337324427</v>
      </c>
      <c r="DV261" s="101">
        <f>(DV$40*(1-'Model Assumptions'!$I$993)*$D261)/DV$43</f>
        <v>107.40939892026233</v>
      </c>
      <c r="DW261" s="101">
        <f>(DW$40*(1-'Model Assumptions'!$I$993)*$D261)/DW$43</f>
        <v>98.798002080348169</v>
      </c>
      <c r="DX261" s="101">
        <f>(DX$40*(1-'Model Assumptions'!$I$993)*$D261)/DX$43</f>
        <v>68.016691117484584</v>
      </c>
      <c r="DY261" s="101">
        <f>(DY$40*(1-'Model Assumptions'!$I$993)*$D261)/DY$43</f>
        <v>63.538984112803256</v>
      </c>
      <c r="DZ261" s="101">
        <f>(DZ$40*(1-'Model Assumptions'!$I$993)*$D261)/DZ$43</f>
        <v>54.92868403325928</v>
      </c>
      <c r="EA261" s="101">
        <f>(EA$40*(1-'Model Assumptions'!$I$993)*$D261)/EA$43</f>
        <v>175.77961246373698</v>
      </c>
      <c r="EB261" s="101">
        <f>(EB$40*(1-'Model Assumptions'!$I$993)*$D261)/EB$43</f>
        <v>171.5881599156744</v>
      </c>
      <c r="EC261" s="101">
        <f>(EC$40*(1-'Model Assumptions'!$I$993)*$D261)/EC$43</f>
        <v>163.20342688559876</v>
      </c>
      <c r="ED261" s="101">
        <f>(ED$40*(1-'Model Assumptions'!$I$993)*$D261)/ED$43</f>
        <v>119.83203804657451</v>
      </c>
      <c r="EE261" s="101">
        <f>(EE$40*(1-'Model Assumptions'!$I$993)*$D261)/EE$43</f>
        <v>115.47278116187333</v>
      </c>
      <c r="EF261" s="101">
        <f>(EF$40*(1-'Model Assumptions'!$I$993)*$D261)/EF$43</f>
        <v>107.08914489216791</v>
      </c>
      <c r="EG261" s="101" t="e">
        <f>(EG$40*(1-'Model Assumptions'!$I$993)*$D261)/EG$43</f>
        <v>#DIV/0!</v>
      </c>
      <c r="EH261" s="101" t="e">
        <f>(EH$40*(1-'Model Assumptions'!$I$993)*$D261)/EH$43</f>
        <v>#DIV/0!</v>
      </c>
      <c r="EI261" s="101" t="e">
        <f>(EI$40*(1-'Model Assumptions'!$I$993)*$D261)/EI$43</f>
        <v>#DIV/0!</v>
      </c>
      <c r="EJ261" s="101" t="e">
        <f>(EJ$40*(1-'Model Assumptions'!$I$993)*$D261)/EJ$43</f>
        <v>#DIV/0!</v>
      </c>
      <c r="EK261" s="101" t="e">
        <f>(EK$40*(1-'Model Assumptions'!$I$993)*$D261)/EK$43</f>
        <v>#DIV/0!</v>
      </c>
      <c r="EL261" s="101" t="e">
        <f>(EL$40*(1-'Model Assumptions'!$I$993)*$D261)/EL$43</f>
        <v>#DIV/0!</v>
      </c>
      <c r="EM261" s="101" t="e">
        <f>(EM$40*(1-'Model Assumptions'!$I$993)*$D261)/EM$43</f>
        <v>#DIV/0!</v>
      </c>
      <c r="EN261" s="101" t="e">
        <f>(EN$40*(1-'Model Assumptions'!$I$993)*$D261)/EN$43</f>
        <v>#DIV/0!</v>
      </c>
      <c r="EO261" s="101" t="e">
        <f>(EO$40*(1-'Model Assumptions'!$I$993)*$D261)/EO$43</f>
        <v>#DIV/0!</v>
      </c>
      <c r="EP261" s="101" t="e">
        <f>(EP$40*(1-'Model Assumptions'!$I$993)*$D261)/EP$43</f>
        <v>#DIV/0!</v>
      </c>
      <c r="EQ261" s="101" t="e">
        <f>(EQ$40*(1-'Model Assumptions'!$I$993)*$D261)/EQ$43</f>
        <v>#DIV/0!</v>
      </c>
      <c r="ER261" s="101" t="e">
        <f>(ER$40*(1-'Model Assumptions'!$I$993)*$D261)/ER$43</f>
        <v>#DIV/0!</v>
      </c>
      <c r="ES261" s="101" t="e">
        <f>(ES$40*(1-'Model Assumptions'!$I$993)*$D261)/ES$43</f>
        <v>#DIV/0!</v>
      </c>
      <c r="ET261" s="101" t="e">
        <f>(ET$40*(1-'Model Assumptions'!$I$993)*$D261)/ET$43</f>
        <v>#DIV/0!</v>
      </c>
      <c r="EU261" s="101" t="e">
        <f>(EU$40*(1-'Model Assumptions'!$I$993)*$D261)/EU$43</f>
        <v>#DIV/0!</v>
      </c>
      <c r="EV261" s="101" t="e">
        <f>(EV$40*(1-'Model Assumptions'!$I$993)*$D261)/EV$43</f>
        <v>#DIV/0!</v>
      </c>
      <c r="EW261" s="101" t="e">
        <f>(EW$40*(1-'Model Assumptions'!$I$993)*$D261)/EW$43</f>
        <v>#DIV/0!</v>
      </c>
      <c r="EX261" s="101" t="e">
        <f>(EX$40*(1-'Model Assumptions'!$I$993)*$D261)/EX$43</f>
        <v>#DIV/0!</v>
      </c>
      <c r="EY261" s="101" t="e">
        <f>(EY$40*(1-'Model Assumptions'!$I$993)*$D261)/EY$43</f>
        <v>#DIV/0!</v>
      </c>
      <c r="EZ261" s="101" t="e">
        <f>(EZ$40*(1-'Model Assumptions'!$I$993)*$D261)/EZ$43</f>
        <v>#DIV/0!</v>
      </c>
      <c r="FA261" s="101" t="e">
        <f>(FA$40*(1-'Model Assumptions'!$I$993)*$D261)/FA$43</f>
        <v>#DIV/0!</v>
      </c>
      <c r="FB261" s="101" t="e">
        <f>(FB$40*(1-'Model Assumptions'!$I$993)*$D261)/FB$43</f>
        <v>#DIV/0!</v>
      </c>
      <c r="FC261" s="101" t="e">
        <f>(FC$40*(1-'Model Assumptions'!$I$993)*$D261)/FC$43</f>
        <v>#DIV/0!</v>
      </c>
      <c r="FD261" s="101" t="e">
        <f>(FD$40*(1-'Model Assumptions'!$I$993)*$D261)/FD$43</f>
        <v>#DIV/0!</v>
      </c>
      <c r="FE261" s="101" t="e">
        <f>(FE$40*(1-'Model Assumptions'!$I$993)*$D261)/FE$43</f>
        <v>#DIV/0!</v>
      </c>
      <c r="FF261" s="101" t="e">
        <f>(FF$40*(1-'Model Assumptions'!$I$993)*$D261)/FF$43</f>
        <v>#DIV/0!</v>
      </c>
      <c r="FG261" s="101" t="e">
        <f>(FG$40*(1-'Model Assumptions'!$I$993)*$D261)/FG$43</f>
        <v>#DIV/0!</v>
      </c>
      <c r="FH261" s="101" t="e">
        <f>(FH$40*(1-'Model Assumptions'!$I$993)*$D261)/FH$43</f>
        <v>#DIV/0!</v>
      </c>
      <c r="FI261" s="101" t="e">
        <f>(FI$40*(1-'Model Assumptions'!$I$993)*$D261)/FI$43</f>
        <v>#DIV/0!</v>
      </c>
      <c r="FJ261" s="101" t="e">
        <f>(FJ$40*(1-'Model Assumptions'!$I$993)*$D261)/FJ$43</f>
        <v>#DIV/0!</v>
      </c>
      <c r="FK261" s="101" t="e">
        <f>(FK$40*(1-'Model Assumptions'!$I$993)*$D261)/FK$43</f>
        <v>#DIV/0!</v>
      </c>
      <c r="FL261" s="101" t="e">
        <f>(FL$40*(1-'Model Assumptions'!$I$993)*$D261)/FL$43</f>
        <v>#DIV/0!</v>
      </c>
      <c r="FM261" s="101" t="e">
        <f>(FM$40*(1-'Model Assumptions'!$I$993)*$D261)/FM$43</f>
        <v>#DIV/0!</v>
      </c>
      <c r="FN261" s="101" t="e">
        <f>(FN$40*(1-'Model Assumptions'!$I$993)*$D261)/FN$43</f>
        <v>#DIV/0!</v>
      </c>
      <c r="FO261" s="101" t="e">
        <f>(FO$40*(1-'Model Assumptions'!$I$993)*$D261)/FO$43</f>
        <v>#DIV/0!</v>
      </c>
      <c r="FP261" s="101" t="e">
        <f>(FP$40*(1-'Model Assumptions'!$I$993)*$D261)/FP$43</f>
        <v>#DIV/0!</v>
      </c>
      <c r="FQ261" s="101" t="e">
        <f>(FQ$40*(1-'Model Assumptions'!$I$993)*$D261)/FQ$43</f>
        <v>#DIV/0!</v>
      </c>
      <c r="FR261" s="101" t="e">
        <f>(FR$40*(1-'Model Assumptions'!$I$993)*$D261)/FR$43</f>
        <v>#DIV/0!</v>
      </c>
      <c r="FS261" s="101" t="e">
        <f>(FS$40*(1-'Model Assumptions'!$I$993)*$D261)/FS$43</f>
        <v>#DIV/0!</v>
      </c>
      <c r="FT261" s="101" t="e">
        <f>(FT$40*(1-'Model Assumptions'!$I$993)*$D261)/FT$43</f>
        <v>#DIV/0!</v>
      </c>
      <c r="FU261" s="101" t="e">
        <f>(FU$40*(1-'Model Assumptions'!$I$993)*$D261)/FU$43</f>
        <v>#DIV/0!</v>
      </c>
      <c r="FV261" s="101" t="e">
        <f>(FV$40*(1-'Model Assumptions'!$I$993)*$D261)/FV$43</f>
        <v>#DIV/0!</v>
      </c>
      <c r="FW261" s="101" t="e">
        <f>(FW$40*(1-'Model Assumptions'!$I$993)*$D261)/FW$43</f>
        <v>#DIV/0!</v>
      </c>
      <c r="FX261" s="101" t="e">
        <f>(FX$40*(1-'Model Assumptions'!$I$993)*$D261)/FX$43</f>
        <v>#DIV/0!</v>
      </c>
      <c r="FY261" s="101" t="e">
        <f>(FY$40*(1-'Model Assumptions'!$I$993)*$D261)/FY$43</f>
        <v>#DIV/0!</v>
      </c>
      <c r="FZ261" s="101" t="e">
        <f>(FZ$40*(1-'Model Assumptions'!$I$993)*$D261)/FZ$43</f>
        <v>#DIV/0!</v>
      </c>
      <c r="GA261" s="101" t="e">
        <f>(GA$40*(1-'Model Assumptions'!$I$993)*$D261)/GA$43</f>
        <v>#DIV/0!</v>
      </c>
      <c r="GB261" s="101" t="e">
        <f>(GB$40*(1-'Model Assumptions'!$I$993)*$D261)/GB$43</f>
        <v>#DIV/0!</v>
      </c>
      <c r="GC261" s="101" t="e">
        <f>(GC$40*(1-'Model Assumptions'!$I$993)*$D261)/GC$43</f>
        <v>#DIV/0!</v>
      </c>
      <c r="GD261" s="101" t="e">
        <f>(GD$40*(1-'Model Assumptions'!$I$993)*$D261)/GD$43</f>
        <v>#DIV/0!</v>
      </c>
      <c r="GE261" s="101" t="e">
        <f>(GE$40*(1-'Model Assumptions'!$I$993)*$D261)/GE$43</f>
        <v>#DIV/0!</v>
      </c>
      <c r="GF261" s="101" t="e">
        <f>(GF$40*(1-'Model Assumptions'!$I$993)*$D261)/GF$43</f>
        <v>#DIV/0!</v>
      </c>
      <c r="GG261" s="101" t="e">
        <f>(GG$40*(1-'Model Assumptions'!$I$993)*$D261)/GG$43</f>
        <v>#DIV/0!</v>
      </c>
      <c r="GH261" s="101" t="e">
        <f>(GH$40*(1-'Model Assumptions'!$I$993)*$D261)/GH$43</f>
        <v>#DIV/0!</v>
      </c>
      <c r="GI261" s="101" t="e">
        <f>(GI$40*(1-'Model Assumptions'!$I$993)*$D261)/GI$43</f>
        <v>#DIV/0!</v>
      </c>
      <c r="GJ261" s="101" t="e">
        <f>(GJ$40*(1-'Model Assumptions'!$I$993)*$D261)/GJ$43</f>
        <v>#DIV/0!</v>
      </c>
      <c r="GK261" s="101" t="e">
        <f>(GK$40*(1-'Model Assumptions'!$I$993)*$D261)/GK$43</f>
        <v>#DIV/0!</v>
      </c>
      <c r="GL261" s="101" t="e">
        <f>(GL$40*(1-'Model Assumptions'!$I$993)*$D261)/GL$43</f>
        <v>#DIV/0!</v>
      </c>
      <c r="GM261" s="101" t="e">
        <f>(GM$40*(1-'Model Assumptions'!$I$993)*$D261)/GM$43</f>
        <v>#DIV/0!</v>
      </c>
      <c r="GN261" s="101" t="e">
        <f>(GN$40*(1-'Model Assumptions'!$I$993)*$D261)/GN$43</f>
        <v>#DIV/0!</v>
      </c>
      <c r="GO261" s="101" t="e">
        <f>(GO$40*(1-'Model Assumptions'!$I$993)*$D261)/GO$43</f>
        <v>#DIV/0!</v>
      </c>
      <c r="GP261" s="101" t="e">
        <f>(GP$40*(1-'Model Assumptions'!$I$993)*$D261)/GP$43</f>
        <v>#DIV/0!</v>
      </c>
      <c r="GQ261" s="101" t="e">
        <f>(GQ$40*(1-'Model Assumptions'!$I$993)*$D261)/GQ$43</f>
        <v>#DIV/0!</v>
      </c>
      <c r="GR261" s="101" t="e">
        <f>(GR$40*(1-'Model Assumptions'!$I$993)*$D261)/GR$43</f>
        <v>#DIV/0!</v>
      </c>
      <c r="GS261" s="101" t="e">
        <f>(GS$40*(1-'Model Assumptions'!$I$993)*$D261)/GS$43</f>
        <v>#DIV/0!</v>
      </c>
      <c r="GT261" s="101" t="e">
        <f>(GT$40*(1-'Model Assumptions'!$I$993)*$D261)/GT$43</f>
        <v>#DIV/0!</v>
      </c>
      <c r="GU261" s="101" t="e">
        <f>(GU$40*(1-'Model Assumptions'!$I$993)*$D261)/GU$43</f>
        <v>#DIV/0!</v>
      </c>
      <c r="GV261" s="101" t="e">
        <f>(GV$40*(1-'Model Assumptions'!$I$993)*$D261)/GV$43</f>
        <v>#DIV/0!</v>
      </c>
      <c r="GX261" s="230"/>
    </row>
    <row r="262" spans="1:206" ht="12" hidden="1" customHeight="1" x14ac:dyDescent="0.2">
      <c r="A262" s="230"/>
      <c r="B262" s="230"/>
      <c r="C262" s="102">
        <f t="shared" si="381"/>
        <v>16</v>
      </c>
      <c r="D262" s="122">
        <f>1/(1+'Model Assumptions'!$I$991/12)^C261</f>
        <v>0.93953505142463567</v>
      </c>
      <c r="E262" s="101">
        <f>(E$40*(1-'Model Assumptions'!$I$993)*$D262)/E$43</f>
        <v>104.46619771661666</v>
      </c>
      <c r="F262" s="101">
        <f>(F$40*(1-'Model Assumptions'!$I$993)*$D262)/F$43</f>
        <v>101.76115886168371</v>
      </c>
      <c r="G262" s="101">
        <f>(G$40*(1-'Model Assumptions'!$I$993)*$D262)/G$43</f>
        <v>93.646042296884843</v>
      </c>
      <c r="H262" s="101">
        <f>(H$40*(1-'Model Assumptions'!$I$993)*$D262)/H$43</f>
        <v>70.157712988021544</v>
      </c>
      <c r="I262" s="101">
        <f>(I$40*(1-'Model Assumptions'!$I$993)*$D262)/I$43</f>
        <v>67.34418132302531</v>
      </c>
      <c r="J262" s="101">
        <f>(J$40*(1-'Model Assumptions'!$I$993)*$D262)/J$43</f>
        <v>59.77152880854274</v>
      </c>
      <c r="K262" s="101">
        <f>(K$40*(1-'Model Assumptions'!$I$993)*$D262)/K$43</f>
        <v>119.03263171202279</v>
      </c>
      <c r="L262" s="101">
        <f>(L$40*(1-'Model Assumptions'!$I$993)*$D262)/L$43</f>
        <v>116.10733060847146</v>
      </c>
      <c r="M262" s="101">
        <f>(M$40*(1-'Model Assumptions'!$I$993)*$D262)/M$43</f>
        <v>107.33142729781751</v>
      </c>
      <c r="N262" s="101">
        <f>(N$40*(1-'Model Assumptions'!$I$993)*$D262)/N$43</f>
        <v>80.717194407735576</v>
      </c>
      <c r="O262" s="101">
        <f>(O$40*(1-'Model Assumptions'!$I$993)*$D262)/O$43</f>
        <v>77.675026887975193</v>
      </c>
      <c r="P262" s="101">
        <f>(P$40*(1-'Model Assumptions'!$I$993)*$D262)/P$43</f>
        <v>69.483455658366651</v>
      </c>
      <c r="Q262" s="101">
        <f>(Q$40*(1-'Model Assumptions'!$I$993)*$D262)/Q$43</f>
        <v>118.90338692151118</v>
      </c>
      <c r="R262" s="101">
        <f>(R$40*(1-'Model Assumptions'!$I$993)*$D262)/R$43</f>
        <v>115.98172651628413</v>
      </c>
      <c r="S262" s="101">
        <f>(S$40*(1-'Model Assumptions'!$I$993)*$D262)/S$43</f>
        <v>107.21492495144088</v>
      </c>
      <c r="T262" s="101">
        <f>(T$40*(1-'Model Assumptions'!$I$993)*$D262)/T$43</f>
        <v>80.628361368623388</v>
      </c>
      <c r="U262" s="101">
        <f>(U$40*(1-'Model Assumptions'!$I$993)*$D262)/U$43</f>
        <v>77.59056268685211</v>
      </c>
      <c r="V262" s="101">
        <f>(V$40*(1-'Model Assumptions'!$I$993)*$D262)/V$43</f>
        <v>69.407729133221821</v>
      </c>
      <c r="W262" s="101">
        <f>(W$40*(1-'Model Assumptions'!$I$993)*$D262)/W$43</f>
        <v>216.99108117400601</v>
      </c>
      <c r="X262" s="101">
        <f>(X$40*(1-'Model Assumptions'!$I$993)*$D262)/X$43</f>
        <v>213.03910314301046</v>
      </c>
      <c r="Y262" s="101">
        <f>(Y$40*(1-'Model Assumptions'!$I$993)*$D262)/Y$43</f>
        <v>201.18134870086149</v>
      </c>
      <c r="Z262" s="101">
        <f>(Z$40*(1-'Model Assumptions'!$I$993)*$D262)/Z$43</f>
        <v>153.98843260267321</v>
      </c>
      <c r="AA262" s="101">
        <f>(AA$40*(1-'Model Assumptions'!$I$993)*$D262)/AA$43</f>
        <v>149.8788123342367</v>
      </c>
      <c r="AB262" s="101">
        <f>(AB$40*(1-'Model Assumptions'!$I$993)*$D262)/AB$43</f>
        <v>138.81254570778421</v>
      </c>
      <c r="AC262" s="101">
        <f>(AC$40*(1-'Model Assumptions'!$I$993)*$D262)/AC$43</f>
        <v>185.89951748473621</v>
      </c>
      <c r="AD262" s="101">
        <f>(AD$40*(1-'Model Assumptions'!$I$993)*$D262)/AD$43</f>
        <v>181.93661735876785</v>
      </c>
      <c r="AE262" s="101">
        <f>(AE$40*(1-'Model Assumptions'!$I$993)*$D262)/AE$43</f>
        <v>170.04609663170049</v>
      </c>
      <c r="AF262" s="101">
        <f>(AF$40*(1-'Model Assumptions'!$I$993)*$D262)/AF$43</f>
        <v>129.06129931605818</v>
      </c>
      <c r="AG262" s="101">
        <f>(AG$40*(1-'Model Assumptions'!$I$993)*$D262)/AG$43</f>
        <v>124.93857253365432</v>
      </c>
      <c r="AH262" s="101">
        <f>(AH$40*(1-'Model Assumptions'!$I$993)*$D262)/AH$43</f>
        <v>113.84026776194825</v>
      </c>
      <c r="AI262" s="101">
        <f>(AI$40*(1-'Model Assumptions'!$I$993)*$D262)/AI$43</f>
        <v>217.51898243102519</v>
      </c>
      <c r="AJ262" s="101">
        <f>(AJ$40*(1-'Model Assumptions'!$I$993)*$D262)/AJ$43</f>
        <v>213.25026364581811</v>
      </c>
      <c r="AK262" s="101">
        <f>(AK$40*(1-'Model Assumptions'!$I$993)*$D262)/AK$43</f>
        <v>200.44046659187248</v>
      </c>
      <c r="AL262" s="101">
        <f>(AL$40*(1-'Model Assumptions'!$I$993)*$D262)/AL$43</f>
        <v>152.83797193220374</v>
      </c>
      <c r="AM262" s="101">
        <f>(AM$40*(1-'Model Assumptions'!$I$993)*$D262)/AM$43</f>
        <v>148.3977762559235</v>
      </c>
      <c r="AN262" s="101">
        <f>(AN$40*(1-'Model Assumptions'!$I$993)*$D262)/AN$43</f>
        <v>136.44317923834899</v>
      </c>
      <c r="AO262" s="101">
        <f>(AO$40*(1-'Model Assumptions'!$I$993)*$D262)/AO$43</f>
        <v>194.86837780657652</v>
      </c>
      <c r="AP262" s="101">
        <f>(AP$40*(1-'Model Assumptions'!$I$993)*$D262)/AP$43</f>
        <v>190.71616136774608</v>
      </c>
      <c r="AQ262" s="101">
        <f>(AQ$40*(1-'Model Assumptions'!$I$993)*$D262)/AQ$43</f>
        <v>178.25951205125469</v>
      </c>
      <c r="AR262" s="101">
        <f>(AR$40*(1-'Model Assumptions'!$I$993)*$D262)/AR$43</f>
        <v>135.29854368519838</v>
      </c>
      <c r="AS262" s="101">
        <f>(AS$40*(1-'Model Assumptions'!$I$993)*$D262)/AS$43</f>
        <v>130.9806754726136</v>
      </c>
      <c r="AT262" s="101">
        <f>(AT$40*(1-'Model Assumptions'!$I$993)*$D262)/AT$43</f>
        <v>119.35374130422343</v>
      </c>
      <c r="AU262" s="101">
        <f>(AU$40*(1-'Model Assumptions'!$I$993)*$D262)/AU$43</f>
        <v>234.71946166404101</v>
      </c>
      <c r="AV262" s="101">
        <f>(AV$40*(1-'Model Assumptions'!$I$993)*$D262)/AV$43</f>
        <v>230.28691145424173</v>
      </c>
      <c r="AW262" s="101">
        <f>(AW$40*(1-'Model Assumptions'!$I$993)*$D262)/AW$43</f>
        <v>216.99290152316814</v>
      </c>
      <c r="AX262" s="101">
        <f>(AX$40*(1-'Model Assumptions'!$I$993)*$D262)/AX$43</f>
        <v>165.79448912861744</v>
      </c>
      <c r="AY262" s="101">
        <f>(AY$40*(1-'Model Assumptions'!$I$993)*$D262)/AY$43</f>
        <v>161.18536505009106</v>
      </c>
      <c r="AZ262" s="101">
        <f>(AZ$40*(1-'Model Assumptions'!$I$993)*$D262)/AZ$43</f>
        <v>148.77786516097731</v>
      </c>
      <c r="BA262" s="101">
        <f>(BA$40*(1-'Model Assumptions'!$I$993)*$D262)/BA$43</f>
        <v>188.71559763855944</v>
      </c>
      <c r="BB262" s="101">
        <f>(BB$40*(1-'Model Assumptions'!$I$993)*$D262)/BB$43</f>
        <v>183.61861998458082</v>
      </c>
      <c r="BC262" s="101">
        <f>(BC$40*(1-'Model Assumptions'!$I$993)*$D262)/BC$43</f>
        <v>168.33314807013127</v>
      </c>
      <c r="BD262" s="101">
        <f>(BD$40*(1-'Model Assumptions'!$I$993)*$D262)/BD$43</f>
        <v>125.6972940644323</v>
      </c>
      <c r="BE262" s="101">
        <f>(BE$40*(1-'Model Assumptions'!$I$993)*$D262)/BE$43</f>
        <v>120.39934986295391</v>
      </c>
      <c r="BF262" s="101">
        <f>(BF$40*(1-'Model Assumptions'!$I$993)*$D262)/BF$43</f>
        <v>106.13072499047311</v>
      </c>
      <c r="BG262" s="101">
        <f>(BG$40*(1-'Model Assumptions'!$I$993)*$D262)/BG$43</f>
        <v>239.45783053307903</v>
      </c>
      <c r="BH262" s="101">
        <f>(BH$40*(1-'Model Assumptions'!$I$993)*$D262)/BH$43</f>
        <v>234.36631392658674</v>
      </c>
      <c r="BI262" s="101">
        <f>(BI$40*(1-'Model Assumptions'!$I$993)*$D262)/BI$43</f>
        <v>219.09358445627217</v>
      </c>
      <c r="BJ262" s="101">
        <f>(BJ$40*(1-'Model Assumptions'!$I$993)*$D262)/BJ$43</f>
        <v>166.31438084932327</v>
      </c>
      <c r="BK262" s="101">
        <f>(BK$40*(1-'Model Assumptions'!$I$993)*$D262)/BK$43</f>
        <v>161.01934920650436</v>
      </c>
      <c r="BL262" s="101">
        <f>(BL$40*(1-'Model Assumptions'!$I$993)*$D262)/BL$43</f>
        <v>146.76528712732062</v>
      </c>
      <c r="BM262" s="101">
        <f>(BM$40*(1-'Model Assumptions'!$I$993)*$D262)/BM$43</f>
        <v>246.94674698610336</v>
      </c>
      <c r="BN262" s="101">
        <f>(BN$40*(1-'Model Assumptions'!$I$993)*$D262)/BN$43</f>
        <v>241.21446747453953</v>
      </c>
      <c r="BO262" s="101">
        <f>(BO$40*(1-'Model Assumptions'!$I$993)*$D262)/BO$43</f>
        <v>224.02126963817227</v>
      </c>
      <c r="BP262" s="101">
        <f>(BP$40*(1-'Model Assumptions'!$I$993)*$D262)/BP$43</f>
        <v>169.12936879364921</v>
      </c>
      <c r="BQ262" s="101">
        <f>(BQ$40*(1-'Model Assumptions'!$I$993)*$D262)/BQ$43</f>
        <v>163.16881749715361</v>
      </c>
      <c r="BR262" s="101">
        <f>(BR$40*(1-'Model Assumptions'!$I$993)*$D262)/BR$43</f>
        <v>147.1206192837694</v>
      </c>
      <c r="BS262" s="101">
        <f>(BS$40*(1-'Model Assumptions'!$I$993)*$D262)/BS$43</f>
        <v>207.22308756998837</v>
      </c>
      <c r="BT262" s="101">
        <f>(BT$40*(1-'Model Assumptions'!$I$993)*$D262)/BT$43</f>
        <v>202.17161864506309</v>
      </c>
      <c r="BU262" s="101">
        <f>(BU$40*(1-'Model Assumptions'!$I$993)*$D262)/BU$43</f>
        <v>187.02085256861153</v>
      </c>
      <c r="BV262" s="101">
        <f>(BV$40*(1-'Model Assumptions'!$I$993)*$D262)/BV$43</f>
        <v>140.72900930568019</v>
      </c>
      <c r="BW262" s="101">
        <f>(BW$40*(1-'Model Assumptions'!$I$993)*$D262)/BW$43</f>
        <v>135.47620976342276</v>
      </c>
      <c r="BX262" s="101">
        <f>(BX$40*(1-'Model Assumptions'!$I$993)*$D262)/BX$43</f>
        <v>121.33428119262656</v>
      </c>
      <c r="BY262" s="101">
        <f>(BY$40*(1-'Model Assumptions'!$I$993)*$D262)/BY$43</f>
        <v>283.29183835729538</v>
      </c>
      <c r="BZ262" s="101">
        <f>(BZ$40*(1-'Model Assumptions'!$I$993)*$D262)/BZ$43</f>
        <v>277.2774047256006</v>
      </c>
      <c r="CA262" s="101">
        <f>(CA$40*(1-'Model Assumptions'!$I$993)*$D262)/CA$43</f>
        <v>259.23592417967831</v>
      </c>
      <c r="CB262" s="101">
        <f>(CB$40*(1-'Model Assumptions'!$I$993)*$D262)/CB$43</f>
        <v>196.80450117542358</v>
      </c>
      <c r="CC262" s="101">
        <f>(CC$40*(1-'Model Assumptions'!$I$993)*$D262)/CC$43</f>
        <v>190.54978145432693</v>
      </c>
      <c r="CD262" s="101">
        <f>(CD$40*(1-'Model Assumptions'!$I$993)*$D262)/CD$43</f>
        <v>173.71082356491115</v>
      </c>
      <c r="CE262" s="101">
        <f>(CE$40*(1-'Model Assumptions'!$I$993)*$D262)/CE$43</f>
        <v>278.49521831506905</v>
      </c>
      <c r="CF262" s="101">
        <f>(CF$40*(1-'Model Assumptions'!$I$993)*$D262)/CF$43</f>
        <v>271.72898047941243</v>
      </c>
      <c r="CG262" s="101">
        <f>(CG$40*(1-'Model Assumptions'!$I$993)*$D262)/CG$43</f>
        <v>251.42480592495602</v>
      </c>
      <c r="CH262" s="101">
        <f>(CH$40*(1-'Model Assumptions'!$I$993)*$D262)/CH$43</f>
        <v>189.22893610228161</v>
      </c>
      <c r="CI262" s="101">
        <f>(CI$40*(1-'Model Assumptions'!$I$993)*$D262)/CI$43</f>
        <v>182.19073810180191</v>
      </c>
      <c r="CJ262" s="101">
        <f>(CJ$40*(1-'Model Assumptions'!$I$993)*$D262)/CJ$43</f>
        <v>163.24017518430929</v>
      </c>
      <c r="CK262" s="101">
        <f>(CK$40*(1-'Model Assumptions'!$I$993)*$D262)/CK$43</f>
        <v>354.72233947948189</v>
      </c>
      <c r="CL262" s="101">
        <f>(CL$40*(1-'Model Assumptions'!$I$993)*$D262)/CL$43</f>
        <v>347.50829574993992</v>
      </c>
      <c r="CM262" s="101">
        <f>(CM$40*(1-'Model Assumptions'!$I$993)*$D262)/CM$43</f>
        <v>325.86616456131418</v>
      </c>
      <c r="CN262" s="101">
        <f>(CN$40*(1-'Model Assumptions'!$I$993)*$D262)/CN$43</f>
        <v>247.99708845265542</v>
      </c>
      <c r="CO262" s="101">
        <f>(CO$40*(1-'Model Assumptions'!$I$993)*$D262)/CO$43</f>
        <v>240.49433734599882</v>
      </c>
      <c r="CP262" s="101">
        <f>(CP$40*(1-'Model Assumptions'!$I$993)*$D262)/CP$43</f>
        <v>220.2957430429463</v>
      </c>
      <c r="CQ262" s="101">
        <f>(CQ$40*(1-'Model Assumptions'!$I$993)*$D262)/CQ$43</f>
        <v>409.55125624299507</v>
      </c>
      <c r="CR262" s="101">
        <f>(CR$40*(1-'Model Assumptions'!$I$993)*$D262)/CR$43</f>
        <v>401.23044022287496</v>
      </c>
      <c r="CS262" s="101">
        <f>(CS$40*(1-'Model Assumptions'!$I$993)*$D262)/CS$43</f>
        <v>376.2661718133524</v>
      </c>
      <c r="CT262" s="101">
        <f>(CT$40*(1-'Model Assumptions'!$I$993)*$D262)/CT$43</f>
        <v>286.36567995247697</v>
      </c>
      <c r="CU262" s="101">
        <f>(CU$40*(1-'Model Assumptions'!$I$993)*$D262)/CU$43</f>
        <v>277.71246817535092</v>
      </c>
      <c r="CV262" s="101">
        <f>(CV$40*(1-'Model Assumptions'!$I$993)*$D262)/CV$43</f>
        <v>254.41199890001997</v>
      </c>
      <c r="CW262" s="101">
        <f>(CW$40*(1-'Model Assumptions'!$I$993)*$D262)/CW$43</f>
        <v>371.73896344712199</v>
      </c>
      <c r="CX262" s="101">
        <f>(CX$40*(1-'Model Assumptions'!$I$993)*$D262)/CX$43</f>
        <v>363.13963400519521</v>
      </c>
      <c r="CY262" s="101">
        <f>(CY$40*(1-'Model Assumptions'!$I$993)*$D262)/CY$43</f>
        <v>337.33800498109042</v>
      </c>
      <c r="CZ262" s="101">
        <f>(CZ$40*(1-'Model Assumptions'!$I$993)*$D262)/CZ$43</f>
        <v>254.7352929112152</v>
      </c>
      <c r="DA262" s="101">
        <f>(DA$40*(1-'Model Assumptions'!$I$993)*$D262)/DA$43</f>
        <v>245.79082526814747</v>
      </c>
      <c r="DB262" s="101">
        <f>(DB$40*(1-'Model Assumptions'!$I$993)*$D262)/DB$43</f>
        <v>221.70979027209296</v>
      </c>
      <c r="DC262" s="101">
        <f>(DC$40*(1-'Model Assumptions'!$I$993)*$D262)/DC$43</f>
        <v>73.090659558053815</v>
      </c>
      <c r="DD262" s="101">
        <f>(DD$40*(1-'Model Assumptions'!$I$993)*$D262)/DD$43</f>
        <v>70.24181311931217</v>
      </c>
      <c r="DE262" s="101">
        <f>(DE$40*(1-'Model Assumptions'!$I$993)*$D262)/DE$43</f>
        <v>64.547760940153168</v>
      </c>
      <c r="DF262" s="101">
        <f>(DF$40*(1-'Model Assumptions'!$I$993)*$D262)/DF$43</f>
        <v>44.348074427603365</v>
      </c>
      <c r="DG262" s="101">
        <f>(DG$40*(1-'Model Assumptions'!$I$993)*$D262)/DG$43</f>
        <v>41.387458550306626</v>
      </c>
      <c r="DH262" s="101">
        <f>(DH$40*(1-'Model Assumptions'!$I$993)*$D262)/DH$43</f>
        <v>35.691950091817915</v>
      </c>
      <c r="DI262" s="101">
        <f>(DI$40*(1-'Model Assumptions'!$I$993)*$D262)/DI$43</f>
        <v>61.236545814229196</v>
      </c>
      <c r="DJ262" s="101">
        <f>(DJ$40*(1-'Model Assumptions'!$I$993)*$D262)/DJ$43</f>
        <v>58.837325618534948</v>
      </c>
      <c r="DK262" s="101">
        <f>(DK$40*(1-'Model Assumptions'!$I$993)*$D262)/DK$43</f>
        <v>54.037064877984342</v>
      </c>
      <c r="DL262" s="101">
        <f>(DL$40*(1-'Model Assumptions'!$I$993)*$D262)/DL$43</f>
        <v>37.084153131018937</v>
      </c>
      <c r="DM262" s="101">
        <f>(DM$40*(1-'Model Assumptions'!$I$993)*$D262)/DM$43</f>
        <v>34.588090359899105</v>
      </c>
      <c r="DN262" s="101">
        <f>(DN$40*(1-'Model Assumptions'!$I$993)*$D262)/DN$43</f>
        <v>29.788193689180925</v>
      </c>
      <c r="DO262" s="101">
        <f>(DO$40*(1-'Model Assumptions'!$I$993)*$D262)/DO$43</f>
        <v>75.97591298003816</v>
      </c>
      <c r="DP262" s="101">
        <f>(DP$40*(1-'Model Assumptions'!$I$993)*$D262)/DP$43</f>
        <v>73.227185745213959</v>
      </c>
      <c r="DQ262" s="101">
        <f>(DQ$40*(1-'Model Assumptions'!$I$993)*$D262)/DQ$43</f>
        <v>67.727910926403425</v>
      </c>
      <c r="DR262" s="101">
        <f>(DR$40*(1-'Model Assumptions'!$I$993)*$D262)/DR$43</f>
        <v>47.145587019972787</v>
      </c>
      <c r="DS262" s="101">
        <f>(DS$40*(1-'Model Assumptions'!$I$993)*$D262)/DS$43</f>
        <v>44.286910695755616</v>
      </c>
      <c r="DT262" s="101">
        <f>(DT$40*(1-'Model Assumptions'!$I$993)*$D262)/DT$43</f>
        <v>38.789456226107212</v>
      </c>
      <c r="DU262" s="101">
        <f>(DU$40*(1-'Model Assumptions'!$I$993)*$D262)/DU$43</f>
        <v>111.25063904389468</v>
      </c>
      <c r="DV262" s="101">
        <f>(DV$40*(1-'Model Assumptions'!$I$993)*$D262)/DV$43</f>
        <v>106.9637167670662</v>
      </c>
      <c r="DW262" s="101">
        <f>(DW$40*(1-'Model Assumptions'!$I$993)*$D262)/DW$43</f>
        <v>98.388051864247117</v>
      </c>
      <c r="DX262" s="101">
        <f>(DX$40*(1-'Model Assumptions'!$I$993)*$D262)/DX$43</f>
        <v>67.734464183387118</v>
      </c>
      <c r="DY262" s="101">
        <f>(DY$40*(1-'Model Assumptions'!$I$993)*$D262)/DY$43</f>
        <v>63.275336875820649</v>
      </c>
      <c r="DZ262" s="101">
        <f>(DZ$40*(1-'Model Assumptions'!$I$993)*$D262)/DZ$43</f>
        <v>54.700764182498844</v>
      </c>
      <c r="EA262" s="101">
        <f>(EA$40*(1-'Model Assumptions'!$I$993)*$D262)/EA$43</f>
        <v>175.05023647841026</v>
      </c>
      <c r="EB262" s="101">
        <f>(EB$40*(1-'Model Assumptions'!$I$993)*$D262)/EB$43</f>
        <v>170.87617584963417</v>
      </c>
      <c r="EC262" s="101">
        <f>(EC$40*(1-'Model Assumptions'!$I$993)*$D262)/EC$43</f>
        <v>162.52623424291986</v>
      </c>
      <c r="ED262" s="101">
        <f>(ED$40*(1-'Model Assumptions'!$I$993)*$D262)/ED$43</f>
        <v>119.33480967293723</v>
      </c>
      <c r="EE262" s="101">
        <f>(EE$40*(1-'Model Assumptions'!$I$993)*$D262)/EE$43</f>
        <v>114.99364099107713</v>
      </c>
      <c r="EF262" s="101">
        <f>(EF$40*(1-'Model Assumptions'!$I$993)*$D262)/EF$43</f>
        <v>106.64479159386012</v>
      </c>
      <c r="EG262" s="101" t="e">
        <f>(EG$40*(1-'Model Assumptions'!$I$993)*$D262)/EG$43</f>
        <v>#DIV/0!</v>
      </c>
      <c r="EH262" s="101" t="e">
        <f>(EH$40*(1-'Model Assumptions'!$I$993)*$D262)/EH$43</f>
        <v>#DIV/0!</v>
      </c>
      <c r="EI262" s="101" t="e">
        <f>(EI$40*(1-'Model Assumptions'!$I$993)*$D262)/EI$43</f>
        <v>#DIV/0!</v>
      </c>
      <c r="EJ262" s="101" t="e">
        <f>(EJ$40*(1-'Model Assumptions'!$I$993)*$D262)/EJ$43</f>
        <v>#DIV/0!</v>
      </c>
      <c r="EK262" s="101" t="e">
        <f>(EK$40*(1-'Model Assumptions'!$I$993)*$D262)/EK$43</f>
        <v>#DIV/0!</v>
      </c>
      <c r="EL262" s="101" t="e">
        <f>(EL$40*(1-'Model Assumptions'!$I$993)*$D262)/EL$43</f>
        <v>#DIV/0!</v>
      </c>
      <c r="EM262" s="101" t="e">
        <f>(EM$40*(1-'Model Assumptions'!$I$993)*$D262)/EM$43</f>
        <v>#DIV/0!</v>
      </c>
      <c r="EN262" s="101" t="e">
        <f>(EN$40*(1-'Model Assumptions'!$I$993)*$D262)/EN$43</f>
        <v>#DIV/0!</v>
      </c>
      <c r="EO262" s="101" t="e">
        <f>(EO$40*(1-'Model Assumptions'!$I$993)*$D262)/EO$43</f>
        <v>#DIV/0!</v>
      </c>
      <c r="EP262" s="101" t="e">
        <f>(EP$40*(1-'Model Assumptions'!$I$993)*$D262)/EP$43</f>
        <v>#DIV/0!</v>
      </c>
      <c r="EQ262" s="101" t="e">
        <f>(EQ$40*(1-'Model Assumptions'!$I$993)*$D262)/EQ$43</f>
        <v>#DIV/0!</v>
      </c>
      <c r="ER262" s="101" t="e">
        <f>(ER$40*(1-'Model Assumptions'!$I$993)*$D262)/ER$43</f>
        <v>#DIV/0!</v>
      </c>
      <c r="ES262" s="101" t="e">
        <f>(ES$40*(1-'Model Assumptions'!$I$993)*$D262)/ES$43</f>
        <v>#DIV/0!</v>
      </c>
      <c r="ET262" s="101" t="e">
        <f>(ET$40*(1-'Model Assumptions'!$I$993)*$D262)/ET$43</f>
        <v>#DIV/0!</v>
      </c>
      <c r="EU262" s="101" t="e">
        <f>(EU$40*(1-'Model Assumptions'!$I$993)*$D262)/EU$43</f>
        <v>#DIV/0!</v>
      </c>
      <c r="EV262" s="101" t="e">
        <f>(EV$40*(1-'Model Assumptions'!$I$993)*$D262)/EV$43</f>
        <v>#DIV/0!</v>
      </c>
      <c r="EW262" s="101" t="e">
        <f>(EW$40*(1-'Model Assumptions'!$I$993)*$D262)/EW$43</f>
        <v>#DIV/0!</v>
      </c>
      <c r="EX262" s="101" t="e">
        <f>(EX$40*(1-'Model Assumptions'!$I$993)*$D262)/EX$43</f>
        <v>#DIV/0!</v>
      </c>
      <c r="EY262" s="101" t="e">
        <f>(EY$40*(1-'Model Assumptions'!$I$993)*$D262)/EY$43</f>
        <v>#DIV/0!</v>
      </c>
      <c r="EZ262" s="101" t="e">
        <f>(EZ$40*(1-'Model Assumptions'!$I$993)*$D262)/EZ$43</f>
        <v>#DIV/0!</v>
      </c>
      <c r="FA262" s="101" t="e">
        <f>(FA$40*(1-'Model Assumptions'!$I$993)*$D262)/FA$43</f>
        <v>#DIV/0!</v>
      </c>
      <c r="FB262" s="101" t="e">
        <f>(FB$40*(1-'Model Assumptions'!$I$993)*$D262)/FB$43</f>
        <v>#DIV/0!</v>
      </c>
      <c r="FC262" s="101" t="e">
        <f>(FC$40*(1-'Model Assumptions'!$I$993)*$D262)/FC$43</f>
        <v>#DIV/0!</v>
      </c>
      <c r="FD262" s="101" t="e">
        <f>(FD$40*(1-'Model Assumptions'!$I$993)*$D262)/FD$43</f>
        <v>#DIV/0!</v>
      </c>
      <c r="FE262" s="101" t="e">
        <f>(FE$40*(1-'Model Assumptions'!$I$993)*$D262)/FE$43</f>
        <v>#DIV/0!</v>
      </c>
      <c r="FF262" s="101" t="e">
        <f>(FF$40*(1-'Model Assumptions'!$I$993)*$D262)/FF$43</f>
        <v>#DIV/0!</v>
      </c>
      <c r="FG262" s="101" t="e">
        <f>(FG$40*(1-'Model Assumptions'!$I$993)*$D262)/FG$43</f>
        <v>#DIV/0!</v>
      </c>
      <c r="FH262" s="101" t="e">
        <f>(FH$40*(1-'Model Assumptions'!$I$993)*$D262)/FH$43</f>
        <v>#DIV/0!</v>
      </c>
      <c r="FI262" s="101" t="e">
        <f>(FI$40*(1-'Model Assumptions'!$I$993)*$D262)/FI$43</f>
        <v>#DIV/0!</v>
      </c>
      <c r="FJ262" s="101" t="e">
        <f>(FJ$40*(1-'Model Assumptions'!$I$993)*$D262)/FJ$43</f>
        <v>#DIV/0!</v>
      </c>
      <c r="FK262" s="101" t="e">
        <f>(FK$40*(1-'Model Assumptions'!$I$993)*$D262)/FK$43</f>
        <v>#DIV/0!</v>
      </c>
      <c r="FL262" s="101" t="e">
        <f>(FL$40*(1-'Model Assumptions'!$I$993)*$D262)/FL$43</f>
        <v>#DIV/0!</v>
      </c>
      <c r="FM262" s="101" t="e">
        <f>(FM$40*(1-'Model Assumptions'!$I$993)*$D262)/FM$43</f>
        <v>#DIV/0!</v>
      </c>
      <c r="FN262" s="101" t="e">
        <f>(FN$40*(1-'Model Assumptions'!$I$993)*$D262)/FN$43</f>
        <v>#DIV/0!</v>
      </c>
      <c r="FO262" s="101" t="e">
        <f>(FO$40*(1-'Model Assumptions'!$I$993)*$D262)/FO$43</f>
        <v>#DIV/0!</v>
      </c>
      <c r="FP262" s="101" t="e">
        <f>(FP$40*(1-'Model Assumptions'!$I$993)*$D262)/FP$43</f>
        <v>#DIV/0!</v>
      </c>
      <c r="FQ262" s="101" t="e">
        <f>(FQ$40*(1-'Model Assumptions'!$I$993)*$D262)/FQ$43</f>
        <v>#DIV/0!</v>
      </c>
      <c r="FR262" s="101" t="e">
        <f>(FR$40*(1-'Model Assumptions'!$I$993)*$D262)/FR$43</f>
        <v>#DIV/0!</v>
      </c>
      <c r="FS262" s="101" t="e">
        <f>(FS$40*(1-'Model Assumptions'!$I$993)*$D262)/FS$43</f>
        <v>#DIV/0!</v>
      </c>
      <c r="FT262" s="101" t="e">
        <f>(FT$40*(1-'Model Assumptions'!$I$993)*$D262)/FT$43</f>
        <v>#DIV/0!</v>
      </c>
      <c r="FU262" s="101" t="e">
        <f>(FU$40*(1-'Model Assumptions'!$I$993)*$D262)/FU$43</f>
        <v>#DIV/0!</v>
      </c>
      <c r="FV262" s="101" t="e">
        <f>(FV$40*(1-'Model Assumptions'!$I$993)*$D262)/FV$43</f>
        <v>#DIV/0!</v>
      </c>
      <c r="FW262" s="101" t="e">
        <f>(FW$40*(1-'Model Assumptions'!$I$993)*$D262)/FW$43</f>
        <v>#DIV/0!</v>
      </c>
      <c r="FX262" s="101" t="e">
        <f>(FX$40*(1-'Model Assumptions'!$I$993)*$D262)/FX$43</f>
        <v>#DIV/0!</v>
      </c>
      <c r="FY262" s="101" t="e">
        <f>(FY$40*(1-'Model Assumptions'!$I$993)*$D262)/FY$43</f>
        <v>#DIV/0!</v>
      </c>
      <c r="FZ262" s="101" t="e">
        <f>(FZ$40*(1-'Model Assumptions'!$I$993)*$D262)/FZ$43</f>
        <v>#DIV/0!</v>
      </c>
      <c r="GA262" s="101" t="e">
        <f>(GA$40*(1-'Model Assumptions'!$I$993)*$D262)/GA$43</f>
        <v>#DIV/0!</v>
      </c>
      <c r="GB262" s="101" t="e">
        <f>(GB$40*(1-'Model Assumptions'!$I$993)*$D262)/GB$43</f>
        <v>#DIV/0!</v>
      </c>
      <c r="GC262" s="101" t="e">
        <f>(GC$40*(1-'Model Assumptions'!$I$993)*$D262)/GC$43</f>
        <v>#DIV/0!</v>
      </c>
      <c r="GD262" s="101" t="e">
        <f>(GD$40*(1-'Model Assumptions'!$I$993)*$D262)/GD$43</f>
        <v>#DIV/0!</v>
      </c>
      <c r="GE262" s="101" t="e">
        <f>(GE$40*(1-'Model Assumptions'!$I$993)*$D262)/GE$43</f>
        <v>#DIV/0!</v>
      </c>
      <c r="GF262" s="101" t="e">
        <f>(GF$40*(1-'Model Assumptions'!$I$993)*$D262)/GF$43</f>
        <v>#DIV/0!</v>
      </c>
      <c r="GG262" s="101" t="e">
        <f>(GG$40*(1-'Model Assumptions'!$I$993)*$D262)/GG$43</f>
        <v>#DIV/0!</v>
      </c>
      <c r="GH262" s="101" t="e">
        <f>(GH$40*(1-'Model Assumptions'!$I$993)*$D262)/GH$43</f>
        <v>#DIV/0!</v>
      </c>
      <c r="GI262" s="101" t="e">
        <f>(GI$40*(1-'Model Assumptions'!$I$993)*$D262)/GI$43</f>
        <v>#DIV/0!</v>
      </c>
      <c r="GJ262" s="101" t="e">
        <f>(GJ$40*(1-'Model Assumptions'!$I$993)*$D262)/GJ$43</f>
        <v>#DIV/0!</v>
      </c>
      <c r="GK262" s="101" t="e">
        <f>(GK$40*(1-'Model Assumptions'!$I$993)*$D262)/GK$43</f>
        <v>#DIV/0!</v>
      </c>
      <c r="GL262" s="101" t="e">
        <f>(GL$40*(1-'Model Assumptions'!$I$993)*$D262)/GL$43</f>
        <v>#DIV/0!</v>
      </c>
      <c r="GM262" s="101" t="e">
        <f>(GM$40*(1-'Model Assumptions'!$I$993)*$D262)/GM$43</f>
        <v>#DIV/0!</v>
      </c>
      <c r="GN262" s="101" t="e">
        <f>(GN$40*(1-'Model Assumptions'!$I$993)*$D262)/GN$43</f>
        <v>#DIV/0!</v>
      </c>
      <c r="GO262" s="101" t="e">
        <f>(GO$40*(1-'Model Assumptions'!$I$993)*$D262)/GO$43</f>
        <v>#DIV/0!</v>
      </c>
      <c r="GP262" s="101" t="e">
        <f>(GP$40*(1-'Model Assumptions'!$I$993)*$D262)/GP$43</f>
        <v>#DIV/0!</v>
      </c>
      <c r="GQ262" s="101" t="e">
        <f>(GQ$40*(1-'Model Assumptions'!$I$993)*$D262)/GQ$43</f>
        <v>#DIV/0!</v>
      </c>
      <c r="GR262" s="101" t="e">
        <f>(GR$40*(1-'Model Assumptions'!$I$993)*$D262)/GR$43</f>
        <v>#DIV/0!</v>
      </c>
      <c r="GS262" s="101" t="e">
        <f>(GS$40*(1-'Model Assumptions'!$I$993)*$D262)/GS$43</f>
        <v>#DIV/0!</v>
      </c>
      <c r="GT262" s="101" t="e">
        <f>(GT$40*(1-'Model Assumptions'!$I$993)*$D262)/GT$43</f>
        <v>#DIV/0!</v>
      </c>
      <c r="GU262" s="101" t="e">
        <f>(GU$40*(1-'Model Assumptions'!$I$993)*$D262)/GU$43</f>
        <v>#DIV/0!</v>
      </c>
      <c r="GV262" s="101" t="e">
        <f>(GV$40*(1-'Model Assumptions'!$I$993)*$D262)/GV$43</f>
        <v>#DIV/0!</v>
      </c>
      <c r="GX262" s="230"/>
    </row>
    <row r="263" spans="1:206" ht="12" hidden="1" customHeight="1" x14ac:dyDescent="0.2">
      <c r="A263" s="230"/>
      <c r="B263" s="230"/>
      <c r="C263" s="102">
        <f t="shared" si="381"/>
        <v>17</v>
      </c>
      <c r="D263" s="122">
        <f>1/(1+'Model Assumptions'!$I$991/12)^C262</f>
        <v>0.93563656573407716</v>
      </c>
      <c r="E263" s="101">
        <f>(E$40*(1-'Model Assumptions'!$I$993)*$D263)/E$43</f>
        <v>104.03272801654772</v>
      </c>
      <c r="F263" s="101">
        <f>(F$40*(1-'Model Assumptions'!$I$993)*$D263)/F$43</f>
        <v>101.33891338922861</v>
      </c>
      <c r="G263" s="101">
        <f>(G$40*(1-'Model Assumptions'!$I$993)*$D263)/G$43</f>
        <v>93.257469507271239</v>
      </c>
      <c r="H263" s="101">
        <f>(H$40*(1-'Model Assumptions'!$I$993)*$D263)/H$43</f>
        <v>69.866602145747592</v>
      </c>
      <c r="I263" s="101">
        <f>(I$40*(1-'Model Assumptions'!$I$993)*$D263)/I$43</f>
        <v>67.064744886000312</v>
      </c>
      <c r="J263" s="101">
        <f>(J$40*(1-'Model Assumptions'!$I$993)*$D263)/J$43</f>
        <v>59.523514166183652</v>
      </c>
      <c r="K263" s="101">
        <f>(K$40*(1-'Model Assumptions'!$I$993)*$D263)/K$43</f>
        <v>118.53872037711814</v>
      </c>
      <c r="L263" s="101">
        <f>(L$40*(1-'Model Assumptions'!$I$993)*$D263)/L$43</f>
        <v>115.62555745241974</v>
      </c>
      <c r="M263" s="101">
        <f>(M$40*(1-'Model Assumptions'!$I$993)*$D263)/M$43</f>
        <v>106.88606867832452</v>
      </c>
      <c r="N263" s="101">
        <f>(N$40*(1-'Model Assumptions'!$I$993)*$D263)/N$43</f>
        <v>80.382268289861173</v>
      </c>
      <c r="O263" s="101">
        <f>(O$40*(1-'Model Assumptions'!$I$993)*$D263)/O$43</f>
        <v>77.352723871842528</v>
      </c>
      <c r="P263" s="101">
        <f>(P$40*(1-'Model Assumptions'!$I$993)*$D263)/P$43</f>
        <v>69.195142564348544</v>
      </c>
      <c r="Q263" s="101">
        <f>(Q$40*(1-'Model Assumptions'!$I$993)*$D263)/Q$43</f>
        <v>118.41001187204434</v>
      </c>
      <c r="R263" s="101">
        <f>(R$40*(1-'Model Assumptions'!$I$993)*$D263)/R$43</f>
        <v>115.50047453903817</v>
      </c>
      <c r="S263" s="101">
        <f>(S$40*(1-'Model Assumptions'!$I$993)*$D263)/S$43</f>
        <v>106.77004974417351</v>
      </c>
      <c r="T263" s="101">
        <f>(T$40*(1-'Model Assumptions'!$I$993)*$D263)/T$43</f>
        <v>80.293803852571017</v>
      </c>
      <c r="U263" s="101">
        <f>(U$40*(1-'Model Assumptions'!$I$993)*$D263)/U$43</f>
        <v>77.268610144583036</v>
      </c>
      <c r="V263" s="101">
        <f>(V$40*(1-'Model Assumptions'!$I$993)*$D263)/V$43</f>
        <v>69.11973025715038</v>
      </c>
      <c r="W263" s="101">
        <f>(W$40*(1-'Model Assumptions'!$I$993)*$D263)/W$43</f>
        <v>216.09070324382344</v>
      </c>
      <c r="X263" s="101">
        <f>(X$40*(1-'Model Assumptions'!$I$993)*$D263)/X$43</f>
        <v>212.15512346191915</v>
      </c>
      <c r="Y263" s="101">
        <f>(Y$40*(1-'Model Assumptions'!$I$993)*$D263)/Y$43</f>
        <v>200.34657132036003</v>
      </c>
      <c r="Z263" s="101">
        <f>(Z$40*(1-'Model Assumptions'!$I$993)*$D263)/Z$43</f>
        <v>153.34947645079495</v>
      </c>
      <c r="AA263" s="101">
        <f>(AA$40*(1-'Model Assumptions'!$I$993)*$D263)/AA$43</f>
        <v>149.25690854861747</v>
      </c>
      <c r="AB263" s="101">
        <f>(AB$40*(1-'Model Assumptions'!$I$993)*$D263)/AB$43</f>
        <v>138.23656004094698</v>
      </c>
      <c r="AC263" s="101">
        <f>(AC$40*(1-'Model Assumptions'!$I$993)*$D263)/AC$43</f>
        <v>185.12815019226846</v>
      </c>
      <c r="AD263" s="101">
        <f>(AD$40*(1-'Model Assumptions'!$I$993)*$D263)/AD$43</f>
        <v>181.1816936352875</v>
      </c>
      <c r="AE263" s="101">
        <f>(AE$40*(1-'Model Assumptions'!$I$993)*$D263)/AE$43</f>
        <v>169.34051116849847</v>
      </c>
      <c r="AF263" s="101">
        <f>(AF$40*(1-'Model Assumptions'!$I$993)*$D263)/AF$43</f>
        <v>128.52577525250612</v>
      </c>
      <c r="AG263" s="101">
        <f>(AG$40*(1-'Model Assumptions'!$I$993)*$D263)/AG$43</f>
        <v>124.42015522023669</v>
      </c>
      <c r="AH263" s="101">
        <f>(AH$40*(1-'Model Assumptions'!$I$993)*$D263)/AH$43</f>
        <v>113.36790150567462</v>
      </c>
      <c r="AI263" s="101">
        <f>(AI$40*(1-'Model Assumptions'!$I$993)*$D263)/AI$43</f>
        <v>216.61641403919523</v>
      </c>
      <c r="AJ263" s="101">
        <f>(AJ$40*(1-'Model Assumptions'!$I$993)*$D263)/AJ$43</f>
        <v>212.36540778006784</v>
      </c>
      <c r="AK263" s="101">
        <f>(AK$40*(1-'Model Assumptions'!$I$993)*$D263)/AK$43</f>
        <v>199.60876341099336</v>
      </c>
      <c r="AL263" s="101">
        <f>(AL$40*(1-'Model Assumptions'!$I$993)*$D263)/AL$43</f>
        <v>152.20378947605357</v>
      </c>
      <c r="AM263" s="101">
        <f>(AM$40*(1-'Model Assumptions'!$I$993)*$D263)/AM$43</f>
        <v>147.78201784822258</v>
      </c>
      <c r="AN263" s="101">
        <f>(AN$40*(1-'Model Assumptions'!$I$993)*$D263)/AN$43</f>
        <v>135.87702496765047</v>
      </c>
      <c r="AO263" s="101">
        <f>(AO$40*(1-'Model Assumptions'!$I$993)*$D263)/AO$43</f>
        <v>194.05979532605136</v>
      </c>
      <c r="AP263" s="101">
        <f>(AP$40*(1-'Model Assumptions'!$I$993)*$D263)/AP$43</f>
        <v>189.92480800107498</v>
      </c>
      <c r="AQ263" s="101">
        <f>(AQ$40*(1-'Model Assumptions'!$I$993)*$D263)/AQ$43</f>
        <v>177.51984602614581</v>
      </c>
      <c r="AR263" s="101">
        <f>(AR$40*(1-'Model Assumptions'!$I$993)*$D263)/AR$43</f>
        <v>134.73713893961667</v>
      </c>
      <c r="AS263" s="101">
        <f>(AS$40*(1-'Model Assumptions'!$I$993)*$D263)/AS$43</f>
        <v>130.43718719264427</v>
      </c>
      <c r="AT263" s="101">
        <f>(AT$40*(1-'Model Assumptions'!$I$993)*$D263)/AT$43</f>
        <v>118.8584975643719</v>
      </c>
      <c r="AU263" s="101">
        <f>(AU$40*(1-'Model Assumptions'!$I$993)*$D263)/AU$43</f>
        <v>233.74552198908654</v>
      </c>
      <c r="AV263" s="101">
        <f>(AV$40*(1-'Model Assumptions'!$I$993)*$D263)/AV$43</f>
        <v>229.33136410380925</v>
      </c>
      <c r="AW263" s="101">
        <f>(AW$40*(1-'Model Assumptions'!$I$993)*$D263)/AW$43</f>
        <v>216.09251603966956</v>
      </c>
      <c r="AX263" s="101">
        <f>(AX$40*(1-'Model Assumptions'!$I$993)*$D263)/AX$43</f>
        <v>165.10654519032445</v>
      </c>
      <c r="AY263" s="101">
        <f>(AY$40*(1-'Model Assumptions'!$I$993)*$D263)/AY$43</f>
        <v>160.51654610797451</v>
      </c>
      <c r="AZ263" s="101">
        <f>(AZ$40*(1-'Model Assumptions'!$I$993)*$D263)/AZ$43</f>
        <v>148.16052962089029</v>
      </c>
      <c r="BA263" s="101">
        <f>(BA$40*(1-'Model Assumptions'!$I$993)*$D263)/BA$43</f>
        <v>187.93254536620032</v>
      </c>
      <c r="BB263" s="101">
        <f>(BB$40*(1-'Model Assumptions'!$I$993)*$D263)/BB$43</f>
        <v>182.85671699709295</v>
      </c>
      <c r="BC263" s="101">
        <f>(BC$40*(1-'Model Assumptions'!$I$993)*$D263)/BC$43</f>
        <v>167.63467027730917</v>
      </c>
      <c r="BD263" s="101">
        <f>(BD$40*(1-'Model Assumptions'!$I$993)*$D263)/BD$43</f>
        <v>125.17572852889525</v>
      </c>
      <c r="BE263" s="101">
        <f>(BE$40*(1-'Model Assumptions'!$I$993)*$D263)/BE$43</f>
        <v>119.89976749837736</v>
      </c>
      <c r="BF263" s="101">
        <f>(BF$40*(1-'Model Assumptions'!$I$993)*$D263)/BF$43</f>
        <v>105.69034853823051</v>
      </c>
      <c r="BG263" s="101">
        <f>(BG$40*(1-'Model Assumptions'!$I$993)*$D263)/BG$43</f>
        <v>238.46422957651029</v>
      </c>
      <c r="BH263" s="101">
        <f>(BH$40*(1-'Model Assumptions'!$I$993)*$D263)/BH$43</f>
        <v>233.39383959494123</v>
      </c>
      <c r="BI263" s="101">
        <f>(BI$40*(1-'Model Assumptions'!$I$993)*$D263)/BI$43</f>
        <v>218.18448244608021</v>
      </c>
      <c r="BJ263" s="101">
        <f>(BJ$40*(1-'Model Assumptions'!$I$993)*$D263)/BJ$43</f>
        <v>165.62427968397341</v>
      </c>
      <c r="BK263" s="101">
        <f>(BK$40*(1-'Model Assumptions'!$I$993)*$D263)/BK$43</f>
        <v>160.3512191268093</v>
      </c>
      <c r="BL263" s="101">
        <f>(BL$40*(1-'Model Assumptions'!$I$993)*$D263)/BL$43</f>
        <v>146.15630253343133</v>
      </c>
      <c r="BM263" s="101">
        <f>(BM$40*(1-'Model Assumptions'!$I$993)*$D263)/BM$43</f>
        <v>245.92207168740586</v>
      </c>
      <c r="BN263" s="101">
        <f>(BN$40*(1-'Model Assumptions'!$I$993)*$D263)/BN$43</f>
        <v>240.21357756800617</v>
      </c>
      <c r="BO263" s="101">
        <f>(BO$40*(1-'Model Assumptions'!$I$993)*$D263)/BO$43</f>
        <v>223.09172080149941</v>
      </c>
      <c r="BP263" s="101">
        <f>(BP$40*(1-'Model Assumptions'!$I$993)*$D263)/BP$43</f>
        <v>168.42758718039758</v>
      </c>
      <c r="BQ263" s="101">
        <f>(BQ$40*(1-'Model Assumptions'!$I$993)*$D263)/BQ$43</f>
        <v>162.49176846189576</v>
      </c>
      <c r="BR263" s="101">
        <f>(BR$40*(1-'Model Assumptions'!$I$993)*$D263)/BR$43</f>
        <v>146.51016028259195</v>
      </c>
      <c r="BS263" s="101">
        <f>(BS$40*(1-'Model Assumptions'!$I$993)*$D263)/BS$43</f>
        <v>206.36324073359842</v>
      </c>
      <c r="BT263" s="101">
        <f>(BT$40*(1-'Model Assumptions'!$I$993)*$D263)/BT$43</f>
        <v>201.33273226064375</v>
      </c>
      <c r="BU263" s="101">
        <f>(BU$40*(1-'Model Assumptions'!$I$993)*$D263)/BU$43</f>
        <v>186.24483243347208</v>
      </c>
      <c r="BV263" s="101">
        <f>(BV$40*(1-'Model Assumptions'!$I$993)*$D263)/BV$43</f>
        <v>140.14507150773133</v>
      </c>
      <c r="BW263" s="101">
        <f>(BW$40*(1-'Model Assumptions'!$I$993)*$D263)/BW$43</f>
        <v>134.91406781419695</v>
      </c>
      <c r="BX263" s="101">
        <f>(BX$40*(1-'Model Assumptions'!$I$993)*$D263)/BX$43</f>
        <v>120.83081944493934</v>
      </c>
      <c r="BY263" s="101">
        <f>(BY$40*(1-'Model Assumptions'!$I$993)*$D263)/BY$43</f>
        <v>282.11635355083359</v>
      </c>
      <c r="BZ263" s="101">
        <f>(BZ$40*(1-'Model Assumptions'!$I$993)*$D263)/BZ$43</f>
        <v>276.12687607528693</v>
      </c>
      <c r="CA263" s="101">
        <f>(CA$40*(1-'Model Assumptions'!$I$993)*$D263)/CA$43</f>
        <v>258.16025644449297</v>
      </c>
      <c r="CB263" s="101">
        <f>(CB$40*(1-'Model Assumptions'!$I$993)*$D263)/CB$43</f>
        <v>195.98788498797373</v>
      </c>
      <c r="CC263" s="101">
        <f>(CC$40*(1-'Model Assumptions'!$I$993)*$D263)/CC$43</f>
        <v>189.75911846074052</v>
      </c>
      <c r="CD263" s="101">
        <f>(CD$40*(1-'Model Assumptions'!$I$993)*$D263)/CD$43</f>
        <v>172.99003176588664</v>
      </c>
      <c r="CE263" s="101">
        <f>(CE$40*(1-'Model Assumptions'!$I$993)*$D263)/CE$43</f>
        <v>277.33963649633438</v>
      </c>
      <c r="CF263" s="101">
        <f>(CF$40*(1-'Model Assumptions'!$I$993)*$D263)/CF$43</f>
        <v>270.60147433634432</v>
      </c>
      <c r="CG263" s="101">
        <f>(CG$40*(1-'Model Assumptions'!$I$993)*$D263)/CG$43</f>
        <v>250.38154946883594</v>
      </c>
      <c r="CH263" s="101">
        <f>(CH$40*(1-'Model Assumptions'!$I$993)*$D263)/CH$43</f>
        <v>188.44375379480329</v>
      </c>
      <c r="CI263" s="101">
        <f>(CI$40*(1-'Model Assumptions'!$I$993)*$D263)/CI$43</f>
        <v>181.43475993540446</v>
      </c>
      <c r="CJ263" s="101">
        <f>(CJ$40*(1-'Model Assumptions'!$I$993)*$D263)/CJ$43</f>
        <v>162.56283005906323</v>
      </c>
      <c r="CK263" s="101">
        <f>(CK$40*(1-'Model Assumptions'!$I$993)*$D263)/CK$43</f>
        <v>353.2504625521812</v>
      </c>
      <c r="CL263" s="101">
        <f>(CL$40*(1-'Model Assumptions'!$I$993)*$D263)/CL$43</f>
        <v>346.06635261404813</v>
      </c>
      <c r="CM263" s="101">
        <f>(CM$40*(1-'Model Assumptions'!$I$993)*$D263)/CM$43</f>
        <v>324.51402279964901</v>
      </c>
      <c r="CN263" s="101">
        <f>(CN$40*(1-'Model Assumptions'!$I$993)*$D263)/CN$43</f>
        <v>246.96805489061123</v>
      </c>
      <c r="CO263" s="101">
        <f>(CO$40*(1-'Model Assumptions'!$I$993)*$D263)/CO$43</f>
        <v>239.49643553128516</v>
      </c>
      <c r="CP263" s="101">
        <f>(CP$40*(1-'Model Assumptions'!$I$993)*$D263)/CP$43</f>
        <v>219.38165282285112</v>
      </c>
      <c r="CQ263" s="101">
        <f>(CQ$40*(1-'Model Assumptions'!$I$993)*$D263)/CQ$43</f>
        <v>407.85187343700755</v>
      </c>
      <c r="CR263" s="101">
        <f>(CR$40*(1-'Model Assumptions'!$I$993)*$D263)/CR$43</f>
        <v>399.56558362443985</v>
      </c>
      <c r="CS263" s="101">
        <f>(CS$40*(1-'Model Assumptions'!$I$993)*$D263)/CS$43</f>
        <v>374.70490139089037</v>
      </c>
      <c r="CT263" s="101">
        <f>(CT$40*(1-'Model Assumptions'!$I$993)*$D263)/CT$43</f>
        <v>285.17744061657464</v>
      </c>
      <c r="CU263" s="101">
        <f>(CU$40*(1-'Model Assumptions'!$I$993)*$D263)/CU$43</f>
        <v>276.56013428250719</v>
      </c>
      <c r="CV263" s="101">
        <f>(CV$40*(1-'Model Assumptions'!$I$993)*$D263)/CV$43</f>
        <v>253.35634745230206</v>
      </c>
      <c r="CW263" s="101">
        <f>(CW$40*(1-'Model Assumptions'!$I$993)*$D263)/CW$43</f>
        <v>370.19647812161537</v>
      </c>
      <c r="CX263" s="101">
        <f>(CX$40*(1-'Model Assumptions'!$I$993)*$D263)/CX$43</f>
        <v>361.63283054459276</v>
      </c>
      <c r="CY263" s="101">
        <f>(CY$40*(1-'Model Assumptions'!$I$993)*$D263)/CY$43</f>
        <v>335.93826222183282</v>
      </c>
      <c r="CZ263" s="101">
        <f>(CZ$40*(1-'Model Assumptions'!$I$993)*$D263)/CZ$43</f>
        <v>253.67829999457118</v>
      </c>
      <c r="DA263" s="101">
        <f>(DA$40*(1-'Model Assumptions'!$I$993)*$D263)/DA$43</f>
        <v>244.77094632512618</v>
      </c>
      <c r="DB263" s="101">
        <f>(DB$40*(1-'Model Assumptions'!$I$993)*$D263)/DB$43</f>
        <v>220.7898326361092</v>
      </c>
      <c r="DC263" s="101">
        <f>(DC$40*(1-'Model Assumptions'!$I$993)*$D263)/DC$43</f>
        <v>72.787378812999648</v>
      </c>
      <c r="DD263" s="101">
        <f>(DD$40*(1-'Model Assumptions'!$I$993)*$D263)/DD$43</f>
        <v>69.950353313837851</v>
      </c>
      <c r="DE263" s="101">
        <f>(DE$40*(1-'Model Assumptions'!$I$993)*$D263)/DE$43</f>
        <v>64.279927907206499</v>
      </c>
      <c r="DF263" s="101">
        <f>(DF$40*(1-'Model Assumptions'!$I$993)*$D263)/DF$43</f>
        <v>44.164057521264773</v>
      </c>
      <c r="DG263" s="101">
        <f>(DG$40*(1-'Model Assumptions'!$I$993)*$D263)/DG$43</f>
        <v>41.215726357151837</v>
      </c>
      <c r="DH263" s="101">
        <f>(DH$40*(1-'Model Assumptions'!$I$993)*$D263)/DH$43</f>
        <v>35.543850713843568</v>
      </c>
      <c r="DI263" s="101">
        <f>(DI$40*(1-'Model Assumptions'!$I$993)*$D263)/DI$43</f>
        <v>60.982452263132814</v>
      </c>
      <c r="DJ263" s="101">
        <f>(DJ$40*(1-'Model Assumptions'!$I$993)*$D263)/DJ$43</f>
        <v>58.593187337960124</v>
      </c>
      <c r="DK263" s="101">
        <f>(DK$40*(1-'Model Assumptions'!$I$993)*$D263)/DK$43</f>
        <v>53.812844691768653</v>
      </c>
      <c r="DL263" s="101">
        <f>(DL$40*(1-'Model Assumptions'!$I$993)*$D263)/DL$43</f>
        <v>36.930276976948328</v>
      </c>
      <c r="DM263" s="101">
        <f>(DM$40*(1-'Model Assumptions'!$I$993)*$D263)/DM$43</f>
        <v>34.444571312762598</v>
      </c>
      <c r="DN263" s="101">
        <f>(DN$40*(1-'Model Assumptions'!$I$993)*$D263)/DN$43</f>
        <v>29.664591225740349</v>
      </c>
      <c r="DO263" s="101">
        <f>(DO$40*(1-'Model Assumptions'!$I$993)*$D263)/DO$43</f>
        <v>75.660660229083661</v>
      </c>
      <c r="DP263" s="101">
        <f>(DP$40*(1-'Model Assumptions'!$I$993)*$D263)/DP$43</f>
        <v>72.923338501457891</v>
      </c>
      <c r="DQ263" s="101">
        <f>(DQ$40*(1-'Model Assumptions'!$I$993)*$D263)/DQ$43</f>
        <v>67.446882250360275</v>
      </c>
      <c r="DR263" s="101">
        <f>(DR$40*(1-'Model Assumptions'!$I$993)*$D263)/DR$43</f>
        <v>46.949962177566263</v>
      </c>
      <c r="DS263" s="101">
        <f>(DS$40*(1-'Model Assumptions'!$I$993)*$D263)/DS$43</f>
        <v>44.103147580835476</v>
      </c>
      <c r="DT263" s="101">
        <f>(DT$40*(1-'Model Assumptions'!$I$993)*$D263)/DT$43</f>
        <v>38.628504125583959</v>
      </c>
      <c r="DU263" s="101">
        <f>(DU$40*(1-'Model Assumptions'!$I$993)*$D263)/DU$43</f>
        <v>110.78901813499886</v>
      </c>
      <c r="DV263" s="101">
        <f>(DV$40*(1-'Model Assumptions'!$I$993)*$D263)/DV$43</f>
        <v>106.51988391741033</v>
      </c>
      <c r="DW263" s="101">
        <f>(DW$40*(1-'Model Assumptions'!$I$993)*$D263)/DW$43</f>
        <v>97.979802686387188</v>
      </c>
      <c r="DX263" s="101">
        <f>(DX$40*(1-'Model Assumptions'!$I$993)*$D263)/DX$43</f>
        <v>67.453408315406264</v>
      </c>
      <c r="DY263" s="101">
        <f>(DY$40*(1-'Model Assumptions'!$I$993)*$D263)/DY$43</f>
        <v>63.012783610775756</v>
      </c>
      <c r="DZ263" s="101">
        <f>(DZ$40*(1-'Model Assumptions'!$I$993)*$D263)/DZ$43</f>
        <v>54.473790057260274</v>
      </c>
      <c r="EA263" s="101">
        <f>(EA$40*(1-'Model Assumptions'!$I$993)*$D263)/EA$43</f>
        <v>174.32388694945419</v>
      </c>
      <c r="EB263" s="101">
        <f>(EB$40*(1-'Model Assumptions'!$I$993)*$D263)/EB$43</f>
        <v>170.16714607432453</v>
      </c>
      <c r="EC263" s="101">
        <f>(EC$40*(1-'Model Assumptions'!$I$993)*$D263)/EC$43</f>
        <v>161.85185152821899</v>
      </c>
      <c r="ED263" s="101">
        <f>(ED$40*(1-'Model Assumptions'!$I$993)*$D263)/ED$43</f>
        <v>118.83964448757236</v>
      </c>
      <c r="EE263" s="101">
        <f>(EE$40*(1-'Model Assumptions'!$I$993)*$D263)/EE$43</f>
        <v>114.51648895376978</v>
      </c>
      <c r="EF263" s="101">
        <f>(EF$40*(1-'Model Assumptions'!$I$993)*$D263)/EF$43</f>
        <v>106.20228208517192</v>
      </c>
      <c r="EG263" s="101" t="e">
        <f>(EG$40*(1-'Model Assumptions'!$I$993)*$D263)/EG$43</f>
        <v>#DIV/0!</v>
      </c>
      <c r="EH263" s="101" t="e">
        <f>(EH$40*(1-'Model Assumptions'!$I$993)*$D263)/EH$43</f>
        <v>#DIV/0!</v>
      </c>
      <c r="EI263" s="101" t="e">
        <f>(EI$40*(1-'Model Assumptions'!$I$993)*$D263)/EI$43</f>
        <v>#DIV/0!</v>
      </c>
      <c r="EJ263" s="101" t="e">
        <f>(EJ$40*(1-'Model Assumptions'!$I$993)*$D263)/EJ$43</f>
        <v>#DIV/0!</v>
      </c>
      <c r="EK263" s="101" t="e">
        <f>(EK$40*(1-'Model Assumptions'!$I$993)*$D263)/EK$43</f>
        <v>#DIV/0!</v>
      </c>
      <c r="EL263" s="101" t="e">
        <f>(EL$40*(1-'Model Assumptions'!$I$993)*$D263)/EL$43</f>
        <v>#DIV/0!</v>
      </c>
      <c r="EM263" s="101" t="e">
        <f>(EM$40*(1-'Model Assumptions'!$I$993)*$D263)/EM$43</f>
        <v>#DIV/0!</v>
      </c>
      <c r="EN263" s="101" t="e">
        <f>(EN$40*(1-'Model Assumptions'!$I$993)*$D263)/EN$43</f>
        <v>#DIV/0!</v>
      </c>
      <c r="EO263" s="101" t="e">
        <f>(EO$40*(1-'Model Assumptions'!$I$993)*$D263)/EO$43</f>
        <v>#DIV/0!</v>
      </c>
      <c r="EP263" s="101" t="e">
        <f>(EP$40*(1-'Model Assumptions'!$I$993)*$D263)/EP$43</f>
        <v>#DIV/0!</v>
      </c>
      <c r="EQ263" s="101" t="e">
        <f>(EQ$40*(1-'Model Assumptions'!$I$993)*$D263)/EQ$43</f>
        <v>#DIV/0!</v>
      </c>
      <c r="ER263" s="101" t="e">
        <f>(ER$40*(1-'Model Assumptions'!$I$993)*$D263)/ER$43</f>
        <v>#DIV/0!</v>
      </c>
      <c r="ES263" s="101" t="e">
        <f>(ES$40*(1-'Model Assumptions'!$I$993)*$D263)/ES$43</f>
        <v>#DIV/0!</v>
      </c>
      <c r="ET263" s="101" t="e">
        <f>(ET$40*(1-'Model Assumptions'!$I$993)*$D263)/ET$43</f>
        <v>#DIV/0!</v>
      </c>
      <c r="EU263" s="101" t="e">
        <f>(EU$40*(1-'Model Assumptions'!$I$993)*$D263)/EU$43</f>
        <v>#DIV/0!</v>
      </c>
      <c r="EV263" s="101" t="e">
        <f>(EV$40*(1-'Model Assumptions'!$I$993)*$D263)/EV$43</f>
        <v>#DIV/0!</v>
      </c>
      <c r="EW263" s="101" t="e">
        <f>(EW$40*(1-'Model Assumptions'!$I$993)*$D263)/EW$43</f>
        <v>#DIV/0!</v>
      </c>
      <c r="EX263" s="101" t="e">
        <f>(EX$40*(1-'Model Assumptions'!$I$993)*$D263)/EX$43</f>
        <v>#DIV/0!</v>
      </c>
      <c r="EY263" s="101" t="e">
        <f>(EY$40*(1-'Model Assumptions'!$I$993)*$D263)/EY$43</f>
        <v>#DIV/0!</v>
      </c>
      <c r="EZ263" s="101" t="e">
        <f>(EZ$40*(1-'Model Assumptions'!$I$993)*$D263)/EZ$43</f>
        <v>#DIV/0!</v>
      </c>
      <c r="FA263" s="101" t="e">
        <f>(FA$40*(1-'Model Assumptions'!$I$993)*$D263)/FA$43</f>
        <v>#DIV/0!</v>
      </c>
      <c r="FB263" s="101" t="e">
        <f>(FB$40*(1-'Model Assumptions'!$I$993)*$D263)/FB$43</f>
        <v>#DIV/0!</v>
      </c>
      <c r="FC263" s="101" t="e">
        <f>(FC$40*(1-'Model Assumptions'!$I$993)*$D263)/FC$43</f>
        <v>#DIV/0!</v>
      </c>
      <c r="FD263" s="101" t="e">
        <f>(FD$40*(1-'Model Assumptions'!$I$993)*$D263)/FD$43</f>
        <v>#DIV/0!</v>
      </c>
      <c r="FE263" s="101" t="e">
        <f>(FE$40*(1-'Model Assumptions'!$I$993)*$D263)/FE$43</f>
        <v>#DIV/0!</v>
      </c>
      <c r="FF263" s="101" t="e">
        <f>(FF$40*(1-'Model Assumptions'!$I$993)*$D263)/FF$43</f>
        <v>#DIV/0!</v>
      </c>
      <c r="FG263" s="101" t="e">
        <f>(FG$40*(1-'Model Assumptions'!$I$993)*$D263)/FG$43</f>
        <v>#DIV/0!</v>
      </c>
      <c r="FH263" s="101" t="e">
        <f>(FH$40*(1-'Model Assumptions'!$I$993)*$D263)/FH$43</f>
        <v>#DIV/0!</v>
      </c>
      <c r="FI263" s="101" t="e">
        <f>(FI$40*(1-'Model Assumptions'!$I$993)*$D263)/FI$43</f>
        <v>#DIV/0!</v>
      </c>
      <c r="FJ263" s="101" t="e">
        <f>(FJ$40*(1-'Model Assumptions'!$I$993)*$D263)/FJ$43</f>
        <v>#DIV/0!</v>
      </c>
      <c r="FK263" s="101" t="e">
        <f>(FK$40*(1-'Model Assumptions'!$I$993)*$D263)/FK$43</f>
        <v>#DIV/0!</v>
      </c>
      <c r="FL263" s="101" t="e">
        <f>(FL$40*(1-'Model Assumptions'!$I$993)*$D263)/FL$43</f>
        <v>#DIV/0!</v>
      </c>
      <c r="FM263" s="101" t="e">
        <f>(FM$40*(1-'Model Assumptions'!$I$993)*$D263)/FM$43</f>
        <v>#DIV/0!</v>
      </c>
      <c r="FN263" s="101" t="e">
        <f>(FN$40*(1-'Model Assumptions'!$I$993)*$D263)/FN$43</f>
        <v>#DIV/0!</v>
      </c>
      <c r="FO263" s="101" t="e">
        <f>(FO$40*(1-'Model Assumptions'!$I$993)*$D263)/FO$43</f>
        <v>#DIV/0!</v>
      </c>
      <c r="FP263" s="101" t="e">
        <f>(FP$40*(1-'Model Assumptions'!$I$993)*$D263)/FP$43</f>
        <v>#DIV/0!</v>
      </c>
      <c r="FQ263" s="101" t="e">
        <f>(FQ$40*(1-'Model Assumptions'!$I$993)*$D263)/FQ$43</f>
        <v>#DIV/0!</v>
      </c>
      <c r="FR263" s="101" t="e">
        <f>(FR$40*(1-'Model Assumptions'!$I$993)*$D263)/FR$43</f>
        <v>#DIV/0!</v>
      </c>
      <c r="FS263" s="101" t="e">
        <f>(FS$40*(1-'Model Assumptions'!$I$993)*$D263)/FS$43</f>
        <v>#DIV/0!</v>
      </c>
      <c r="FT263" s="101" t="e">
        <f>(FT$40*(1-'Model Assumptions'!$I$993)*$D263)/FT$43</f>
        <v>#DIV/0!</v>
      </c>
      <c r="FU263" s="101" t="e">
        <f>(FU$40*(1-'Model Assumptions'!$I$993)*$D263)/FU$43</f>
        <v>#DIV/0!</v>
      </c>
      <c r="FV263" s="101" t="e">
        <f>(FV$40*(1-'Model Assumptions'!$I$993)*$D263)/FV$43</f>
        <v>#DIV/0!</v>
      </c>
      <c r="FW263" s="101" t="e">
        <f>(FW$40*(1-'Model Assumptions'!$I$993)*$D263)/FW$43</f>
        <v>#DIV/0!</v>
      </c>
      <c r="FX263" s="101" t="e">
        <f>(FX$40*(1-'Model Assumptions'!$I$993)*$D263)/FX$43</f>
        <v>#DIV/0!</v>
      </c>
      <c r="FY263" s="101" t="e">
        <f>(FY$40*(1-'Model Assumptions'!$I$993)*$D263)/FY$43</f>
        <v>#DIV/0!</v>
      </c>
      <c r="FZ263" s="101" t="e">
        <f>(FZ$40*(1-'Model Assumptions'!$I$993)*$D263)/FZ$43</f>
        <v>#DIV/0!</v>
      </c>
      <c r="GA263" s="101" t="e">
        <f>(GA$40*(1-'Model Assumptions'!$I$993)*$D263)/GA$43</f>
        <v>#DIV/0!</v>
      </c>
      <c r="GB263" s="101" t="e">
        <f>(GB$40*(1-'Model Assumptions'!$I$993)*$D263)/GB$43</f>
        <v>#DIV/0!</v>
      </c>
      <c r="GC263" s="101" t="e">
        <f>(GC$40*(1-'Model Assumptions'!$I$993)*$D263)/GC$43</f>
        <v>#DIV/0!</v>
      </c>
      <c r="GD263" s="101" t="e">
        <f>(GD$40*(1-'Model Assumptions'!$I$993)*$D263)/GD$43</f>
        <v>#DIV/0!</v>
      </c>
      <c r="GE263" s="101" t="e">
        <f>(GE$40*(1-'Model Assumptions'!$I$993)*$D263)/GE$43</f>
        <v>#DIV/0!</v>
      </c>
      <c r="GF263" s="101" t="e">
        <f>(GF$40*(1-'Model Assumptions'!$I$993)*$D263)/GF$43</f>
        <v>#DIV/0!</v>
      </c>
      <c r="GG263" s="101" t="e">
        <f>(GG$40*(1-'Model Assumptions'!$I$993)*$D263)/GG$43</f>
        <v>#DIV/0!</v>
      </c>
      <c r="GH263" s="101" t="e">
        <f>(GH$40*(1-'Model Assumptions'!$I$993)*$D263)/GH$43</f>
        <v>#DIV/0!</v>
      </c>
      <c r="GI263" s="101" t="e">
        <f>(GI$40*(1-'Model Assumptions'!$I$993)*$D263)/GI$43</f>
        <v>#DIV/0!</v>
      </c>
      <c r="GJ263" s="101" t="e">
        <f>(GJ$40*(1-'Model Assumptions'!$I$993)*$D263)/GJ$43</f>
        <v>#DIV/0!</v>
      </c>
      <c r="GK263" s="101" t="e">
        <f>(GK$40*(1-'Model Assumptions'!$I$993)*$D263)/GK$43</f>
        <v>#DIV/0!</v>
      </c>
      <c r="GL263" s="101" t="e">
        <f>(GL$40*(1-'Model Assumptions'!$I$993)*$D263)/GL$43</f>
        <v>#DIV/0!</v>
      </c>
      <c r="GM263" s="101" t="e">
        <f>(GM$40*(1-'Model Assumptions'!$I$993)*$D263)/GM$43</f>
        <v>#DIV/0!</v>
      </c>
      <c r="GN263" s="101" t="e">
        <f>(GN$40*(1-'Model Assumptions'!$I$993)*$D263)/GN$43</f>
        <v>#DIV/0!</v>
      </c>
      <c r="GO263" s="101" t="e">
        <f>(GO$40*(1-'Model Assumptions'!$I$993)*$D263)/GO$43</f>
        <v>#DIV/0!</v>
      </c>
      <c r="GP263" s="101" t="e">
        <f>(GP$40*(1-'Model Assumptions'!$I$993)*$D263)/GP$43</f>
        <v>#DIV/0!</v>
      </c>
      <c r="GQ263" s="101" t="e">
        <f>(GQ$40*(1-'Model Assumptions'!$I$993)*$D263)/GQ$43</f>
        <v>#DIV/0!</v>
      </c>
      <c r="GR263" s="101" t="e">
        <f>(GR$40*(1-'Model Assumptions'!$I$993)*$D263)/GR$43</f>
        <v>#DIV/0!</v>
      </c>
      <c r="GS263" s="101" t="e">
        <f>(GS$40*(1-'Model Assumptions'!$I$993)*$D263)/GS$43</f>
        <v>#DIV/0!</v>
      </c>
      <c r="GT263" s="101" t="e">
        <f>(GT$40*(1-'Model Assumptions'!$I$993)*$D263)/GT$43</f>
        <v>#DIV/0!</v>
      </c>
      <c r="GU263" s="101" t="e">
        <f>(GU$40*(1-'Model Assumptions'!$I$993)*$D263)/GU$43</f>
        <v>#DIV/0!</v>
      </c>
      <c r="GV263" s="101" t="e">
        <f>(GV$40*(1-'Model Assumptions'!$I$993)*$D263)/GV$43</f>
        <v>#DIV/0!</v>
      </c>
      <c r="GX263" s="230"/>
    </row>
    <row r="264" spans="1:206" ht="12" hidden="1" customHeight="1" x14ac:dyDescent="0.2">
      <c r="A264" s="230"/>
      <c r="B264" s="230"/>
      <c r="C264" s="102">
        <f t="shared" si="381"/>
        <v>18</v>
      </c>
      <c r="D264" s="122">
        <f>1/(1+'Model Assumptions'!$I$991/12)^C263</f>
        <v>0.93175425633269093</v>
      </c>
      <c r="E264" s="101">
        <f>(E$40*(1-'Model Assumptions'!$I$993)*$D264)/E$43</f>
        <v>103.60105694593966</v>
      </c>
      <c r="F264" s="101">
        <f>(F$40*(1-'Model Assumptions'!$I$993)*$D264)/F$43</f>
        <v>100.91841997267579</v>
      </c>
      <c r="G264" s="101">
        <f>(G$40*(1-'Model Assumptions'!$I$993)*$D264)/G$43</f>
        <v>92.870509052884202</v>
      </c>
      <c r="H264" s="101">
        <f>(H$40*(1-'Model Assumptions'!$I$993)*$D264)/H$43</f>
        <v>69.576699232279765</v>
      </c>
      <c r="I264" s="101">
        <f>(I$40*(1-'Model Assumptions'!$I$993)*$D264)/I$43</f>
        <v>66.786467936265879</v>
      </c>
      <c r="J264" s="101">
        <f>(J$40*(1-'Model Assumptions'!$I$993)*$D264)/J$43</f>
        <v>59.276528630224384</v>
      </c>
      <c r="K264" s="101">
        <f>(K$40*(1-'Model Assumptions'!$I$993)*$D264)/K$43</f>
        <v>118.04685846683964</v>
      </c>
      <c r="L264" s="101">
        <f>(L$40*(1-'Model Assumptions'!$I$993)*$D264)/L$43</f>
        <v>115.14578335510679</v>
      </c>
      <c r="M264" s="101">
        <f>(M$40*(1-'Model Assumptions'!$I$993)*$D264)/M$43</f>
        <v>106.44255801990823</v>
      </c>
      <c r="N264" s="101">
        <f>(N$40*(1-'Model Assumptions'!$I$993)*$D264)/N$43</f>
        <v>80.048731906915677</v>
      </c>
      <c r="O264" s="101">
        <f>(O$40*(1-'Model Assumptions'!$I$993)*$D264)/O$43</f>
        <v>77.031758212623259</v>
      </c>
      <c r="P264" s="101">
        <f>(P$40*(1-'Model Assumptions'!$I$993)*$D264)/P$43</f>
        <v>68.908025790222609</v>
      </c>
      <c r="Q264" s="101">
        <f>(Q$40*(1-'Model Assumptions'!$I$993)*$D264)/Q$43</f>
        <v>117.91868402195287</v>
      </c>
      <c r="R264" s="101">
        <f>(R$40*(1-'Model Assumptions'!$I$993)*$D264)/R$43</f>
        <v>115.0212194579633</v>
      </c>
      <c r="S264" s="101">
        <f>(S$40*(1-'Model Assumptions'!$I$993)*$D264)/S$43</f>
        <v>106.32702049212298</v>
      </c>
      <c r="T264" s="101">
        <f>(T$40*(1-'Model Assumptions'!$I$993)*$D264)/T$43</f>
        <v>79.960634541979431</v>
      </c>
      <c r="U264" s="101">
        <f>(U$40*(1-'Model Assumptions'!$I$993)*$D264)/U$43</f>
        <v>76.947993504978953</v>
      </c>
      <c r="V264" s="101">
        <f>(V$40*(1-'Model Assumptions'!$I$993)*$D264)/V$43</f>
        <v>68.832926397162197</v>
      </c>
      <c r="W264" s="101">
        <f>(W$40*(1-'Model Assumptions'!$I$993)*$D264)/W$43</f>
        <v>215.19406132164988</v>
      </c>
      <c r="X264" s="101">
        <f>(X$40*(1-'Model Assumptions'!$I$993)*$D264)/X$43</f>
        <v>211.27481174630952</v>
      </c>
      <c r="Y264" s="101">
        <f>(Y$40*(1-'Model Assumptions'!$I$993)*$D264)/Y$43</f>
        <v>199.51525774641664</v>
      </c>
      <c r="Z264" s="101">
        <f>(Z$40*(1-'Model Assumptions'!$I$993)*$D264)/Z$43</f>
        <v>152.71317156925636</v>
      </c>
      <c r="AA264" s="101">
        <f>(AA$40*(1-'Model Assumptions'!$I$993)*$D264)/AA$43</f>
        <v>148.63758527663151</v>
      </c>
      <c r="AB264" s="101">
        <f>(AB$40*(1-'Model Assumptions'!$I$993)*$D264)/AB$43</f>
        <v>137.66296435612975</v>
      </c>
      <c r="AC264" s="101">
        <f>(AC$40*(1-'Model Assumptions'!$I$993)*$D264)/AC$43</f>
        <v>184.35998359396032</v>
      </c>
      <c r="AD264" s="101">
        <f>(AD$40*(1-'Model Assumptions'!$I$993)*$D264)/AD$43</f>
        <v>180.42990237539004</v>
      </c>
      <c r="AE264" s="101">
        <f>(AE$40*(1-'Model Assumptions'!$I$993)*$D264)/AE$43</f>
        <v>168.63785344580756</v>
      </c>
      <c r="AF264" s="101">
        <f>(AF$40*(1-'Model Assumptions'!$I$993)*$D264)/AF$43</f>
        <v>127.99247328050402</v>
      </c>
      <c r="AG264" s="101">
        <f>(AG$40*(1-'Model Assumptions'!$I$993)*$D264)/AG$43</f>
        <v>123.90388901600335</v>
      </c>
      <c r="AH264" s="101">
        <f>(AH$40*(1-'Model Assumptions'!$I$993)*$D264)/AH$43</f>
        <v>112.89749527536061</v>
      </c>
      <c r="AI264" s="101">
        <f>(AI$40*(1-'Model Assumptions'!$I$993)*$D264)/AI$43</f>
        <v>215.71759074442681</v>
      </c>
      <c r="AJ264" s="101">
        <f>(AJ$40*(1-'Model Assumptions'!$I$993)*$D264)/AJ$43</f>
        <v>211.48422351542027</v>
      </c>
      <c r="AK264" s="101">
        <f>(AK$40*(1-'Model Assumptions'!$I$993)*$D264)/AK$43</f>
        <v>198.78051128065729</v>
      </c>
      <c r="AL264" s="101">
        <f>(AL$40*(1-'Model Assumptions'!$I$993)*$D264)/AL$43</f>
        <v>151.57223848237697</v>
      </c>
      <c r="AM264" s="101">
        <f>(AM$40*(1-'Model Assumptions'!$I$993)*$D264)/AM$43</f>
        <v>147.16881445466151</v>
      </c>
      <c r="AN264" s="101">
        <f>(AN$40*(1-'Model Assumptions'!$I$993)*$D264)/AN$43</f>
        <v>135.31321988479715</v>
      </c>
      <c r="AO264" s="101">
        <f>(AO$40*(1-'Model Assumptions'!$I$993)*$D264)/AO$43</f>
        <v>193.25456795955321</v>
      </c>
      <c r="AP264" s="101">
        <f>(AP$40*(1-'Model Assumptions'!$I$993)*$D264)/AP$43</f>
        <v>189.13673825833192</v>
      </c>
      <c r="AQ264" s="101">
        <f>(AQ$40*(1-'Model Assumptions'!$I$993)*$D264)/AQ$43</f>
        <v>176.78324915466803</v>
      </c>
      <c r="AR264" s="101">
        <f>(AR$40*(1-'Model Assumptions'!$I$993)*$D264)/AR$43</f>
        <v>134.17806367430705</v>
      </c>
      <c r="AS264" s="101">
        <f>(AS$40*(1-'Model Assumptions'!$I$993)*$D264)/AS$43</f>
        <v>129.89595405076608</v>
      </c>
      <c r="AT264" s="101">
        <f>(AT$40*(1-'Model Assumptions'!$I$993)*$D264)/AT$43</f>
        <v>118.36530877779775</v>
      </c>
      <c r="AU264" s="101">
        <f>(AU$40*(1-'Model Assumptions'!$I$993)*$D264)/AU$43</f>
        <v>232.77562355759653</v>
      </c>
      <c r="AV264" s="101">
        <f>(AV$40*(1-'Model Assumptions'!$I$993)*$D264)/AV$43</f>
        <v>228.37978168014197</v>
      </c>
      <c r="AW264" s="101">
        <f>(AW$40*(1-'Model Assumptions'!$I$993)*$D264)/AW$43</f>
        <v>215.19586659552155</v>
      </c>
      <c r="AX264" s="101">
        <f>(AX$40*(1-'Model Assumptions'!$I$993)*$D264)/AX$43</f>
        <v>164.42145579119449</v>
      </c>
      <c r="AY264" s="101">
        <f>(AY$40*(1-'Model Assumptions'!$I$993)*$D264)/AY$43</f>
        <v>159.85050234819039</v>
      </c>
      <c r="AZ264" s="101">
        <f>(AZ$40*(1-'Model Assumptions'!$I$993)*$D264)/AZ$43</f>
        <v>147.54575563906084</v>
      </c>
      <c r="BA264" s="101">
        <f>(BA$40*(1-'Model Assumptions'!$I$993)*$D264)/BA$43</f>
        <v>187.15274227339452</v>
      </c>
      <c r="BB264" s="101">
        <f>(BB$40*(1-'Model Assumptions'!$I$993)*$D264)/BB$43</f>
        <v>182.09797543278967</v>
      </c>
      <c r="BC264" s="101">
        <f>(BC$40*(1-'Model Assumptions'!$I$993)*$D264)/BC$43</f>
        <v>166.93909073259005</v>
      </c>
      <c r="BD264" s="101">
        <f>(BD$40*(1-'Model Assumptions'!$I$993)*$D264)/BD$43</f>
        <v>124.65632716570481</v>
      </c>
      <c r="BE264" s="101">
        <f>(BE$40*(1-'Model Assumptions'!$I$993)*$D264)/BE$43</f>
        <v>119.4022580896704</v>
      </c>
      <c r="BF264" s="101">
        <f>(BF$40*(1-'Model Assumptions'!$I$993)*$D264)/BF$43</f>
        <v>105.25179937417145</v>
      </c>
      <c r="BG264" s="101">
        <f>(BG$40*(1-'Model Assumptions'!$I$993)*$D264)/BG$43</f>
        <v>237.47475144548741</v>
      </c>
      <c r="BH264" s="101">
        <f>(BH$40*(1-'Model Assumptions'!$I$993)*$D264)/BH$43</f>
        <v>232.42540042649748</v>
      </c>
      <c r="BI264" s="101">
        <f>(BI$40*(1-'Model Assumptions'!$I$993)*$D264)/BI$43</f>
        <v>217.27915264339936</v>
      </c>
      <c r="BJ264" s="101">
        <f>(BJ$40*(1-'Model Assumptions'!$I$993)*$D264)/BJ$43</f>
        <v>164.93704200893617</v>
      </c>
      <c r="BK264" s="101">
        <f>(BK$40*(1-'Model Assumptions'!$I$993)*$D264)/BK$43</f>
        <v>159.68586137109642</v>
      </c>
      <c r="BL264" s="101">
        <f>(BL$40*(1-'Model Assumptions'!$I$993)*$D264)/BL$43</f>
        <v>145.54984484657064</v>
      </c>
      <c r="BM264" s="101">
        <f>(BM$40*(1-'Model Assumptions'!$I$993)*$D264)/BM$43</f>
        <v>244.90164815343323</v>
      </c>
      <c r="BN264" s="101">
        <f>(BN$40*(1-'Model Assumptions'!$I$993)*$D264)/BN$43</f>
        <v>239.21684073162442</v>
      </c>
      <c r="BO264" s="101">
        <f>(BO$40*(1-'Model Assumptions'!$I$993)*$D264)/BO$43</f>
        <v>222.16602901394131</v>
      </c>
      <c r="BP264" s="101">
        <f>(BP$40*(1-'Model Assumptions'!$I$993)*$D264)/BP$43</f>
        <v>167.72871752404737</v>
      </c>
      <c r="BQ264" s="101">
        <f>(BQ$40*(1-'Model Assumptions'!$I$993)*$D264)/BQ$43</f>
        <v>161.81752875873434</v>
      </c>
      <c r="BR264" s="101">
        <f>(BR$40*(1-'Model Assumptions'!$I$993)*$D264)/BR$43</f>
        <v>145.90223430631565</v>
      </c>
      <c r="BS264" s="101">
        <f>(BS$40*(1-'Model Assumptions'!$I$993)*$D264)/BS$43</f>
        <v>205.50696172640505</v>
      </c>
      <c r="BT264" s="101">
        <f>(BT$40*(1-'Model Assumptions'!$I$993)*$D264)/BT$43</f>
        <v>200.49732673259132</v>
      </c>
      <c r="BU264" s="101">
        <f>(BU$40*(1-'Model Assumptions'!$I$993)*$D264)/BU$43</f>
        <v>185.47203229889337</v>
      </c>
      <c r="BV264" s="101">
        <f>(BV$40*(1-'Model Assumptions'!$I$993)*$D264)/BV$43</f>
        <v>139.56355668819717</v>
      </c>
      <c r="BW264" s="101">
        <f>(BW$40*(1-'Model Assumptions'!$I$993)*$D264)/BW$43</f>
        <v>134.35425840417955</v>
      </c>
      <c r="BX264" s="101">
        <f>(BX$40*(1-'Model Assumptions'!$I$993)*$D264)/BX$43</f>
        <v>120.32944675014706</v>
      </c>
      <c r="BY264" s="101">
        <f>(BY$40*(1-'Model Assumptions'!$I$993)*$D264)/BY$43</f>
        <v>280.94574627468904</v>
      </c>
      <c r="BZ264" s="101">
        <f>(BZ$40*(1-'Model Assumptions'!$I$993)*$D264)/BZ$43</f>
        <v>274.98112140277539</v>
      </c>
      <c r="CA264" s="101">
        <f>(CA$40*(1-'Model Assumptions'!$I$993)*$D264)/CA$43</f>
        <v>257.08905206090589</v>
      </c>
      <c r="CB264" s="101">
        <f>(CB$40*(1-'Model Assumptions'!$I$993)*$D264)/CB$43</f>
        <v>195.1746572494344</v>
      </c>
      <c r="CC264" s="101">
        <f>(CC$40*(1-'Model Assumptions'!$I$993)*$D264)/CC$43</f>
        <v>188.97173622646361</v>
      </c>
      <c r="CD264" s="101">
        <f>(CD$40*(1-'Model Assumptions'!$I$993)*$D264)/CD$43</f>
        <v>172.27223080420248</v>
      </c>
      <c r="CE264" s="101">
        <f>(CE$40*(1-'Model Assumptions'!$I$993)*$D264)/CE$43</f>
        <v>276.18884962290559</v>
      </c>
      <c r="CF264" s="101">
        <f>(CF$40*(1-'Model Assumptions'!$I$993)*$D264)/CF$43</f>
        <v>269.47864664200267</v>
      </c>
      <c r="CG264" s="101">
        <f>(CG$40*(1-'Model Assumptions'!$I$993)*$D264)/CG$43</f>
        <v>249.34262187767891</v>
      </c>
      <c r="CH264" s="101">
        <f>(CH$40*(1-'Model Assumptions'!$I$993)*$D264)/CH$43</f>
        <v>187.66182950519826</v>
      </c>
      <c r="CI264" s="101">
        <f>(CI$40*(1-'Model Assumptions'!$I$993)*$D264)/CI$43</f>
        <v>180.68191860787161</v>
      </c>
      <c r="CJ264" s="101">
        <f>(CJ$40*(1-'Model Assumptions'!$I$993)*$D264)/CJ$43</f>
        <v>161.88829549450281</v>
      </c>
      <c r="CK264" s="101">
        <f>(CK$40*(1-'Model Assumptions'!$I$993)*$D264)/CK$43</f>
        <v>351.78469299802276</v>
      </c>
      <c r="CL264" s="101">
        <f>(CL$40*(1-'Model Assumptions'!$I$993)*$D264)/CL$43</f>
        <v>344.63039264469529</v>
      </c>
      <c r="CM264" s="101">
        <f>(CM$40*(1-'Model Assumptions'!$I$993)*$D264)/CM$43</f>
        <v>323.16749158471276</v>
      </c>
      <c r="CN264" s="101">
        <f>(CN$40*(1-'Model Assumptions'!$I$993)*$D264)/CN$43</f>
        <v>245.94329117737217</v>
      </c>
      <c r="CO264" s="101">
        <f>(CO$40*(1-'Model Assumptions'!$I$993)*$D264)/CO$43</f>
        <v>238.50267438800182</v>
      </c>
      <c r="CP264" s="101">
        <f>(CP$40*(1-'Model Assumptions'!$I$993)*$D264)/CP$43</f>
        <v>218.47135550823347</v>
      </c>
      <c r="CQ264" s="101">
        <f>(CQ$40*(1-'Model Assumptions'!$I$993)*$D264)/CQ$43</f>
        <v>406.15954201195774</v>
      </c>
      <c r="CR264" s="101">
        <f>(CR$40*(1-'Model Assumptions'!$I$993)*$D264)/CR$43</f>
        <v>397.90763514467039</v>
      </c>
      <c r="CS264" s="101">
        <f>(CS$40*(1-'Model Assumptions'!$I$993)*$D264)/CS$43</f>
        <v>373.15010926893643</v>
      </c>
      <c r="CT264" s="101">
        <f>(CT$40*(1-'Model Assumptions'!$I$993)*$D264)/CT$43</f>
        <v>283.99413173434817</v>
      </c>
      <c r="CU264" s="101">
        <f>(CU$40*(1-'Model Assumptions'!$I$993)*$D264)/CU$43</f>
        <v>275.41258185809846</v>
      </c>
      <c r="CV264" s="101">
        <f>(CV$40*(1-'Model Assumptions'!$I$993)*$D264)/CV$43</f>
        <v>252.30507630104771</v>
      </c>
      <c r="CW264" s="101">
        <f>(CW$40*(1-'Model Assumptions'!$I$993)*$D264)/CW$43</f>
        <v>368.66039315015632</v>
      </c>
      <c r="CX264" s="101">
        <f>(CX$40*(1-'Model Assumptions'!$I$993)*$D264)/CX$43</f>
        <v>360.13227938050733</v>
      </c>
      <c r="CY264" s="101">
        <f>(CY$40*(1-'Model Assumptions'!$I$993)*$D264)/CY$43</f>
        <v>334.54432752381689</v>
      </c>
      <c r="CZ264" s="101">
        <f>(CZ$40*(1-'Model Assumptions'!$I$993)*$D264)/CZ$43</f>
        <v>252.62569294065179</v>
      </c>
      <c r="DA264" s="101">
        <f>(DA$40*(1-'Model Assumptions'!$I$993)*$D264)/DA$43</f>
        <v>243.75529924493895</v>
      </c>
      <c r="DB264" s="101">
        <f>(DB$40*(1-'Model Assumptions'!$I$993)*$D264)/DB$43</f>
        <v>219.87369225172699</v>
      </c>
      <c r="DC264" s="101">
        <f>(DC$40*(1-'Model Assumptions'!$I$993)*$D264)/DC$43</f>
        <v>72.485356494273518</v>
      </c>
      <c r="DD264" s="101">
        <f>(DD$40*(1-'Model Assumptions'!$I$993)*$D264)/DD$43</f>
        <v>69.660102885149726</v>
      </c>
      <c r="DE264" s="101">
        <f>(DE$40*(1-'Model Assumptions'!$I$993)*$D264)/DE$43</f>
        <v>64.013206214645464</v>
      </c>
      <c r="DF264" s="101">
        <f>(DF$40*(1-'Model Assumptions'!$I$993)*$D264)/DF$43</f>
        <v>43.98080417055413</v>
      </c>
      <c r="DG264" s="101">
        <f>(DG$40*(1-'Model Assumptions'!$I$993)*$D264)/DG$43</f>
        <v>41.044706745711366</v>
      </c>
      <c r="DH264" s="101">
        <f>(DH$40*(1-'Model Assumptions'!$I$993)*$D264)/DH$43</f>
        <v>35.396365856109782</v>
      </c>
      <c r="DI264" s="101">
        <f>(DI$40*(1-'Model Assumptions'!$I$993)*$D264)/DI$43</f>
        <v>60.729413042123959</v>
      </c>
      <c r="DJ264" s="101">
        <f>(DJ$40*(1-'Model Assumptions'!$I$993)*$D264)/DJ$43</f>
        <v>58.350062079296386</v>
      </c>
      <c r="DK264" s="101">
        <f>(DK$40*(1-'Model Assumptions'!$I$993)*$D264)/DK$43</f>
        <v>53.589554879769615</v>
      </c>
      <c r="DL264" s="101">
        <f>(DL$40*(1-'Model Assumptions'!$I$993)*$D264)/DL$43</f>
        <v>36.777039313143554</v>
      </c>
      <c r="DM264" s="101">
        <f>(DM$40*(1-'Model Assumptions'!$I$993)*$D264)/DM$43</f>
        <v>34.301647780344503</v>
      </c>
      <c r="DN264" s="101">
        <f>(DN$40*(1-'Model Assumptions'!$I$993)*$D264)/DN$43</f>
        <v>29.541501635592049</v>
      </c>
      <c r="DO264" s="101">
        <f>(DO$40*(1-'Model Assumptions'!$I$993)*$D264)/DO$43</f>
        <v>75.346715580830192</v>
      </c>
      <c r="DP264" s="101">
        <f>(DP$40*(1-'Model Assumptions'!$I$993)*$D264)/DP$43</f>
        <v>72.620752034646856</v>
      </c>
      <c r="DQ264" s="101">
        <f>(DQ$40*(1-'Model Assumptions'!$I$993)*$D264)/DQ$43</f>
        <v>67.167019668408571</v>
      </c>
      <c r="DR264" s="101">
        <f>(DR$40*(1-'Model Assumptions'!$I$993)*$D264)/DR$43</f>
        <v>46.75514905649753</v>
      </c>
      <c r="DS264" s="101">
        <f>(DS$40*(1-'Model Assumptions'!$I$993)*$D264)/DS$43</f>
        <v>43.92014696846686</v>
      </c>
      <c r="DT264" s="101">
        <f>(DT$40*(1-'Model Assumptions'!$I$993)*$D264)/DT$43</f>
        <v>38.468219876100207</v>
      </c>
      <c r="DU264" s="101">
        <f>(DU$40*(1-'Model Assumptions'!$I$993)*$D264)/DU$43</f>
        <v>110.32931266555903</v>
      </c>
      <c r="DV264" s="101">
        <f>(DV$40*(1-'Model Assumptions'!$I$993)*$D264)/DV$43</f>
        <v>106.07789269783602</v>
      </c>
      <c r="DW264" s="101">
        <f>(DW$40*(1-'Model Assumptions'!$I$993)*$D264)/DW$43</f>
        <v>97.573247488518348</v>
      </c>
      <c r="DX264" s="101">
        <f>(DX$40*(1-'Model Assumptions'!$I$993)*$D264)/DX$43</f>
        <v>67.173518654346495</v>
      </c>
      <c r="DY264" s="101">
        <f>(DY$40*(1-'Model Assumptions'!$I$993)*$D264)/DY$43</f>
        <v>62.751319778365897</v>
      </c>
      <c r="DZ264" s="101">
        <f>(DZ$40*(1-'Model Assumptions'!$I$993)*$D264)/DZ$43</f>
        <v>54.24775773337123</v>
      </c>
      <c r="EA264" s="101">
        <f>(EA$40*(1-'Model Assumptions'!$I$993)*$D264)/EA$43</f>
        <v>173.60055131895854</v>
      </c>
      <c r="EB264" s="101">
        <f>(EB$40*(1-'Model Assumptions'!$I$993)*$D264)/EB$43</f>
        <v>169.46105833127754</v>
      </c>
      <c r="EC264" s="101">
        <f>(EC$40*(1-'Model Assumptions'!$I$993)*$D264)/EC$43</f>
        <v>161.1802670820438</v>
      </c>
      <c r="ED264" s="101">
        <f>(ED$40*(1-'Model Assumptions'!$I$993)*$D264)/ED$43</f>
        <v>118.34653392953264</v>
      </c>
      <c r="EE264" s="101">
        <f>(EE$40*(1-'Model Assumptions'!$I$993)*$D264)/EE$43</f>
        <v>114.04131680043461</v>
      </c>
      <c r="EF264" s="101">
        <f>(EF$40*(1-'Model Assumptions'!$I$993)*$D264)/EF$43</f>
        <v>105.76160871552389</v>
      </c>
      <c r="EG264" s="101" t="e">
        <f>(EG$40*(1-'Model Assumptions'!$I$993)*$D264)/EG$43</f>
        <v>#DIV/0!</v>
      </c>
      <c r="EH264" s="101" t="e">
        <f>(EH$40*(1-'Model Assumptions'!$I$993)*$D264)/EH$43</f>
        <v>#DIV/0!</v>
      </c>
      <c r="EI264" s="101" t="e">
        <f>(EI$40*(1-'Model Assumptions'!$I$993)*$D264)/EI$43</f>
        <v>#DIV/0!</v>
      </c>
      <c r="EJ264" s="101" t="e">
        <f>(EJ$40*(1-'Model Assumptions'!$I$993)*$D264)/EJ$43</f>
        <v>#DIV/0!</v>
      </c>
      <c r="EK264" s="101" t="e">
        <f>(EK$40*(1-'Model Assumptions'!$I$993)*$D264)/EK$43</f>
        <v>#DIV/0!</v>
      </c>
      <c r="EL264" s="101" t="e">
        <f>(EL$40*(1-'Model Assumptions'!$I$993)*$D264)/EL$43</f>
        <v>#DIV/0!</v>
      </c>
      <c r="EM264" s="101" t="e">
        <f>(EM$40*(1-'Model Assumptions'!$I$993)*$D264)/EM$43</f>
        <v>#DIV/0!</v>
      </c>
      <c r="EN264" s="101" t="e">
        <f>(EN$40*(1-'Model Assumptions'!$I$993)*$D264)/EN$43</f>
        <v>#DIV/0!</v>
      </c>
      <c r="EO264" s="101" t="e">
        <f>(EO$40*(1-'Model Assumptions'!$I$993)*$D264)/EO$43</f>
        <v>#DIV/0!</v>
      </c>
      <c r="EP264" s="101" t="e">
        <f>(EP$40*(1-'Model Assumptions'!$I$993)*$D264)/EP$43</f>
        <v>#DIV/0!</v>
      </c>
      <c r="EQ264" s="101" t="e">
        <f>(EQ$40*(1-'Model Assumptions'!$I$993)*$D264)/EQ$43</f>
        <v>#DIV/0!</v>
      </c>
      <c r="ER264" s="101" t="e">
        <f>(ER$40*(1-'Model Assumptions'!$I$993)*$D264)/ER$43</f>
        <v>#DIV/0!</v>
      </c>
      <c r="ES264" s="101" t="e">
        <f>(ES$40*(1-'Model Assumptions'!$I$993)*$D264)/ES$43</f>
        <v>#DIV/0!</v>
      </c>
      <c r="ET264" s="101" t="e">
        <f>(ET$40*(1-'Model Assumptions'!$I$993)*$D264)/ET$43</f>
        <v>#DIV/0!</v>
      </c>
      <c r="EU264" s="101" t="e">
        <f>(EU$40*(1-'Model Assumptions'!$I$993)*$D264)/EU$43</f>
        <v>#DIV/0!</v>
      </c>
      <c r="EV264" s="101" t="e">
        <f>(EV$40*(1-'Model Assumptions'!$I$993)*$D264)/EV$43</f>
        <v>#DIV/0!</v>
      </c>
      <c r="EW264" s="101" t="e">
        <f>(EW$40*(1-'Model Assumptions'!$I$993)*$D264)/EW$43</f>
        <v>#DIV/0!</v>
      </c>
      <c r="EX264" s="101" t="e">
        <f>(EX$40*(1-'Model Assumptions'!$I$993)*$D264)/EX$43</f>
        <v>#DIV/0!</v>
      </c>
      <c r="EY264" s="101" t="e">
        <f>(EY$40*(1-'Model Assumptions'!$I$993)*$D264)/EY$43</f>
        <v>#DIV/0!</v>
      </c>
      <c r="EZ264" s="101" t="e">
        <f>(EZ$40*(1-'Model Assumptions'!$I$993)*$D264)/EZ$43</f>
        <v>#DIV/0!</v>
      </c>
      <c r="FA264" s="101" t="e">
        <f>(FA$40*(1-'Model Assumptions'!$I$993)*$D264)/FA$43</f>
        <v>#DIV/0!</v>
      </c>
      <c r="FB264" s="101" t="e">
        <f>(FB$40*(1-'Model Assumptions'!$I$993)*$D264)/FB$43</f>
        <v>#DIV/0!</v>
      </c>
      <c r="FC264" s="101" t="e">
        <f>(FC$40*(1-'Model Assumptions'!$I$993)*$D264)/FC$43</f>
        <v>#DIV/0!</v>
      </c>
      <c r="FD264" s="101" t="e">
        <f>(FD$40*(1-'Model Assumptions'!$I$993)*$D264)/FD$43</f>
        <v>#DIV/0!</v>
      </c>
      <c r="FE264" s="101" t="e">
        <f>(FE$40*(1-'Model Assumptions'!$I$993)*$D264)/FE$43</f>
        <v>#DIV/0!</v>
      </c>
      <c r="FF264" s="101" t="e">
        <f>(FF$40*(1-'Model Assumptions'!$I$993)*$D264)/FF$43</f>
        <v>#DIV/0!</v>
      </c>
      <c r="FG264" s="101" t="e">
        <f>(FG$40*(1-'Model Assumptions'!$I$993)*$D264)/FG$43</f>
        <v>#DIV/0!</v>
      </c>
      <c r="FH264" s="101" t="e">
        <f>(FH$40*(1-'Model Assumptions'!$I$993)*$D264)/FH$43</f>
        <v>#DIV/0!</v>
      </c>
      <c r="FI264" s="101" t="e">
        <f>(FI$40*(1-'Model Assumptions'!$I$993)*$D264)/FI$43</f>
        <v>#DIV/0!</v>
      </c>
      <c r="FJ264" s="101" t="e">
        <f>(FJ$40*(1-'Model Assumptions'!$I$993)*$D264)/FJ$43</f>
        <v>#DIV/0!</v>
      </c>
      <c r="FK264" s="101" t="e">
        <f>(FK$40*(1-'Model Assumptions'!$I$993)*$D264)/FK$43</f>
        <v>#DIV/0!</v>
      </c>
      <c r="FL264" s="101" t="e">
        <f>(FL$40*(1-'Model Assumptions'!$I$993)*$D264)/FL$43</f>
        <v>#DIV/0!</v>
      </c>
      <c r="FM264" s="101" t="e">
        <f>(FM$40*(1-'Model Assumptions'!$I$993)*$D264)/FM$43</f>
        <v>#DIV/0!</v>
      </c>
      <c r="FN264" s="101" t="e">
        <f>(FN$40*(1-'Model Assumptions'!$I$993)*$D264)/FN$43</f>
        <v>#DIV/0!</v>
      </c>
      <c r="FO264" s="101" t="e">
        <f>(FO$40*(1-'Model Assumptions'!$I$993)*$D264)/FO$43</f>
        <v>#DIV/0!</v>
      </c>
      <c r="FP264" s="101" t="e">
        <f>(FP$40*(1-'Model Assumptions'!$I$993)*$D264)/FP$43</f>
        <v>#DIV/0!</v>
      </c>
      <c r="FQ264" s="101" t="e">
        <f>(FQ$40*(1-'Model Assumptions'!$I$993)*$D264)/FQ$43</f>
        <v>#DIV/0!</v>
      </c>
      <c r="FR264" s="101" t="e">
        <f>(FR$40*(1-'Model Assumptions'!$I$993)*$D264)/FR$43</f>
        <v>#DIV/0!</v>
      </c>
      <c r="FS264" s="101" t="e">
        <f>(FS$40*(1-'Model Assumptions'!$I$993)*$D264)/FS$43</f>
        <v>#DIV/0!</v>
      </c>
      <c r="FT264" s="101" t="e">
        <f>(FT$40*(1-'Model Assumptions'!$I$993)*$D264)/FT$43</f>
        <v>#DIV/0!</v>
      </c>
      <c r="FU264" s="101" t="e">
        <f>(FU$40*(1-'Model Assumptions'!$I$993)*$D264)/FU$43</f>
        <v>#DIV/0!</v>
      </c>
      <c r="FV264" s="101" t="e">
        <f>(FV$40*(1-'Model Assumptions'!$I$993)*$D264)/FV$43</f>
        <v>#DIV/0!</v>
      </c>
      <c r="FW264" s="101" t="e">
        <f>(FW$40*(1-'Model Assumptions'!$I$993)*$D264)/FW$43</f>
        <v>#DIV/0!</v>
      </c>
      <c r="FX264" s="101" t="e">
        <f>(FX$40*(1-'Model Assumptions'!$I$993)*$D264)/FX$43</f>
        <v>#DIV/0!</v>
      </c>
      <c r="FY264" s="101" t="e">
        <f>(FY$40*(1-'Model Assumptions'!$I$993)*$D264)/FY$43</f>
        <v>#DIV/0!</v>
      </c>
      <c r="FZ264" s="101" t="e">
        <f>(FZ$40*(1-'Model Assumptions'!$I$993)*$D264)/FZ$43</f>
        <v>#DIV/0!</v>
      </c>
      <c r="GA264" s="101" t="e">
        <f>(GA$40*(1-'Model Assumptions'!$I$993)*$D264)/GA$43</f>
        <v>#DIV/0!</v>
      </c>
      <c r="GB264" s="101" t="e">
        <f>(GB$40*(1-'Model Assumptions'!$I$993)*$D264)/GB$43</f>
        <v>#DIV/0!</v>
      </c>
      <c r="GC264" s="101" t="e">
        <f>(GC$40*(1-'Model Assumptions'!$I$993)*$D264)/GC$43</f>
        <v>#DIV/0!</v>
      </c>
      <c r="GD264" s="101" t="e">
        <f>(GD$40*(1-'Model Assumptions'!$I$993)*$D264)/GD$43</f>
        <v>#DIV/0!</v>
      </c>
      <c r="GE264" s="101" t="e">
        <f>(GE$40*(1-'Model Assumptions'!$I$993)*$D264)/GE$43</f>
        <v>#DIV/0!</v>
      </c>
      <c r="GF264" s="101" t="e">
        <f>(GF$40*(1-'Model Assumptions'!$I$993)*$D264)/GF$43</f>
        <v>#DIV/0!</v>
      </c>
      <c r="GG264" s="101" t="e">
        <f>(GG$40*(1-'Model Assumptions'!$I$993)*$D264)/GG$43</f>
        <v>#DIV/0!</v>
      </c>
      <c r="GH264" s="101" t="e">
        <f>(GH$40*(1-'Model Assumptions'!$I$993)*$D264)/GH$43</f>
        <v>#DIV/0!</v>
      </c>
      <c r="GI264" s="101" t="e">
        <f>(GI$40*(1-'Model Assumptions'!$I$993)*$D264)/GI$43</f>
        <v>#DIV/0!</v>
      </c>
      <c r="GJ264" s="101" t="e">
        <f>(GJ$40*(1-'Model Assumptions'!$I$993)*$D264)/GJ$43</f>
        <v>#DIV/0!</v>
      </c>
      <c r="GK264" s="101" t="e">
        <f>(GK$40*(1-'Model Assumptions'!$I$993)*$D264)/GK$43</f>
        <v>#DIV/0!</v>
      </c>
      <c r="GL264" s="101" t="e">
        <f>(GL$40*(1-'Model Assumptions'!$I$993)*$D264)/GL$43</f>
        <v>#DIV/0!</v>
      </c>
      <c r="GM264" s="101" t="e">
        <f>(GM$40*(1-'Model Assumptions'!$I$993)*$D264)/GM$43</f>
        <v>#DIV/0!</v>
      </c>
      <c r="GN264" s="101" t="e">
        <f>(GN$40*(1-'Model Assumptions'!$I$993)*$D264)/GN$43</f>
        <v>#DIV/0!</v>
      </c>
      <c r="GO264" s="101" t="e">
        <f>(GO$40*(1-'Model Assumptions'!$I$993)*$D264)/GO$43</f>
        <v>#DIV/0!</v>
      </c>
      <c r="GP264" s="101" t="e">
        <f>(GP$40*(1-'Model Assumptions'!$I$993)*$D264)/GP$43</f>
        <v>#DIV/0!</v>
      </c>
      <c r="GQ264" s="101" t="e">
        <f>(GQ$40*(1-'Model Assumptions'!$I$993)*$D264)/GQ$43</f>
        <v>#DIV/0!</v>
      </c>
      <c r="GR264" s="101" t="e">
        <f>(GR$40*(1-'Model Assumptions'!$I$993)*$D264)/GR$43</f>
        <v>#DIV/0!</v>
      </c>
      <c r="GS264" s="101" t="e">
        <f>(GS$40*(1-'Model Assumptions'!$I$993)*$D264)/GS$43</f>
        <v>#DIV/0!</v>
      </c>
      <c r="GT264" s="101" t="e">
        <f>(GT$40*(1-'Model Assumptions'!$I$993)*$D264)/GT$43</f>
        <v>#DIV/0!</v>
      </c>
      <c r="GU264" s="101" t="e">
        <f>(GU$40*(1-'Model Assumptions'!$I$993)*$D264)/GU$43</f>
        <v>#DIV/0!</v>
      </c>
      <c r="GV264" s="101" t="e">
        <f>(GV$40*(1-'Model Assumptions'!$I$993)*$D264)/GV$43</f>
        <v>#DIV/0!</v>
      </c>
      <c r="GX264" s="230"/>
    </row>
    <row r="265" spans="1:206" ht="12" hidden="1" customHeight="1" x14ac:dyDescent="0.2">
      <c r="A265" s="230"/>
      <c r="B265" s="230"/>
      <c r="C265" s="102">
        <f t="shared" si="381"/>
        <v>19</v>
      </c>
      <c r="D265" s="122">
        <f>1/(1+'Model Assumptions'!$I$991/12)^C264</f>
        <v>0.92788805609894542</v>
      </c>
      <c r="E265" s="101">
        <f>(E$40*(1-'Model Assumptions'!$I$993)*$D265)/E$43</f>
        <v>103.17117704159966</v>
      </c>
      <c r="F265" s="101">
        <f>(F$40*(1-'Model Assumptions'!$I$993)*$D265)/F$43</f>
        <v>100.49967134208379</v>
      </c>
      <c r="G265" s="101">
        <f>(G$40*(1-'Model Assumptions'!$I$993)*$D265)/G$43</f>
        <v>92.485154243536158</v>
      </c>
      <c r="H265" s="101">
        <f>(H$40*(1-'Model Assumptions'!$I$993)*$D265)/H$43</f>
        <v>69.287999235465335</v>
      </c>
      <c r="I265" s="101">
        <f>(I$40*(1-'Model Assumptions'!$I$993)*$D265)/I$43</f>
        <v>66.509345662671407</v>
      </c>
      <c r="J265" s="101">
        <f>(J$40*(1-'Model Assumptions'!$I$993)*$D265)/J$43</f>
        <v>59.030567930513918</v>
      </c>
      <c r="K265" s="101">
        <f>(K$40*(1-'Model Assumptions'!$I$993)*$D265)/K$43</f>
        <v>117.5570374773507</v>
      </c>
      <c r="L265" s="101">
        <f>(L$40*(1-'Model Assumptions'!$I$993)*$D265)/L$43</f>
        <v>114.66800002168311</v>
      </c>
      <c r="M265" s="101">
        <f>(M$40*(1-'Model Assumptions'!$I$993)*$D265)/M$43</f>
        <v>106.00088765468041</v>
      </c>
      <c r="N265" s="101">
        <f>(N$40*(1-'Model Assumptions'!$I$993)*$D265)/N$43</f>
        <v>79.716579492364176</v>
      </c>
      <c r="O265" s="101">
        <f>(O$40*(1-'Model Assumptions'!$I$993)*$D265)/O$43</f>
        <v>76.712124361118612</v>
      </c>
      <c r="P265" s="101">
        <f>(P$40*(1-'Model Assumptions'!$I$993)*$D265)/P$43</f>
        <v>68.622100372005917</v>
      </c>
      <c r="Q265" s="101">
        <f>(Q$40*(1-'Model Assumptions'!$I$993)*$D265)/Q$43</f>
        <v>117.42939487663358</v>
      </c>
      <c r="R265" s="101">
        <f>(R$40*(1-'Model Assumptions'!$I$993)*$D265)/R$43</f>
        <v>114.54395298718339</v>
      </c>
      <c r="S265" s="101">
        <f>(S$40*(1-'Model Assumptions'!$I$993)*$D265)/S$43</f>
        <v>105.88582953572416</v>
      </c>
      <c r="T265" s="101">
        <f>(T$40*(1-'Model Assumptions'!$I$993)*$D265)/T$43</f>
        <v>79.628847676660016</v>
      </c>
      <c r="U265" s="101">
        <f>(U$40*(1-'Model Assumptions'!$I$993)*$D265)/U$43</f>
        <v>76.628707224875313</v>
      </c>
      <c r="V265" s="101">
        <f>(V$40*(1-'Model Assumptions'!$I$993)*$D265)/V$43</f>
        <v>68.547312594684357</v>
      </c>
      <c r="W265" s="101">
        <f>(W$40*(1-'Model Assumptions'!$I$993)*$D265)/W$43</f>
        <v>214.30113990537748</v>
      </c>
      <c r="X265" s="101">
        <f>(X$40*(1-'Model Assumptions'!$I$993)*$D265)/X$43</f>
        <v>210.39815277640784</v>
      </c>
      <c r="Y265" s="101">
        <f>(Y$40*(1-'Model Assumptions'!$I$993)*$D265)/Y$43</f>
        <v>198.68739360639003</v>
      </c>
      <c r="Z265" s="101">
        <f>(Z$40*(1-'Model Assumptions'!$I$993)*$D265)/Z$43</f>
        <v>152.07950695693583</v>
      </c>
      <c r="AA265" s="101">
        <f>(AA$40*(1-'Model Assumptions'!$I$993)*$D265)/AA$43</f>
        <v>148.02083181075341</v>
      </c>
      <c r="AB265" s="101">
        <f>(AB$40*(1-'Model Assumptions'!$I$993)*$D265)/AB$43</f>
        <v>137.09174873639481</v>
      </c>
      <c r="AC265" s="101">
        <f>(AC$40*(1-'Model Assumptions'!$I$993)*$D265)/AC$43</f>
        <v>183.59500440892313</v>
      </c>
      <c r="AD265" s="101">
        <f>(AD$40*(1-'Model Assumptions'!$I$993)*$D265)/AD$43</f>
        <v>179.68123058130129</v>
      </c>
      <c r="AE265" s="101">
        <f>(AE$40*(1-'Model Assumptions'!$I$993)*$D265)/AE$43</f>
        <v>167.93811131532706</v>
      </c>
      <c r="AF265" s="101">
        <f>(AF$40*(1-'Model Assumptions'!$I$993)*$D265)/AF$43</f>
        <v>127.46138417975504</v>
      </c>
      <c r="AG265" s="101">
        <f>(AG$40*(1-'Model Assumptions'!$I$993)*$D265)/AG$43</f>
        <v>123.38976499519006</v>
      </c>
      <c r="AH265" s="101">
        <f>(AH$40*(1-'Model Assumptions'!$I$993)*$D265)/AH$43</f>
        <v>112.42904093811848</v>
      </c>
      <c r="AI265" s="101">
        <f>(AI$40*(1-'Model Assumptions'!$I$993)*$D265)/AI$43</f>
        <v>214.82249700689809</v>
      </c>
      <c r="AJ265" s="101">
        <f>(AJ$40*(1-'Model Assumptions'!$I$993)*$D265)/AJ$43</f>
        <v>210.60669561701604</v>
      </c>
      <c r="AK265" s="101">
        <f>(AK$40*(1-'Model Assumptions'!$I$993)*$D265)/AK$43</f>
        <v>197.95569588115254</v>
      </c>
      <c r="AL265" s="101">
        <f>(AL$40*(1-'Model Assumptions'!$I$993)*$D265)/AL$43</f>
        <v>150.94330803224264</v>
      </c>
      <c r="AM265" s="101">
        <f>(AM$40*(1-'Model Assumptions'!$I$993)*$D265)/AM$43</f>
        <v>146.55815547352185</v>
      </c>
      <c r="AN265" s="101">
        <f>(AN$40*(1-'Model Assumptions'!$I$993)*$D265)/AN$43</f>
        <v>134.75175424212165</v>
      </c>
      <c r="AO265" s="101">
        <f>(AO$40*(1-'Model Assumptions'!$I$993)*$D265)/AO$43</f>
        <v>192.4526817854472</v>
      </c>
      <c r="AP265" s="101">
        <f>(AP$40*(1-'Model Assumptions'!$I$993)*$D265)/AP$43</f>
        <v>188.35193851452141</v>
      </c>
      <c r="AQ265" s="101">
        <f>(AQ$40*(1-'Model Assumptions'!$I$993)*$D265)/AQ$43</f>
        <v>176.04970870174407</v>
      </c>
      <c r="AR265" s="101">
        <f>(AR$40*(1-'Model Assumptions'!$I$993)*$D265)/AR$43</f>
        <v>133.62130822337633</v>
      </c>
      <c r="AS265" s="101">
        <f>(AS$40*(1-'Model Assumptions'!$I$993)*$D265)/AS$43</f>
        <v>129.35696668955958</v>
      </c>
      <c r="AT265" s="101">
        <f>(AT$40*(1-'Model Assumptions'!$I$993)*$D265)/AT$43</f>
        <v>117.87416641772391</v>
      </c>
      <c r="AU265" s="101">
        <f>(AU$40*(1-'Model Assumptions'!$I$993)*$D265)/AU$43</f>
        <v>231.80974960092604</v>
      </c>
      <c r="AV265" s="101">
        <f>(AV$40*(1-'Model Assumptions'!$I$993)*$D265)/AV$43</f>
        <v>227.43214773126172</v>
      </c>
      <c r="AW265" s="101">
        <f>(AW$40*(1-'Model Assumptions'!$I$993)*$D265)/AW$43</f>
        <v>214.3029376884862</v>
      </c>
      <c r="AX265" s="101">
        <f>(AX$40*(1-'Model Assumptions'!$I$993)*$D265)/AX$43</f>
        <v>163.7392090866667</v>
      </c>
      <c r="AY265" s="101">
        <f>(AY$40*(1-'Model Assumptions'!$I$993)*$D265)/AY$43</f>
        <v>159.18722225545932</v>
      </c>
      <c r="AZ265" s="101">
        <f>(AZ$40*(1-'Model Assumptions'!$I$993)*$D265)/AZ$43</f>
        <v>146.93353258661665</v>
      </c>
      <c r="BA265" s="101">
        <f>(BA$40*(1-'Model Assumptions'!$I$993)*$D265)/BA$43</f>
        <v>186.37617487806924</v>
      </c>
      <c r="BB265" s="101">
        <f>(BB$40*(1-'Model Assumptions'!$I$993)*$D265)/BB$43</f>
        <v>181.34238217373243</v>
      </c>
      <c r="BC265" s="101">
        <f>(BC$40*(1-'Model Assumptions'!$I$993)*$D265)/BC$43</f>
        <v>166.24639741004819</v>
      </c>
      <c r="BD265" s="101">
        <f>(BD$40*(1-'Model Assumptions'!$I$993)*$D265)/BD$43</f>
        <v>124.13908099489277</v>
      </c>
      <c r="BE265" s="101">
        <f>(BE$40*(1-'Model Assumptions'!$I$993)*$D265)/BE$43</f>
        <v>118.90681303535644</v>
      </c>
      <c r="BF265" s="101">
        <f>(BF$40*(1-'Model Assumptions'!$I$993)*$D265)/BF$43</f>
        <v>104.81506991618737</v>
      </c>
      <c r="BG265" s="101">
        <f>(BG$40*(1-'Model Assumptions'!$I$993)*$D265)/BG$43</f>
        <v>236.48937903285056</v>
      </c>
      <c r="BH265" s="101">
        <f>(BH$40*(1-'Model Assumptions'!$I$993)*$D265)/BH$43</f>
        <v>231.46097967783984</v>
      </c>
      <c r="BI265" s="101">
        <f>(BI$40*(1-'Model Assumptions'!$I$993)*$D265)/BI$43</f>
        <v>216.3775793959164</v>
      </c>
      <c r="BJ265" s="101">
        <f>(BJ$40*(1-'Model Assumptions'!$I$993)*$D265)/BJ$43</f>
        <v>164.25265594250908</v>
      </c>
      <c r="BK265" s="101">
        <f>(BK$40*(1-'Model Assumptions'!$I$993)*$D265)/BK$43</f>
        <v>159.02326443594666</v>
      </c>
      <c r="BL265" s="101">
        <f>(BL$40*(1-'Model Assumptions'!$I$993)*$D265)/BL$43</f>
        <v>144.94590358164712</v>
      </c>
      <c r="BM265" s="101">
        <f>(BM$40*(1-'Model Assumptions'!$I$993)*$D265)/BM$43</f>
        <v>243.88545874200824</v>
      </c>
      <c r="BN265" s="101">
        <f>(BN$40*(1-'Model Assumptions'!$I$993)*$D265)/BN$43</f>
        <v>238.22423973273803</v>
      </c>
      <c r="BO265" s="101">
        <f>(BO$40*(1-'Model Assumptions'!$I$993)*$D265)/BO$43</f>
        <v>221.24417827114488</v>
      </c>
      <c r="BP265" s="101">
        <f>(BP$40*(1-'Model Assumptions'!$I$993)*$D265)/BP$43</f>
        <v>167.03274774178993</v>
      </c>
      <c r="BQ265" s="101">
        <f>(BQ$40*(1-'Model Assumptions'!$I$993)*$D265)/BQ$43</f>
        <v>161.1460867306898</v>
      </c>
      <c r="BR265" s="101">
        <f>(BR$40*(1-'Model Assumptions'!$I$993)*$D265)/BR$43</f>
        <v>145.29683084446373</v>
      </c>
      <c r="BS265" s="101">
        <f>(BS$40*(1-'Model Assumptions'!$I$993)*$D265)/BS$43</f>
        <v>204.65423574413782</v>
      </c>
      <c r="BT265" s="101">
        <f>(BT$40*(1-'Model Assumptions'!$I$993)*$D265)/BT$43</f>
        <v>199.66538761751835</v>
      </c>
      <c r="BU265" s="101">
        <f>(BU$40*(1-'Model Assumptions'!$I$993)*$D265)/BU$43</f>
        <v>184.70243880387724</v>
      </c>
      <c r="BV265" s="101">
        <f>(BV$40*(1-'Model Assumptions'!$I$993)*$D265)/BV$43</f>
        <v>138.98445479322541</v>
      </c>
      <c r="BW265" s="101">
        <f>(BW$40*(1-'Model Assumptions'!$I$993)*$D265)/BW$43</f>
        <v>133.79677185478459</v>
      </c>
      <c r="BX265" s="101">
        <f>(BX$40*(1-'Model Assumptions'!$I$993)*$D265)/BX$43</f>
        <v>119.83015443998049</v>
      </c>
      <c r="BY265" s="101">
        <f>(BY$40*(1-'Model Assumptions'!$I$993)*$D265)/BY$43</f>
        <v>279.77999629014681</v>
      </c>
      <c r="BZ265" s="101">
        <f>(BZ$40*(1-'Model Assumptions'!$I$993)*$D265)/BZ$43</f>
        <v>273.84012089902944</v>
      </c>
      <c r="CA265" s="101">
        <f>(CA$40*(1-'Model Assumptions'!$I$993)*$D265)/CA$43</f>
        <v>256.02229250878594</v>
      </c>
      <c r="CB265" s="101">
        <f>(CB$40*(1-'Model Assumptions'!$I$993)*$D265)/CB$43</f>
        <v>194.36480389985172</v>
      </c>
      <c r="CC265" s="101">
        <f>(CC$40*(1-'Model Assumptions'!$I$993)*$D265)/CC$43</f>
        <v>188.18762113838702</v>
      </c>
      <c r="CD265" s="101">
        <f>(CD$40*(1-'Model Assumptions'!$I$993)*$D265)/CD$43</f>
        <v>171.55740826974522</v>
      </c>
      <c r="CE265" s="101">
        <f>(CE$40*(1-'Model Assumptions'!$I$993)*$D265)/CE$43</f>
        <v>275.04283779874419</v>
      </c>
      <c r="CF265" s="101">
        <f>(CF$40*(1-'Model Assumptions'!$I$993)*$D265)/CF$43</f>
        <v>268.3604779837371</v>
      </c>
      <c r="CG265" s="101">
        <f>(CG$40*(1-'Model Assumptions'!$I$993)*$D265)/CG$43</f>
        <v>248.30800518938983</v>
      </c>
      <c r="CH265" s="101">
        <f>(CH$40*(1-'Model Assumptions'!$I$993)*$D265)/CH$43</f>
        <v>186.8831497147203</v>
      </c>
      <c r="CI265" s="101">
        <f>(CI$40*(1-'Model Assumptions'!$I$993)*$D265)/CI$43</f>
        <v>179.93220110327468</v>
      </c>
      <c r="CJ265" s="101">
        <f>(CJ$40*(1-'Model Assumptions'!$I$993)*$D265)/CJ$43</f>
        <v>161.21655982855052</v>
      </c>
      <c r="CK265" s="101">
        <f>(CK$40*(1-'Model Assumptions'!$I$993)*$D265)/CK$43</f>
        <v>350.32500547520948</v>
      </c>
      <c r="CL265" s="101">
        <f>(CL$40*(1-'Model Assumptions'!$I$993)*$D265)/CL$43</f>
        <v>343.20039101546416</v>
      </c>
      <c r="CM265" s="101">
        <f>(CM$40*(1-'Model Assumptions'!$I$993)*$D265)/CM$43</f>
        <v>321.8265476362285</v>
      </c>
      <c r="CN265" s="101">
        <f>(CN$40*(1-'Model Assumptions'!$I$993)*$D265)/CN$43</f>
        <v>244.92277959572337</v>
      </c>
      <c r="CO265" s="101">
        <f>(CO$40*(1-'Model Assumptions'!$I$993)*$D265)/CO$43</f>
        <v>237.51303673493962</v>
      </c>
      <c r="CP265" s="101">
        <f>(CP$40*(1-'Model Assumptions'!$I$993)*$D265)/CP$43</f>
        <v>217.56483536089641</v>
      </c>
      <c r="CQ265" s="101">
        <f>(CQ$40*(1-'Model Assumptions'!$I$993)*$D265)/CQ$43</f>
        <v>404.47423270900367</v>
      </c>
      <c r="CR265" s="101">
        <f>(CR$40*(1-'Model Assumptions'!$I$993)*$D265)/CR$43</f>
        <v>396.25656611917384</v>
      </c>
      <c r="CS265" s="101">
        <f>(CS$40*(1-'Model Assumptions'!$I$993)*$D265)/CS$43</f>
        <v>371.6017685665758</v>
      </c>
      <c r="CT265" s="101">
        <f>(CT$40*(1-'Model Assumptions'!$I$993)*$D265)/CT$43</f>
        <v>282.81573284748367</v>
      </c>
      <c r="CU265" s="101">
        <f>(CU$40*(1-'Model Assumptions'!$I$993)*$D265)/CU$43</f>
        <v>274.26979106200673</v>
      </c>
      <c r="CV265" s="101">
        <f>(CV$40*(1-'Model Assumptions'!$I$993)*$D265)/CV$43</f>
        <v>251.25816727075292</v>
      </c>
      <c r="CW265" s="101">
        <f>(CW$40*(1-'Model Assumptions'!$I$993)*$D265)/CW$43</f>
        <v>367.13068197525945</v>
      </c>
      <c r="CX265" s="101">
        <f>(CX$40*(1-'Model Assumptions'!$I$993)*$D265)/CX$43</f>
        <v>358.63795456979989</v>
      </c>
      <c r="CY265" s="101">
        <f>(CY$40*(1-'Model Assumptions'!$I$993)*$D265)/CY$43</f>
        <v>333.15617678720361</v>
      </c>
      <c r="CZ265" s="101">
        <f>(CZ$40*(1-'Model Assumptions'!$I$993)*$D265)/CZ$43</f>
        <v>251.57745355085657</v>
      </c>
      <c r="DA265" s="101">
        <f>(DA$40*(1-'Model Assumptions'!$I$993)*$D265)/DA$43</f>
        <v>242.74386646798899</v>
      </c>
      <c r="DB265" s="101">
        <f>(DB$40*(1-'Model Assumptions'!$I$993)*$D265)/DB$43</f>
        <v>218.96135327972814</v>
      </c>
      <c r="DC265" s="101">
        <f>(DC$40*(1-'Model Assumptions'!$I$993)*$D265)/DC$43</f>
        <v>72.184587380189399</v>
      </c>
      <c r="DD265" s="101">
        <f>(DD$40*(1-'Model Assumptions'!$I$993)*$D265)/DD$43</f>
        <v>69.371056815086874</v>
      </c>
      <c r="DE265" s="101">
        <f>(DE$40*(1-'Model Assumptions'!$I$993)*$D265)/DE$43</f>
        <v>63.74759125109923</v>
      </c>
      <c r="DF265" s="101">
        <f>(DF$40*(1-'Model Assumptions'!$I$993)*$D265)/DF$43</f>
        <v>43.798311207190835</v>
      </c>
      <c r="DG265" s="101">
        <f>(DG$40*(1-'Model Assumptions'!$I$993)*$D265)/DG$43</f>
        <v>40.87439675921464</v>
      </c>
      <c r="DH265" s="101">
        <f>(DH$40*(1-'Model Assumptions'!$I$993)*$D265)/DH$43</f>
        <v>35.249492968740029</v>
      </c>
      <c r="DI265" s="101">
        <f>(DI$40*(1-'Model Assumptions'!$I$993)*$D265)/DI$43</f>
        <v>60.47742377638901</v>
      </c>
      <c r="DJ265" s="101">
        <f>(DJ$40*(1-'Model Assumptions'!$I$993)*$D265)/DJ$43</f>
        <v>58.107945639133334</v>
      </c>
      <c r="DK265" s="101">
        <f>(DK$40*(1-'Model Assumptions'!$I$993)*$D265)/DK$43</f>
        <v>53.36719158151331</v>
      </c>
      <c r="DL265" s="101">
        <f>(DL$40*(1-'Model Assumptions'!$I$993)*$D265)/DL$43</f>
        <v>36.624437490267454</v>
      </c>
      <c r="DM265" s="101">
        <f>(DM$40*(1-'Model Assumptions'!$I$993)*$D265)/DM$43</f>
        <v>34.159317291629378</v>
      </c>
      <c r="DN265" s="101">
        <f>(DN$40*(1-'Model Assumptions'!$I$993)*$D265)/DN$43</f>
        <v>29.418922790631086</v>
      </c>
      <c r="DO265" s="101">
        <f>(DO$40*(1-'Model Assumptions'!$I$993)*$D265)/DO$43</f>
        <v>75.034073607465757</v>
      </c>
      <c r="DP265" s="101">
        <f>(DP$40*(1-'Model Assumptions'!$I$993)*$D265)/DP$43</f>
        <v>72.319421113341278</v>
      </c>
      <c r="DQ265" s="101">
        <f>(DQ$40*(1-'Model Assumptions'!$I$993)*$D265)/DQ$43</f>
        <v>66.888318341983634</v>
      </c>
      <c r="DR265" s="101">
        <f>(DR$40*(1-'Model Assumptions'!$I$993)*$D265)/DR$43</f>
        <v>46.561144288628249</v>
      </c>
      <c r="DS265" s="101">
        <f>(DS$40*(1-'Model Assumptions'!$I$993)*$D265)/DS$43</f>
        <v>43.737905694738785</v>
      </c>
      <c r="DT265" s="101">
        <f>(DT$40*(1-'Model Assumptions'!$I$993)*$D265)/DT$43</f>
        <v>38.308600706489841</v>
      </c>
      <c r="DU265" s="101">
        <f>(DU$40*(1-'Model Assumptions'!$I$993)*$D265)/DU$43</f>
        <v>109.87151468769366</v>
      </c>
      <c r="DV265" s="101">
        <f>(DV$40*(1-'Model Assumptions'!$I$993)*$D265)/DV$43</f>
        <v>105.63773546672468</v>
      </c>
      <c r="DW265" s="101">
        <f>(DW$40*(1-'Model Assumptions'!$I$993)*$D265)/DW$43</f>
        <v>97.168379241678039</v>
      </c>
      <c r="DX265" s="101">
        <f>(DX$40*(1-'Model Assumptions'!$I$993)*$D265)/DX$43</f>
        <v>66.894790361174927</v>
      </c>
      <c r="DY265" s="101">
        <f>(DY$40*(1-'Model Assumptions'!$I$993)*$D265)/DY$43</f>
        <v>62.490940858123729</v>
      </c>
      <c r="DZ265" s="101">
        <f>(DZ$40*(1-'Model Assumptions'!$I$993)*$D265)/DZ$43</f>
        <v>54.022663302942306</v>
      </c>
      <c r="EA265" s="101">
        <f>(EA$40*(1-'Model Assumptions'!$I$993)*$D265)/EA$43</f>
        <v>172.88021708112055</v>
      </c>
      <c r="EB265" s="101">
        <f>(EB$40*(1-'Model Assumptions'!$I$993)*$D265)/EB$43</f>
        <v>168.75790041289051</v>
      </c>
      <c r="EC265" s="101">
        <f>(EC$40*(1-'Model Assumptions'!$I$993)*$D265)/EC$43</f>
        <v>160.51146929332165</v>
      </c>
      <c r="ED265" s="101">
        <f>(ED$40*(1-'Model Assumptions'!$I$993)*$D265)/ED$43</f>
        <v>117.85546947339351</v>
      </c>
      <c r="EE265" s="101">
        <f>(EE$40*(1-'Model Assumptions'!$I$993)*$D265)/EE$43</f>
        <v>113.56811631578553</v>
      </c>
      <c r="EF265" s="101">
        <f>(EF$40*(1-'Model Assumptions'!$I$993)*$D265)/EF$43</f>
        <v>105.3227638660819</v>
      </c>
      <c r="EG265" s="101" t="e">
        <f>(EG$40*(1-'Model Assumptions'!$I$993)*$D265)/EG$43</f>
        <v>#DIV/0!</v>
      </c>
      <c r="EH265" s="101" t="e">
        <f>(EH$40*(1-'Model Assumptions'!$I$993)*$D265)/EH$43</f>
        <v>#DIV/0!</v>
      </c>
      <c r="EI265" s="101" t="e">
        <f>(EI$40*(1-'Model Assumptions'!$I$993)*$D265)/EI$43</f>
        <v>#DIV/0!</v>
      </c>
      <c r="EJ265" s="101" t="e">
        <f>(EJ$40*(1-'Model Assumptions'!$I$993)*$D265)/EJ$43</f>
        <v>#DIV/0!</v>
      </c>
      <c r="EK265" s="101" t="e">
        <f>(EK$40*(1-'Model Assumptions'!$I$993)*$D265)/EK$43</f>
        <v>#DIV/0!</v>
      </c>
      <c r="EL265" s="101" t="e">
        <f>(EL$40*(1-'Model Assumptions'!$I$993)*$D265)/EL$43</f>
        <v>#DIV/0!</v>
      </c>
      <c r="EM265" s="101" t="e">
        <f>(EM$40*(1-'Model Assumptions'!$I$993)*$D265)/EM$43</f>
        <v>#DIV/0!</v>
      </c>
      <c r="EN265" s="101" t="e">
        <f>(EN$40*(1-'Model Assumptions'!$I$993)*$D265)/EN$43</f>
        <v>#DIV/0!</v>
      </c>
      <c r="EO265" s="101" t="e">
        <f>(EO$40*(1-'Model Assumptions'!$I$993)*$D265)/EO$43</f>
        <v>#DIV/0!</v>
      </c>
      <c r="EP265" s="101" t="e">
        <f>(EP$40*(1-'Model Assumptions'!$I$993)*$D265)/EP$43</f>
        <v>#DIV/0!</v>
      </c>
      <c r="EQ265" s="101" t="e">
        <f>(EQ$40*(1-'Model Assumptions'!$I$993)*$D265)/EQ$43</f>
        <v>#DIV/0!</v>
      </c>
      <c r="ER265" s="101" t="e">
        <f>(ER$40*(1-'Model Assumptions'!$I$993)*$D265)/ER$43</f>
        <v>#DIV/0!</v>
      </c>
      <c r="ES265" s="101" t="e">
        <f>(ES$40*(1-'Model Assumptions'!$I$993)*$D265)/ES$43</f>
        <v>#DIV/0!</v>
      </c>
      <c r="ET265" s="101" t="e">
        <f>(ET$40*(1-'Model Assumptions'!$I$993)*$D265)/ET$43</f>
        <v>#DIV/0!</v>
      </c>
      <c r="EU265" s="101" t="e">
        <f>(EU$40*(1-'Model Assumptions'!$I$993)*$D265)/EU$43</f>
        <v>#DIV/0!</v>
      </c>
      <c r="EV265" s="101" t="e">
        <f>(EV$40*(1-'Model Assumptions'!$I$993)*$D265)/EV$43</f>
        <v>#DIV/0!</v>
      </c>
      <c r="EW265" s="101" t="e">
        <f>(EW$40*(1-'Model Assumptions'!$I$993)*$D265)/EW$43</f>
        <v>#DIV/0!</v>
      </c>
      <c r="EX265" s="101" t="e">
        <f>(EX$40*(1-'Model Assumptions'!$I$993)*$D265)/EX$43</f>
        <v>#DIV/0!</v>
      </c>
      <c r="EY265" s="101" t="e">
        <f>(EY$40*(1-'Model Assumptions'!$I$993)*$D265)/EY$43</f>
        <v>#DIV/0!</v>
      </c>
      <c r="EZ265" s="101" t="e">
        <f>(EZ$40*(1-'Model Assumptions'!$I$993)*$D265)/EZ$43</f>
        <v>#DIV/0!</v>
      </c>
      <c r="FA265" s="101" t="e">
        <f>(FA$40*(1-'Model Assumptions'!$I$993)*$D265)/FA$43</f>
        <v>#DIV/0!</v>
      </c>
      <c r="FB265" s="101" t="e">
        <f>(FB$40*(1-'Model Assumptions'!$I$993)*$D265)/FB$43</f>
        <v>#DIV/0!</v>
      </c>
      <c r="FC265" s="101" t="e">
        <f>(FC$40*(1-'Model Assumptions'!$I$993)*$D265)/FC$43</f>
        <v>#DIV/0!</v>
      </c>
      <c r="FD265" s="101" t="e">
        <f>(FD$40*(1-'Model Assumptions'!$I$993)*$D265)/FD$43</f>
        <v>#DIV/0!</v>
      </c>
      <c r="FE265" s="101" t="e">
        <f>(FE$40*(1-'Model Assumptions'!$I$993)*$D265)/FE$43</f>
        <v>#DIV/0!</v>
      </c>
      <c r="FF265" s="101" t="e">
        <f>(FF$40*(1-'Model Assumptions'!$I$993)*$D265)/FF$43</f>
        <v>#DIV/0!</v>
      </c>
      <c r="FG265" s="101" t="e">
        <f>(FG$40*(1-'Model Assumptions'!$I$993)*$D265)/FG$43</f>
        <v>#DIV/0!</v>
      </c>
      <c r="FH265" s="101" t="e">
        <f>(FH$40*(1-'Model Assumptions'!$I$993)*$D265)/FH$43</f>
        <v>#DIV/0!</v>
      </c>
      <c r="FI265" s="101" t="e">
        <f>(FI$40*(1-'Model Assumptions'!$I$993)*$D265)/FI$43</f>
        <v>#DIV/0!</v>
      </c>
      <c r="FJ265" s="101" t="e">
        <f>(FJ$40*(1-'Model Assumptions'!$I$993)*$D265)/FJ$43</f>
        <v>#DIV/0!</v>
      </c>
      <c r="FK265" s="101" t="e">
        <f>(FK$40*(1-'Model Assumptions'!$I$993)*$D265)/FK$43</f>
        <v>#DIV/0!</v>
      </c>
      <c r="FL265" s="101" t="e">
        <f>(FL$40*(1-'Model Assumptions'!$I$993)*$D265)/FL$43</f>
        <v>#DIV/0!</v>
      </c>
      <c r="FM265" s="101" t="e">
        <f>(FM$40*(1-'Model Assumptions'!$I$993)*$D265)/FM$43</f>
        <v>#DIV/0!</v>
      </c>
      <c r="FN265" s="101" t="e">
        <f>(FN$40*(1-'Model Assumptions'!$I$993)*$D265)/FN$43</f>
        <v>#DIV/0!</v>
      </c>
      <c r="FO265" s="101" t="e">
        <f>(FO$40*(1-'Model Assumptions'!$I$993)*$D265)/FO$43</f>
        <v>#DIV/0!</v>
      </c>
      <c r="FP265" s="101" t="e">
        <f>(FP$40*(1-'Model Assumptions'!$I$993)*$D265)/FP$43</f>
        <v>#DIV/0!</v>
      </c>
      <c r="FQ265" s="101" t="e">
        <f>(FQ$40*(1-'Model Assumptions'!$I$993)*$D265)/FQ$43</f>
        <v>#DIV/0!</v>
      </c>
      <c r="FR265" s="101" t="e">
        <f>(FR$40*(1-'Model Assumptions'!$I$993)*$D265)/FR$43</f>
        <v>#DIV/0!</v>
      </c>
      <c r="FS265" s="101" t="e">
        <f>(FS$40*(1-'Model Assumptions'!$I$993)*$D265)/FS$43</f>
        <v>#DIV/0!</v>
      </c>
      <c r="FT265" s="101" t="e">
        <f>(FT$40*(1-'Model Assumptions'!$I$993)*$D265)/FT$43</f>
        <v>#DIV/0!</v>
      </c>
      <c r="FU265" s="101" t="e">
        <f>(FU$40*(1-'Model Assumptions'!$I$993)*$D265)/FU$43</f>
        <v>#DIV/0!</v>
      </c>
      <c r="FV265" s="101" t="e">
        <f>(FV$40*(1-'Model Assumptions'!$I$993)*$D265)/FV$43</f>
        <v>#DIV/0!</v>
      </c>
      <c r="FW265" s="101" t="e">
        <f>(FW$40*(1-'Model Assumptions'!$I$993)*$D265)/FW$43</f>
        <v>#DIV/0!</v>
      </c>
      <c r="FX265" s="101" t="e">
        <f>(FX$40*(1-'Model Assumptions'!$I$993)*$D265)/FX$43</f>
        <v>#DIV/0!</v>
      </c>
      <c r="FY265" s="101" t="e">
        <f>(FY$40*(1-'Model Assumptions'!$I$993)*$D265)/FY$43</f>
        <v>#DIV/0!</v>
      </c>
      <c r="FZ265" s="101" t="e">
        <f>(FZ$40*(1-'Model Assumptions'!$I$993)*$D265)/FZ$43</f>
        <v>#DIV/0!</v>
      </c>
      <c r="GA265" s="101" t="e">
        <f>(GA$40*(1-'Model Assumptions'!$I$993)*$D265)/GA$43</f>
        <v>#DIV/0!</v>
      </c>
      <c r="GB265" s="101" t="e">
        <f>(GB$40*(1-'Model Assumptions'!$I$993)*$D265)/GB$43</f>
        <v>#DIV/0!</v>
      </c>
      <c r="GC265" s="101" t="e">
        <f>(GC$40*(1-'Model Assumptions'!$I$993)*$D265)/GC$43</f>
        <v>#DIV/0!</v>
      </c>
      <c r="GD265" s="101" t="e">
        <f>(GD$40*(1-'Model Assumptions'!$I$993)*$D265)/GD$43</f>
        <v>#DIV/0!</v>
      </c>
      <c r="GE265" s="101" t="e">
        <f>(GE$40*(1-'Model Assumptions'!$I$993)*$D265)/GE$43</f>
        <v>#DIV/0!</v>
      </c>
      <c r="GF265" s="101" t="e">
        <f>(GF$40*(1-'Model Assumptions'!$I$993)*$D265)/GF$43</f>
        <v>#DIV/0!</v>
      </c>
      <c r="GG265" s="101" t="e">
        <f>(GG$40*(1-'Model Assumptions'!$I$993)*$D265)/GG$43</f>
        <v>#DIV/0!</v>
      </c>
      <c r="GH265" s="101" t="e">
        <f>(GH$40*(1-'Model Assumptions'!$I$993)*$D265)/GH$43</f>
        <v>#DIV/0!</v>
      </c>
      <c r="GI265" s="101" t="e">
        <f>(GI$40*(1-'Model Assumptions'!$I$993)*$D265)/GI$43</f>
        <v>#DIV/0!</v>
      </c>
      <c r="GJ265" s="101" t="e">
        <f>(GJ$40*(1-'Model Assumptions'!$I$993)*$D265)/GJ$43</f>
        <v>#DIV/0!</v>
      </c>
      <c r="GK265" s="101" t="e">
        <f>(GK$40*(1-'Model Assumptions'!$I$993)*$D265)/GK$43</f>
        <v>#DIV/0!</v>
      </c>
      <c r="GL265" s="101" t="e">
        <f>(GL$40*(1-'Model Assumptions'!$I$993)*$D265)/GL$43</f>
        <v>#DIV/0!</v>
      </c>
      <c r="GM265" s="101" t="e">
        <f>(GM$40*(1-'Model Assumptions'!$I$993)*$D265)/GM$43</f>
        <v>#DIV/0!</v>
      </c>
      <c r="GN265" s="101" t="e">
        <f>(GN$40*(1-'Model Assumptions'!$I$993)*$D265)/GN$43</f>
        <v>#DIV/0!</v>
      </c>
      <c r="GO265" s="101" t="e">
        <f>(GO$40*(1-'Model Assumptions'!$I$993)*$D265)/GO$43</f>
        <v>#DIV/0!</v>
      </c>
      <c r="GP265" s="101" t="e">
        <f>(GP$40*(1-'Model Assumptions'!$I$993)*$D265)/GP$43</f>
        <v>#DIV/0!</v>
      </c>
      <c r="GQ265" s="101" t="e">
        <f>(GQ$40*(1-'Model Assumptions'!$I$993)*$D265)/GQ$43</f>
        <v>#DIV/0!</v>
      </c>
      <c r="GR265" s="101" t="e">
        <f>(GR$40*(1-'Model Assumptions'!$I$993)*$D265)/GR$43</f>
        <v>#DIV/0!</v>
      </c>
      <c r="GS265" s="101" t="e">
        <f>(GS$40*(1-'Model Assumptions'!$I$993)*$D265)/GS$43</f>
        <v>#DIV/0!</v>
      </c>
      <c r="GT265" s="101" t="e">
        <f>(GT$40*(1-'Model Assumptions'!$I$993)*$D265)/GT$43</f>
        <v>#DIV/0!</v>
      </c>
      <c r="GU265" s="101" t="e">
        <f>(GU$40*(1-'Model Assumptions'!$I$993)*$D265)/GU$43</f>
        <v>#DIV/0!</v>
      </c>
      <c r="GV265" s="101" t="e">
        <f>(GV$40*(1-'Model Assumptions'!$I$993)*$D265)/GV$43</f>
        <v>#DIV/0!</v>
      </c>
      <c r="GX265" s="230"/>
    </row>
    <row r="266" spans="1:206" ht="12" hidden="1" customHeight="1" x14ac:dyDescent="0.2">
      <c r="A266" s="230"/>
      <c r="B266" s="230"/>
      <c r="C266" s="102">
        <f t="shared" si="381"/>
        <v>20</v>
      </c>
      <c r="D266" s="122">
        <f>1/(1+'Model Assumptions'!$I$991/12)^C265</f>
        <v>0.92403789818982107</v>
      </c>
      <c r="E266" s="101">
        <f>(E$40*(1-'Model Assumptions'!$I$993)*$D266)/E$43</f>
        <v>102.74308087130255</v>
      </c>
      <c r="F266" s="101">
        <f>(F$40*(1-'Model Assumptions'!$I$993)*$D266)/F$43</f>
        <v>100.08266025767678</v>
      </c>
      <c r="G266" s="101">
        <f>(G$40*(1-'Model Assumptions'!$I$993)*$D266)/G$43</f>
        <v>92.101398416799483</v>
      </c>
      <c r="H266" s="101">
        <f>(H$40*(1-'Model Assumptions'!$I$993)*$D266)/H$43</f>
        <v>69.000497163948879</v>
      </c>
      <c r="I266" s="101">
        <f>(I$40*(1-'Model Assumptions'!$I$993)*$D266)/I$43</f>
        <v>66.233373274029617</v>
      </c>
      <c r="J266" s="101">
        <f>(J$40*(1-'Model Assumptions'!$I$993)*$D266)/J$43</f>
        <v>58.785627814619666</v>
      </c>
      <c r="K266" s="101">
        <f>(K$40*(1-'Model Assumptions'!$I$993)*$D266)/K$43</f>
        <v>117.06924894010025</v>
      </c>
      <c r="L266" s="101">
        <f>(L$40*(1-'Model Assumptions'!$I$993)*$D266)/L$43</f>
        <v>114.19219919171762</v>
      </c>
      <c r="M266" s="101">
        <f>(M$40*(1-'Model Assumptions'!$I$993)*$D266)/M$43</f>
        <v>105.5610499465697</v>
      </c>
      <c r="N266" s="101">
        <f>(N$40*(1-'Model Assumptions'!$I$993)*$D266)/N$43</f>
        <v>79.38580530359917</v>
      </c>
      <c r="O266" s="101">
        <f>(O$40*(1-'Model Assumptions'!$I$993)*$D266)/O$43</f>
        <v>76.393816791155444</v>
      </c>
      <c r="P266" s="101">
        <f>(P$40*(1-'Model Assumptions'!$I$993)*$D266)/P$43</f>
        <v>68.337361366312948</v>
      </c>
      <c r="Q266" s="101">
        <f>(Q$40*(1-'Model Assumptions'!$I$993)*$D266)/Q$43</f>
        <v>116.94213597673053</v>
      </c>
      <c r="R266" s="101">
        <f>(R$40*(1-'Model Assumptions'!$I$993)*$D266)/R$43</f>
        <v>114.06866687520336</v>
      </c>
      <c r="S266" s="101">
        <f>(S$40*(1-'Model Assumptions'!$I$993)*$D266)/S$43</f>
        <v>105.44646924719416</v>
      </c>
      <c r="T266" s="101">
        <f>(T$40*(1-'Model Assumptions'!$I$993)*$D266)/T$43</f>
        <v>79.298437520325322</v>
      </c>
      <c r="U266" s="101">
        <f>(U$40*(1-'Model Assumptions'!$I$993)*$D266)/U$43</f>
        <v>76.310745784108178</v>
      </c>
      <c r="V266" s="101">
        <f>(V$40*(1-'Model Assumptions'!$I$993)*$D266)/V$43</f>
        <v>68.262883911718845</v>
      </c>
      <c r="W266" s="101">
        <f>(W$40*(1-'Model Assumptions'!$I$993)*$D266)/W$43</f>
        <v>213.41192355722239</v>
      </c>
      <c r="X266" s="101">
        <f>(X$40*(1-'Model Assumptions'!$I$993)*$D266)/X$43</f>
        <v>209.52513139559287</v>
      </c>
      <c r="Y266" s="101">
        <f>(Y$40*(1-'Model Assumptions'!$I$993)*$D266)/Y$43</f>
        <v>197.86296458727637</v>
      </c>
      <c r="Z266" s="101">
        <f>(Z$40*(1-'Model Assumptions'!$I$993)*$D266)/Z$43</f>
        <v>151.4484716583593</v>
      </c>
      <c r="AA266" s="101">
        <f>(AA$40*(1-'Model Assumptions'!$I$993)*$D266)/AA$43</f>
        <v>147.40663748788717</v>
      </c>
      <c r="AB266" s="101">
        <f>(AB$40*(1-'Model Assumptions'!$I$993)*$D266)/AB$43</f>
        <v>136.52290330595329</v>
      </c>
      <c r="AC266" s="101">
        <f>(AC$40*(1-'Model Assumptions'!$I$993)*$D266)/AC$43</f>
        <v>182.83319941137572</v>
      </c>
      <c r="AD266" s="101">
        <f>(AD$40*(1-'Model Assumptions'!$I$993)*$D266)/AD$43</f>
        <v>178.93566530917971</v>
      </c>
      <c r="AE266" s="101">
        <f>(AE$40*(1-'Model Assumptions'!$I$993)*$D266)/AE$43</f>
        <v>167.24127267916387</v>
      </c>
      <c r="AF266" s="101">
        <f>(AF$40*(1-'Model Assumptions'!$I$993)*$D266)/AF$43</f>
        <v>126.93249876822078</v>
      </c>
      <c r="AG266" s="101">
        <f>(AG$40*(1-'Model Assumptions'!$I$993)*$D266)/AG$43</f>
        <v>122.87777426906892</v>
      </c>
      <c r="AH266" s="101">
        <f>(AH$40*(1-'Model Assumptions'!$I$993)*$D266)/AH$43</f>
        <v>111.96253039480675</v>
      </c>
      <c r="AI266" s="101">
        <f>(AI$40*(1-'Model Assumptions'!$I$993)*$D266)/AI$43</f>
        <v>213.93111735126777</v>
      </c>
      <c r="AJ266" s="101">
        <f>(AJ$40*(1-'Model Assumptions'!$I$993)*$D266)/AJ$43</f>
        <v>209.73280891321099</v>
      </c>
      <c r="AK266" s="101">
        <f>(AK$40*(1-'Model Assumptions'!$I$993)*$D266)/AK$43</f>
        <v>197.13430295218507</v>
      </c>
      <c r="AL266" s="101">
        <f>(AL$40*(1-'Model Assumptions'!$I$993)*$D266)/AL$43</f>
        <v>150.31698725202585</v>
      </c>
      <c r="AM266" s="101">
        <f>(AM$40*(1-'Model Assumptions'!$I$993)*$D266)/AM$43</f>
        <v>145.95003034707571</v>
      </c>
      <c r="AN266" s="101">
        <f>(AN$40*(1-'Model Assumptions'!$I$993)*$D266)/AN$43</f>
        <v>134.19261833240327</v>
      </c>
      <c r="AO266" s="101">
        <f>(AO$40*(1-'Model Assumptions'!$I$993)*$D266)/AO$43</f>
        <v>191.65412293986444</v>
      </c>
      <c r="AP266" s="101">
        <f>(AP$40*(1-'Model Assumptions'!$I$993)*$D266)/AP$43</f>
        <v>187.57039520118315</v>
      </c>
      <c r="AQ266" s="101">
        <f>(AQ$40*(1-'Model Assumptions'!$I$993)*$D266)/AQ$43</f>
        <v>175.3192119851393</v>
      </c>
      <c r="AR266" s="101">
        <f>(AR$40*(1-'Model Assumptions'!$I$993)*$D266)/AR$43</f>
        <v>133.06686296103865</v>
      </c>
      <c r="AS266" s="101">
        <f>(AS$40*(1-'Model Assumptions'!$I$993)*$D266)/AS$43</f>
        <v>128.82021579043277</v>
      </c>
      <c r="AT266" s="101">
        <f>(AT$40*(1-'Model Assumptions'!$I$993)*$D266)/AT$43</f>
        <v>117.38506199275409</v>
      </c>
      <c r="AU266" s="101">
        <f>(AU$40*(1-'Model Assumptions'!$I$993)*$D266)/AU$43</f>
        <v>230.84788342000931</v>
      </c>
      <c r="AV266" s="101">
        <f>(AV$40*(1-'Model Assumptions'!$I$993)*$D266)/AV$43</f>
        <v>226.48844587345567</v>
      </c>
      <c r="AW266" s="101">
        <f>(AW$40*(1-'Model Assumptions'!$I$993)*$D266)/AW$43</f>
        <v>213.41371388065014</v>
      </c>
      <c r="AX266" s="101">
        <f>(AX$40*(1-'Model Assumptions'!$I$993)*$D266)/AX$43</f>
        <v>163.05979328132784</v>
      </c>
      <c r="AY266" s="101">
        <f>(AY$40*(1-'Model Assumptions'!$I$993)*$D266)/AY$43</f>
        <v>158.52669436228314</v>
      </c>
      <c r="AZ266" s="101">
        <f>(AZ$40*(1-'Model Assumptions'!$I$993)*$D266)/AZ$43</f>
        <v>146.32384987878834</v>
      </c>
      <c r="BA266" s="101">
        <f>(BA$40*(1-'Model Assumptions'!$I$993)*$D266)/BA$43</f>
        <v>185.60282975409382</v>
      </c>
      <c r="BB266" s="101">
        <f>(BB$40*(1-'Model Assumptions'!$I$993)*$D266)/BB$43</f>
        <v>180.58992415641407</v>
      </c>
      <c r="BC266" s="101">
        <f>(BC$40*(1-'Model Assumptions'!$I$993)*$D266)/BC$43</f>
        <v>165.55657833365794</v>
      </c>
      <c r="BD266" s="101">
        <f>(BD$40*(1-'Model Assumptions'!$I$993)*$D266)/BD$43</f>
        <v>123.62398107375212</v>
      </c>
      <c r="BE266" s="101">
        <f>(BE$40*(1-'Model Assumptions'!$I$993)*$D266)/BE$43</f>
        <v>118.41342376964955</v>
      </c>
      <c r="BF266" s="101">
        <f>(BF$40*(1-'Model Assumptions'!$I$993)*$D266)/BF$43</f>
        <v>104.38015261363056</v>
      </c>
      <c r="BG266" s="101">
        <f>(BG$40*(1-'Model Assumptions'!$I$993)*$D266)/BG$43</f>
        <v>235.50809530242375</v>
      </c>
      <c r="BH266" s="101">
        <f>(BH$40*(1-'Model Assumptions'!$I$993)*$D266)/BH$43</f>
        <v>230.50056067502717</v>
      </c>
      <c r="BI266" s="101">
        <f>(BI$40*(1-'Model Assumptions'!$I$993)*$D266)/BI$43</f>
        <v>215.47974711626526</v>
      </c>
      <c r="BJ266" s="101">
        <f>(BJ$40*(1-'Model Assumptions'!$I$993)*$D266)/BJ$43</f>
        <v>163.5711096522912</v>
      </c>
      <c r="BK266" s="101">
        <f>(BK$40*(1-'Model Assumptions'!$I$993)*$D266)/BK$43</f>
        <v>158.363416865673</v>
      </c>
      <c r="BL266" s="101">
        <f>(BL$40*(1-'Model Assumptions'!$I$993)*$D266)/BL$43</f>
        <v>144.34446829707593</v>
      </c>
      <c r="BM266" s="101">
        <f>(BM$40*(1-'Model Assumptions'!$I$993)*$D266)/BM$43</f>
        <v>242.87348588415753</v>
      </c>
      <c r="BN266" s="101">
        <f>(BN$40*(1-'Model Assumptions'!$I$993)*$D266)/BN$43</f>
        <v>237.23575741019553</v>
      </c>
      <c r="BO266" s="101">
        <f>(BO$40*(1-'Model Assumptions'!$I$993)*$D266)/BO$43</f>
        <v>220.32615263516502</v>
      </c>
      <c r="BP266" s="101">
        <f>(BP$40*(1-'Model Assumptions'!$I$993)*$D266)/BP$43</f>
        <v>166.33966580095259</v>
      </c>
      <c r="BQ266" s="101">
        <f>(BQ$40*(1-'Model Assumptions'!$I$993)*$D266)/BQ$43</f>
        <v>160.47743076915168</v>
      </c>
      <c r="BR266" s="101">
        <f>(BR$40*(1-'Model Assumptions'!$I$993)*$D266)/BR$43</f>
        <v>144.69393943017133</v>
      </c>
      <c r="BS266" s="101">
        <f>(BS$40*(1-'Model Assumptions'!$I$993)*$D266)/BS$43</f>
        <v>203.80504804395466</v>
      </c>
      <c r="BT266" s="101">
        <f>(BT$40*(1-'Model Assumptions'!$I$993)*$D266)/BT$43</f>
        <v>198.83690053196844</v>
      </c>
      <c r="BU266" s="101">
        <f>(BU$40*(1-'Model Assumptions'!$I$993)*$D266)/BU$43</f>
        <v>183.93603864286527</v>
      </c>
      <c r="BV266" s="101">
        <f>(BV$40*(1-'Model Assumptions'!$I$993)*$D266)/BV$43</f>
        <v>138.4077558106809</v>
      </c>
      <c r="BW266" s="101">
        <f>(BW$40*(1-'Model Assumptions'!$I$993)*$D266)/BW$43</f>
        <v>133.24159852758632</v>
      </c>
      <c r="BX266" s="101">
        <f>(BX$40*(1-'Model Assumptions'!$I$993)*$D266)/BX$43</f>
        <v>119.33293388213822</v>
      </c>
      <c r="BY266" s="101">
        <f>(BY$40*(1-'Model Assumptions'!$I$993)*$D266)/BY$43</f>
        <v>278.61908344246984</v>
      </c>
      <c r="BZ266" s="101">
        <f>(BZ$40*(1-'Model Assumptions'!$I$993)*$D266)/BZ$43</f>
        <v>272.70385483720776</v>
      </c>
      <c r="CA266" s="101">
        <f>(CA$40*(1-'Model Assumptions'!$I$993)*$D266)/CA$43</f>
        <v>254.95995934484904</v>
      </c>
      <c r="CB266" s="101">
        <f>(CB$40*(1-'Model Assumptions'!$I$993)*$D266)/CB$43</f>
        <v>193.55831093761165</v>
      </c>
      <c r="CC266" s="101">
        <f>(CC$40*(1-'Model Assumptions'!$I$993)*$D266)/CC$43</f>
        <v>187.40675963988744</v>
      </c>
      <c r="CD266" s="101">
        <f>(CD$40*(1-'Model Assumptions'!$I$993)*$D266)/CD$43</f>
        <v>170.84555180389563</v>
      </c>
      <c r="CE266" s="101">
        <f>(CE$40*(1-'Model Assumptions'!$I$993)*$D266)/CE$43</f>
        <v>273.90158121036762</v>
      </c>
      <c r="CF266" s="101">
        <f>(CF$40*(1-'Model Assumptions'!$I$993)*$D266)/CF$43</f>
        <v>267.24694902944776</v>
      </c>
      <c r="CG266" s="101">
        <f>(CG$40*(1-'Model Assumptions'!$I$993)*$D266)/CG$43</f>
        <v>247.27768151640478</v>
      </c>
      <c r="CH266" s="101">
        <f>(CH$40*(1-'Model Assumptions'!$I$993)*$D266)/CH$43</f>
        <v>186.1077009607173</v>
      </c>
      <c r="CI266" s="101">
        <f>(CI$40*(1-'Model Assumptions'!$I$993)*$D266)/CI$43</f>
        <v>179.18559445969262</v>
      </c>
      <c r="CJ266" s="101">
        <f>(CJ$40*(1-'Model Assumptions'!$I$993)*$D266)/CJ$43</f>
        <v>160.54761144751916</v>
      </c>
      <c r="CK266" s="101">
        <f>(CK$40*(1-'Model Assumptions'!$I$993)*$D266)/CK$43</f>
        <v>348.87137474709652</v>
      </c>
      <c r="CL266" s="101">
        <f>(CL$40*(1-'Model Assumptions'!$I$993)*$D266)/CL$43</f>
        <v>341.77632300295181</v>
      </c>
      <c r="CM266" s="101">
        <f>(CM$40*(1-'Model Assumptions'!$I$993)*$D266)/CM$43</f>
        <v>320.49116777051796</v>
      </c>
      <c r="CN266" s="101">
        <f>(CN$40*(1-'Model Assumptions'!$I$993)*$D266)/CN$43</f>
        <v>243.90650250196512</v>
      </c>
      <c r="CO266" s="101">
        <f>(CO$40*(1-'Model Assumptions'!$I$993)*$D266)/CO$43</f>
        <v>236.5275054621805</v>
      </c>
      <c r="CP266" s="101">
        <f>(CP$40*(1-'Model Assumptions'!$I$993)*$D266)/CP$43</f>
        <v>216.66207670794662</v>
      </c>
      <c r="CQ266" s="101">
        <f>(CQ$40*(1-'Model Assumptions'!$I$993)*$D266)/CQ$43</f>
        <v>402.79591639070895</v>
      </c>
      <c r="CR266" s="101">
        <f>(CR$40*(1-'Model Assumptions'!$I$993)*$D266)/CR$43</f>
        <v>394.61234800249673</v>
      </c>
      <c r="CS266" s="101">
        <f>(CS$40*(1-'Model Assumptions'!$I$993)*$D266)/CS$43</f>
        <v>370.05985251443229</v>
      </c>
      <c r="CT266" s="101">
        <f>(CT$40*(1-'Model Assumptions'!$I$993)*$D266)/CT$43</f>
        <v>281.64222358255631</v>
      </c>
      <c r="CU266" s="101">
        <f>(CU$40*(1-'Model Assumptions'!$I$993)*$D266)/CU$43</f>
        <v>273.13174213643822</v>
      </c>
      <c r="CV266" s="101">
        <f>(CV$40*(1-'Model Assumptions'!$I$993)*$D266)/CV$43</f>
        <v>250.21560226133067</v>
      </c>
      <c r="CW266" s="101">
        <f>(CW$40*(1-'Model Assumptions'!$I$993)*$D266)/CW$43</f>
        <v>365.60731814963589</v>
      </c>
      <c r="CX266" s="101">
        <f>(CX$40*(1-'Model Assumptions'!$I$993)*$D266)/CX$43</f>
        <v>357.14983027697912</v>
      </c>
      <c r="CY266" s="101">
        <f>(CY$40*(1-'Model Assumptions'!$I$993)*$D266)/CY$43</f>
        <v>331.77378601215293</v>
      </c>
      <c r="CZ266" s="101">
        <f>(CZ$40*(1-'Model Assumptions'!$I$993)*$D266)/CZ$43</f>
        <v>250.53356370209778</v>
      </c>
      <c r="DA266" s="101">
        <f>(DA$40*(1-'Model Assumptions'!$I$993)*$D266)/DA$43</f>
        <v>241.73663050754087</v>
      </c>
      <c r="DB266" s="101">
        <f>(DB$40*(1-'Model Assumptions'!$I$993)*$D266)/DB$43</f>
        <v>218.05279994661723</v>
      </c>
      <c r="DC266" s="101">
        <f>(DC$40*(1-'Model Assumptions'!$I$993)*$D266)/DC$43</f>
        <v>71.885066270728018</v>
      </c>
      <c r="DD266" s="101">
        <f>(DD$40*(1-'Model Assumptions'!$I$993)*$D266)/DD$43</f>
        <v>69.083210106310574</v>
      </c>
      <c r="DE266" s="101">
        <f>(DE$40*(1-'Model Assumptions'!$I$993)*$D266)/DE$43</f>
        <v>63.483078424331175</v>
      </c>
      <c r="DF266" s="101">
        <f>(DF$40*(1-'Model Assumptions'!$I$993)*$D266)/DF$43</f>
        <v>43.616575476040666</v>
      </c>
      <c r="DG266" s="101">
        <f>(DG$40*(1-'Model Assumptions'!$I$993)*$D266)/DG$43</f>
        <v>40.704793453159809</v>
      </c>
      <c r="DH266" s="101">
        <f>(DH$40*(1-'Model Assumptions'!$I$993)*$D266)/DH$43</f>
        <v>35.103229512438205</v>
      </c>
      <c r="DI266" s="101">
        <f>(DI$40*(1-'Model Assumptions'!$I$993)*$D266)/DI$43</f>
        <v>60.226480109267065</v>
      </c>
      <c r="DJ266" s="101">
        <f>(DJ$40*(1-'Model Assumptions'!$I$993)*$D266)/DJ$43</f>
        <v>57.86683383150207</v>
      </c>
      <c r="DK266" s="101">
        <f>(DK$40*(1-'Model Assumptions'!$I$993)*$D266)/DK$43</f>
        <v>53.145750952544375</v>
      </c>
      <c r="DL266" s="101">
        <f>(DL$40*(1-'Model Assumptions'!$I$993)*$D266)/DL$43</f>
        <v>36.472468869975877</v>
      </c>
      <c r="DM266" s="101">
        <f>(DM$40*(1-'Model Assumptions'!$I$993)*$D266)/DM$43</f>
        <v>34.017577385854977</v>
      </c>
      <c r="DN266" s="101">
        <f>(DN$40*(1-'Model Assumptions'!$I$993)*$D266)/DN$43</f>
        <v>29.296852571582821</v>
      </c>
      <c r="DO266" s="101">
        <f>(DO$40*(1-'Model Assumptions'!$I$993)*$D266)/DO$43</f>
        <v>74.722728903700329</v>
      </c>
      <c r="DP266" s="101">
        <f>(DP$40*(1-'Model Assumptions'!$I$993)*$D266)/DP$43</f>
        <v>72.019340527808737</v>
      </c>
      <c r="DQ266" s="101">
        <f>(DQ$40*(1-'Model Assumptions'!$I$993)*$D266)/DQ$43</f>
        <v>66.610773452597812</v>
      </c>
      <c r="DR266" s="101">
        <f>(DR$40*(1-'Model Assumptions'!$I$993)*$D266)/DR$43</f>
        <v>46.367944519795756</v>
      </c>
      <c r="DS266" s="101">
        <f>(DS$40*(1-'Model Assumptions'!$I$993)*$D266)/DS$43</f>
        <v>43.5564206088685</v>
      </c>
      <c r="DT266" s="101">
        <f>(DT$40*(1-'Model Assumptions'!$I$993)*$D266)/DT$43</f>
        <v>38.149643857085309</v>
      </c>
      <c r="DU266" s="101">
        <f>(DU$40*(1-'Model Assumptions'!$I$993)*$D266)/DU$43</f>
        <v>109.41561628649988</v>
      </c>
      <c r="DV266" s="101">
        <f>(DV$40*(1-'Model Assumptions'!$I$993)*$D266)/DV$43</f>
        <v>105.19940461416564</v>
      </c>
      <c r="DW266" s="101">
        <f>(DW$40*(1-'Model Assumptions'!$I$993)*$D266)/DW$43</f>
        <v>96.76519094606941</v>
      </c>
      <c r="DX266" s="101">
        <f>(DX$40*(1-'Model Assumptions'!$I$993)*$D266)/DX$43</f>
        <v>66.617218616937691</v>
      </c>
      <c r="DY266" s="101">
        <f>(DY$40*(1-'Model Assumptions'!$I$993)*$D266)/DY$43</f>
        <v>62.231642348338973</v>
      </c>
      <c r="DZ266" s="101">
        <f>(DZ$40*(1-'Model Assumptions'!$I$993)*$D266)/DZ$43</f>
        <v>53.798502874299388</v>
      </c>
      <c r="EA266" s="101">
        <f>(EA$40*(1-'Model Assumptions'!$I$993)*$D266)/EA$43</f>
        <v>172.16287178202876</v>
      </c>
      <c r="EB266" s="101">
        <f>(EB$40*(1-'Model Assumptions'!$I$993)*$D266)/EB$43</f>
        <v>168.0576601622146</v>
      </c>
      <c r="EC266" s="101">
        <f>(EC$40*(1-'Model Assumptions'!$I$993)*$D266)/EC$43</f>
        <v>159.84544659915846</v>
      </c>
      <c r="ED266" s="101">
        <f>(ED$40*(1-'Model Assumptions'!$I$993)*$D266)/ED$43</f>
        <v>117.36644262910558</v>
      </c>
      <c r="EE266" s="101">
        <f>(EE$40*(1-'Model Assumptions'!$I$993)*$D266)/EE$43</f>
        <v>113.09687931862459</v>
      </c>
      <c r="EF266" s="101">
        <f>(EF$40*(1-'Model Assumptions'!$I$993)*$D266)/EF$43</f>
        <v>104.88573994962512</v>
      </c>
      <c r="EG266" s="101" t="e">
        <f>(EG$40*(1-'Model Assumptions'!$I$993)*$D266)/EG$43</f>
        <v>#DIV/0!</v>
      </c>
      <c r="EH266" s="101" t="e">
        <f>(EH$40*(1-'Model Assumptions'!$I$993)*$D266)/EH$43</f>
        <v>#DIV/0!</v>
      </c>
      <c r="EI266" s="101" t="e">
        <f>(EI$40*(1-'Model Assumptions'!$I$993)*$D266)/EI$43</f>
        <v>#DIV/0!</v>
      </c>
      <c r="EJ266" s="101" t="e">
        <f>(EJ$40*(1-'Model Assumptions'!$I$993)*$D266)/EJ$43</f>
        <v>#DIV/0!</v>
      </c>
      <c r="EK266" s="101" t="e">
        <f>(EK$40*(1-'Model Assumptions'!$I$993)*$D266)/EK$43</f>
        <v>#DIV/0!</v>
      </c>
      <c r="EL266" s="101" t="e">
        <f>(EL$40*(1-'Model Assumptions'!$I$993)*$D266)/EL$43</f>
        <v>#DIV/0!</v>
      </c>
      <c r="EM266" s="101" t="e">
        <f>(EM$40*(1-'Model Assumptions'!$I$993)*$D266)/EM$43</f>
        <v>#DIV/0!</v>
      </c>
      <c r="EN266" s="101" t="e">
        <f>(EN$40*(1-'Model Assumptions'!$I$993)*$D266)/EN$43</f>
        <v>#DIV/0!</v>
      </c>
      <c r="EO266" s="101" t="e">
        <f>(EO$40*(1-'Model Assumptions'!$I$993)*$D266)/EO$43</f>
        <v>#DIV/0!</v>
      </c>
      <c r="EP266" s="101" t="e">
        <f>(EP$40*(1-'Model Assumptions'!$I$993)*$D266)/EP$43</f>
        <v>#DIV/0!</v>
      </c>
      <c r="EQ266" s="101" t="e">
        <f>(EQ$40*(1-'Model Assumptions'!$I$993)*$D266)/EQ$43</f>
        <v>#DIV/0!</v>
      </c>
      <c r="ER266" s="101" t="e">
        <f>(ER$40*(1-'Model Assumptions'!$I$993)*$D266)/ER$43</f>
        <v>#DIV/0!</v>
      </c>
      <c r="ES266" s="101" t="e">
        <f>(ES$40*(1-'Model Assumptions'!$I$993)*$D266)/ES$43</f>
        <v>#DIV/0!</v>
      </c>
      <c r="ET266" s="101" t="e">
        <f>(ET$40*(1-'Model Assumptions'!$I$993)*$D266)/ET$43</f>
        <v>#DIV/0!</v>
      </c>
      <c r="EU266" s="101" t="e">
        <f>(EU$40*(1-'Model Assumptions'!$I$993)*$D266)/EU$43</f>
        <v>#DIV/0!</v>
      </c>
      <c r="EV266" s="101" t="e">
        <f>(EV$40*(1-'Model Assumptions'!$I$993)*$D266)/EV$43</f>
        <v>#DIV/0!</v>
      </c>
      <c r="EW266" s="101" t="e">
        <f>(EW$40*(1-'Model Assumptions'!$I$993)*$D266)/EW$43</f>
        <v>#DIV/0!</v>
      </c>
      <c r="EX266" s="101" t="e">
        <f>(EX$40*(1-'Model Assumptions'!$I$993)*$D266)/EX$43</f>
        <v>#DIV/0!</v>
      </c>
      <c r="EY266" s="101" t="e">
        <f>(EY$40*(1-'Model Assumptions'!$I$993)*$D266)/EY$43</f>
        <v>#DIV/0!</v>
      </c>
      <c r="EZ266" s="101" t="e">
        <f>(EZ$40*(1-'Model Assumptions'!$I$993)*$D266)/EZ$43</f>
        <v>#DIV/0!</v>
      </c>
      <c r="FA266" s="101" t="e">
        <f>(FA$40*(1-'Model Assumptions'!$I$993)*$D266)/FA$43</f>
        <v>#DIV/0!</v>
      </c>
      <c r="FB266" s="101" t="e">
        <f>(FB$40*(1-'Model Assumptions'!$I$993)*$D266)/FB$43</f>
        <v>#DIV/0!</v>
      </c>
      <c r="FC266" s="101" t="e">
        <f>(FC$40*(1-'Model Assumptions'!$I$993)*$D266)/FC$43</f>
        <v>#DIV/0!</v>
      </c>
      <c r="FD266" s="101" t="e">
        <f>(FD$40*(1-'Model Assumptions'!$I$993)*$D266)/FD$43</f>
        <v>#DIV/0!</v>
      </c>
      <c r="FE266" s="101" t="e">
        <f>(FE$40*(1-'Model Assumptions'!$I$993)*$D266)/FE$43</f>
        <v>#DIV/0!</v>
      </c>
      <c r="FF266" s="101" t="e">
        <f>(FF$40*(1-'Model Assumptions'!$I$993)*$D266)/FF$43</f>
        <v>#DIV/0!</v>
      </c>
      <c r="FG266" s="101" t="e">
        <f>(FG$40*(1-'Model Assumptions'!$I$993)*$D266)/FG$43</f>
        <v>#DIV/0!</v>
      </c>
      <c r="FH266" s="101" t="e">
        <f>(FH$40*(1-'Model Assumptions'!$I$993)*$D266)/FH$43</f>
        <v>#DIV/0!</v>
      </c>
      <c r="FI266" s="101" t="e">
        <f>(FI$40*(1-'Model Assumptions'!$I$993)*$D266)/FI$43</f>
        <v>#DIV/0!</v>
      </c>
      <c r="FJ266" s="101" t="e">
        <f>(FJ$40*(1-'Model Assumptions'!$I$993)*$D266)/FJ$43</f>
        <v>#DIV/0!</v>
      </c>
      <c r="FK266" s="101" t="e">
        <f>(FK$40*(1-'Model Assumptions'!$I$993)*$D266)/FK$43</f>
        <v>#DIV/0!</v>
      </c>
      <c r="FL266" s="101" t="e">
        <f>(FL$40*(1-'Model Assumptions'!$I$993)*$D266)/FL$43</f>
        <v>#DIV/0!</v>
      </c>
      <c r="FM266" s="101" t="e">
        <f>(FM$40*(1-'Model Assumptions'!$I$993)*$D266)/FM$43</f>
        <v>#DIV/0!</v>
      </c>
      <c r="FN266" s="101" t="e">
        <f>(FN$40*(1-'Model Assumptions'!$I$993)*$D266)/FN$43</f>
        <v>#DIV/0!</v>
      </c>
      <c r="FO266" s="101" t="e">
        <f>(FO$40*(1-'Model Assumptions'!$I$993)*$D266)/FO$43</f>
        <v>#DIV/0!</v>
      </c>
      <c r="FP266" s="101" t="e">
        <f>(FP$40*(1-'Model Assumptions'!$I$993)*$D266)/FP$43</f>
        <v>#DIV/0!</v>
      </c>
      <c r="FQ266" s="101" t="e">
        <f>(FQ$40*(1-'Model Assumptions'!$I$993)*$D266)/FQ$43</f>
        <v>#DIV/0!</v>
      </c>
      <c r="FR266" s="101" t="e">
        <f>(FR$40*(1-'Model Assumptions'!$I$993)*$D266)/FR$43</f>
        <v>#DIV/0!</v>
      </c>
      <c r="FS266" s="101" t="e">
        <f>(FS$40*(1-'Model Assumptions'!$I$993)*$D266)/FS$43</f>
        <v>#DIV/0!</v>
      </c>
      <c r="FT266" s="101" t="e">
        <f>(FT$40*(1-'Model Assumptions'!$I$993)*$D266)/FT$43</f>
        <v>#DIV/0!</v>
      </c>
      <c r="FU266" s="101" t="e">
        <f>(FU$40*(1-'Model Assumptions'!$I$993)*$D266)/FU$43</f>
        <v>#DIV/0!</v>
      </c>
      <c r="FV266" s="101" t="e">
        <f>(FV$40*(1-'Model Assumptions'!$I$993)*$D266)/FV$43</f>
        <v>#DIV/0!</v>
      </c>
      <c r="FW266" s="101" t="e">
        <f>(FW$40*(1-'Model Assumptions'!$I$993)*$D266)/FW$43</f>
        <v>#DIV/0!</v>
      </c>
      <c r="FX266" s="101" t="e">
        <f>(FX$40*(1-'Model Assumptions'!$I$993)*$D266)/FX$43</f>
        <v>#DIV/0!</v>
      </c>
      <c r="FY266" s="101" t="e">
        <f>(FY$40*(1-'Model Assumptions'!$I$993)*$D266)/FY$43</f>
        <v>#DIV/0!</v>
      </c>
      <c r="FZ266" s="101" t="e">
        <f>(FZ$40*(1-'Model Assumptions'!$I$993)*$D266)/FZ$43</f>
        <v>#DIV/0!</v>
      </c>
      <c r="GA266" s="101" t="e">
        <f>(GA$40*(1-'Model Assumptions'!$I$993)*$D266)/GA$43</f>
        <v>#DIV/0!</v>
      </c>
      <c r="GB266" s="101" t="e">
        <f>(GB$40*(1-'Model Assumptions'!$I$993)*$D266)/GB$43</f>
        <v>#DIV/0!</v>
      </c>
      <c r="GC266" s="101" t="e">
        <f>(GC$40*(1-'Model Assumptions'!$I$993)*$D266)/GC$43</f>
        <v>#DIV/0!</v>
      </c>
      <c r="GD266" s="101" t="e">
        <f>(GD$40*(1-'Model Assumptions'!$I$993)*$D266)/GD$43</f>
        <v>#DIV/0!</v>
      </c>
      <c r="GE266" s="101" t="e">
        <f>(GE$40*(1-'Model Assumptions'!$I$993)*$D266)/GE$43</f>
        <v>#DIV/0!</v>
      </c>
      <c r="GF266" s="101" t="e">
        <f>(GF$40*(1-'Model Assumptions'!$I$993)*$D266)/GF$43</f>
        <v>#DIV/0!</v>
      </c>
      <c r="GG266" s="101" t="e">
        <f>(GG$40*(1-'Model Assumptions'!$I$993)*$D266)/GG$43</f>
        <v>#DIV/0!</v>
      </c>
      <c r="GH266" s="101" t="e">
        <f>(GH$40*(1-'Model Assumptions'!$I$993)*$D266)/GH$43</f>
        <v>#DIV/0!</v>
      </c>
      <c r="GI266" s="101" t="e">
        <f>(GI$40*(1-'Model Assumptions'!$I$993)*$D266)/GI$43</f>
        <v>#DIV/0!</v>
      </c>
      <c r="GJ266" s="101" t="e">
        <f>(GJ$40*(1-'Model Assumptions'!$I$993)*$D266)/GJ$43</f>
        <v>#DIV/0!</v>
      </c>
      <c r="GK266" s="101" t="e">
        <f>(GK$40*(1-'Model Assumptions'!$I$993)*$D266)/GK$43</f>
        <v>#DIV/0!</v>
      </c>
      <c r="GL266" s="101" t="e">
        <f>(GL$40*(1-'Model Assumptions'!$I$993)*$D266)/GL$43</f>
        <v>#DIV/0!</v>
      </c>
      <c r="GM266" s="101" t="e">
        <f>(GM$40*(1-'Model Assumptions'!$I$993)*$D266)/GM$43</f>
        <v>#DIV/0!</v>
      </c>
      <c r="GN266" s="101" t="e">
        <f>(GN$40*(1-'Model Assumptions'!$I$993)*$D266)/GN$43</f>
        <v>#DIV/0!</v>
      </c>
      <c r="GO266" s="101" t="e">
        <f>(GO$40*(1-'Model Assumptions'!$I$993)*$D266)/GO$43</f>
        <v>#DIV/0!</v>
      </c>
      <c r="GP266" s="101" t="e">
        <f>(GP$40*(1-'Model Assumptions'!$I$993)*$D266)/GP$43</f>
        <v>#DIV/0!</v>
      </c>
      <c r="GQ266" s="101" t="e">
        <f>(GQ$40*(1-'Model Assumptions'!$I$993)*$D266)/GQ$43</f>
        <v>#DIV/0!</v>
      </c>
      <c r="GR266" s="101" t="e">
        <f>(GR$40*(1-'Model Assumptions'!$I$993)*$D266)/GR$43</f>
        <v>#DIV/0!</v>
      </c>
      <c r="GS266" s="101" t="e">
        <f>(GS$40*(1-'Model Assumptions'!$I$993)*$D266)/GS$43</f>
        <v>#DIV/0!</v>
      </c>
      <c r="GT266" s="101" t="e">
        <f>(GT$40*(1-'Model Assumptions'!$I$993)*$D266)/GT$43</f>
        <v>#DIV/0!</v>
      </c>
      <c r="GU266" s="101" t="e">
        <f>(GU$40*(1-'Model Assumptions'!$I$993)*$D266)/GU$43</f>
        <v>#DIV/0!</v>
      </c>
      <c r="GV266" s="101" t="e">
        <f>(GV$40*(1-'Model Assumptions'!$I$993)*$D266)/GV$43</f>
        <v>#DIV/0!</v>
      </c>
      <c r="GX266" s="230"/>
    </row>
    <row r="267" spans="1:206" ht="12" hidden="1" customHeight="1" x14ac:dyDescent="0.2">
      <c r="A267" s="230"/>
      <c r="B267" s="230"/>
      <c r="C267" s="102">
        <f t="shared" si="381"/>
        <v>21</v>
      </c>
      <c r="D267" s="122">
        <f>1/(1+'Model Assumptions'!$I$991/12)^C266</f>
        <v>0.92020371603965578</v>
      </c>
      <c r="E267" s="101">
        <f>(E$40*(1-'Model Assumptions'!$I$993)*$D267)/E$43</f>
        <v>102.3167610336623</v>
      </c>
      <c r="F267" s="101">
        <f>(F$40*(1-'Model Assumptions'!$I$993)*$D267)/F$43</f>
        <v>99.667379509719623</v>
      </c>
      <c r="G267" s="101">
        <f>(G$40*(1-'Model Assumptions'!$I$993)*$D267)/G$43</f>
        <v>91.719234937891599</v>
      </c>
      <c r="H267" s="101">
        <f>(H$40*(1-'Model Assumptions'!$I$993)*$D267)/H$43</f>
        <v>68.714188047086012</v>
      </c>
      <c r="I267" s="101">
        <f>(I$40*(1-'Model Assumptions'!$I$993)*$D267)/I$43</f>
        <v>65.958545999033646</v>
      </c>
      <c r="J267" s="101">
        <f>(J$40*(1-'Model Assumptions'!$I$993)*$D267)/J$43</f>
        <v>58.541704047754017</v>
      </c>
      <c r="K267" s="101">
        <f>(K$40*(1-'Model Assumptions'!$I$993)*$D267)/K$43</f>
        <v>116.5834844216766</v>
      </c>
      <c r="L267" s="101">
        <f>(L$40*(1-'Model Assumptions'!$I$993)*$D267)/L$43</f>
        <v>113.71837263905489</v>
      </c>
      <c r="M267" s="101">
        <f>(M$40*(1-'Model Assumptions'!$I$993)*$D267)/M$43</f>
        <v>105.12303729118973</v>
      </c>
      <c r="N267" s="101">
        <f>(N$40*(1-'Model Assumptions'!$I$993)*$D267)/N$43</f>
        <v>79.056403621841497</v>
      </c>
      <c r="O267" s="101">
        <f>(O$40*(1-'Model Assumptions'!$I$993)*$D267)/O$43</f>
        <v>76.076829999490897</v>
      </c>
      <c r="P267" s="101">
        <f>(P$40*(1-'Model Assumptions'!$I$993)*$D267)/P$43</f>
        <v>68.053803850270157</v>
      </c>
      <c r="Q267" s="101">
        <f>(Q$40*(1-'Model Assumptions'!$I$993)*$D267)/Q$43</f>
        <v>116.45689889798889</v>
      </c>
      <c r="R267" s="101">
        <f>(R$40*(1-'Model Assumptions'!$I$993)*$D267)/R$43</f>
        <v>113.59535290476681</v>
      </c>
      <c r="S267" s="101">
        <f>(S$40*(1-'Model Assumptions'!$I$993)*$D267)/S$43</f>
        <v>105.00893203040083</v>
      </c>
      <c r="T267" s="101">
        <f>(T$40*(1-'Model Assumptions'!$I$993)*$D267)/T$43</f>
        <v>78.969398360489947</v>
      </c>
      <c r="U267" s="101">
        <f>(U$40*(1-'Model Assumptions'!$I$993)*$D267)/U$43</f>
        <v>75.994103685418921</v>
      </c>
      <c r="V267" s="101">
        <f>(V$40*(1-'Model Assumptions'!$I$993)*$D267)/V$43</f>
        <v>67.979635430757355</v>
      </c>
      <c r="W267" s="101">
        <f>(W$40*(1-'Model Assumptions'!$I$993)*$D267)/W$43</f>
        <v>212.52639690345794</v>
      </c>
      <c r="X267" s="101">
        <f>(X$40*(1-'Model Assumptions'!$I$993)*$D267)/X$43</f>
        <v>208.65573251013393</v>
      </c>
      <c r="Y267" s="101">
        <f>(Y$40*(1-'Model Assumptions'!$I$993)*$D267)/Y$43</f>
        <v>197.04195643546191</v>
      </c>
      <c r="Z267" s="101">
        <f>(Z$40*(1-'Model Assumptions'!$I$993)*$D267)/Z$43</f>
        <v>150.82005476351134</v>
      </c>
      <c r="AA267" s="101">
        <f>(AA$40*(1-'Model Assumptions'!$I$993)*$D267)/AA$43</f>
        <v>146.79499168918224</v>
      </c>
      <c r="AB267" s="101">
        <f>(AB$40*(1-'Model Assumptions'!$I$993)*$D267)/AB$43</f>
        <v>135.95641822999499</v>
      </c>
      <c r="AC267" s="101">
        <f>(AC$40*(1-'Model Assumptions'!$I$993)*$D267)/AC$43</f>
        <v>182.07455543041564</v>
      </c>
      <c r="AD267" s="101">
        <f>(AD$40*(1-'Model Assumptions'!$I$993)*$D267)/AD$43</f>
        <v>178.19319366889263</v>
      </c>
      <c r="AE267" s="101">
        <f>(AE$40*(1-'Model Assumptions'!$I$993)*$D267)/AE$43</f>
        <v>166.54732548962377</v>
      </c>
      <c r="AF267" s="101">
        <f>(AF$40*(1-'Model Assumptions'!$I$993)*$D267)/AF$43</f>
        <v>126.40580790196259</v>
      </c>
      <c r="AG267" s="101">
        <f>(AG$40*(1-'Model Assumptions'!$I$993)*$D267)/AG$43</f>
        <v>122.36790798579477</v>
      </c>
      <c r="AH267" s="101">
        <f>(AH$40*(1-'Model Assumptions'!$I$993)*$D267)/AH$43</f>
        <v>111.49795557989054</v>
      </c>
      <c r="AI267" s="101">
        <f>(AI$40*(1-'Model Assumptions'!$I$993)*$D267)/AI$43</f>
        <v>213.04343636640772</v>
      </c>
      <c r="AJ267" s="101">
        <f>(AJ$40*(1-'Model Assumptions'!$I$993)*$D267)/AJ$43</f>
        <v>208.86254829531381</v>
      </c>
      <c r="AK267" s="101">
        <f>(AK$40*(1-'Model Assumptions'!$I$993)*$D267)/AK$43</f>
        <v>196.31631829263242</v>
      </c>
      <c r="AL267" s="101">
        <f>(AL$40*(1-'Model Assumptions'!$I$993)*$D267)/AL$43</f>
        <v>149.69326531322076</v>
      </c>
      <c r="AM267" s="101">
        <f>(AM$40*(1-'Model Assumptions'!$I$993)*$D267)/AM$43</f>
        <v>145.34442856140316</v>
      </c>
      <c r="AN267" s="101">
        <f>(AN$40*(1-'Model Assumptions'!$I$993)*$D267)/AN$43</f>
        <v>133.63580248870036</v>
      </c>
      <c r="AO267" s="101">
        <f>(AO$40*(1-'Model Assumptions'!$I$993)*$D267)/AO$43</f>
        <v>190.85887761646248</v>
      </c>
      <c r="AP267" s="101">
        <f>(AP$40*(1-'Model Assumptions'!$I$993)*$D267)/AP$43</f>
        <v>186.79209480615748</v>
      </c>
      <c r="AQ267" s="101">
        <f>(AQ$40*(1-'Model Assumptions'!$I$993)*$D267)/AQ$43</f>
        <v>174.59174637524245</v>
      </c>
      <c r="AR267" s="101">
        <f>(AR$40*(1-'Model Assumptions'!$I$993)*$D267)/AR$43</f>
        <v>132.51471830144928</v>
      </c>
      <c r="AS267" s="101">
        <f>(AS$40*(1-'Model Assumptions'!$I$993)*$D267)/AS$43</f>
        <v>128.28569207346001</v>
      </c>
      <c r="AT267" s="101">
        <f>(AT$40*(1-'Model Assumptions'!$I$993)*$D267)/AT$43</f>
        <v>116.89798704672606</v>
      </c>
      <c r="AU267" s="101">
        <f>(AU$40*(1-'Model Assumptions'!$I$993)*$D267)/AU$43</f>
        <v>229.8900083850715</v>
      </c>
      <c r="AV267" s="101">
        <f>(AV$40*(1-'Model Assumptions'!$I$993)*$D267)/AV$43</f>
        <v>225.54865979099316</v>
      </c>
      <c r="AW267" s="101">
        <f>(AW$40*(1-'Model Assumptions'!$I$993)*$D267)/AW$43</f>
        <v>212.52817979815779</v>
      </c>
      <c r="AX267" s="101">
        <f>(AX$40*(1-'Model Assumptions'!$I$993)*$D267)/AX$43</f>
        <v>162.38319662870819</v>
      </c>
      <c r="AY267" s="101">
        <f>(AY$40*(1-'Model Assumptions'!$I$993)*$D267)/AY$43</f>
        <v>157.86890724874667</v>
      </c>
      <c r="AZ267" s="101">
        <f>(AZ$40*(1-'Model Assumptions'!$I$993)*$D267)/AZ$43</f>
        <v>145.71669697472694</v>
      </c>
      <c r="BA267" s="101">
        <f>(BA$40*(1-'Model Assumptions'!$I$993)*$D267)/BA$43</f>
        <v>184.83269353104777</v>
      </c>
      <c r="BB267" s="101">
        <f>(BB$40*(1-'Model Assumptions'!$I$993)*$D267)/BB$43</f>
        <v>179.84058837153268</v>
      </c>
      <c r="BC267" s="101">
        <f>(BC$40*(1-'Model Assumptions'!$I$993)*$D267)/BC$43</f>
        <v>164.86962157708672</v>
      </c>
      <c r="BD267" s="101">
        <f>(BD$40*(1-'Model Assumptions'!$I$993)*$D267)/BD$43</f>
        <v>123.1110184966826</v>
      </c>
      <c r="BE267" s="101">
        <f>(BE$40*(1-'Model Assumptions'!$I$993)*$D267)/BE$43</f>
        <v>117.92208176230659</v>
      </c>
      <c r="BF267" s="101">
        <f>(BF$40*(1-'Model Assumptions'!$I$993)*$D267)/BF$43</f>
        <v>103.94703994718394</v>
      </c>
      <c r="BG267" s="101">
        <f>(BG$40*(1-'Model Assumptions'!$I$993)*$D267)/BG$43</f>
        <v>234.53088328872073</v>
      </c>
      <c r="BH267" s="101">
        <f>(BH$40*(1-'Model Assumptions'!$I$993)*$D267)/BH$43</f>
        <v>229.54412681330507</v>
      </c>
      <c r="BI267" s="101">
        <f>(BI$40*(1-'Model Assumptions'!$I$993)*$D267)/BI$43</f>
        <v>214.58564028175795</v>
      </c>
      <c r="BJ267" s="101">
        <f>(BJ$40*(1-'Model Assumptions'!$I$993)*$D267)/BJ$43</f>
        <v>162.89239135497877</v>
      </c>
      <c r="BK267" s="101">
        <f>(BK$40*(1-'Model Assumptions'!$I$993)*$D267)/BK$43</f>
        <v>157.70630725212246</v>
      </c>
      <c r="BL267" s="101">
        <f>(BL$40*(1-'Model Assumptions'!$I$993)*$D267)/BL$43</f>
        <v>143.74552859459845</v>
      </c>
      <c r="BM267" s="101">
        <f>(BM$40*(1-'Model Assumptions'!$I$993)*$D267)/BM$43</f>
        <v>241.86571208380835</v>
      </c>
      <c r="BN267" s="101">
        <f>(BN$40*(1-'Model Assumptions'!$I$993)*$D267)/BN$43</f>
        <v>236.25137667405363</v>
      </c>
      <c r="BO267" s="101">
        <f>(BO$40*(1-'Model Assumptions'!$I$993)*$D267)/BO$43</f>
        <v>219.4119362341892</v>
      </c>
      <c r="BP267" s="101">
        <f>(BP$40*(1-'Model Assumptions'!$I$993)*$D267)/BP$43</f>
        <v>165.64945971879098</v>
      </c>
      <c r="BQ267" s="101">
        <f>(BQ$40*(1-'Model Assumptions'!$I$993)*$D267)/BQ$43</f>
        <v>159.811549313678</v>
      </c>
      <c r="BR267" s="101">
        <f>(BR$40*(1-'Model Assumptions'!$I$993)*$D267)/BR$43</f>
        <v>144.09354964000465</v>
      </c>
      <c r="BS267" s="101">
        <f>(BS$40*(1-'Model Assumptions'!$I$993)*$D267)/BS$43</f>
        <v>202.95938394418718</v>
      </c>
      <c r="BT267" s="101">
        <f>(BT$40*(1-'Model Assumptions'!$I$993)*$D267)/BT$43</f>
        <v>198.01185115216774</v>
      </c>
      <c r="BU267" s="101">
        <f>(BU$40*(1-'Model Assumptions'!$I$993)*$D267)/BU$43</f>
        <v>183.172818565509</v>
      </c>
      <c r="BV267" s="101">
        <f>(BV$40*(1-'Model Assumptions'!$I$993)*$D267)/BV$43</f>
        <v>137.83344976997265</v>
      </c>
      <c r="BW267" s="101">
        <f>(BW$40*(1-'Model Assumptions'!$I$993)*$D267)/BW$43</f>
        <v>132.68872882415232</v>
      </c>
      <c r="BX267" s="101">
        <f>(BX$40*(1-'Model Assumptions'!$I$993)*$D267)/BX$43</f>
        <v>118.83777648013763</v>
      </c>
      <c r="BY267" s="101">
        <f>(BY$40*(1-'Model Assumptions'!$I$993)*$D267)/BY$43</f>
        <v>277.46298766055088</v>
      </c>
      <c r="BZ267" s="101">
        <f>(BZ$40*(1-'Model Assumptions'!$I$993)*$D267)/BZ$43</f>
        <v>271.57230357232305</v>
      </c>
      <c r="CA267" s="101">
        <f>(CA$40*(1-'Model Assumptions'!$I$993)*$D267)/CA$43</f>
        <v>253.90203420233931</v>
      </c>
      <c r="CB267" s="101">
        <f>(CB$40*(1-'Model Assumptions'!$I$993)*$D267)/CB$43</f>
        <v>192.75516441919828</v>
      </c>
      <c r="CC267" s="101">
        <f>(CC$40*(1-'Model Assumptions'!$I$993)*$D267)/CC$43</f>
        <v>186.62913823059333</v>
      </c>
      <c r="CD267" s="101">
        <f>(CD$40*(1-'Model Assumptions'!$I$993)*$D267)/CD$43</f>
        <v>170.13664909931512</v>
      </c>
      <c r="CE267" s="101">
        <f>(CE$40*(1-'Model Assumptions'!$I$993)*$D267)/CE$43</f>
        <v>272.76506012650719</v>
      </c>
      <c r="CF267" s="101">
        <f>(CF$40*(1-'Model Assumptions'!$I$993)*$D267)/CF$43</f>
        <v>266.13804052725084</v>
      </c>
      <c r="CG267" s="101">
        <f>(CG$40*(1-'Model Assumptions'!$I$993)*$D267)/CG$43</f>
        <v>246.25163304538236</v>
      </c>
      <c r="CH267" s="101">
        <f>(CH$40*(1-'Model Assumptions'!$I$993)*$D267)/CH$43</f>
        <v>185.33546983639897</v>
      </c>
      <c r="CI267" s="101">
        <f>(CI$40*(1-'Model Assumptions'!$I$993)*$D267)/CI$43</f>
        <v>178.44208576898848</v>
      </c>
      <c r="CJ267" s="101">
        <f>(CJ$40*(1-'Model Assumptions'!$I$993)*$D267)/CJ$43</f>
        <v>159.8814387859112</v>
      </c>
      <c r="CK267" s="101">
        <f>(CK$40*(1-'Model Assumptions'!$I$993)*$D267)/CK$43</f>
        <v>347.42377568175584</v>
      </c>
      <c r="CL267" s="101">
        <f>(CL$40*(1-'Model Assumptions'!$I$993)*$D267)/CL$43</f>
        <v>340.35816398634205</v>
      </c>
      <c r="CM267" s="101">
        <f>(CM$40*(1-'Model Assumptions'!$I$993)*$D267)/CM$43</f>
        <v>319.16132890010084</v>
      </c>
      <c r="CN267" s="101">
        <f>(CN$40*(1-'Model Assumptions'!$I$993)*$D267)/CN$43</f>
        <v>242.89444232560842</v>
      </c>
      <c r="CO267" s="101">
        <f>(CO$40*(1-'Model Assumptions'!$I$993)*$D267)/CO$43</f>
        <v>235.54606353080214</v>
      </c>
      <c r="CP267" s="101">
        <f>(CP$40*(1-'Model Assumptions'!$I$993)*$D267)/CP$43</f>
        <v>215.76306394152363</v>
      </c>
      <c r="CQ267" s="101">
        <f>(CQ$40*(1-'Model Assumptions'!$I$993)*$D267)/CQ$43</f>
        <v>401.12456404054001</v>
      </c>
      <c r="CR267" s="101">
        <f>(CR$40*(1-'Model Assumptions'!$I$993)*$D267)/CR$43</f>
        <v>392.9749523676316</v>
      </c>
      <c r="CS267" s="101">
        <f>(CS$40*(1-'Model Assumptions'!$I$993)*$D267)/CS$43</f>
        <v>368.52433445420638</v>
      </c>
      <c r="CT267" s="101">
        <f>(CT$40*(1-'Model Assumptions'!$I$993)*$D267)/CT$43</f>
        <v>280.47358365067851</v>
      </c>
      <c r="CU267" s="101">
        <f>(CU$40*(1-'Model Assumptions'!$I$993)*$D267)/CU$43</f>
        <v>271.99841540558162</v>
      </c>
      <c r="CV267" s="101">
        <f>(CV$40*(1-'Model Assumptions'!$I$993)*$D267)/CV$43</f>
        <v>249.17736324779816</v>
      </c>
      <c r="CW267" s="101">
        <f>(CW$40*(1-'Model Assumptions'!$I$993)*$D267)/CW$43</f>
        <v>364.09027533573703</v>
      </c>
      <c r="CX267" s="101">
        <f>(CX$40*(1-'Model Assumptions'!$I$993)*$D267)/CX$43</f>
        <v>355.66788077375509</v>
      </c>
      <c r="CY267" s="101">
        <f>(CY$40*(1-'Model Assumptions'!$I$993)*$D267)/CY$43</f>
        <v>330.39713129840953</v>
      </c>
      <c r="CZ267" s="101">
        <f>(CZ$40*(1-'Model Assumptions'!$I$993)*$D267)/CZ$43</f>
        <v>249.49400534648743</v>
      </c>
      <c r="DA267" s="101">
        <f>(DA$40*(1-'Model Assumptions'!$I$993)*$D267)/DA$43</f>
        <v>240.73357394941829</v>
      </c>
      <c r="DB267" s="101">
        <f>(DB$40*(1-'Model Assumptions'!$I$993)*$D267)/DB$43</f>
        <v>217.14801654434908</v>
      </c>
      <c r="DC267" s="101">
        <f>(DC$40*(1-'Model Assumptions'!$I$993)*$D267)/DC$43</f>
        <v>71.586787987446996</v>
      </c>
      <c r="DD267" s="101">
        <f>(DD$40*(1-'Model Assumptions'!$I$993)*$D267)/DD$43</f>
        <v>68.796557782217988</v>
      </c>
      <c r="DE267" s="101">
        <f>(DE$40*(1-'Model Assumptions'!$I$993)*$D267)/DE$43</f>
        <v>63.219663161159673</v>
      </c>
      <c r="DF267" s="101">
        <f>(DF$40*(1-'Model Assumptions'!$I$993)*$D267)/DF$43</f>
        <v>43.43559383506124</v>
      </c>
      <c r="DG267" s="101">
        <f>(DG$40*(1-'Model Assumptions'!$I$993)*$D267)/DG$43</f>
        <v>40.53589389526288</v>
      </c>
      <c r="DH267" s="101">
        <f>(DH$40*(1-'Model Assumptions'!$I$993)*$D267)/DH$43</f>
        <v>34.957572958444679</v>
      </c>
      <c r="DI267" s="101">
        <f>(DI$40*(1-'Model Assumptions'!$I$993)*$D267)/DI$43</f>
        <v>59.976577702174666</v>
      </c>
      <c r="DJ267" s="101">
        <f>(DJ$40*(1-'Model Assumptions'!$I$993)*$D267)/DJ$43</f>
        <v>57.626722487802887</v>
      </c>
      <c r="DK267" s="101">
        <f>(DK$40*(1-'Model Assumptions'!$I$993)*$D267)/DK$43</f>
        <v>52.925229164359536</v>
      </c>
      <c r="DL267" s="101">
        <f>(DL$40*(1-'Model Assumptions'!$I$993)*$D267)/DL$43</f>
        <v>36.321130824872242</v>
      </c>
      <c r="DM267" s="101">
        <f>(DM$40*(1-'Model Assumptions'!$I$993)*$D267)/DM$43</f>
        <v>33.876425612469689</v>
      </c>
      <c r="DN267" s="101">
        <f>(DN$40*(1-'Model Assumptions'!$I$993)*$D267)/DN$43</f>
        <v>29.175288867966295</v>
      </c>
      <c r="DO267" s="101">
        <f>(DO$40*(1-'Model Assumptions'!$I$993)*$D267)/DO$43</f>
        <v>74.412676086672533</v>
      </c>
      <c r="DP267" s="101">
        <f>(DP$40*(1-'Model Assumptions'!$I$993)*$D267)/DP$43</f>
        <v>71.720505089934008</v>
      </c>
      <c r="DQ267" s="101">
        <f>(DQ$40*(1-'Model Assumptions'!$I$993)*$D267)/DQ$43</f>
        <v>66.334380201757156</v>
      </c>
      <c r="DR267" s="101">
        <f>(DR$40*(1-'Model Assumptions'!$I$993)*$D267)/DR$43</f>
        <v>46.175546409755114</v>
      </c>
      <c r="DS267" s="101">
        <f>(DS$40*(1-'Model Assumptions'!$I$993)*$D267)/DS$43</f>
        <v>43.375688573147052</v>
      </c>
      <c r="DT267" s="101">
        <f>(DT$40*(1-'Model Assumptions'!$I$993)*$D267)/DT$43</f>
        <v>37.991346579670015</v>
      </c>
      <c r="DU267" s="101">
        <f>(DU$40*(1-'Model Assumptions'!$I$993)*$D267)/DU$43</f>
        <v>108.9616095799169</v>
      </c>
      <c r="DV267" s="101">
        <f>(DV$40*(1-'Model Assumptions'!$I$993)*$D267)/DV$43</f>
        <v>104.7628925618247</v>
      </c>
      <c r="DW267" s="101">
        <f>(DW$40*(1-'Model Assumptions'!$I$993)*$D267)/DW$43</f>
        <v>96.363675630940477</v>
      </c>
      <c r="DX267" s="101">
        <f>(DX$40*(1-'Model Assumptions'!$I$993)*$D267)/DX$43</f>
        <v>66.34079862267653</v>
      </c>
      <c r="DY267" s="101">
        <f>(DY$40*(1-'Model Assumptions'!$I$993)*$D267)/DY$43</f>
        <v>61.973419765980715</v>
      </c>
      <c r="DZ267" s="101">
        <f>(DZ$40*(1-'Model Assumptions'!$I$993)*$D267)/DZ$43</f>
        <v>53.575272571916393</v>
      </c>
      <c r="EA267" s="101">
        <f>(EA$40*(1-'Model Assumptions'!$I$993)*$D267)/EA$43</f>
        <v>171.44850301944771</v>
      </c>
      <c r="EB267" s="101">
        <f>(EB$40*(1-'Model Assumptions'!$I$993)*$D267)/EB$43</f>
        <v>167.36032547274482</v>
      </c>
      <c r="EC267" s="101">
        <f>(EC$40*(1-'Model Assumptions'!$I$993)*$D267)/EC$43</f>
        <v>159.18218748463912</v>
      </c>
      <c r="ED267" s="101">
        <f>(ED$40*(1-'Model Assumptions'!$I$993)*$D267)/ED$43</f>
        <v>116.87944494184786</v>
      </c>
      <c r="EE267" s="101">
        <f>(EE$40*(1-'Model Assumptions'!$I$993)*$D267)/EE$43</f>
        <v>112.62759766170082</v>
      </c>
      <c r="EF267" s="101">
        <f>(EF$40*(1-'Model Assumptions'!$I$993)*$D267)/EF$43</f>
        <v>104.45052941041506</v>
      </c>
      <c r="EG267" s="101" t="e">
        <f>(EG$40*(1-'Model Assumptions'!$I$993)*$D267)/EG$43</f>
        <v>#DIV/0!</v>
      </c>
      <c r="EH267" s="101" t="e">
        <f>(EH$40*(1-'Model Assumptions'!$I$993)*$D267)/EH$43</f>
        <v>#DIV/0!</v>
      </c>
      <c r="EI267" s="101" t="e">
        <f>(EI$40*(1-'Model Assumptions'!$I$993)*$D267)/EI$43</f>
        <v>#DIV/0!</v>
      </c>
      <c r="EJ267" s="101" t="e">
        <f>(EJ$40*(1-'Model Assumptions'!$I$993)*$D267)/EJ$43</f>
        <v>#DIV/0!</v>
      </c>
      <c r="EK267" s="101" t="e">
        <f>(EK$40*(1-'Model Assumptions'!$I$993)*$D267)/EK$43</f>
        <v>#DIV/0!</v>
      </c>
      <c r="EL267" s="101" t="e">
        <f>(EL$40*(1-'Model Assumptions'!$I$993)*$D267)/EL$43</f>
        <v>#DIV/0!</v>
      </c>
      <c r="EM267" s="101" t="e">
        <f>(EM$40*(1-'Model Assumptions'!$I$993)*$D267)/EM$43</f>
        <v>#DIV/0!</v>
      </c>
      <c r="EN267" s="101" t="e">
        <f>(EN$40*(1-'Model Assumptions'!$I$993)*$D267)/EN$43</f>
        <v>#DIV/0!</v>
      </c>
      <c r="EO267" s="101" t="e">
        <f>(EO$40*(1-'Model Assumptions'!$I$993)*$D267)/EO$43</f>
        <v>#DIV/0!</v>
      </c>
      <c r="EP267" s="101" t="e">
        <f>(EP$40*(1-'Model Assumptions'!$I$993)*$D267)/EP$43</f>
        <v>#DIV/0!</v>
      </c>
      <c r="EQ267" s="101" t="e">
        <f>(EQ$40*(1-'Model Assumptions'!$I$993)*$D267)/EQ$43</f>
        <v>#DIV/0!</v>
      </c>
      <c r="ER267" s="101" t="e">
        <f>(ER$40*(1-'Model Assumptions'!$I$993)*$D267)/ER$43</f>
        <v>#DIV/0!</v>
      </c>
      <c r="ES267" s="101" t="e">
        <f>(ES$40*(1-'Model Assumptions'!$I$993)*$D267)/ES$43</f>
        <v>#DIV/0!</v>
      </c>
      <c r="ET267" s="101" t="e">
        <f>(ET$40*(1-'Model Assumptions'!$I$993)*$D267)/ET$43</f>
        <v>#DIV/0!</v>
      </c>
      <c r="EU267" s="101" t="e">
        <f>(EU$40*(1-'Model Assumptions'!$I$993)*$D267)/EU$43</f>
        <v>#DIV/0!</v>
      </c>
      <c r="EV267" s="101" t="e">
        <f>(EV$40*(1-'Model Assumptions'!$I$993)*$D267)/EV$43</f>
        <v>#DIV/0!</v>
      </c>
      <c r="EW267" s="101" t="e">
        <f>(EW$40*(1-'Model Assumptions'!$I$993)*$D267)/EW$43</f>
        <v>#DIV/0!</v>
      </c>
      <c r="EX267" s="101" t="e">
        <f>(EX$40*(1-'Model Assumptions'!$I$993)*$D267)/EX$43</f>
        <v>#DIV/0!</v>
      </c>
      <c r="EY267" s="101" t="e">
        <f>(EY$40*(1-'Model Assumptions'!$I$993)*$D267)/EY$43</f>
        <v>#DIV/0!</v>
      </c>
      <c r="EZ267" s="101" t="e">
        <f>(EZ$40*(1-'Model Assumptions'!$I$993)*$D267)/EZ$43</f>
        <v>#DIV/0!</v>
      </c>
      <c r="FA267" s="101" t="e">
        <f>(FA$40*(1-'Model Assumptions'!$I$993)*$D267)/FA$43</f>
        <v>#DIV/0!</v>
      </c>
      <c r="FB267" s="101" t="e">
        <f>(FB$40*(1-'Model Assumptions'!$I$993)*$D267)/FB$43</f>
        <v>#DIV/0!</v>
      </c>
      <c r="FC267" s="101" t="e">
        <f>(FC$40*(1-'Model Assumptions'!$I$993)*$D267)/FC$43</f>
        <v>#DIV/0!</v>
      </c>
      <c r="FD267" s="101" t="e">
        <f>(FD$40*(1-'Model Assumptions'!$I$993)*$D267)/FD$43</f>
        <v>#DIV/0!</v>
      </c>
      <c r="FE267" s="101" t="e">
        <f>(FE$40*(1-'Model Assumptions'!$I$993)*$D267)/FE$43</f>
        <v>#DIV/0!</v>
      </c>
      <c r="FF267" s="101" t="e">
        <f>(FF$40*(1-'Model Assumptions'!$I$993)*$D267)/FF$43</f>
        <v>#DIV/0!</v>
      </c>
      <c r="FG267" s="101" t="e">
        <f>(FG$40*(1-'Model Assumptions'!$I$993)*$D267)/FG$43</f>
        <v>#DIV/0!</v>
      </c>
      <c r="FH267" s="101" t="e">
        <f>(FH$40*(1-'Model Assumptions'!$I$993)*$D267)/FH$43</f>
        <v>#DIV/0!</v>
      </c>
      <c r="FI267" s="101" t="e">
        <f>(FI$40*(1-'Model Assumptions'!$I$993)*$D267)/FI$43</f>
        <v>#DIV/0!</v>
      </c>
      <c r="FJ267" s="101" t="e">
        <f>(FJ$40*(1-'Model Assumptions'!$I$993)*$D267)/FJ$43</f>
        <v>#DIV/0!</v>
      </c>
      <c r="FK267" s="101" t="e">
        <f>(FK$40*(1-'Model Assumptions'!$I$993)*$D267)/FK$43</f>
        <v>#DIV/0!</v>
      </c>
      <c r="FL267" s="101" t="e">
        <f>(FL$40*(1-'Model Assumptions'!$I$993)*$D267)/FL$43</f>
        <v>#DIV/0!</v>
      </c>
      <c r="FM267" s="101" t="e">
        <f>(FM$40*(1-'Model Assumptions'!$I$993)*$D267)/FM$43</f>
        <v>#DIV/0!</v>
      </c>
      <c r="FN267" s="101" t="e">
        <f>(FN$40*(1-'Model Assumptions'!$I$993)*$D267)/FN$43</f>
        <v>#DIV/0!</v>
      </c>
      <c r="FO267" s="101" t="e">
        <f>(FO$40*(1-'Model Assumptions'!$I$993)*$D267)/FO$43</f>
        <v>#DIV/0!</v>
      </c>
      <c r="FP267" s="101" t="e">
        <f>(FP$40*(1-'Model Assumptions'!$I$993)*$D267)/FP$43</f>
        <v>#DIV/0!</v>
      </c>
      <c r="FQ267" s="101" t="e">
        <f>(FQ$40*(1-'Model Assumptions'!$I$993)*$D267)/FQ$43</f>
        <v>#DIV/0!</v>
      </c>
      <c r="FR267" s="101" t="e">
        <f>(FR$40*(1-'Model Assumptions'!$I$993)*$D267)/FR$43</f>
        <v>#DIV/0!</v>
      </c>
      <c r="FS267" s="101" t="e">
        <f>(FS$40*(1-'Model Assumptions'!$I$993)*$D267)/FS$43</f>
        <v>#DIV/0!</v>
      </c>
      <c r="FT267" s="101" t="e">
        <f>(FT$40*(1-'Model Assumptions'!$I$993)*$D267)/FT$43</f>
        <v>#DIV/0!</v>
      </c>
      <c r="FU267" s="101" t="e">
        <f>(FU$40*(1-'Model Assumptions'!$I$993)*$D267)/FU$43</f>
        <v>#DIV/0!</v>
      </c>
      <c r="FV267" s="101" t="e">
        <f>(FV$40*(1-'Model Assumptions'!$I$993)*$D267)/FV$43</f>
        <v>#DIV/0!</v>
      </c>
      <c r="FW267" s="101" t="e">
        <f>(FW$40*(1-'Model Assumptions'!$I$993)*$D267)/FW$43</f>
        <v>#DIV/0!</v>
      </c>
      <c r="FX267" s="101" t="e">
        <f>(FX$40*(1-'Model Assumptions'!$I$993)*$D267)/FX$43</f>
        <v>#DIV/0!</v>
      </c>
      <c r="FY267" s="101" t="e">
        <f>(FY$40*(1-'Model Assumptions'!$I$993)*$D267)/FY$43</f>
        <v>#DIV/0!</v>
      </c>
      <c r="FZ267" s="101" t="e">
        <f>(FZ$40*(1-'Model Assumptions'!$I$993)*$D267)/FZ$43</f>
        <v>#DIV/0!</v>
      </c>
      <c r="GA267" s="101" t="e">
        <f>(GA$40*(1-'Model Assumptions'!$I$993)*$D267)/GA$43</f>
        <v>#DIV/0!</v>
      </c>
      <c r="GB267" s="101" t="e">
        <f>(GB$40*(1-'Model Assumptions'!$I$993)*$D267)/GB$43</f>
        <v>#DIV/0!</v>
      </c>
      <c r="GC267" s="101" t="e">
        <f>(GC$40*(1-'Model Assumptions'!$I$993)*$D267)/GC$43</f>
        <v>#DIV/0!</v>
      </c>
      <c r="GD267" s="101" t="e">
        <f>(GD$40*(1-'Model Assumptions'!$I$993)*$D267)/GD$43</f>
        <v>#DIV/0!</v>
      </c>
      <c r="GE267" s="101" t="e">
        <f>(GE$40*(1-'Model Assumptions'!$I$993)*$D267)/GE$43</f>
        <v>#DIV/0!</v>
      </c>
      <c r="GF267" s="101" t="e">
        <f>(GF$40*(1-'Model Assumptions'!$I$993)*$D267)/GF$43</f>
        <v>#DIV/0!</v>
      </c>
      <c r="GG267" s="101" t="e">
        <f>(GG$40*(1-'Model Assumptions'!$I$993)*$D267)/GG$43</f>
        <v>#DIV/0!</v>
      </c>
      <c r="GH267" s="101" t="e">
        <f>(GH$40*(1-'Model Assumptions'!$I$993)*$D267)/GH$43</f>
        <v>#DIV/0!</v>
      </c>
      <c r="GI267" s="101" t="e">
        <f>(GI$40*(1-'Model Assumptions'!$I$993)*$D267)/GI$43</f>
        <v>#DIV/0!</v>
      </c>
      <c r="GJ267" s="101" t="e">
        <f>(GJ$40*(1-'Model Assumptions'!$I$993)*$D267)/GJ$43</f>
        <v>#DIV/0!</v>
      </c>
      <c r="GK267" s="101" t="e">
        <f>(GK$40*(1-'Model Assumptions'!$I$993)*$D267)/GK$43</f>
        <v>#DIV/0!</v>
      </c>
      <c r="GL267" s="101" t="e">
        <f>(GL$40*(1-'Model Assumptions'!$I$993)*$D267)/GL$43</f>
        <v>#DIV/0!</v>
      </c>
      <c r="GM267" s="101" t="e">
        <f>(GM$40*(1-'Model Assumptions'!$I$993)*$D267)/GM$43</f>
        <v>#DIV/0!</v>
      </c>
      <c r="GN267" s="101" t="e">
        <f>(GN$40*(1-'Model Assumptions'!$I$993)*$D267)/GN$43</f>
        <v>#DIV/0!</v>
      </c>
      <c r="GO267" s="101" t="e">
        <f>(GO$40*(1-'Model Assumptions'!$I$993)*$D267)/GO$43</f>
        <v>#DIV/0!</v>
      </c>
      <c r="GP267" s="101" t="e">
        <f>(GP$40*(1-'Model Assumptions'!$I$993)*$D267)/GP$43</f>
        <v>#DIV/0!</v>
      </c>
      <c r="GQ267" s="101" t="e">
        <f>(GQ$40*(1-'Model Assumptions'!$I$993)*$D267)/GQ$43</f>
        <v>#DIV/0!</v>
      </c>
      <c r="GR267" s="101" t="e">
        <f>(GR$40*(1-'Model Assumptions'!$I$993)*$D267)/GR$43</f>
        <v>#DIV/0!</v>
      </c>
      <c r="GS267" s="101" t="e">
        <f>(GS$40*(1-'Model Assumptions'!$I$993)*$D267)/GS$43</f>
        <v>#DIV/0!</v>
      </c>
      <c r="GT267" s="101" t="e">
        <f>(GT$40*(1-'Model Assumptions'!$I$993)*$D267)/GT$43</f>
        <v>#DIV/0!</v>
      </c>
      <c r="GU267" s="101" t="e">
        <f>(GU$40*(1-'Model Assumptions'!$I$993)*$D267)/GU$43</f>
        <v>#DIV/0!</v>
      </c>
      <c r="GV267" s="101" t="e">
        <f>(GV$40*(1-'Model Assumptions'!$I$993)*$D267)/GV$43</f>
        <v>#DIV/0!</v>
      </c>
      <c r="GX267" s="230"/>
    </row>
    <row r="268" spans="1:206" ht="12" hidden="1" customHeight="1" x14ac:dyDescent="0.2">
      <c r="A268" s="230"/>
      <c r="B268" s="230"/>
      <c r="C268" s="102">
        <f t="shared" si="381"/>
        <v>22</v>
      </c>
      <c r="D268" s="122">
        <f>1/(1+'Model Assumptions'!$I$991/12)^C267</f>
        <v>0.9163854433589933</v>
      </c>
      <c r="E268" s="101">
        <f>(E$40*(1-'Model Assumptions'!$I$993)*$D268)/E$43</f>
        <v>101.89221015800393</v>
      </c>
      <c r="F268" s="101">
        <f>(F$40*(1-'Model Assumptions'!$I$993)*$D268)/F$43</f>
        <v>99.253821918392973</v>
      </c>
      <c r="G268" s="101">
        <f>(G$40*(1-'Model Assumptions'!$I$993)*$D268)/G$43</f>
        <v>91.338657199560089</v>
      </c>
      <c r="H268" s="101">
        <f>(H$40*(1-'Model Assumptions'!$I$993)*$D268)/H$43</f>
        <v>68.429066934857445</v>
      </c>
      <c r="I268" s="101">
        <f>(I$40*(1-'Model Assumptions'!$I$993)*$D268)/I$43</f>
        <v>65.684859086174583</v>
      </c>
      <c r="J268" s="101">
        <f>(J$40*(1-'Model Assumptions'!$I$993)*$D268)/J$43</f>
        <v>58.298792412701097</v>
      </c>
      <c r="K268" s="101">
        <f>(K$40*(1-'Model Assumptions'!$I$993)*$D268)/K$43</f>
        <v>116.09973552366135</v>
      </c>
      <c r="L268" s="101">
        <f>(L$40*(1-'Model Assumptions'!$I$993)*$D268)/L$43</f>
        <v>113.24651217167292</v>
      </c>
      <c r="M268" s="101">
        <f>(M$40*(1-'Model Assumptions'!$I$993)*$D268)/M$43</f>
        <v>104.68684211570759</v>
      </c>
      <c r="N268" s="101">
        <f>(N$40*(1-'Model Assumptions'!$I$993)*$D268)/N$43</f>
        <v>78.728368752041305</v>
      </c>
      <c r="O268" s="101">
        <f>(O$40*(1-'Model Assumptions'!$I$993)*$D268)/O$43</f>
        <v>75.761158505717077</v>
      </c>
      <c r="P268" s="101">
        <f>(P$40*(1-'Model Assumptions'!$I$993)*$D268)/P$43</f>
        <v>67.771422921430855</v>
      </c>
      <c r="Q268" s="101">
        <f>(Q$40*(1-'Model Assumptions'!$I$993)*$D268)/Q$43</f>
        <v>115.97367525110928</v>
      </c>
      <c r="R268" s="101">
        <f>(R$40*(1-'Model Assumptions'!$I$993)*$D268)/R$43</f>
        <v>113.12400289271385</v>
      </c>
      <c r="S268" s="101">
        <f>(S$40*(1-'Model Assumptions'!$I$993)*$D268)/S$43</f>
        <v>104.57321032073111</v>
      </c>
      <c r="T268" s="101">
        <f>(T$40*(1-'Model Assumptions'!$I$993)*$D268)/T$43</f>
        <v>78.641724508371723</v>
      </c>
      <c r="U268" s="101">
        <f>(U$40*(1-'Model Assumptions'!$I$993)*$D268)/U$43</f>
        <v>75.678775454359098</v>
      </c>
      <c r="V268" s="101">
        <f>(V$40*(1-'Model Assumptions'!$I$993)*$D268)/V$43</f>
        <v>67.697562254696123</v>
      </c>
      <c r="W268" s="101">
        <f>(W$40*(1-'Model Assumptions'!$I$993)*$D268)/W$43</f>
        <v>211.64454463414901</v>
      </c>
      <c r="X268" s="101">
        <f>(X$40*(1-'Model Assumptions'!$I$993)*$D268)/X$43</f>
        <v>207.78994108893005</v>
      </c>
      <c r="Y268" s="101">
        <f>(Y$40*(1-'Model Assumptions'!$I$993)*$D268)/Y$43</f>
        <v>196.22435495647662</v>
      </c>
      <c r="Z268" s="101">
        <f>(Z$40*(1-'Model Assumptions'!$I$993)*$D268)/Z$43</f>
        <v>150.19424540764615</v>
      </c>
      <c r="AA268" s="101">
        <f>(AA$40*(1-'Model Assumptions'!$I$993)*$D268)/AA$43</f>
        <v>146.18588383984954</v>
      </c>
      <c r="AB268" s="101">
        <f>(AB$40*(1-'Model Assumptions'!$I$993)*$D268)/AB$43</f>
        <v>135.39228371451784</v>
      </c>
      <c r="AC268" s="101">
        <f>(AC$40*(1-'Model Assumptions'!$I$993)*$D268)/AC$43</f>
        <v>181.3190593497915</v>
      </c>
      <c r="AD268" s="101">
        <f>(AD$40*(1-'Model Assumptions'!$I$993)*$D268)/AD$43</f>
        <v>177.4538028237935</v>
      </c>
      <c r="AE268" s="101">
        <f>(AE$40*(1-'Model Assumptions'!$I$993)*$D268)/AE$43</f>
        <v>165.85625774900291</v>
      </c>
      <c r="AF268" s="101">
        <f>(AF$40*(1-'Model Assumptions'!$I$993)*$D268)/AF$43</f>
        <v>125.88130247498349</v>
      </c>
      <c r="AG268" s="101">
        <f>(AG$40*(1-'Model Assumptions'!$I$993)*$D268)/AG$43</f>
        <v>121.86015733025206</v>
      </c>
      <c r="AH268" s="101">
        <f>(AH$40*(1-'Model Assumptions'!$I$993)*$D268)/AH$43</f>
        <v>111.0353084613018</v>
      </c>
      <c r="AI268" s="101">
        <f>(AI$40*(1-'Model Assumptions'!$I$993)*$D268)/AI$43</f>
        <v>212.15943870513635</v>
      </c>
      <c r="AJ268" s="101">
        <f>(AJ$40*(1-'Model Assumptions'!$I$993)*$D268)/AJ$43</f>
        <v>207.99589871732496</v>
      </c>
      <c r="AK268" s="101">
        <f>(AK$40*(1-'Model Assumptions'!$I$993)*$D268)/AK$43</f>
        <v>195.50172776029785</v>
      </c>
      <c r="AL268" s="101">
        <f>(AL$40*(1-'Model Assumptions'!$I$993)*$D268)/AL$43</f>
        <v>149.07213143225303</v>
      </c>
      <c r="AM268" s="101">
        <f>(AM$40*(1-'Model Assumptions'!$I$993)*$D268)/AM$43</f>
        <v>144.74133964621063</v>
      </c>
      <c r="AN268" s="101">
        <f>(AN$40*(1-'Model Assumptions'!$I$993)*$D268)/AN$43</f>
        <v>133.08129708418292</v>
      </c>
      <c r="AO268" s="101">
        <f>(AO$40*(1-'Model Assumptions'!$I$993)*$D268)/AO$43</f>
        <v>190.06693206618669</v>
      </c>
      <c r="AP268" s="101">
        <f>(AP$40*(1-'Model Assumptions'!$I$993)*$D268)/AP$43</f>
        <v>186.01702387335183</v>
      </c>
      <c r="AQ268" s="101">
        <f>(AQ$40*(1-'Model Assumptions'!$I$993)*$D268)/AQ$43</f>
        <v>173.86729929484727</v>
      </c>
      <c r="AR268" s="101">
        <f>(AR$40*(1-'Model Assumptions'!$I$993)*$D268)/AR$43</f>
        <v>131.96486469853869</v>
      </c>
      <c r="AS268" s="101">
        <f>(AS$40*(1-'Model Assumptions'!$I$993)*$D268)/AS$43</f>
        <v>127.7533862972216</v>
      </c>
      <c r="AT268" s="101">
        <f>(AT$40*(1-'Model Assumptions'!$I$993)*$D268)/AT$43</f>
        <v>116.41293315856537</v>
      </c>
      <c r="AU268" s="101">
        <f>(AU$40*(1-'Model Assumptions'!$I$993)*$D268)/AU$43</f>
        <v>228.93610793534091</v>
      </c>
      <c r="AV268" s="101">
        <f>(AV$40*(1-'Model Assumptions'!$I$993)*$D268)/AV$43</f>
        <v>224.61277323584383</v>
      </c>
      <c r="AW268" s="101">
        <f>(AW$40*(1-'Model Assumptions'!$I$993)*$D268)/AW$43</f>
        <v>211.64632013094555</v>
      </c>
      <c r="AX268" s="101">
        <f>(AX$40*(1-'Model Assumptions'!$I$993)*$D268)/AX$43</f>
        <v>161.70940743107869</v>
      </c>
      <c r="AY268" s="101">
        <f>(AY$40*(1-'Model Assumptions'!$I$993)*$D268)/AY$43</f>
        <v>157.21384954232033</v>
      </c>
      <c r="AZ268" s="101">
        <f>(AZ$40*(1-'Model Assumptions'!$I$993)*$D268)/AZ$43</f>
        <v>145.11206337732148</v>
      </c>
      <c r="BA268" s="101">
        <f>(BA$40*(1-'Model Assumptions'!$I$993)*$D268)/BA$43</f>
        <v>184.0657528939895</v>
      </c>
      <c r="BB268" s="101">
        <f>(BB$40*(1-'Model Assumptions'!$I$993)*$D268)/BB$43</f>
        <v>179.09436186376695</v>
      </c>
      <c r="BC268" s="101">
        <f>(BC$40*(1-'Model Assumptions'!$I$993)*$D268)/BC$43</f>
        <v>164.18551526348884</v>
      </c>
      <c r="BD268" s="101">
        <f>(BD$40*(1-'Model Assumptions'!$I$993)*$D268)/BD$43</f>
        <v>122.60018439503662</v>
      </c>
      <c r="BE268" s="101">
        <f>(BE$40*(1-'Model Assumptions'!$I$993)*$D268)/BE$43</f>
        <v>117.43277851847959</v>
      </c>
      <c r="BF268" s="101">
        <f>(BF$40*(1-'Model Assumptions'!$I$993)*$D268)/BF$43</f>
        <v>103.51572442873091</v>
      </c>
      <c r="BG268" s="101">
        <f>(BG$40*(1-'Model Assumptions'!$I$993)*$D268)/BG$43</f>
        <v>233.55772609665135</v>
      </c>
      <c r="BH268" s="101">
        <f>(BH$40*(1-'Model Assumptions'!$I$993)*$D268)/BH$43</f>
        <v>228.59166155681831</v>
      </c>
      <c r="BI268" s="101">
        <f>(BI$40*(1-'Model Assumptions'!$I$993)*$D268)/BI$43</f>
        <v>213.69524343411578</v>
      </c>
      <c r="BJ268" s="101">
        <f>(BJ$40*(1-'Model Assumptions'!$I$993)*$D268)/BJ$43</f>
        <v>162.21648931616144</v>
      </c>
      <c r="BK268" s="101">
        <f>(BK$40*(1-'Model Assumptions'!$I$993)*$D268)/BK$43</f>
        <v>157.05192423447883</v>
      </c>
      <c r="BL268" s="101">
        <f>(BL$40*(1-'Model Assumptions'!$I$993)*$D268)/BL$43</f>
        <v>143.14907411910221</v>
      </c>
      <c r="BM268" s="101">
        <f>(BM$40*(1-'Model Assumptions'!$I$993)*$D268)/BM$43</f>
        <v>240.86211991748544</v>
      </c>
      <c r="BN268" s="101">
        <f>(BN$40*(1-'Model Assumptions'!$I$993)*$D268)/BN$43</f>
        <v>235.27108050528162</v>
      </c>
      <c r="BO268" s="101">
        <f>(BO$40*(1-'Model Assumptions'!$I$993)*$D268)/BO$43</f>
        <v>218.5015132622631</v>
      </c>
      <c r="BP268" s="101">
        <f>(BP$40*(1-'Model Assumptions'!$I$993)*$D268)/BP$43</f>
        <v>164.96211756228146</v>
      </c>
      <c r="BQ268" s="101">
        <f>(BQ$40*(1-'Model Assumptions'!$I$993)*$D268)/BQ$43</f>
        <v>159.14843085179552</v>
      </c>
      <c r="BR268" s="101">
        <f>(BR$40*(1-'Model Assumptions'!$I$993)*$D268)/BR$43</f>
        <v>143.49565109378054</v>
      </c>
      <c r="BS268" s="101">
        <f>(BS$40*(1-'Model Assumptions'!$I$993)*$D268)/BS$43</f>
        <v>202.11722882408685</v>
      </c>
      <c r="BT268" s="101">
        <f>(BT$40*(1-'Model Assumptions'!$I$993)*$D268)/BT$43</f>
        <v>197.19022521377698</v>
      </c>
      <c r="BU268" s="101">
        <f>(BU$40*(1-'Model Assumptions'!$I$993)*$D268)/BU$43</f>
        <v>182.41276537644046</v>
      </c>
      <c r="BV268" s="101">
        <f>(BV$40*(1-'Model Assumptions'!$I$993)*$D268)/BV$43</f>
        <v>137.26152674188148</v>
      </c>
      <c r="BW268" s="101">
        <f>(BW$40*(1-'Model Assumptions'!$I$993)*$D268)/BW$43</f>
        <v>132.13815318587783</v>
      </c>
      <c r="BX268" s="101">
        <f>(BX$40*(1-'Model Assumptions'!$I$993)*$D268)/BX$43</f>
        <v>118.34467367316613</v>
      </c>
      <c r="BY268" s="101">
        <f>(BY$40*(1-'Model Assumptions'!$I$993)*$D268)/BY$43</f>
        <v>276.31168895656521</v>
      </c>
      <c r="BZ268" s="101">
        <f>(BZ$40*(1-'Model Assumptions'!$I$993)*$D268)/BZ$43</f>
        <v>270.44544754090259</v>
      </c>
      <c r="CA268" s="101">
        <f>(CA$40*(1-'Model Assumptions'!$I$993)*$D268)/CA$43</f>
        <v>252.84849879071132</v>
      </c>
      <c r="CB268" s="101">
        <f>(CB$40*(1-'Model Assumptions'!$I$993)*$D268)/CB$43</f>
        <v>191.95535045895267</v>
      </c>
      <c r="CC268" s="101">
        <f>(CC$40*(1-'Model Assumptions'!$I$993)*$D268)/CC$43</f>
        <v>185.85474346615101</v>
      </c>
      <c r="CD268" s="101">
        <f>(CD$40*(1-'Model Assumptions'!$I$993)*$D268)/CD$43</f>
        <v>169.43068789973293</v>
      </c>
      <c r="CE268" s="101">
        <f>(CE$40*(1-'Model Assumptions'!$I$993)*$D268)/CE$43</f>
        <v>271.63325489776651</v>
      </c>
      <c r="CF268" s="101">
        <f>(CF$40*(1-'Model Assumptions'!$I$993)*$D268)/CF$43</f>
        <v>265.03373330514609</v>
      </c>
      <c r="CG268" s="101">
        <f>(CG$40*(1-'Model Assumptions'!$I$993)*$D268)/CG$43</f>
        <v>245.22984203689529</v>
      </c>
      <c r="CH268" s="101">
        <f>(CH$40*(1-'Model Assumptions'!$I$993)*$D268)/CH$43</f>
        <v>184.56644299060477</v>
      </c>
      <c r="CI268" s="101">
        <f>(CI$40*(1-'Model Assumptions'!$I$993)*$D268)/CI$43</f>
        <v>177.70166217658604</v>
      </c>
      <c r="CJ268" s="101">
        <f>(CJ$40*(1-'Model Assumptions'!$I$993)*$D268)/CJ$43</f>
        <v>159.21803032621861</v>
      </c>
      <c r="CK268" s="101">
        <f>(CK$40*(1-'Model Assumptions'!$I$993)*$D268)/CK$43</f>
        <v>345.98218325154107</v>
      </c>
      <c r="CL268" s="101">
        <f>(CL$40*(1-'Model Assumptions'!$I$993)*$D268)/CL$43</f>
        <v>338.94588944697961</v>
      </c>
      <c r="CM268" s="101">
        <f>(CM$40*(1-'Model Assumptions'!$I$993)*$D268)/CM$43</f>
        <v>317.83700803329543</v>
      </c>
      <c r="CN268" s="101">
        <f>(CN$40*(1-'Model Assumptions'!$I$993)*$D268)/CN$43</f>
        <v>241.88658156907061</v>
      </c>
      <c r="CO268" s="101">
        <f>(CO$40*(1-'Model Assumptions'!$I$993)*$D268)/CO$43</f>
        <v>234.56869397258302</v>
      </c>
      <c r="CP268" s="101">
        <f>(CP$40*(1-'Model Assumptions'!$I$993)*$D268)/CP$43</f>
        <v>214.86778151852974</v>
      </c>
      <c r="CQ268" s="101">
        <f>(CQ$40*(1-'Model Assumptions'!$I$993)*$D268)/CQ$43</f>
        <v>399.46014676236354</v>
      </c>
      <c r="CR268" s="101">
        <f>(CR$40*(1-'Model Assumptions'!$I$993)*$D268)/CR$43</f>
        <v>391.34435090552523</v>
      </c>
      <c r="CS268" s="101">
        <f>(CS$40*(1-'Model Assumptions'!$I$993)*$D268)/CS$43</f>
        <v>366.99518783821378</v>
      </c>
      <c r="CT268" s="101">
        <f>(CT$40*(1-'Model Assumptions'!$I$993)*$D268)/CT$43</f>
        <v>279.30979284714869</v>
      </c>
      <c r="CU268" s="101">
        <f>(CU$40*(1-'Model Assumptions'!$I$993)*$D268)/CU$43</f>
        <v>270.86979127526803</v>
      </c>
      <c r="CV268" s="101">
        <f>(CV$40*(1-'Model Assumptions'!$I$993)*$D268)/CV$43</f>
        <v>248.143432279965</v>
      </c>
      <c r="CW268" s="101">
        <f>(CW$40*(1-'Model Assumptions'!$I$993)*$D268)/CW$43</f>
        <v>362.57952730529831</v>
      </c>
      <c r="CX268" s="101">
        <f>(CX$40*(1-'Model Assumptions'!$I$993)*$D268)/CX$43</f>
        <v>354.1920804385943</v>
      </c>
      <c r="CY268" s="101">
        <f>(CY$40*(1-'Model Assumptions'!$I$993)*$D268)/CY$43</f>
        <v>329.02618884488919</v>
      </c>
      <c r="CZ268" s="101">
        <f>(CZ$40*(1-'Model Assumptions'!$I$993)*$D268)/CZ$43</f>
        <v>248.45876051102479</v>
      </c>
      <c r="DA268" s="101">
        <f>(DA$40*(1-'Model Assumptions'!$I$993)*$D268)/DA$43</f>
        <v>239.73467945170287</v>
      </c>
      <c r="DB268" s="101">
        <f>(DB$40*(1-'Model Assumptions'!$I$993)*$D268)/DB$43</f>
        <v>216.24698743005717</v>
      </c>
      <c r="DC268" s="101">
        <f>(DC$40*(1-'Model Assumptions'!$I$993)*$D268)/DC$43</f>
        <v>71.289747373391194</v>
      </c>
      <c r="DD268" s="101">
        <f>(DD$40*(1-'Model Assumptions'!$I$993)*$D268)/DD$43</f>
        <v>68.5110948868561</v>
      </c>
      <c r="DE268" s="101">
        <f>(DE$40*(1-'Model Assumptions'!$I$993)*$D268)/DE$43</f>
        <v>62.957340907378928</v>
      </c>
      <c r="DF268" s="101">
        <f>(DF$40*(1-'Model Assumptions'!$I$993)*$D268)/DF$43</f>
        <v>43.2553631552477</v>
      </c>
      <c r="DG268" s="101">
        <f>(DG$40*(1-'Model Assumptions'!$I$993)*$D268)/DG$43</f>
        <v>40.367695165407014</v>
      </c>
      <c r="DH268" s="101">
        <f>(DH$40*(1-'Model Assumptions'!$I$993)*$D268)/DH$43</f>
        <v>34.812520788492627</v>
      </c>
      <c r="DI268" s="101">
        <f>(DI$40*(1-'Model Assumptions'!$I$993)*$D268)/DI$43</f>
        <v>59.727712234530792</v>
      </c>
      <c r="DJ268" s="101">
        <f>(DJ$40*(1-'Model Assumptions'!$I$993)*$D268)/DJ$43</f>
        <v>57.387607456733171</v>
      </c>
      <c r="DK268" s="101">
        <f>(DK$40*(1-'Model Assumptions'!$I$993)*$D268)/DK$43</f>
        <v>52.705622404341447</v>
      </c>
      <c r="DL268" s="101">
        <f>(DL$40*(1-'Model Assumptions'!$I$993)*$D268)/DL$43</f>
        <v>36.170420738461985</v>
      </c>
      <c r="DM268" s="101">
        <f>(DM$40*(1-'Model Assumptions'!$I$993)*$D268)/DM$43</f>
        <v>33.735859531090142</v>
      </c>
      <c r="DN268" s="101">
        <f>(DN$40*(1-'Model Assumptions'!$I$993)*$D268)/DN$43</f>
        <v>29.054229578057722</v>
      </c>
      <c r="DO268" s="101">
        <f>(DO$40*(1-'Model Assumptions'!$I$993)*$D268)/DO$43</f>
        <v>74.103909795856467</v>
      </c>
      <c r="DP268" s="101">
        <f>(DP$40*(1-'Model Assumptions'!$I$993)*$D268)/DP$43</f>
        <v>71.422909633129294</v>
      </c>
      <c r="DQ268" s="101">
        <f>(DQ$40*(1-'Model Assumptions'!$I$993)*$D268)/DQ$43</f>
        <v>66.059133810878492</v>
      </c>
      <c r="DR268" s="101">
        <f>(DR$40*(1-'Model Assumptions'!$I$993)*$D268)/DR$43</f>
        <v>45.983946632121274</v>
      </c>
      <c r="DS268" s="101">
        <f>(DS$40*(1-'Model Assumptions'!$I$993)*$D268)/DS$43</f>
        <v>43.195706462885028</v>
      </c>
      <c r="DT268" s="101">
        <f>(DT$40*(1-'Model Assumptions'!$I$993)*$D268)/DT$43</f>
        <v>37.833706137430717</v>
      </c>
      <c r="DU268" s="101">
        <f>(DU$40*(1-'Model Assumptions'!$I$993)*$D268)/DU$43</f>
        <v>108.50948671858943</v>
      </c>
      <c r="DV268" s="101">
        <f>(DV$40*(1-'Model Assumptions'!$I$993)*$D268)/DV$43</f>
        <v>104.32819176281298</v>
      </c>
      <c r="DW268" s="101">
        <f>(DW$40*(1-'Model Assumptions'!$I$993)*$D268)/DW$43</f>
        <v>95.963826354463549</v>
      </c>
      <c r="DX268" s="101">
        <f>(DX$40*(1-'Model Assumptions'!$I$993)*$D268)/DX$43</f>
        <v>66.065525599345918</v>
      </c>
      <c r="DY268" s="101">
        <f>(DY$40*(1-'Model Assumptions'!$I$993)*$D268)/DY$43</f>
        <v>61.716268646619802</v>
      </c>
      <c r="DZ268" s="101">
        <f>(DZ$40*(1-'Model Assumptions'!$I$993)*$D268)/DZ$43</f>
        <v>53.352968536348278</v>
      </c>
      <c r="EA268" s="101">
        <f>(EA$40*(1-'Model Assumptions'!$I$993)*$D268)/EA$43</f>
        <v>170.73709844260352</v>
      </c>
      <c r="EB268" s="101">
        <f>(EB$40*(1-'Model Assumptions'!$I$993)*$D268)/EB$43</f>
        <v>166.66588428821061</v>
      </c>
      <c r="EC268" s="101">
        <f>(EC$40*(1-'Model Assumptions'!$I$993)*$D268)/EC$43</f>
        <v>158.52168048262817</v>
      </c>
      <c r="ED268" s="101">
        <f>(ED$40*(1-'Model Assumptions'!$I$993)*$D268)/ED$43</f>
        <v>116.39446799188168</v>
      </c>
      <c r="EE268" s="101">
        <f>(EE$40*(1-'Model Assumptions'!$I$993)*$D268)/EE$43</f>
        <v>112.16026323156929</v>
      </c>
      <c r="EF268" s="101">
        <f>(EF$40*(1-'Model Assumptions'!$I$993)*$D268)/EF$43</f>
        <v>104.01712472406479</v>
      </c>
      <c r="EG268" s="101" t="e">
        <f>(EG$40*(1-'Model Assumptions'!$I$993)*$D268)/EG$43</f>
        <v>#DIV/0!</v>
      </c>
      <c r="EH268" s="101" t="e">
        <f>(EH$40*(1-'Model Assumptions'!$I$993)*$D268)/EH$43</f>
        <v>#DIV/0!</v>
      </c>
      <c r="EI268" s="101" t="e">
        <f>(EI$40*(1-'Model Assumptions'!$I$993)*$D268)/EI$43</f>
        <v>#DIV/0!</v>
      </c>
      <c r="EJ268" s="101" t="e">
        <f>(EJ$40*(1-'Model Assumptions'!$I$993)*$D268)/EJ$43</f>
        <v>#DIV/0!</v>
      </c>
      <c r="EK268" s="101" t="e">
        <f>(EK$40*(1-'Model Assumptions'!$I$993)*$D268)/EK$43</f>
        <v>#DIV/0!</v>
      </c>
      <c r="EL268" s="101" t="e">
        <f>(EL$40*(1-'Model Assumptions'!$I$993)*$D268)/EL$43</f>
        <v>#DIV/0!</v>
      </c>
      <c r="EM268" s="101" t="e">
        <f>(EM$40*(1-'Model Assumptions'!$I$993)*$D268)/EM$43</f>
        <v>#DIV/0!</v>
      </c>
      <c r="EN268" s="101" t="e">
        <f>(EN$40*(1-'Model Assumptions'!$I$993)*$D268)/EN$43</f>
        <v>#DIV/0!</v>
      </c>
      <c r="EO268" s="101" t="e">
        <f>(EO$40*(1-'Model Assumptions'!$I$993)*$D268)/EO$43</f>
        <v>#DIV/0!</v>
      </c>
      <c r="EP268" s="101" t="e">
        <f>(EP$40*(1-'Model Assumptions'!$I$993)*$D268)/EP$43</f>
        <v>#DIV/0!</v>
      </c>
      <c r="EQ268" s="101" t="e">
        <f>(EQ$40*(1-'Model Assumptions'!$I$993)*$D268)/EQ$43</f>
        <v>#DIV/0!</v>
      </c>
      <c r="ER268" s="101" t="e">
        <f>(ER$40*(1-'Model Assumptions'!$I$993)*$D268)/ER$43</f>
        <v>#DIV/0!</v>
      </c>
      <c r="ES268" s="101" t="e">
        <f>(ES$40*(1-'Model Assumptions'!$I$993)*$D268)/ES$43</f>
        <v>#DIV/0!</v>
      </c>
      <c r="ET268" s="101" t="e">
        <f>(ET$40*(1-'Model Assumptions'!$I$993)*$D268)/ET$43</f>
        <v>#DIV/0!</v>
      </c>
      <c r="EU268" s="101" t="e">
        <f>(EU$40*(1-'Model Assumptions'!$I$993)*$D268)/EU$43</f>
        <v>#DIV/0!</v>
      </c>
      <c r="EV268" s="101" t="e">
        <f>(EV$40*(1-'Model Assumptions'!$I$993)*$D268)/EV$43</f>
        <v>#DIV/0!</v>
      </c>
      <c r="EW268" s="101" t="e">
        <f>(EW$40*(1-'Model Assumptions'!$I$993)*$D268)/EW$43</f>
        <v>#DIV/0!</v>
      </c>
      <c r="EX268" s="101" t="e">
        <f>(EX$40*(1-'Model Assumptions'!$I$993)*$D268)/EX$43</f>
        <v>#DIV/0!</v>
      </c>
      <c r="EY268" s="101" t="e">
        <f>(EY$40*(1-'Model Assumptions'!$I$993)*$D268)/EY$43</f>
        <v>#DIV/0!</v>
      </c>
      <c r="EZ268" s="101" t="e">
        <f>(EZ$40*(1-'Model Assumptions'!$I$993)*$D268)/EZ$43</f>
        <v>#DIV/0!</v>
      </c>
      <c r="FA268" s="101" t="e">
        <f>(FA$40*(1-'Model Assumptions'!$I$993)*$D268)/FA$43</f>
        <v>#DIV/0!</v>
      </c>
      <c r="FB268" s="101" t="e">
        <f>(FB$40*(1-'Model Assumptions'!$I$993)*$D268)/FB$43</f>
        <v>#DIV/0!</v>
      </c>
      <c r="FC268" s="101" t="e">
        <f>(FC$40*(1-'Model Assumptions'!$I$993)*$D268)/FC$43</f>
        <v>#DIV/0!</v>
      </c>
      <c r="FD268" s="101" t="e">
        <f>(FD$40*(1-'Model Assumptions'!$I$993)*$D268)/FD$43</f>
        <v>#DIV/0!</v>
      </c>
      <c r="FE268" s="101" t="e">
        <f>(FE$40*(1-'Model Assumptions'!$I$993)*$D268)/FE$43</f>
        <v>#DIV/0!</v>
      </c>
      <c r="FF268" s="101" t="e">
        <f>(FF$40*(1-'Model Assumptions'!$I$993)*$D268)/FF$43</f>
        <v>#DIV/0!</v>
      </c>
      <c r="FG268" s="101" t="e">
        <f>(FG$40*(1-'Model Assumptions'!$I$993)*$D268)/FG$43</f>
        <v>#DIV/0!</v>
      </c>
      <c r="FH268" s="101" t="e">
        <f>(FH$40*(1-'Model Assumptions'!$I$993)*$D268)/FH$43</f>
        <v>#DIV/0!</v>
      </c>
      <c r="FI268" s="101" t="e">
        <f>(FI$40*(1-'Model Assumptions'!$I$993)*$D268)/FI$43</f>
        <v>#DIV/0!</v>
      </c>
      <c r="FJ268" s="101" t="e">
        <f>(FJ$40*(1-'Model Assumptions'!$I$993)*$D268)/FJ$43</f>
        <v>#DIV/0!</v>
      </c>
      <c r="FK268" s="101" t="e">
        <f>(FK$40*(1-'Model Assumptions'!$I$993)*$D268)/FK$43</f>
        <v>#DIV/0!</v>
      </c>
      <c r="FL268" s="101" t="e">
        <f>(FL$40*(1-'Model Assumptions'!$I$993)*$D268)/FL$43</f>
        <v>#DIV/0!</v>
      </c>
      <c r="FM268" s="101" t="e">
        <f>(FM$40*(1-'Model Assumptions'!$I$993)*$D268)/FM$43</f>
        <v>#DIV/0!</v>
      </c>
      <c r="FN268" s="101" t="e">
        <f>(FN$40*(1-'Model Assumptions'!$I$993)*$D268)/FN$43</f>
        <v>#DIV/0!</v>
      </c>
      <c r="FO268" s="101" t="e">
        <f>(FO$40*(1-'Model Assumptions'!$I$993)*$D268)/FO$43</f>
        <v>#DIV/0!</v>
      </c>
      <c r="FP268" s="101" t="e">
        <f>(FP$40*(1-'Model Assumptions'!$I$993)*$D268)/FP$43</f>
        <v>#DIV/0!</v>
      </c>
      <c r="FQ268" s="101" t="e">
        <f>(FQ$40*(1-'Model Assumptions'!$I$993)*$D268)/FQ$43</f>
        <v>#DIV/0!</v>
      </c>
      <c r="FR268" s="101" t="e">
        <f>(FR$40*(1-'Model Assumptions'!$I$993)*$D268)/FR$43</f>
        <v>#DIV/0!</v>
      </c>
      <c r="FS268" s="101" t="e">
        <f>(FS$40*(1-'Model Assumptions'!$I$993)*$D268)/FS$43</f>
        <v>#DIV/0!</v>
      </c>
      <c r="FT268" s="101" t="e">
        <f>(FT$40*(1-'Model Assumptions'!$I$993)*$D268)/FT$43</f>
        <v>#DIV/0!</v>
      </c>
      <c r="FU268" s="101" t="e">
        <f>(FU$40*(1-'Model Assumptions'!$I$993)*$D268)/FU$43</f>
        <v>#DIV/0!</v>
      </c>
      <c r="FV268" s="101" t="e">
        <f>(FV$40*(1-'Model Assumptions'!$I$993)*$D268)/FV$43</f>
        <v>#DIV/0!</v>
      </c>
      <c r="FW268" s="101" t="e">
        <f>(FW$40*(1-'Model Assumptions'!$I$993)*$D268)/FW$43</f>
        <v>#DIV/0!</v>
      </c>
      <c r="FX268" s="101" t="e">
        <f>(FX$40*(1-'Model Assumptions'!$I$993)*$D268)/FX$43</f>
        <v>#DIV/0!</v>
      </c>
      <c r="FY268" s="101" t="e">
        <f>(FY$40*(1-'Model Assumptions'!$I$993)*$D268)/FY$43</f>
        <v>#DIV/0!</v>
      </c>
      <c r="FZ268" s="101" t="e">
        <f>(FZ$40*(1-'Model Assumptions'!$I$993)*$D268)/FZ$43</f>
        <v>#DIV/0!</v>
      </c>
      <c r="GA268" s="101" t="e">
        <f>(GA$40*(1-'Model Assumptions'!$I$993)*$D268)/GA$43</f>
        <v>#DIV/0!</v>
      </c>
      <c r="GB268" s="101" t="e">
        <f>(GB$40*(1-'Model Assumptions'!$I$993)*$D268)/GB$43</f>
        <v>#DIV/0!</v>
      </c>
      <c r="GC268" s="101" t="e">
        <f>(GC$40*(1-'Model Assumptions'!$I$993)*$D268)/GC$43</f>
        <v>#DIV/0!</v>
      </c>
      <c r="GD268" s="101" t="e">
        <f>(GD$40*(1-'Model Assumptions'!$I$993)*$D268)/GD$43</f>
        <v>#DIV/0!</v>
      </c>
      <c r="GE268" s="101" t="e">
        <f>(GE$40*(1-'Model Assumptions'!$I$993)*$D268)/GE$43</f>
        <v>#DIV/0!</v>
      </c>
      <c r="GF268" s="101" t="e">
        <f>(GF$40*(1-'Model Assumptions'!$I$993)*$D268)/GF$43</f>
        <v>#DIV/0!</v>
      </c>
      <c r="GG268" s="101" t="e">
        <f>(GG$40*(1-'Model Assumptions'!$I$993)*$D268)/GG$43</f>
        <v>#DIV/0!</v>
      </c>
      <c r="GH268" s="101" t="e">
        <f>(GH$40*(1-'Model Assumptions'!$I$993)*$D268)/GH$43</f>
        <v>#DIV/0!</v>
      </c>
      <c r="GI268" s="101" t="e">
        <f>(GI$40*(1-'Model Assumptions'!$I$993)*$D268)/GI$43</f>
        <v>#DIV/0!</v>
      </c>
      <c r="GJ268" s="101" t="e">
        <f>(GJ$40*(1-'Model Assumptions'!$I$993)*$D268)/GJ$43</f>
        <v>#DIV/0!</v>
      </c>
      <c r="GK268" s="101" t="e">
        <f>(GK$40*(1-'Model Assumptions'!$I$993)*$D268)/GK$43</f>
        <v>#DIV/0!</v>
      </c>
      <c r="GL268" s="101" t="e">
        <f>(GL$40*(1-'Model Assumptions'!$I$993)*$D268)/GL$43</f>
        <v>#DIV/0!</v>
      </c>
      <c r="GM268" s="101" t="e">
        <f>(GM$40*(1-'Model Assumptions'!$I$993)*$D268)/GM$43</f>
        <v>#DIV/0!</v>
      </c>
      <c r="GN268" s="101" t="e">
        <f>(GN$40*(1-'Model Assumptions'!$I$993)*$D268)/GN$43</f>
        <v>#DIV/0!</v>
      </c>
      <c r="GO268" s="101" t="e">
        <f>(GO$40*(1-'Model Assumptions'!$I$993)*$D268)/GO$43</f>
        <v>#DIV/0!</v>
      </c>
      <c r="GP268" s="101" t="e">
        <f>(GP$40*(1-'Model Assumptions'!$I$993)*$D268)/GP$43</f>
        <v>#DIV/0!</v>
      </c>
      <c r="GQ268" s="101" t="e">
        <f>(GQ$40*(1-'Model Assumptions'!$I$993)*$D268)/GQ$43</f>
        <v>#DIV/0!</v>
      </c>
      <c r="GR268" s="101" t="e">
        <f>(GR$40*(1-'Model Assumptions'!$I$993)*$D268)/GR$43</f>
        <v>#DIV/0!</v>
      </c>
      <c r="GS268" s="101" t="e">
        <f>(GS$40*(1-'Model Assumptions'!$I$993)*$D268)/GS$43</f>
        <v>#DIV/0!</v>
      </c>
      <c r="GT268" s="101" t="e">
        <f>(GT$40*(1-'Model Assumptions'!$I$993)*$D268)/GT$43</f>
        <v>#DIV/0!</v>
      </c>
      <c r="GU268" s="101" t="e">
        <f>(GU$40*(1-'Model Assumptions'!$I$993)*$D268)/GU$43</f>
        <v>#DIV/0!</v>
      </c>
      <c r="GV268" s="101" t="e">
        <f>(GV$40*(1-'Model Assumptions'!$I$993)*$D268)/GV$43</f>
        <v>#DIV/0!</v>
      </c>
      <c r="GX268" s="230"/>
    </row>
    <row r="269" spans="1:206" ht="12" hidden="1" customHeight="1" x14ac:dyDescent="0.2">
      <c r="A269" s="230"/>
      <c r="B269" s="230"/>
      <c r="C269" s="102">
        <f t="shared" si="381"/>
        <v>23</v>
      </c>
      <c r="D269" s="122">
        <f>1/(1+'Model Assumptions'!$I$991/12)^C268</f>
        <v>0.91258301413343745</v>
      </c>
      <c r="E269" s="101">
        <f>(E$40*(1-'Model Assumptions'!$I$993)*$D269)/E$43</f>
        <v>101.4694209042363</v>
      </c>
      <c r="F269" s="101">
        <f>(F$40*(1-'Model Assumptions'!$I$993)*$D269)/F$43</f>
        <v>98.841980333669369</v>
      </c>
      <c r="G269" s="101">
        <f>(G$40*(1-'Model Assumptions'!$I$993)*$D269)/G$43</f>
        <v>90.959658621968572</v>
      </c>
      <c r="H269" s="101">
        <f>(H$40*(1-'Model Assumptions'!$I$993)*$D269)/H$43</f>
        <v>68.145128897783351</v>
      </c>
      <c r="I269" s="101">
        <f>(I$40*(1-'Model Assumptions'!$I$993)*$D269)/I$43</f>
        <v>65.412307803659345</v>
      </c>
      <c r="J269" s="101">
        <f>(J$40*(1-'Model Assumptions'!$I$993)*$D269)/J$43</f>
        <v>58.056888709743838</v>
      </c>
      <c r="K269" s="101">
        <f>(K$40*(1-'Model Assumptions'!$I$993)*$D269)/K$43</f>
        <v>115.61799388248436</v>
      </c>
      <c r="L269" s="101">
        <f>(L$40*(1-'Model Assumptions'!$I$993)*$D269)/L$43</f>
        <v>112.77660963154152</v>
      </c>
      <c r="M269" s="101">
        <f>(M$40*(1-'Model Assumptions'!$I$993)*$D269)/M$43</f>
        <v>104.25245687871298</v>
      </c>
      <c r="N269" s="101">
        <f>(N$40*(1-'Model Assumptions'!$I$993)*$D269)/N$43</f>
        <v>78.401695022779748</v>
      </c>
      <c r="O269" s="101">
        <f>(O$40*(1-'Model Assumptions'!$I$993)*$D269)/O$43</f>
        <v>75.446796852166401</v>
      </c>
      <c r="P269" s="101">
        <f>(P$40*(1-'Model Assumptions'!$I$993)*$D269)/P$43</f>
        <v>67.490213697690493</v>
      </c>
      <c r="Q269" s="101">
        <f>(Q$40*(1-'Model Assumptions'!$I$993)*$D269)/Q$43</f>
        <v>115.49245668160262</v>
      </c>
      <c r="R269" s="101">
        <f>(R$40*(1-'Model Assumptions'!$I$993)*$D269)/R$43</f>
        <v>112.65460868983955</v>
      </c>
      <c r="S269" s="101">
        <f>(S$40*(1-'Model Assumptions'!$I$993)*$D269)/S$43</f>
        <v>104.13929658496045</v>
      </c>
      <c r="T269" s="101">
        <f>(T$40*(1-'Model Assumptions'!$I$993)*$D269)/T$43</f>
        <v>78.315410298793438</v>
      </c>
      <c r="U269" s="101">
        <f>(U$40*(1-'Model Assumptions'!$I$993)*$D269)/U$43</f>
        <v>75.364755639195806</v>
      </c>
      <c r="V269" s="101">
        <f>(V$40*(1-'Model Assumptions'!$I$993)*$D269)/V$43</f>
        <v>67.41665950675133</v>
      </c>
      <c r="W269" s="101">
        <f>(W$40*(1-'Model Assumptions'!$I$993)*$D269)/W$43</f>
        <v>210.76635150288701</v>
      </c>
      <c r="X269" s="101">
        <f>(X$40*(1-'Model Assumptions'!$I$993)*$D269)/X$43</f>
        <v>206.92774216324986</v>
      </c>
      <c r="Y269" s="101">
        <f>(Y$40*(1-'Model Assumptions'!$I$993)*$D269)/Y$43</f>
        <v>195.41014601474851</v>
      </c>
      <c r="Z269" s="101">
        <f>(Z$40*(1-'Model Assumptions'!$I$993)*$D269)/Z$43</f>
        <v>149.57103277109991</v>
      </c>
      <c r="AA269" s="101">
        <f>(AA$40*(1-'Model Assumptions'!$I$993)*$D269)/AA$43</f>
        <v>145.57930340897883</v>
      </c>
      <c r="AB269" s="101">
        <f>(AB$40*(1-'Model Assumptions'!$I$993)*$D269)/AB$43</f>
        <v>134.83049000615884</v>
      </c>
      <c r="AC269" s="101">
        <f>(AC$40*(1-'Model Assumptions'!$I$993)*$D269)/AC$43</f>
        <v>180.56669810767622</v>
      </c>
      <c r="AD269" s="101">
        <f>(AD$40*(1-'Model Assumptions'!$I$993)*$D269)/AD$43</f>
        <v>176.71747999049978</v>
      </c>
      <c r="AE269" s="101">
        <f>(AE$40*(1-'Model Assumptions'!$I$993)*$D269)/AE$43</f>
        <v>165.16805750938053</v>
      </c>
      <c r="AF269" s="101">
        <f>(AF$40*(1-'Model Assumptions'!$I$993)*$D269)/AF$43</f>
        <v>125.35897341907072</v>
      </c>
      <c r="AG269" s="101">
        <f>(AG$40*(1-'Model Assumptions'!$I$993)*$D269)/AG$43</f>
        <v>121.35451352390247</v>
      </c>
      <c r="AH269" s="101">
        <f>(AH$40*(1-'Model Assumptions'!$I$993)*$D269)/AH$43</f>
        <v>110.57458104030054</v>
      </c>
      <c r="AI269" s="101">
        <f>(AI$40*(1-'Model Assumptions'!$I$993)*$D269)/AI$43</f>
        <v>211.27910908395322</v>
      </c>
      <c r="AJ269" s="101">
        <f>(AJ$40*(1-'Model Assumptions'!$I$993)*$D269)/AJ$43</f>
        <v>207.13284519567637</v>
      </c>
      <c r="AK269" s="101">
        <f>(AK$40*(1-'Model Assumptions'!$I$993)*$D269)/AK$43</f>
        <v>194.69051727166595</v>
      </c>
      <c r="AL269" s="101">
        <f>(AL$40*(1-'Model Assumptions'!$I$993)*$D269)/AL$43</f>
        <v>148.45357487029349</v>
      </c>
      <c r="AM269" s="101">
        <f>(AM$40*(1-'Model Assumptions'!$I$993)*$D269)/AM$43</f>
        <v>144.1407531746496</v>
      </c>
      <c r="AN269" s="101">
        <f>(AN$40*(1-'Model Assumptions'!$I$993)*$D269)/AN$43</f>
        <v>132.52909253196643</v>
      </c>
      <c r="AO269" s="101">
        <f>(AO$40*(1-'Model Assumptions'!$I$993)*$D269)/AO$43</f>
        <v>189.27827259703244</v>
      </c>
      <c r="AP269" s="101">
        <f>(AP$40*(1-'Model Assumptions'!$I$993)*$D269)/AP$43</f>
        <v>185.24516900250808</v>
      </c>
      <c r="AQ269" s="101">
        <f>(AQ$40*(1-'Model Assumptions'!$I$993)*$D269)/AQ$43</f>
        <v>173.14585821893505</v>
      </c>
      <c r="AR269" s="101">
        <f>(AR$40*(1-'Model Assumptions'!$I$993)*$D269)/AR$43</f>
        <v>131.41729264584768</v>
      </c>
      <c r="AS269" s="101">
        <f>(AS$40*(1-'Model Assumptions'!$I$993)*$D269)/AS$43</f>
        <v>127.22328925864393</v>
      </c>
      <c r="AT269" s="101">
        <f>(AT$40*(1-'Model Assumptions'!$I$993)*$D269)/AT$43</f>
        <v>115.9298919421398</v>
      </c>
      <c r="AU269" s="101">
        <f>(AU$40*(1-'Model Assumptions'!$I$993)*$D269)/AU$43</f>
        <v>227.98616557876278</v>
      </c>
      <c r="AV269" s="101">
        <f>(AV$40*(1-'Model Assumptions'!$I$993)*$D269)/AV$43</f>
        <v>223.68077002739639</v>
      </c>
      <c r="AW269" s="101">
        <f>(AW$40*(1-'Model Assumptions'!$I$993)*$D269)/AW$43</f>
        <v>210.7681196324769</v>
      </c>
      <c r="AX269" s="101">
        <f>(AX$40*(1-'Model Assumptions'!$I$993)*$D269)/AX$43</f>
        <v>161.03841403924852</v>
      </c>
      <c r="AY269" s="101">
        <f>(AY$40*(1-'Model Assumptions'!$I$993)*$D269)/AY$43</f>
        <v>156.56150991766341</v>
      </c>
      <c r="AZ269" s="101">
        <f>(AZ$40*(1-'Model Assumptions'!$I$993)*$D269)/AZ$43</f>
        <v>144.50993863301724</v>
      </c>
      <c r="BA269" s="101">
        <f>(BA$40*(1-'Model Assumptions'!$I$993)*$D269)/BA$43</f>
        <v>183.30199458322605</v>
      </c>
      <c r="BB269" s="101">
        <f>(BB$40*(1-'Model Assumptions'!$I$993)*$D269)/BB$43</f>
        <v>178.35123173155216</v>
      </c>
      <c r="BC269" s="101">
        <f>(BC$40*(1-'Model Assumptions'!$I$993)*$D269)/BC$43</f>
        <v>163.50424756530012</v>
      </c>
      <c r="BD269" s="101">
        <f>(BD$40*(1-'Model Assumptions'!$I$993)*$D269)/BD$43</f>
        <v>122.09146993696595</v>
      </c>
      <c r="BE269" s="101">
        <f>(BE$40*(1-'Model Assumptions'!$I$993)*$D269)/BE$43</f>
        <v>116.9455055785689</v>
      </c>
      <c r="BF269" s="101">
        <f>(BF$40*(1-'Model Assumptions'!$I$993)*$D269)/BF$43</f>
        <v>103.0861986012258</v>
      </c>
      <c r="BG269" s="101">
        <f>(BG$40*(1-'Model Assumptions'!$I$993)*$D269)/BG$43</f>
        <v>232.58860690122961</v>
      </c>
      <c r="BH269" s="101">
        <f>(BH$40*(1-'Model Assumptions'!$I$993)*$D269)/BH$43</f>
        <v>227.64314843832537</v>
      </c>
      <c r="BI269" s="101">
        <f>(BI$40*(1-'Model Assumptions'!$I$993)*$D269)/BI$43</f>
        <v>212.80854117920248</v>
      </c>
      <c r="BJ269" s="101">
        <f>(BJ$40*(1-'Model Assumptions'!$I$993)*$D269)/BJ$43</f>
        <v>161.54339185011929</v>
      </c>
      <c r="BK269" s="101">
        <f>(BK$40*(1-'Model Assumptions'!$I$993)*$D269)/BK$43</f>
        <v>156.40025649906605</v>
      </c>
      <c r="BL269" s="101">
        <f>(BL$40*(1-'Model Assumptions'!$I$993)*$D269)/BL$43</f>
        <v>142.55509455844202</v>
      </c>
      <c r="BM269" s="101">
        <f>(BM$40*(1-'Model Assumptions'!$I$993)*$D269)/BM$43</f>
        <v>239.86269203401045</v>
      </c>
      <c r="BN269" s="101">
        <f>(BN$40*(1-'Model Assumptions'!$I$993)*$D269)/BN$43</f>
        <v>234.29485195546718</v>
      </c>
      <c r="BO269" s="101">
        <f>(BO$40*(1-'Model Assumptions'!$I$993)*$D269)/BO$43</f>
        <v>217.59486797901727</v>
      </c>
      <c r="BP269" s="101">
        <f>(BP$40*(1-'Model Assumptions'!$I$993)*$D269)/BP$43</f>
        <v>164.27762744791517</v>
      </c>
      <c r="BQ269" s="101">
        <f>(BQ$40*(1-'Model Assumptions'!$I$993)*$D269)/BQ$43</f>
        <v>158.48806391880055</v>
      </c>
      <c r="BR269" s="101">
        <f>(BR$40*(1-'Model Assumptions'!$I$993)*$D269)/BR$43</f>
        <v>142.90023345438729</v>
      </c>
      <c r="BS269" s="101">
        <f>(BS$40*(1-'Model Assumptions'!$I$993)*$D269)/BS$43</f>
        <v>201.27856812357197</v>
      </c>
      <c r="BT269" s="101">
        <f>(BT$40*(1-'Model Assumptions'!$I$993)*$D269)/BT$43</f>
        <v>196.37200851164516</v>
      </c>
      <c r="BU269" s="101">
        <f>(BU$40*(1-'Model Assumptions'!$I$993)*$D269)/BU$43</f>
        <v>181.65586593504449</v>
      </c>
      <c r="BV269" s="101">
        <f>(BV$40*(1-'Model Assumptions'!$I$993)*$D269)/BV$43</f>
        <v>136.69197683838823</v>
      </c>
      <c r="BW269" s="101">
        <f>(BW$40*(1-'Model Assumptions'!$I$993)*$D269)/BW$43</f>
        <v>131.58986209382027</v>
      </c>
      <c r="BX269" s="101">
        <f>(BX$40*(1-'Model Assumptions'!$I$993)*$D269)/BX$43</f>
        <v>117.85361693593309</v>
      </c>
      <c r="BY269" s="101">
        <f>(BY$40*(1-'Model Assumptions'!$I$993)*$D269)/BY$43</f>
        <v>275.1651674256251</v>
      </c>
      <c r="BZ269" s="101">
        <f>(BZ$40*(1-'Model Assumptions'!$I$993)*$D269)/BZ$43</f>
        <v>269.32326726064991</v>
      </c>
      <c r="CA269" s="101">
        <f>(CA$40*(1-'Model Assumptions'!$I$993)*$D269)/CA$43</f>
        <v>251.79933489531422</v>
      </c>
      <c r="CB269" s="101">
        <f>(CB$40*(1-'Model Assumptions'!$I$993)*$D269)/CB$43</f>
        <v>191.15885522883255</v>
      </c>
      <c r="CC269" s="101">
        <f>(CC$40*(1-'Model Assumptions'!$I$993)*$D269)/CC$43</f>
        <v>185.08356195799271</v>
      </c>
      <c r="CD269" s="101">
        <f>(CD$40*(1-'Model Assumptions'!$I$993)*$D269)/CD$43</f>
        <v>168.72765599973405</v>
      </c>
      <c r="CE269" s="101">
        <f>(CE$40*(1-'Model Assumptions'!$I$993)*$D269)/CE$43</f>
        <v>270.50614595628201</v>
      </c>
      <c r="CF269" s="101">
        <f>(CF$40*(1-'Model Assumptions'!$I$993)*$D269)/CF$43</f>
        <v>263.9340082706849</v>
      </c>
      <c r="CG269" s="101">
        <f>(CG$40*(1-'Model Assumptions'!$I$993)*$D269)/CG$43</f>
        <v>244.21229082512397</v>
      </c>
      <c r="CH269" s="101">
        <f>(CH$40*(1-'Model Assumptions'!$I$993)*$D269)/CH$43</f>
        <v>183.80060712757324</v>
      </c>
      <c r="CI269" s="101">
        <f>(CI$40*(1-'Model Assumptions'!$I$993)*$D269)/CI$43</f>
        <v>176.96431088124751</v>
      </c>
      <c r="CJ269" s="101">
        <f>(CJ$40*(1-'Model Assumptions'!$I$993)*$D269)/CJ$43</f>
        <v>158.55737459872395</v>
      </c>
      <c r="CK269" s="101">
        <f>(CK$40*(1-'Model Assumptions'!$I$993)*$D269)/CK$43</f>
        <v>344.54657253265509</v>
      </c>
      <c r="CL269" s="101">
        <f>(CL$40*(1-'Model Assumptions'!$I$993)*$D269)/CL$43</f>
        <v>337.5394749679466</v>
      </c>
      <c r="CM269" s="101">
        <f>(CM$40*(1-'Model Assumptions'!$I$993)*$D269)/CM$43</f>
        <v>316.51818227382125</v>
      </c>
      <c r="CN269" s="101">
        <f>(CN$40*(1-'Model Assumptions'!$I$993)*$D269)/CN$43</f>
        <v>240.88290280737328</v>
      </c>
      <c r="CO269" s="101">
        <f>(CO$40*(1-'Model Assumptions'!$I$993)*$D269)/CO$43</f>
        <v>233.59537988970931</v>
      </c>
      <c r="CP269" s="101">
        <f>(CP$40*(1-'Model Assumptions'!$I$993)*$D269)/CP$43</f>
        <v>213.9762139603616</v>
      </c>
      <c r="CQ269" s="101">
        <f>(CQ$40*(1-'Model Assumptions'!$I$993)*$D269)/CQ$43</f>
        <v>397.80263577994714</v>
      </c>
      <c r="CR269" s="101">
        <f>(CR$40*(1-'Model Assumptions'!$I$993)*$D269)/CR$43</f>
        <v>389.72051542458945</v>
      </c>
      <c r="CS269" s="101">
        <f>(CS$40*(1-'Model Assumptions'!$I$993)*$D269)/CS$43</f>
        <v>365.47238622892672</v>
      </c>
      <c r="CT269" s="101">
        <f>(CT$40*(1-'Model Assumptions'!$I$993)*$D269)/CT$43</f>
        <v>278.15083105110244</v>
      </c>
      <c r="CU269" s="101">
        <f>(CU$40*(1-'Model Assumptions'!$I$993)*$D269)/CU$43</f>
        <v>269.74585023263205</v>
      </c>
      <c r="CV269" s="101">
        <f>(CV$40*(1-'Model Assumptions'!$I$993)*$D269)/CV$43</f>
        <v>247.11379148212285</v>
      </c>
      <c r="CW269" s="101">
        <f>(CW$40*(1-'Model Assumptions'!$I$993)*$D269)/CW$43</f>
        <v>361.07504793888626</v>
      </c>
      <c r="CX269" s="101">
        <f>(CX$40*(1-'Model Assumptions'!$I$993)*$D269)/CX$43</f>
        <v>352.72240375627649</v>
      </c>
      <c r="CY269" s="101">
        <f>(CY$40*(1-'Model Assumptions'!$I$993)*$D269)/CY$43</f>
        <v>327.6609349492673</v>
      </c>
      <c r="CZ269" s="101">
        <f>(CZ$40*(1-'Model Assumptions'!$I$993)*$D269)/CZ$43</f>
        <v>247.42781129728615</v>
      </c>
      <c r="DA269" s="101">
        <f>(DA$40*(1-'Model Assumptions'!$I$993)*$D269)/DA$43</f>
        <v>238.73992974443442</v>
      </c>
      <c r="DB269" s="101">
        <f>(DB$40*(1-'Model Assumptions'!$I$993)*$D269)/DB$43</f>
        <v>215.34969702578312</v>
      </c>
      <c r="DC269" s="101">
        <f>(DC$40*(1-'Model Assumptions'!$I$993)*$D269)/DC$43</f>
        <v>70.993939293003692</v>
      </c>
      <c r="DD269" s="101">
        <f>(DD$40*(1-'Model Assumptions'!$I$993)*$D269)/DD$43</f>
        <v>68.226816484835965</v>
      </c>
      <c r="DE269" s="101">
        <f>(DE$40*(1-'Model Assumptions'!$I$993)*$D269)/DE$43</f>
        <v>62.696107127680271</v>
      </c>
      <c r="DF269" s="101">
        <f>(DF$40*(1-'Model Assumptions'!$I$993)*$D269)/DF$43</f>
        <v>43.075880320578634</v>
      </c>
      <c r="DG269" s="101">
        <f>(DG$40*(1-'Model Assumptions'!$I$993)*$D269)/DG$43</f>
        <v>40.200194355592053</v>
      </c>
      <c r="DH269" s="101">
        <f>(DH$40*(1-'Model Assumptions'!$I$993)*$D269)/DH$43</f>
        <v>34.66807049476445</v>
      </c>
      <c r="DI269" s="101">
        <f>(DI$40*(1-'Model Assumptions'!$I$993)*$D269)/DI$43</f>
        <v>59.479879403682126</v>
      </c>
      <c r="DJ269" s="101">
        <f>(DJ$40*(1-'Model Assumptions'!$I$993)*$D269)/DJ$43</f>
        <v>57.149484604215608</v>
      </c>
      <c r="DK269" s="101">
        <f>(DK$40*(1-'Model Assumptions'!$I$993)*$D269)/DK$43</f>
        <v>52.486926875692738</v>
      </c>
      <c r="DL269" s="101">
        <f>(DL$40*(1-'Model Assumptions'!$I$993)*$D269)/DL$43</f>
        <v>36.020336005107374</v>
      </c>
      <c r="DM269" s="101">
        <f>(DM$40*(1-'Model Assumptions'!$I$993)*$D269)/DM$43</f>
        <v>33.59587671145907</v>
      </c>
      <c r="DN269" s="101">
        <f>(DN$40*(1-'Model Assumptions'!$I$993)*$D269)/DN$43</f>
        <v>28.933672608854167</v>
      </c>
      <c r="DO269" s="101">
        <f>(DO$40*(1-'Model Assumptions'!$I$993)*$D269)/DO$43</f>
        <v>73.796424692969097</v>
      </c>
      <c r="DP269" s="101">
        <f>(DP$40*(1-'Model Assumptions'!$I$993)*$D269)/DP$43</f>
        <v>71.126549012244951</v>
      </c>
      <c r="DQ269" s="101">
        <f>(DQ$40*(1-'Model Assumptions'!$I$993)*$D269)/DQ$43</f>
        <v>65.785029521206795</v>
      </c>
      <c r="DR269" s="101">
        <f>(DR$40*(1-'Model Assumptions'!$I$993)*$D269)/DR$43</f>
        <v>45.793141874311651</v>
      </c>
      <c r="DS269" s="101">
        <f>(DS$40*(1-'Model Assumptions'!$I$993)*$D269)/DS$43</f>
        <v>43.016471166358542</v>
      </c>
      <c r="DT269" s="101">
        <f>(DT$40*(1-'Model Assumptions'!$I$993)*$D269)/DT$43</f>
        <v>37.676719804910263</v>
      </c>
      <c r="DU269" s="101">
        <f>(DU$40*(1-'Model Assumptions'!$I$993)*$D269)/DU$43</f>
        <v>108.05923988573225</v>
      </c>
      <c r="DV269" s="101">
        <f>(DV$40*(1-'Model Assumptions'!$I$993)*$D269)/DV$43</f>
        <v>103.89529470155651</v>
      </c>
      <c r="DW269" s="101">
        <f>(DW$40*(1-'Model Assumptions'!$I$993)*$D269)/DW$43</f>
        <v>95.565636203615156</v>
      </c>
      <c r="DX269" s="101">
        <f>(DX$40*(1-'Model Assumptions'!$I$993)*$D269)/DX$43</f>
        <v>65.791394787730383</v>
      </c>
      <c r="DY269" s="101">
        <f>(DY$40*(1-'Model Assumptions'!$I$993)*$D269)/DY$43</f>
        <v>61.460184544351677</v>
      </c>
      <c r="DZ269" s="101">
        <f>(DZ$40*(1-'Model Assumptions'!$I$993)*$D269)/DZ$43</f>
        <v>53.131586924164267</v>
      </c>
      <c r="EA269" s="101">
        <f>(EA$40*(1-'Model Assumptions'!$I$993)*$D269)/EA$43</f>
        <v>170.02864575197034</v>
      </c>
      <c r="EB269" s="101">
        <f>(EB$40*(1-'Model Assumptions'!$I$993)*$D269)/EB$43</f>
        <v>165.97432460236743</v>
      </c>
      <c r="EC269" s="101">
        <f>(EC$40*(1-'Model Assumptions'!$I$993)*$D269)/EC$43</f>
        <v>157.86391417357166</v>
      </c>
      <c r="ED269" s="101">
        <f>(ED$40*(1-'Model Assumptions'!$I$993)*$D269)/ED$43</f>
        <v>115.911503394405</v>
      </c>
      <c r="EE269" s="101">
        <f>(EE$40*(1-'Model Assumptions'!$I$993)*$D269)/EE$43</f>
        <v>111.69486794845076</v>
      </c>
      <c r="EF269" s="101">
        <f>(EF$40*(1-'Model Assumptions'!$I$993)*$D269)/EF$43</f>
        <v>103.58551839740893</v>
      </c>
      <c r="EG269" s="101" t="e">
        <f>(EG$40*(1-'Model Assumptions'!$I$993)*$D269)/EG$43</f>
        <v>#DIV/0!</v>
      </c>
      <c r="EH269" s="101" t="e">
        <f>(EH$40*(1-'Model Assumptions'!$I$993)*$D269)/EH$43</f>
        <v>#DIV/0!</v>
      </c>
      <c r="EI269" s="101" t="e">
        <f>(EI$40*(1-'Model Assumptions'!$I$993)*$D269)/EI$43</f>
        <v>#DIV/0!</v>
      </c>
      <c r="EJ269" s="101" t="e">
        <f>(EJ$40*(1-'Model Assumptions'!$I$993)*$D269)/EJ$43</f>
        <v>#DIV/0!</v>
      </c>
      <c r="EK269" s="101" t="e">
        <f>(EK$40*(1-'Model Assumptions'!$I$993)*$D269)/EK$43</f>
        <v>#DIV/0!</v>
      </c>
      <c r="EL269" s="101" t="e">
        <f>(EL$40*(1-'Model Assumptions'!$I$993)*$D269)/EL$43</f>
        <v>#DIV/0!</v>
      </c>
      <c r="EM269" s="101" t="e">
        <f>(EM$40*(1-'Model Assumptions'!$I$993)*$D269)/EM$43</f>
        <v>#DIV/0!</v>
      </c>
      <c r="EN269" s="101" t="e">
        <f>(EN$40*(1-'Model Assumptions'!$I$993)*$D269)/EN$43</f>
        <v>#DIV/0!</v>
      </c>
      <c r="EO269" s="101" t="e">
        <f>(EO$40*(1-'Model Assumptions'!$I$993)*$D269)/EO$43</f>
        <v>#DIV/0!</v>
      </c>
      <c r="EP269" s="101" t="e">
        <f>(EP$40*(1-'Model Assumptions'!$I$993)*$D269)/EP$43</f>
        <v>#DIV/0!</v>
      </c>
      <c r="EQ269" s="101" t="e">
        <f>(EQ$40*(1-'Model Assumptions'!$I$993)*$D269)/EQ$43</f>
        <v>#DIV/0!</v>
      </c>
      <c r="ER269" s="101" t="e">
        <f>(ER$40*(1-'Model Assumptions'!$I$993)*$D269)/ER$43</f>
        <v>#DIV/0!</v>
      </c>
      <c r="ES269" s="101" t="e">
        <f>(ES$40*(1-'Model Assumptions'!$I$993)*$D269)/ES$43</f>
        <v>#DIV/0!</v>
      </c>
      <c r="ET269" s="101" t="e">
        <f>(ET$40*(1-'Model Assumptions'!$I$993)*$D269)/ET$43</f>
        <v>#DIV/0!</v>
      </c>
      <c r="EU269" s="101" t="e">
        <f>(EU$40*(1-'Model Assumptions'!$I$993)*$D269)/EU$43</f>
        <v>#DIV/0!</v>
      </c>
      <c r="EV269" s="101" t="e">
        <f>(EV$40*(1-'Model Assumptions'!$I$993)*$D269)/EV$43</f>
        <v>#DIV/0!</v>
      </c>
      <c r="EW269" s="101" t="e">
        <f>(EW$40*(1-'Model Assumptions'!$I$993)*$D269)/EW$43</f>
        <v>#DIV/0!</v>
      </c>
      <c r="EX269" s="101" t="e">
        <f>(EX$40*(1-'Model Assumptions'!$I$993)*$D269)/EX$43</f>
        <v>#DIV/0!</v>
      </c>
      <c r="EY269" s="101" t="e">
        <f>(EY$40*(1-'Model Assumptions'!$I$993)*$D269)/EY$43</f>
        <v>#DIV/0!</v>
      </c>
      <c r="EZ269" s="101" t="e">
        <f>(EZ$40*(1-'Model Assumptions'!$I$993)*$D269)/EZ$43</f>
        <v>#DIV/0!</v>
      </c>
      <c r="FA269" s="101" t="e">
        <f>(FA$40*(1-'Model Assumptions'!$I$993)*$D269)/FA$43</f>
        <v>#DIV/0!</v>
      </c>
      <c r="FB269" s="101" t="e">
        <f>(FB$40*(1-'Model Assumptions'!$I$993)*$D269)/FB$43</f>
        <v>#DIV/0!</v>
      </c>
      <c r="FC269" s="101" t="e">
        <f>(FC$40*(1-'Model Assumptions'!$I$993)*$D269)/FC$43</f>
        <v>#DIV/0!</v>
      </c>
      <c r="FD269" s="101" t="e">
        <f>(FD$40*(1-'Model Assumptions'!$I$993)*$D269)/FD$43</f>
        <v>#DIV/0!</v>
      </c>
      <c r="FE269" s="101" t="e">
        <f>(FE$40*(1-'Model Assumptions'!$I$993)*$D269)/FE$43</f>
        <v>#DIV/0!</v>
      </c>
      <c r="FF269" s="101" t="e">
        <f>(FF$40*(1-'Model Assumptions'!$I$993)*$D269)/FF$43</f>
        <v>#DIV/0!</v>
      </c>
      <c r="FG269" s="101" t="e">
        <f>(FG$40*(1-'Model Assumptions'!$I$993)*$D269)/FG$43</f>
        <v>#DIV/0!</v>
      </c>
      <c r="FH269" s="101" t="e">
        <f>(FH$40*(1-'Model Assumptions'!$I$993)*$D269)/FH$43</f>
        <v>#DIV/0!</v>
      </c>
      <c r="FI269" s="101" t="e">
        <f>(FI$40*(1-'Model Assumptions'!$I$993)*$D269)/FI$43</f>
        <v>#DIV/0!</v>
      </c>
      <c r="FJ269" s="101" t="e">
        <f>(FJ$40*(1-'Model Assumptions'!$I$993)*$D269)/FJ$43</f>
        <v>#DIV/0!</v>
      </c>
      <c r="FK269" s="101" t="e">
        <f>(FK$40*(1-'Model Assumptions'!$I$993)*$D269)/FK$43</f>
        <v>#DIV/0!</v>
      </c>
      <c r="FL269" s="101" t="e">
        <f>(FL$40*(1-'Model Assumptions'!$I$993)*$D269)/FL$43</f>
        <v>#DIV/0!</v>
      </c>
      <c r="FM269" s="101" t="e">
        <f>(FM$40*(1-'Model Assumptions'!$I$993)*$D269)/FM$43</f>
        <v>#DIV/0!</v>
      </c>
      <c r="FN269" s="101" t="e">
        <f>(FN$40*(1-'Model Assumptions'!$I$993)*$D269)/FN$43</f>
        <v>#DIV/0!</v>
      </c>
      <c r="FO269" s="101" t="e">
        <f>(FO$40*(1-'Model Assumptions'!$I$993)*$D269)/FO$43</f>
        <v>#DIV/0!</v>
      </c>
      <c r="FP269" s="101" t="e">
        <f>(FP$40*(1-'Model Assumptions'!$I$993)*$D269)/FP$43</f>
        <v>#DIV/0!</v>
      </c>
      <c r="FQ269" s="101" t="e">
        <f>(FQ$40*(1-'Model Assumptions'!$I$993)*$D269)/FQ$43</f>
        <v>#DIV/0!</v>
      </c>
      <c r="FR269" s="101" t="e">
        <f>(FR$40*(1-'Model Assumptions'!$I$993)*$D269)/FR$43</f>
        <v>#DIV/0!</v>
      </c>
      <c r="FS269" s="101" t="e">
        <f>(FS$40*(1-'Model Assumptions'!$I$993)*$D269)/FS$43</f>
        <v>#DIV/0!</v>
      </c>
      <c r="FT269" s="101" t="e">
        <f>(FT$40*(1-'Model Assumptions'!$I$993)*$D269)/FT$43</f>
        <v>#DIV/0!</v>
      </c>
      <c r="FU269" s="101" t="e">
        <f>(FU$40*(1-'Model Assumptions'!$I$993)*$D269)/FU$43</f>
        <v>#DIV/0!</v>
      </c>
      <c r="FV269" s="101" t="e">
        <f>(FV$40*(1-'Model Assumptions'!$I$993)*$D269)/FV$43</f>
        <v>#DIV/0!</v>
      </c>
      <c r="FW269" s="101" t="e">
        <f>(FW$40*(1-'Model Assumptions'!$I$993)*$D269)/FW$43</f>
        <v>#DIV/0!</v>
      </c>
      <c r="FX269" s="101" t="e">
        <f>(FX$40*(1-'Model Assumptions'!$I$993)*$D269)/FX$43</f>
        <v>#DIV/0!</v>
      </c>
      <c r="FY269" s="101" t="e">
        <f>(FY$40*(1-'Model Assumptions'!$I$993)*$D269)/FY$43</f>
        <v>#DIV/0!</v>
      </c>
      <c r="FZ269" s="101" t="e">
        <f>(FZ$40*(1-'Model Assumptions'!$I$993)*$D269)/FZ$43</f>
        <v>#DIV/0!</v>
      </c>
      <c r="GA269" s="101" t="e">
        <f>(GA$40*(1-'Model Assumptions'!$I$993)*$D269)/GA$43</f>
        <v>#DIV/0!</v>
      </c>
      <c r="GB269" s="101" t="e">
        <f>(GB$40*(1-'Model Assumptions'!$I$993)*$D269)/GB$43</f>
        <v>#DIV/0!</v>
      </c>
      <c r="GC269" s="101" t="e">
        <f>(GC$40*(1-'Model Assumptions'!$I$993)*$D269)/GC$43</f>
        <v>#DIV/0!</v>
      </c>
      <c r="GD269" s="101" t="e">
        <f>(GD$40*(1-'Model Assumptions'!$I$993)*$D269)/GD$43</f>
        <v>#DIV/0!</v>
      </c>
      <c r="GE269" s="101" t="e">
        <f>(GE$40*(1-'Model Assumptions'!$I$993)*$D269)/GE$43</f>
        <v>#DIV/0!</v>
      </c>
      <c r="GF269" s="101" t="e">
        <f>(GF$40*(1-'Model Assumptions'!$I$993)*$D269)/GF$43</f>
        <v>#DIV/0!</v>
      </c>
      <c r="GG269" s="101" t="e">
        <f>(GG$40*(1-'Model Assumptions'!$I$993)*$D269)/GG$43</f>
        <v>#DIV/0!</v>
      </c>
      <c r="GH269" s="101" t="e">
        <f>(GH$40*(1-'Model Assumptions'!$I$993)*$D269)/GH$43</f>
        <v>#DIV/0!</v>
      </c>
      <c r="GI269" s="101" t="e">
        <f>(GI$40*(1-'Model Assumptions'!$I$993)*$D269)/GI$43</f>
        <v>#DIV/0!</v>
      </c>
      <c r="GJ269" s="101" t="e">
        <f>(GJ$40*(1-'Model Assumptions'!$I$993)*$D269)/GJ$43</f>
        <v>#DIV/0!</v>
      </c>
      <c r="GK269" s="101" t="e">
        <f>(GK$40*(1-'Model Assumptions'!$I$993)*$D269)/GK$43</f>
        <v>#DIV/0!</v>
      </c>
      <c r="GL269" s="101" t="e">
        <f>(GL$40*(1-'Model Assumptions'!$I$993)*$D269)/GL$43</f>
        <v>#DIV/0!</v>
      </c>
      <c r="GM269" s="101" t="e">
        <f>(GM$40*(1-'Model Assumptions'!$I$993)*$D269)/GM$43</f>
        <v>#DIV/0!</v>
      </c>
      <c r="GN269" s="101" t="e">
        <f>(GN$40*(1-'Model Assumptions'!$I$993)*$D269)/GN$43</f>
        <v>#DIV/0!</v>
      </c>
      <c r="GO269" s="101" t="e">
        <f>(GO$40*(1-'Model Assumptions'!$I$993)*$D269)/GO$43</f>
        <v>#DIV/0!</v>
      </c>
      <c r="GP269" s="101" t="e">
        <f>(GP$40*(1-'Model Assumptions'!$I$993)*$D269)/GP$43</f>
        <v>#DIV/0!</v>
      </c>
      <c r="GQ269" s="101" t="e">
        <f>(GQ$40*(1-'Model Assumptions'!$I$993)*$D269)/GQ$43</f>
        <v>#DIV/0!</v>
      </c>
      <c r="GR269" s="101" t="e">
        <f>(GR$40*(1-'Model Assumptions'!$I$993)*$D269)/GR$43</f>
        <v>#DIV/0!</v>
      </c>
      <c r="GS269" s="101" t="e">
        <f>(GS$40*(1-'Model Assumptions'!$I$993)*$D269)/GS$43</f>
        <v>#DIV/0!</v>
      </c>
      <c r="GT269" s="101" t="e">
        <f>(GT$40*(1-'Model Assumptions'!$I$993)*$D269)/GT$43</f>
        <v>#DIV/0!</v>
      </c>
      <c r="GU269" s="101" t="e">
        <f>(GU$40*(1-'Model Assumptions'!$I$993)*$D269)/GU$43</f>
        <v>#DIV/0!</v>
      </c>
      <c r="GV269" s="101" t="e">
        <f>(GV$40*(1-'Model Assumptions'!$I$993)*$D269)/GV$43</f>
        <v>#DIV/0!</v>
      </c>
      <c r="GX269" s="230"/>
    </row>
    <row r="270" spans="1:206" ht="12" hidden="1" customHeight="1" x14ac:dyDescent="0.2">
      <c r="A270" s="230"/>
      <c r="B270" s="230"/>
      <c r="C270" s="102">
        <f t="shared" si="381"/>
        <v>24</v>
      </c>
      <c r="D270" s="122">
        <f>1/(1+'Model Assumptions'!$I$991/12)^C269</f>
        <v>0.90879636262250996</v>
      </c>
      <c r="E270" s="101">
        <f>(E$40*(1-'Model Assumptions'!$I$993)*$D270)/E$43</f>
        <v>101.04838596272491</v>
      </c>
      <c r="F270" s="101">
        <f>(F$40*(1-'Model Assumptions'!$I$993)*$D270)/F$43</f>
        <v>98.431847635189385</v>
      </c>
      <c r="G270" s="101">
        <f>(G$40*(1-'Model Assumptions'!$I$993)*$D270)/G$43</f>
        <v>90.582232652582775</v>
      </c>
      <c r="H270" s="101">
        <f>(H$40*(1-'Model Assumptions'!$I$993)*$D270)/H$43</f>
        <v>67.862369026838167</v>
      </c>
      <c r="I270" s="101">
        <f>(I$40*(1-'Model Assumptions'!$I$993)*$D270)/I$43</f>
        <v>65.140887439328779</v>
      </c>
      <c r="J270" s="101">
        <f>(J$40*(1-'Model Assumptions'!$I$993)*$D270)/J$43</f>
        <v>57.815988756591345</v>
      </c>
      <c r="K270" s="101">
        <f>(K$40*(1-'Model Assumptions'!$I$993)*$D270)/K$43</f>
        <v>115.13825116927897</v>
      </c>
      <c r="L270" s="101">
        <f>(L$40*(1-'Model Assumptions'!$I$993)*$D270)/L$43</f>
        <v>112.30865689448113</v>
      </c>
      <c r="M270" s="101">
        <f>(M$40*(1-'Model Assumptions'!$I$993)*$D270)/M$43</f>
        <v>103.81987407008758</v>
      </c>
      <c r="N270" s="101">
        <f>(N$40*(1-'Model Assumptions'!$I$993)*$D270)/N$43</f>
        <v>78.07637678617067</v>
      </c>
      <c r="O270" s="101">
        <f>(O$40*(1-'Model Assumptions'!$I$993)*$D270)/O$43</f>
        <v>75.133739603817119</v>
      </c>
      <c r="P270" s="101">
        <f>(P$40*(1-'Model Assumptions'!$I$993)*$D270)/P$43</f>
        <v>67.210171317202125</v>
      </c>
      <c r="Q270" s="101">
        <f>(Q$40*(1-'Model Assumptions'!$I$993)*$D270)/Q$43</f>
        <v>115.01323486964571</v>
      </c>
      <c r="R270" s="101">
        <f>(R$40*(1-'Model Assumptions'!$I$993)*$D270)/R$43</f>
        <v>112.18716218075302</v>
      </c>
      <c r="S270" s="101">
        <f>(S$40*(1-'Model Assumptions'!$I$993)*$D270)/S$43</f>
        <v>103.7071833211224</v>
      </c>
      <c r="T270" s="101">
        <f>(T$40*(1-'Model Assumptions'!$I$993)*$D270)/T$43</f>
        <v>77.990450090084721</v>
      </c>
      <c r="U270" s="101">
        <f>(U$40*(1-'Model Assumptions'!$I$993)*$D270)/U$43</f>
        <v>75.052038810817351</v>
      </c>
      <c r="V270" s="101">
        <f>(V$40*(1-'Model Assumptions'!$I$993)*$D270)/V$43</f>
        <v>67.136922330374745</v>
      </c>
      <c r="W270" s="101">
        <f>(W$40*(1-'Model Assumptions'!$I$993)*$D270)/W$43</f>
        <v>209.8918023265264</v>
      </c>
      <c r="X270" s="101">
        <f>(X$40*(1-'Model Assumptions'!$I$993)*$D270)/X$43</f>
        <v>206.06912082647284</v>
      </c>
      <c r="Y270" s="101">
        <f>(Y$40*(1-'Model Assumptions'!$I$993)*$D270)/Y$43</f>
        <v>194.59931553335943</v>
      </c>
      <c r="Z270" s="101">
        <f>(Z$40*(1-'Model Assumptions'!$I$993)*$D270)/Z$43</f>
        <v>148.9504060791036</v>
      </c>
      <c r="AA270" s="101">
        <f>(AA$40*(1-'Model Assumptions'!$I$993)*$D270)/AA$43</f>
        <v>144.97523990935645</v>
      </c>
      <c r="AB270" s="101">
        <f>(AB$40*(1-'Model Assumptions'!$I$993)*$D270)/AB$43</f>
        <v>134.27102739202536</v>
      </c>
      <c r="AC270" s="101">
        <f>(AC$40*(1-'Model Assumptions'!$I$993)*$D270)/AC$43</f>
        <v>179.81745869644098</v>
      </c>
      <c r="AD270" s="101">
        <f>(AD$40*(1-'Model Assumptions'!$I$993)*$D270)/AD$43</f>
        <v>175.9842124386719</v>
      </c>
      <c r="AE270" s="101">
        <f>(AE$40*(1-'Model Assumptions'!$I$993)*$D270)/AE$43</f>
        <v>164.48271287241207</v>
      </c>
      <c r="AF270" s="101">
        <f>(AF$40*(1-'Model Assumptions'!$I$993)*$D270)/AF$43</f>
        <v>124.83881170363884</v>
      </c>
      <c r="AG270" s="101">
        <f>(AG$40*(1-'Model Assumptions'!$I$993)*$D270)/AG$43</f>
        <v>120.85096782463312</v>
      </c>
      <c r="AH270" s="101">
        <f>(AH$40*(1-'Model Assumptions'!$I$993)*$D270)/AH$43</f>
        <v>110.11576535133661</v>
      </c>
      <c r="AI270" s="101">
        <f>(AI$40*(1-'Model Assumptions'!$I$993)*$D270)/AI$43</f>
        <v>210.40243228277492</v>
      </c>
      <c r="AJ270" s="101">
        <f>(AJ$40*(1-'Model Assumptions'!$I$993)*$D270)/AJ$43</f>
        <v>206.27337280897223</v>
      </c>
      <c r="AK270" s="101">
        <f>(AK$40*(1-'Model Assumptions'!$I$993)*$D270)/AK$43</f>
        <v>193.88267280165894</v>
      </c>
      <c r="AL270" s="101">
        <f>(AL$40*(1-'Model Assumptions'!$I$993)*$D270)/AL$43</f>
        <v>147.83758493307229</v>
      </c>
      <c r="AM270" s="101">
        <f>(AM$40*(1-'Model Assumptions'!$I$993)*$D270)/AM$43</f>
        <v>143.54265876313647</v>
      </c>
      <c r="AN270" s="101">
        <f>(AN$40*(1-'Model Assumptions'!$I$993)*$D270)/AN$43</f>
        <v>131.97917928494576</v>
      </c>
      <c r="AO270" s="101">
        <f>(AO$40*(1-'Model Assumptions'!$I$993)*$D270)/AO$43</f>
        <v>188.49288557380814</v>
      </c>
      <c r="AP270" s="101">
        <f>(AP$40*(1-'Model Assumptions'!$I$993)*$D270)/AP$43</f>
        <v>184.47651684897062</v>
      </c>
      <c r="AQ270" s="101">
        <f>(AQ$40*(1-'Model Assumptions'!$I$993)*$D270)/AQ$43</f>
        <v>172.42741067445809</v>
      </c>
      <c r="AR270" s="101">
        <f>(AR$40*(1-'Model Assumptions'!$I$993)*$D270)/AR$43</f>
        <v>130.87199267636279</v>
      </c>
      <c r="AS270" s="101">
        <f>(AS$40*(1-'Model Assumptions'!$I$993)*$D270)/AS$43</f>
        <v>126.69539179284037</v>
      </c>
      <c r="AT270" s="101">
        <f>(AT$40*(1-'Model Assumptions'!$I$993)*$D270)/AT$43</f>
        <v>115.44885504611428</v>
      </c>
      <c r="AU270" s="101">
        <f>(AU$40*(1-'Model Assumptions'!$I$993)*$D270)/AU$43</f>
        <v>227.04016489171386</v>
      </c>
      <c r="AV270" s="101">
        <f>(AV$40*(1-'Model Assumptions'!$I$993)*$D270)/AV$43</f>
        <v>222.75263405217888</v>
      </c>
      <c r="AW270" s="101">
        <f>(AW$40*(1-'Model Assumptions'!$I$993)*$D270)/AW$43</f>
        <v>209.89356311947901</v>
      </c>
      <c r="AX270" s="101">
        <f>(AX$40*(1-'Model Assumptions'!$I$993)*$D270)/AX$43</f>
        <v>160.37020485236363</v>
      </c>
      <c r="AY270" s="101">
        <f>(AY$40*(1-'Model Assumptions'!$I$993)*$D270)/AY$43</f>
        <v>155.91187709642824</v>
      </c>
      <c r="AZ270" s="101">
        <f>(AZ$40*(1-'Model Assumptions'!$I$993)*$D270)/AZ$43</f>
        <v>143.91031233163537</v>
      </c>
      <c r="BA270" s="101">
        <f>(BA$40*(1-'Model Assumptions'!$I$993)*$D270)/BA$43</f>
        <v>182.54140539408399</v>
      </c>
      <c r="BB270" s="101">
        <f>(BB$40*(1-'Model Assumptions'!$I$993)*$D270)/BB$43</f>
        <v>177.61118512685687</v>
      </c>
      <c r="BC270" s="101">
        <f>(BC$40*(1-'Model Assumptions'!$I$993)*$D270)/BC$43</f>
        <v>162.82580670403325</v>
      </c>
      <c r="BD270" s="101">
        <f>(BD$40*(1-'Model Assumptions'!$I$993)*$D270)/BD$43</f>
        <v>121.58486632726894</v>
      </c>
      <c r="BE270" s="101">
        <f>(BE$40*(1-'Model Assumptions'!$I$993)*$D270)/BE$43</f>
        <v>116.46025451807688</v>
      </c>
      <c r="BF270" s="101">
        <f>(BF$40*(1-'Model Assumptions'!$I$993)*$D270)/BF$43</f>
        <v>102.65845503856508</v>
      </c>
      <c r="BG270" s="101">
        <f>(BG$40*(1-'Model Assumptions'!$I$993)*$D270)/BG$43</f>
        <v>231.62350894728252</v>
      </c>
      <c r="BH270" s="101">
        <f>(BH$40*(1-'Model Assumptions'!$I$993)*$D270)/BH$43</f>
        <v>226.6985710589131</v>
      </c>
      <c r="BI270" s="101">
        <f>(BI$40*(1-'Model Assumptions'!$I$993)*$D270)/BI$43</f>
        <v>211.92551818675756</v>
      </c>
      <c r="BJ270" s="101">
        <f>(BJ$40*(1-'Model Assumptions'!$I$993)*$D270)/BJ$43</f>
        <v>160.87308731962079</v>
      </c>
      <c r="BK270" s="101">
        <f>(BK$40*(1-'Model Assumptions'!$I$993)*$D270)/BK$43</f>
        <v>155.75129277915286</v>
      </c>
      <c r="BL270" s="101">
        <f>(BL$40*(1-'Model Assumptions'!$I$993)*$D270)/BL$43</f>
        <v>141.96357964326171</v>
      </c>
      <c r="BM270" s="101">
        <f>(BM$40*(1-'Model Assumptions'!$I$993)*$D270)/BM$43</f>
        <v>238.86741115420116</v>
      </c>
      <c r="BN270" s="101">
        <f>(BN$40*(1-'Model Assumptions'!$I$993)*$D270)/BN$43</f>
        <v>233.32267414652327</v>
      </c>
      <c r="BO270" s="101">
        <f>(BO$40*(1-'Model Assumptions'!$I$993)*$D270)/BO$43</f>
        <v>216.69198470939466</v>
      </c>
      <c r="BP270" s="101">
        <f>(BP$40*(1-'Model Assumptions'!$I$993)*$D270)/BP$43</f>
        <v>163.59597754149223</v>
      </c>
      <c r="BQ270" s="101">
        <f>(BQ$40*(1-'Model Assumptions'!$I$993)*$D270)/BQ$43</f>
        <v>157.83043709756063</v>
      </c>
      <c r="BR270" s="101">
        <f>(BR$40*(1-'Model Assumptions'!$I$993)*$D270)/BR$43</f>
        <v>142.30728642760553</v>
      </c>
      <c r="BS270" s="101">
        <f>(BS$40*(1-'Model Assumptions'!$I$993)*$D270)/BS$43</f>
        <v>200.44338734297617</v>
      </c>
      <c r="BT270" s="101">
        <f>(BT$40*(1-'Model Assumptions'!$I$993)*$D270)/BT$43</f>
        <v>195.55718689956356</v>
      </c>
      <c r="BU270" s="101">
        <f>(BU$40*(1-'Model Assumptions'!$I$993)*$D270)/BU$43</f>
        <v>180.90210715523096</v>
      </c>
      <c r="BV270" s="101">
        <f>(BV$40*(1-'Model Assumptions'!$I$993)*$D270)/BV$43</f>
        <v>136.12479021250275</v>
      </c>
      <c r="BW270" s="101">
        <f>(BW$40*(1-'Model Assumptions'!$I$993)*$D270)/BW$43</f>
        <v>131.04384606853466</v>
      </c>
      <c r="BX270" s="101">
        <f>(BX$40*(1-'Model Assumptions'!$I$993)*$D270)/BX$43</f>
        <v>117.36459777852252</v>
      </c>
      <c r="BY270" s="101">
        <f>(BY$40*(1-'Model Assumptions'!$I$993)*$D270)/BY$43</f>
        <v>274.02340324543565</v>
      </c>
      <c r="BZ270" s="101">
        <f>(BZ$40*(1-'Model Assumptions'!$I$993)*$D270)/BZ$43</f>
        <v>268.20574333010774</v>
      </c>
      <c r="CA270" s="101">
        <f>(CA$40*(1-'Model Assumptions'!$I$993)*$D270)/CA$43</f>
        <v>250.75452437707631</v>
      </c>
      <c r="CB270" s="101">
        <f>(CB$40*(1-'Model Assumptions'!$I$993)*$D270)/CB$43</f>
        <v>190.36566495817343</v>
      </c>
      <c r="CC270" s="101">
        <f>(CC$40*(1-'Model Assumptions'!$I$993)*$D270)/CC$43</f>
        <v>184.31558037310472</v>
      </c>
      <c r="CD270" s="101">
        <f>(CD$40*(1-'Model Assumptions'!$I$993)*$D270)/CD$43</f>
        <v>168.02754124454839</v>
      </c>
      <c r="CE270" s="101">
        <f>(CE$40*(1-'Model Assumptions'!$I$993)*$D270)/CE$43</f>
        <v>269.38371381538451</v>
      </c>
      <c r="CF270" s="101">
        <f>(CF$40*(1-'Model Assumptions'!$I$993)*$D270)/CF$43</f>
        <v>262.83884641064049</v>
      </c>
      <c r="CG270" s="101">
        <f>(CG$40*(1-'Model Assumptions'!$I$993)*$D270)/CG$43</f>
        <v>243.19896181755075</v>
      </c>
      <c r="CH270" s="101">
        <f>(CH$40*(1-'Model Assumptions'!$I$993)*$D270)/CH$43</f>
        <v>183.03794900671184</v>
      </c>
      <c r="CI270" s="101">
        <f>(CI$40*(1-'Model Assumptions'!$I$993)*$D270)/CI$43</f>
        <v>176.23001913485223</v>
      </c>
      <c r="CJ270" s="101">
        <f>(CJ$40*(1-'Model Assumptions'!$I$993)*$D270)/CJ$43</f>
        <v>157.89946018130181</v>
      </c>
      <c r="CK270" s="101">
        <f>(CK$40*(1-'Model Assumptions'!$I$993)*$D270)/CK$43</f>
        <v>343.11691870471856</v>
      </c>
      <c r="CL270" s="101">
        <f>(CL$40*(1-'Model Assumptions'!$I$993)*$D270)/CL$43</f>
        <v>336.13889623363963</v>
      </c>
      <c r="CM270" s="101">
        <f>(CM$40*(1-'Model Assumptions'!$I$993)*$D270)/CM$43</f>
        <v>315.20482882040278</v>
      </c>
      <c r="CN270" s="101">
        <f>(CN$40*(1-'Model Assumptions'!$I$993)*$D270)/CN$43</f>
        <v>239.88338868784052</v>
      </c>
      <c r="CO270" s="101">
        <f>(CO$40*(1-'Model Assumptions'!$I$993)*$D270)/CO$43</f>
        <v>232.62610445448217</v>
      </c>
      <c r="CP270" s="101">
        <f>(CP$40*(1-'Model Assumptions'!$I$993)*$D270)/CP$43</f>
        <v>213.08834585264216</v>
      </c>
      <c r="CQ270" s="101">
        <f>(CQ$40*(1-'Model Assumptions'!$I$993)*$D270)/CQ$43</f>
        <v>396.15200243646171</v>
      </c>
      <c r="CR270" s="101">
        <f>(CR$40*(1-'Model Assumptions'!$I$993)*$D270)/CR$43</f>
        <v>388.10341785021348</v>
      </c>
      <c r="CS270" s="101">
        <f>(CS$40*(1-'Model Assumptions'!$I$993)*$D270)/CS$43</f>
        <v>363.95590329851603</v>
      </c>
      <c r="CT270" s="101">
        <f>(CT$40*(1-'Model Assumptions'!$I$993)*$D270)/CT$43</f>
        <v>276.99667822516415</v>
      </c>
      <c r="CU270" s="101">
        <f>(CU$40*(1-'Model Assumptions'!$I$993)*$D270)/CU$43</f>
        <v>268.6265728457746</v>
      </c>
      <c r="CV270" s="101">
        <f>(CV$40*(1-'Model Assumptions'!$I$993)*$D270)/CV$43</f>
        <v>246.08842305273635</v>
      </c>
      <c r="CW270" s="101">
        <f>(CW$40*(1-'Model Assumptions'!$I$993)*$D270)/CW$43</f>
        <v>359.57681122544682</v>
      </c>
      <c r="CX270" s="101">
        <f>(CX$40*(1-'Model Assumptions'!$I$993)*$D270)/CX$43</f>
        <v>351.25882531745361</v>
      </c>
      <c r="CY270" s="101">
        <f>(CY$40*(1-'Model Assumptions'!$I$993)*$D270)/CY$43</f>
        <v>326.30134600756895</v>
      </c>
      <c r="CZ270" s="101">
        <f>(CZ$40*(1-'Model Assumptions'!$I$993)*$D270)/CZ$43</f>
        <v>246.40113988111477</v>
      </c>
      <c r="DA270" s="101">
        <f>(DA$40*(1-'Model Assumptions'!$I$993)*$D270)/DA$43</f>
        <v>237.7493076293122</v>
      </c>
      <c r="DB270" s="101">
        <f>(DB$40*(1-'Model Assumptions'!$I$993)*$D270)/DB$43</f>
        <v>214.45612981820716</v>
      </c>
      <c r="DC270" s="101">
        <f>(DC$40*(1-'Model Assumptions'!$I$993)*$D270)/DC$43</f>
        <v>70.699358632036834</v>
      </c>
      <c r="DD270" s="101">
        <f>(DD$40*(1-'Model Assumptions'!$I$993)*$D270)/DD$43</f>
        <v>67.943717661247391</v>
      </c>
      <c r="DE270" s="101">
        <f>(DE$40*(1-'Model Assumptions'!$I$993)*$D270)/DE$43</f>
        <v>62.435957305573687</v>
      </c>
      <c r="DF270" s="101">
        <f>(DF$40*(1-'Model Assumptions'!$I$993)*$D270)/DF$43</f>
        <v>42.897142227962107</v>
      </c>
      <c r="DG270" s="101">
        <f>(DG$40*(1-'Model Assumptions'!$I$993)*$D270)/DG$43</f>
        <v>40.033388569884188</v>
      </c>
      <c r="DH270" s="101">
        <f>(DH$40*(1-'Model Assumptions'!$I$993)*$D270)/DH$43</f>
        <v>34.524219579848399</v>
      </c>
      <c r="DI270" s="101">
        <f>(DI$40*(1-'Model Assumptions'!$I$993)*$D270)/DI$43</f>
        <v>59.233074924828649</v>
      </c>
      <c r="DJ270" s="101">
        <f>(DJ$40*(1-'Model Assumptions'!$I$993)*$D270)/DJ$43</f>
        <v>56.912349813326728</v>
      </c>
      <c r="DK270" s="101">
        <f>(DK$40*(1-'Model Assumptions'!$I$993)*$D270)/DK$43</f>
        <v>52.269138797370339</v>
      </c>
      <c r="DL270" s="101">
        <f>(DL$40*(1-'Model Assumptions'!$I$993)*$D270)/DL$43</f>
        <v>35.870874029982438</v>
      </c>
      <c r="DM270" s="101">
        <f>(DM$40*(1-'Model Assumptions'!$I$993)*$D270)/DM$43</f>
        <v>33.456474733403212</v>
      </c>
      <c r="DN270" s="101">
        <f>(DN$40*(1-'Model Assumptions'!$I$993)*$D270)/DN$43</f>
        <v>28.813615876037332</v>
      </c>
      <c r="DO270" s="101">
        <f>(DO$40*(1-'Model Assumptions'!$I$993)*$D270)/DO$43</f>
        <v>73.490215461877909</v>
      </c>
      <c r="DP270" s="101">
        <f>(DP$40*(1-'Model Assumptions'!$I$993)*$D270)/DP$43</f>
        <v>70.831418103480431</v>
      </c>
      <c r="DQ270" s="101">
        <f>(DQ$40*(1-'Model Assumptions'!$I$993)*$D270)/DQ$43</f>
        <v>65.512062593732892</v>
      </c>
      <c r="DR270" s="101">
        <f>(DR$40*(1-'Model Assumptions'!$I$993)*$D270)/DR$43</f>
        <v>45.603128837488754</v>
      </c>
      <c r="DS270" s="101">
        <f>(DS$40*(1-'Model Assumptions'!$I$993)*$D270)/DS$43</f>
        <v>42.837979584755381</v>
      </c>
      <c r="DT270" s="101">
        <f>(DT$40*(1-'Model Assumptions'!$I$993)*$D270)/DT$43</f>
        <v>37.520384867960416</v>
      </c>
      <c r="DU270" s="101">
        <f>(DU$40*(1-'Model Assumptions'!$I$993)*$D270)/DU$43</f>
        <v>107.61086129699471</v>
      </c>
      <c r="DV270" s="101">
        <f>(DV$40*(1-'Model Assumptions'!$I$993)*$D270)/DV$43</f>
        <v>103.46419389366618</v>
      </c>
      <c r="DW270" s="101">
        <f>(DW$40*(1-'Model Assumptions'!$I$993)*$D270)/DW$43</f>
        <v>95.169098294056553</v>
      </c>
      <c r="DX270" s="101">
        <f>(DX$40*(1-'Model Assumptions'!$I$993)*$D270)/DX$43</f>
        <v>65.518401448362184</v>
      </c>
      <c r="DY270" s="101">
        <f>(DY$40*(1-'Model Assumptions'!$I$993)*$D270)/DY$43</f>
        <v>61.205163031719486</v>
      </c>
      <c r="DZ270" s="101">
        <f>(DZ$40*(1-'Model Assumptions'!$I$993)*$D270)/DZ$43</f>
        <v>52.911123907881411</v>
      </c>
      <c r="EA270" s="101">
        <f>(EA$40*(1-'Model Assumptions'!$I$993)*$D270)/EA$43</f>
        <v>169.32313269905754</v>
      </c>
      <c r="EB270" s="101">
        <f>(EB$40*(1-'Model Assumptions'!$I$993)*$D270)/EB$43</f>
        <v>165.28563445878908</v>
      </c>
      <c r="EC270" s="101">
        <f>(EC$40*(1-'Model Assumptions'!$I$993)*$D270)/EC$43</f>
        <v>157.20887718529951</v>
      </c>
      <c r="ED270" s="101">
        <f>(ED$40*(1-'Model Assumptions'!$I$993)*$D270)/ED$43</f>
        <v>115.43054279940743</v>
      </c>
      <c r="EE270" s="101">
        <f>(EE$40*(1-'Model Assumptions'!$I$993)*$D270)/EE$43</f>
        <v>111.23140376609199</v>
      </c>
      <c r="EF270" s="101">
        <f>(EF$40*(1-'Model Assumptions'!$I$993)*$D270)/EF$43</f>
        <v>103.155702968374</v>
      </c>
      <c r="EG270" s="101" t="e">
        <f>(EG$40*(1-'Model Assumptions'!$I$993)*$D270)/EG$43</f>
        <v>#DIV/0!</v>
      </c>
      <c r="EH270" s="101" t="e">
        <f>(EH$40*(1-'Model Assumptions'!$I$993)*$D270)/EH$43</f>
        <v>#DIV/0!</v>
      </c>
      <c r="EI270" s="101" t="e">
        <f>(EI$40*(1-'Model Assumptions'!$I$993)*$D270)/EI$43</f>
        <v>#DIV/0!</v>
      </c>
      <c r="EJ270" s="101" t="e">
        <f>(EJ$40*(1-'Model Assumptions'!$I$993)*$D270)/EJ$43</f>
        <v>#DIV/0!</v>
      </c>
      <c r="EK270" s="101" t="e">
        <f>(EK$40*(1-'Model Assumptions'!$I$993)*$D270)/EK$43</f>
        <v>#DIV/0!</v>
      </c>
      <c r="EL270" s="101" t="e">
        <f>(EL$40*(1-'Model Assumptions'!$I$993)*$D270)/EL$43</f>
        <v>#DIV/0!</v>
      </c>
      <c r="EM270" s="101" t="e">
        <f>(EM$40*(1-'Model Assumptions'!$I$993)*$D270)/EM$43</f>
        <v>#DIV/0!</v>
      </c>
      <c r="EN270" s="101" t="e">
        <f>(EN$40*(1-'Model Assumptions'!$I$993)*$D270)/EN$43</f>
        <v>#DIV/0!</v>
      </c>
      <c r="EO270" s="101" t="e">
        <f>(EO$40*(1-'Model Assumptions'!$I$993)*$D270)/EO$43</f>
        <v>#DIV/0!</v>
      </c>
      <c r="EP270" s="101" t="e">
        <f>(EP$40*(1-'Model Assumptions'!$I$993)*$D270)/EP$43</f>
        <v>#DIV/0!</v>
      </c>
      <c r="EQ270" s="101" t="e">
        <f>(EQ$40*(1-'Model Assumptions'!$I$993)*$D270)/EQ$43</f>
        <v>#DIV/0!</v>
      </c>
      <c r="ER270" s="101" t="e">
        <f>(ER$40*(1-'Model Assumptions'!$I$993)*$D270)/ER$43</f>
        <v>#DIV/0!</v>
      </c>
      <c r="ES270" s="101" t="e">
        <f>(ES$40*(1-'Model Assumptions'!$I$993)*$D270)/ES$43</f>
        <v>#DIV/0!</v>
      </c>
      <c r="ET270" s="101" t="e">
        <f>(ET$40*(1-'Model Assumptions'!$I$993)*$D270)/ET$43</f>
        <v>#DIV/0!</v>
      </c>
      <c r="EU270" s="101" t="e">
        <f>(EU$40*(1-'Model Assumptions'!$I$993)*$D270)/EU$43</f>
        <v>#DIV/0!</v>
      </c>
      <c r="EV270" s="101" t="e">
        <f>(EV$40*(1-'Model Assumptions'!$I$993)*$D270)/EV$43</f>
        <v>#DIV/0!</v>
      </c>
      <c r="EW270" s="101" t="e">
        <f>(EW$40*(1-'Model Assumptions'!$I$993)*$D270)/EW$43</f>
        <v>#DIV/0!</v>
      </c>
      <c r="EX270" s="101" t="e">
        <f>(EX$40*(1-'Model Assumptions'!$I$993)*$D270)/EX$43</f>
        <v>#DIV/0!</v>
      </c>
      <c r="EY270" s="101" t="e">
        <f>(EY$40*(1-'Model Assumptions'!$I$993)*$D270)/EY$43</f>
        <v>#DIV/0!</v>
      </c>
      <c r="EZ270" s="101" t="e">
        <f>(EZ$40*(1-'Model Assumptions'!$I$993)*$D270)/EZ$43</f>
        <v>#DIV/0!</v>
      </c>
      <c r="FA270" s="101" t="e">
        <f>(FA$40*(1-'Model Assumptions'!$I$993)*$D270)/FA$43</f>
        <v>#DIV/0!</v>
      </c>
      <c r="FB270" s="101" t="e">
        <f>(FB$40*(1-'Model Assumptions'!$I$993)*$D270)/FB$43</f>
        <v>#DIV/0!</v>
      </c>
      <c r="FC270" s="101" t="e">
        <f>(FC$40*(1-'Model Assumptions'!$I$993)*$D270)/FC$43</f>
        <v>#DIV/0!</v>
      </c>
      <c r="FD270" s="101" t="e">
        <f>(FD$40*(1-'Model Assumptions'!$I$993)*$D270)/FD$43</f>
        <v>#DIV/0!</v>
      </c>
      <c r="FE270" s="101" t="e">
        <f>(FE$40*(1-'Model Assumptions'!$I$993)*$D270)/FE$43</f>
        <v>#DIV/0!</v>
      </c>
      <c r="FF270" s="101" t="e">
        <f>(FF$40*(1-'Model Assumptions'!$I$993)*$D270)/FF$43</f>
        <v>#DIV/0!</v>
      </c>
      <c r="FG270" s="101" t="e">
        <f>(FG$40*(1-'Model Assumptions'!$I$993)*$D270)/FG$43</f>
        <v>#DIV/0!</v>
      </c>
      <c r="FH270" s="101" t="e">
        <f>(FH$40*(1-'Model Assumptions'!$I$993)*$D270)/FH$43</f>
        <v>#DIV/0!</v>
      </c>
      <c r="FI270" s="101" t="e">
        <f>(FI$40*(1-'Model Assumptions'!$I$993)*$D270)/FI$43</f>
        <v>#DIV/0!</v>
      </c>
      <c r="FJ270" s="101" t="e">
        <f>(FJ$40*(1-'Model Assumptions'!$I$993)*$D270)/FJ$43</f>
        <v>#DIV/0!</v>
      </c>
      <c r="FK270" s="101" t="e">
        <f>(FK$40*(1-'Model Assumptions'!$I$993)*$D270)/FK$43</f>
        <v>#DIV/0!</v>
      </c>
      <c r="FL270" s="101" t="e">
        <f>(FL$40*(1-'Model Assumptions'!$I$993)*$D270)/FL$43</f>
        <v>#DIV/0!</v>
      </c>
      <c r="FM270" s="101" t="e">
        <f>(FM$40*(1-'Model Assumptions'!$I$993)*$D270)/FM$43</f>
        <v>#DIV/0!</v>
      </c>
      <c r="FN270" s="101" t="e">
        <f>(FN$40*(1-'Model Assumptions'!$I$993)*$D270)/FN$43</f>
        <v>#DIV/0!</v>
      </c>
      <c r="FO270" s="101" t="e">
        <f>(FO$40*(1-'Model Assumptions'!$I$993)*$D270)/FO$43</f>
        <v>#DIV/0!</v>
      </c>
      <c r="FP270" s="101" t="e">
        <f>(FP$40*(1-'Model Assumptions'!$I$993)*$D270)/FP$43</f>
        <v>#DIV/0!</v>
      </c>
      <c r="FQ270" s="101" t="e">
        <f>(FQ$40*(1-'Model Assumptions'!$I$993)*$D270)/FQ$43</f>
        <v>#DIV/0!</v>
      </c>
      <c r="FR270" s="101" t="e">
        <f>(FR$40*(1-'Model Assumptions'!$I$993)*$D270)/FR$43</f>
        <v>#DIV/0!</v>
      </c>
      <c r="FS270" s="101" t="e">
        <f>(FS$40*(1-'Model Assumptions'!$I$993)*$D270)/FS$43</f>
        <v>#DIV/0!</v>
      </c>
      <c r="FT270" s="101" t="e">
        <f>(FT$40*(1-'Model Assumptions'!$I$993)*$D270)/FT$43</f>
        <v>#DIV/0!</v>
      </c>
      <c r="FU270" s="101" t="e">
        <f>(FU$40*(1-'Model Assumptions'!$I$993)*$D270)/FU$43</f>
        <v>#DIV/0!</v>
      </c>
      <c r="FV270" s="101" t="e">
        <f>(FV$40*(1-'Model Assumptions'!$I$993)*$D270)/FV$43</f>
        <v>#DIV/0!</v>
      </c>
      <c r="FW270" s="101" t="e">
        <f>(FW$40*(1-'Model Assumptions'!$I$993)*$D270)/FW$43</f>
        <v>#DIV/0!</v>
      </c>
      <c r="FX270" s="101" t="e">
        <f>(FX$40*(1-'Model Assumptions'!$I$993)*$D270)/FX$43</f>
        <v>#DIV/0!</v>
      </c>
      <c r="FY270" s="101" t="e">
        <f>(FY$40*(1-'Model Assumptions'!$I$993)*$D270)/FY$43</f>
        <v>#DIV/0!</v>
      </c>
      <c r="FZ270" s="101" t="e">
        <f>(FZ$40*(1-'Model Assumptions'!$I$993)*$D270)/FZ$43</f>
        <v>#DIV/0!</v>
      </c>
      <c r="GA270" s="101" t="e">
        <f>(GA$40*(1-'Model Assumptions'!$I$993)*$D270)/GA$43</f>
        <v>#DIV/0!</v>
      </c>
      <c r="GB270" s="101" t="e">
        <f>(GB$40*(1-'Model Assumptions'!$I$993)*$D270)/GB$43</f>
        <v>#DIV/0!</v>
      </c>
      <c r="GC270" s="101" t="e">
        <f>(GC$40*(1-'Model Assumptions'!$I$993)*$D270)/GC$43</f>
        <v>#DIV/0!</v>
      </c>
      <c r="GD270" s="101" t="e">
        <f>(GD$40*(1-'Model Assumptions'!$I$993)*$D270)/GD$43</f>
        <v>#DIV/0!</v>
      </c>
      <c r="GE270" s="101" t="e">
        <f>(GE$40*(1-'Model Assumptions'!$I$993)*$D270)/GE$43</f>
        <v>#DIV/0!</v>
      </c>
      <c r="GF270" s="101" t="e">
        <f>(GF$40*(1-'Model Assumptions'!$I$993)*$D270)/GF$43</f>
        <v>#DIV/0!</v>
      </c>
      <c r="GG270" s="101" t="e">
        <f>(GG$40*(1-'Model Assumptions'!$I$993)*$D270)/GG$43</f>
        <v>#DIV/0!</v>
      </c>
      <c r="GH270" s="101" t="e">
        <f>(GH$40*(1-'Model Assumptions'!$I$993)*$D270)/GH$43</f>
        <v>#DIV/0!</v>
      </c>
      <c r="GI270" s="101" t="e">
        <f>(GI$40*(1-'Model Assumptions'!$I$993)*$D270)/GI$43</f>
        <v>#DIV/0!</v>
      </c>
      <c r="GJ270" s="101" t="e">
        <f>(GJ$40*(1-'Model Assumptions'!$I$993)*$D270)/GJ$43</f>
        <v>#DIV/0!</v>
      </c>
      <c r="GK270" s="101" t="e">
        <f>(GK$40*(1-'Model Assumptions'!$I$993)*$D270)/GK$43</f>
        <v>#DIV/0!</v>
      </c>
      <c r="GL270" s="101" t="e">
        <f>(GL$40*(1-'Model Assumptions'!$I$993)*$D270)/GL$43</f>
        <v>#DIV/0!</v>
      </c>
      <c r="GM270" s="101" t="e">
        <f>(GM$40*(1-'Model Assumptions'!$I$993)*$D270)/GM$43</f>
        <v>#DIV/0!</v>
      </c>
      <c r="GN270" s="101" t="e">
        <f>(GN$40*(1-'Model Assumptions'!$I$993)*$D270)/GN$43</f>
        <v>#DIV/0!</v>
      </c>
      <c r="GO270" s="101" t="e">
        <f>(GO$40*(1-'Model Assumptions'!$I$993)*$D270)/GO$43</f>
        <v>#DIV/0!</v>
      </c>
      <c r="GP270" s="101" t="e">
        <f>(GP$40*(1-'Model Assumptions'!$I$993)*$D270)/GP$43</f>
        <v>#DIV/0!</v>
      </c>
      <c r="GQ270" s="101" t="e">
        <f>(GQ$40*(1-'Model Assumptions'!$I$993)*$D270)/GQ$43</f>
        <v>#DIV/0!</v>
      </c>
      <c r="GR270" s="101" t="e">
        <f>(GR$40*(1-'Model Assumptions'!$I$993)*$D270)/GR$43</f>
        <v>#DIV/0!</v>
      </c>
      <c r="GS270" s="101" t="e">
        <f>(GS$40*(1-'Model Assumptions'!$I$993)*$D270)/GS$43</f>
        <v>#DIV/0!</v>
      </c>
      <c r="GT270" s="101" t="e">
        <f>(GT$40*(1-'Model Assumptions'!$I$993)*$D270)/GT$43</f>
        <v>#DIV/0!</v>
      </c>
      <c r="GU270" s="101" t="e">
        <f>(GU$40*(1-'Model Assumptions'!$I$993)*$D270)/GU$43</f>
        <v>#DIV/0!</v>
      </c>
      <c r="GV270" s="101" t="e">
        <f>(GV$40*(1-'Model Assumptions'!$I$993)*$D270)/GV$43</f>
        <v>#DIV/0!</v>
      </c>
      <c r="GX270" s="230"/>
    </row>
    <row r="271" spans="1:206" ht="12" hidden="1" customHeight="1" x14ac:dyDescent="0.2">
      <c r="A271" s="230"/>
      <c r="B271" s="230"/>
      <c r="C271" s="102">
        <f t="shared" si="381"/>
        <v>25</v>
      </c>
      <c r="D271" s="122">
        <f>1/(1+'Model Assumptions'!$I$991/12)^C270</f>
        <v>0.90502542335851632</v>
      </c>
      <c r="E271" s="101">
        <f>(E$40*(1-'Model Assumptions'!$I$993)*$D271)/E$43</f>
        <v>100.62909805416591</v>
      </c>
      <c r="F271" s="101">
        <f>(F$40*(1-'Model Assumptions'!$I$993)*$D271)/F$43</f>
        <v>98.023416732138813</v>
      </c>
      <c r="G271" s="101">
        <f>(G$40*(1-'Model Assumptions'!$I$993)*$D271)/G$43</f>
        <v>90.206372766057541</v>
      </c>
      <c r="H271" s="101">
        <f>(H$40*(1-'Model Assumptions'!$I$993)*$D271)/H$43</f>
        <v>67.580782433365826</v>
      </c>
      <c r="I271" s="101">
        <f>(I$40*(1-'Model Assumptions'!$I$993)*$D271)/I$43</f>
        <v>64.870593300576388</v>
      </c>
      <c r="J271" s="101">
        <f>(J$40*(1-'Model Assumptions'!$I$993)*$D271)/J$43</f>
        <v>57.576088388306751</v>
      </c>
      <c r="K271" s="101">
        <f>(K$40*(1-'Model Assumptions'!$I$993)*$D271)/K$43</f>
        <v>114.66049908973842</v>
      </c>
      <c r="L271" s="101">
        <f>(L$40*(1-'Model Assumptions'!$I$993)*$D271)/L$43</f>
        <v>111.84264587002271</v>
      </c>
      <c r="M271" s="101">
        <f>(M$40*(1-'Model Assumptions'!$I$993)*$D271)/M$43</f>
        <v>103.38908621087562</v>
      </c>
      <c r="N271" s="101">
        <f>(N$40*(1-'Model Assumptions'!$I$993)*$D271)/N$43</f>
        <v>77.752408417763334</v>
      </c>
      <c r="O271" s="101">
        <f>(O$40*(1-'Model Assumptions'!$I$993)*$D271)/O$43</f>
        <v>74.821981348199643</v>
      </c>
      <c r="P271" s="101">
        <f>(P$40*(1-'Model Assumptions'!$I$993)*$D271)/P$43</f>
        <v>66.931290938292577</v>
      </c>
      <c r="Q271" s="101">
        <f>(Q$40*(1-'Model Assumptions'!$I$993)*$D271)/Q$43</f>
        <v>114.53600152993766</v>
      </c>
      <c r="R271" s="101">
        <f>(R$40*(1-'Model Assumptions'!$I$993)*$D271)/R$43</f>
        <v>111.72165528373746</v>
      </c>
      <c r="S271" s="101">
        <f>(S$40*(1-'Model Assumptions'!$I$993)*$D271)/S$43</f>
        <v>103.27686305837916</v>
      </c>
      <c r="T271" s="101">
        <f>(T$40*(1-'Model Assumptions'!$I$993)*$D271)/T$43</f>
        <v>77.666838263984801</v>
      </c>
      <c r="U271" s="101">
        <f>(U$40*(1-'Model Assumptions'!$I$993)*$D271)/U$43</f>
        <v>74.740619562639708</v>
      </c>
      <c r="V271" s="101">
        <f>(V$40*(1-'Model Assumptions'!$I$993)*$D271)/V$43</f>
        <v>66.858345889169883</v>
      </c>
      <c r="W271" s="101">
        <f>(W$40*(1-'Model Assumptions'!$I$993)*$D271)/W$43</f>
        <v>209.02088198492262</v>
      </c>
      <c r="X271" s="101">
        <f>(X$40*(1-'Model Assumptions'!$I$993)*$D271)/X$43</f>
        <v>205.2140622338319</v>
      </c>
      <c r="Y271" s="101">
        <f>(Y$40*(1-'Model Assumptions'!$I$993)*$D271)/Y$43</f>
        <v>193.79184949380195</v>
      </c>
      <c r="Z271" s="101">
        <f>(Z$40*(1-'Model Assumptions'!$I$993)*$D271)/Z$43</f>
        <v>148.33235460159696</v>
      </c>
      <c r="AA271" s="101">
        <f>(AA$40*(1-'Model Assumptions'!$I$993)*$D271)/AA$43</f>
        <v>144.37368289728445</v>
      </c>
      <c r="AB271" s="101">
        <f>(AB$40*(1-'Model Assumptions'!$I$993)*$D271)/AB$43</f>
        <v>133.71388619952737</v>
      </c>
      <c r="AC271" s="101">
        <f>(AC$40*(1-'Model Assumptions'!$I$993)*$D271)/AC$43</f>
        <v>179.07132816243089</v>
      </c>
      <c r="AD271" s="101">
        <f>(AD$40*(1-'Model Assumptions'!$I$993)*$D271)/AD$43</f>
        <v>175.25398749079363</v>
      </c>
      <c r="AE271" s="101">
        <f>(AE$40*(1-'Model Assumptions'!$I$993)*$D271)/AE$43</f>
        <v>163.80021198912408</v>
      </c>
      <c r="AF271" s="101">
        <f>(AF$40*(1-'Model Assumptions'!$I$993)*$D271)/AF$43</f>
        <v>124.32080833557397</v>
      </c>
      <c r="AG271" s="101">
        <f>(AG$40*(1-'Model Assumptions'!$I$993)*$D271)/AG$43</f>
        <v>120.34951152660564</v>
      </c>
      <c r="AH271" s="101">
        <f>(AH$40*(1-'Model Assumptions'!$I$993)*$D271)/AH$43</f>
        <v>109.65885346191199</v>
      </c>
      <c r="AI271" s="101">
        <f>(AI$40*(1-'Model Assumptions'!$I$993)*$D271)/AI$43</f>
        <v>209.52939314467213</v>
      </c>
      <c r="AJ271" s="101">
        <f>(AJ$40*(1-'Model Assumptions'!$I$993)*$D271)/AJ$43</f>
        <v>205.4174666977317</v>
      </c>
      <c r="AK271" s="101">
        <f>(AK$40*(1-'Model Assumptions'!$I$993)*$D271)/AK$43</f>
        <v>193.07818038339485</v>
      </c>
      <c r="AL271" s="101">
        <f>(AL$40*(1-'Model Assumptions'!$I$993)*$D271)/AL$43</f>
        <v>147.22415097069444</v>
      </c>
      <c r="AM271" s="101">
        <f>(AM$40*(1-'Model Assumptions'!$I$993)*$D271)/AM$43</f>
        <v>142.94704607117328</v>
      </c>
      <c r="AN271" s="101">
        <f>(AN$40*(1-'Model Assumptions'!$I$993)*$D271)/AN$43</f>
        <v>131.43154783563065</v>
      </c>
      <c r="AO271" s="101">
        <f>(AO$40*(1-'Model Assumptions'!$I$993)*$D271)/AO$43</f>
        <v>187.71075741790025</v>
      </c>
      <c r="AP271" s="101">
        <f>(AP$40*(1-'Model Assumptions'!$I$993)*$D271)/AP$43</f>
        <v>183.71105412345628</v>
      </c>
      <c r="AQ271" s="101">
        <f>(AQ$40*(1-'Model Assumptions'!$I$993)*$D271)/AQ$43</f>
        <v>171.71194424012427</v>
      </c>
      <c r="AR271" s="101">
        <f>(AR$40*(1-'Model Assumptions'!$I$993)*$D271)/AR$43</f>
        <v>130.32895536235301</v>
      </c>
      <c r="AS271" s="101">
        <f>(AS$40*(1-'Model Assumptions'!$I$993)*$D271)/AS$43</f>
        <v>126.16968477295309</v>
      </c>
      <c r="AT271" s="101">
        <f>(AT$40*(1-'Model Assumptions'!$I$993)*$D271)/AT$43</f>
        <v>114.96981415380677</v>
      </c>
      <c r="AU271" s="101">
        <f>(AU$40*(1-'Model Assumptions'!$I$993)*$D271)/AU$43</f>
        <v>226.09808951871926</v>
      </c>
      <c r="AV271" s="101">
        <f>(AV$40*(1-'Model Assumptions'!$I$993)*$D271)/AV$43</f>
        <v>221.82834926358066</v>
      </c>
      <c r="AW271" s="101">
        <f>(AW$40*(1-'Model Assumptions'!$I$993)*$D271)/AW$43</f>
        <v>209.02263547168036</v>
      </c>
      <c r="AX271" s="101">
        <f>(AX$40*(1-'Model Assumptions'!$I$993)*$D271)/AX$43</f>
        <v>159.70476831770654</v>
      </c>
      <c r="AY271" s="101">
        <f>(AY$40*(1-'Model Assumptions'!$I$993)*$D271)/AY$43</f>
        <v>155.26493984706548</v>
      </c>
      <c r="AZ271" s="101">
        <f>(AZ$40*(1-'Model Assumptions'!$I$993)*$D271)/AZ$43</f>
        <v>143.31317410619292</v>
      </c>
      <c r="BA271" s="101">
        <f>(BA$40*(1-'Model Assumptions'!$I$993)*$D271)/BA$43</f>
        <v>181.7839721766812</v>
      </c>
      <c r="BB271" s="101">
        <f>(BB$40*(1-'Model Assumptions'!$I$993)*$D271)/BB$43</f>
        <v>176.87420925496122</v>
      </c>
      <c r="BC271" s="101">
        <f>(BC$40*(1-'Model Assumptions'!$I$993)*$D271)/BC$43</f>
        <v>162.15018095007466</v>
      </c>
      <c r="BD271" s="101">
        <f>(BD$40*(1-'Model Assumptions'!$I$993)*$D271)/BD$43</f>
        <v>121.08036480723881</v>
      </c>
      <c r="BE271" s="101">
        <f>(BE$40*(1-'Model Assumptions'!$I$993)*$D271)/BE$43</f>
        <v>115.97701694746247</v>
      </c>
      <c r="BF271" s="101">
        <f>(BF$40*(1-'Model Assumptions'!$I$993)*$D271)/BF$43</f>
        <v>102.23248634545901</v>
      </c>
      <c r="BG271" s="101">
        <f>(BG$40*(1-'Model Assumptions'!$I$993)*$D271)/BG$43</f>
        <v>230.66241554916107</v>
      </c>
      <c r="BH271" s="101">
        <f>(BH$40*(1-'Model Assumptions'!$I$993)*$D271)/BH$43</f>
        <v>225.75791308771434</v>
      </c>
      <c r="BI271" s="101">
        <f>(BI$40*(1-'Model Assumptions'!$I$993)*$D271)/BI$43</f>
        <v>211.04615919013204</v>
      </c>
      <c r="BJ271" s="101">
        <f>(BJ$40*(1-'Model Assumptions'!$I$993)*$D271)/BJ$43</f>
        <v>160.20556413572197</v>
      </c>
      <c r="BK271" s="101">
        <f>(BK$40*(1-'Model Assumptions'!$I$993)*$D271)/BK$43</f>
        <v>155.10502185475806</v>
      </c>
      <c r="BL271" s="101">
        <f>(BL$40*(1-'Model Assumptions'!$I$993)*$D271)/BL$43</f>
        <v>141.37451914681668</v>
      </c>
      <c r="BM271" s="101">
        <f>(BM$40*(1-'Model Assumptions'!$I$993)*$D271)/BM$43</f>
        <v>237.87626007057384</v>
      </c>
      <c r="BN271" s="101">
        <f>(BN$40*(1-'Model Assumptions'!$I$993)*$D271)/BN$43</f>
        <v>232.35453027039668</v>
      </c>
      <c r="BO271" s="101">
        <f>(BO$40*(1-'Model Assumptions'!$I$993)*$D271)/BO$43</f>
        <v>215.79284784338063</v>
      </c>
      <c r="BP271" s="101">
        <f>(BP$40*(1-'Model Assumptions'!$I$993)*$D271)/BP$43</f>
        <v>162.91715605791759</v>
      </c>
      <c r="BQ271" s="101">
        <f>(BQ$40*(1-'Model Assumptions'!$I$993)*$D271)/BQ$43</f>
        <v>157.17553901831766</v>
      </c>
      <c r="BR271" s="101">
        <f>(BR$40*(1-'Model Assumptions'!$I$993)*$D271)/BR$43</f>
        <v>141.71679976193084</v>
      </c>
      <c r="BS271" s="101">
        <f>(BS$40*(1-'Model Assumptions'!$I$993)*$D271)/BS$43</f>
        <v>199.61167204279789</v>
      </c>
      <c r="BT271" s="101">
        <f>(BT$40*(1-'Model Assumptions'!$I$993)*$D271)/BT$43</f>
        <v>194.74574629002186</v>
      </c>
      <c r="BU271" s="101">
        <f>(BU$40*(1-'Model Assumptions'!$I$993)*$D271)/BU$43</f>
        <v>180.15147600520928</v>
      </c>
      <c r="BV271" s="101">
        <f>(BV$40*(1-'Model Assumptions'!$I$993)*$D271)/BV$43</f>
        <v>135.55995705809403</v>
      </c>
      <c r="BW271" s="101">
        <f>(BW$40*(1-'Model Assumptions'!$I$993)*$D271)/BW$43</f>
        <v>130.50009566991008</v>
      </c>
      <c r="BX271" s="101">
        <f>(BX$40*(1-'Model Assumptions'!$I$993)*$D271)/BX$43</f>
        <v>116.87760774624651</v>
      </c>
      <c r="BY271" s="101">
        <f>(BY$40*(1-'Model Assumptions'!$I$993)*$D271)/BY$43</f>
        <v>272.88637667595259</v>
      </c>
      <c r="BZ271" s="101">
        <f>(BZ$40*(1-'Model Assumptions'!$I$993)*$D271)/BZ$43</f>
        <v>267.09285642832305</v>
      </c>
      <c r="CA271" s="101">
        <f>(CA$40*(1-'Model Assumptions'!$I$993)*$D271)/CA$43</f>
        <v>249.7140491721922</v>
      </c>
      <c r="CB271" s="101">
        <f>(CB$40*(1-'Model Assumptions'!$I$993)*$D271)/CB$43</f>
        <v>189.57576593345075</v>
      </c>
      <c r="CC271" s="101">
        <f>(CC$40*(1-'Model Assumptions'!$I$993)*$D271)/CC$43</f>
        <v>183.5507854337973</v>
      </c>
      <c r="CD271" s="101">
        <f>(CD$40*(1-'Model Assumptions'!$I$993)*$D271)/CD$43</f>
        <v>167.33033152984075</v>
      </c>
      <c r="CE271" s="101">
        <f>(CE$40*(1-'Model Assumptions'!$I$993)*$D271)/CE$43</f>
        <v>268.26593906926263</v>
      </c>
      <c r="CF271" s="101">
        <f>(CF$40*(1-'Model Assumptions'!$I$993)*$D271)/CF$43</f>
        <v>261.74822879067938</v>
      </c>
      <c r="CG271" s="101">
        <f>(CG$40*(1-'Model Assumptions'!$I$993)*$D271)/CG$43</f>
        <v>242.18983749465636</v>
      </c>
      <c r="CH271" s="101">
        <f>(CH$40*(1-'Model Assumptions'!$I$993)*$D271)/CH$43</f>
        <v>182.27845544236871</v>
      </c>
      <c r="CI271" s="101">
        <f>(CI$40*(1-'Model Assumptions'!$I$993)*$D271)/CI$43</f>
        <v>175.49877424217655</v>
      </c>
      <c r="CJ271" s="101">
        <f>(CJ$40*(1-'Model Assumptions'!$I$993)*$D271)/CJ$43</f>
        <v>157.24427569922176</v>
      </c>
      <c r="CK271" s="101">
        <f>(CK$40*(1-'Model Assumptions'!$I$993)*$D271)/CK$43</f>
        <v>341.69319705034223</v>
      </c>
      <c r="CL271" s="101">
        <f>(CL$40*(1-'Model Assumptions'!$I$993)*$D271)/CL$43</f>
        <v>334.74412902935074</v>
      </c>
      <c r="CM271" s="101">
        <f>(CM$40*(1-'Model Assumptions'!$I$993)*$D271)/CM$43</f>
        <v>313.89692496637628</v>
      </c>
      <c r="CN271" s="101">
        <f>(CN$40*(1-'Model Assumptions'!$I$993)*$D271)/CN$43</f>
        <v>238.88802192979972</v>
      </c>
      <c r="CO271" s="101">
        <f>(CO$40*(1-'Model Assumptions'!$I$993)*$D271)/CO$43</f>
        <v>231.66085090902794</v>
      </c>
      <c r="CP271" s="101">
        <f>(CP$40*(1-'Model Assumptions'!$I$993)*$D271)/CP$43</f>
        <v>212.20416184495488</v>
      </c>
      <c r="CQ271" s="101">
        <f>(CQ$40*(1-'Model Assumptions'!$I$993)*$D271)/CQ$43</f>
        <v>394.50821819398681</v>
      </c>
      <c r="CR271" s="101">
        <f>(CR$40*(1-'Model Assumptions'!$I$993)*$D271)/CR$43</f>
        <v>386.49303022427904</v>
      </c>
      <c r="CS271" s="101">
        <f>(CS$40*(1-'Model Assumptions'!$I$993)*$D271)/CS$43</f>
        <v>362.4457128283978</v>
      </c>
      <c r="CT271" s="101">
        <f>(CT$40*(1-'Model Assumptions'!$I$993)*$D271)/CT$43</f>
        <v>275.84731441510127</v>
      </c>
      <c r="CU271" s="101">
        <f>(CU$40*(1-'Model Assumptions'!$I$993)*$D271)/CU$43</f>
        <v>267.51193976342699</v>
      </c>
      <c r="CV271" s="101">
        <f>(CV$40*(1-'Model Assumptions'!$I$993)*$D271)/CV$43</f>
        <v>245.06730926413582</v>
      </c>
      <c r="CW271" s="101">
        <f>(CW$40*(1-'Model Assumptions'!$I$993)*$D271)/CW$43</f>
        <v>358.0847912618558</v>
      </c>
      <c r="CX271" s="101">
        <f>(CX$40*(1-'Model Assumptions'!$I$993)*$D271)/CX$43</f>
        <v>349.80131981821114</v>
      </c>
      <c r="CY271" s="101">
        <f>(CY$40*(1-'Model Assumptions'!$I$993)*$D271)/CY$43</f>
        <v>324.94739851376164</v>
      </c>
      <c r="CZ271" s="101">
        <f>(CZ$40*(1-'Model Assumptions'!$I$993)*$D271)/CZ$43</f>
        <v>245.3787285123135</v>
      </c>
      <c r="DA271" s="101">
        <f>(DA$40*(1-'Model Assumptions'!$I$993)*$D271)/DA$43</f>
        <v>236.76279597939808</v>
      </c>
      <c r="DB271" s="101">
        <f>(DB$40*(1-'Model Assumptions'!$I$993)*$D271)/DB$43</f>
        <v>213.56627035838062</v>
      </c>
      <c r="DC271" s="101">
        <f>(DC$40*(1-'Model Assumptions'!$I$993)*$D271)/DC$43</f>
        <v>70.406000297464089</v>
      </c>
      <c r="DD271" s="101">
        <f>(DD$40*(1-'Model Assumptions'!$I$993)*$D271)/DD$43</f>
        <v>67.661793521574182</v>
      </c>
      <c r="DE271" s="101">
        <f>(DE$40*(1-'Model Assumptions'!$I$993)*$D271)/DE$43</f>
        <v>62.17688694330991</v>
      </c>
      <c r="DF271" s="101">
        <f>(DF$40*(1-'Model Assumptions'!$I$993)*$D271)/DF$43</f>
        <v>42.719145787182192</v>
      </c>
      <c r="DG271" s="101">
        <f>(DG$40*(1-'Model Assumptions'!$I$993)*$D271)/DG$43</f>
        <v>39.867274924366001</v>
      </c>
      <c r="DH271" s="101">
        <f>(DH$40*(1-'Model Assumptions'!$I$993)*$D271)/DH$43</f>
        <v>34.380965556695507</v>
      </c>
      <c r="DI271" s="101">
        <f>(DI$40*(1-'Model Assumptions'!$I$993)*$D271)/DI$43</f>
        <v>58.987294530949697</v>
      </c>
      <c r="DJ271" s="101">
        <f>(DJ$40*(1-'Model Assumptions'!$I$993)*$D271)/DJ$43</f>
        <v>56.676198984225799</v>
      </c>
      <c r="DK271" s="101">
        <f>(DK$40*(1-'Model Assumptions'!$I$993)*$D271)/DK$43</f>
        <v>52.052254404020267</v>
      </c>
      <c r="DL271" s="101">
        <f>(DL$40*(1-'Model Assumptions'!$I$993)*$D271)/DL$43</f>
        <v>35.722032229028159</v>
      </c>
      <c r="DM271" s="101">
        <f>(DM$40*(1-'Model Assumptions'!$I$993)*$D271)/DM$43</f>
        <v>33.317651186791586</v>
      </c>
      <c r="DN271" s="101">
        <f>(DN$40*(1-'Model Assumptions'!$I$993)*$D271)/DN$43</f>
        <v>28.694057303937598</v>
      </c>
      <c r="DO271" s="101">
        <f>(DO$40*(1-'Model Assumptions'!$I$993)*$D271)/DO$43</f>
        <v>73.18527680850913</v>
      </c>
      <c r="DP271" s="101">
        <f>(DP$40*(1-'Model Assumptions'!$I$993)*$D271)/DP$43</f>
        <v>70.537511804295875</v>
      </c>
      <c r="DQ271" s="101">
        <f>(DQ$40*(1-'Model Assumptions'!$I$993)*$D271)/DQ$43</f>
        <v>65.2402283091116</v>
      </c>
      <c r="DR271" s="101">
        <f>(DR$40*(1-'Model Assumptions'!$I$993)*$D271)/DR$43</f>
        <v>45.413904236503335</v>
      </c>
      <c r="DS271" s="101">
        <f>(DS$40*(1-'Model Assumptions'!$I$993)*$D271)/DS$43</f>
        <v>42.660228632121544</v>
      </c>
      <c r="DT271" s="101">
        <f>(DT$40*(1-'Model Assumptions'!$I$993)*$D271)/DT$43</f>
        <v>37.364698623695034</v>
      </c>
      <c r="DU271" s="101">
        <f>(DU$40*(1-'Model Assumptions'!$I$993)*$D271)/DU$43</f>
        <v>107.16434320032671</v>
      </c>
      <c r="DV271" s="101">
        <f>(DV$40*(1-'Model Assumptions'!$I$993)*$D271)/DV$43</f>
        <v>103.03488188580867</v>
      </c>
      <c r="DW271" s="101">
        <f>(DW$40*(1-'Model Assumptions'!$I$993)*$D271)/DW$43</f>
        <v>94.774205770014859</v>
      </c>
      <c r="DX271" s="101">
        <f>(DX$40*(1-'Model Assumptions'!$I$993)*$D271)/DX$43</f>
        <v>65.246540861439527</v>
      </c>
      <c r="DY271" s="101">
        <f>(DY$40*(1-'Model Assumptions'!$I$993)*$D271)/DY$43</f>
        <v>60.951199699637677</v>
      </c>
      <c r="DZ271" s="101">
        <f>(DZ$40*(1-'Model Assumptions'!$I$993)*$D271)/DZ$43</f>
        <v>52.691575675898513</v>
      </c>
      <c r="EA271" s="101">
        <f>(EA$40*(1-'Model Assumptions'!$I$993)*$D271)/EA$43</f>
        <v>168.6205470861984</v>
      </c>
      <c r="EB271" s="101">
        <f>(EB$40*(1-'Model Assumptions'!$I$993)*$D271)/EB$43</f>
        <v>164.59980195066137</v>
      </c>
      <c r="EC271" s="101">
        <f>(EC$40*(1-'Model Assumptions'!$I$993)*$D271)/EC$43</f>
        <v>156.55655819282941</v>
      </c>
      <c r="ED271" s="101">
        <f>(ED$40*(1-'Model Assumptions'!$I$993)*$D271)/ED$43</f>
        <v>114.9515778915261</v>
      </c>
      <c r="EE271" s="101">
        <f>(EE$40*(1-'Model Assumptions'!$I$993)*$D271)/EE$43</f>
        <v>110.76986267162691</v>
      </c>
      <c r="EF271" s="101">
        <f>(EF$40*(1-'Model Assumptions'!$I$993)*$D271)/EF$43</f>
        <v>102.72767100584964</v>
      </c>
      <c r="EG271" s="101" t="e">
        <f>(EG$40*(1-'Model Assumptions'!$I$993)*$D271)/EG$43</f>
        <v>#DIV/0!</v>
      </c>
      <c r="EH271" s="101" t="e">
        <f>(EH$40*(1-'Model Assumptions'!$I$993)*$D271)/EH$43</f>
        <v>#DIV/0!</v>
      </c>
      <c r="EI271" s="101" t="e">
        <f>(EI$40*(1-'Model Assumptions'!$I$993)*$D271)/EI$43</f>
        <v>#DIV/0!</v>
      </c>
      <c r="EJ271" s="101" t="e">
        <f>(EJ$40*(1-'Model Assumptions'!$I$993)*$D271)/EJ$43</f>
        <v>#DIV/0!</v>
      </c>
      <c r="EK271" s="101" t="e">
        <f>(EK$40*(1-'Model Assumptions'!$I$993)*$D271)/EK$43</f>
        <v>#DIV/0!</v>
      </c>
      <c r="EL271" s="101" t="e">
        <f>(EL$40*(1-'Model Assumptions'!$I$993)*$D271)/EL$43</f>
        <v>#DIV/0!</v>
      </c>
      <c r="EM271" s="101" t="e">
        <f>(EM$40*(1-'Model Assumptions'!$I$993)*$D271)/EM$43</f>
        <v>#DIV/0!</v>
      </c>
      <c r="EN271" s="101" t="e">
        <f>(EN$40*(1-'Model Assumptions'!$I$993)*$D271)/EN$43</f>
        <v>#DIV/0!</v>
      </c>
      <c r="EO271" s="101" t="e">
        <f>(EO$40*(1-'Model Assumptions'!$I$993)*$D271)/EO$43</f>
        <v>#DIV/0!</v>
      </c>
      <c r="EP271" s="101" t="e">
        <f>(EP$40*(1-'Model Assumptions'!$I$993)*$D271)/EP$43</f>
        <v>#DIV/0!</v>
      </c>
      <c r="EQ271" s="101" t="e">
        <f>(EQ$40*(1-'Model Assumptions'!$I$993)*$D271)/EQ$43</f>
        <v>#DIV/0!</v>
      </c>
      <c r="ER271" s="101" t="e">
        <f>(ER$40*(1-'Model Assumptions'!$I$993)*$D271)/ER$43</f>
        <v>#DIV/0!</v>
      </c>
      <c r="ES271" s="101" t="e">
        <f>(ES$40*(1-'Model Assumptions'!$I$993)*$D271)/ES$43</f>
        <v>#DIV/0!</v>
      </c>
      <c r="ET271" s="101" t="e">
        <f>(ET$40*(1-'Model Assumptions'!$I$993)*$D271)/ET$43</f>
        <v>#DIV/0!</v>
      </c>
      <c r="EU271" s="101" t="e">
        <f>(EU$40*(1-'Model Assumptions'!$I$993)*$D271)/EU$43</f>
        <v>#DIV/0!</v>
      </c>
      <c r="EV271" s="101" t="e">
        <f>(EV$40*(1-'Model Assumptions'!$I$993)*$D271)/EV$43</f>
        <v>#DIV/0!</v>
      </c>
      <c r="EW271" s="101" t="e">
        <f>(EW$40*(1-'Model Assumptions'!$I$993)*$D271)/EW$43</f>
        <v>#DIV/0!</v>
      </c>
      <c r="EX271" s="101" t="e">
        <f>(EX$40*(1-'Model Assumptions'!$I$993)*$D271)/EX$43</f>
        <v>#DIV/0!</v>
      </c>
      <c r="EY271" s="101" t="e">
        <f>(EY$40*(1-'Model Assumptions'!$I$993)*$D271)/EY$43</f>
        <v>#DIV/0!</v>
      </c>
      <c r="EZ271" s="101" t="e">
        <f>(EZ$40*(1-'Model Assumptions'!$I$993)*$D271)/EZ$43</f>
        <v>#DIV/0!</v>
      </c>
      <c r="FA271" s="101" t="e">
        <f>(FA$40*(1-'Model Assumptions'!$I$993)*$D271)/FA$43</f>
        <v>#DIV/0!</v>
      </c>
      <c r="FB271" s="101" t="e">
        <f>(FB$40*(1-'Model Assumptions'!$I$993)*$D271)/FB$43</f>
        <v>#DIV/0!</v>
      </c>
      <c r="FC271" s="101" t="e">
        <f>(FC$40*(1-'Model Assumptions'!$I$993)*$D271)/FC$43</f>
        <v>#DIV/0!</v>
      </c>
      <c r="FD271" s="101" t="e">
        <f>(FD$40*(1-'Model Assumptions'!$I$993)*$D271)/FD$43</f>
        <v>#DIV/0!</v>
      </c>
      <c r="FE271" s="101" t="e">
        <f>(FE$40*(1-'Model Assumptions'!$I$993)*$D271)/FE$43</f>
        <v>#DIV/0!</v>
      </c>
      <c r="FF271" s="101" t="e">
        <f>(FF$40*(1-'Model Assumptions'!$I$993)*$D271)/FF$43</f>
        <v>#DIV/0!</v>
      </c>
      <c r="FG271" s="101" t="e">
        <f>(FG$40*(1-'Model Assumptions'!$I$993)*$D271)/FG$43</f>
        <v>#DIV/0!</v>
      </c>
      <c r="FH271" s="101" t="e">
        <f>(FH$40*(1-'Model Assumptions'!$I$993)*$D271)/FH$43</f>
        <v>#DIV/0!</v>
      </c>
      <c r="FI271" s="101" t="e">
        <f>(FI$40*(1-'Model Assumptions'!$I$993)*$D271)/FI$43</f>
        <v>#DIV/0!</v>
      </c>
      <c r="FJ271" s="101" t="e">
        <f>(FJ$40*(1-'Model Assumptions'!$I$993)*$D271)/FJ$43</f>
        <v>#DIV/0!</v>
      </c>
      <c r="FK271" s="101" t="e">
        <f>(FK$40*(1-'Model Assumptions'!$I$993)*$D271)/FK$43</f>
        <v>#DIV/0!</v>
      </c>
      <c r="FL271" s="101" t="e">
        <f>(FL$40*(1-'Model Assumptions'!$I$993)*$D271)/FL$43</f>
        <v>#DIV/0!</v>
      </c>
      <c r="FM271" s="101" t="e">
        <f>(FM$40*(1-'Model Assumptions'!$I$993)*$D271)/FM$43</f>
        <v>#DIV/0!</v>
      </c>
      <c r="FN271" s="101" t="e">
        <f>(FN$40*(1-'Model Assumptions'!$I$993)*$D271)/FN$43</f>
        <v>#DIV/0!</v>
      </c>
      <c r="FO271" s="101" t="e">
        <f>(FO$40*(1-'Model Assumptions'!$I$993)*$D271)/FO$43</f>
        <v>#DIV/0!</v>
      </c>
      <c r="FP271" s="101" t="e">
        <f>(FP$40*(1-'Model Assumptions'!$I$993)*$D271)/FP$43</f>
        <v>#DIV/0!</v>
      </c>
      <c r="FQ271" s="101" t="e">
        <f>(FQ$40*(1-'Model Assumptions'!$I$993)*$D271)/FQ$43</f>
        <v>#DIV/0!</v>
      </c>
      <c r="FR271" s="101" t="e">
        <f>(FR$40*(1-'Model Assumptions'!$I$993)*$D271)/FR$43</f>
        <v>#DIV/0!</v>
      </c>
      <c r="FS271" s="101" t="e">
        <f>(FS$40*(1-'Model Assumptions'!$I$993)*$D271)/FS$43</f>
        <v>#DIV/0!</v>
      </c>
      <c r="FT271" s="101" t="e">
        <f>(FT$40*(1-'Model Assumptions'!$I$993)*$D271)/FT$43</f>
        <v>#DIV/0!</v>
      </c>
      <c r="FU271" s="101" t="e">
        <f>(FU$40*(1-'Model Assumptions'!$I$993)*$D271)/FU$43</f>
        <v>#DIV/0!</v>
      </c>
      <c r="FV271" s="101" t="e">
        <f>(FV$40*(1-'Model Assumptions'!$I$993)*$D271)/FV$43</f>
        <v>#DIV/0!</v>
      </c>
      <c r="FW271" s="101" t="e">
        <f>(FW$40*(1-'Model Assumptions'!$I$993)*$D271)/FW$43</f>
        <v>#DIV/0!</v>
      </c>
      <c r="FX271" s="101" t="e">
        <f>(FX$40*(1-'Model Assumptions'!$I$993)*$D271)/FX$43</f>
        <v>#DIV/0!</v>
      </c>
      <c r="FY271" s="101" t="e">
        <f>(FY$40*(1-'Model Assumptions'!$I$993)*$D271)/FY$43</f>
        <v>#DIV/0!</v>
      </c>
      <c r="FZ271" s="101" t="e">
        <f>(FZ$40*(1-'Model Assumptions'!$I$993)*$D271)/FZ$43</f>
        <v>#DIV/0!</v>
      </c>
      <c r="GA271" s="101" t="e">
        <f>(GA$40*(1-'Model Assumptions'!$I$993)*$D271)/GA$43</f>
        <v>#DIV/0!</v>
      </c>
      <c r="GB271" s="101" t="e">
        <f>(GB$40*(1-'Model Assumptions'!$I$993)*$D271)/GB$43</f>
        <v>#DIV/0!</v>
      </c>
      <c r="GC271" s="101" t="e">
        <f>(GC$40*(1-'Model Assumptions'!$I$993)*$D271)/GC$43</f>
        <v>#DIV/0!</v>
      </c>
      <c r="GD271" s="101" t="e">
        <f>(GD$40*(1-'Model Assumptions'!$I$993)*$D271)/GD$43</f>
        <v>#DIV/0!</v>
      </c>
      <c r="GE271" s="101" t="e">
        <f>(GE$40*(1-'Model Assumptions'!$I$993)*$D271)/GE$43</f>
        <v>#DIV/0!</v>
      </c>
      <c r="GF271" s="101" t="e">
        <f>(GF$40*(1-'Model Assumptions'!$I$993)*$D271)/GF$43</f>
        <v>#DIV/0!</v>
      </c>
      <c r="GG271" s="101" t="e">
        <f>(GG$40*(1-'Model Assumptions'!$I$993)*$D271)/GG$43</f>
        <v>#DIV/0!</v>
      </c>
      <c r="GH271" s="101" t="e">
        <f>(GH$40*(1-'Model Assumptions'!$I$993)*$D271)/GH$43</f>
        <v>#DIV/0!</v>
      </c>
      <c r="GI271" s="101" t="e">
        <f>(GI$40*(1-'Model Assumptions'!$I$993)*$D271)/GI$43</f>
        <v>#DIV/0!</v>
      </c>
      <c r="GJ271" s="101" t="e">
        <f>(GJ$40*(1-'Model Assumptions'!$I$993)*$D271)/GJ$43</f>
        <v>#DIV/0!</v>
      </c>
      <c r="GK271" s="101" t="e">
        <f>(GK$40*(1-'Model Assumptions'!$I$993)*$D271)/GK$43</f>
        <v>#DIV/0!</v>
      </c>
      <c r="GL271" s="101" t="e">
        <f>(GL$40*(1-'Model Assumptions'!$I$993)*$D271)/GL$43</f>
        <v>#DIV/0!</v>
      </c>
      <c r="GM271" s="101" t="e">
        <f>(GM$40*(1-'Model Assumptions'!$I$993)*$D271)/GM$43</f>
        <v>#DIV/0!</v>
      </c>
      <c r="GN271" s="101" t="e">
        <f>(GN$40*(1-'Model Assumptions'!$I$993)*$D271)/GN$43</f>
        <v>#DIV/0!</v>
      </c>
      <c r="GO271" s="101" t="e">
        <f>(GO$40*(1-'Model Assumptions'!$I$993)*$D271)/GO$43</f>
        <v>#DIV/0!</v>
      </c>
      <c r="GP271" s="101" t="e">
        <f>(GP$40*(1-'Model Assumptions'!$I$993)*$D271)/GP$43</f>
        <v>#DIV/0!</v>
      </c>
      <c r="GQ271" s="101" t="e">
        <f>(GQ$40*(1-'Model Assumptions'!$I$993)*$D271)/GQ$43</f>
        <v>#DIV/0!</v>
      </c>
      <c r="GR271" s="101" t="e">
        <f>(GR$40*(1-'Model Assumptions'!$I$993)*$D271)/GR$43</f>
        <v>#DIV/0!</v>
      </c>
      <c r="GS271" s="101" t="e">
        <f>(GS$40*(1-'Model Assumptions'!$I$993)*$D271)/GS$43</f>
        <v>#DIV/0!</v>
      </c>
      <c r="GT271" s="101" t="e">
        <f>(GT$40*(1-'Model Assumptions'!$I$993)*$D271)/GT$43</f>
        <v>#DIV/0!</v>
      </c>
      <c r="GU271" s="101" t="e">
        <f>(GU$40*(1-'Model Assumptions'!$I$993)*$D271)/GU$43</f>
        <v>#DIV/0!</v>
      </c>
      <c r="GV271" s="101" t="e">
        <f>(GV$40*(1-'Model Assumptions'!$I$993)*$D271)/GV$43</f>
        <v>#DIV/0!</v>
      </c>
      <c r="GX271" s="230"/>
    </row>
    <row r="272" spans="1:206" ht="12" hidden="1" customHeight="1" x14ac:dyDescent="0.2">
      <c r="A272" s="230"/>
      <c r="B272" s="230"/>
      <c r="C272" s="102">
        <f t="shared" si="381"/>
        <v>26</v>
      </c>
      <c r="D272" s="122">
        <f>1/(1+'Model Assumptions'!$I$991/12)^C271</f>
        <v>0.90127013114541055</v>
      </c>
      <c r="E272" s="101">
        <f>(E$40*(1-'Model Assumptions'!$I$993)*$D272)/E$43</f>
        <v>100.21154992945985</v>
      </c>
      <c r="F272" s="101">
        <f>(F$40*(1-'Model Assumptions'!$I$993)*$D272)/F$43</f>
        <v>97.616680563125797</v>
      </c>
      <c r="G272" s="101">
        <f>(G$40*(1-'Model Assumptions'!$I$993)*$D272)/G$43</f>
        <v>89.832072464123712</v>
      </c>
      <c r="H272" s="101">
        <f>(H$40*(1-'Model Assumptions'!$I$993)*$D272)/H$43</f>
        <v>67.30036424899501</v>
      </c>
      <c r="I272" s="101">
        <f>(I$40*(1-'Model Assumptions'!$I$993)*$D272)/I$43</f>
        <v>64.601420714266951</v>
      </c>
      <c r="J272" s="101">
        <f>(J$40*(1-'Model Assumptions'!$I$993)*$D272)/J$43</f>
        <v>57.337183457234943</v>
      </c>
      <c r="K272" s="101">
        <f>(K$40*(1-'Model Assumptions'!$I$993)*$D272)/K$43</f>
        <v>114.18472938397188</v>
      </c>
      <c r="L272" s="101">
        <f>(L$40*(1-'Model Assumptions'!$I$993)*$D272)/L$43</f>
        <v>111.37856850126745</v>
      </c>
      <c r="M272" s="101">
        <f>(M$40*(1-'Model Assumptions'!$I$993)*$D272)/M$43</f>
        <v>102.96008585315415</v>
      </c>
      <c r="N272" s="101">
        <f>(N$40*(1-'Model Assumptions'!$I$993)*$D272)/N$43</f>
        <v>77.429784316444824</v>
      </c>
      <c r="O272" s="101">
        <f>(O$40*(1-'Model Assumptions'!$I$993)*$D272)/O$43</f>
        <v>74.511516695302561</v>
      </c>
      <c r="P272" s="101">
        <f>(P$40*(1-'Model Assumptions'!$I$993)*$D272)/P$43</f>
        <v>66.653567739378516</v>
      </c>
      <c r="Q272" s="101">
        <f>(Q$40*(1-'Model Assumptions'!$I$993)*$D272)/Q$43</f>
        <v>114.06074841155619</v>
      </c>
      <c r="R272" s="101">
        <f>(R$40*(1-'Model Assumptions'!$I$993)*$D272)/R$43</f>
        <v>111.25807995060994</v>
      </c>
      <c r="S272" s="101">
        <f>(S$40*(1-'Model Assumptions'!$I$993)*$D272)/S$43</f>
        <v>102.84832835689213</v>
      </c>
      <c r="T272" s="101">
        <f>(T$40*(1-'Model Assumptions'!$I$993)*$D272)/T$43</f>
        <v>77.34456922554503</v>
      </c>
      <c r="U272" s="101">
        <f>(U$40*(1-'Model Assumptions'!$I$993)*$D272)/U$43</f>
        <v>74.430492510512579</v>
      </c>
      <c r="V272" s="101">
        <f>(V$40*(1-'Model Assumptions'!$I$993)*$D272)/V$43</f>
        <v>66.580925366808188</v>
      </c>
      <c r="W272" s="101">
        <f>(W$40*(1-'Model Assumptions'!$I$993)*$D272)/W$43</f>
        <v>208.15357542066985</v>
      </c>
      <c r="X272" s="101">
        <f>(X$40*(1-'Model Assumptions'!$I$993)*$D272)/X$43</f>
        <v>204.36255160215629</v>
      </c>
      <c r="Y272" s="101">
        <f>(Y$40*(1-'Model Assumptions'!$I$993)*$D272)/Y$43</f>
        <v>192.9877339357364</v>
      </c>
      <c r="Z272" s="101">
        <f>(Z$40*(1-'Model Assumptions'!$I$993)*$D272)/Z$43</f>
        <v>147.71686765304264</v>
      </c>
      <c r="AA272" s="101">
        <f>(AA$40*(1-'Model Assumptions'!$I$993)*$D272)/AA$43</f>
        <v>143.77462197239947</v>
      </c>
      <c r="AB272" s="101">
        <f>(AB$40*(1-'Model Assumptions'!$I$993)*$D272)/AB$43</f>
        <v>133.15905679620982</v>
      </c>
      <c r="AC272" s="101">
        <f>(AC$40*(1-'Model Assumptions'!$I$993)*$D272)/AC$43</f>
        <v>178.32829360574033</v>
      </c>
      <c r="AD272" s="101">
        <f>(AD$40*(1-'Model Assumptions'!$I$993)*$D272)/AD$43</f>
        <v>174.52679252195219</v>
      </c>
      <c r="AE272" s="101">
        <f>(AE$40*(1-'Model Assumptions'!$I$993)*$D272)/AE$43</f>
        <v>163.12054305970864</v>
      </c>
      <c r="AF272" s="101">
        <f>(AF$40*(1-'Model Assumptions'!$I$993)*$D272)/AF$43</f>
        <v>123.80495435907783</v>
      </c>
      <c r="AG272" s="101">
        <f>(AG$40*(1-'Model Assumptions'!$I$993)*$D272)/AG$43</f>
        <v>119.85013596010521</v>
      </c>
      <c r="AH272" s="101">
        <f>(AH$40*(1-'Model Assumptions'!$I$993)*$D272)/AH$43</f>
        <v>109.20383747244348</v>
      </c>
      <c r="AI272" s="101">
        <f>(AI$40*(1-'Model Assumptions'!$I$993)*$D272)/AI$43</f>
        <v>208.65997657560715</v>
      </c>
      <c r="AJ272" s="101">
        <f>(AJ$40*(1-'Model Assumptions'!$I$993)*$D272)/AJ$43</f>
        <v>204.5651120641312</v>
      </c>
      <c r="AK272" s="101">
        <f>(AK$40*(1-'Model Assumptions'!$I$993)*$D272)/AK$43</f>
        <v>192.27702610794509</v>
      </c>
      <c r="AL272" s="101">
        <f>(AL$40*(1-'Model Assumptions'!$I$993)*$D272)/AL$43</f>
        <v>146.61326237745507</v>
      </c>
      <c r="AM272" s="101">
        <f>(AM$40*(1-'Model Assumptions'!$I$993)*$D272)/AM$43</f>
        <v>142.35390480116843</v>
      </c>
      <c r="AN272" s="101">
        <f>(AN$40*(1-'Model Assumptions'!$I$993)*$D272)/AN$43</f>
        <v>130.88618871598075</v>
      </c>
      <c r="AO272" s="101">
        <f>(AO$40*(1-'Model Assumptions'!$I$993)*$D272)/AO$43</f>
        <v>186.93187460703766</v>
      </c>
      <c r="AP272" s="101">
        <f>(AP$40*(1-'Model Assumptions'!$I$993)*$D272)/AP$43</f>
        <v>182.94876759182367</v>
      </c>
      <c r="AQ272" s="101">
        <f>(AQ$40*(1-'Model Assumptions'!$I$993)*$D272)/AQ$43</f>
        <v>170.99944654618184</v>
      </c>
      <c r="AR272" s="101">
        <f>(AR$40*(1-'Model Assumptions'!$I$993)*$D272)/AR$43</f>
        <v>129.78817131520634</v>
      </c>
      <c r="AS272" s="101">
        <f>(AS$40*(1-'Model Assumptions'!$I$993)*$D272)/AS$43</f>
        <v>125.6461591099948</v>
      </c>
      <c r="AT272" s="101">
        <f>(AT$40*(1-'Model Assumptions'!$I$993)*$D272)/AT$43</f>
        <v>114.49276098304409</v>
      </c>
      <c r="AU272" s="101">
        <f>(AU$40*(1-'Model Assumptions'!$I$993)*$D272)/AU$43</f>
        <v>225.15992317216856</v>
      </c>
      <c r="AV272" s="101">
        <f>(AV$40*(1-'Model Assumptions'!$I$993)*$D272)/AV$43</f>
        <v>220.90789968157412</v>
      </c>
      <c r="AW272" s="101">
        <f>(AW$40*(1-'Model Assumptions'!$I$993)*$D272)/AW$43</f>
        <v>208.15532163154896</v>
      </c>
      <c r="AX272" s="101">
        <f>(AX$40*(1-'Model Assumptions'!$I$993)*$D272)/AX$43</f>
        <v>159.04209293049615</v>
      </c>
      <c r="AY272" s="101">
        <f>(AY$40*(1-'Model Assumptions'!$I$993)*$D272)/AY$43</f>
        <v>154.62068698462957</v>
      </c>
      <c r="AZ272" s="101">
        <f>(AZ$40*(1-'Model Assumptions'!$I$993)*$D272)/AZ$43</f>
        <v>142.71851363272327</v>
      </c>
      <c r="BA272" s="101">
        <f>(BA$40*(1-'Model Assumptions'!$I$993)*$D272)/BA$43</f>
        <v>181.02968183569911</v>
      </c>
      <c r="BB272" s="101">
        <f>(BB$40*(1-'Model Assumptions'!$I$993)*$D272)/BB$43</f>
        <v>176.14029137423529</v>
      </c>
      <c r="BC272" s="101">
        <f>(BC$40*(1-'Model Assumptions'!$I$993)*$D272)/BC$43</f>
        <v>161.47735862248098</v>
      </c>
      <c r="BD272" s="101">
        <f>(BD$40*(1-'Model Assumptions'!$I$993)*$D272)/BD$43</f>
        <v>120.57795665451168</v>
      </c>
      <c r="BE272" s="101">
        <f>(BE$40*(1-'Model Assumptions'!$I$993)*$D272)/BE$43</f>
        <v>115.49578451199584</v>
      </c>
      <c r="BF272" s="101">
        <f>(BF$40*(1-'Model Assumptions'!$I$993)*$D272)/BF$43</f>
        <v>101.8082851573036</v>
      </c>
      <c r="BG272" s="101">
        <f>(BG$40*(1-'Model Assumptions'!$I$993)*$D272)/BG$43</f>
        <v>229.70531009045087</v>
      </c>
      <c r="BH272" s="101">
        <f>(BH$40*(1-'Model Assumptions'!$I$993)*$D272)/BH$43</f>
        <v>224.82115826162428</v>
      </c>
      <c r="BI272" s="101">
        <f>(BI$40*(1-'Model Assumptions'!$I$993)*$D272)/BI$43</f>
        <v>210.17044898602364</v>
      </c>
      <c r="BJ272" s="101">
        <f>(BJ$40*(1-'Model Assumptions'!$I$993)*$D272)/BJ$43</f>
        <v>159.54081075756548</v>
      </c>
      <c r="BK272" s="101">
        <f>(BK$40*(1-'Model Assumptions'!$I$993)*$D272)/BK$43</f>
        <v>154.46143255245619</v>
      </c>
      <c r="BL272" s="101">
        <f>(BL$40*(1-'Model Assumptions'!$I$993)*$D272)/BL$43</f>
        <v>140.78790288479669</v>
      </c>
      <c r="BM272" s="101">
        <f>(BM$40*(1-'Model Assumptions'!$I$993)*$D272)/BM$43</f>
        <v>236.88922164704454</v>
      </c>
      <c r="BN272" s="101">
        <f>(BN$40*(1-'Model Assumptions'!$I$993)*$D272)/BN$43</f>
        <v>231.39040358877676</v>
      </c>
      <c r="BO272" s="101">
        <f>(BO$40*(1-'Model Assumptions'!$I$993)*$D272)/BO$43</f>
        <v>214.89744183573177</v>
      </c>
      <c r="BP272" s="101">
        <f>(BP$40*(1-'Model Assumptions'!$I$993)*$D272)/BP$43</f>
        <v>162.24115126099682</v>
      </c>
      <c r="BQ272" s="101">
        <f>(BQ$40*(1-'Model Assumptions'!$I$993)*$D272)/BQ$43</f>
        <v>156.52335835849064</v>
      </c>
      <c r="BR272" s="101">
        <f>(BR$40*(1-'Model Assumptions'!$I$993)*$D272)/BR$43</f>
        <v>141.1287632483959</v>
      </c>
      <c r="BS272" s="101">
        <f>(BS$40*(1-'Model Assumptions'!$I$993)*$D272)/BS$43</f>
        <v>198.78340784345019</v>
      </c>
      <c r="BT272" s="101">
        <f>(BT$40*(1-'Model Assumptions'!$I$993)*$D272)/BT$43</f>
        <v>193.93767265396369</v>
      </c>
      <c r="BU272" s="101">
        <f>(BU$40*(1-'Model Assumptions'!$I$993)*$D272)/BU$43</f>
        <v>179.40395950726239</v>
      </c>
      <c r="BV272" s="101">
        <f>(BV$40*(1-'Model Assumptions'!$I$993)*$D272)/BV$43</f>
        <v>134.99746760972022</v>
      </c>
      <c r="BW272" s="101">
        <f>(BW$40*(1-'Model Assumptions'!$I$993)*$D272)/BW$43</f>
        <v>129.95860149700587</v>
      </c>
      <c r="BX272" s="101">
        <f>(BX$40*(1-'Model Assumptions'!$I$993)*$D272)/BX$43</f>
        <v>116.39263841949861</v>
      </c>
      <c r="BY272" s="101">
        <f>(BY$40*(1-'Model Assumptions'!$I$993)*$D272)/BY$43</f>
        <v>271.75406805903998</v>
      </c>
      <c r="BZ272" s="101">
        <f>(BZ$40*(1-'Model Assumptions'!$I$993)*$D272)/BZ$43</f>
        <v>265.98458731451262</v>
      </c>
      <c r="CA272" s="101">
        <f>(CA$40*(1-'Model Assumptions'!$I$993)*$D272)/CA$43</f>
        <v>248.67789129180971</v>
      </c>
      <c r="CB272" s="101">
        <f>(CB$40*(1-'Model Assumptions'!$I$993)*$D272)/CB$43</f>
        <v>188.78914449804228</v>
      </c>
      <c r="CC272" s="101">
        <f>(CC$40*(1-'Model Assumptions'!$I$993)*$D272)/CC$43</f>
        <v>182.7891639174745</v>
      </c>
      <c r="CD272" s="101">
        <f>(CD$40*(1-'Model Assumptions'!$I$993)*$D272)/CD$43</f>
        <v>166.63601480150115</v>
      </c>
      <c r="CE272" s="101">
        <f>(CE$40*(1-'Model Assumptions'!$I$993)*$D272)/CE$43</f>
        <v>267.15280239262671</v>
      </c>
      <c r="CF272" s="101">
        <f>(CF$40*(1-'Model Assumptions'!$I$993)*$D272)/CF$43</f>
        <v>260.66213655503344</v>
      </c>
      <c r="CG272" s="101">
        <f>(CG$40*(1-'Model Assumptions'!$I$993)*$D272)/CG$43</f>
        <v>241.18490040961635</v>
      </c>
      <c r="CH272" s="101">
        <f>(CH$40*(1-'Model Assumptions'!$I$993)*$D272)/CH$43</f>
        <v>181.5221133036037</v>
      </c>
      <c r="CI272" s="101">
        <f>(CI$40*(1-'Model Assumptions'!$I$993)*$D272)/CI$43</f>
        <v>174.77056356067376</v>
      </c>
      <c r="CJ272" s="101">
        <f>(CJ$40*(1-'Model Assumptions'!$I$993)*$D272)/CJ$43</f>
        <v>156.59180982495113</v>
      </c>
      <c r="CK272" s="101">
        <f>(CK$40*(1-'Model Assumptions'!$I$993)*$D272)/CK$43</f>
        <v>340.2753829546977</v>
      </c>
      <c r="CL272" s="101">
        <f>(CL$40*(1-'Model Assumptions'!$I$993)*$D272)/CL$43</f>
        <v>333.3551492408472</v>
      </c>
      <c r="CM272" s="101">
        <f>(CM$40*(1-'Model Assumptions'!$I$993)*$D272)/CM$43</f>
        <v>312.5944480992959</v>
      </c>
      <c r="CN272" s="101">
        <f>(CN$40*(1-'Model Assumptions'!$I$993)*$D272)/CN$43</f>
        <v>237.89678532428192</v>
      </c>
      <c r="CO272" s="101">
        <f>(CO$40*(1-'Model Assumptions'!$I$993)*$D272)/CO$43</f>
        <v>230.6996025650071</v>
      </c>
      <c r="CP272" s="101">
        <f>(CP$40*(1-'Model Assumptions'!$I$993)*$D272)/CP$43</f>
        <v>211.3236466505775</v>
      </c>
      <c r="CQ272" s="101">
        <f>(CQ$40*(1-'Model Assumptions'!$I$993)*$D272)/CQ$43</f>
        <v>392.87125463301595</v>
      </c>
      <c r="CR272" s="101">
        <f>(CR$40*(1-'Model Assumptions'!$I$993)*$D272)/CR$43</f>
        <v>384.88932470467626</v>
      </c>
      <c r="CS272" s="101">
        <f>(CS$40*(1-'Model Assumptions'!$I$993)*$D272)/CS$43</f>
        <v>360.94178870877795</v>
      </c>
      <c r="CT272" s="101">
        <f>(CT$40*(1-'Model Assumptions'!$I$993)*$D272)/CT$43</f>
        <v>274.70271974947849</v>
      </c>
      <c r="CU272" s="101">
        <f>(CU$40*(1-'Model Assumptions'!$I$993)*$D272)/CU$43</f>
        <v>266.40193171461613</v>
      </c>
      <c r="CV272" s="101">
        <f>(CV$40*(1-'Model Assumptions'!$I$993)*$D272)/CV$43</f>
        <v>244.05043246220995</v>
      </c>
      <c r="CW272" s="101">
        <f>(CW$40*(1-'Model Assumptions'!$I$993)*$D272)/CW$43</f>
        <v>356.59896225247053</v>
      </c>
      <c r="CX272" s="101">
        <f>(CX$40*(1-'Model Assumptions'!$I$993)*$D272)/CX$43</f>
        <v>348.3498620596294</v>
      </c>
      <c r="CY272" s="101">
        <f>(CY$40*(1-'Model Assumptions'!$I$993)*$D272)/CY$43</f>
        <v>323.59906905934776</v>
      </c>
      <c r="CZ272" s="101">
        <f>(CZ$40*(1-'Model Assumptions'!$I$993)*$D272)/CZ$43</f>
        <v>244.36055951433713</v>
      </c>
      <c r="DA272" s="101">
        <f>(DA$40*(1-'Model Assumptions'!$I$993)*$D272)/DA$43</f>
        <v>235.78037773881971</v>
      </c>
      <c r="DB272" s="101">
        <f>(DB$40*(1-'Model Assumptions'!$I$993)*$D272)/DB$43</f>
        <v>212.6801032614579</v>
      </c>
      <c r="DC272" s="101">
        <f>(DC$40*(1-'Model Assumptions'!$I$993)*$D272)/DC$43</f>
        <v>70.113859217391635</v>
      </c>
      <c r="DD272" s="101">
        <f>(DD$40*(1-'Model Assumptions'!$I$993)*$D272)/DD$43</f>
        <v>67.381039191609162</v>
      </c>
      <c r="DE272" s="101">
        <f>(DE$40*(1-'Model Assumptions'!$I$993)*$D272)/DE$43</f>
        <v>61.918891561802404</v>
      </c>
      <c r="DF272" s="101">
        <f>(DF$40*(1-'Model Assumptions'!$I$993)*$D272)/DF$43</f>
        <v>42.541887920845333</v>
      </c>
      <c r="DG272" s="101">
        <f>(DG$40*(1-'Model Assumptions'!$I$993)*$D272)/DG$43</f>
        <v>39.70185054708648</v>
      </c>
      <c r="DH272" s="101">
        <f>(DH$40*(1-'Model Assumptions'!$I$993)*$D272)/DH$43</f>
        <v>34.238305948576446</v>
      </c>
      <c r="DI272" s="101">
        <f>(DI$40*(1-'Model Assumptions'!$I$993)*$D272)/DI$43</f>
        <v>58.742533972729994</v>
      </c>
      <c r="DJ272" s="101">
        <f>(DJ$40*(1-'Model Assumptions'!$I$993)*$D272)/DJ$43</f>
        <v>56.441028034083786</v>
      </c>
      <c r="DK272" s="101">
        <f>(DK$40*(1-'Model Assumptions'!$I$993)*$D272)/DK$43</f>
        <v>51.836269945912306</v>
      </c>
      <c r="DL272" s="101">
        <f>(DL$40*(1-'Model Assumptions'!$I$993)*$D272)/DL$43</f>
        <v>35.573808028907713</v>
      </c>
      <c r="DM272" s="101">
        <f>(DM$40*(1-'Model Assumptions'!$I$993)*$D272)/DM$43</f>
        <v>33.179403671493702</v>
      </c>
      <c r="DN272" s="101">
        <f>(DN$40*(1-'Model Assumptions'!$I$993)*$D272)/DN$43</f>
        <v>28.574994825498027</v>
      </c>
      <c r="DO272" s="101">
        <f>(DO$40*(1-'Model Assumptions'!$I$993)*$D272)/DO$43</f>
        <v>72.881603460755997</v>
      </c>
      <c r="DP272" s="101">
        <f>(DP$40*(1-'Model Assumptions'!$I$993)*$D272)/DP$43</f>
        <v>70.244825033323693</v>
      </c>
      <c r="DQ272" s="101">
        <f>(DQ$40*(1-'Model Assumptions'!$I$993)*$D272)/DQ$43</f>
        <v>64.969521967580036</v>
      </c>
      <c r="DR272" s="101">
        <f>(DR$40*(1-'Model Assumptions'!$I$993)*$D272)/DR$43</f>
        <v>45.225464799837354</v>
      </c>
      <c r="DS272" s="101">
        <f>(DS$40*(1-'Model Assumptions'!$I$993)*$D272)/DS$43</f>
        <v>42.483215235307767</v>
      </c>
      <c r="DT272" s="101">
        <f>(DT$40*(1-'Model Assumptions'!$I$993)*$D272)/DT$43</f>
        <v>37.209658380443187</v>
      </c>
      <c r="DU272" s="101">
        <f>(DU$40*(1-'Model Assumptions'!$I$993)*$D272)/DU$43</f>
        <v>106.71967787584403</v>
      </c>
      <c r="DV272" s="101">
        <f>(DV$40*(1-'Model Assumptions'!$I$993)*$D272)/DV$43</f>
        <v>102.60735125557711</v>
      </c>
      <c r="DW272" s="101">
        <f>(DW$40*(1-'Model Assumptions'!$I$993)*$D272)/DW$43</f>
        <v>94.38095180416417</v>
      </c>
      <c r="DX272" s="101">
        <f>(DX$40*(1-'Model Assumptions'!$I$993)*$D272)/DX$43</f>
        <v>64.975808326744769</v>
      </c>
      <c r="DY272" s="101">
        <f>(DY$40*(1-'Model Assumptions'!$I$993)*$D272)/DY$43</f>
        <v>60.69829015731554</v>
      </c>
      <c r="DZ272" s="101">
        <f>(DZ$40*(1-'Model Assumptions'!$I$993)*$D272)/DZ$43</f>
        <v>52.472938432430055</v>
      </c>
      <c r="EA272" s="101">
        <f>(EA$40*(1-'Model Assumptions'!$I$993)*$D272)/EA$43</f>
        <v>167.92087676633869</v>
      </c>
      <c r="EB272" s="101">
        <f>(EB$40*(1-'Model Assumptions'!$I$993)*$D272)/EB$43</f>
        <v>163.91681522057564</v>
      </c>
      <c r="EC272" s="101">
        <f>(EC$40*(1-'Model Assumptions'!$I$993)*$D272)/EC$43</f>
        <v>155.90694591817041</v>
      </c>
      <c r="ED272" s="101">
        <f>(ED$40*(1-'Model Assumptions'!$I$993)*$D272)/ED$43</f>
        <v>114.47460038990152</v>
      </c>
      <c r="EE272" s="101">
        <f>(EE$40*(1-'Model Assumptions'!$I$993)*$D272)/EE$43</f>
        <v>110.31023668543759</v>
      </c>
      <c r="EF272" s="101">
        <f>(EF$40*(1-'Model Assumptions'!$I$993)*$D272)/EF$43</f>
        <v>102.30141510955983</v>
      </c>
      <c r="EG272" s="101" t="e">
        <f>(EG$40*(1-'Model Assumptions'!$I$993)*$D272)/EG$43</f>
        <v>#DIV/0!</v>
      </c>
      <c r="EH272" s="101" t="e">
        <f>(EH$40*(1-'Model Assumptions'!$I$993)*$D272)/EH$43</f>
        <v>#DIV/0!</v>
      </c>
      <c r="EI272" s="101" t="e">
        <f>(EI$40*(1-'Model Assumptions'!$I$993)*$D272)/EI$43</f>
        <v>#DIV/0!</v>
      </c>
      <c r="EJ272" s="101" t="e">
        <f>(EJ$40*(1-'Model Assumptions'!$I$993)*$D272)/EJ$43</f>
        <v>#DIV/0!</v>
      </c>
      <c r="EK272" s="101" t="e">
        <f>(EK$40*(1-'Model Assumptions'!$I$993)*$D272)/EK$43</f>
        <v>#DIV/0!</v>
      </c>
      <c r="EL272" s="101" t="e">
        <f>(EL$40*(1-'Model Assumptions'!$I$993)*$D272)/EL$43</f>
        <v>#DIV/0!</v>
      </c>
      <c r="EM272" s="101" t="e">
        <f>(EM$40*(1-'Model Assumptions'!$I$993)*$D272)/EM$43</f>
        <v>#DIV/0!</v>
      </c>
      <c r="EN272" s="101" t="e">
        <f>(EN$40*(1-'Model Assumptions'!$I$993)*$D272)/EN$43</f>
        <v>#DIV/0!</v>
      </c>
      <c r="EO272" s="101" t="e">
        <f>(EO$40*(1-'Model Assumptions'!$I$993)*$D272)/EO$43</f>
        <v>#DIV/0!</v>
      </c>
      <c r="EP272" s="101" t="e">
        <f>(EP$40*(1-'Model Assumptions'!$I$993)*$D272)/EP$43</f>
        <v>#DIV/0!</v>
      </c>
      <c r="EQ272" s="101" t="e">
        <f>(EQ$40*(1-'Model Assumptions'!$I$993)*$D272)/EQ$43</f>
        <v>#DIV/0!</v>
      </c>
      <c r="ER272" s="101" t="e">
        <f>(ER$40*(1-'Model Assumptions'!$I$993)*$D272)/ER$43</f>
        <v>#DIV/0!</v>
      </c>
      <c r="ES272" s="101" t="e">
        <f>(ES$40*(1-'Model Assumptions'!$I$993)*$D272)/ES$43</f>
        <v>#DIV/0!</v>
      </c>
      <c r="ET272" s="101" t="e">
        <f>(ET$40*(1-'Model Assumptions'!$I$993)*$D272)/ET$43</f>
        <v>#DIV/0!</v>
      </c>
      <c r="EU272" s="101" t="e">
        <f>(EU$40*(1-'Model Assumptions'!$I$993)*$D272)/EU$43</f>
        <v>#DIV/0!</v>
      </c>
      <c r="EV272" s="101" t="e">
        <f>(EV$40*(1-'Model Assumptions'!$I$993)*$D272)/EV$43</f>
        <v>#DIV/0!</v>
      </c>
      <c r="EW272" s="101" t="e">
        <f>(EW$40*(1-'Model Assumptions'!$I$993)*$D272)/EW$43</f>
        <v>#DIV/0!</v>
      </c>
      <c r="EX272" s="101" t="e">
        <f>(EX$40*(1-'Model Assumptions'!$I$993)*$D272)/EX$43</f>
        <v>#DIV/0!</v>
      </c>
      <c r="EY272" s="101" t="e">
        <f>(EY$40*(1-'Model Assumptions'!$I$993)*$D272)/EY$43</f>
        <v>#DIV/0!</v>
      </c>
      <c r="EZ272" s="101" t="e">
        <f>(EZ$40*(1-'Model Assumptions'!$I$993)*$D272)/EZ$43</f>
        <v>#DIV/0!</v>
      </c>
      <c r="FA272" s="101" t="e">
        <f>(FA$40*(1-'Model Assumptions'!$I$993)*$D272)/FA$43</f>
        <v>#DIV/0!</v>
      </c>
      <c r="FB272" s="101" t="e">
        <f>(FB$40*(1-'Model Assumptions'!$I$993)*$D272)/FB$43</f>
        <v>#DIV/0!</v>
      </c>
      <c r="FC272" s="101" t="e">
        <f>(FC$40*(1-'Model Assumptions'!$I$993)*$D272)/FC$43</f>
        <v>#DIV/0!</v>
      </c>
      <c r="FD272" s="101" t="e">
        <f>(FD$40*(1-'Model Assumptions'!$I$993)*$D272)/FD$43</f>
        <v>#DIV/0!</v>
      </c>
      <c r="FE272" s="101" t="e">
        <f>(FE$40*(1-'Model Assumptions'!$I$993)*$D272)/FE$43</f>
        <v>#DIV/0!</v>
      </c>
      <c r="FF272" s="101" t="e">
        <f>(FF$40*(1-'Model Assumptions'!$I$993)*$D272)/FF$43</f>
        <v>#DIV/0!</v>
      </c>
      <c r="FG272" s="101" t="e">
        <f>(FG$40*(1-'Model Assumptions'!$I$993)*$D272)/FG$43</f>
        <v>#DIV/0!</v>
      </c>
      <c r="FH272" s="101" t="e">
        <f>(FH$40*(1-'Model Assumptions'!$I$993)*$D272)/FH$43</f>
        <v>#DIV/0!</v>
      </c>
      <c r="FI272" s="101" t="e">
        <f>(FI$40*(1-'Model Assumptions'!$I$993)*$D272)/FI$43</f>
        <v>#DIV/0!</v>
      </c>
      <c r="FJ272" s="101" t="e">
        <f>(FJ$40*(1-'Model Assumptions'!$I$993)*$D272)/FJ$43</f>
        <v>#DIV/0!</v>
      </c>
      <c r="FK272" s="101" t="e">
        <f>(FK$40*(1-'Model Assumptions'!$I$993)*$D272)/FK$43</f>
        <v>#DIV/0!</v>
      </c>
      <c r="FL272" s="101" t="e">
        <f>(FL$40*(1-'Model Assumptions'!$I$993)*$D272)/FL$43</f>
        <v>#DIV/0!</v>
      </c>
      <c r="FM272" s="101" t="e">
        <f>(FM$40*(1-'Model Assumptions'!$I$993)*$D272)/FM$43</f>
        <v>#DIV/0!</v>
      </c>
      <c r="FN272" s="101" t="e">
        <f>(FN$40*(1-'Model Assumptions'!$I$993)*$D272)/FN$43</f>
        <v>#DIV/0!</v>
      </c>
      <c r="FO272" s="101" t="e">
        <f>(FO$40*(1-'Model Assumptions'!$I$993)*$D272)/FO$43</f>
        <v>#DIV/0!</v>
      </c>
      <c r="FP272" s="101" t="e">
        <f>(FP$40*(1-'Model Assumptions'!$I$993)*$D272)/FP$43</f>
        <v>#DIV/0!</v>
      </c>
      <c r="FQ272" s="101" t="e">
        <f>(FQ$40*(1-'Model Assumptions'!$I$993)*$D272)/FQ$43</f>
        <v>#DIV/0!</v>
      </c>
      <c r="FR272" s="101" t="e">
        <f>(FR$40*(1-'Model Assumptions'!$I$993)*$D272)/FR$43</f>
        <v>#DIV/0!</v>
      </c>
      <c r="FS272" s="101" t="e">
        <f>(FS$40*(1-'Model Assumptions'!$I$993)*$D272)/FS$43</f>
        <v>#DIV/0!</v>
      </c>
      <c r="FT272" s="101" t="e">
        <f>(FT$40*(1-'Model Assumptions'!$I$993)*$D272)/FT$43</f>
        <v>#DIV/0!</v>
      </c>
      <c r="FU272" s="101" t="e">
        <f>(FU$40*(1-'Model Assumptions'!$I$993)*$D272)/FU$43</f>
        <v>#DIV/0!</v>
      </c>
      <c r="FV272" s="101" t="e">
        <f>(FV$40*(1-'Model Assumptions'!$I$993)*$D272)/FV$43</f>
        <v>#DIV/0!</v>
      </c>
      <c r="FW272" s="101" t="e">
        <f>(FW$40*(1-'Model Assumptions'!$I$993)*$D272)/FW$43</f>
        <v>#DIV/0!</v>
      </c>
      <c r="FX272" s="101" t="e">
        <f>(FX$40*(1-'Model Assumptions'!$I$993)*$D272)/FX$43</f>
        <v>#DIV/0!</v>
      </c>
      <c r="FY272" s="101" t="e">
        <f>(FY$40*(1-'Model Assumptions'!$I$993)*$D272)/FY$43</f>
        <v>#DIV/0!</v>
      </c>
      <c r="FZ272" s="101" t="e">
        <f>(FZ$40*(1-'Model Assumptions'!$I$993)*$D272)/FZ$43</f>
        <v>#DIV/0!</v>
      </c>
      <c r="GA272" s="101" t="e">
        <f>(GA$40*(1-'Model Assumptions'!$I$993)*$D272)/GA$43</f>
        <v>#DIV/0!</v>
      </c>
      <c r="GB272" s="101" t="e">
        <f>(GB$40*(1-'Model Assumptions'!$I$993)*$D272)/GB$43</f>
        <v>#DIV/0!</v>
      </c>
      <c r="GC272" s="101" t="e">
        <f>(GC$40*(1-'Model Assumptions'!$I$993)*$D272)/GC$43</f>
        <v>#DIV/0!</v>
      </c>
      <c r="GD272" s="101" t="e">
        <f>(GD$40*(1-'Model Assumptions'!$I$993)*$D272)/GD$43</f>
        <v>#DIV/0!</v>
      </c>
      <c r="GE272" s="101" t="e">
        <f>(GE$40*(1-'Model Assumptions'!$I$993)*$D272)/GE$43</f>
        <v>#DIV/0!</v>
      </c>
      <c r="GF272" s="101" t="e">
        <f>(GF$40*(1-'Model Assumptions'!$I$993)*$D272)/GF$43</f>
        <v>#DIV/0!</v>
      </c>
      <c r="GG272" s="101" t="e">
        <f>(GG$40*(1-'Model Assumptions'!$I$993)*$D272)/GG$43</f>
        <v>#DIV/0!</v>
      </c>
      <c r="GH272" s="101" t="e">
        <f>(GH$40*(1-'Model Assumptions'!$I$993)*$D272)/GH$43</f>
        <v>#DIV/0!</v>
      </c>
      <c r="GI272" s="101" t="e">
        <f>(GI$40*(1-'Model Assumptions'!$I$993)*$D272)/GI$43</f>
        <v>#DIV/0!</v>
      </c>
      <c r="GJ272" s="101" t="e">
        <f>(GJ$40*(1-'Model Assumptions'!$I$993)*$D272)/GJ$43</f>
        <v>#DIV/0!</v>
      </c>
      <c r="GK272" s="101" t="e">
        <f>(GK$40*(1-'Model Assumptions'!$I$993)*$D272)/GK$43</f>
        <v>#DIV/0!</v>
      </c>
      <c r="GL272" s="101" t="e">
        <f>(GL$40*(1-'Model Assumptions'!$I$993)*$D272)/GL$43</f>
        <v>#DIV/0!</v>
      </c>
      <c r="GM272" s="101" t="e">
        <f>(GM$40*(1-'Model Assumptions'!$I$993)*$D272)/GM$43</f>
        <v>#DIV/0!</v>
      </c>
      <c r="GN272" s="101" t="e">
        <f>(GN$40*(1-'Model Assumptions'!$I$993)*$D272)/GN$43</f>
        <v>#DIV/0!</v>
      </c>
      <c r="GO272" s="101" t="e">
        <f>(GO$40*(1-'Model Assumptions'!$I$993)*$D272)/GO$43</f>
        <v>#DIV/0!</v>
      </c>
      <c r="GP272" s="101" t="e">
        <f>(GP$40*(1-'Model Assumptions'!$I$993)*$D272)/GP$43</f>
        <v>#DIV/0!</v>
      </c>
      <c r="GQ272" s="101" t="e">
        <f>(GQ$40*(1-'Model Assumptions'!$I$993)*$D272)/GQ$43</f>
        <v>#DIV/0!</v>
      </c>
      <c r="GR272" s="101" t="e">
        <f>(GR$40*(1-'Model Assumptions'!$I$993)*$D272)/GR$43</f>
        <v>#DIV/0!</v>
      </c>
      <c r="GS272" s="101" t="e">
        <f>(GS$40*(1-'Model Assumptions'!$I$993)*$D272)/GS$43</f>
        <v>#DIV/0!</v>
      </c>
      <c r="GT272" s="101" t="e">
        <f>(GT$40*(1-'Model Assumptions'!$I$993)*$D272)/GT$43</f>
        <v>#DIV/0!</v>
      </c>
      <c r="GU272" s="101" t="e">
        <f>(GU$40*(1-'Model Assumptions'!$I$993)*$D272)/GU$43</f>
        <v>#DIV/0!</v>
      </c>
      <c r="GV272" s="101" t="e">
        <f>(GV$40*(1-'Model Assumptions'!$I$993)*$D272)/GV$43</f>
        <v>#DIV/0!</v>
      </c>
      <c r="GX272" s="230"/>
    </row>
    <row r="273" spans="1:206" ht="12" hidden="1" customHeight="1" x14ac:dyDescent="0.2">
      <c r="A273" s="230"/>
      <c r="B273" s="230"/>
      <c r="C273" s="102">
        <f t="shared" si="381"/>
        <v>27</v>
      </c>
      <c r="D273" s="122">
        <f>1/(1+'Model Assumptions'!$I$991/12)^C272</f>
        <v>0.89753042105767</v>
      </c>
      <c r="E273" s="101">
        <f>(E$40*(1-'Model Assumptions'!$I$993)*$D273)/E$43</f>
        <v>99.795734369586526</v>
      </c>
      <c r="F273" s="101">
        <f>(F$40*(1-'Model Assumptions'!$I$993)*$D273)/F$43</f>
        <v>97.211632096058864</v>
      </c>
      <c r="G273" s="101">
        <f>(G$40*(1-'Model Assumptions'!$I$993)*$D273)/G$43</f>
        <v>89.459325275475862</v>
      </c>
      <c r="H273" s="101">
        <f>(H$40*(1-'Model Assumptions'!$I$993)*$D273)/H$43</f>
        <v>67.021109625555184</v>
      </c>
      <c r="I273" s="101">
        <f>(I$40*(1-'Model Assumptions'!$I$993)*$D273)/I$43</f>
        <v>64.333365026655869</v>
      </c>
      <c r="J273" s="101">
        <f>(J$40*(1-'Model Assumptions'!$I$993)*$D273)/J$43</f>
        <v>57.09926983293105</v>
      </c>
      <c r="K273" s="101">
        <f>(K$40*(1-'Model Assumptions'!$I$993)*$D273)/K$43</f>
        <v>113.71093382636201</v>
      </c>
      <c r="L273" s="101">
        <f>(L$40*(1-'Model Assumptions'!$I$993)*$D273)/L$43</f>
        <v>110.91641676474764</v>
      </c>
      <c r="M273" s="101">
        <f>(M$40*(1-'Model Assumptions'!$I$993)*$D273)/M$43</f>
        <v>102.53286557990452</v>
      </c>
      <c r="N273" s="101">
        <f>(N$40*(1-'Model Assumptions'!$I$993)*$D273)/N$43</f>
        <v>77.108498904343378</v>
      </c>
      <c r="O273" s="101">
        <f>(O$40*(1-'Model Assumptions'!$I$993)*$D273)/O$43</f>
        <v>74.202340277479706</v>
      </c>
      <c r="P273" s="101">
        <f>(P$40*(1-'Model Assumptions'!$I$993)*$D273)/P$43</f>
        <v>66.376996918883137</v>
      </c>
      <c r="Q273" s="101">
        <f>(Q$40*(1-'Model Assumptions'!$I$993)*$D273)/Q$43</f>
        <v>113.58746729781525</v>
      </c>
      <c r="R273" s="101">
        <f>(R$40*(1-'Model Assumptions'!$I$993)*$D273)/R$43</f>
        <v>110.79642816658249</v>
      </c>
      <c r="S273" s="101">
        <f>(S$40*(1-'Model Assumptions'!$I$993)*$D273)/S$43</f>
        <v>102.42157180769338</v>
      </c>
      <c r="T273" s="101">
        <f>(T$40*(1-'Model Assumptions'!$I$993)*$D273)/T$43</f>
        <v>77.023637403032382</v>
      </c>
      <c r="U273" s="101">
        <f>(U$40*(1-'Model Assumptions'!$I$993)*$D273)/U$43</f>
        <v>74.121652292626621</v>
      </c>
      <c r="V273" s="101">
        <f>(V$40*(1-'Model Assumptions'!$I$993)*$D273)/V$43</f>
        <v>66.304655966945887</v>
      </c>
      <c r="W273" s="101">
        <f>(W$40*(1-'Model Assumptions'!$I$993)*$D273)/W$43</f>
        <v>207.28986763884129</v>
      </c>
      <c r="X273" s="101">
        <f>(X$40*(1-'Model Assumptions'!$I$993)*$D273)/X$43</f>
        <v>203.51457420961617</v>
      </c>
      <c r="Y273" s="101">
        <f>(Y$40*(1-'Model Assumptions'!$I$993)*$D273)/Y$43</f>
        <v>192.1869549567499</v>
      </c>
      <c r="Z273" s="101">
        <f>(Z$40*(1-'Model Assumptions'!$I$993)*$D273)/Z$43</f>
        <v>147.10393459224159</v>
      </c>
      <c r="AA273" s="101">
        <f>(AA$40*(1-'Model Assumptions'!$I$993)*$D273)/AA$43</f>
        <v>143.17804677749322</v>
      </c>
      <c r="AB273" s="101">
        <f>(AB$40*(1-'Model Assumptions'!$I$993)*$D273)/AB$43</f>
        <v>132.60652958958653</v>
      </c>
      <c r="AC273" s="101">
        <f>(AC$40*(1-'Model Assumptions'!$I$993)*$D273)/AC$43</f>
        <v>177.58834217999029</v>
      </c>
      <c r="AD273" s="101">
        <f>(AD$40*(1-'Model Assumptions'!$I$993)*$D273)/AD$43</f>
        <v>173.8026149596204</v>
      </c>
      <c r="AE273" s="101">
        <f>(AE$40*(1-'Model Assumptions'!$I$993)*$D273)/AE$43</f>
        <v>162.44369433331977</v>
      </c>
      <c r="AF273" s="101">
        <f>(AF$40*(1-'Model Assumptions'!$I$993)*$D273)/AF$43</f>
        <v>123.29124085551317</v>
      </c>
      <c r="AG273" s="101">
        <f>(AG$40*(1-'Model Assumptions'!$I$993)*$D273)/AG$43</f>
        <v>119.35283249139106</v>
      </c>
      <c r="AH273" s="101">
        <f>(AH$40*(1-'Model Assumptions'!$I$993)*$D273)/AH$43</f>
        <v>108.75070951612626</v>
      </c>
      <c r="AI273" s="101">
        <f>(AI$40*(1-'Model Assumptions'!$I$993)*$D273)/AI$43</f>
        <v>207.79416754417301</v>
      </c>
      <c r="AJ273" s="101">
        <f>(AJ$40*(1-'Model Assumptions'!$I$993)*$D273)/AJ$43</f>
        <v>203.71629417174884</v>
      </c>
      <c r="AK273" s="101">
        <f>(AK$40*(1-'Model Assumptions'!$I$993)*$D273)/AK$43</f>
        <v>191.47919612409464</v>
      </c>
      <c r="AL273" s="101">
        <f>(AL$40*(1-'Model Assumptions'!$I$993)*$D273)/AL$43</f>
        <v>146.00490859165646</v>
      </c>
      <c r="AM273" s="101">
        <f>(AM$40*(1-'Model Assumptions'!$I$993)*$D273)/AM$43</f>
        <v>141.76322469825897</v>
      </c>
      <c r="AN273" s="101">
        <f>(AN$40*(1-'Model Assumptions'!$I$993)*$D273)/AN$43</f>
        <v>130.34309249724222</v>
      </c>
      <c r="AO273" s="101">
        <f>(AO$40*(1-'Model Assumptions'!$I$993)*$D273)/AO$43</f>
        <v>186.15622367505819</v>
      </c>
      <c r="AP273" s="101">
        <f>(AP$40*(1-'Model Assumptions'!$I$993)*$D273)/AP$43</f>
        <v>182.18964407484512</v>
      </c>
      <c r="AQ273" s="101">
        <f>(AQ$40*(1-'Model Assumptions'!$I$993)*$D273)/AQ$43</f>
        <v>170.28990527420595</v>
      </c>
      <c r="AR273" s="101">
        <f>(AR$40*(1-'Model Assumptions'!$I$993)*$D273)/AR$43</f>
        <v>129.24963118526767</v>
      </c>
      <c r="AS273" s="101">
        <f>(AS$40*(1-'Model Assumptions'!$I$993)*$D273)/AS$43</f>
        <v>125.12480575269187</v>
      </c>
      <c r="AT273" s="101">
        <f>(AT$40*(1-'Model Assumptions'!$I$993)*$D273)/AT$43</f>
        <v>114.017687286019</v>
      </c>
      <c r="AU273" s="101">
        <f>(AU$40*(1-'Model Assumptions'!$I$993)*$D273)/AU$43</f>
        <v>224.22564963203504</v>
      </c>
      <c r="AV273" s="101">
        <f>(AV$40*(1-'Model Assumptions'!$I$993)*$D273)/AV$43</f>
        <v>219.99126939243888</v>
      </c>
      <c r="AW273" s="101">
        <f>(AW$40*(1-'Model Assumptions'!$I$993)*$D273)/AW$43</f>
        <v>207.29160660403207</v>
      </c>
      <c r="AX273" s="101">
        <f>(AX$40*(1-'Model Assumptions'!$I$993)*$D273)/AX$43</f>
        <v>158.38216723368907</v>
      </c>
      <c r="AY273" s="101">
        <f>(AY$40*(1-'Model Assumptions'!$I$993)*$D273)/AY$43</f>
        <v>153.97910737058541</v>
      </c>
      <c r="AZ273" s="101">
        <f>(AZ$40*(1-'Model Assumptions'!$I$993)*$D273)/AZ$43</f>
        <v>142.12632063009781</v>
      </c>
      <c r="BA273" s="101">
        <f>(BA$40*(1-'Model Assumptions'!$I$993)*$D273)/BA$43</f>
        <v>180.27852133015676</v>
      </c>
      <c r="BB273" s="101">
        <f>(BB$40*(1-'Model Assumptions'!$I$993)*$D273)/BB$43</f>
        <v>175.4094187959189</v>
      </c>
      <c r="BC273" s="101">
        <f>(BC$40*(1-'Model Assumptions'!$I$993)*$D273)/BC$43</f>
        <v>160.80732808877772</v>
      </c>
      <c r="BD273" s="101">
        <f>(BD$40*(1-'Model Assumptions'!$I$993)*$D273)/BD$43</f>
        <v>120.07763318291616</v>
      </c>
      <c r="BE273" s="101">
        <f>(BE$40*(1-'Model Assumptions'!$I$993)*$D273)/BE$43</f>
        <v>115.01654889161408</v>
      </c>
      <c r="BF273" s="101">
        <f>(BF$40*(1-'Model Assumptions'!$I$993)*$D273)/BF$43</f>
        <v>101.38584414005335</v>
      </c>
      <c r="BG273" s="101">
        <f>(BG$40*(1-'Model Assumptions'!$I$993)*$D273)/BG$43</f>
        <v>228.75217602368545</v>
      </c>
      <c r="BH273" s="101">
        <f>(BH$40*(1-'Model Assumptions'!$I$993)*$D273)/BH$43</f>
        <v>223.88829038501999</v>
      </c>
      <c r="BI273" s="101">
        <f>(BI$40*(1-'Model Assumptions'!$I$993)*$D273)/BI$43</f>
        <v>209.29837243421437</v>
      </c>
      <c r="BJ273" s="101">
        <f>(BJ$40*(1-'Model Assumptions'!$I$993)*$D273)/BJ$43</f>
        <v>158.87881569218135</v>
      </c>
      <c r="BK273" s="101">
        <f>(BK$40*(1-'Model Assumptions'!$I$993)*$D273)/BK$43</f>
        <v>153.82051374518454</v>
      </c>
      <c r="BL273" s="101">
        <f>(BL$40*(1-'Model Assumptions'!$I$993)*$D273)/BL$43</f>
        <v>140.20372071515021</v>
      </c>
      <c r="BM273" s="101">
        <f>(BM$40*(1-'Model Assumptions'!$I$993)*$D273)/BM$43</f>
        <v>235.9062788186335</v>
      </c>
      <c r="BN273" s="101">
        <f>(BN$40*(1-'Model Assumptions'!$I$993)*$D273)/BN$43</f>
        <v>230.43027743280666</v>
      </c>
      <c r="BO273" s="101">
        <f>(BO$40*(1-'Model Assumptions'!$I$993)*$D273)/BO$43</f>
        <v>214.00575120570795</v>
      </c>
      <c r="BP273" s="101">
        <f>(BP$40*(1-'Model Assumptions'!$I$993)*$D273)/BP$43</f>
        <v>161.5679514632333</v>
      </c>
      <c r="BQ273" s="101">
        <f>(BQ$40*(1-'Model Assumptions'!$I$993)*$D273)/BQ$43</f>
        <v>155.87388384248027</v>
      </c>
      <c r="BR273" s="101">
        <f>(BR$40*(1-'Model Assumptions'!$I$993)*$D273)/BR$43</f>
        <v>140.54316672039423</v>
      </c>
      <c r="BS273" s="101">
        <f>(BS$40*(1-'Model Assumptions'!$I$993)*$D273)/BS$43</f>
        <v>197.95858042501257</v>
      </c>
      <c r="BT273" s="101">
        <f>(BT$40*(1-'Model Assumptions'!$I$993)*$D273)/BT$43</f>
        <v>193.13295202054471</v>
      </c>
      <c r="BU273" s="101">
        <f>(BU$40*(1-'Model Assumptions'!$I$993)*$D273)/BU$43</f>
        <v>178.65954473752265</v>
      </c>
      <c r="BV273" s="101">
        <f>(BV$40*(1-'Model Assumptions'!$I$993)*$D273)/BV$43</f>
        <v>134.43731214245994</v>
      </c>
      <c r="BW273" s="101">
        <f>(BW$40*(1-'Model Assumptions'!$I$993)*$D273)/BW$43</f>
        <v>129.41935418788964</v>
      </c>
      <c r="BX273" s="101">
        <f>(BX$40*(1-'Model Assumptions'!$I$993)*$D273)/BX$43</f>
        <v>115.90968141360855</v>
      </c>
      <c r="BY273" s="101">
        <f>(BY$40*(1-'Model Assumptions'!$I$993)*$D273)/BY$43</f>
        <v>270.62645781813103</v>
      </c>
      <c r="BZ273" s="101">
        <f>(BZ$40*(1-'Model Assumptions'!$I$993)*$D273)/BZ$43</f>
        <v>264.88091682773035</v>
      </c>
      <c r="CA273" s="101">
        <f>(CA$40*(1-'Model Assumptions'!$I$993)*$D273)/CA$43</f>
        <v>247.64603282171913</v>
      </c>
      <c r="CB273" s="101">
        <f>(CB$40*(1-'Model Assumptions'!$I$993)*$D273)/CB$43</f>
        <v>188.00578705199223</v>
      </c>
      <c r="CC273" s="101">
        <f>(CC$40*(1-'Model Assumptions'!$I$993)*$D273)/CC$43</f>
        <v>182.03070265640608</v>
      </c>
      <c r="CD273" s="101">
        <f>(CD$40*(1-'Model Assumptions'!$I$993)*$D273)/CD$43</f>
        <v>165.9445790554368</v>
      </c>
      <c r="CE273" s="101">
        <f>(CE$40*(1-'Model Assumptions'!$I$993)*$D273)/CE$43</f>
        <v>266.04428454037503</v>
      </c>
      <c r="CF273" s="101">
        <f>(CF$40*(1-'Model Assumptions'!$I$993)*$D273)/CF$43</f>
        <v>259.58055092617428</v>
      </c>
      <c r="CG273" s="101">
        <f>(CG$40*(1-'Model Assumptions'!$I$993)*$D273)/CG$43</f>
        <v>240.18413318799961</v>
      </c>
      <c r="CH273" s="101">
        <f>(CH$40*(1-'Model Assumptions'!$I$993)*$D273)/CH$43</f>
        <v>180.76890951396214</v>
      </c>
      <c r="CI273" s="101">
        <f>(CI$40*(1-'Model Assumptions'!$I$993)*$D273)/CI$43</f>
        <v>174.04537450025597</v>
      </c>
      <c r="CJ273" s="101">
        <f>(CJ$40*(1-'Model Assumptions'!$I$993)*$D273)/CJ$43</f>
        <v>155.94205127795959</v>
      </c>
      <c r="CK273" s="101">
        <f>(CK$40*(1-'Model Assumptions'!$I$993)*$D273)/CK$43</f>
        <v>338.86345190509303</v>
      </c>
      <c r="CL273" s="101">
        <f>(CL$40*(1-'Model Assumptions'!$I$993)*$D273)/CL$43</f>
        <v>331.97193285395565</v>
      </c>
      <c r="CM273" s="101">
        <f>(CM$40*(1-'Model Assumptions'!$I$993)*$D273)/CM$43</f>
        <v>311.29737570054357</v>
      </c>
      <c r="CN273" s="101">
        <f>(CN$40*(1-'Model Assumptions'!$I$993)*$D273)/CN$43</f>
        <v>236.90966173372465</v>
      </c>
      <c r="CO273" s="101">
        <f>(CO$40*(1-'Model Assumptions'!$I$993)*$D273)/CO$43</f>
        <v>229.74234280332652</v>
      </c>
      <c r="CP273" s="101">
        <f>(CP$40*(1-'Model Assumptions'!$I$993)*$D273)/CP$43</f>
        <v>210.44678504621822</v>
      </c>
      <c r="CQ273" s="101">
        <f>(CQ$40*(1-'Model Assumptions'!$I$993)*$D273)/CQ$43</f>
        <v>391.24108345196601</v>
      </c>
      <c r="CR273" s="101">
        <f>(CR$40*(1-'Model Assumptions'!$I$993)*$D273)/CR$43</f>
        <v>383.29227356482278</v>
      </c>
      <c r="CS273" s="101">
        <f>(CS$40*(1-'Model Assumptions'!$I$993)*$D273)/CS$43</f>
        <v>359.44410493820197</v>
      </c>
      <c r="CT273" s="101">
        <f>(CT$40*(1-'Model Assumptions'!$I$993)*$D273)/CT$43</f>
        <v>273.56287443931461</v>
      </c>
      <c r="CU273" s="101">
        <f>(CU$40*(1-'Model Assumptions'!$I$993)*$D273)/CU$43</f>
        <v>265.29652950833139</v>
      </c>
      <c r="CV273" s="101">
        <f>(CV$40*(1-'Model Assumptions'!$I$993)*$D273)/CV$43</f>
        <v>243.03777506610115</v>
      </c>
      <c r="CW273" s="101">
        <f>(CW$40*(1-'Model Assumptions'!$I$993)*$D273)/CW$43</f>
        <v>355.11929850868427</v>
      </c>
      <c r="CX273" s="101">
        <f>(CX$40*(1-'Model Assumptions'!$I$993)*$D273)/CX$43</f>
        <v>346.90442694734867</v>
      </c>
      <c r="CY273" s="101">
        <f>(CY$40*(1-'Model Assumptions'!$I$993)*$D273)/CY$43</f>
        <v>322.25633433296031</v>
      </c>
      <c r="CZ273" s="101">
        <f>(CZ$40*(1-'Model Assumptions'!$I$993)*$D273)/CZ$43</f>
        <v>243.34661528398709</v>
      </c>
      <c r="DA273" s="101">
        <f>(DA$40*(1-'Model Assumptions'!$I$993)*$D273)/DA$43</f>
        <v>234.80203592247599</v>
      </c>
      <c r="DB273" s="101">
        <f>(DB$40*(1-'Model Assumptions'!$I$993)*$D273)/DB$43</f>
        <v>211.79761320643104</v>
      </c>
      <c r="DC273" s="101">
        <f>(DC$40*(1-'Model Assumptions'!$I$993)*$D273)/DC$43</f>
        <v>69.822930340970899</v>
      </c>
      <c r="DD273" s="101">
        <f>(DD$40*(1-'Model Assumptions'!$I$993)*$D273)/DD$43</f>
        <v>67.101449817370096</v>
      </c>
      <c r="DE273" s="101">
        <f>(DE$40*(1-'Model Assumptions'!$I$993)*$D273)/DE$43</f>
        <v>61.661966700550096</v>
      </c>
      <c r="DF273" s="101">
        <f>(DF$40*(1-'Model Assumptions'!$I$993)*$D273)/DF$43</f>
        <v>42.365365564327291</v>
      </c>
      <c r="DG273" s="101">
        <f>(DG$40*(1-'Model Assumptions'!$I$993)*$D273)/DG$43</f>
        <v>39.537112578011417</v>
      </c>
      <c r="DH273" s="101">
        <f>(DH$40*(1-'Model Assumptions'!$I$993)*$D273)/DH$43</f>
        <v>34.096238289038773</v>
      </c>
      <c r="DI273" s="101">
        <f>(DI$40*(1-'Model Assumptions'!$I$993)*$D273)/DI$43</f>
        <v>58.498789018486285</v>
      </c>
      <c r="DJ273" s="101">
        <f>(DJ$40*(1-'Model Assumptions'!$I$993)*$D273)/DJ$43</f>
        <v>56.20683289701288</v>
      </c>
      <c r="DK273" s="101">
        <f>(DK$40*(1-'Model Assumptions'!$I$993)*$D273)/DK$43</f>
        <v>51.621181688875311</v>
      </c>
      <c r="DL273" s="101">
        <f>(DL$40*(1-'Model Assumptions'!$I$993)*$D273)/DL$43</f>
        <v>35.426198866962032</v>
      </c>
      <c r="DM273" s="101">
        <f>(DM$40*(1-'Model Assumptions'!$I$993)*$D273)/DM$43</f>
        <v>33.041729797338114</v>
      </c>
      <c r="DN273" s="101">
        <f>(DN$40*(1-'Model Assumptions'!$I$993)*$D273)/DN$43</f>
        <v>28.456426382238689</v>
      </c>
      <c r="DO273" s="101">
        <f>(DO$40*(1-'Model Assumptions'!$I$993)*$D273)/DO$43</f>
        <v>72.579190168387683</v>
      </c>
      <c r="DP273" s="101">
        <f>(DP$40*(1-'Model Assumptions'!$I$993)*$D273)/DP$43</f>
        <v>69.953352730280841</v>
      </c>
      <c r="DQ273" s="101">
        <f>(DQ$40*(1-'Model Assumptions'!$I$993)*$D273)/DQ$43</f>
        <v>64.69993888887636</v>
      </c>
      <c r="DR273" s="101">
        <f>(DR$40*(1-'Model Assumptions'!$I$993)*$D273)/DR$43</f>
        <v>45.037807269547557</v>
      </c>
      <c r="DS273" s="101">
        <f>(DS$40*(1-'Model Assumptions'!$I$993)*$D273)/DS$43</f>
        <v>42.306936333916433</v>
      </c>
      <c r="DT273" s="101">
        <f>(DT$40*(1-'Model Assumptions'!$I$993)*$D273)/DT$43</f>
        <v>37.055261457702748</v>
      </c>
      <c r="DU273" s="101">
        <f>(DU$40*(1-'Model Assumptions'!$I$993)*$D273)/DU$43</f>
        <v>106.27685763569529</v>
      </c>
      <c r="DV273" s="101">
        <f>(DV$40*(1-'Model Assumptions'!$I$993)*$D273)/DV$43</f>
        <v>102.18159461136308</v>
      </c>
      <c r="DW273" s="101">
        <f>(DW$40*(1-'Model Assumptions'!$I$993)*$D273)/DW$43</f>
        <v>93.989329597507876</v>
      </c>
      <c r="DX273" s="101">
        <f>(DX$40*(1-'Model Assumptions'!$I$993)*$D273)/DX$43</f>
        <v>64.706199163563241</v>
      </c>
      <c r="DY273" s="101">
        <f>(DY$40*(1-'Model Assumptions'!$I$993)*$D273)/DY$43</f>
        <v>60.446430032181425</v>
      </c>
      <c r="DZ273" s="101">
        <f>(DZ$40*(1-'Model Assumptions'!$I$993)*$D273)/DZ$43</f>
        <v>52.255208397440704</v>
      </c>
      <c r="EA273" s="101">
        <f>(EA$40*(1-'Model Assumptions'!$I$993)*$D273)/EA$43</f>
        <v>167.22410964282685</v>
      </c>
      <c r="EB273" s="101">
        <f>(EB$40*(1-'Model Assumptions'!$I$993)*$D273)/EB$43</f>
        <v>163.23666246032425</v>
      </c>
      <c r="EC273" s="101">
        <f>(EC$40*(1-'Model Assumptions'!$I$993)*$D273)/EC$43</f>
        <v>155.26002913012815</v>
      </c>
      <c r="ED273" s="101">
        <f>(ED$40*(1-'Model Assumptions'!$I$993)*$D273)/ED$43</f>
        <v>113.99960204803467</v>
      </c>
      <c r="EE273" s="101">
        <f>(EE$40*(1-'Model Assumptions'!$I$993)*$D273)/EE$43</f>
        <v>109.85251786101666</v>
      </c>
      <c r="EF273" s="101">
        <f>(EF$40*(1-'Model Assumptions'!$I$993)*$D273)/EF$43</f>
        <v>101.87692790993506</v>
      </c>
      <c r="EG273" s="101" t="e">
        <f>(EG$40*(1-'Model Assumptions'!$I$993)*$D273)/EG$43</f>
        <v>#DIV/0!</v>
      </c>
      <c r="EH273" s="101" t="e">
        <f>(EH$40*(1-'Model Assumptions'!$I$993)*$D273)/EH$43</f>
        <v>#DIV/0!</v>
      </c>
      <c r="EI273" s="101" t="e">
        <f>(EI$40*(1-'Model Assumptions'!$I$993)*$D273)/EI$43</f>
        <v>#DIV/0!</v>
      </c>
      <c r="EJ273" s="101" t="e">
        <f>(EJ$40*(1-'Model Assumptions'!$I$993)*$D273)/EJ$43</f>
        <v>#DIV/0!</v>
      </c>
      <c r="EK273" s="101" t="e">
        <f>(EK$40*(1-'Model Assumptions'!$I$993)*$D273)/EK$43</f>
        <v>#DIV/0!</v>
      </c>
      <c r="EL273" s="101" t="e">
        <f>(EL$40*(1-'Model Assumptions'!$I$993)*$D273)/EL$43</f>
        <v>#DIV/0!</v>
      </c>
      <c r="EM273" s="101" t="e">
        <f>(EM$40*(1-'Model Assumptions'!$I$993)*$D273)/EM$43</f>
        <v>#DIV/0!</v>
      </c>
      <c r="EN273" s="101" t="e">
        <f>(EN$40*(1-'Model Assumptions'!$I$993)*$D273)/EN$43</f>
        <v>#DIV/0!</v>
      </c>
      <c r="EO273" s="101" t="e">
        <f>(EO$40*(1-'Model Assumptions'!$I$993)*$D273)/EO$43</f>
        <v>#DIV/0!</v>
      </c>
      <c r="EP273" s="101" t="e">
        <f>(EP$40*(1-'Model Assumptions'!$I$993)*$D273)/EP$43</f>
        <v>#DIV/0!</v>
      </c>
      <c r="EQ273" s="101" t="e">
        <f>(EQ$40*(1-'Model Assumptions'!$I$993)*$D273)/EQ$43</f>
        <v>#DIV/0!</v>
      </c>
      <c r="ER273" s="101" t="e">
        <f>(ER$40*(1-'Model Assumptions'!$I$993)*$D273)/ER$43</f>
        <v>#DIV/0!</v>
      </c>
      <c r="ES273" s="101" t="e">
        <f>(ES$40*(1-'Model Assumptions'!$I$993)*$D273)/ES$43</f>
        <v>#DIV/0!</v>
      </c>
      <c r="ET273" s="101" t="e">
        <f>(ET$40*(1-'Model Assumptions'!$I$993)*$D273)/ET$43</f>
        <v>#DIV/0!</v>
      </c>
      <c r="EU273" s="101" t="e">
        <f>(EU$40*(1-'Model Assumptions'!$I$993)*$D273)/EU$43</f>
        <v>#DIV/0!</v>
      </c>
      <c r="EV273" s="101" t="e">
        <f>(EV$40*(1-'Model Assumptions'!$I$993)*$D273)/EV$43</f>
        <v>#DIV/0!</v>
      </c>
      <c r="EW273" s="101" t="e">
        <f>(EW$40*(1-'Model Assumptions'!$I$993)*$D273)/EW$43</f>
        <v>#DIV/0!</v>
      </c>
      <c r="EX273" s="101" t="e">
        <f>(EX$40*(1-'Model Assumptions'!$I$993)*$D273)/EX$43</f>
        <v>#DIV/0!</v>
      </c>
      <c r="EY273" s="101" t="e">
        <f>(EY$40*(1-'Model Assumptions'!$I$993)*$D273)/EY$43</f>
        <v>#DIV/0!</v>
      </c>
      <c r="EZ273" s="101" t="e">
        <f>(EZ$40*(1-'Model Assumptions'!$I$993)*$D273)/EZ$43</f>
        <v>#DIV/0!</v>
      </c>
      <c r="FA273" s="101" t="e">
        <f>(FA$40*(1-'Model Assumptions'!$I$993)*$D273)/FA$43</f>
        <v>#DIV/0!</v>
      </c>
      <c r="FB273" s="101" t="e">
        <f>(FB$40*(1-'Model Assumptions'!$I$993)*$D273)/FB$43</f>
        <v>#DIV/0!</v>
      </c>
      <c r="FC273" s="101" t="e">
        <f>(FC$40*(1-'Model Assumptions'!$I$993)*$D273)/FC$43</f>
        <v>#DIV/0!</v>
      </c>
      <c r="FD273" s="101" t="e">
        <f>(FD$40*(1-'Model Assumptions'!$I$993)*$D273)/FD$43</f>
        <v>#DIV/0!</v>
      </c>
      <c r="FE273" s="101" t="e">
        <f>(FE$40*(1-'Model Assumptions'!$I$993)*$D273)/FE$43</f>
        <v>#DIV/0!</v>
      </c>
      <c r="FF273" s="101" t="e">
        <f>(FF$40*(1-'Model Assumptions'!$I$993)*$D273)/FF$43</f>
        <v>#DIV/0!</v>
      </c>
      <c r="FG273" s="101" t="e">
        <f>(FG$40*(1-'Model Assumptions'!$I$993)*$D273)/FG$43</f>
        <v>#DIV/0!</v>
      </c>
      <c r="FH273" s="101" t="e">
        <f>(FH$40*(1-'Model Assumptions'!$I$993)*$D273)/FH$43</f>
        <v>#DIV/0!</v>
      </c>
      <c r="FI273" s="101" t="e">
        <f>(FI$40*(1-'Model Assumptions'!$I$993)*$D273)/FI$43</f>
        <v>#DIV/0!</v>
      </c>
      <c r="FJ273" s="101" t="e">
        <f>(FJ$40*(1-'Model Assumptions'!$I$993)*$D273)/FJ$43</f>
        <v>#DIV/0!</v>
      </c>
      <c r="FK273" s="101" t="e">
        <f>(FK$40*(1-'Model Assumptions'!$I$993)*$D273)/FK$43</f>
        <v>#DIV/0!</v>
      </c>
      <c r="FL273" s="101" t="e">
        <f>(FL$40*(1-'Model Assumptions'!$I$993)*$D273)/FL$43</f>
        <v>#DIV/0!</v>
      </c>
      <c r="FM273" s="101" t="e">
        <f>(FM$40*(1-'Model Assumptions'!$I$993)*$D273)/FM$43</f>
        <v>#DIV/0!</v>
      </c>
      <c r="FN273" s="101" t="e">
        <f>(FN$40*(1-'Model Assumptions'!$I$993)*$D273)/FN$43</f>
        <v>#DIV/0!</v>
      </c>
      <c r="FO273" s="101" t="e">
        <f>(FO$40*(1-'Model Assumptions'!$I$993)*$D273)/FO$43</f>
        <v>#DIV/0!</v>
      </c>
      <c r="FP273" s="101" t="e">
        <f>(FP$40*(1-'Model Assumptions'!$I$993)*$D273)/FP$43</f>
        <v>#DIV/0!</v>
      </c>
      <c r="FQ273" s="101" t="e">
        <f>(FQ$40*(1-'Model Assumptions'!$I$993)*$D273)/FQ$43</f>
        <v>#DIV/0!</v>
      </c>
      <c r="FR273" s="101" t="e">
        <f>(FR$40*(1-'Model Assumptions'!$I$993)*$D273)/FR$43</f>
        <v>#DIV/0!</v>
      </c>
      <c r="FS273" s="101" t="e">
        <f>(FS$40*(1-'Model Assumptions'!$I$993)*$D273)/FS$43</f>
        <v>#DIV/0!</v>
      </c>
      <c r="FT273" s="101" t="e">
        <f>(FT$40*(1-'Model Assumptions'!$I$993)*$D273)/FT$43</f>
        <v>#DIV/0!</v>
      </c>
      <c r="FU273" s="101" t="e">
        <f>(FU$40*(1-'Model Assumptions'!$I$993)*$D273)/FU$43</f>
        <v>#DIV/0!</v>
      </c>
      <c r="FV273" s="101" t="e">
        <f>(FV$40*(1-'Model Assumptions'!$I$993)*$D273)/FV$43</f>
        <v>#DIV/0!</v>
      </c>
      <c r="FW273" s="101" t="e">
        <f>(FW$40*(1-'Model Assumptions'!$I$993)*$D273)/FW$43</f>
        <v>#DIV/0!</v>
      </c>
      <c r="FX273" s="101" t="e">
        <f>(FX$40*(1-'Model Assumptions'!$I$993)*$D273)/FX$43</f>
        <v>#DIV/0!</v>
      </c>
      <c r="FY273" s="101" t="e">
        <f>(FY$40*(1-'Model Assumptions'!$I$993)*$D273)/FY$43</f>
        <v>#DIV/0!</v>
      </c>
      <c r="FZ273" s="101" t="e">
        <f>(FZ$40*(1-'Model Assumptions'!$I$993)*$D273)/FZ$43</f>
        <v>#DIV/0!</v>
      </c>
      <c r="GA273" s="101" t="e">
        <f>(GA$40*(1-'Model Assumptions'!$I$993)*$D273)/GA$43</f>
        <v>#DIV/0!</v>
      </c>
      <c r="GB273" s="101" t="e">
        <f>(GB$40*(1-'Model Assumptions'!$I$993)*$D273)/GB$43</f>
        <v>#DIV/0!</v>
      </c>
      <c r="GC273" s="101" t="e">
        <f>(GC$40*(1-'Model Assumptions'!$I$993)*$D273)/GC$43</f>
        <v>#DIV/0!</v>
      </c>
      <c r="GD273" s="101" t="e">
        <f>(GD$40*(1-'Model Assumptions'!$I$993)*$D273)/GD$43</f>
        <v>#DIV/0!</v>
      </c>
      <c r="GE273" s="101" t="e">
        <f>(GE$40*(1-'Model Assumptions'!$I$993)*$D273)/GE$43</f>
        <v>#DIV/0!</v>
      </c>
      <c r="GF273" s="101" t="e">
        <f>(GF$40*(1-'Model Assumptions'!$I$993)*$D273)/GF$43</f>
        <v>#DIV/0!</v>
      </c>
      <c r="GG273" s="101" t="e">
        <f>(GG$40*(1-'Model Assumptions'!$I$993)*$D273)/GG$43</f>
        <v>#DIV/0!</v>
      </c>
      <c r="GH273" s="101" t="e">
        <f>(GH$40*(1-'Model Assumptions'!$I$993)*$D273)/GH$43</f>
        <v>#DIV/0!</v>
      </c>
      <c r="GI273" s="101" t="e">
        <f>(GI$40*(1-'Model Assumptions'!$I$993)*$D273)/GI$43</f>
        <v>#DIV/0!</v>
      </c>
      <c r="GJ273" s="101" t="e">
        <f>(GJ$40*(1-'Model Assumptions'!$I$993)*$D273)/GJ$43</f>
        <v>#DIV/0!</v>
      </c>
      <c r="GK273" s="101" t="e">
        <f>(GK$40*(1-'Model Assumptions'!$I$993)*$D273)/GK$43</f>
        <v>#DIV/0!</v>
      </c>
      <c r="GL273" s="101" t="e">
        <f>(GL$40*(1-'Model Assumptions'!$I$993)*$D273)/GL$43</f>
        <v>#DIV/0!</v>
      </c>
      <c r="GM273" s="101" t="e">
        <f>(GM$40*(1-'Model Assumptions'!$I$993)*$D273)/GM$43</f>
        <v>#DIV/0!</v>
      </c>
      <c r="GN273" s="101" t="e">
        <f>(GN$40*(1-'Model Assumptions'!$I$993)*$D273)/GN$43</f>
        <v>#DIV/0!</v>
      </c>
      <c r="GO273" s="101" t="e">
        <f>(GO$40*(1-'Model Assumptions'!$I$993)*$D273)/GO$43</f>
        <v>#DIV/0!</v>
      </c>
      <c r="GP273" s="101" t="e">
        <f>(GP$40*(1-'Model Assumptions'!$I$993)*$D273)/GP$43</f>
        <v>#DIV/0!</v>
      </c>
      <c r="GQ273" s="101" t="e">
        <f>(GQ$40*(1-'Model Assumptions'!$I$993)*$D273)/GQ$43</f>
        <v>#DIV/0!</v>
      </c>
      <c r="GR273" s="101" t="e">
        <f>(GR$40*(1-'Model Assumptions'!$I$993)*$D273)/GR$43</f>
        <v>#DIV/0!</v>
      </c>
      <c r="GS273" s="101" t="e">
        <f>(GS$40*(1-'Model Assumptions'!$I$993)*$D273)/GS$43</f>
        <v>#DIV/0!</v>
      </c>
      <c r="GT273" s="101" t="e">
        <f>(GT$40*(1-'Model Assumptions'!$I$993)*$D273)/GT$43</f>
        <v>#DIV/0!</v>
      </c>
      <c r="GU273" s="101" t="e">
        <f>(GU$40*(1-'Model Assumptions'!$I$993)*$D273)/GU$43</f>
        <v>#DIV/0!</v>
      </c>
      <c r="GV273" s="101" t="e">
        <f>(GV$40*(1-'Model Assumptions'!$I$993)*$D273)/GV$43</f>
        <v>#DIV/0!</v>
      </c>
      <c r="GX273" s="230"/>
    </row>
    <row r="274" spans="1:206" ht="12" hidden="1" customHeight="1" x14ac:dyDescent="0.2">
      <c r="A274" s="230"/>
      <c r="B274" s="230"/>
      <c r="C274" s="102">
        <f t="shared" si="381"/>
        <v>28</v>
      </c>
      <c r="D274" s="122">
        <f>1/(1+'Model Assumptions'!$I$991/12)^C273</f>
        <v>0.89380622843917368</v>
      </c>
      <c r="E274" s="101">
        <f>(E$40*(1-'Model Assumptions'!$I$993)*$D274)/E$43</f>
        <v>99.381644185480397</v>
      </c>
      <c r="F274" s="101">
        <f>(F$40*(1-'Model Assumptions'!$I$993)*$D274)/F$43</f>
        <v>96.808264328025459</v>
      </c>
      <c r="G274" s="101">
        <f>(G$40*(1-'Model Assumptions'!$I$993)*$D274)/G$43</f>
        <v>89.088124755660644</v>
      </c>
      <c r="H274" s="101">
        <f>(H$40*(1-'Model Assumptions'!$I$993)*$D274)/H$43</f>
        <v>66.743013734992729</v>
      </c>
      <c r="I274" s="101">
        <f>(I$40*(1-'Model Assumptions'!$I$993)*$D274)/I$43</f>
        <v>64.066421603308768</v>
      </c>
      <c r="J274" s="101">
        <f>(J$40*(1-'Model Assumptions'!$I$993)*$D274)/J$43</f>
        <v>56.862343402089024</v>
      </c>
      <c r="K274" s="101">
        <f>(K$40*(1-'Model Assumptions'!$I$993)*$D274)/K$43</f>
        <v>113.23910422542276</v>
      </c>
      <c r="L274" s="101">
        <f>(L$40*(1-'Model Assumptions'!$I$993)*$D274)/L$43</f>
        <v>110.45618267028813</v>
      </c>
      <c r="M274" s="101">
        <f>(M$40*(1-'Model Assumptions'!$I$993)*$D274)/M$43</f>
        <v>102.1074180048842</v>
      </c>
      <c r="N274" s="101">
        <f>(N$40*(1-'Model Assumptions'!$I$993)*$D274)/N$43</f>
        <v>76.788546626732014</v>
      </c>
      <c r="O274" s="101">
        <f>(O$40*(1-'Model Assumptions'!$I$993)*$D274)/O$43</f>
        <v>73.894446749357414</v>
      </c>
      <c r="P274" s="101">
        <f>(P$40*(1-'Model Assumptions'!$I$993)*$D274)/P$43</f>
        <v>66.101573695153363</v>
      </c>
      <c r="Q274" s="101">
        <f>(Q$40*(1-'Model Assumptions'!$I$993)*$D274)/Q$43</f>
        <v>113.11615000612312</v>
      </c>
      <c r="R274" s="101">
        <f>(R$40*(1-'Model Assumptions'!$I$993)*$D274)/R$43</f>
        <v>110.33669195012367</v>
      </c>
      <c r="S274" s="101">
        <f>(S$40*(1-'Model Assumptions'!$I$993)*$D274)/S$43</f>
        <v>101.99658603255774</v>
      </c>
      <c r="T274" s="101">
        <f>(T$40*(1-'Model Assumptions'!$I$993)*$D274)/T$43</f>
        <v>76.704037247833099</v>
      </c>
      <c r="U274" s="101">
        <f>(U$40*(1-'Model Assumptions'!$I$993)*$D274)/U$43</f>
        <v>73.81409356942072</v>
      </c>
      <c r="V274" s="101">
        <f>(V$40*(1-'Model Assumptions'!$I$993)*$D274)/V$43</f>
        <v>66.029532913141153</v>
      </c>
      <c r="W274" s="101">
        <f>(W$40*(1-'Model Assumptions'!$I$993)*$D274)/W$43</f>
        <v>206.42974370672994</v>
      </c>
      <c r="X274" s="101">
        <f>(X$40*(1-'Model Assumptions'!$I$993)*$D274)/X$43</f>
        <v>202.67011539546843</v>
      </c>
      <c r="Y274" s="101">
        <f>(Y$40*(1-'Model Assumptions'!$I$993)*$D274)/Y$43</f>
        <v>191.38949871211614</v>
      </c>
      <c r="Z274" s="101">
        <f>(Z$40*(1-'Model Assumptions'!$I$993)*$D274)/Z$43</f>
        <v>146.49354482214935</v>
      </c>
      <c r="AA274" s="101">
        <f>(AA$40*(1-'Model Assumptions'!$I$993)*$D274)/AA$43</f>
        <v>142.58394699833352</v>
      </c>
      <c r="AB274" s="101">
        <f>(AB$40*(1-'Model Assumptions'!$I$993)*$D274)/AB$43</f>
        <v>132.05629502697417</v>
      </c>
      <c r="AC274" s="101">
        <f>(AC$40*(1-'Model Assumptions'!$I$993)*$D274)/AC$43</f>
        <v>176.85146109210658</v>
      </c>
      <c r="AD274" s="101">
        <f>(AD$40*(1-'Model Assumptions'!$I$993)*$D274)/AD$43</f>
        <v>173.08144228343943</v>
      </c>
      <c r="AE274" s="101">
        <f>(AE$40*(1-'Model Assumptions'!$I$993)*$D274)/AE$43</f>
        <v>161.76965410787037</v>
      </c>
      <c r="AF274" s="101">
        <f>(AF$40*(1-'Model Assumptions'!$I$993)*$D274)/AF$43</f>
        <v>122.77965894324964</v>
      </c>
      <c r="AG274" s="101">
        <f>(AG$40*(1-'Model Assumptions'!$I$993)*$D274)/AG$43</f>
        <v>118.85759252254712</v>
      </c>
      <c r="AH274" s="101">
        <f>(AH$40*(1-'Model Assumptions'!$I$993)*$D274)/AH$43</f>
        <v>108.29946175879796</v>
      </c>
      <c r="AI274" s="101">
        <f>(AI$40*(1-'Model Assumptions'!$I$993)*$D274)/AI$43</f>
        <v>206.9319510813342</v>
      </c>
      <c r="AJ274" s="101">
        <f>(AJ$40*(1-'Model Assumptions'!$I$993)*$D274)/AJ$43</f>
        <v>202.87099834531011</v>
      </c>
      <c r="AK274" s="101">
        <f>(AK$40*(1-'Model Assumptions'!$I$993)*$D274)/AK$43</f>
        <v>190.68467663810259</v>
      </c>
      <c r="AL274" s="101">
        <f>(AL$40*(1-'Model Assumptions'!$I$993)*$D274)/AL$43</f>
        <v>145.39907909542555</v>
      </c>
      <c r="AM274" s="101">
        <f>(AM$40*(1-'Model Assumptions'!$I$993)*$D274)/AM$43</f>
        <v>141.17499555013347</v>
      </c>
      <c r="AN274" s="101">
        <f>(AN$40*(1-'Model Assumptions'!$I$993)*$D274)/AN$43</f>
        <v>129.80224978978481</v>
      </c>
      <c r="AO274" s="101">
        <f>(AO$40*(1-'Model Assumptions'!$I$993)*$D274)/AO$43</f>
        <v>185.38379121167623</v>
      </c>
      <c r="AP274" s="101">
        <f>(AP$40*(1-'Model Assumptions'!$I$993)*$D274)/AP$43</f>
        <v>181.43367044797859</v>
      </c>
      <c r="AQ274" s="101">
        <f>(AQ$40*(1-'Model Assumptions'!$I$993)*$D274)/AQ$43</f>
        <v>169.58330815688564</v>
      </c>
      <c r="AR274" s="101">
        <f>(AR$40*(1-'Model Assumptions'!$I$993)*$D274)/AR$43</f>
        <v>128.7133256616774</v>
      </c>
      <c r="AS274" s="101">
        <f>(AS$40*(1-'Model Assumptions'!$I$993)*$D274)/AS$43</f>
        <v>124.60561568732804</v>
      </c>
      <c r="AT274" s="101">
        <f>(AT$40*(1-'Model Assumptions'!$I$993)*$D274)/AT$43</f>
        <v>113.54458484914758</v>
      </c>
      <c r="AU274" s="101">
        <f>(AU$40*(1-'Model Assumptions'!$I$993)*$D274)/AU$43</f>
        <v>223.29525274559512</v>
      </c>
      <c r="AV274" s="101">
        <f>(AV$40*(1-'Model Assumptions'!$I$993)*$D274)/AV$43</f>
        <v>219.07844254848692</v>
      </c>
      <c r="AW274" s="101">
        <f>(AW$40*(1-'Model Assumptions'!$I$993)*$D274)/AW$43</f>
        <v>206.43147545629756</v>
      </c>
      <c r="AX274" s="101">
        <f>(AX$40*(1-'Model Assumptions'!$I$993)*$D274)/AX$43</f>
        <v>157.7249798177817</v>
      </c>
      <c r="AY274" s="101">
        <f>(AY$40*(1-'Model Assumptions'!$I$993)*$D274)/AY$43</f>
        <v>153.34018991261621</v>
      </c>
      <c r="AZ274" s="101">
        <f>(AZ$40*(1-'Model Assumptions'!$I$993)*$D274)/AZ$43</f>
        <v>141.53658485984849</v>
      </c>
      <c r="BA274" s="101">
        <f>(BA$40*(1-'Model Assumptions'!$I$993)*$D274)/BA$43</f>
        <v>179.53047767318517</v>
      </c>
      <c r="BB274" s="101">
        <f>(BB$40*(1-'Model Assumptions'!$I$993)*$D274)/BB$43</f>
        <v>174.68157888390269</v>
      </c>
      <c r="BC274" s="101">
        <f>(BC$40*(1-'Model Assumptions'!$I$993)*$D274)/BC$43</f>
        <v>160.14007776475793</v>
      </c>
      <c r="BD274" s="101">
        <f>(BD$40*(1-'Model Assumptions'!$I$993)*$D274)/BD$43</f>
        <v>119.57938574232318</v>
      </c>
      <c r="BE274" s="101">
        <f>(BE$40*(1-'Model Assumptions'!$I$993)*$D274)/BE$43</f>
        <v>114.53930180077754</v>
      </c>
      <c r="BF274" s="101">
        <f>(BF$40*(1-'Model Assumptions'!$I$993)*$D274)/BF$43</f>
        <v>100.96515599009464</v>
      </c>
      <c r="BG274" s="101">
        <f>(BG$40*(1-'Model Assumptions'!$I$993)*$D274)/BG$43</f>
        <v>227.80299687006024</v>
      </c>
      <c r="BH274" s="101">
        <f>(BH$40*(1-'Model Assumptions'!$I$993)*$D274)/BH$43</f>
        <v>222.95929332948052</v>
      </c>
      <c r="BI274" s="101">
        <f>(BI$40*(1-'Model Assumptions'!$I$993)*$D274)/BI$43</f>
        <v>208.42991445730897</v>
      </c>
      <c r="BJ274" s="101">
        <f>(BJ$40*(1-'Model Assumptions'!$I$993)*$D274)/BJ$43</f>
        <v>158.21956749428853</v>
      </c>
      <c r="BK274" s="101">
        <f>(BK$40*(1-'Model Assumptions'!$I$993)*$D274)/BK$43</f>
        <v>153.18225435205105</v>
      </c>
      <c r="BL274" s="101">
        <f>(BL$40*(1-'Model Assumptions'!$I$993)*$D274)/BL$43</f>
        <v>139.62196253790896</v>
      </c>
      <c r="BM274" s="101">
        <f>(BM$40*(1-'Model Assumptions'!$I$993)*$D274)/BM$43</f>
        <v>234.92741459117033</v>
      </c>
      <c r="BN274" s="101">
        <f>(BN$40*(1-'Model Assumptions'!$I$993)*$D274)/BN$43</f>
        <v>229.47413520279508</v>
      </c>
      <c r="BO274" s="101">
        <f>(BO$40*(1-'Model Assumptions'!$I$993)*$D274)/BO$43</f>
        <v>213.11776053680464</v>
      </c>
      <c r="BP274" s="101">
        <f>(BP$40*(1-'Model Assumptions'!$I$993)*$D274)/BP$43</f>
        <v>160.89754502562656</v>
      </c>
      <c r="BQ274" s="101">
        <f>(BQ$40*(1-'Model Assumptions'!$I$993)*$D274)/BQ$43</f>
        <v>155.22710424147417</v>
      </c>
      <c r="BR274" s="101">
        <f>(BR$40*(1-'Model Assumptions'!$I$993)*$D274)/BR$43</f>
        <v>139.96000005350464</v>
      </c>
      <c r="BS274" s="101">
        <f>(BS$40*(1-'Model Assumptions'!$I$993)*$D274)/BS$43</f>
        <v>197.13717552698355</v>
      </c>
      <c r="BT274" s="101">
        <f>(BT$40*(1-'Model Assumptions'!$I$993)*$D274)/BT$43</f>
        <v>192.33157047689102</v>
      </c>
      <c r="BU274" s="101">
        <f>(BU$40*(1-'Model Assumptions'!$I$993)*$D274)/BU$43</f>
        <v>177.91821882574877</v>
      </c>
      <c r="BV274" s="101">
        <f>(BV$40*(1-'Model Assumptions'!$I$993)*$D274)/BV$43</f>
        <v>133.87948097174436</v>
      </c>
      <c r="BW274" s="101">
        <f>(BW$40*(1-'Model Assumptions'!$I$993)*$D274)/BW$43</f>
        <v>128.8823444194752</v>
      </c>
      <c r="BX274" s="101">
        <f>(BX$40*(1-'Model Assumptions'!$I$993)*$D274)/BX$43</f>
        <v>115.42872837869734</v>
      </c>
      <c r="BY274" s="101">
        <f>(BY$40*(1-'Model Assumptions'!$I$993)*$D274)/BY$43</f>
        <v>269.5035264578899</v>
      </c>
      <c r="BZ274" s="101">
        <f>(BZ$40*(1-'Model Assumptions'!$I$993)*$D274)/BZ$43</f>
        <v>263.78182588653652</v>
      </c>
      <c r="CA274" s="101">
        <f>(CA$40*(1-'Model Assumptions'!$I$993)*$D274)/CA$43</f>
        <v>246.61845592204403</v>
      </c>
      <c r="CB274" s="101">
        <f>(CB$40*(1-'Model Assumptions'!$I$993)*$D274)/CB$43</f>
        <v>187.22568005177655</v>
      </c>
      <c r="CC274" s="101">
        <f>(CC$40*(1-'Model Assumptions'!$I$993)*$D274)/CC$43</f>
        <v>181.27538853749988</v>
      </c>
      <c r="CD274" s="101">
        <f>(CD$40*(1-'Model Assumptions'!$I$993)*$D274)/CD$43</f>
        <v>165.2560123373645</v>
      </c>
      <c r="CE274" s="101">
        <f>(CE$40*(1-'Model Assumptions'!$I$993)*$D274)/CE$43</f>
        <v>264.94036634726154</v>
      </c>
      <c r="CF274" s="101">
        <f>(CF$40*(1-'Model Assumptions'!$I$993)*$D274)/CF$43</f>
        <v>258.50345320448895</v>
      </c>
      <c r="CG274" s="101">
        <f>(CG$40*(1-'Model Assumptions'!$I$993)*$D274)/CG$43</f>
        <v>239.18751852746857</v>
      </c>
      <c r="CH274" s="101">
        <f>(CH$40*(1-'Model Assumptions'!$I$993)*$D274)/CH$43</f>
        <v>180.01883105124864</v>
      </c>
      <c r="CI274" s="101">
        <f>(CI$40*(1-'Model Assumptions'!$I$993)*$D274)/CI$43</f>
        <v>173.32319452307652</v>
      </c>
      <c r="CJ274" s="101">
        <f>(CJ$40*(1-'Model Assumptions'!$I$993)*$D274)/CJ$43</f>
        <v>155.2949888245241</v>
      </c>
      <c r="CK274" s="101">
        <f>(CK$40*(1-'Model Assumptions'!$I$993)*$D274)/CK$43</f>
        <v>337.45737949054916</v>
      </c>
      <c r="CL274" s="101">
        <f>(CL$40*(1-'Model Assumptions'!$I$993)*$D274)/CL$43</f>
        <v>330.59445595414678</v>
      </c>
      <c r="CM274" s="101">
        <f>(CM$40*(1-'Model Assumptions'!$I$993)*$D274)/CM$43</f>
        <v>310.00568534493971</v>
      </c>
      <c r="CN274" s="101">
        <f>(CN$40*(1-'Model Assumptions'!$I$993)*$D274)/CN$43</f>
        <v>235.92663409167608</v>
      </c>
      <c r="CO274" s="101">
        <f>(CO$40*(1-'Model Assumptions'!$I$993)*$D274)/CO$43</f>
        <v>228.78905507385218</v>
      </c>
      <c r="CP274" s="101">
        <f>(CP$40*(1-'Model Assumptions'!$I$993)*$D274)/CP$43</f>
        <v>209.57356187175262</v>
      </c>
      <c r="CQ274" s="101">
        <f>(CQ$40*(1-'Model Assumptions'!$I$993)*$D274)/CQ$43</f>
        <v>389.61767646668824</v>
      </c>
      <c r="CR274" s="101">
        <f>(CR$40*(1-'Model Assumptions'!$I$993)*$D274)/CR$43</f>
        <v>381.70184919318461</v>
      </c>
      <c r="CS274" s="101">
        <f>(CS$40*(1-'Model Assumptions'!$I$993)*$D274)/CS$43</f>
        <v>357.95263562310578</v>
      </c>
      <c r="CT274" s="101">
        <f>(CT$40*(1-'Model Assumptions'!$I$993)*$D274)/CT$43</f>
        <v>272.42775877774073</v>
      </c>
      <c r="CU274" s="101">
        <f>(CU$40*(1-'Model Assumptions'!$I$993)*$D274)/CU$43</f>
        <v>264.19571403319316</v>
      </c>
      <c r="CV274" s="101">
        <f>(CV$40*(1-'Model Assumptions'!$I$993)*$D274)/CV$43</f>
        <v>242.02931956790161</v>
      </c>
      <c r="CW274" s="101">
        <f>(CW$40*(1-'Model Assumptions'!$I$993)*$D274)/CW$43</f>
        <v>353.64577444848237</v>
      </c>
      <c r="CX274" s="101">
        <f>(CX$40*(1-'Model Assumptions'!$I$993)*$D274)/CX$43</f>
        <v>345.46498949113567</v>
      </c>
      <c r="CY274" s="101">
        <f>(CY$40*(1-'Model Assumptions'!$I$993)*$D274)/CY$43</f>
        <v>320.91917111996059</v>
      </c>
      <c r="CZ274" s="101">
        <f>(CZ$40*(1-'Model Assumptions'!$I$993)*$D274)/CZ$43</f>
        <v>242.33687829110755</v>
      </c>
      <c r="DA274" s="101">
        <f>(DA$40*(1-'Model Assumptions'!$I$993)*$D274)/DA$43</f>
        <v>233.82775361574377</v>
      </c>
      <c r="DB274" s="101">
        <f>(DB$40*(1-'Model Assumptions'!$I$993)*$D274)/DB$43</f>
        <v>210.91878493586501</v>
      </c>
      <c r="DC274" s="101">
        <f>(DC$40*(1-'Model Assumptions'!$I$993)*$D274)/DC$43</f>
        <v>69.53320863831128</v>
      </c>
      <c r="DD274" s="101">
        <f>(DD$40*(1-'Model Assumptions'!$I$993)*$D274)/DD$43</f>
        <v>66.823020565015881</v>
      </c>
      <c r="DE274" s="101">
        <f>(DE$40*(1-'Model Assumptions'!$I$993)*$D274)/DE$43</f>
        <v>61.40610791756027</v>
      </c>
      <c r="DF274" s="101">
        <f>(DF$40*(1-'Model Assumptions'!$I$993)*$D274)/DF$43</f>
        <v>42.189575665720135</v>
      </c>
      <c r="DG274" s="101">
        <f>(DG$40*(1-'Model Assumptions'!$I$993)*$D274)/DG$43</f>
        <v>39.37305816897404</v>
      </c>
      <c r="DH274" s="101">
        <f>(DH$40*(1-'Model Assumptions'!$I$993)*$D274)/DH$43</f>
        <v>33.954760121864346</v>
      </c>
      <c r="DI274" s="101">
        <f>(DI$40*(1-'Model Assumptions'!$I$993)*$D274)/DI$43</f>
        <v>58.256055454094245</v>
      </c>
      <c r="DJ274" s="101">
        <f>(DJ$40*(1-'Model Assumptions'!$I$993)*$D274)/DJ$43</f>
        <v>55.973609523996252</v>
      </c>
      <c r="DK274" s="101">
        <f>(DK$40*(1-'Model Assumptions'!$I$993)*$D274)/DK$43</f>
        <v>51.406985914232685</v>
      </c>
      <c r="DL274" s="101">
        <f>(DL$40*(1-'Model Assumptions'!$I$993)*$D274)/DL$43</f>
        <v>35.27920219116551</v>
      </c>
      <c r="DM274" s="101">
        <f>(DM$40*(1-'Model Assumptions'!$I$993)*$D274)/DM$43</f>
        <v>32.90462718407116</v>
      </c>
      <c r="DN274" s="101">
        <f>(DN$40*(1-'Model Assumptions'!$I$993)*$D274)/DN$43</f>
        <v>28.338349924221109</v>
      </c>
      <c r="DO274" s="101">
        <f>(DO$40*(1-'Model Assumptions'!$I$993)*$D274)/DO$43</f>
        <v>72.278031702958714</v>
      </c>
      <c r="DP274" s="101">
        <f>(DP$40*(1-'Model Assumptions'!$I$993)*$D274)/DP$43</f>
        <v>69.663089855881353</v>
      </c>
      <c r="DQ274" s="101">
        <f>(DQ$40*(1-'Model Assumptions'!$I$993)*$D274)/DQ$43</f>
        <v>64.431474412159048</v>
      </c>
      <c r="DR274" s="101">
        <f>(DR$40*(1-'Model Assumptions'!$I$993)*$D274)/DR$43</f>
        <v>44.850928401209202</v>
      </c>
      <c r="DS274" s="101">
        <f>(DS$40*(1-'Model Assumptions'!$I$993)*$D274)/DS$43</f>
        <v>42.13138888024875</v>
      </c>
      <c r="DT274" s="101">
        <f>(DT$40*(1-'Model Assumptions'!$I$993)*$D274)/DT$43</f>
        <v>36.901505186094035</v>
      </c>
      <c r="DU274" s="101">
        <f>(DU$40*(1-'Model Assumptions'!$I$993)*$D274)/DU$43</f>
        <v>105.83587482392893</v>
      </c>
      <c r="DV274" s="101">
        <f>(DV$40*(1-'Model Assumptions'!$I$993)*$D274)/DV$43</f>
        <v>101.75760459222882</v>
      </c>
      <c r="DW274" s="101">
        <f>(DW$40*(1-'Model Assumptions'!$I$993)*$D274)/DW$43</f>
        <v>93.599332379260957</v>
      </c>
      <c r="DX274" s="101">
        <f>(DX$40*(1-'Model Assumptions'!$I$993)*$D274)/DX$43</f>
        <v>64.437708710602408</v>
      </c>
      <c r="DY274" s="101">
        <f>(DY$40*(1-'Model Assumptions'!$I$993)*$D274)/DY$43</f>
        <v>60.195614969807245</v>
      </c>
      <c r="DZ274" s="101">
        <f>(DZ$40*(1-'Model Assumptions'!$I$993)*$D274)/DZ$43</f>
        <v>52.03838180657997</v>
      </c>
      <c r="EA274" s="101">
        <f>(EA$40*(1-'Model Assumptions'!$I$993)*$D274)/EA$43</f>
        <v>166.53023366920522</v>
      </c>
      <c r="EB274" s="101">
        <f>(EB$40*(1-'Model Assumptions'!$I$993)*$D274)/EB$43</f>
        <v>162.55933191069639</v>
      </c>
      <c r="EC274" s="101">
        <f>(EC$40*(1-'Model Assumptions'!$I$993)*$D274)/EC$43</f>
        <v>154.61579664411104</v>
      </c>
      <c r="ED274" s="101">
        <f>(ED$40*(1-'Model Assumptions'!$I$993)*$D274)/ED$43</f>
        <v>113.52657465364452</v>
      </c>
      <c r="EE274" s="101">
        <f>(EE$40*(1-'Model Assumptions'!$I$993)*$D274)/EE$43</f>
        <v>109.3966982848299</v>
      </c>
      <c r="EF274" s="101">
        <f>(EF$40*(1-'Model Assumptions'!$I$993)*$D274)/EF$43</f>
        <v>101.45420206798515</v>
      </c>
      <c r="EG274" s="101" t="e">
        <f>(EG$40*(1-'Model Assumptions'!$I$993)*$D274)/EG$43</f>
        <v>#DIV/0!</v>
      </c>
      <c r="EH274" s="101" t="e">
        <f>(EH$40*(1-'Model Assumptions'!$I$993)*$D274)/EH$43</f>
        <v>#DIV/0!</v>
      </c>
      <c r="EI274" s="101" t="e">
        <f>(EI$40*(1-'Model Assumptions'!$I$993)*$D274)/EI$43</f>
        <v>#DIV/0!</v>
      </c>
      <c r="EJ274" s="101" t="e">
        <f>(EJ$40*(1-'Model Assumptions'!$I$993)*$D274)/EJ$43</f>
        <v>#DIV/0!</v>
      </c>
      <c r="EK274" s="101" t="e">
        <f>(EK$40*(1-'Model Assumptions'!$I$993)*$D274)/EK$43</f>
        <v>#DIV/0!</v>
      </c>
      <c r="EL274" s="101" t="e">
        <f>(EL$40*(1-'Model Assumptions'!$I$993)*$D274)/EL$43</f>
        <v>#DIV/0!</v>
      </c>
      <c r="EM274" s="101" t="e">
        <f>(EM$40*(1-'Model Assumptions'!$I$993)*$D274)/EM$43</f>
        <v>#DIV/0!</v>
      </c>
      <c r="EN274" s="101" t="e">
        <f>(EN$40*(1-'Model Assumptions'!$I$993)*$D274)/EN$43</f>
        <v>#DIV/0!</v>
      </c>
      <c r="EO274" s="101" t="e">
        <f>(EO$40*(1-'Model Assumptions'!$I$993)*$D274)/EO$43</f>
        <v>#DIV/0!</v>
      </c>
      <c r="EP274" s="101" t="e">
        <f>(EP$40*(1-'Model Assumptions'!$I$993)*$D274)/EP$43</f>
        <v>#DIV/0!</v>
      </c>
      <c r="EQ274" s="101" t="e">
        <f>(EQ$40*(1-'Model Assumptions'!$I$993)*$D274)/EQ$43</f>
        <v>#DIV/0!</v>
      </c>
      <c r="ER274" s="101" t="e">
        <f>(ER$40*(1-'Model Assumptions'!$I$993)*$D274)/ER$43</f>
        <v>#DIV/0!</v>
      </c>
      <c r="ES274" s="101" t="e">
        <f>(ES$40*(1-'Model Assumptions'!$I$993)*$D274)/ES$43</f>
        <v>#DIV/0!</v>
      </c>
      <c r="ET274" s="101" t="e">
        <f>(ET$40*(1-'Model Assumptions'!$I$993)*$D274)/ET$43</f>
        <v>#DIV/0!</v>
      </c>
      <c r="EU274" s="101" t="e">
        <f>(EU$40*(1-'Model Assumptions'!$I$993)*$D274)/EU$43</f>
        <v>#DIV/0!</v>
      </c>
      <c r="EV274" s="101" t="e">
        <f>(EV$40*(1-'Model Assumptions'!$I$993)*$D274)/EV$43</f>
        <v>#DIV/0!</v>
      </c>
      <c r="EW274" s="101" t="e">
        <f>(EW$40*(1-'Model Assumptions'!$I$993)*$D274)/EW$43</f>
        <v>#DIV/0!</v>
      </c>
      <c r="EX274" s="101" t="e">
        <f>(EX$40*(1-'Model Assumptions'!$I$993)*$D274)/EX$43</f>
        <v>#DIV/0!</v>
      </c>
      <c r="EY274" s="101" t="e">
        <f>(EY$40*(1-'Model Assumptions'!$I$993)*$D274)/EY$43</f>
        <v>#DIV/0!</v>
      </c>
      <c r="EZ274" s="101" t="e">
        <f>(EZ$40*(1-'Model Assumptions'!$I$993)*$D274)/EZ$43</f>
        <v>#DIV/0!</v>
      </c>
      <c r="FA274" s="101" t="e">
        <f>(FA$40*(1-'Model Assumptions'!$I$993)*$D274)/FA$43</f>
        <v>#DIV/0!</v>
      </c>
      <c r="FB274" s="101" t="e">
        <f>(FB$40*(1-'Model Assumptions'!$I$993)*$D274)/FB$43</f>
        <v>#DIV/0!</v>
      </c>
      <c r="FC274" s="101" t="e">
        <f>(FC$40*(1-'Model Assumptions'!$I$993)*$D274)/FC$43</f>
        <v>#DIV/0!</v>
      </c>
      <c r="FD274" s="101" t="e">
        <f>(FD$40*(1-'Model Assumptions'!$I$993)*$D274)/FD$43</f>
        <v>#DIV/0!</v>
      </c>
      <c r="FE274" s="101" t="e">
        <f>(FE$40*(1-'Model Assumptions'!$I$993)*$D274)/FE$43</f>
        <v>#DIV/0!</v>
      </c>
      <c r="FF274" s="101" t="e">
        <f>(FF$40*(1-'Model Assumptions'!$I$993)*$D274)/FF$43</f>
        <v>#DIV/0!</v>
      </c>
      <c r="FG274" s="101" t="e">
        <f>(FG$40*(1-'Model Assumptions'!$I$993)*$D274)/FG$43</f>
        <v>#DIV/0!</v>
      </c>
      <c r="FH274" s="101" t="e">
        <f>(FH$40*(1-'Model Assumptions'!$I$993)*$D274)/FH$43</f>
        <v>#DIV/0!</v>
      </c>
      <c r="FI274" s="101" t="e">
        <f>(FI$40*(1-'Model Assumptions'!$I$993)*$D274)/FI$43</f>
        <v>#DIV/0!</v>
      </c>
      <c r="FJ274" s="101" t="e">
        <f>(FJ$40*(1-'Model Assumptions'!$I$993)*$D274)/FJ$43</f>
        <v>#DIV/0!</v>
      </c>
      <c r="FK274" s="101" t="e">
        <f>(FK$40*(1-'Model Assumptions'!$I$993)*$D274)/FK$43</f>
        <v>#DIV/0!</v>
      </c>
      <c r="FL274" s="101" t="e">
        <f>(FL$40*(1-'Model Assumptions'!$I$993)*$D274)/FL$43</f>
        <v>#DIV/0!</v>
      </c>
      <c r="FM274" s="101" t="e">
        <f>(FM$40*(1-'Model Assumptions'!$I$993)*$D274)/FM$43</f>
        <v>#DIV/0!</v>
      </c>
      <c r="FN274" s="101" t="e">
        <f>(FN$40*(1-'Model Assumptions'!$I$993)*$D274)/FN$43</f>
        <v>#DIV/0!</v>
      </c>
      <c r="FO274" s="101" t="e">
        <f>(FO$40*(1-'Model Assumptions'!$I$993)*$D274)/FO$43</f>
        <v>#DIV/0!</v>
      </c>
      <c r="FP274" s="101" t="e">
        <f>(FP$40*(1-'Model Assumptions'!$I$993)*$D274)/FP$43</f>
        <v>#DIV/0!</v>
      </c>
      <c r="FQ274" s="101" t="e">
        <f>(FQ$40*(1-'Model Assumptions'!$I$993)*$D274)/FQ$43</f>
        <v>#DIV/0!</v>
      </c>
      <c r="FR274" s="101" t="e">
        <f>(FR$40*(1-'Model Assumptions'!$I$993)*$D274)/FR$43</f>
        <v>#DIV/0!</v>
      </c>
      <c r="FS274" s="101" t="e">
        <f>(FS$40*(1-'Model Assumptions'!$I$993)*$D274)/FS$43</f>
        <v>#DIV/0!</v>
      </c>
      <c r="FT274" s="101" t="e">
        <f>(FT$40*(1-'Model Assumptions'!$I$993)*$D274)/FT$43</f>
        <v>#DIV/0!</v>
      </c>
      <c r="FU274" s="101" t="e">
        <f>(FU$40*(1-'Model Assumptions'!$I$993)*$D274)/FU$43</f>
        <v>#DIV/0!</v>
      </c>
      <c r="FV274" s="101" t="e">
        <f>(FV$40*(1-'Model Assumptions'!$I$993)*$D274)/FV$43</f>
        <v>#DIV/0!</v>
      </c>
      <c r="FW274" s="101" t="e">
        <f>(FW$40*(1-'Model Assumptions'!$I$993)*$D274)/FW$43</f>
        <v>#DIV/0!</v>
      </c>
      <c r="FX274" s="101" t="e">
        <f>(FX$40*(1-'Model Assumptions'!$I$993)*$D274)/FX$43</f>
        <v>#DIV/0!</v>
      </c>
      <c r="FY274" s="101" t="e">
        <f>(FY$40*(1-'Model Assumptions'!$I$993)*$D274)/FY$43</f>
        <v>#DIV/0!</v>
      </c>
      <c r="FZ274" s="101" t="e">
        <f>(FZ$40*(1-'Model Assumptions'!$I$993)*$D274)/FZ$43</f>
        <v>#DIV/0!</v>
      </c>
      <c r="GA274" s="101" t="e">
        <f>(GA$40*(1-'Model Assumptions'!$I$993)*$D274)/GA$43</f>
        <v>#DIV/0!</v>
      </c>
      <c r="GB274" s="101" t="e">
        <f>(GB$40*(1-'Model Assumptions'!$I$993)*$D274)/GB$43</f>
        <v>#DIV/0!</v>
      </c>
      <c r="GC274" s="101" t="e">
        <f>(GC$40*(1-'Model Assumptions'!$I$993)*$D274)/GC$43</f>
        <v>#DIV/0!</v>
      </c>
      <c r="GD274" s="101" t="e">
        <f>(GD$40*(1-'Model Assumptions'!$I$993)*$D274)/GD$43</f>
        <v>#DIV/0!</v>
      </c>
      <c r="GE274" s="101" t="e">
        <f>(GE$40*(1-'Model Assumptions'!$I$993)*$D274)/GE$43</f>
        <v>#DIV/0!</v>
      </c>
      <c r="GF274" s="101" t="e">
        <f>(GF$40*(1-'Model Assumptions'!$I$993)*$D274)/GF$43</f>
        <v>#DIV/0!</v>
      </c>
      <c r="GG274" s="101" t="e">
        <f>(GG$40*(1-'Model Assumptions'!$I$993)*$D274)/GG$43</f>
        <v>#DIV/0!</v>
      </c>
      <c r="GH274" s="101" t="e">
        <f>(GH$40*(1-'Model Assumptions'!$I$993)*$D274)/GH$43</f>
        <v>#DIV/0!</v>
      </c>
      <c r="GI274" s="101" t="e">
        <f>(GI$40*(1-'Model Assumptions'!$I$993)*$D274)/GI$43</f>
        <v>#DIV/0!</v>
      </c>
      <c r="GJ274" s="101" t="e">
        <f>(GJ$40*(1-'Model Assumptions'!$I$993)*$D274)/GJ$43</f>
        <v>#DIV/0!</v>
      </c>
      <c r="GK274" s="101" t="e">
        <f>(GK$40*(1-'Model Assumptions'!$I$993)*$D274)/GK$43</f>
        <v>#DIV/0!</v>
      </c>
      <c r="GL274" s="101" t="e">
        <f>(GL$40*(1-'Model Assumptions'!$I$993)*$D274)/GL$43</f>
        <v>#DIV/0!</v>
      </c>
      <c r="GM274" s="101" t="e">
        <f>(GM$40*(1-'Model Assumptions'!$I$993)*$D274)/GM$43</f>
        <v>#DIV/0!</v>
      </c>
      <c r="GN274" s="101" t="e">
        <f>(GN$40*(1-'Model Assumptions'!$I$993)*$D274)/GN$43</f>
        <v>#DIV/0!</v>
      </c>
      <c r="GO274" s="101" t="e">
        <f>(GO$40*(1-'Model Assumptions'!$I$993)*$D274)/GO$43</f>
        <v>#DIV/0!</v>
      </c>
      <c r="GP274" s="101" t="e">
        <f>(GP$40*(1-'Model Assumptions'!$I$993)*$D274)/GP$43</f>
        <v>#DIV/0!</v>
      </c>
      <c r="GQ274" s="101" t="e">
        <f>(GQ$40*(1-'Model Assumptions'!$I$993)*$D274)/GQ$43</f>
        <v>#DIV/0!</v>
      </c>
      <c r="GR274" s="101" t="e">
        <f>(GR$40*(1-'Model Assumptions'!$I$993)*$D274)/GR$43</f>
        <v>#DIV/0!</v>
      </c>
      <c r="GS274" s="101" t="e">
        <f>(GS$40*(1-'Model Assumptions'!$I$993)*$D274)/GS$43</f>
        <v>#DIV/0!</v>
      </c>
      <c r="GT274" s="101" t="e">
        <f>(GT$40*(1-'Model Assumptions'!$I$993)*$D274)/GT$43</f>
        <v>#DIV/0!</v>
      </c>
      <c r="GU274" s="101" t="e">
        <f>(GU$40*(1-'Model Assumptions'!$I$993)*$D274)/GU$43</f>
        <v>#DIV/0!</v>
      </c>
      <c r="GV274" s="101" t="e">
        <f>(GV$40*(1-'Model Assumptions'!$I$993)*$D274)/GV$43</f>
        <v>#DIV/0!</v>
      </c>
      <c r="GX274" s="230"/>
    </row>
    <row r="275" spans="1:206" ht="12" hidden="1" customHeight="1" x14ac:dyDescent="0.2">
      <c r="A275" s="230"/>
      <c r="B275" s="230"/>
      <c r="C275" s="102">
        <f t="shared" si="381"/>
        <v>29</v>
      </c>
      <c r="D275" s="122">
        <f>1/(1+'Model Assumptions'!$I$991/12)^C274</f>
        <v>0.89009748890208162</v>
      </c>
      <c r="E275" s="101">
        <f>(E$40*(1-'Model Assumptions'!$I$993)*$D275)/E$43</f>
        <v>98.969272217905768</v>
      </c>
      <c r="F275" s="101">
        <f>(F$40*(1-'Model Assumptions'!$I$993)*$D275)/F$43</f>
        <v>96.406570285170574</v>
      </c>
      <c r="G275" s="101">
        <f>(G$40*(1-'Model Assumptions'!$I$993)*$D275)/G$43</f>
        <v>88.718464486964947</v>
      </c>
      <c r="H275" s="101">
        <f>(H$40*(1-'Model Assumptions'!$I$993)*$D275)/H$43</f>
        <v>66.466071769287367</v>
      </c>
      <c r="I275" s="101">
        <f>(I$40*(1-'Model Assumptions'!$I$993)*$D275)/I$43</f>
        <v>63.800585829021173</v>
      </c>
      <c r="J275" s="101">
        <f>(J$40*(1-'Model Assumptions'!$I$993)*$D275)/J$43</f>
        <v>56.626400068470396</v>
      </c>
      <c r="K275" s="101">
        <f>(K$40*(1-'Model Assumptions'!$I$993)*$D275)/K$43</f>
        <v>112.76923242365753</v>
      </c>
      <c r="L275" s="101">
        <f>(L$40*(1-'Model Assumptions'!$I$993)*$D275)/L$43</f>
        <v>109.99785826086783</v>
      </c>
      <c r="M275" s="101">
        <f>(M$40*(1-'Model Assumptions'!$I$993)*$D275)/M$43</f>
        <v>101.68373577249878</v>
      </c>
      <c r="N275" s="101">
        <f>(N$40*(1-'Model Assumptions'!$I$993)*$D275)/N$43</f>
        <v>76.469921951932292</v>
      </c>
      <c r="O275" s="101">
        <f>(O$40*(1-'Model Assumptions'!$I$993)*$D275)/O$43</f>
        <v>73.587830787741808</v>
      </c>
      <c r="P275" s="101">
        <f>(P$40*(1-'Model Assumptions'!$I$993)*$D275)/P$43</f>
        <v>65.827293306376788</v>
      </c>
      <c r="Q275" s="101">
        <f>(Q$40*(1-'Model Assumptions'!$I$993)*$D275)/Q$43</f>
        <v>112.64678838784045</v>
      </c>
      <c r="R275" s="101">
        <f>(R$40*(1-'Model Assumptions'!$I$993)*$D275)/R$43</f>
        <v>109.87886335282025</v>
      </c>
      <c r="S275" s="101">
        <f>(S$40*(1-'Model Assumptions'!$I$993)*$D275)/S$43</f>
        <v>101.57336368387494</v>
      </c>
      <c r="T275" s="101">
        <f>(T$40*(1-'Model Assumptions'!$I$993)*$D275)/T$43</f>
        <v>76.385763234356602</v>
      </c>
      <c r="U275" s="101">
        <f>(U$40*(1-'Model Assumptions'!$I$993)*$D275)/U$43</f>
        <v>73.507811023489509</v>
      </c>
      <c r="V275" s="101">
        <f>(V$40*(1-'Model Assumptions'!$I$993)*$D275)/V$43</f>
        <v>65.755551448771271</v>
      </c>
      <c r="W275" s="101">
        <f>(W$40*(1-'Model Assumptions'!$I$993)*$D275)/W$43</f>
        <v>205.57318875358999</v>
      </c>
      <c r="X275" s="101">
        <f>(X$40*(1-'Model Assumptions'!$I$993)*$D275)/X$43</f>
        <v>201.82916055980255</v>
      </c>
      <c r="Y275" s="101">
        <f>(Y$40*(1-'Model Assumptions'!$I$993)*$D275)/Y$43</f>
        <v>190.59535141455547</v>
      </c>
      <c r="Z275" s="101">
        <f>(Z$40*(1-'Model Assumptions'!$I$993)*$D275)/Z$43</f>
        <v>145.88568778969227</v>
      </c>
      <c r="AA275" s="101">
        <f>(AA$40*(1-'Model Assumptions'!$I$993)*$D275)/AA$43</f>
        <v>141.99231236348567</v>
      </c>
      <c r="AB275" s="101">
        <f>(AB$40*(1-'Model Assumptions'!$I$993)*$D275)/AB$43</f>
        <v>131.50834359532695</v>
      </c>
      <c r="AC275" s="101">
        <f>(AC$40*(1-'Model Assumptions'!$I$993)*$D275)/AC$43</f>
        <v>176.11763760209783</v>
      </c>
      <c r="AD275" s="101">
        <f>(AD$40*(1-'Model Assumptions'!$I$993)*$D275)/AD$43</f>
        <v>172.36326202500194</v>
      </c>
      <c r="AE275" s="101">
        <f>(AE$40*(1-'Model Assumptions'!$I$993)*$D275)/AE$43</f>
        <v>161.0984107298294</v>
      </c>
      <c r="AF275" s="101">
        <f>(AF$40*(1-'Model Assumptions'!$I$993)*$D275)/AF$43</f>
        <v>122.27019977751002</v>
      </c>
      <c r="AG275" s="101">
        <f>(AG$40*(1-'Model Assumptions'!$I$993)*$D275)/AG$43</f>
        <v>118.36440749133322</v>
      </c>
      <c r="AH275" s="101">
        <f>(AH$40*(1-'Model Assumptions'!$I$993)*$D275)/AH$43</f>
        <v>107.85008639880294</v>
      </c>
      <c r="AI275" s="101">
        <f>(AI$40*(1-'Model Assumptions'!$I$993)*$D275)/AI$43</f>
        <v>206.07331228016685</v>
      </c>
      <c r="AJ275" s="101">
        <f>(AJ$40*(1-'Model Assumptions'!$I$993)*$D275)/AJ$43</f>
        <v>202.02920997043327</v>
      </c>
      <c r="AK275" s="101">
        <f>(AK$40*(1-'Model Assumptions'!$I$993)*$D275)/AK$43</f>
        <v>189.89345391346316</v>
      </c>
      <c r="AL275" s="101">
        <f>(AL$40*(1-'Model Assumptions'!$I$993)*$D275)/AL$43</f>
        <v>144.79576341453168</v>
      </c>
      <c r="AM275" s="101">
        <f>(AM$40*(1-'Model Assumptions'!$I$993)*$D275)/AM$43</f>
        <v>140.58920718685488</v>
      </c>
      <c r="AN275" s="101">
        <f>(AN$40*(1-'Model Assumptions'!$I$993)*$D275)/AN$43</f>
        <v>129.26365124293923</v>
      </c>
      <c r="AO275" s="101">
        <f>(AO$40*(1-'Model Assumptions'!$I$993)*$D275)/AO$43</f>
        <v>184.61456386225018</v>
      </c>
      <c r="AP275" s="101">
        <f>(AP$40*(1-'Model Assumptions'!$I$993)*$D275)/AP$43</f>
        <v>180.68083364114048</v>
      </c>
      <c r="AQ275" s="101">
        <f>(AQ$40*(1-'Model Assumptions'!$I$993)*$D275)/AQ$43</f>
        <v>168.87964297781141</v>
      </c>
      <c r="AR275" s="101">
        <f>(AR$40*(1-'Model Assumptions'!$I$993)*$D275)/AR$43</f>
        <v>128.17924547220983</v>
      </c>
      <c r="AS275" s="101">
        <f>(AS$40*(1-'Model Assumptions'!$I$993)*$D275)/AS$43</f>
        <v>124.08857993758808</v>
      </c>
      <c r="AT275" s="101">
        <f>(AT$40*(1-'Model Assumptions'!$I$993)*$D275)/AT$43</f>
        <v>113.07344549292704</v>
      </c>
      <c r="AU275" s="101">
        <f>(AU$40*(1-'Model Assumptions'!$I$993)*$D275)/AU$43</f>
        <v>222.36871642714866</v>
      </c>
      <c r="AV275" s="101">
        <f>(AV$40*(1-'Model Assumptions'!$I$993)*$D275)/AV$43</f>
        <v>218.16940336778779</v>
      </c>
      <c r="AW275" s="101">
        <f>(AW$40*(1-'Model Assumptions'!$I$993)*$D275)/AW$43</f>
        <v>205.57491331747474</v>
      </c>
      <c r="AX275" s="101">
        <f>(AX$40*(1-'Model Assumptions'!$I$993)*$D275)/AX$43</f>
        <v>157.07051932061248</v>
      </c>
      <c r="AY275" s="101">
        <f>(AY$40*(1-'Model Assumptions'!$I$993)*$D275)/AY$43</f>
        <v>152.70392356443108</v>
      </c>
      <c r="AZ275" s="101">
        <f>(AZ$40*(1-'Model Assumptions'!$I$993)*$D275)/AZ$43</f>
        <v>140.9492961259902</v>
      </c>
      <c r="BA275" s="101">
        <f>(BA$40*(1-'Model Assumptions'!$I$993)*$D275)/BA$43</f>
        <v>178.78553793180265</v>
      </c>
      <c r="BB275" s="101">
        <f>(BB$40*(1-'Model Assumptions'!$I$993)*$D275)/BB$43</f>
        <v>173.95675905450889</v>
      </c>
      <c r="BC275" s="101">
        <f>(BC$40*(1-'Model Assumptions'!$I$993)*$D275)/BC$43</f>
        <v>159.47559611428173</v>
      </c>
      <c r="BD275" s="101">
        <f>(BD$40*(1-'Model Assumptions'!$I$993)*$D275)/BD$43</f>
        <v>119.08320571849612</v>
      </c>
      <c r="BE275" s="101">
        <f>(BE$40*(1-'Model Assumptions'!$I$993)*$D275)/BE$43</f>
        <v>114.06403498832616</v>
      </c>
      <c r="BF275" s="101">
        <f>(BF$40*(1-'Model Assumptions'!$I$993)*$D275)/BF$43</f>
        <v>100.54621343411915</v>
      </c>
      <c r="BG275" s="101">
        <f>(BG$40*(1-'Model Assumptions'!$I$993)*$D275)/BG$43</f>
        <v>226.85775621914715</v>
      </c>
      <c r="BH275" s="101">
        <f>(BH$40*(1-'Model Assumptions'!$I$993)*$D275)/BH$43</f>
        <v>222.03415103350756</v>
      </c>
      <c r="BI275" s="101">
        <f>(BI$40*(1-'Model Assumptions'!$I$993)*$D275)/BI$43</f>
        <v>207.56506004047364</v>
      </c>
      <c r="BJ275" s="101">
        <f>(BJ$40*(1-'Model Assumptions'!$I$993)*$D275)/BJ$43</f>
        <v>157.56305476609643</v>
      </c>
      <c r="BK275" s="101">
        <f>(BK$40*(1-'Model Assumptions'!$I$993)*$D275)/BK$43</f>
        <v>152.5466433381421</v>
      </c>
      <c r="BL275" s="101">
        <f>(BL$40*(1-'Model Assumptions'!$I$993)*$D275)/BL$43</f>
        <v>139.04261829501309</v>
      </c>
      <c r="BM275" s="101">
        <f>(BM$40*(1-'Model Assumptions'!$I$993)*$D275)/BM$43</f>
        <v>233.9526120409995</v>
      </c>
      <c r="BN275" s="101">
        <f>(BN$40*(1-'Model Assumptions'!$I$993)*$D275)/BN$43</f>
        <v>228.52196036792873</v>
      </c>
      <c r="BO275" s="101">
        <f>(BO$40*(1-'Model Assumptions'!$I$993)*$D275)/BO$43</f>
        <v>212.23345447648592</v>
      </c>
      <c r="BP275" s="101">
        <f>(BP$40*(1-'Model Assumptions'!$I$993)*$D275)/BP$43</f>
        <v>160.22992035747041</v>
      </c>
      <c r="BQ275" s="101">
        <f>(BQ$40*(1-'Model Assumptions'!$I$993)*$D275)/BQ$43</f>
        <v>154.58300837325228</v>
      </c>
      <c r="BR275" s="101">
        <f>(BR$40*(1-'Model Assumptions'!$I$993)*$D275)/BR$43</f>
        <v>139.37925316531582</v>
      </c>
      <c r="BS275" s="101">
        <f>(BS$40*(1-'Model Assumptions'!$I$993)*$D275)/BS$43</f>
        <v>196.3191789480334</v>
      </c>
      <c r="BT275" s="101">
        <f>(BT$40*(1-'Model Assumptions'!$I$993)*$D275)/BT$43</f>
        <v>191.53351416785827</v>
      </c>
      <c r="BU275" s="101">
        <f>(BU$40*(1-'Model Assumptions'!$I$993)*$D275)/BU$43</f>
        <v>177.17996895510248</v>
      </c>
      <c r="BV275" s="101">
        <f>(BV$40*(1-'Model Assumptions'!$I$993)*$D275)/BV$43</f>
        <v>133.3239644531894</v>
      </c>
      <c r="BW275" s="101">
        <f>(BW$40*(1-'Model Assumptions'!$I$993)*$D275)/BW$43</f>
        <v>128.34756290736121</v>
      </c>
      <c r="BX275" s="101">
        <f>(BX$40*(1-'Model Assumptions'!$I$993)*$D275)/BX$43</f>
        <v>114.94977099953262</v>
      </c>
      <c r="BY275" s="101">
        <f>(BY$40*(1-'Model Assumptions'!$I$993)*$D275)/BY$43</f>
        <v>268.38525456387373</v>
      </c>
      <c r="BZ275" s="101">
        <f>(BZ$40*(1-'Model Assumptions'!$I$993)*$D275)/BZ$43</f>
        <v>262.68729548866708</v>
      </c>
      <c r="CA275" s="101">
        <f>(CA$40*(1-'Model Assumptions'!$I$993)*$D275)/CA$43</f>
        <v>245.59514282693178</v>
      </c>
      <c r="CB275" s="101">
        <f>(CB$40*(1-'Model Assumptions'!$I$993)*$D275)/CB$43</f>
        <v>186.44881001006794</v>
      </c>
      <c r="CC275" s="101">
        <f>(CC$40*(1-'Model Assumptions'!$I$993)*$D275)/CC$43</f>
        <v>180.52320850207454</v>
      </c>
      <c r="CD275" s="101">
        <f>(CD$40*(1-'Model Assumptions'!$I$993)*$D275)/CD$43</f>
        <v>164.57030274260362</v>
      </c>
      <c r="CE275" s="101">
        <f>(CE$40*(1-'Model Assumptions'!$I$993)*$D275)/CE$43</f>
        <v>263.84102872756336</v>
      </c>
      <c r="CF275" s="101">
        <f>(CF$40*(1-'Model Assumptions'!$I$993)*$D275)/CF$43</f>
        <v>257.43082476795581</v>
      </c>
      <c r="CG275" s="101">
        <f>(CG$40*(1-'Model Assumptions'!$I$993)*$D275)/CG$43</f>
        <v>238.19503919747902</v>
      </c>
      <c r="CH275" s="101">
        <f>(CH$40*(1-'Model Assumptions'!$I$993)*$D275)/CH$43</f>
        <v>179.27186494730157</v>
      </c>
      <c r="CI275" s="101">
        <f>(CI$40*(1-'Model Assumptions'!$I$993)*$D275)/CI$43</f>
        <v>172.6040111433127</v>
      </c>
      <c r="CJ275" s="101">
        <f>(CJ$40*(1-'Model Assumptions'!$I$993)*$D275)/CJ$43</f>
        <v>154.65061127753435</v>
      </c>
      <c r="CK275" s="101">
        <f>(CK$40*(1-'Model Assumptions'!$I$993)*$D275)/CK$43</f>
        <v>336.05714140137678</v>
      </c>
      <c r="CL275" s="101">
        <f>(CL$40*(1-'Model Assumptions'!$I$993)*$D275)/CL$43</f>
        <v>329.22269472612129</v>
      </c>
      <c r="CM275" s="101">
        <f>(CM$40*(1-'Model Assumptions'!$I$993)*$D275)/CM$43</f>
        <v>308.71935470035487</v>
      </c>
      <c r="CN275" s="101">
        <f>(CN$40*(1-'Model Assumptions'!$I$993)*$D275)/CN$43</f>
        <v>234.94768540249896</v>
      </c>
      <c r="CO275" s="101">
        <f>(CO$40*(1-'Model Assumptions'!$I$993)*$D275)/CO$43</f>
        <v>227.83972289512252</v>
      </c>
      <c r="CP275" s="101">
        <f>(CP$40*(1-'Model Assumptions'!$I$993)*$D275)/CP$43</f>
        <v>208.7039620299611</v>
      </c>
      <c r="CQ275" s="101">
        <f>(CQ$40*(1-'Model Assumptions'!$I$993)*$D275)/CQ$43</f>
        <v>388.00100560997998</v>
      </c>
      <c r="CR275" s="101">
        <f>(CR$40*(1-'Model Assumptions'!$I$993)*$D275)/CR$43</f>
        <v>380.1180240927979</v>
      </c>
      <c r="CS275" s="101">
        <f>(CS$40*(1-'Model Assumptions'!$I$993)*$D275)/CS$43</f>
        <v>356.46735497736677</v>
      </c>
      <c r="CT275" s="101">
        <f>(CT$40*(1-'Model Assumptions'!$I$993)*$D275)/CT$43</f>
        <v>271.29735313965887</v>
      </c>
      <c r="CU275" s="101">
        <f>(CU$40*(1-'Model Assumptions'!$I$993)*$D275)/CU$43</f>
        <v>263.09946625712178</v>
      </c>
      <c r="CV275" s="101">
        <f>(CV$40*(1-'Model Assumptions'!$I$993)*$D275)/CV$43</f>
        <v>241.02504853235013</v>
      </c>
      <c r="CW275" s="101">
        <f>(CW$40*(1-'Model Assumptions'!$I$993)*$D275)/CW$43</f>
        <v>352.17836459599903</v>
      </c>
      <c r="CX275" s="101">
        <f>(CX$40*(1-'Model Assumptions'!$I$993)*$D275)/CX$43</f>
        <v>344.0315248044505</v>
      </c>
      <c r="CY275" s="101">
        <f>(CY$40*(1-'Model Assumptions'!$I$993)*$D275)/CY$43</f>
        <v>319.58755630203541</v>
      </c>
      <c r="CZ275" s="101">
        <f>(CZ$40*(1-'Model Assumptions'!$I$993)*$D275)/CZ$43</f>
        <v>241.33133107828138</v>
      </c>
      <c r="DA275" s="101">
        <f>(DA$40*(1-'Model Assumptions'!$I$993)*$D275)/DA$43</f>
        <v>232.85751397418466</v>
      </c>
      <c r="DB275" s="101">
        <f>(DB$40*(1-'Model Assumptions'!$I$993)*$D275)/DB$43</f>
        <v>210.04360325563317</v>
      </c>
      <c r="DC275" s="101">
        <f>(DC$40*(1-'Model Assumptions'!$I$993)*$D275)/DC$43</f>
        <v>69.244689100392989</v>
      </c>
      <c r="DD275" s="101">
        <f>(DD$40*(1-'Model Assumptions'!$I$993)*$D275)/DD$43</f>
        <v>66.545746620762699</v>
      </c>
      <c r="DE275" s="101">
        <f>(DE$40*(1-'Model Assumptions'!$I$993)*$D275)/DE$43</f>
        <v>61.151310789271641</v>
      </c>
      <c r="DF275" s="101">
        <f>(DF$40*(1-'Model Assumptions'!$I$993)*$D275)/DF$43</f>
        <v>42.014515185779388</v>
      </c>
      <c r="DG275" s="101">
        <f>(DG$40*(1-'Model Assumptions'!$I$993)*$D275)/DG$43</f>
        <v>39.209684483625594</v>
      </c>
      <c r="DH275" s="101">
        <f>(DH$40*(1-'Model Assumptions'!$I$993)*$D275)/DH$43</f>
        <v>33.813869001026731</v>
      </c>
      <c r="DI275" s="101">
        <f>(DI$40*(1-'Model Assumptions'!$I$993)*$D275)/DI$43</f>
        <v>58.014329082915424</v>
      </c>
      <c r="DJ275" s="101">
        <f>(DJ$40*(1-'Model Assumptions'!$I$993)*$D275)/DJ$43</f>
        <v>55.741353882817833</v>
      </c>
      <c r="DK275" s="101">
        <f>(DK$40*(1-'Model Assumptions'!$I$993)*$D275)/DK$43</f>
        <v>51.193678918737938</v>
      </c>
      <c r="DL275" s="101">
        <f>(DL$40*(1-'Model Assumptions'!$I$993)*$D275)/DL$43</f>
        <v>35.132815460081837</v>
      </c>
      <c r="DM275" s="101">
        <f>(DM$40*(1-'Model Assumptions'!$I$993)*$D275)/DM$43</f>
        <v>32.768093461315672</v>
      </c>
      <c r="DN275" s="101">
        <f>(DN$40*(1-'Model Assumptions'!$I$993)*$D275)/DN$43</f>
        <v>28.220763410012719</v>
      </c>
      <c r="DO275" s="101">
        <f>(DO$40*(1-'Model Assumptions'!$I$993)*$D275)/DO$43</f>
        <v>71.978122857718219</v>
      </c>
      <c r="DP275" s="101">
        <f>(DP$40*(1-'Model Assumptions'!$I$993)*$D275)/DP$43</f>
        <v>69.374031391749057</v>
      </c>
      <c r="DQ275" s="101">
        <f>(DQ$40*(1-'Model Assumptions'!$I$993)*$D275)/DQ$43</f>
        <v>64.164123895926011</v>
      </c>
      <c r="DR275" s="101">
        <f>(DR$40*(1-'Model Assumptions'!$I$993)*$D275)/DR$43</f>
        <v>44.664824963859786</v>
      </c>
      <c r="DS275" s="101">
        <f>(DS$40*(1-'Model Assumptions'!$I$993)*$D275)/DS$43</f>
        <v>41.956569839251863</v>
      </c>
      <c r="DT275" s="101">
        <f>(DT$40*(1-'Model Assumptions'!$I$993)*$D275)/DT$43</f>
        <v>36.748386907313559</v>
      </c>
      <c r="DU275" s="101">
        <f>(DU$40*(1-'Model Assumptions'!$I$993)*$D275)/DU$43</f>
        <v>105.39672181636075</v>
      </c>
      <c r="DV275" s="101">
        <f>(DV$40*(1-'Model Assumptions'!$I$993)*$D275)/DV$43</f>
        <v>101.33537386777972</v>
      </c>
      <c r="DW275" s="101">
        <f>(DW$40*(1-'Model Assumptions'!$I$993)*$D275)/DW$43</f>
        <v>93.210953406732912</v>
      </c>
      <c r="DX275" s="101">
        <f>(DX$40*(1-'Model Assumptions'!$I$993)*$D275)/DX$43</f>
        <v>64.170332325911119</v>
      </c>
      <c r="DY275" s="101">
        <f>(DY$40*(1-'Model Assumptions'!$I$993)*$D275)/DY$43</f>
        <v>59.945840633832944</v>
      </c>
      <c r="DZ275" s="101">
        <f>(DZ$40*(1-'Model Assumptions'!$I$993)*$D275)/DZ$43</f>
        <v>51.822454911116978</v>
      </c>
      <c r="EA275" s="101">
        <f>(EA$40*(1-'Model Assumptions'!$I$993)*$D275)/EA$43</f>
        <v>165.83923684900103</v>
      </c>
      <c r="EB275" s="101">
        <f>(EB$40*(1-'Model Assumptions'!$I$993)*$D275)/EB$43</f>
        <v>161.88481186127441</v>
      </c>
      <c r="EC275" s="101">
        <f>(EC$40*(1-'Model Assumptions'!$I$993)*$D275)/EC$43</f>
        <v>153.97423732193633</v>
      </c>
      <c r="ED275" s="101">
        <f>(ED$40*(1-'Model Assumptions'!$I$993)*$D275)/ED$43</f>
        <v>113.05551002852567</v>
      </c>
      <c r="EE275" s="101">
        <f>(EE$40*(1-'Model Assumptions'!$I$993)*$D275)/EE$43</f>
        <v>108.94277007617914</v>
      </c>
      <c r="EF275" s="101">
        <f>(EF$40*(1-'Model Assumptions'!$I$993)*$D275)/EF$43</f>
        <v>101.03323027517193</v>
      </c>
      <c r="EG275" s="101" t="e">
        <f>(EG$40*(1-'Model Assumptions'!$I$993)*$D275)/EG$43</f>
        <v>#DIV/0!</v>
      </c>
      <c r="EH275" s="101" t="e">
        <f>(EH$40*(1-'Model Assumptions'!$I$993)*$D275)/EH$43</f>
        <v>#DIV/0!</v>
      </c>
      <c r="EI275" s="101" t="e">
        <f>(EI$40*(1-'Model Assumptions'!$I$993)*$D275)/EI$43</f>
        <v>#DIV/0!</v>
      </c>
      <c r="EJ275" s="101" t="e">
        <f>(EJ$40*(1-'Model Assumptions'!$I$993)*$D275)/EJ$43</f>
        <v>#DIV/0!</v>
      </c>
      <c r="EK275" s="101" t="e">
        <f>(EK$40*(1-'Model Assumptions'!$I$993)*$D275)/EK$43</f>
        <v>#DIV/0!</v>
      </c>
      <c r="EL275" s="101" t="e">
        <f>(EL$40*(1-'Model Assumptions'!$I$993)*$D275)/EL$43</f>
        <v>#DIV/0!</v>
      </c>
      <c r="EM275" s="101" t="e">
        <f>(EM$40*(1-'Model Assumptions'!$I$993)*$D275)/EM$43</f>
        <v>#DIV/0!</v>
      </c>
      <c r="EN275" s="101" t="e">
        <f>(EN$40*(1-'Model Assumptions'!$I$993)*$D275)/EN$43</f>
        <v>#DIV/0!</v>
      </c>
      <c r="EO275" s="101" t="e">
        <f>(EO$40*(1-'Model Assumptions'!$I$993)*$D275)/EO$43</f>
        <v>#DIV/0!</v>
      </c>
      <c r="EP275" s="101" t="e">
        <f>(EP$40*(1-'Model Assumptions'!$I$993)*$D275)/EP$43</f>
        <v>#DIV/0!</v>
      </c>
      <c r="EQ275" s="101" t="e">
        <f>(EQ$40*(1-'Model Assumptions'!$I$993)*$D275)/EQ$43</f>
        <v>#DIV/0!</v>
      </c>
      <c r="ER275" s="101" t="e">
        <f>(ER$40*(1-'Model Assumptions'!$I$993)*$D275)/ER$43</f>
        <v>#DIV/0!</v>
      </c>
      <c r="ES275" s="101" t="e">
        <f>(ES$40*(1-'Model Assumptions'!$I$993)*$D275)/ES$43</f>
        <v>#DIV/0!</v>
      </c>
      <c r="ET275" s="101" t="e">
        <f>(ET$40*(1-'Model Assumptions'!$I$993)*$D275)/ET$43</f>
        <v>#DIV/0!</v>
      </c>
      <c r="EU275" s="101" t="e">
        <f>(EU$40*(1-'Model Assumptions'!$I$993)*$D275)/EU$43</f>
        <v>#DIV/0!</v>
      </c>
      <c r="EV275" s="101" t="e">
        <f>(EV$40*(1-'Model Assumptions'!$I$993)*$D275)/EV$43</f>
        <v>#DIV/0!</v>
      </c>
      <c r="EW275" s="101" t="e">
        <f>(EW$40*(1-'Model Assumptions'!$I$993)*$D275)/EW$43</f>
        <v>#DIV/0!</v>
      </c>
      <c r="EX275" s="101" t="e">
        <f>(EX$40*(1-'Model Assumptions'!$I$993)*$D275)/EX$43</f>
        <v>#DIV/0!</v>
      </c>
      <c r="EY275" s="101" t="e">
        <f>(EY$40*(1-'Model Assumptions'!$I$993)*$D275)/EY$43</f>
        <v>#DIV/0!</v>
      </c>
      <c r="EZ275" s="101" t="e">
        <f>(EZ$40*(1-'Model Assumptions'!$I$993)*$D275)/EZ$43</f>
        <v>#DIV/0!</v>
      </c>
      <c r="FA275" s="101" t="e">
        <f>(FA$40*(1-'Model Assumptions'!$I$993)*$D275)/FA$43</f>
        <v>#DIV/0!</v>
      </c>
      <c r="FB275" s="101" t="e">
        <f>(FB$40*(1-'Model Assumptions'!$I$993)*$D275)/FB$43</f>
        <v>#DIV/0!</v>
      </c>
      <c r="FC275" s="101" t="e">
        <f>(FC$40*(1-'Model Assumptions'!$I$993)*$D275)/FC$43</f>
        <v>#DIV/0!</v>
      </c>
      <c r="FD275" s="101" t="e">
        <f>(FD$40*(1-'Model Assumptions'!$I$993)*$D275)/FD$43</f>
        <v>#DIV/0!</v>
      </c>
      <c r="FE275" s="101" t="e">
        <f>(FE$40*(1-'Model Assumptions'!$I$993)*$D275)/FE$43</f>
        <v>#DIV/0!</v>
      </c>
      <c r="FF275" s="101" t="e">
        <f>(FF$40*(1-'Model Assumptions'!$I$993)*$D275)/FF$43</f>
        <v>#DIV/0!</v>
      </c>
      <c r="FG275" s="101" t="e">
        <f>(FG$40*(1-'Model Assumptions'!$I$993)*$D275)/FG$43</f>
        <v>#DIV/0!</v>
      </c>
      <c r="FH275" s="101" t="e">
        <f>(FH$40*(1-'Model Assumptions'!$I$993)*$D275)/FH$43</f>
        <v>#DIV/0!</v>
      </c>
      <c r="FI275" s="101" t="e">
        <f>(FI$40*(1-'Model Assumptions'!$I$993)*$D275)/FI$43</f>
        <v>#DIV/0!</v>
      </c>
      <c r="FJ275" s="101" t="e">
        <f>(FJ$40*(1-'Model Assumptions'!$I$993)*$D275)/FJ$43</f>
        <v>#DIV/0!</v>
      </c>
      <c r="FK275" s="101" t="e">
        <f>(FK$40*(1-'Model Assumptions'!$I$993)*$D275)/FK$43</f>
        <v>#DIV/0!</v>
      </c>
      <c r="FL275" s="101" t="e">
        <f>(FL$40*(1-'Model Assumptions'!$I$993)*$D275)/FL$43</f>
        <v>#DIV/0!</v>
      </c>
      <c r="FM275" s="101" t="e">
        <f>(FM$40*(1-'Model Assumptions'!$I$993)*$D275)/FM$43</f>
        <v>#DIV/0!</v>
      </c>
      <c r="FN275" s="101" t="e">
        <f>(FN$40*(1-'Model Assumptions'!$I$993)*$D275)/FN$43</f>
        <v>#DIV/0!</v>
      </c>
      <c r="FO275" s="101" t="e">
        <f>(FO$40*(1-'Model Assumptions'!$I$993)*$D275)/FO$43</f>
        <v>#DIV/0!</v>
      </c>
      <c r="FP275" s="101" t="e">
        <f>(FP$40*(1-'Model Assumptions'!$I$993)*$D275)/FP$43</f>
        <v>#DIV/0!</v>
      </c>
      <c r="FQ275" s="101" t="e">
        <f>(FQ$40*(1-'Model Assumptions'!$I$993)*$D275)/FQ$43</f>
        <v>#DIV/0!</v>
      </c>
      <c r="FR275" s="101" t="e">
        <f>(FR$40*(1-'Model Assumptions'!$I$993)*$D275)/FR$43</f>
        <v>#DIV/0!</v>
      </c>
      <c r="FS275" s="101" t="e">
        <f>(FS$40*(1-'Model Assumptions'!$I$993)*$D275)/FS$43</f>
        <v>#DIV/0!</v>
      </c>
      <c r="FT275" s="101" t="e">
        <f>(FT$40*(1-'Model Assumptions'!$I$993)*$D275)/FT$43</f>
        <v>#DIV/0!</v>
      </c>
      <c r="FU275" s="101" t="e">
        <f>(FU$40*(1-'Model Assumptions'!$I$993)*$D275)/FU$43</f>
        <v>#DIV/0!</v>
      </c>
      <c r="FV275" s="101" t="e">
        <f>(FV$40*(1-'Model Assumptions'!$I$993)*$D275)/FV$43</f>
        <v>#DIV/0!</v>
      </c>
      <c r="FW275" s="101" t="e">
        <f>(FW$40*(1-'Model Assumptions'!$I$993)*$D275)/FW$43</f>
        <v>#DIV/0!</v>
      </c>
      <c r="FX275" s="101" t="e">
        <f>(FX$40*(1-'Model Assumptions'!$I$993)*$D275)/FX$43</f>
        <v>#DIV/0!</v>
      </c>
      <c r="FY275" s="101" t="e">
        <f>(FY$40*(1-'Model Assumptions'!$I$993)*$D275)/FY$43</f>
        <v>#DIV/0!</v>
      </c>
      <c r="FZ275" s="101" t="e">
        <f>(FZ$40*(1-'Model Assumptions'!$I$993)*$D275)/FZ$43</f>
        <v>#DIV/0!</v>
      </c>
      <c r="GA275" s="101" t="e">
        <f>(GA$40*(1-'Model Assumptions'!$I$993)*$D275)/GA$43</f>
        <v>#DIV/0!</v>
      </c>
      <c r="GB275" s="101" t="e">
        <f>(GB$40*(1-'Model Assumptions'!$I$993)*$D275)/GB$43</f>
        <v>#DIV/0!</v>
      </c>
      <c r="GC275" s="101" t="e">
        <f>(GC$40*(1-'Model Assumptions'!$I$993)*$D275)/GC$43</f>
        <v>#DIV/0!</v>
      </c>
      <c r="GD275" s="101" t="e">
        <f>(GD$40*(1-'Model Assumptions'!$I$993)*$D275)/GD$43</f>
        <v>#DIV/0!</v>
      </c>
      <c r="GE275" s="101" t="e">
        <f>(GE$40*(1-'Model Assumptions'!$I$993)*$D275)/GE$43</f>
        <v>#DIV/0!</v>
      </c>
      <c r="GF275" s="101" t="e">
        <f>(GF$40*(1-'Model Assumptions'!$I$993)*$D275)/GF$43</f>
        <v>#DIV/0!</v>
      </c>
      <c r="GG275" s="101" t="e">
        <f>(GG$40*(1-'Model Assumptions'!$I$993)*$D275)/GG$43</f>
        <v>#DIV/0!</v>
      </c>
      <c r="GH275" s="101" t="e">
        <f>(GH$40*(1-'Model Assumptions'!$I$993)*$D275)/GH$43</f>
        <v>#DIV/0!</v>
      </c>
      <c r="GI275" s="101" t="e">
        <f>(GI$40*(1-'Model Assumptions'!$I$993)*$D275)/GI$43</f>
        <v>#DIV/0!</v>
      </c>
      <c r="GJ275" s="101" t="e">
        <f>(GJ$40*(1-'Model Assumptions'!$I$993)*$D275)/GJ$43</f>
        <v>#DIV/0!</v>
      </c>
      <c r="GK275" s="101" t="e">
        <f>(GK$40*(1-'Model Assumptions'!$I$993)*$D275)/GK$43</f>
        <v>#DIV/0!</v>
      </c>
      <c r="GL275" s="101" t="e">
        <f>(GL$40*(1-'Model Assumptions'!$I$993)*$D275)/GL$43</f>
        <v>#DIV/0!</v>
      </c>
      <c r="GM275" s="101" t="e">
        <f>(GM$40*(1-'Model Assumptions'!$I$993)*$D275)/GM$43</f>
        <v>#DIV/0!</v>
      </c>
      <c r="GN275" s="101" t="e">
        <f>(GN$40*(1-'Model Assumptions'!$I$993)*$D275)/GN$43</f>
        <v>#DIV/0!</v>
      </c>
      <c r="GO275" s="101" t="e">
        <f>(GO$40*(1-'Model Assumptions'!$I$993)*$D275)/GO$43</f>
        <v>#DIV/0!</v>
      </c>
      <c r="GP275" s="101" t="e">
        <f>(GP$40*(1-'Model Assumptions'!$I$993)*$D275)/GP$43</f>
        <v>#DIV/0!</v>
      </c>
      <c r="GQ275" s="101" t="e">
        <f>(GQ$40*(1-'Model Assumptions'!$I$993)*$D275)/GQ$43</f>
        <v>#DIV/0!</v>
      </c>
      <c r="GR275" s="101" t="e">
        <f>(GR$40*(1-'Model Assumptions'!$I$993)*$D275)/GR$43</f>
        <v>#DIV/0!</v>
      </c>
      <c r="GS275" s="101" t="e">
        <f>(GS$40*(1-'Model Assumptions'!$I$993)*$D275)/GS$43</f>
        <v>#DIV/0!</v>
      </c>
      <c r="GT275" s="101" t="e">
        <f>(GT$40*(1-'Model Assumptions'!$I$993)*$D275)/GT$43</f>
        <v>#DIV/0!</v>
      </c>
      <c r="GU275" s="101" t="e">
        <f>(GU$40*(1-'Model Assumptions'!$I$993)*$D275)/GU$43</f>
        <v>#DIV/0!</v>
      </c>
      <c r="GV275" s="101" t="e">
        <f>(GV$40*(1-'Model Assumptions'!$I$993)*$D275)/GV$43</f>
        <v>#DIV/0!</v>
      </c>
      <c r="GX275" s="230"/>
    </row>
    <row r="276" spans="1:206" ht="12" hidden="1" customHeight="1" x14ac:dyDescent="0.2">
      <c r="A276" s="230"/>
      <c r="B276" s="230"/>
      <c r="C276" s="102">
        <f t="shared" si="381"/>
        <v>30</v>
      </c>
      <c r="D276" s="122">
        <f>1/(1+'Model Assumptions'!$I$991/12)^C275</f>
        <v>0.88640413832572451</v>
      </c>
      <c r="E276" s="101">
        <f>(E$40*(1-'Model Assumptions'!$I$993)*$D276)/E$43</f>
        <v>98.558611337333559</v>
      </c>
      <c r="F276" s="101">
        <f>(F$40*(1-'Model Assumptions'!$I$993)*$D276)/F$43</f>
        <v>96.006543022576508</v>
      </c>
      <c r="G276" s="101">
        <f>(G$40*(1-'Model Assumptions'!$I$993)*$D276)/G$43</f>
        <v>88.350338078305356</v>
      </c>
      <c r="H276" s="101">
        <f>(H$40*(1-'Model Assumptions'!$I$993)*$D276)/H$43</f>
        <v>66.190278940369168</v>
      </c>
      <c r="I276" s="101">
        <f>(I$40*(1-'Model Assumptions'!$I$993)*$D276)/I$43</f>
        <v>63.535853107738937</v>
      </c>
      <c r="J276" s="101">
        <f>(J$40*(1-'Model Assumptions'!$I$993)*$D276)/J$43</f>
        <v>56.391435752833594</v>
      </c>
      <c r="K276" s="101">
        <f>(K$40*(1-'Model Assumptions'!$I$993)*$D276)/K$43</f>
        <v>112.3013102974183</v>
      </c>
      <c r="L276" s="101">
        <f>(L$40*(1-'Model Assumptions'!$I$993)*$D276)/L$43</f>
        <v>109.54143561248252</v>
      </c>
      <c r="M276" s="101">
        <f>(M$40*(1-'Model Assumptions'!$I$993)*$D276)/M$43</f>
        <v>101.26181155767513</v>
      </c>
      <c r="N276" s="101">
        <f>(N$40*(1-'Model Assumptions'!$I$993)*$D276)/N$43</f>
        <v>76.15261937121889</v>
      </c>
      <c r="O276" s="101">
        <f>(O$40*(1-'Model Assumptions'!$I$993)*$D276)/O$43</f>
        <v>73.282487091527116</v>
      </c>
      <c r="P276" s="101">
        <f>(P$40*(1-'Model Assumptions'!$I$993)*$D276)/P$43</f>
        <v>65.554151010499709</v>
      </c>
      <c r="Q276" s="101">
        <f>(Q$40*(1-'Model Assumptions'!$I$993)*$D276)/Q$43</f>
        <v>112.17937432813987</v>
      </c>
      <c r="R276" s="101">
        <f>(R$40*(1-'Model Assumptions'!$I$993)*$D276)/R$43</f>
        <v>109.42293445924008</v>
      </c>
      <c r="S276" s="101">
        <f>(S$40*(1-'Model Assumptions'!$I$993)*$D276)/S$43</f>
        <v>101.15189744452276</v>
      </c>
      <c r="T276" s="101">
        <f>(T$40*(1-'Model Assumptions'!$I$993)*$D276)/T$43</f>
        <v>76.068809859940203</v>
      </c>
      <c r="U276" s="101">
        <f>(U$40*(1-'Model Assumptions'!$I$993)*$D276)/U$43</f>
        <v>73.202799359491635</v>
      </c>
      <c r="V276" s="101">
        <f>(V$40*(1-'Model Assumptions'!$I$993)*$D276)/V$43</f>
        <v>65.482706836950655</v>
      </c>
      <c r="W276" s="101">
        <f>(W$40*(1-'Model Assumptions'!$I$993)*$D276)/W$43</f>
        <v>204.72018797038007</v>
      </c>
      <c r="X276" s="101">
        <f>(X$40*(1-'Model Assumptions'!$I$993)*$D276)/X$43</f>
        <v>200.99169516328888</v>
      </c>
      <c r="Y276" s="101">
        <f>(Y$40*(1-'Model Assumptions'!$I$993)*$D276)/Y$43</f>
        <v>189.8044993339972</v>
      </c>
      <c r="Z276" s="101">
        <f>(Z$40*(1-'Model Assumptions'!$I$993)*$D276)/Z$43</f>
        <v>145.28035298558567</v>
      </c>
      <c r="AA276" s="101">
        <f>(AA$40*(1-'Model Assumptions'!$I$993)*$D276)/AA$43</f>
        <v>141.4031326441351</v>
      </c>
      <c r="AB276" s="101">
        <f>(AB$40*(1-'Model Assumptions'!$I$993)*$D276)/AB$43</f>
        <v>130.96266582107248</v>
      </c>
      <c r="AC276" s="101">
        <f>(AC$40*(1-'Model Assumptions'!$I$993)*$D276)/AC$43</f>
        <v>175.38685902283603</v>
      </c>
      <c r="AD276" s="101">
        <f>(AD$40*(1-'Model Assumptions'!$I$993)*$D276)/AD$43</f>
        <v>171.64806176763679</v>
      </c>
      <c r="AE276" s="101">
        <f>(AE$40*(1-'Model Assumptions'!$I$993)*$D276)/AE$43</f>
        <v>160.42995259402099</v>
      </c>
      <c r="AF276" s="101">
        <f>(AF$40*(1-'Model Assumptions'!$I$993)*$D276)/AF$43</f>
        <v>121.76285455021745</v>
      </c>
      <c r="AG276" s="101">
        <f>(AG$40*(1-'Model Assumptions'!$I$993)*$D276)/AG$43</f>
        <v>117.87326887103725</v>
      </c>
      <c r="AH276" s="101">
        <f>(AH$40*(1-'Model Assumptions'!$I$993)*$D276)/AH$43</f>
        <v>107.40257566685771</v>
      </c>
      <c r="AI276" s="101">
        <f>(AI$40*(1-'Model Assumptions'!$I$993)*$D276)/AI$43</f>
        <v>205.21823629560183</v>
      </c>
      <c r="AJ276" s="101">
        <f>(AJ$40*(1-'Model Assumptions'!$I$993)*$D276)/AJ$43</f>
        <v>201.19091449337756</v>
      </c>
      <c r="AK276" s="101">
        <f>(AK$40*(1-'Model Assumptions'!$I$993)*$D276)/AK$43</f>
        <v>189.10551427066869</v>
      </c>
      <c r="AL276" s="101">
        <f>(AL$40*(1-'Model Assumptions'!$I$993)*$D276)/AL$43</f>
        <v>144.19495111820581</v>
      </c>
      <c r="AM276" s="101">
        <f>(AM$40*(1-'Model Assumptions'!$I$993)*$D276)/AM$43</f>
        <v>140.00584948068538</v>
      </c>
      <c r="AN276" s="101">
        <f>(AN$40*(1-'Model Assumptions'!$I$993)*$D276)/AN$43</f>
        <v>128.72728754483575</v>
      </c>
      <c r="AO276" s="101">
        <f>(AO$40*(1-'Model Assumptions'!$I$993)*$D276)/AO$43</f>
        <v>183.84852832755209</v>
      </c>
      <c r="AP276" s="101">
        <f>(AP$40*(1-'Model Assumptions'!$I$993)*$D276)/AP$43</f>
        <v>179.93112063848017</v>
      </c>
      <c r="AQ276" s="101">
        <f>(AQ$40*(1-'Model Assumptions'!$I$993)*$D276)/AQ$43</f>
        <v>168.17889757126451</v>
      </c>
      <c r="AR276" s="101">
        <f>(AR$40*(1-'Model Assumptions'!$I$993)*$D276)/AR$43</f>
        <v>127.64738138311354</v>
      </c>
      <c r="AS276" s="101">
        <f>(AS$40*(1-'Model Assumptions'!$I$993)*$D276)/AS$43</f>
        <v>123.57368956440308</v>
      </c>
      <c r="AT276" s="101">
        <f>(AT$40*(1-'Model Assumptions'!$I$993)*$D276)/AT$43</f>
        <v>112.60426107179457</v>
      </c>
      <c r="AU276" s="101">
        <f>(AU$40*(1-'Model Assumptions'!$I$993)*$D276)/AU$43</f>
        <v>221.44602465774142</v>
      </c>
      <c r="AV276" s="101">
        <f>(AV$40*(1-'Model Assumptions'!$I$993)*$D276)/AV$43</f>
        <v>217.26413613389659</v>
      </c>
      <c r="AW276" s="101">
        <f>(AW$40*(1-'Model Assumptions'!$I$993)*$D276)/AW$43</f>
        <v>204.72190537839811</v>
      </c>
      <c r="AX276" s="101">
        <f>(AX$40*(1-'Model Assumptions'!$I$993)*$D276)/AX$43</f>
        <v>156.41877442716594</v>
      </c>
      <c r="AY276" s="101">
        <f>(AY$40*(1-'Model Assumptions'!$I$993)*$D276)/AY$43</f>
        <v>152.07029732557456</v>
      </c>
      <c r="AZ276" s="101">
        <f>(AZ$40*(1-'Model Assumptions'!$I$993)*$D276)/AZ$43</f>
        <v>140.364444274845</v>
      </c>
      <c r="BA276" s="101">
        <f>(BA$40*(1-'Model Assumptions'!$I$993)*$D276)/BA$43</f>
        <v>178.04368922669144</v>
      </c>
      <c r="BB276" s="101">
        <f>(BB$40*(1-'Model Assumptions'!$I$993)*$D276)/BB$43</f>
        <v>173.23494677627443</v>
      </c>
      <c r="BC276" s="101">
        <f>(BC$40*(1-'Model Assumptions'!$I$993)*$D276)/BC$43</f>
        <v>158.81387164907727</v>
      </c>
      <c r="BD276" s="101">
        <f>(BD$40*(1-'Model Assumptions'!$I$993)*$D276)/BD$43</f>
        <v>118.58908453294219</v>
      </c>
      <c r="BE276" s="101">
        <f>(BE$40*(1-'Model Assumptions'!$I$993)*$D276)/BE$43</f>
        <v>113.59074023733727</v>
      </c>
      <c r="BF276" s="101">
        <f>(BF$40*(1-'Model Assumptions'!$I$993)*$D276)/BF$43</f>
        <v>100.12900922899833</v>
      </c>
      <c r="BG276" s="101">
        <f>(BG$40*(1-'Model Assumptions'!$I$993)*$D276)/BG$43</f>
        <v>225.91643772861127</v>
      </c>
      <c r="BH276" s="101">
        <f>(BH$40*(1-'Model Assumptions'!$I$993)*$D276)/BH$43</f>
        <v>221.1128475022482</v>
      </c>
      <c r="BI276" s="101">
        <f>(BI$40*(1-'Model Assumptions'!$I$993)*$D276)/BI$43</f>
        <v>206.70379423117708</v>
      </c>
      <c r="BJ276" s="101">
        <f>(BJ$40*(1-'Model Assumptions'!$I$993)*$D276)/BJ$43</f>
        <v>156.9092661571085</v>
      </c>
      <c r="BK276" s="101">
        <f>(BK$40*(1-'Model Assumptions'!$I$993)*$D276)/BK$43</f>
        <v>151.91366971433237</v>
      </c>
      <c r="BL276" s="101">
        <f>(BL$40*(1-'Model Assumptions'!$I$993)*$D276)/BL$43</f>
        <v>138.46567797013751</v>
      </c>
      <c r="BM276" s="101">
        <f>(BM$40*(1-'Model Assumptions'!$I$993)*$D276)/BM$43</f>
        <v>232.98185431468832</v>
      </c>
      <c r="BN276" s="101">
        <f>(BN$40*(1-'Model Assumptions'!$I$993)*$D276)/BN$43</f>
        <v>227.57373646598714</v>
      </c>
      <c r="BO276" s="101">
        <f>(BO$40*(1-'Model Assumptions'!$I$993)*$D276)/BO$43</f>
        <v>211.35281773591961</v>
      </c>
      <c r="BP276" s="101">
        <f>(BP$40*(1-'Model Assumptions'!$I$993)*$D276)/BP$43</f>
        <v>159.56506591615315</v>
      </c>
      <c r="BQ276" s="101">
        <f>(BQ$40*(1-'Model Assumptions'!$I$993)*$D276)/BQ$43</f>
        <v>153.94158510199398</v>
      </c>
      <c r="BR276" s="101">
        <f>(BR$40*(1-'Model Assumptions'!$I$993)*$D276)/BR$43</f>
        <v>138.80091601525228</v>
      </c>
      <c r="BS276" s="101">
        <f>(BS$40*(1-'Model Assumptions'!$I$993)*$D276)/BS$43</f>
        <v>195.50457654575942</v>
      </c>
      <c r="BT276" s="101">
        <f>(BT$40*(1-'Model Assumptions'!$I$993)*$D276)/BT$43</f>
        <v>190.73876929579251</v>
      </c>
      <c r="BU276" s="101">
        <f>(BU$40*(1-'Model Assumptions'!$I$993)*$D276)/BU$43</f>
        <v>176.44478236192779</v>
      </c>
      <c r="BV276" s="101">
        <f>(BV$40*(1-'Model Assumptions'!$I$993)*$D276)/BV$43</f>
        <v>132.77075298242929</v>
      </c>
      <c r="BW276" s="101">
        <f>(BW$40*(1-'Model Assumptions'!$I$993)*$D276)/BW$43</f>
        <v>127.8150004056709</v>
      </c>
      <c r="BX276" s="101">
        <f>(BX$40*(1-'Model Assumptions'!$I$993)*$D276)/BX$43</f>
        <v>114.47280099538519</v>
      </c>
      <c r="BY276" s="101">
        <f>(BY$40*(1-'Model Assumptions'!$I$993)*$D276)/BY$43</f>
        <v>267.2716228021979</v>
      </c>
      <c r="BZ276" s="101">
        <f>(BZ$40*(1-'Model Assumptions'!$I$993)*$D276)/BZ$43</f>
        <v>261.59730671070582</v>
      </c>
      <c r="CA276" s="101">
        <f>(CA$40*(1-'Model Assumptions'!$I$993)*$D276)/CA$43</f>
        <v>244.57607584424741</v>
      </c>
      <c r="CB276" s="101">
        <f>(CB$40*(1-'Model Assumptions'!$I$993)*$D276)/CB$43</f>
        <v>185.67516349550337</v>
      </c>
      <c r="CC276" s="101">
        <f>(CC$40*(1-'Model Assumptions'!$I$993)*$D276)/CC$43</f>
        <v>179.77414954563443</v>
      </c>
      <c r="CD276" s="101">
        <f>(CD$40*(1-'Model Assumptions'!$I$993)*$D276)/CD$43</f>
        <v>163.88743841587083</v>
      </c>
      <c r="CE276" s="101">
        <f>(CE$40*(1-'Model Assumptions'!$I$993)*$D276)/CE$43</f>
        <v>262.74625267475193</v>
      </c>
      <c r="CF276" s="101">
        <f>(CF$40*(1-'Model Assumptions'!$I$993)*$D276)/CF$43</f>
        <v>256.36264707182323</v>
      </c>
      <c r="CG276" s="101">
        <f>(CG$40*(1-'Model Assumptions'!$I$993)*$D276)/CG$43</f>
        <v>237.20667803898331</v>
      </c>
      <c r="CH276" s="101">
        <f>(CH$40*(1-'Model Assumptions'!$I$993)*$D276)/CH$43</f>
        <v>178.52799828776921</v>
      </c>
      <c r="CI276" s="101">
        <f>(CI$40*(1-'Model Assumptions'!$I$993)*$D276)/CI$43</f>
        <v>171.88781192695043</v>
      </c>
      <c r="CJ276" s="101">
        <f>(CJ$40*(1-'Model Assumptions'!$I$993)*$D276)/CJ$43</f>
        <v>154.0089074962998</v>
      </c>
      <c r="CK276" s="101">
        <f>(CK$40*(1-'Model Assumptions'!$I$993)*$D276)/CK$43</f>
        <v>334.66271342875694</v>
      </c>
      <c r="CL276" s="101">
        <f>(CL$40*(1-'Model Assumptions'!$I$993)*$D276)/CL$43</f>
        <v>327.85662545339881</v>
      </c>
      <c r="CM276" s="101">
        <f>(CM$40*(1-'Model Assumptions'!$I$993)*$D276)/CM$43</f>
        <v>307.43836152732439</v>
      </c>
      <c r="CN276" s="101">
        <f>(CN$40*(1-'Model Assumptions'!$I$993)*$D276)/CN$43</f>
        <v>233.97279874107784</v>
      </c>
      <c r="CO276" s="101">
        <f>(CO$40*(1-'Model Assumptions'!$I$993)*$D276)/CO$43</f>
        <v>226.89432985406393</v>
      </c>
      <c r="CP276" s="101">
        <f>(CP$40*(1-'Model Assumptions'!$I$993)*$D276)/CP$43</f>
        <v>207.83797048626832</v>
      </c>
      <c r="CQ276" s="101">
        <f>(CQ$40*(1-'Model Assumptions'!$I$993)*$D276)/CQ$43</f>
        <v>386.3910429311004</v>
      </c>
      <c r="CR276" s="101">
        <f>(CR$40*(1-'Model Assumptions'!$I$993)*$D276)/CR$43</f>
        <v>378.54077088079458</v>
      </c>
      <c r="CS276" s="101">
        <f>(CS$40*(1-'Model Assumptions'!$I$993)*$D276)/CS$43</f>
        <v>354.98823732185906</v>
      </c>
      <c r="CT276" s="101">
        <f>(CT$40*(1-'Model Assumptions'!$I$993)*$D276)/CT$43</f>
        <v>270.17163798140302</v>
      </c>
      <c r="CU276" s="101">
        <f>(CU$40*(1-'Model Assumptions'!$I$993)*$D276)/CU$43</f>
        <v>262.00776722700925</v>
      </c>
      <c r="CV276" s="101">
        <f>(CV$40*(1-'Model Assumptions'!$I$993)*$D276)/CV$43</f>
        <v>240.0249445965313</v>
      </c>
      <c r="CW276" s="101">
        <f>(CW$40*(1-'Model Assumptions'!$I$993)*$D276)/CW$43</f>
        <v>350.71704358107786</v>
      </c>
      <c r="CX276" s="101">
        <f>(CX$40*(1-'Model Assumptions'!$I$993)*$D276)/CX$43</f>
        <v>342.60400810401711</v>
      </c>
      <c r="CY276" s="101">
        <f>(CY$40*(1-'Model Assumptions'!$I$993)*$D276)/CY$43</f>
        <v>318.26146685679879</v>
      </c>
      <c r="CZ276" s="101">
        <f>(CZ$40*(1-'Model Assumptions'!$I$993)*$D276)/CZ$43</f>
        <v>240.3299562605292</v>
      </c>
      <c r="DA276" s="101">
        <f>(DA$40*(1-'Model Assumptions'!$I$993)*$D276)/DA$43</f>
        <v>231.89130022325443</v>
      </c>
      <c r="DB276" s="101">
        <f>(DB$40*(1-'Model Assumptions'!$I$993)*$D276)/DB$43</f>
        <v>209.17205303465548</v>
      </c>
      <c r="DC276" s="101">
        <f>(DC$40*(1-'Model Assumptions'!$I$993)*$D276)/DC$43</f>
        <v>68.957366738980568</v>
      </c>
      <c r="DD276" s="101">
        <f>(DD$40*(1-'Model Assumptions'!$I$993)*$D276)/DD$43</f>
        <v>66.269623190801028</v>
      </c>
      <c r="DE276" s="101">
        <f>(DE$40*(1-'Model Assumptions'!$I$993)*$D276)/DE$43</f>
        <v>60.897570910477988</v>
      </c>
      <c r="DF276" s="101">
        <f>(DF$40*(1-'Model Assumptions'!$I$993)*$D276)/DF$43</f>
        <v>41.840181097871593</v>
      </c>
      <c r="DG276" s="101">
        <f>(DG$40*(1-'Model Assumptions'!$I$993)*$D276)/DG$43</f>
        <v>39.046988697386489</v>
      </c>
      <c r="DH276" s="101">
        <f>(DH$40*(1-'Model Assumptions'!$I$993)*$D276)/DH$43</f>
        <v>33.673562490649033</v>
      </c>
      <c r="DI276" s="101">
        <f>(DI$40*(1-'Model Assumptions'!$I$993)*$D276)/DI$43</f>
        <v>57.773605725724906</v>
      </c>
      <c r="DJ276" s="101">
        <f>(DJ$40*(1-'Model Assumptions'!$I$993)*$D276)/DJ$43</f>
        <v>55.510061957992868</v>
      </c>
      <c r="DK276" s="101">
        <f>(DK$40*(1-'Model Assumptions'!$I$993)*$D276)/DK$43</f>
        <v>50.981257014510817</v>
      </c>
      <c r="DL276" s="101">
        <f>(DL$40*(1-'Model Assumptions'!$I$993)*$D276)/DL$43</f>
        <v>34.987036142820088</v>
      </c>
      <c r="DM276" s="101">
        <f>(DM$40*(1-'Model Assumptions'!$I$993)*$D276)/DM$43</f>
        <v>32.632126268530136</v>
      </c>
      <c r="DN276" s="101">
        <f>(DN$40*(1-'Model Assumptions'!$I$993)*$D276)/DN$43</f>
        <v>28.103664806651675</v>
      </c>
      <c r="DO276" s="101">
        <f>(DO$40*(1-'Model Assumptions'!$I$993)*$D276)/DO$43</f>
        <v>71.679458447520219</v>
      </c>
      <c r="DP276" s="101">
        <f>(DP$40*(1-'Model Assumptions'!$I$993)*$D276)/DP$43</f>
        <v>69.086172340331018</v>
      </c>
      <c r="DQ276" s="101">
        <f>(DQ$40*(1-'Model Assumptions'!$I$993)*$D276)/DQ$43</f>
        <v>63.897882717934628</v>
      </c>
      <c r="DR276" s="101">
        <f>(DR$40*(1-'Model Assumptions'!$I$993)*$D276)/DR$43</f>
        <v>44.479493739943351</v>
      </c>
      <c r="DS276" s="101">
        <f>(DS$40*(1-'Model Assumptions'!$I$993)*$D276)/DS$43</f>
        <v>41.782476188466589</v>
      </c>
      <c r="DT276" s="101">
        <f>(DT$40*(1-'Model Assumptions'!$I$993)*$D276)/DT$43</f>
        <v>36.595903974088188</v>
      </c>
      <c r="DU276" s="101">
        <f>(DU$40*(1-'Model Assumptions'!$I$993)*$D276)/DU$43</f>
        <v>104.95939102044225</v>
      </c>
      <c r="DV276" s="101">
        <f>(DV$40*(1-'Model Assumptions'!$I$993)*$D276)/DV$43</f>
        <v>100.91489513803792</v>
      </c>
      <c r="DW276" s="101">
        <f>(DW$40*(1-'Model Assumptions'!$I$993)*$D276)/DW$43</f>
        <v>92.8241859652112</v>
      </c>
      <c r="DX276" s="101">
        <f>(DX$40*(1-'Model Assumptions'!$I$993)*$D276)/DX$43</f>
        <v>63.904065386799452</v>
      </c>
      <c r="DY276" s="101">
        <f>(DY$40*(1-'Model Assumptions'!$I$993)*$D276)/DY$43</f>
        <v>59.69710270589173</v>
      </c>
      <c r="DZ276" s="101">
        <f>(DZ$40*(1-'Model Assumptions'!$I$993)*$D276)/DZ$43</f>
        <v>51.607423977875833</v>
      </c>
      <c r="EA276" s="101">
        <f>(EA$40*(1-'Model Assumptions'!$I$993)*$D276)/EA$43</f>
        <v>165.1511072355197</v>
      </c>
      <c r="EB276" s="101">
        <f>(EB$40*(1-'Model Assumptions'!$I$993)*$D276)/EB$43</f>
        <v>161.21309065023178</v>
      </c>
      <c r="EC276" s="101">
        <f>(EC$40*(1-'Model Assumptions'!$I$993)*$D276)/EC$43</f>
        <v>153.33534007163783</v>
      </c>
      <c r="ED276" s="101">
        <f>(ED$40*(1-'Model Assumptions'!$I$993)*$D276)/ED$43</f>
        <v>112.58640002840731</v>
      </c>
      <c r="EE276" s="101">
        <f>(EE$40*(1-'Model Assumptions'!$I$993)*$D276)/EE$43</f>
        <v>108.49072538706638</v>
      </c>
      <c r="EF276" s="101">
        <f>(EF$40*(1-'Model Assumptions'!$I$993)*$D276)/EF$43</f>
        <v>100.61400525328325</v>
      </c>
      <c r="EG276" s="101" t="e">
        <f>(EG$40*(1-'Model Assumptions'!$I$993)*$D276)/EG$43</f>
        <v>#DIV/0!</v>
      </c>
      <c r="EH276" s="101" t="e">
        <f>(EH$40*(1-'Model Assumptions'!$I$993)*$D276)/EH$43</f>
        <v>#DIV/0!</v>
      </c>
      <c r="EI276" s="101" t="e">
        <f>(EI$40*(1-'Model Assumptions'!$I$993)*$D276)/EI$43</f>
        <v>#DIV/0!</v>
      </c>
      <c r="EJ276" s="101" t="e">
        <f>(EJ$40*(1-'Model Assumptions'!$I$993)*$D276)/EJ$43</f>
        <v>#DIV/0!</v>
      </c>
      <c r="EK276" s="101" t="e">
        <f>(EK$40*(1-'Model Assumptions'!$I$993)*$D276)/EK$43</f>
        <v>#DIV/0!</v>
      </c>
      <c r="EL276" s="101" t="e">
        <f>(EL$40*(1-'Model Assumptions'!$I$993)*$D276)/EL$43</f>
        <v>#DIV/0!</v>
      </c>
      <c r="EM276" s="101" t="e">
        <f>(EM$40*(1-'Model Assumptions'!$I$993)*$D276)/EM$43</f>
        <v>#DIV/0!</v>
      </c>
      <c r="EN276" s="101" t="e">
        <f>(EN$40*(1-'Model Assumptions'!$I$993)*$D276)/EN$43</f>
        <v>#DIV/0!</v>
      </c>
      <c r="EO276" s="101" t="e">
        <f>(EO$40*(1-'Model Assumptions'!$I$993)*$D276)/EO$43</f>
        <v>#DIV/0!</v>
      </c>
      <c r="EP276" s="101" t="e">
        <f>(EP$40*(1-'Model Assumptions'!$I$993)*$D276)/EP$43</f>
        <v>#DIV/0!</v>
      </c>
      <c r="EQ276" s="101" t="e">
        <f>(EQ$40*(1-'Model Assumptions'!$I$993)*$D276)/EQ$43</f>
        <v>#DIV/0!</v>
      </c>
      <c r="ER276" s="101" t="e">
        <f>(ER$40*(1-'Model Assumptions'!$I$993)*$D276)/ER$43</f>
        <v>#DIV/0!</v>
      </c>
      <c r="ES276" s="101" t="e">
        <f>(ES$40*(1-'Model Assumptions'!$I$993)*$D276)/ES$43</f>
        <v>#DIV/0!</v>
      </c>
      <c r="ET276" s="101" t="e">
        <f>(ET$40*(1-'Model Assumptions'!$I$993)*$D276)/ET$43</f>
        <v>#DIV/0!</v>
      </c>
      <c r="EU276" s="101" t="e">
        <f>(EU$40*(1-'Model Assumptions'!$I$993)*$D276)/EU$43</f>
        <v>#DIV/0!</v>
      </c>
      <c r="EV276" s="101" t="e">
        <f>(EV$40*(1-'Model Assumptions'!$I$993)*$D276)/EV$43</f>
        <v>#DIV/0!</v>
      </c>
      <c r="EW276" s="101" t="e">
        <f>(EW$40*(1-'Model Assumptions'!$I$993)*$D276)/EW$43</f>
        <v>#DIV/0!</v>
      </c>
      <c r="EX276" s="101" t="e">
        <f>(EX$40*(1-'Model Assumptions'!$I$993)*$D276)/EX$43</f>
        <v>#DIV/0!</v>
      </c>
      <c r="EY276" s="101" t="e">
        <f>(EY$40*(1-'Model Assumptions'!$I$993)*$D276)/EY$43</f>
        <v>#DIV/0!</v>
      </c>
      <c r="EZ276" s="101" t="e">
        <f>(EZ$40*(1-'Model Assumptions'!$I$993)*$D276)/EZ$43</f>
        <v>#DIV/0!</v>
      </c>
      <c r="FA276" s="101" t="e">
        <f>(FA$40*(1-'Model Assumptions'!$I$993)*$D276)/FA$43</f>
        <v>#DIV/0!</v>
      </c>
      <c r="FB276" s="101" t="e">
        <f>(FB$40*(1-'Model Assumptions'!$I$993)*$D276)/FB$43</f>
        <v>#DIV/0!</v>
      </c>
      <c r="FC276" s="101" t="e">
        <f>(FC$40*(1-'Model Assumptions'!$I$993)*$D276)/FC$43</f>
        <v>#DIV/0!</v>
      </c>
      <c r="FD276" s="101" t="e">
        <f>(FD$40*(1-'Model Assumptions'!$I$993)*$D276)/FD$43</f>
        <v>#DIV/0!</v>
      </c>
      <c r="FE276" s="101" t="e">
        <f>(FE$40*(1-'Model Assumptions'!$I$993)*$D276)/FE$43</f>
        <v>#DIV/0!</v>
      </c>
      <c r="FF276" s="101" t="e">
        <f>(FF$40*(1-'Model Assumptions'!$I$993)*$D276)/FF$43</f>
        <v>#DIV/0!</v>
      </c>
      <c r="FG276" s="101" t="e">
        <f>(FG$40*(1-'Model Assumptions'!$I$993)*$D276)/FG$43</f>
        <v>#DIV/0!</v>
      </c>
      <c r="FH276" s="101" t="e">
        <f>(FH$40*(1-'Model Assumptions'!$I$993)*$D276)/FH$43</f>
        <v>#DIV/0!</v>
      </c>
      <c r="FI276" s="101" t="e">
        <f>(FI$40*(1-'Model Assumptions'!$I$993)*$D276)/FI$43</f>
        <v>#DIV/0!</v>
      </c>
      <c r="FJ276" s="101" t="e">
        <f>(FJ$40*(1-'Model Assumptions'!$I$993)*$D276)/FJ$43</f>
        <v>#DIV/0!</v>
      </c>
      <c r="FK276" s="101" t="e">
        <f>(FK$40*(1-'Model Assumptions'!$I$993)*$D276)/FK$43</f>
        <v>#DIV/0!</v>
      </c>
      <c r="FL276" s="101" t="e">
        <f>(FL$40*(1-'Model Assumptions'!$I$993)*$D276)/FL$43</f>
        <v>#DIV/0!</v>
      </c>
      <c r="FM276" s="101" t="e">
        <f>(FM$40*(1-'Model Assumptions'!$I$993)*$D276)/FM$43</f>
        <v>#DIV/0!</v>
      </c>
      <c r="FN276" s="101" t="e">
        <f>(FN$40*(1-'Model Assumptions'!$I$993)*$D276)/FN$43</f>
        <v>#DIV/0!</v>
      </c>
      <c r="FO276" s="101" t="e">
        <f>(FO$40*(1-'Model Assumptions'!$I$993)*$D276)/FO$43</f>
        <v>#DIV/0!</v>
      </c>
      <c r="FP276" s="101" t="e">
        <f>(FP$40*(1-'Model Assumptions'!$I$993)*$D276)/FP$43</f>
        <v>#DIV/0!</v>
      </c>
      <c r="FQ276" s="101" t="e">
        <f>(FQ$40*(1-'Model Assumptions'!$I$993)*$D276)/FQ$43</f>
        <v>#DIV/0!</v>
      </c>
      <c r="FR276" s="101" t="e">
        <f>(FR$40*(1-'Model Assumptions'!$I$993)*$D276)/FR$43</f>
        <v>#DIV/0!</v>
      </c>
      <c r="FS276" s="101" t="e">
        <f>(FS$40*(1-'Model Assumptions'!$I$993)*$D276)/FS$43</f>
        <v>#DIV/0!</v>
      </c>
      <c r="FT276" s="101" t="e">
        <f>(FT$40*(1-'Model Assumptions'!$I$993)*$D276)/FT$43</f>
        <v>#DIV/0!</v>
      </c>
      <c r="FU276" s="101" t="e">
        <f>(FU$40*(1-'Model Assumptions'!$I$993)*$D276)/FU$43</f>
        <v>#DIV/0!</v>
      </c>
      <c r="FV276" s="101" t="e">
        <f>(FV$40*(1-'Model Assumptions'!$I$993)*$D276)/FV$43</f>
        <v>#DIV/0!</v>
      </c>
      <c r="FW276" s="101" t="e">
        <f>(FW$40*(1-'Model Assumptions'!$I$993)*$D276)/FW$43</f>
        <v>#DIV/0!</v>
      </c>
      <c r="FX276" s="101" t="e">
        <f>(FX$40*(1-'Model Assumptions'!$I$993)*$D276)/FX$43</f>
        <v>#DIV/0!</v>
      </c>
      <c r="FY276" s="101" t="e">
        <f>(FY$40*(1-'Model Assumptions'!$I$993)*$D276)/FY$43</f>
        <v>#DIV/0!</v>
      </c>
      <c r="FZ276" s="101" t="e">
        <f>(FZ$40*(1-'Model Assumptions'!$I$993)*$D276)/FZ$43</f>
        <v>#DIV/0!</v>
      </c>
      <c r="GA276" s="101" t="e">
        <f>(GA$40*(1-'Model Assumptions'!$I$993)*$D276)/GA$43</f>
        <v>#DIV/0!</v>
      </c>
      <c r="GB276" s="101" t="e">
        <f>(GB$40*(1-'Model Assumptions'!$I$993)*$D276)/GB$43</f>
        <v>#DIV/0!</v>
      </c>
      <c r="GC276" s="101" t="e">
        <f>(GC$40*(1-'Model Assumptions'!$I$993)*$D276)/GC$43</f>
        <v>#DIV/0!</v>
      </c>
      <c r="GD276" s="101" t="e">
        <f>(GD$40*(1-'Model Assumptions'!$I$993)*$D276)/GD$43</f>
        <v>#DIV/0!</v>
      </c>
      <c r="GE276" s="101" t="e">
        <f>(GE$40*(1-'Model Assumptions'!$I$993)*$D276)/GE$43</f>
        <v>#DIV/0!</v>
      </c>
      <c r="GF276" s="101" t="e">
        <f>(GF$40*(1-'Model Assumptions'!$I$993)*$D276)/GF$43</f>
        <v>#DIV/0!</v>
      </c>
      <c r="GG276" s="101" t="e">
        <f>(GG$40*(1-'Model Assumptions'!$I$993)*$D276)/GG$43</f>
        <v>#DIV/0!</v>
      </c>
      <c r="GH276" s="101" t="e">
        <f>(GH$40*(1-'Model Assumptions'!$I$993)*$D276)/GH$43</f>
        <v>#DIV/0!</v>
      </c>
      <c r="GI276" s="101" t="e">
        <f>(GI$40*(1-'Model Assumptions'!$I$993)*$D276)/GI$43</f>
        <v>#DIV/0!</v>
      </c>
      <c r="GJ276" s="101" t="e">
        <f>(GJ$40*(1-'Model Assumptions'!$I$993)*$D276)/GJ$43</f>
        <v>#DIV/0!</v>
      </c>
      <c r="GK276" s="101" t="e">
        <f>(GK$40*(1-'Model Assumptions'!$I$993)*$D276)/GK$43</f>
        <v>#DIV/0!</v>
      </c>
      <c r="GL276" s="101" t="e">
        <f>(GL$40*(1-'Model Assumptions'!$I$993)*$D276)/GL$43</f>
        <v>#DIV/0!</v>
      </c>
      <c r="GM276" s="101" t="e">
        <f>(GM$40*(1-'Model Assumptions'!$I$993)*$D276)/GM$43</f>
        <v>#DIV/0!</v>
      </c>
      <c r="GN276" s="101" t="e">
        <f>(GN$40*(1-'Model Assumptions'!$I$993)*$D276)/GN$43</f>
        <v>#DIV/0!</v>
      </c>
      <c r="GO276" s="101" t="e">
        <f>(GO$40*(1-'Model Assumptions'!$I$993)*$D276)/GO$43</f>
        <v>#DIV/0!</v>
      </c>
      <c r="GP276" s="101" t="e">
        <f>(GP$40*(1-'Model Assumptions'!$I$993)*$D276)/GP$43</f>
        <v>#DIV/0!</v>
      </c>
      <c r="GQ276" s="101" t="e">
        <f>(GQ$40*(1-'Model Assumptions'!$I$993)*$D276)/GQ$43</f>
        <v>#DIV/0!</v>
      </c>
      <c r="GR276" s="101" t="e">
        <f>(GR$40*(1-'Model Assumptions'!$I$993)*$D276)/GR$43</f>
        <v>#DIV/0!</v>
      </c>
      <c r="GS276" s="101" t="e">
        <f>(GS$40*(1-'Model Assumptions'!$I$993)*$D276)/GS$43</f>
        <v>#DIV/0!</v>
      </c>
      <c r="GT276" s="101" t="e">
        <f>(GT$40*(1-'Model Assumptions'!$I$993)*$D276)/GT$43</f>
        <v>#DIV/0!</v>
      </c>
      <c r="GU276" s="101" t="e">
        <f>(GU$40*(1-'Model Assumptions'!$I$993)*$D276)/GU$43</f>
        <v>#DIV/0!</v>
      </c>
      <c r="GV276" s="101" t="e">
        <f>(GV$40*(1-'Model Assumptions'!$I$993)*$D276)/GV$43</f>
        <v>#DIV/0!</v>
      </c>
      <c r="GX276" s="230"/>
    </row>
    <row r="277" spans="1:206" ht="12" hidden="1" customHeight="1" x14ac:dyDescent="0.2">
      <c r="A277" s="230"/>
      <c r="B277" s="230"/>
      <c r="C277" s="102">
        <f t="shared" si="381"/>
        <v>31</v>
      </c>
      <c r="D277" s="122">
        <f>1/(1+'Model Assumptions'!$I$991/12)^C276</f>
        <v>0.88272611285549329</v>
      </c>
      <c r="E277" s="101">
        <f>(E$40*(1-'Model Assumptions'!$I$993)*$D277)/E$43</f>
        <v>98.149654443817653</v>
      </c>
      <c r="F277" s="101">
        <f>(F$40*(1-'Model Assumptions'!$I$993)*$D277)/F$43</f>
        <v>95.608175624142575</v>
      </c>
      <c r="G277" s="101">
        <f>(G$40*(1-'Model Assumptions'!$I$993)*$D277)/G$43</f>
        <v>87.983739165117356</v>
      </c>
      <c r="H277" s="101">
        <f>(H$40*(1-'Model Assumptions'!$I$993)*$D277)/H$43</f>
        <v>65.915630480035688</v>
      </c>
      <c r="I277" s="101">
        <f>(I$40*(1-'Model Assumptions'!$I$993)*$D277)/I$43</f>
        <v>63.272218862478603</v>
      </c>
      <c r="J277" s="101">
        <f>(J$40*(1-'Model Assumptions'!$I$993)*$D277)/J$43</f>
        <v>56.157446392863335</v>
      </c>
      <c r="K277" s="101">
        <f>(K$40*(1-'Model Assumptions'!$I$993)*$D277)/K$43</f>
        <v>111.83532975676512</v>
      </c>
      <c r="L277" s="101">
        <f>(L$40*(1-'Model Assumptions'!$I$993)*$D277)/L$43</f>
        <v>109.08690683400748</v>
      </c>
      <c r="M277" s="101">
        <f>(M$40*(1-'Model Assumptions'!$I$993)*$D277)/M$43</f>
        <v>100.84163806573459</v>
      </c>
      <c r="N277" s="101">
        <f>(N$40*(1-'Model Assumptions'!$I$993)*$D277)/N$43</f>
        <v>75.836633398724203</v>
      </c>
      <c r="O277" s="101">
        <f>(O$40*(1-'Model Assumptions'!$I$993)*$D277)/O$43</f>
        <v>72.978410381603766</v>
      </c>
      <c r="P277" s="101">
        <f>(P$40*(1-'Model Assumptions'!$I$993)*$D277)/P$43</f>
        <v>65.28214208514494</v>
      </c>
      <c r="Q277" s="101">
        <f>(Q$40*(1-'Model Assumptions'!$I$993)*$D277)/Q$43</f>
        <v>111.71389974586543</v>
      </c>
      <c r="R277" s="101">
        <f>(R$40*(1-'Model Assumptions'!$I$993)*$D277)/R$43</f>
        <v>108.96889738679511</v>
      </c>
      <c r="S277" s="101">
        <f>(S$40*(1-'Model Assumptions'!$I$993)*$D277)/S$43</f>
        <v>100.73218002774051</v>
      </c>
      <c r="T277" s="101">
        <f>(T$40*(1-'Model Assumptions'!$I$993)*$D277)/T$43</f>
        <v>75.753171644753721</v>
      </c>
      <c r="U277" s="101">
        <f>(U$40*(1-'Model Assumptions'!$I$993)*$D277)/U$43</f>
        <v>72.899053304058057</v>
      </c>
      <c r="V277" s="101">
        <f>(V$40*(1-'Model Assumptions'!$I$993)*$D277)/V$43</f>
        <v>65.21099436044878</v>
      </c>
      <c r="W277" s="101">
        <f>(W$40*(1-'Model Assumptions'!$I$993)*$D277)/W$43</f>
        <v>203.87072660950716</v>
      </c>
      <c r="X277" s="101">
        <f>(X$40*(1-'Model Assumptions'!$I$993)*$D277)/X$43</f>
        <v>200.15770472692668</v>
      </c>
      <c r="Y277" s="101">
        <f>(Y$40*(1-'Model Assumptions'!$I$993)*$D277)/Y$43</f>
        <v>189.01692879734159</v>
      </c>
      <c r="Z277" s="101">
        <f>(Z$40*(1-'Model Assumptions'!$I$993)*$D277)/Z$43</f>
        <v>144.6775299441517</v>
      </c>
      <c r="AA277" s="101">
        <f>(AA$40*(1-'Model Assumptions'!$I$993)*$D277)/AA$43</f>
        <v>140.81639765391049</v>
      </c>
      <c r="AB277" s="101">
        <f>(AB$40*(1-'Model Assumptions'!$I$993)*$D277)/AB$43</f>
        <v>130.41925226994772</v>
      </c>
      <c r="AC277" s="101">
        <f>(AC$40*(1-'Model Assumptions'!$I$993)*$D277)/AC$43</f>
        <v>174.65911271983671</v>
      </c>
      <c r="AD277" s="101">
        <f>(AD$40*(1-'Model Assumptions'!$I$993)*$D277)/AD$43</f>
        <v>170.93582914619432</v>
      </c>
      <c r="AE277" s="101">
        <f>(AE$40*(1-'Model Assumptions'!$I$993)*$D277)/AE$43</f>
        <v>159.76426814342338</v>
      </c>
      <c r="AF277" s="101">
        <f>(AF$40*(1-'Model Assumptions'!$I$993)*$D277)/AF$43</f>
        <v>121.25761448984311</v>
      </c>
      <c r="AG277" s="101">
        <f>(AG$40*(1-'Model Assumptions'!$I$993)*$D277)/AG$43</f>
        <v>117.38416817032756</v>
      </c>
      <c r="AH277" s="101">
        <f>(AH$40*(1-'Model Assumptions'!$I$993)*$D277)/AH$43</f>
        <v>106.95692182591641</v>
      </c>
      <c r="AI277" s="101">
        <f>(AI$40*(1-'Model Assumptions'!$I$993)*$D277)/AI$43</f>
        <v>204.36670834416779</v>
      </c>
      <c r="AJ277" s="101">
        <f>(AJ$40*(1-'Model Assumptions'!$I$993)*$D277)/AJ$43</f>
        <v>200.35609742079092</v>
      </c>
      <c r="AK277" s="101">
        <f>(AK$40*(1-'Model Assumptions'!$I$993)*$D277)/AK$43</f>
        <v>188.32084408697301</v>
      </c>
      <c r="AL277" s="101">
        <f>(AL$40*(1-'Model Assumptions'!$I$993)*$D277)/AL$43</f>
        <v>143.59663181896016</v>
      </c>
      <c r="AM277" s="101">
        <f>(AM$40*(1-'Model Assumptions'!$I$993)*$D277)/AM$43</f>
        <v>139.42491234591074</v>
      </c>
      <c r="AN277" s="101">
        <f>(AN$40*(1-'Model Assumptions'!$I$993)*$D277)/AN$43</f>
        <v>128.19314942224307</v>
      </c>
      <c r="AO277" s="101">
        <f>(AO$40*(1-'Model Assumptions'!$I$993)*$D277)/AO$43</f>
        <v>183.08567136353733</v>
      </c>
      <c r="AP277" s="101">
        <f>(AP$40*(1-'Model Assumptions'!$I$993)*$D277)/AP$43</f>
        <v>179.1845184781545</v>
      </c>
      <c r="AQ277" s="101">
        <f>(AQ$40*(1-'Model Assumptions'!$I$993)*$D277)/AQ$43</f>
        <v>167.48105982200613</v>
      </c>
      <c r="AR277" s="101">
        <f>(AR$40*(1-'Model Assumptions'!$I$993)*$D277)/AR$43</f>
        <v>127.11772419895125</v>
      </c>
      <c r="AS277" s="101">
        <f>(AS$40*(1-'Model Assumptions'!$I$993)*$D277)/AS$43</f>
        <v>123.0609356657956</v>
      </c>
      <c r="AT277" s="101">
        <f>(AT$40*(1-'Model Assumptions'!$I$993)*$D277)/AT$43</f>
        <v>112.13702347398629</v>
      </c>
      <c r="AU277" s="101">
        <f>(AU$40*(1-'Model Assumptions'!$I$993)*$D277)/AU$43</f>
        <v>220.52716148488773</v>
      </c>
      <c r="AV277" s="101">
        <f>(AV$40*(1-'Model Assumptions'!$I$993)*$D277)/AV$43</f>
        <v>216.36262519558167</v>
      </c>
      <c r="AW277" s="101">
        <f>(AW$40*(1-'Model Assumptions'!$I$993)*$D277)/AW$43</f>
        <v>203.87243689135082</v>
      </c>
      <c r="AX277" s="101">
        <f>(AX$40*(1-'Model Assumptions'!$I$993)*$D277)/AX$43</f>
        <v>155.76973386937689</v>
      </c>
      <c r="AY277" s="101">
        <f>(AY$40*(1-'Model Assumptions'!$I$993)*$D277)/AY$43</f>
        <v>151.43930024123605</v>
      </c>
      <c r="AZ277" s="101">
        <f>(AZ$40*(1-'Model Assumptions'!$I$993)*$D277)/AZ$43</f>
        <v>139.78201919486639</v>
      </c>
      <c r="BA277" s="101">
        <f>(BA$40*(1-'Model Assumptions'!$I$993)*$D277)/BA$43</f>
        <v>177.30491873197491</v>
      </c>
      <c r="BB277" s="101">
        <f>(BB$40*(1-'Model Assumptions'!$I$993)*$D277)/BB$43</f>
        <v>172.51612956973386</v>
      </c>
      <c r="BC277" s="101">
        <f>(BC$40*(1-'Model Assumptions'!$I$993)*$D277)/BC$43</f>
        <v>158.15489292854167</v>
      </c>
      <c r="BD277" s="101">
        <f>(BD$40*(1-'Model Assumptions'!$I$993)*$D277)/BD$43</f>
        <v>118.09701364276401</v>
      </c>
      <c r="BE277" s="101">
        <f>(BE$40*(1-'Model Assumptions'!$I$993)*$D277)/BE$43</f>
        <v>113.11940936498317</v>
      </c>
      <c r="BF277" s="101">
        <f>(BF$40*(1-'Model Assumptions'!$I$993)*$D277)/BF$43</f>
        <v>99.713536161658084</v>
      </c>
      <c r="BG277" s="101">
        <f>(BG$40*(1-'Model Assumptions'!$I$993)*$D277)/BG$43</f>
        <v>224.97902512392821</v>
      </c>
      <c r="BH277" s="101">
        <f>(BH$40*(1-'Model Assumptions'!$I$993)*$D277)/BH$43</f>
        <v>220.19536680721811</v>
      </c>
      <c r="BI277" s="101">
        <f>(BI$40*(1-'Model Assumptions'!$I$993)*$D277)/BI$43</f>
        <v>205.84610213893154</v>
      </c>
      <c r="BJ277" s="101">
        <f>(BJ$40*(1-'Model Assumptions'!$I$993)*$D277)/BJ$43</f>
        <v>156.25819036392548</v>
      </c>
      <c r="BK277" s="101">
        <f>(BK$40*(1-'Model Assumptions'!$I$993)*$D277)/BK$43</f>
        <v>151.28332253709451</v>
      </c>
      <c r="BL277" s="101">
        <f>(BL$40*(1-'Model Assumptions'!$I$993)*$D277)/BL$43</f>
        <v>137.89113158851868</v>
      </c>
      <c r="BM277" s="101">
        <f>(BM$40*(1-'Model Assumptions'!$I$993)*$D277)/BM$43</f>
        <v>232.01512462873526</v>
      </c>
      <c r="BN277" s="101">
        <f>(BN$40*(1-'Model Assumptions'!$I$993)*$D277)/BN$43</f>
        <v>226.62944710305771</v>
      </c>
      <c r="BO277" s="101">
        <f>(BO$40*(1-'Model Assumptions'!$I$993)*$D277)/BO$43</f>
        <v>210.47583508971249</v>
      </c>
      <c r="BP277" s="101">
        <f>(BP$40*(1-'Model Assumptions'!$I$993)*$D277)/BP$43</f>
        <v>158.90297020695746</v>
      </c>
      <c r="BQ277" s="101">
        <f>(BQ$40*(1-'Model Assumptions'!$I$993)*$D277)/BQ$43</f>
        <v>153.30282333808529</v>
      </c>
      <c r="BR277" s="101">
        <f>(BR$40*(1-'Model Assumptions'!$I$993)*$D277)/BR$43</f>
        <v>138.22497860440063</v>
      </c>
      <c r="BS277" s="101">
        <f>(BS$40*(1-'Model Assumptions'!$I$993)*$D277)/BS$43</f>
        <v>194.69335423644091</v>
      </c>
      <c r="BT277" s="101">
        <f>(BT$40*(1-'Model Assumptions'!$I$993)*$D277)/BT$43</f>
        <v>189.94732212029126</v>
      </c>
      <c r="BU277" s="101">
        <f>(BU$40*(1-'Model Assumptions'!$I$993)*$D277)/BU$43</f>
        <v>175.71264633552974</v>
      </c>
      <c r="BV277" s="101">
        <f>(BV$40*(1-'Model Assumptions'!$I$993)*$D277)/BV$43</f>
        <v>132.21983699495033</v>
      </c>
      <c r="BW277" s="101">
        <f>(BW$40*(1-'Model Assumptions'!$I$993)*$D277)/BW$43</f>
        <v>127.28464770689219</v>
      </c>
      <c r="BX277" s="101">
        <f>(BX$40*(1-'Model Assumptions'!$I$993)*$D277)/BX$43</f>
        <v>113.99781011988566</v>
      </c>
      <c r="BY277" s="101">
        <f>(BY$40*(1-'Model Assumptions'!$I$993)*$D277)/BY$43</f>
        <v>266.16261191920125</v>
      </c>
      <c r="BZ277" s="101">
        <f>(BZ$40*(1-'Model Assumptions'!$I$993)*$D277)/BZ$43</f>
        <v>260.51184070775679</v>
      </c>
      <c r="CA277" s="101">
        <f>(CA$40*(1-'Model Assumptions'!$I$993)*$D277)/CA$43</f>
        <v>243.56123735526717</v>
      </c>
      <c r="CB277" s="101">
        <f>(CB$40*(1-'Model Assumptions'!$I$993)*$D277)/CB$43</f>
        <v>184.90472713245148</v>
      </c>
      <c r="CC277" s="101">
        <f>(CC$40*(1-'Model Assumptions'!$I$993)*$D277)/CC$43</f>
        <v>179.02819871764424</v>
      </c>
      <c r="CD277" s="101">
        <f>(CD$40*(1-'Model Assumptions'!$I$993)*$D277)/CD$43</f>
        <v>163.20740755107468</v>
      </c>
      <c r="CE277" s="101">
        <f>(CE$40*(1-'Model Assumptions'!$I$993)*$D277)/CE$43</f>
        <v>261.65601926116375</v>
      </c>
      <c r="CF277" s="101">
        <f>(CF$40*(1-'Model Assumptions'!$I$993)*$D277)/CF$43</f>
        <v>255.29890164828871</v>
      </c>
      <c r="CG277" s="101">
        <f>(CG$40*(1-'Model Assumptions'!$I$993)*$D277)/CG$43</f>
        <v>236.22241796413275</v>
      </c>
      <c r="CH277" s="101">
        <f>(CH$40*(1-'Model Assumptions'!$I$993)*$D277)/CH$43</f>
        <v>177.78721821188634</v>
      </c>
      <c r="CI277" s="101">
        <f>(CI$40*(1-'Model Assumptions'!$I$993)*$D277)/CI$43</f>
        <v>171.17458449156891</v>
      </c>
      <c r="CJ277" s="101">
        <f>(CJ$40*(1-'Model Assumptions'!$I$993)*$D277)/CJ$43</f>
        <v>153.36986638635665</v>
      </c>
      <c r="CK277" s="101">
        <f>(CK$40*(1-'Model Assumptions'!$I$993)*$D277)/CK$43</f>
        <v>333.27407146432228</v>
      </c>
      <c r="CL277" s="101">
        <f>(CL$40*(1-'Model Assumptions'!$I$993)*$D277)/CL$43</f>
        <v>326.49622451790754</v>
      </c>
      <c r="CM277" s="101">
        <f>(CM$40*(1-'Model Assumptions'!$I$993)*$D277)/CM$43</f>
        <v>306.16268367866331</v>
      </c>
      <c r="CN277" s="101">
        <f>(CN$40*(1-'Model Assumptions'!$I$993)*$D277)/CN$43</f>
        <v>233.00195725252564</v>
      </c>
      <c r="CO277" s="101">
        <f>(CO$40*(1-'Model Assumptions'!$I$993)*$D277)/CO$43</f>
        <v>225.95285960570681</v>
      </c>
      <c r="CP277" s="101">
        <f>(CP$40*(1-'Model Assumptions'!$I$993)*$D277)/CP$43</f>
        <v>206.97557226848301</v>
      </c>
      <c r="CQ277" s="101">
        <f>(CQ$40*(1-'Model Assumptions'!$I$993)*$D277)/CQ$43</f>
        <v>384.78776059528673</v>
      </c>
      <c r="CR277" s="101">
        <f>(CR$40*(1-'Model Assumptions'!$I$993)*$D277)/CR$43</f>
        <v>376.97006228792822</v>
      </c>
      <c r="CS277" s="101">
        <f>(CS$40*(1-'Model Assumptions'!$I$993)*$D277)/CS$43</f>
        <v>353.51525708400897</v>
      </c>
      <c r="CT277" s="101">
        <f>(CT$40*(1-'Model Assumptions'!$I$993)*$D277)/CT$43</f>
        <v>269.05059384040135</v>
      </c>
      <c r="CU277" s="101">
        <f>(CU$40*(1-'Model Assumptions'!$I$993)*$D277)/CU$43</f>
        <v>260.92059806839097</v>
      </c>
      <c r="CV277" s="101">
        <f>(CV$40*(1-'Model Assumptions'!$I$993)*$D277)/CV$43</f>
        <v>239.02899046957472</v>
      </c>
      <c r="CW277" s="101">
        <f>(CW$40*(1-'Model Assumptions'!$I$993)*$D277)/CW$43</f>
        <v>349.26178613883275</v>
      </c>
      <c r="CX277" s="101">
        <f>(CX$40*(1-'Model Assumptions'!$I$993)*$D277)/CX$43</f>
        <v>341.18241470939466</v>
      </c>
      <c r="CY277" s="101">
        <f>(CY$40*(1-'Model Assumptions'!$I$993)*$D277)/CY$43</f>
        <v>316.94087985739299</v>
      </c>
      <c r="CZ277" s="101">
        <f>(CZ$40*(1-'Model Assumptions'!$I$993)*$D277)/CZ$43</f>
        <v>239.33273652500833</v>
      </c>
      <c r="DA277" s="101">
        <f>(DA$40*(1-'Model Assumptions'!$I$993)*$D277)/DA$43</f>
        <v>230.92909565801273</v>
      </c>
      <c r="DB277" s="101">
        <f>(DB$40*(1-'Model Assumptions'!$I$993)*$D277)/DB$43</f>
        <v>208.30411920463615</v>
      </c>
      <c r="DC277" s="101">
        <f>(DC$40*(1-'Model Assumptions'!$I$993)*$D277)/DC$43</f>
        <v>68.671236586536665</v>
      </c>
      <c r="DD277" s="101">
        <f>(DD$40*(1-'Model Assumptions'!$I$993)*$D277)/DD$43</f>
        <v>65.994645501212645</v>
      </c>
      <c r="DE277" s="101">
        <f>(DE$40*(1-'Model Assumptions'!$I$993)*$D277)/DE$43</f>
        <v>60.64488389425194</v>
      </c>
      <c r="DF277" s="101">
        <f>(DF$40*(1-'Model Assumptions'!$I$993)*$D277)/DF$43</f>
        <v>41.666570387921915</v>
      </c>
      <c r="DG277" s="101">
        <f>(DG$40*(1-'Model Assumptions'!$I$993)*$D277)/DG$43</f>
        <v>38.884967997397332</v>
      </c>
      <c r="DH277" s="101">
        <f>(DH$40*(1-'Model Assumptions'!$I$993)*$D277)/DH$43</f>
        <v>33.533838164961693</v>
      </c>
      <c r="DI277" s="101">
        <f>(DI$40*(1-'Model Assumptions'!$I$993)*$D277)/DI$43</f>
        <v>57.533881220638911</v>
      </c>
      <c r="DJ277" s="101">
        <f>(DJ$40*(1-'Model Assumptions'!$I$993)*$D277)/DJ$43</f>
        <v>55.279729750698294</v>
      </c>
      <c r="DK277" s="101">
        <f>(DK$40*(1-'Model Assumptions'!$I$993)*$D277)/DK$43</f>
        <v>50.769716528973426</v>
      </c>
      <c r="DL277" s="101">
        <f>(DL$40*(1-'Model Assumptions'!$I$993)*$D277)/DL$43</f>
        <v>34.841861718990955</v>
      </c>
      <c r="DM277" s="101">
        <f>(DM$40*(1-'Model Assumptions'!$I$993)*$D277)/DM$43</f>
        <v>32.496723254967769</v>
      </c>
      <c r="DN277" s="101">
        <f>(DN$40*(1-'Model Assumptions'!$I$993)*$D277)/DN$43</f>
        <v>27.987052089611627</v>
      </c>
      <c r="DO277" s="101">
        <f>(DO$40*(1-'Model Assumptions'!$I$993)*$D277)/DO$43</f>
        <v>71.382033308733838</v>
      </c>
      <c r="DP277" s="101">
        <f>(DP$40*(1-'Model Assumptions'!$I$993)*$D277)/DP$43</f>
        <v>68.799507724810979</v>
      </c>
      <c r="DQ277" s="101">
        <f>(DQ$40*(1-'Model Assumptions'!$I$993)*$D277)/DQ$43</f>
        <v>63.632746275121626</v>
      </c>
      <c r="DR277" s="101">
        <f>(DR$40*(1-'Model Assumptions'!$I$993)*$D277)/DR$43</f>
        <v>44.294931525254796</v>
      </c>
      <c r="DS277" s="101">
        <f>(DS$40*(1-'Model Assumptions'!$I$993)*$D277)/DS$43</f>
        <v>41.609104917975024</v>
      </c>
      <c r="DT277" s="101">
        <f>(DT$40*(1-'Model Assumptions'!$I$993)*$D277)/DT$43</f>
        <v>36.444053750129321</v>
      </c>
      <c r="DU277" s="101">
        <f>(DU$40*(1-'Model Assumptions'!$I$993)*$D277)/DU$43</f>
        <v>104.52387487512921</v>
      </c>
      <c r="DV277" s="101">
        <f>(DV$40*(1-'Model Assumptions'!$I$993)*$D277)/DV$43</f>
        <v>100.49616113331575</v>
      </c>
      <c r="DW277" s="101">
        <f>(DW$40*(1-'Model Assumptions'!$I$993)*$D277)/DW$43</f>
        <v>92.439023367845195</v>
      </c>
      <c r="DX277" s="101">
        <f>(DX$40*(1-'Model Assumptions'!$I$993)*$D277)/DX$43</f>
        <v>63.638903289758794</v>
      </c>
      <c r="DY277" s="101">
        <f>(DY$40*(1-'Model Assumptions'!$I$993)*$D277)/DY$43</f>
        <v>59.449396885535329</v>
      </c>
      <c r="DZ277" s="101">
        <f>(DZ$40*(1-'Model Assumptions'!$I$993)*$D277)/DZ$43</f>
        <v>51.393285289170954</v>
      </c>
      <c r="EA277" s="101">
        <f>(EA$40*(1-'Model Assumptions'!$I$993)*$D277)/EA$43</f>
        <v>164.46583293163789</v>
      </c>
      <c r="EB277" s="101">
        <f>(EB$40*(1-'Model Assumptions'!$I$993)*$D277)/EB$43</f>
        <v>160.54415666413124</v>
      </c>
      <c r="EC277" s="101">
        <f>(EC$40*(1-'Model Assumptions'!$I$993)*$D277)/EC$43</f>
        <v>152.69909384727418</v>
      </c>
      <c r="ED277" s="101">
        <f>(ED$40*(1-'Model Assumptions'!$I$993)*$D277)/ED$43</f>
        <v>112.11923654281226</v>
      </c>
      <c r="EE277" s="101">
        <f>(EE$40*(1-'Model Assumptions'!$I$993)*$D277)/EE$43</f>
        <v>108.0405564020578</v>
      </c>
      <c r="EF277" s="101">
        <f>(EF$40*(1-'Model Assumptions'!$I$993)*$D277)/EF$43</f>
        <v>100.19651975430698</v>
      </c>
      <c r="EG277" s="101" t="e">
        <f>(EG$40*(1-'Model Assumptions'!$I$993)*$D277)/EG$43</f>
        <v>#DIV/0!</v>
      </c>
      <c r="EH277" s="101" t="e">
        <f>(EH$40*(1-'Model Assumptions'!$I$993)*$D277)/EH$43</f>
        <v>#DIV/0!</v>
      </c>
      <c r="EI277" s="101" t="e">
        <f>(EI$40*(1-'Model Assumptions'!$I$993)*$D277)/EI$43</f>
        <v>#DIV/0!</v>
      </c>
      <c r="EJ277" s="101" t="e">
        <f>(EJ$40*(1-'Model Assumptions'!$I$993)*$D277)/EJ$43</f>
        <v>#DIV/0!</v>
      </c>
      <c r="EK277" s="101" t="e">
        <f>(EK$40*(1-'Model Assumptions'!$I$993)*$D277)/EK$43</f>
        <v>#DIV/0!</v>
      </c>
      <c r="EL277" s="101" t="e">
        <f>(EL$40*(1-'Model Assumptions'!$I$993)*$D277)/EL$43</f>
        <v>#DIV/0!</v>
      </c>
      <c r="EM277" s="101" t="e">
        <f>(EM$40*(1-'Model Assumptions'!$I$993)*$D277)/EM$43</f>
        <v>#DIV/0!</v>
      </c>
      <c r="EN277" s="101" t="e">
        <f>(EN$40*(1-'Model Assumptions'!$I$993)*$D277)/EN$43</f>
        <v>#DIV/0!</v>
      </c>
      <c r="EO277" s="101" t="e">
        <f>(EO$40*(1-'Model Assumptions'!$I$993)*$D277)/EO$43</f>
        <v>#DIV/0!</v>
      </c>
      <c r="EP277" s="101" t="e">
        <f>(EP$40*(1-'Model Assumptions'!$I$993)*$D277)/EP$43</f>
        <v>#DIV/0!</v>
      </c>
      <c r="EQ277" s="101" t="e">
        <f>(EQ$40*(1-'Model Assumptions'!$I$993)*$D277)/EQ$43</f>
        <v>#DIV/0!</v>
      </c>
      <c r="ER277" s="101" t="e">
        <f>(ER$40*(1-'Model Assumptions'!$I$993)*$D277)/ER$43</f>
        <v>#DIV/0!</v>
      </c>
      <c r="ES277" s="101" t="e">
        <f>(ES$40*(1-'Model Assumptions'!$I$993)*$D277)/ES$43</f>
        <v>#DIV/0!</v>
      </c>
      <c r="ET277" s="101" t="e">
        <f>(ET$40*(1-'Model Assumptions'!$I$993)*$D277)/ET$43</f>
        <v>#DIV/0!</v>
      </c>
      <c r="EU277" s="101" t="e">
        <f>(EU$40*(1-'Model Assumptions'!$I$993)*$D277)/EU$43</f>
        <v>#DIV/0!</v>
      </c>
      <c r="EV277" s="101" t="e">
        <f>(EV$40*(1-'Model Assumptions'!$I$993)*$D277)/EV$43</f>
        <v>#DIV/0!</v>
      </c>
      <c r="EW277" s="101" t="e">
        <f>(EW$40*(1-'Model Assumptions'!$I$993)*$D277)/EW$43</f>
        <v>#DIV/0!</v>
      </c>
      <c r="EX277" s="101" t="e">
        <f>(EX$40*(1-'Model Assumptions'!$I$993)*$D277)/EX$43</f>
        <v>#DIV/0!</v>
      </c>
      <c r="EY277" s="101" t="e">
        <f>(EY$40*(1-'Model Assumptions'!$I$993)*$D277)/EY$43</f>
        <v>#DIV/0!</v>
      </c>
      <c r="EZ277" s="101" t="e">
        <f>(EZ$40*(1-'Model Assumptions'!$I$993)*$D277)/EZ$43</f>
        <v>#DIV/0!</v>
      </c>
      <c r="FA277" s="101" t="e">
        <f>(FA$40*(1-'Model Assumptions'!$I$993)*$D277)/FA$43</f>
        <v>#DIV/0!</v>
      </c>
      <c r="FB277" s="101" t="e">
        <f>(FB$40*(1-'Model Assumptions'!$I$993)*$D277)/FB$43</f>
        <v>#DIV/0!</v>
      </c>
      <c r="FC277" s="101" t="e">
        <f>(FC$40*(1-'Model Assumptions'!$I$993)*$D277)/FC$43</f>
        <v>#DIV/0!</v>
      </c>
      <c r="FD277" s="101" t="e">
        <f>(FD$40*(1-'Model Assumptions'!$I$993)*$D277)/FD$43</f>
        <v>#DIV/0!</v>
      </c>
      <c r="FE277" s="101" t="e">
        <f>(FE$40*(1-'Model Assumptions'!$I$993)*$D277)/FE$43</f>
        <v>#DIV/0!</v>
      </c>
      <c r="FF277" s="101" t="e">
        <f>(FF$40*(1-'Model Assumptions'!$I$993)*$D277)/FF$43</f>
        <v>#DIV/0!</v>
      </c>
      <c r="FG277" s="101" t="e">
        <f>(FG$40*(1-'Model Assumptions'!$I$993)*$D277)/FG$43</f>
        <v>#DIV/0!</v>
      </c>
      <c r="FH277" s="101" t="e">
        <f>(FH$40*(1-'Model Assumptions'!$I$993)*$D277)/FH$43</f>
        <v>#DIV/0!</v>
      </c>
      <c r="FI277" s="101" t="e">
        <f>(FI$40*(1-'Model Assumptions'!$I$993)*$D277)/FI$43</f>
        <v>#DIV/0!</v>
      </c>
      <c r="FJ277" s="101" t="e">
        <f>(FJ$40*(1-'Model Assumptions'!$I$993)*$D277)/FJ$43</f>
        <v>#DIV/0!</v>
      </c>
      <c r="FK277" s="101" t="e">
        <f>(FK$40*(1-'Model Assumptions'!$I$993)*$D277)/FK$43</f>
        <v>#DIV/0!</v>
      </c>
      <c r="FL277" s="101" t="e">
        <f>(FL$40*(1-'Model Assumptions'!$I$993)*$D277)/FL$43</f>
        <v>#DIV/0!</v>
      </c>
      <c r="FM277" s="101" t="e">
        <f>(FM$40*(1-'Model Assumptions'!$I$993)*$D277)/FM$43</f>
        <v>#DIV/0!</v>
      </c>
      <c r="FN277" s="101" t="e">
        <f>(FN$40*(1-'Model Assumptions'!$I$993)*$D277)/FN$43</f>
        <v>#DIV/0!</v>
      </c>
      <c r="FO277" s="101" t="e">
        <f>(FO$40*(1-'Model Assumptions'!$I$993)*$D277)/FO$43</f>
        <v>#DIV/0!</v>
      </c>
      <c r="FP277" s="101" t="e">
        <f>(FP$40*(1-'Model Assumptions'!$I$993)*$D277)/FP$43</f>
        <v>#DIV/0!</v>
      </c>
      <c r="FQ277" s="101" t="e">
        <f>(FQ$40*(1-'Model Assumptions'!$I$993)*$D277)/FQ$43</f>
        <v>#DIV/0!</v>
      </c>
      <c r="FR277" s="101" t="e">
        <f>(FR$40*(1-'Model Assumptions'!$I$993)*$D277)/FR$43</f>
        <v>#DIV/0!</v>
      </c>
      <c r="FS277" s="101" t="e">
        <f>(FS$40*(1-'Model Assumptions'!$I$993)*$D277)/FS$43</f>
        <v>#DIV/0!</v>
      </c>
      <c r="FT277" s="101" t="e">
        <f>(FT$40*(1-'Model Assumptions'!$I$993)*$D277)/FT$43</f>
        <v>#DIV/0!</v>
      </c>
      <c r="FU277" s="101" t="e">
        <f>(FU$40*(1-'Model Assumptions'!$I$993)*$D277)/FU$43</f>
        <v>#DIV/0!</v>
      </c>
      <c r="FV277" s="101" t="e">
        <f>(FV$40*(1-'Model Assumptions'!$I$993)*$D277)/FV$43</f>
        <v>#DIV/0!</v>
      </c>
      <c r="FW277" s="101" t="e">
        <f>(FW$40*(1-'Model Assumptions'!$I$993)*$D277)/FW$43</f>
        <v>#DIV/0!</v>
      </c>
      <c r="FX277" s="101" t="e">
        <f>(FX$40*(1-'Model Assumptions'!$I$993)*$D277)/FX$43</f>
        <v>#DIV/0!</v>
      </c>
      <c r="FY277" s="101" t="e">
        <f>(FY$40*(1-'Model Assumptions'!$I$993)*$D277)/FY$43</f>
        <v>#DIV/0!</v>
      </c>
      <c r="FZ277" s="101" t="e">
        <f>(FZ$40*(1-'Model Assumptions'!$I$993)*$D277)/FZ$43</f>
        <v>#DIV/0!</v>
      </c>
      <c r="GA277" s="101" t="e">
        <f>(GA$40*(1-'Model Assumptions'!$I$993)*$D277)/GA$43</f>
        <v>#DIV/0!</v>
      </c>
      <c r="GB277" s="101" t="e">
        <f>(GB$40*(1-'Model Assumptions'!$I$993)*$D277)/GB$43</f>
        <v>#DIV/0!</v>
      </c>
      <c r="GC277" s="101" t="e">
        <f>(GC$40*(1-'Model Assumptions'!$I$993)*$D277)/GC$43</f>
        <v>#DIV/0!</v>
      </c>
      <c r="GD277" s="101" t="e">
        <f>(GD$40*(1-'Model Assumptions'!$I$993)*$D277)/GD$43</f>
        <v>#DIV/0!</v>
      </c>
      <c r="GE277" s="101" t="e">
        <f>(GE$40*(1-'Model Assumptions'!$I$993)*$D277)/GE$43</f>
        <v>#DIV/0!</v>
      </c>
      <c r="GF277" s="101" t="e">
        <f>(GF$40*(1-'Model Assumptions'!$I$993)*$D277)/GF$43</f>
        <v>#DIV/0!</v>
      </c>
      <c r="GG277" s="101" t="e">
        <f>(GG$40*(1-'Model Assumptions'!$I$993)*$D277)/GG$43</f>
        <v>#DIV/0!</v>
      </c>
      <c r="GH277" s="101" t="e">
        <f>(GH$40*(1-'Model Assumptions'!$I$993)*$D277)/GH$43</f>
        <v>#DIV/0!</v>
      </c>
      <c r="GI277" s="101" t="e">
        <f>(GI$40*(1-'Model Assumptions'!$I$993)*$D277)/GI$43</f>
        <v>#DIV/0!</v>
      </c>
      <c r="GJ277" s="101" t="e">
        <f>(GJ$40*(1-'Model Assumptions'!$I$993)*$D277)/GJ$43</f>
        <v>#DIV/0!</v>
      </c>
      <c r="GK277" s="101" t="e">
        <f>(GK$40*(1-'Model Assumptions'!$I$993)*$D277)/GK$43</f>
        <v>#DIV/0!</v>
      </c>
      <c r="GL277" s="101" t="e">
        <f>(GL$40*(1-'Model Assumptions'!$I$993)*$D277)/GL$43</f>
        <v>#DIV/0!</v>
      </c>
      <c r="GM277" s="101" t="e">
        <f>(GM$40*(1-'Model Assumptions'!$I$993)*$D277)/GM$43</f>
        <v>#DIV/0!</v>
      </c>
      <c r="GN277" s="101" t="e">
        <f>(GN$40*(1-'Model Assumptions'!$I$993)*$D277)/GN$43</f>
        <v>#DIV/0!</v>
      </c>
      <c r="GO277" s="101" t="e">
        <f>(GO$40*(1-'Model Assumptions'!$I$993)*$D277)/GO$43</f>
        <v>#DIV/0!</v>
      </c>
      <c r="GP277" s="101" t="e">
        <f>(GP$40*(1-'Model Assumptions'!$I$993)*$D277)/GP$43</f>
        <v>#DIV/0!</v>
      </c>
      <c r="GQ277" s="101" t="e">
        <f>(GQ$40*(1-'Model Assumptions'!$I$993)*$D277)/GQ$43</f>
        <v>#DIV/0!</v>
      </c>
      <c r="GR277" s="101" t="e">
        <f>(GR$40*(1-'Model Assumptions'!$I$993)*$D277)/GR$43</f>
        <v>#DIV/0!</v>
      </c>
      <c r="GS277" s="101" t="e">
        <f>(GS$40*(1-'Model Assumptions'!$I$993)*$D277)/GS$43</f>
        <v>#DIV/0!</v>
      </c>
      <c r="GT277" s="101" t="e">
        <f>(GT$40*(1-'Model Assumptions'!$I$993)*$D277)/GT$43</f>
        <v>#DIV/0!</v>
      </c>
      <c r="GU277" s="101" t="e">
        <f>(GU$40*(1-'Model Assumptions'!$I$993)*$D277)/GU$43</f>
        <v>#DIV/0!</v>
      </c>
      <c r="GV277" s="101" t="e">
        <f>(GV$40*(1-'Model Assumptions'!$I$993)*$D277)/GV$43</f>
        <v>#DIV/0!</v>
      </c>
      <c r="GX277" s="230"/>
    </row>
    <row r="278" spans="1:206" ht="12" hidden="1" customHeight="1" x14ac:dyDescent="0.2">
      <c r="A278" s="230"/>
      <c r="B278" s="230"/>
      <c r="C278" s="102">
        <f t="shared" si="381"/>
        <v>32</v>
      </c>
      <c r="D278" s="122">
        <f>1/(1+'Model Assumptions'!$I$991/12)^C277</f>
        <v>0.87906334890173565</v>
      </c>
      <c r="E278" s="101">
        <f>(E$40*(1-'Model Assumptions'!$I$993)*$D278)/E$43</f>
        <v>97.742394466872312</v>
      </c>
      <c r="F278" s="101">
        <f>(F$40*(1-'Model Assumptions'!$I$993)*$D278)/F$43</f>
        <v>95.2114612024656</v>
      </c>
      <c r="G278" s="101">
        <f>(G$40*(1-'Model Assumptions'!$I$993)*$D278)/G$43</f>
        <v>87.618661409245462</v>
      </c>
      <c r="H278" s="101">
        <f>(H$40*(1-'Model Assumptions'!$I$993)*$D278)/H$43</f>
        <v>65.642121639869529</v>
      </c>
      <c r="I278" s="101">
        <f>(I$40*(1-'Model Assumptions'!$I$993)*$D278)/I$43</f>
        <v>63.009678535248369</v>
      </c>
      <c r="J278" s="101">
        <f>(J$40*(1-'Model Assumptions'!$I$993)*$D278)/J$43</f>
        <v>55.924427943100383</v>
      </c>
      <c r="K278" s="101">
        <f>(K$40*(1-'Model Assumptions'!$I$993)*$D278)/K$43</f>
        <v>111.3712827453262</v>
      </c>
      <c r="L278" s="101">
        <f>(L$40*(1-'Model Assumptions'!$I$993)*$D278)/L$43</f>
        <v>108.63426406706134</v>
      </c>
      <c r="M278" s="101">
        <f>(M$40*(1-'Model Assumptions'!$I$993)*$D278)/M$43</f>
        <v>100.42320803226676</v>
      </c>
      <c r="N278" s="101">
        <f>(N$40*(1-'Model Assumptions'!$I$993)*$D278)/N$43</f>
        <v>75.521958571343561</v>
      </c>
      <c r="O278" s="101">
        <f>(O$40*(1-'Model Assumptions'!$I$993)*$D278)/O$43</f>
        <v>72.675595400767207</v>
      </c>
      <c r="P278" s="101">
        <f>(P$40*(1-'Model Assumptions'!$I$993)*$D278)/P$43</f>
        <v>65.011261827530191</v>
      </c>
      <c r="Q278" s="101">
        <f>(Q$40*(1-'Model Assumptions'!$I$993)*$D278)/Q$43</f>
        <v>111.25035659339289</v>
      </c>
      <c r="R278" s="101">
        <f>(R$40*(1-'Model Assumptions'!$I$993)*$D278)/R$43</f>
        <v>108.51674428560504</v>
      </c>
      <c r="S278" s="101">
        <f>(S$40*(1-'Model Assumptions'!$I$993)*$D278)/S$43</f>
        <v>100.31420417700296</v>
      </c>
      <c r="T278" s="101">
        <f>(T$40*(1-'Model Assumptions'!$I$993)*$D278)/T$43</f>
        <v>75.438843131704914</v>
      </c>
      <c r="U278" s="101">
        <f>(U$40*(1-'Model Assumptions'!$I$993)*$D278)/U$43</f>
        <v>72.59656760570094</v>
      </c>
      <c r="V278" s="101">
        <f>(V$40*(1-'Model Assumptions'!$I$993)*$D278)/V$43</f>
        <v>64.940409321608712</v>
      </c>
      <c r="W278" s="101">
        <f>(W$40*(1-'Model Assumptions'!$I$993)*$D278)/W$43</f>
        <v>203.0247899845713</v>
      </c>
      <c r="X278" s="101">
        <f>(X$40*(1-'Model Assumptions'!$I$993)*$D278)/X$43</f>
        <v>199.32717483179411</v>
      </c>
      <c r="Y278" s="101">
        <f>(Y$40*(1-'Model Assumptions'!$I$993)*$D278)/Y$43</f>
        <v>188.23262618822389</v>
      </c>
      <c r="Z278" s="101">
        <f>(Z$40*(1-'Model Assumptions'!$I$993)*$D278)/Z$43</f>
        <v>144.07720824313859</v>
      </c>
      <c r="AA278" s="101">
        <f>(AA$40*(1-'Model Assumptions'!$I$993)*$D278)/AA$43</f>
        <v>140.23209724870745</v>
      </c>
      <c r="AB278" s="101">
        <f>(AB$40*(1-'Model Assumptions'!$I$993)*$D278)/AB$43</f>
        <v>129.87809354683583</v>
      </c>
      <c r="AC278" s="101">
        <f>(AC$40*(1-'Model Assumptions'!$I$993)*$D278)/AC$43</f>
        <v>173.93438611104065</v>
      </c>
      <c r="AD278" s="101">
        <f>(AD$40*(1-'Model Assumptions'!$I$993)*$D278)/AD$43</f>
        <v>170.22655184683242</v>
      </c>
      <c r="AE278" s="101">
        <f>(AE$40*(1-'Model Assumptions'!$I$993)*$D278)/AE$43</f>
        <v>159.10134586896928</v>
      </c>
      <c r="AF278" s="101">
        <f>(AF$40*(1-'Model Assumptions'!$I$993)*$D278)/AF$43</f>
        <v>120.75447086125449</v>
      </c>
      <c r="AG278" s="101">
        <f>(AG$40*(1-'Model Assumptions'!$I$993)*$D278)/AG$43</f>
        <v>116.89709693310623</v>
      </c>
      <c r="AH278" s="101">
        <f>(AH$40*(1-'Model Assumptions'!$I$993)*$D278)/AH$43</f>
        <v>106.51311717103704</v>
      </c>
      <c r="AI278" s="101">
        <f>(AI$40*(1-'Model Assumptions'!$I$993)*$D278)/AI$43</f>
        <v>203.51871370373547</v>
      </c>
      <c r="AJ278" s="101">
        <f>(AJ$40*(1-'Model Assumptions'!$I$993)*$D278)/AJ$43</f>
        <v>199.52474431945976</v>
      </c>
      <c r="AK278" s="101">
        <f>(AK$40*(1-'Model Assumptions'!$I$993)*$D278)/AK$43</f>
        <v>187.53942979615559</v>
      </c>
      <c r="AL278" s="101">
        <f>(AL$40*(1-'Model Assumptions'!$I$993)*$D278)/AL$43</f>
        <v>143.00079517240837</v>
      </c>
      <c r="AM278" s="101">
        <f>(AM$40*(1-'Model Assumptions'!$I$993)*$D278)/AM$43</f>
        <v>138.84638573866624</v>
      </c>
      <c r="AN278" s="101">
        <f>(AN$40*(1-'Model Assumptions'!$I$993)*$D278)/AN$43</f>
        <v>127.66122764040797</v>
      </c>
      <c r="AO278" s="101">
        <f>(AO$40*(1-'Model Assumptions'!$I$993)*$D278)/AO$43</f>
        <v>182.32597978111593</v>
      </c>
      <c r="AP278" s="101">
        <f>(AP$40*(1-'Model Assumptions'!$I$993)*$D278)/AP$43</f>
        <v>178.441014252104</v>
      </c>
      <c r="AQ278" s="101">
        <f>(AQ$40*(1-'Model Assumptions'!$I$993)*$D278)/AQ$43</f>
        <v>166.78611766506828</v>
      </c>
      <c r="AR278" s="101">
        <f>(AR$40*(1-'Model Assumptions'!$I$993)*$D278)/AR$43</f>
        <v>126.59026476244101</v>
      </c>
      <c r="AS278" s="101">
        <f>(AS$40*(1-'Model Assumptions'!$I$993)*$D278)/AS$43</f>
        <v>122.55030937672585</v>
      </c>
      <c r="AT278" s="101">
        <f>(AT$40*(1-'Model Assumptions'!$I$993)*$D278)/AT$43</f>
        <v>111.67172462139709</v>
      </c>
      <c r="AU278" s="101">
        <f>(AU$40*(1-'Model Assumptions'!$I$993)*$D278)/AU$43</f>
        <v>219.61211102229473</v>
      </c>
      <c r="AV278" s="101">
        <f>(AV$40*(1-'Model Assumptions'!$I$993)*$D278)/AV$43</f>
        <v>215.46485496655427</v>
      </c>
      <c r="AW278" s="101">
        <f>(AW$40*(1-'Model Assumptions'!$I$993)*$D278)/AW$43</f>
        <v>203.02649316980981</v>
      </c>
      <c r="AX278" s="101">
        <f>(AX$40*(1-'Model Assumptions'!$I$993)*$D278)/AX$43</f>
        <v>155.12338642593539</v>
      </c>
      <c r="AY278" s="101">
        <f>(AY$40*(1-'Model Assumptions'!$I$993)*$D278)/AY$43</f>
        <v>150.81092140206073</v>
      </c>
      <c r="AZ278" s="101">
        <f>(AZ$40*(1-'Model Assumptions'!$I$993)*$D278)/AZ$43</f>
        <v>139.20201081646439</v>
      </c>
      <c r="BA278" s="101">
        <f>(BA$40*(1-'Model Assumptions'!$I$993)*$D278)/BA$43</f>
        <v>176.56921367499569</v>
      </c>
      <c r="BB278" s="101">
        <f>(BB$40*(1-'Model Assumptions'!$I$993)*$D278)/BB$43</f>
        <v>171.80029500720377</v>
      </c>
      <c r="BC278" s="101">
        <f>(BC$40*(1-'Model Assumptions'!$I$993)*$D278)/BC$43</f>
        <v>157.49864855954351</v>
      </c>
      <c r="BD278" s="101">
        <f>(BD$40*(1-'Model Assumptions'!$I$993)*$D278)/BD$43</f>
        <v>117.60698454051183</v>
      </c>
      <c r="BE278" s="101">
        <f>(BE$40*(1-'Model Assumptions'!$I$993)*$D278)/BE$43</f>
        <v>112.65003422238983</v>
      </c>
      <c r="BF278" s="101">
        <f>(BF$40*(1-'Model Assumptions'!$I$993)*$D278)/BF$43</f>
        <v>99.299787048954073</v>
      </c>
      <c r="BG278" s="101">
        <f>(BG$40*(1-'Model Assumptions'!$I$993)*$D278)/BG$43</f>
        <v>224.0455021981027</v>
      </c>
      <c r="BH278" s="101">
        <f>(BH$40*(1-'Model Assumptions'!$I$993)*$D278)/BH$43</f>
        <v>219.28169308602625</v>
      </c>
      <c r="BI278" s="101">
        <f>(BI$40*(1-'Model Assumptions'!$I$993)*$D278)/BI$43</f>
        <v>204.99196893503549</v>
      </c>
      <c r="BJ278" s="101">
        <f>(BJ$40*(1-'Model Assumptions'!$I$993)*$D278)/BJ$43</f>
        <v>155.60981613005021</v>
      </c>
      <c r="BK278" s="101">
        <f>(BK$40*(1-'Model Assumptions'!$I$993)*$D278)/BK$43</f>
        <v>150.65559090830982</v>
      </c>
      <c r="BL278" s="101">
        <f>(BL$40*(1-'Model Assumptions'!$I$993)*$D278)/BL$43</f>
        <v>137.31896921678202</v>
      </c>
      <c r="BM278" s="101">
        <f>(BM$40*(1-'Model Assumptions'!$I$993)*$D278)/BM$43</f>
        <v>231.0524062692798</v>
      </c>
      <c r="BN278" s="101">
        <f>(BN$40*(1-'Model Assumptions'!$I$993)*$D278)/BN$43</f>
        <v>225.6890759532524</v>
      </c>
      <c r="BO278" s="101">
        <f>(BO$40*(1-'Model Assumptions'!$I$993)*$D278)/BO$43</f>
        <v>209.60249137564719</v>
      </c>
      <c r="BP278" s="101">
        <f>(BP$40*(1-'Model Assumptions'!$I$993)*$D278)/BP$43</f>
        <v>158.24362178286214</v>
      </c>
      <c r="BQ278" s="101">
        <f>(BQ$40*(1-'Model Assumptions'!$I$993)*$D278)/BQ$43</f>
        <v>152.6667120379272</v>
      </c>
      <c r="BR278" s="101">
        <f>(BR$40*(1-'Model Assumptions'!$I$993)*$D278)/BR$43</f>
        <v>137.65143097533664</v>
      </c>
      <c r="BS278" s="101">
        <f>(BS$40*(1-'Model Assumptions'!$I$993)*$D278)/BS$43</f>
        <v>193.88549799479586</v>
      </c>
      <c r="BT278" s="101">
        <f>(BT$40*(1-'Model Assumptions'!$I$993)*$D278)/BT$43</f>
        <v>189.15915895796635</v>
      </c>
      <c r="BU278" s="101">
        <f>(BU$40*(1-'Model Assumptions'!$I$993)*$D278)/BU$43</f>
        <v>174.98354821795485</v>
      </c>
      <c r="BV278" s="101">
        <f>(BV$40*(1-'Model Assumptions'!$I$993)*$D278)/BV$43</f>
        <v>131.67120696592559</v>
      </c>
      <c r="BW278" s="101">
        <f>(BW$40*(1-'Model Assumptions'!$I$993)*$D278)/BW$43</f>
        <v>126.7564956417183</v>
      </c>
      <c r="BX278" s="101">
        <f>(BX$40*(1-'Model Assumptions'!$I$993)*$D278)/BX$43</f>
        <v>113.52479016088195</v>
      </c>
      <c r="BY278" s="101">
        <f>(BY$40*(1-'Model Assumptions'!$I$993)*$D278)/BY$43</f>
        <v>265.05820274111312</v>
      </c>
      <c r="BZ278" s="101">
        <f>(BZ$40*(1-'Model Assumptions'!$I$993)*$D278)/BZ$43</f>
        <v>259.43087871311872</v>
      </c>
      <c r="CA278" s="101">
        <f>(CA$40*(1-'Model Assumptions'!$I$993)*$D278)/CA$43</f>
        <v>242.55060981437381</v>
      </c>
      <c r="CB278" s="101">
        <f>(CB$40*(1-'Model Assumptions'!$I$993)*$D278)/CB$43</f>
        <v>184.13748760078144</v>
      </c>
      <c r="CC278" s="101">
        <f>(CC$40*(1-'Model Assumptions'!$I$993)*$D278)/CC$43</f>
        <v>178.28534312130537</v>
      </c>
      <c r="CD278" s="101">
        <f>(CD$40*(1-'Model Assumptions'!$I$993)*$D278)/CD$43</f>
        <v>162.53019839111167</v>
      </c>
      <c r="CE278" s="101">
        <f>(CE$40*(1-'Model Assumptions'!$I$993)*$D278)/CE$43</f>
        <v>260.57030963767329</v>
      </c>
      <c r="CF278" s="101">
        <f>(CF$40*(1-'Model Assumptions'!$I$993)*$D278)/CF$43</f>
        <v>254.23957010617951</v>
      </c>
      <c r="CG278" s="101">
        <f>(CG$40*(1-'Model Assumptions'!$I$993)*$D278)/CG$43</f>
        <v>235.24224195598273</v>
      </c>
      <c r="CH278" s="101">
        <f>(CH$40*(1-'Model Assumptions'!$I$993)*$D278)/CH$43</f>
        <v>177.04951191225189</v>
      </c>
      <c r="CI278" s="101">
        <f>(CI$40*(1-'Model Assumptions'!$I$993)*$D278)/CI$43</f>
        <v>170.46431650612661</v>
      </c>
      <c r="CJ278" s="101">
        <f>(CJ$40*(1-'Model Assumptions'!$I$993)*$D278)/CJ$43</f>
        <v>152.73347689927627</v>
      </c>
      <c r="CK278" s="101">
        <f>(CK$40*(1-'Model Assumptions'!$I$993)*$D278)/CK$43</f>
        <v>331.89119149973988</v>
      </c>
      <c r="CL278" s="101">
        <f>(CL$40*(1-'Model Assumptions'!$I$993)*$D278)/CL$43</f>
        <v>325.14146839957579</v>
      </c>
      <c r="CM278" s="101">
        <f>(CM$40*(1-'Model Assumptions'!$I$993)*$D278)/CM$43</f>
        <v>304.89229909908363</v>
      </c>
      <c r="CN278" s="101">
        <f>(CN$40*(1-'Model Assumptions'!$I$993)*$D278)/CN$43</f>
        <v>232.03514415189267</v>
      </c>
      <c r="CO278" s="101">
        <f>(CO$40*(1-'Model Assumptions'!$I$993)*$D278)/CO$43</f>
        <v>225.01529587290295</v>
      </c>
      <c r="CP278" s="101">
        <f>(CP$40*(1-'Model Assumptions'!$I$993)*$D278)/CP$43</f>
        <v>206.11675246653897</v>
      </c>
      <c r="CQ278" s="101">
        <f>(CQ$40*(1-'Model Assumptions'!$I$993)*$D278)/CQ$43</f>
        <v>383.19113088327293</v>
      </c>
      <c r="CR278" s="101">
        <f>(CR$40*(1-'Model Assumptions'!$I$993)*$D278)/CR$43</f>
        <v>375.40587115810263</v>
      </c>
      <c r="CS278" s="101">
        <f>(CS$40*(1-'Model Assumptions'!$I$993)*$D278)/CS$43</f>
        <v>352.0483887973532</v>
      </c>
      <c r="CT278" s="101">
        <f>(CT$40*(1-'Model Assumptions'!$I$993)*$D278)/CT$43</f>
        <v>267.93420133483937</v>
      </c>
      <c r="CU278" s="101">
        <f>(CU$40*(1-'Model Assumptions'!$I$993)*$D278)/CU$43</f>
        <v>259.83793998511953</v>
      </c>
      <c r="CV278" s="101">
        <f>(CV$40*(1-'Model Assumptions'!$I$993)*$D278)/CV$43</f>
        <v>238.03716893235648</v>
      </c>
      <c r="CW278" s="101">
        <f>(CW$40*(1-'Model Assumptions'!$I$993)*$D278)/CW$43</f>
        <v>347.81256710921087</v>
      </c>
      <c r="CX278" s="101">
        <f>(CX$40*(1-'Model Assumptions'!$I$993)*$D278)/CX$43</f>
        <v>339.7667200425505</v>
      </c>
      <c r="CY278" s="101">
        <f>(CY$40*(1-'Model Assumptions'!$I$993)*$D278)/CY$43</f>
        <v>315.62577247209242</v>
      </c>
      <c r="CZ278" s="101">
        <f>(CZ$40*(1-'Model Assumptions'!$I$993)*$D278)/CZ$43</f>
        <v>238.33965463071357</v>
      </c>
      <c r="DA278" s="101">
        <f>(DA$40*(1-'Model Assumptions'!$I$993)*$D278)/DA$43</f>
        <v>229.97088364283414</v>
      </c>
      <c r="DB278" s="101">
        <f>(DB$40*(1-'Model Assumptions'!$I$993)*$D278)/DB$43</f>
        <v>207.43978675980355</v>
      </c>
      <c r="DC278" s="101">
        <f>(DC$40*(1-'Model Assumptions'!$I$993)*$D278)/DC$43</f>
        <v>68.386293696136065</v>
      </c>
      <c r="DD278" s="101">
        <f>(DD$40*(1-'Model Assumptions'!$I$993)*$D278)/DD$43</f>
        <v>65.720808797888083</v>
      </c>
      <c r="DE278" s="101">
        <f>(DE$40*(1-'Model Assumptions'!$I$993)*$D278)/DE$43</f>
        <v>60.393245371869121</v>
      </c>
      <c r="DF278" s="101">
        <f>(DF$40*(1-'Model Assumptions'!$I$993)*$D278)/DF$43</f>
        <v>41.493680054362059</v>
      </c>
      <c r="DG278" s="101">
        <f>(DG$40*(1-'Model Assumptions'!$I$993)*$D278)/DG$43</f>
        <v>38.723619582470363</v>
      </c>
      <c r="DH278" s="101">
        <f>(DH$40*(1-'Model Assumptions'!$I$993)*$D278)/DH$43</f>
        <v>33.394693608260589</v>
      </c>
      <c r="DI278" s="101">
        <f>(DI$40*(1-'Model Assumptions'!$I$993)*$D278)/DI$43</f>
        <v>57.295151423042874</v>
      </c>
      <c r="DJ278" s="101">
        <f>(DJ$40*(1-'Model Assumptions'!$I$993)*$D278)/DJ$43</f>
        <v>55.050353278703675</v>
      </c>
      <c r="DK278" s="101">
        <f>(DK$40*(1-'Model Assumptions'!$I$993)*$D278)/DK$43</f>
        <v>50.559053804786792</v>
      </c>
      <c r="DL278" s="101">
        <f>(DL$40*(1-'Model Assumptions'!$I$993)*$D278)/DL$43</f>
        <v>34.697289678663182</v>
      </c>
      <c r="DM278" s="101">
        <f>(DM$40*(1-'Model Assumptions'!$I$993)*$D278)/DM$43</f>
        <v>32.36188207963594</v>
      </c>
      <c r="DN278" s="101">
        <f>(DN$40*(1-'Model Assumptions'!$I$993)*$D278)/DN$43</f>
        <v>27.870923242766754</v>
      </c>
      <c r="DO278" s="101">
        <f>(DO$40*(1-'Model Assumptions'!$I$993)*$D278)/DO$43</f>
        <v>71.085842299153995</v>
      </c>
      <c r="DP278" s="101">
        <f>(DP$40*(1-'Model Assumptions'!$I$993)*$D278)/DP$43</f>
        <v>68.514032589023344</v>
      </c>
      <c r="DQ278" s="101">
        <f>(DQ$40*(1-'Model Assumptions'!$I$993)*$D278)/DQ$43</f>
        <v>63.36870998352358</v>
      </c>
      <c r="DR278" s="101">
        <f>(DR$40*(1-'Model Assumptions'!$I$993)*$D278)/DR$43</f>
        <v>44.11113512888442</v>
      </c>
      <c r="DS278" s="101">
        <f>(DS$40*(1-'Model Assumptions'!$I$993)*$D278)/DS$43</f>
        <v>41.436453030348545</v>
      </c>
      <c r="DT278" s="101">
        <f>(DT$40*(1-'Model Assumptions'!$I$993)*$D278)/DT$43</f>
        <v>36.292833610087278</v>
      </c>
      <c r="DU278" s="101">
        <f>(DU$40*(1-'Model Assumptions'!$I$993)*$D278)/DU$43</f>
        <v>104.09016585075103</v>
      </c>
      <c r="DV278" s="101">
        <f>(DV$40*(1-'Model Assumptions'!$I$993)*$D278)/DV$43</f>
        <v>100.07916461409035</v>
      </c>
      <c r="DW278" s="101">
        <f>(DW$40*(1-'Model Assumptions'!$I$993)*$D278)/DW$43</f>
        <v>92.055458955530426</v>
      </c>
      <c r="DX278" s="101">
        <f>(DX$40*(1-'Model Assumptions'!$I$993)*$D278)/DX$43</f>
        <v>63.374841450382171</v>
      </c>
      <c r="DY278" s="101">
        <f>(DY$40*(1-'Model Assumptions'!$I$993)*$D278)/DY$43</f>
        <v>59.202718890159638</v>
      </c>
      <c r="DZ278" s="101">
        <f>(DZ$40*(1-'Model Assumptions'!$I$993)*$D278)/DZ$43</f>
        <v>51.180035142742831</v>
      </c>
      <c r="EA278" s="101">
        <f>(EA$40*(1-'Model Assumptions'!$I$993)*$D278)/EA$43</f>
        <v>163.78340208959781</v>
      </c>
      <c r="EB278" s="101">
        <f>(EB$40*(1-'Model Assumptions'!$I$993)*$D278)/EB$43</f>
        <v>159.87799833772399</v>
      </c>
      <c r="EC278" s="101">
        <f>(EC$40*(1-'Model Assumptions'!$I$993)*$D278)/EC$43</f>
        <v>152.06548764873773</v>
      </c>
      <c r="ED278" s="101">
        <f>(ED$40*(1-'Model Assumptions'!$I$993)*$D278)/ED$43</f>
        <v>111.65401149491672</v>
      </c>
      <c r="EE278" s="101">
        <f>(EE$40*(1-'Model Assumptions'!$I$993)*$D278)/EE$43</f>
        <v>107.5922553381488</v>
      </c>
      <c r="EF278" s="101">
        <f>(EF$40*(1-'Model Assumptions'!$I$993)*$D278)/EF$43</f>
        <v>99.780766560305665</v>
      </c>
      <c r="EG278" s="101" t="e">
        <f>(EG$40*(1-'Model Assumptions'!$I$993)*$D278)/EG$43</f>
        <v>#DIV/0!</v>
      </c>
      <c r="EH278" s="101" t="e">
        <f>(EH$40*(1-'Model Assumptions'!$I$993)*$D278)/EH$43</f>
        <v>#DIV/0!</v>
      </c>
      <c r="EI278" s="101" t="e">
        <f>(EI$40*(1-'Model Assumptions'!$I$993)*$D278)/EI$43</f>
        <v>#DIV/0!</v>
      </c>
      <c r="EJ278" s="101" t="e">
        <f>(EJ$40*(1-'Model Assumptions'!$I$993)*$D278)/EJ$43</f>
        <v>#DIV/0!</v>
      </c>
      <c r="EK278" s="101" t="e">
        <f>(EK$40*(1-'Model Assumptions'!$I$993)*$D278)/EK$43</f>
        <v>#DIV/0!</v>
      </c>
      <c r="EL278" s="101" t="e">
        <f>(EL$40*(1-'Model Assumptions'!$I$993)*$D278)/EL$43</f>
        <v>#DIV/0!</v>
      </c>
      <c r="EM278" s="101" t="e">
        <f>(EM$40*(1-'Model Assumptions'!$I$993)*$D278)/EM$43</f>
        <v>#DIV/0!</v>
      </c>
      <c r="EN278" s="101" t="e">
        <f>(EN$40*(1-'Model Assumptions'!$I$993)*$D278)/EN$43</f>
        <v>#DIV/0!</v>
      </c>
      <c r="EO278" s="101" t="e">
        <f>(EO$40*(1-'Model Assumptions'!$I$993)*$D278)/EO$43</f>
        <v>#DIV/0!</v>
      </c>
      <c r="EP278" s="101" t="e">
        <f>(EP$40*(1-'Model Assumptions'!$I$993)*$D278)/EP$43</f>
        <v>#DIV/0!</v>
      </c>
      <c r="EQ278" s="101" t="e">
        <f>(EQ$40*(1-'Model Assumptions'!$I$993)*$D278)/EQ$43</f>
        <v>#DIV/0!</v>
      </c>
      <c r="ER278" s="101" t="e">
        <f>(ER$40*(1-'Model Assumptions'!$I$993)*$D278)/ER$43</f>
        <v>#DIV/0!</v>
      </c>
      <c r="ES278" s="101" t="e">
        <f>(ES$40*(1-'Model Assumptions'!$I$993)*$D278)/ES$43</f>
        <v>#DIV/0!</v>
      </c>
      <c r="ET278" s="101" t="e">
        <f>(ET$40*(1-'Model Assumptions'!$I$993)*$D278)/ET$43</f>
        <v>#DIV/0!</v>
      </c>
      <c r="EU278" s="101" t="e">
        <f>(EU$40*(1-'Model Assumptions'!$I$993)*$D278)/EU$43</f>
        <v>#DIV/0!</v>
      </c>
      <c r="EV278" s="101" t="e">
        <f>(EV$40*(1-'Model Assumptions'!$I$993)*$D278)/EV$43</f>
        <v>#DIV/0!</v>
      </c>
      <c r="EW278" s="101" t="e">
        <f>(EW$40*(1-'Model Assumptions'!$I$993)*$D278)/EW$43</f>
        <v>#DIV/0!</v>
      </c>
      <c r="EX278" s="101" t="e">
        <f>(EX$40*(1-'Model Assumptions'!$I$993)*$D278)/EX$43</f>
        <v>#DIV/0!</v>
      </c>
      <c r="EY278" s="101" t="e">
        <f>(EY$40*(1-'Model Assumptions'!$I$993)*$D278)/EY$43</f>
        <v>#DIV/0!</v>
      </c>
      <c r="EZ278" s="101" t="e">
        <f>(EZ$40*(1-'Model Assumptions'!$I$993)*$D278)/EZ$43</f>
        <v>#DIV/0!</v>
      </c>
      <c r="FA278" s="101" t="e">
        <f>(FA$40*(1-'Model Assumptions'!$I$993)*$D278)/FA$43</f>
        <v>#DIV/0!</v>
      </c>
      <c r="FB278" s="101" t="e">
        <f>(FB$40*(1-'Model Assumptions'!$I$993)*$D278)/FB$43</f>
        <v>#DIV/0!</v>
      </c>
      <c r="FC278" s="101" t="e">
        <f>(FC$40*(1-'Model Assumptions'!$I$993)*$D278)/FC$43</f>
        <v>#DIV/0!</v>
      </c>
      <c r="FD278" s="101" t="e">
        <f>(FD$40*(1-'Model Assumptions'!$I$993)*$D278)/FD$43</f>
        <v>#DIV/0!</v>
      </c>
      <c r="FE278" s="101" t="e">
        <f>(FE$40*(1-'Model Assumptions'!$I$993)*$D278)/FE$43</f>
        <v>#DIV/0!</v>
      </c>
      <c r="FF278" s="101" t="e">
        <f>(FF$40*(1-'Model Assumptions'!$I$993)*$D278)/FF$43</f>
        <v>#DIV/0!</v>
      </c>
      <c r="FG278" s="101" t="e">
        <f>(FG$40*(1-'Model Assumptions'!$I$993)*$D278)/FG$43</f>
        <v>#DIV/0!</v>
      </c>
      <c r="FH278" s="101" t="e">
        <f>(FH$40*(1-'Model Assumptions'!$I$993)*$D278)/FH$43</f>
        <v>#DIV/0!</v>
      </c>
      <c r="FI278" s="101" t="e">
        <f>(FI$40*(1-'Model Assumptions'!$I$993)*$D278)/FI$43</f>
        <v>#DIV/0!</v>
      </c>
      <c r="FJ278" s="101" t="e">
        <f>(FJ$40*(1-'Model Assumptions'!$I$993)*$D278)/FJ$43</f>
        <v>#DIV/0!</v>
      </c>
      <c r="FK278" s="101" t="e">
        <f>(FK$40*(1-'Model Assumptions'!$I$993)*$D278)/FK$43</f>
        <v>#DIV/0!</v>
      </c>
      <c r="FL278" s="101" t="e">
        <f>(FL$40*(1-'Model Assumptions'!$I$993)*$D278)/FL$43</f>
        <v>#DIV/0!</v>
      </c>
      <c r="FM278" s="101" t="e">
        <f>(FM$40*(1-'Model Assumptions'!$I$993)*$D278)/FM$43</f>
        <v>#DIV/0!</v>
      </c>
      <c r="FN278" s="101" t="e">
        <f>(FN$40*(1-'Model Assumptions'!$I$993)*$D278)/FN$43</f>
        <v>#DIV/0!</v>
      </c>
      <c r="FO278" s="101" t="e">
        <f>(FO$40*(1-'Model Assumptions'!$I$993)*$D278)/FO$43</f>
        <v>#DIV/0!</v>
      </c>
      <c r="FP278" s="101" t="e">
        <f>(FP$40*(1-'Model Assumptions'!$I$993)*$D278)/FP$43</f>
        <v>#DIV/0!</v>
      </c>
      <c r="FQ278" s="101" t="e">
        <f>(FQ$40*(1-'Model Assumptions'!$I$993)*$D278)/FQ$43</f>
        <v>#DIV/0!</v>
      </c>
      <c r="FR278" s="101" t="e">
        <f>(FR$40*(1-'Model Assumptions'!$I$993)*$D278)/FR$43</f>
        <v>#DIV/0!</v>
      </c>
      <c r="FS278" s="101" t="e">
        <f>(FS$40*(1-'Model Assumptions'!$I$993)*$D278)/FS$43</f>
        <v>#DIV/0!</v>
      </c>
      <c r="FT278" s="101" t="e">
        <f>(FT$40*(1-'Model Assumptions'!$I$993)*$D278)/FT$43</f>
        <v>#DIV/0!</v>
      </c>
      <c r="FU278" s="101" t="e">
        <f>(FU$40*(1-'Model Assumptions'!$I$993)*$D278)/FU$43</f>
        <v>#DIV/0!</v>
      </c>
      <c r="FV278" s="101" t="e">
        <f>(FV$40*(1-'Model Assumptions'!$I$993)*$D278)/FV$43</f>
        <v>#DIV/0!</v>
      </c>
      <c r="FW278" s="101" t="e">
        <f>(FW$40*(1-'Model Assumptions'!$I$993)*$D278)/FW$43</f>
        <v>#DIV/0!</v>
      </c>
      <c r="FX278" s="101" t="e">
        <f>(FX$40*(1-'Model Assumptions'!$I$993)*$D278)/FX$43</f>
        <v>#DIV/0!</v>
      </c>
      <c r="FY278" s="101" t="e">
        <f>(FY$40*(1-'Model Assumptions'!$I$993)*$D278)/FY$43</f>
        <v>#DIV/0!</v>
      </c>
      <c r="FZ278" s="101" t="e">
        <f>(FZ$40*(1-'Model Assumptions'!$I$993)*$D278)/FZ$43</f>
        <v>#DIV/0!</v>
      </c>
      <c r="GA278" s="101" t="e">
        <f>(GA$40*(1-'Model Assumptions'!$I$993)*$D278)/GA$43</f>
        <v>#DIV/0!</v>
      </c>
      <c r="GB278" s="101" t="e">
        <f>(GB$40*(1-'Model Assumptions'!$I$993)*$D278)/GB$43</f>
        <v>#DIV/0!</v>
      </c>
      <c r="GC278" s="101" t="e">
        <f>(GC$40*(1-'Model Assumptions'!$I$993)*$D278)/GC$43</f>
        <v>#DIV/0!</v>
      </c>
      <c r="GD278" s="101" t="e">
        <f>(GD$40*(1-'Model Assumptions'!$I$993)*$D278)/GD$43</f>
        <v>#DIV/0!</v>
      </c>
      <c r="GE278" s="101" t="e">
        <f>(GE$40*(1-'Model Assumptions'!$I$993)*$D278)/GE$43</f>
        <v>#DIV/0!</v>
      </c>
      <c r="GF278" s="101" t="e">
        <f>(GF$40*(1-'Model Assumptions'!$I$993)*$D278)/GF$43</f>
        <v>#DIV/0!</v>
      </c>
      <c r="GG278" s="101" t="e">
        <f>(GG$40*(1-'Model Assumptions'!$I$993)*$D278)/GG$43</f>
        <v>#DIV/0!</v>
      </c>
      <c r="GH278" s="101" t="e">
        <f>(GH$40*(1-'Model Assumptions'!$I$993)*$D278)/GH$43</f>
        <v>#DIV/0!</v>
      </c>
      <c r="GI278" s="101" t="e">
        <f>(GI$40*(1-'Model Assumptions'!$I$993)*$D278)/GI$43</f>
        <v>#DIV/0!</v>
      </c>
      <c r="GJ278" s="101" t="e">
        <f>(GJ$40*(1-'Model Assumptions'!$I$993)*$D278)/GJ$43</f>
        <v>#DIV/0!</v>
      </c>
      <c r="GK278" s="101" t="e">
        <f>(GK$40*(1-'Model Assumptions'!$I$993)*$D278)/GK$43</f>
        <v>#DIV/0!</v>
      </c>
      <c r="GL278" s="101" t="e">
        <f>(GL$40*(1-'Model Assumptions'!$I$993)*$D278)/GL$43</f>
        <v>#DIV/0!</v>
      </c>
      <c r="GM278" s="101" t="e">
        <f>(GM$40*(1-'Model Assumptions'!$I$993)*$D278)/GM$43</f>
        <v>#DIV/0!</v>
      </c>
      <c r="GN278" s="101" t="e">
        <f>(GN$40*(1-'Model Assumptions'!$I$993)*$D278)/GN$43</f>
        <v>#DIV/0!</v>
      </c>
      <c r="GO278" s="101" t="e">
        <f>(GO$40*(1-'Model Assumptions'!$I$993)*$D278)/GO$43</f>
        <v>#DIV/0!</v>
      </c>
      <c r="GP278" s="101" t="e">
        <f>(GP$40*(1-'Model Assumptions'!$I$993)*$D278)/GP$43</f>
        <v>#DIV/0!</v>
      </c>
      <c r="GQ278" s="101" t="e">
        <f>(GQ$40*(1-'Model Assumptions'!$I$993)*$D278)/GQ$43</f>
        <v>#DIV/0!</v>
      </c>
      <c r="GR278" s="101" t="e">
        <f>(GR$40*(1-'Model Assumptions'!$I$993)*$D278)/GR$43</f>
        <v>#DIV/0!</v>
      </c>
      <c r="GS278" s="101" t="e">
        <f>(GS$40*(1-'Model Assumptions'!$I$993)*$D278)/GS$43</f>
        <v>#DIV/0!</v>
      </c>
      <c r="GT278" s="101" t="e">
        <f>(GT$40*(1-'Model Assumptions'!$I$993)*$D278)/GT$43</f>
        <v>#DIV/0!</v>
      </c>
      <c r="GU278" s="101" t="e">
        <f>(GU$40*(1-'Model Assumptions'!$I$993)*$D278)/GU$43</f>
        <v>#DIV/0!</v>
      </c>
      <c r="GV278" s="101" t="e">
        <f>(GV$40*(1-'Model Assumptions'!$I$993)*$D278)/GV$43</f>
        <v>#DIV/0!</v>
      </c>
      <c r="GX278" s="230"/>
    </row>
    <row r="279" spans="1:206" ht="12" hidden="1" customHeight="1" x14ac:dyDescent="0.2">
      <c r="A279" s="230"/>
      <c r="B279" s="230"/>
      <c r="C279" s="102">
        <f t="shared" si="381"/>
        <v>33</v>
      </c>
      <c r="D279" s="122">
        <f>1/(1+'Model Assumptions'!$I$991/12)^C278</f>
        <v>0.87541578313865809</v>
      </c>
      <c r="E279" s="101">
        <f>(E$40*(1-'Model Assumptions'!$I$993)*$D279)/E$43</f>
        <v>97.33682436535004</v>
      </c>
      <c r="F279" s="101">
        <f>(F$40*(1-'Model Assumptions'!$I$993)*$D279)/F$43</f>
        <v>94.816392898720949</v>
      </c>
      <c r="G279" s="101">
        <f>(G$40*(1-'Model Assumptions'!$I$993)*$D279)/G$43</f>
        <v>87.255098498833675</v>
      </c>
      <c r="H279" s="101">
        <f>(H$40*(1-'Model Assumptions'!$I$993)*$D279)/H$43</f>
        <v>65.369747691156391</v>
      </c>
      <c r="I279" s="101">
        <f>(I$40*(1-'Model Assumptions'!$I$993)*$D279)/I$43</f>
        <v>62.74822758696935</v>
      </c>
      <c r="J279" s="101">
        <f>(J$40*(1-'Model Assumptions'!$I$993)*$D279)/J$43</f>
        <v>55.692376374871763</v>
      </c>
      <c r="K279" s="101">
        <f>(K$40*(1-'Model Assumptions'!$I$993)*$D279)/K$43</f>
        <v>110.90916124015889</v>
      </c>
      <c r="L279" s="101">
        <f>(L$40*(1-'Model Assumptions'!$I$993)*$D279)/L$43</f>
        <v>108.18349948587024</v>
      </c>
      <c r="M279" s="101">
        <f>(M$40*(1-'Model Assumptions'!$I$993)*$D279)/M$43</f>
        <v>100.00651422300426</v>
      </c>
      <c r="N279" s="101">
        <f>(N$40*(1-'Model Assumptions'!$I$993)*$D279)/N$43</f>
        <v>75.208589448640907</v>
      </c>
      <c r="O279" s="101">
        <f>(O$40*(1-'Model Assumptions'!$I$993)*$D279)/O$43</f>
        <v>72.374036913627108</v>
      </c>
      <c r="P279" s="101">
        <f>(P$40*(1-'Model Assumptions'!$I$993)*$D279)/P$43</f>
        <v>64.741505554386933</v>
      </c>
      <c r="Q279" s="101">
        <f>(Q$40*(1-'Model Assumptions'!$I$993)*$D279)/Q$43</f>
        <v>110.78873685649087</v>
      </c>
      <c r="R279" s="101">
        <f>(R$40*(1-'Model Assumptions'!$I$993)*$D279)/R$43</f>
        <v>108.06646733836187</v>
      </c>
      <c r="S279" s="101">
        <f>(S$40*(1-'Model Assumptions'!$I$993)*$D279)/S$43</f>
        <v>99.897962665895079</v>
      </c>
      <c r="T279" s="101">
        <f>(T$40*(1-'Model Assumptions'!$I$993)*$D279)/T$43</f>
        <v>75.125818886345158</v>
      </c>
      <c r="U279" s="101">
        <f>(U$40*(1-'Model Assumptions'!$I$993)*$D279)/U$43</f>
        <v>72.295337034722934</v>
      </c>
      <c r="V279" s="101">
        <f>(V$40*(1-'Model Assumptions'!$I$993)*$D279)/V$43</f>
        <v>64.670947042265951</v>
      </c>
      <c r="W279" s="101">
        <f>(W$40*(1-'Model Assumptions'!$I$993)*$D279)/W$43</f>
        <v>202.18236347011256</v>
      </c>
      <c r="X279" s="101">
        <f>(X$40*(1-'Model Assumptions'!$I$993)*$D279)/X$43</f>
        <v>198.50009111879919</v>
      </c>
      <c r="Y279" s="101">
        <f>(Y$40*(1-'Model Assumptions'!$I$993)*$D279)/Y$43</f>
        <v>187.45157794677903</v>
      </c>
      <c r="Z279" s="101">
        <f>(Z$40*(1-'Model Assumptions'!$I$993)*$D279)/Z$43</f>
        <v>143.47937750354052</v>
      </c>
      <c r="AA279" s="101">
        <f>(AA$40*(1-'Model Assumptions'!$I$993)*$D279)/AA$43</f>
        <v>139.65022132651367</v>
      </c>
      <c r="AB279" s="101">
        <f>(AB$40*(1-'Model Assumptions'!$I$993)*$D279)/AB$43</f>
        <v>129.33918029560419</v>
      </c>
      <c r="AC279" s="101">
        <f>(AC$40*(1-'Model Assumptions'!$I$993)*$D279)/AC$43</f>
        <v>173.2126666665965</v>
      </c>
      <c r="AD279" s="101">
        <f>(AD$40*(1-'Model Assumptions'!$I$993)*$D279)/AD$43</f>
        <v>169.5202176068041</v>
      </c>
      <c r="AE279" s="101">
        <f>(AE$40*(1-'Model Assumptions'!$I$993)*$D279)/AE$43</f>
        <v>158.44117430934702</v>
      </c>
      <c r="AF279" s="101">
        <f>(AF$40*(1-'Model Assumptions'!$I$993)*$D279)/AF$43</f>
        <v>120.25341496556466</v>
      </c>
      <c r="AG279" s="101">
        <f>(AG$40*(1-'Model Assumptions'!$I$993)*$D279)/AG$43</f>
        <v>116.41204673836306</v>
      </c>
      <c r="AH279" s="101">
        <f>(AH$40*(1-'Model Assumptions'!$I$993)*$D279)/AH$43</f>
        <v>106.0711540292485</v>
      </c>
      <c r="AI279" s="101">
        <f>(AI$40*(1-'Model Assumptions'!$I$993)*$D279)/AI$43</f>
        <v>202.67423771326358</v>
      </c>
      <c r="AJ279" s="101">
        <f>(AJ$40*(1-'Model Assumptions'!$I$993)*$D279)/AJ$43</f>
        <v>198.69684081605953</v>
      </c>
      <c r="AK279" s="101">
        <f>(AK$40*(1-'Model Assumptions'!$I$993)*$D279)/AK$43</f>
        <v>186.76125788828779</v>
      </c>
      <c r="AL279" s="101">
        <f>(AL$40*(1-'Model Assumptions'!$I$993)*$D279)/AL$43</f>
        <v>142.40743087708722</v>
      </c>
      <c r="AM279" s="101">
        <f>(AM$40*(1-'Model Assumptions'!$I$993)*$D279)/AM$43</f>
        <v>138.2702596567631</v>
      </c>
      <c r="AN279" s="101">
        <f>(AN$40*(1-'Model Assumptions'!$I$993)*$D279)/AN$43</f>
        <v>127.13151300289593</v>
      </c>
      <c r="AO279" s="101">
        <f>(AO$40*(1-'Model Assumptions'!$I$993)*$D279)/AO$43</f>
        <v>181.56944044592458</v>
      </c>
      <c r="AP279" s="101">
        <f>(AP$40*(1-'Model Assumptions'!$I$993)*$D279)/AP$43</f>
        <v>177.70059510582976</v>
      </c>
      <c r="AQ279" s="101">
        <f>(AQ$40*(1-'Model Assumptions'!$I$993)*$D279)/AQ$43</f>
        <v>166.09405908554521</v>
      </c>
      <c r="AR279" s="101">
        <f>(AR$40*(1-'Model Assumptions'!$I$993)*$D279)/AR$43</f>
        <v>126.06499395429813</v>
      </c>
      <c r="AS279" s="101">
        <f>(AS$40*(1-'Model Assumptions'!$I$993)*$D279)/AS$43</f>
        <v>122.04180186893863</v>
      </c>
      <c r="AT279" s="101">
        <f>(AT$40*(1-'Model Assumptions'!$I$993)*$D279)/AT$43</f>
        <v>111.2083564694411</v>
      </c>
      <c r="AU279" s="101">
        <f>(AU$40*(1-'Model Assumptions'!$I$993)*$D279)/AU$43</f>
        <v>218.70085744958814</v>
      </c>
      <c r="AV279" s="101">
        <f>(AV$40*(1-'Model Assumptions'!$I$993)*$D279)/AV$43</f>
        <v>214.57080992519931</v>
      </c>
      <c r="AW279" s="101">
        <f>(AW$40*(1-'Model Assumptions'!$I$993)*$D279)/AW$43</f>
        <v>202.18405958819241</v>
      </c>
      <c r="AX279" s="101">
        <f>(AX$40*(1-'Model Assumptions'!$I$993)*$D279)/AX$43</f>
        <v>154.47972092209338</v>
      </c>
      <c r="AY279" s="101">
        <f>(AY$40*(1-'Model Assumptions'!$I$993)*$D279)/AY$43</f>
        <v>150.18514994396091</v>
      </c>
      <c r="AZ279" s="101">
        <f>(AZ$40*(1-'Model Assumptions'!$I$993)*$D279)/AZ$43</f>
        <v>138.6244091118318</v>
      </c>
      <c r="BA279" s="101">
        <f>(BA$40*(1-'Model Assumptions'!$I$993)*$D279)/BA$43</f>
        <v>175.83656133609531</v>
      </c>
      <c r="BB279" s="101">
        <f>(BB$40*(1-'Model Assumptions'!$I$993)*$D279)/BB$43</f>
        <v>171.08743071256811</v>
      </c>
      <c r="BC279" s="101">
        <f>(BC$40*(1-'Model Assumptions'!$I$993)*$D279)/BC$43</f>
        <v>156.84512719622595</v>
      </c>
      <c r="BD279" s="101">
        <f>(BD$40*(1-'Model Assumptions'!$I$993)*$D279)/BD$43</f>
        <v>117.11898875403671</v>
      </c>
      <c r="BE279" s="101">
        <f>(BE$40*(1-'Model Assumptions'!$I$993)*$D279)/BE$43</f>
        <v>112.18260669449613</v>
      </c>
      <c r="BF279" s="101">
        <f>(BF$40*(1-'Model Assumptions'!$I$993)*$D279)/BF$43</f>
        <v>98.887754737547624</v>
      </c>
      <c r="BG279" s="101">
        <f>(BG$40*(1-'Model Assumptions'!$I$993)*$D279)/BG$43</f>
        <v>223.11585281138863</v>
      </c>
      <c r="BH279" s="101">
        <f>(BH$40*(1-'Model Assumptions'!$I$993)*$D279)/BH$43</f>
        <v>218.37181054210089</v>
      </c>
      <c r="BI279" s="101">
        <f>(BI$40*(1-'Model Assumptions'!$I$993)*$D279)/BI$43</f>
        <v>204.14137985231753</v>
      </c>
      <c r="BJ279" s="101">
        <f>(BJ$40*(1-'Model Assumptions'!$I$993)*$D279)/BJ$43</f>
        <v>154.96413224569318</v>
      </c>
      <c r="BK279" s="101">
        <f>(BK$40*(1-'Model Assumptions'!$I$993)*$D279)/BK$43</f>
        <v>150.03046397508032</v>
      </c>
      <c r="BL279" s="101">
        <f>(BL$40*(1-'Model Assumptions'!$I$993)*$D279)/BL$43</f>
        <v>136.74918096277051</v>
      </c>
      <c r="BM279" s="101">
        <f>(BM$40*(1-'Model Assumptions'!$I$993)*$D279)/BM$43</f>
        <v>230.09368259181394</v>
      </c>
      <c r="BN279" s="101">
        <f>(BN$40*(1-'Model Assumptions'!$I$993)*$D279)/BN$43</f>
        <v>224.75260675842569</v>
      </c>
      <c r="BO279" s="101">
        <f>(BO$40*(1-'Model Assumptions'!$I$993)*$D279)/BO$43</f>
        <v>208.73277149442049</v>
      </c>
      <c r="BP279" s="101">
        <f>(BP$40*(1-'Model Assumptions'!$I$993)*$D279)/BP$43</f>
        <v>157.58700924434407</v>
      </c>
      <c r="BQ279" s="101">
        <f>(BQ$40*(1-'Model Assumptions'!$I$993)*$D279)/BQ$43</f>
        <v>152.03324020374495</v>
      </c>
      <c r="BR279" s="101">
        <f>(BR$40*(1-'Model Assumptions'!$I$993)*$D279)/BR$43</f>
        <v>137.08026321195354</v>
      </c>
      <c r="BS279" s="101">
        <f>(BS$40*(1-'Model Assumptions'!$I$993)*$D279)/BS$43</f>
        <v>193.08099385373862</v>
      </c>
      <c r="BT279" s="101">
        <f>(BT$40*(1-'Model Assumptions'!$I$993)*$D279)/BT$43</f>
        <v>188.37426618220718</v>
      </c>
      <c r="BU279" s="101">
        <f>(BU$40*(1-'Model Assumptions'!$I$993)*$D279)/BU$43</f>
        <v>174.25747540377253</v>
      </c>
      <c r="BV279" s="101">
        <f>(BV$40*(1-'Model Assumptions'!$I$993)*$D279)/BV$43</f>
        <v>131.12485341005041</v>
      </c>
      <c r="BW279" s="101">
        <f>(BW$40*(1-'Model Assumptions'!$I$993)*$D279)/BW$43</f>
        <v>126.23053507888963</v>
      </c>
      <c r="BX279" s="101">
        <f>(BX$40*(1-'Model Assumptions'!$I$993)*$D279)/BX$43</f>
        <v>113.05373294029738</v>
      </c>
      <c r="BY279" s="101">
        <f>(BY$40*(1-'Model Assumptions'!$I$993)*$D279)/BY$43</f>
        <v>263.95837617372268</v>
      </c>
      <c r="BZ279" s="101">
        <f>(BZ$40*(1-'Model Assumptions'!$I$993)*$D279)/BZ$43</f>
        <v>258.3544020379606</v>
      </c>
      <c r="CA279" s="101">
        <f>(CA$40*(1-'Model Assumptions'!$I$993)*$D279)/CA$43</f>
        <v>241.54417574875404</v>
      </c>
      <c r="CB279" s="101">
        <f>(CB$40*(1-'Model Assumptions'!$I$993)*$D279)/CB$43</f>
        <v>183.37343163563304</v>
      </c>
      <c r="CC279" s="101">
        <f>(CC$40*(1-'Model Assumptions'!$I$993)*$D279)/CC$43</f>
        <v>177.5455699133332</v>
      </c>
      <c r="CD279" s="101">
        <f>(CD$40*(1-'Model Assumptions'!$I$993)*$D279)/CD$43</f>
        <v>161.85579922766311</v>
      </c>
      <c r="CE279" s="101">
        <f>(CE$40*(1-'Model Assumptions'!$I$993)*$D279)/CE$43</f>
        <v>259.48910503336765</v>
      </c>
      <c r="CF279" s="101">
        <f>(CF$40*(1-'Model Assumptions'!$I$993)*$D279)/CF$43</f>
        <v>253.18463413063523</v>
      </c>
      <c r="CG279" s="101">
        <f>(CG$40*(1-'Model Assumptions'!$I$993)*$D279)/CG$43</f>
        <v>234.26613306819857</v>
      </c>
      <c r="CH279" s="101">
        <f>(CH$40*(1-'Model Assumptions'!$I$993)*$D279)/CH$43</f>
        <v>176.31486663460771</v>
      </c>
      <c r="CI279" s="101">
        <f>(CI$40*(1-'Model Assumptions'!$I$993)*$D279)/CI$43</f>
        <v>169.75699569074854</v>
      </c>
      <c r="CJ279" s="101">
        <f>(CJ$40*(1-'Model Assumptions'!$I$993)*$D279)/CJ$43</f>
        <v>152.0997280324743</v>
      </c>
      <c r="CK279" s="101">
        <f>(CK$40*(1-'Model Assumptions'!$I$993)*$D279)/CK$43</f>
        <v>330.51404962629704</v>
      </c>
      <c r="CL279" s="101">
        <f>(CL$40*(1-'Model Assumptions'!$I$993)*$D279)/CL$43</f>
        <v>323.79233367592616</v>
      </c>
      <c r="CM279" s="101">
        <f>(CM$40*(1-'Model Assumptions'!$I$993)*$D279)/CM$43</f>
        <v>303.62718582481364</v>
      </c>
      <c r="CN279" s="101">
        <f>(CN$40*(1-'Model Assumptions'!$I$993)*$D279)/CN$43</f>
        <v>231.07234272387657</v>
      </c>
      <c r="CO279" s="101">
        <f>(CO$40*(1-'Model Assumptions'!$I$993)*$D279)/CO$43</f>
        <v>224.08162244604449</v>
      </c>
      <c r="CP279" s="101">
        <f>(CP$40*(1-'Model Assumptions'!$I$993)*$D279)/CP$43</f>
        <v>205.26149623223804</v>
      </c>
      <c r="CQ279" s="101">
        <f>(CQ$40*(1-'Model Assumptions'!$I$993)*$D279)/CQ$43</f>
        <v>381.60112619081127</v>
      </c>
      <c r="CR279" s="101">
        <f>(CR$40*(1-'Model Assumptions'!$I$993)*$D279)/CR$43</f>
        <v>373.8481704479031</v>
      </c>
      <c r="CS279" s="101">
        <f>(CS$40*(1-'Model Assumptions'!$I$993)*$D279)/CS$43</f>
        <v>350.58760710109868</v>
      </c>
      <c r="CT279" s="101">
        <f>(CT$40*(1-'Model Assumptions'!$I$993)*$D279)/CT$43</f>
        <v>266.82244116332561</v>
      </c>
      <c r="CU279" s="101">
        <f>(CU$40*(1-'Model Assumptions'!$I$993)*$D279)/CU$43</f>
        <v>258.75977425904023</v>
      </c>
      <c r="CV279" s="101">
        <f>(CV$40*(1-'Model Assumptions'!$I$993)*$D279)/CV$43</f>
        <v>237.04946283720153</v>
      </c>
      <c r="CW279" s="101">
        <f>(CW$40*(1-'Model Assumptions'!$I$993)*$D279)/CW$43</f>
        <v>346.36936143655862</v>
      </c>
      <c r="CX279" s="101">
        <f>(CX$40*(1-'Model Assumptions'!$I$993)*$D279)/CX$43</f>
        <v>338.35689962743623</v>
      </c>
      <c r="CY279" s="101">
        <f>(CY$40*(1-'Model Assumptions'!$I$993)*$D279)/CY$43</f>
        <v>314.31612196390955</v>
      </c>
      <c r="CZ279" s="101">
        <f>(CZ$40*(1-'Model Assumptions'!$I$993)*$D279)/CZ$43</f>
        <v>237.35069340817955</v>
      </c>
      <c r="DA279" s="101">
        <f>(DA$40*(1-'Model Assumptions'!$I$993)*$D279)/DA$43</f>
        <v>229.01664761112119</v>
      </c>
      <c r="DB279" s="101">
        <f>(DB$40*(1-'Model Assumptions'!$I$993)*$D279)/DB$43</f>
        <v>206.57904075665087</v>
      </c>
      <c r="DC279" s="101">
        <f>(DC$40*(1-'Model Assumptions'!$I$993)*$D279)/DC$43</f>
        <v>68.102533141380334</v>
      </c>
      <c r="DD279" s="101">
        <f>(DD$40*(1-'Model Assumptions'!$I$993)*$D279)/DD$43</f>
        <v>65.448108346444585</v>
      </c>
      <c r="DE279" s="101">
        <f>(DE$40*(1-'Model Assumptions'!$I$993)*$D279)/DE$43</f>
        <v>60.142650992732747</v>
      </c>
      <c r="DF279" s="101">
        <f>(DF$40*(1-'Model Assumptions'!$I$993)*$D279)/DF$43</f>
        <v>41.321507108078407</v>
      </c>
      <c r="DG279" s="101">
        <f>(DG$40*(1-'Model Assumptions'!$I$993)*$D279)/DG$43</f>
        <v>38.562940663041026</v>
      </c>
      <c r="DH279" s="101">
        <f>(DH$40*(1-'Model Assumptions'!$I$993)*$D279)/DH$43</f>
        <v>33.256126414865328</v>
      </c>
      <c r="DI279" s="101">
        <f>(DI$40*(1-'Model Assumptions'!$I$993)*$D279)/DI$43</f>
        <v>57.057412205519888</v>
      </c>
      <c r="DJ279" s="101">
        <f>(DJ$40*(1-'Model Assumptions'!$I$993)*$D279)/DJ$43</f>
        <v>54.821928576302419</v>
      </c>
      <c r="DK279" s="101">
        <f>(DK$40*(1-'Model Assumptions'!$I$993)*$D279)/DK$43</f>
        <v>50.349265199787688</v>
      </c>
      <c r="DL279" s="101">
        <f>(DL$40*(1-'Model Assumptions'!$I$993)*$D279)/DL$43</f>
        <v>34.553317522320185</v>
      </c>
      <c r="DM279" s="101">
        <f>(DM$40*(1-'Model Assumptions'!$I$993)*$D279)/DM$43</f>
        <v>32.227600411255715</v>
      </c>
      <c r="DN279" s="101">
        <f>(DN$40*(1-'Model Assumptions'!$I$993)*$D279)/DN$43</f>
        <v>27.75527625835694</v>
      </c>
      <c r="DO279" s="101">
        <f>(DO$40*(1-'Model Assumptions'!$I$993)*$D279)/DO$43</f>
        <v>70.790880297912707</v>
      </c>
      <c r="DP279" s="101">
        <f>(DP$40*(1-'Model Assumptions'!$I$993)*$D279)/DP$43</f>
        <v>68.229741997367668</v>
      </c>
      <c r="DQ279" s="101">
        <f>(DQ$40*(1-'Model Assumptions'!$I$993)*$D279)/DQ$43</f>
        <v>63.105769278197762</v>
      </c>
      <c r="DR279" s="101">
        <f>(DR$40*(1-'Model Assumptions'!$I$993)*$D279)/DR$43</f>
        <v>43.928101373162917</v>
      </c>
      <c r="DS279" s="101">
        <f>(DS$40*(1-'Model Assumptions'!$I$993)*$D279)/DS$43</f>
        <v>41.264517540596074</v>
      </c>
      <c r="DT279" s="101">
        <f>(DT$40*(1-'Model Assumptions'!$I$993)*$D279)/DT$43</f>
        <v>36.142240939506003</v>
      </c>
      <c r="DU279" s="101">
        <f>(DU$40*(1-'Model Assumptions'!$I$993)*$D279)/DU$43</f>
        <v>103.65825644888072</v>
      </c>
      <c r="DV279" s="101">
        <f>(DV$40*(1-'Model Assumptions'!$I$993)*$D279)/DV$43</f>
        <v>99.663898370878371</v>
      </c>
      <c r="DW279" s="101">
        <f>(DW$40*(1-'Model Assumptions'!$I$993)*$D279)/DW$43</f>
        <v>91.673486096793809</v>
      </c>
      <c r="DX279" s="101">
        <f>(DX$40*(1-'Model Assumptions'!$I$993)*$D279)/DX$43</f>
        <v>63.11187530328516</v>
      </c>
      <c r="DY279" s="101">
        <f>(DY$40*(1-'Model Assumptions'!$I$993)*$D279)/DY$43</f>
        <v>58.957064454930773</v>
      </c>
      <c r="DZ279" s="101">
        <f>(DZ$40*(1-'Model Assumptions'!$I$993)*$D279)/DZ$43</f>
        <v>50.967669851694126</v>
      </c>
      <c r="EA279" s="101">
        <f>(EA$40*(1-'Model Assumptions'!$I$993)*$D279)/EA$43</f>
        <v>163.10380291080284</v>
      </c>
      <c r="EB279" s="101">
        <f>(EB$40*(1-'Model Assumptions'!$I$993)*$D279)/EB$43</f>
        <v>159.21460415375006</v>
      </c>
      <c r="EC279" s="101">
        <f>(EC$40*(1-'Model Assumptions'!$I$993)*$D279)/EC$43</f>
        <v>151.43451052156456</v>
      </c>
      <c r="ED279" s="101">
        <f>(ED$40*(1-'Model Assumptions'!$I$993)*$D279)/ED$43</f>
        <v>111.19071684141086</v>
      </c>
      <c r="EE279" s="101">
        <f>(EE$40*(1-'Model Assumptions'!$I$993)*$D279)/EE$43</f>
        <v>107.14581444462952</v>
      </c>
      <c r="EF279" s="101">
        <f>(EF$40*(1-'Model Assumptions'!$I$993)*$D279)/EF$43</f>
        <v>99.366738483291968</v>
      </c>
      <c r="EG279" s="101" t="e">
        <f>(EG$40*(1-'Model Assumptions'!$I$993)*$D279)/EG$43</f>
        <v>#DIV/0!</v>
      </c>
      <c r="EH279" s="101" t="e">
        <f>(EH$40*(1-'Model Assumptions'!$I$993)*$D279)/EH$43</f>
        <v>#DIV/0!</v>
      </c>
      <c r="EI279" s="101" t="e">
        <f>(EI$40*(1-'Model Assumptions'!$I$993)*$D279)/EI$43</f>
        <v>#DIV/0!</v>
      </c>
      <c r="EJ279" s="101" t="e">
        <f>(EJ$40*(1-'Model Assumptions'!$I$993)*$D279)/EJ$43</f>
        <v>#DIV/0!</v>
      </c>
      <c r="EK279" s="101" t="e">
        <f>(EK$40*(1-'Model Assumptions'!$I$993)*$D279)/EK$43</f>
        <v>#DIV/0!</v>
      </c>
      <c r="EL279" s="101" t="e">
        <f>(EL$40*(1-'Model Assumptions'!$I$993)*$D279)/EL$43</f>
        <v>#DIV/0!</v>
      </c>
      <c r="EM279" s="101" t="e">
        <f>(EM$40*(1-'Model Assumptions'!$I$993)*$D279)/EM$43</f>
        <v>#DIV/0!</v>
      </c>
      <c r="EN279" s="101" t="e">
        <f>(EN$40*(1-'Model Assumptions'!$I$993)*$D279)/EN$43</f>
        <v>#DIV/0!</v>
      </c>
      <c r="EO279" s="101" t="e">
        <f>(EO$40*(1-'Model Assumptions'!$I$993)*$D279)/EO$43</f>
        <v>#DIV/0!</v>
      </c>
      <c r="EP279" s="101" t="e">
        <f>(EP$40*(1-'Model Assumptions'!$I$993)*$D279)/EP$43</f>
        <v>#DIV/0!</v>
      </c>
      <c r="EQ279" s="101" t="e">
        <f>(EQ$40*(1-'Model Assumptions'!$I$993)*$D279)/EQ$43</f>
        <v>#DIV/0!</v>
      </c>
      <c r="ER279" s="101" t="e">
        <f>(ER$40*(1-'Model Assumptions'!$I$993)*$D279)/ER$43</f>
        <v>#DIV/0!</v>
      </c>
      <c r="ES279" s="101" t="e">
        <f>(ES$40*(1-'Model Assumptions'!$I$993)*$D279)/ES$43</f>
        <v>#DIV/0!</v>
      </c>
      <c r="ET279" s="101" t="e">
        <f>(ET$40*(1-'Model Assumptions'!$I$993)*$D279)/ET$43</f>
        <v>#DIV/0!</v>
      </c>
      <c r="EU279" s="101" t="e">
        <f>(EU$40*(1-'Model Assumptions'!$I$993)*$D279)/EU$43</f>
        <v>#DIV/0!</v>
      </c>
      <c r="EV279" s="101" t="e">
        <f>(EV$40*(1-'Model Assumptions'!$I$993)*$D279)/EV$43</f>
        <v>#DIV/0!</v>
      </c>
      <c r="EW279" s="101" t="e">
        <f>(EW$40*(1-'Model Assumptions'!$I$993)*$D279)/EW$43</f>
        <v>#DIV/0!</v>
      </c>
      <c r="EX279" s="101" t="e">
        <f>(EX$40*(1-'Model Assumptions'!$I$993)*$D279)/EX$43</f>
        <v>#DIV/0!</v>
      </c>
      <c r="EY279" s="101" t="e">
        <f>(EY$40*(1-'Model Assumptions'!$I$993)*$D279)/EY$43</f>
        <v>#DIV/0!</v>
      </c>
      <c r="EZ279" s="101" t="e">
        <f>(EZ$40*(1-'Model Assumptions'!$I$993)*$D279)/EZ$43</f>
        <v>#DIV/0!</v>
      </c>
      <c r="FA279" s="101" t="e">
        <f>(FA$40*(1-'Model Assumptions'!$I$993)*$D279)/FA$43</f>
        <v>#DIV/0!</v>
      </c>
      <c r="FB279" s="101" t="e">
        <f>(FB$40*(1-'Model Assumptions'!$I$993)*$D279)/FB$43</f>
        <v>#DIV/0!</v>
      </c>
      <c r="FC279" s="101" t="e">
        <f>(FC$40*(1-'Model Assumptions'!$I$993)*$D279)/FC$43</f>
        <v>#DIV/0!</v>
      </c>
      <c r="FD279" s="101" t="e">
        <f>(FD$40*(1-'Model Assumptions'!$I$993)*$D279)/FD$43</f>
        <v>#DIV/0!</v>
      </c>
      <c r="FE279" s="101" t="e">
        <f>(FE$40*(1-'Model Assumptions'!$I$993)*$D279)/FE$43</f>
        <v>#DIV/0!</v>
      </c>
      <c r="FF279" s="101" t="e">
        <f>(FF$40*(1-'Model Assumptions'!$I$993)*$D279)/FF$43</f>
        <v>#DIV/0!</v>
      </c>
      <c r="FG279" s="101" t="e">
        <f>(FG$40*(1-'Model Assumptions'!$I$993)*$D279)/FG$43</f>
        <v>#DIV/0!</v>
      </c>
      <c r="FH279" s="101" t="e">
        <f>(FH$40*(1-'Model Assumptions'!$I$993)*$D279)/FH$43</f>
        <v>#DIV/0!</v>
      </c>
      <c r="FI279" s="101" t="e">
        <f>(FI$40*(1-'Model Assumptions'!$I$993)*$D279)/FI$43</f>
        <v>#DIV/0!</v>
      </c>
      <c r="FJ279" s="101" t="e">
        <f>(FJ$40*(1-'Model Assumptions'!$I$993)*$D279)/FJ$43</f>
        <v>#DIV/0!</v>
      </c>
      <c r="FK279" s="101" t="e">
        <f>(FK$40*(1-'Model Assumptions'!$I$993)*$D279)/FK$43</f>
        <v>#DIV/0!</v>
      </c>
      <c r="FL279" s="101" t="e">
        <f>(FL$40*(1-'Model Assumptions'!$I$993)*$D279)/FL$43</f>
        <v>#DIV/0!</v>
      </c>
      <c r="FM279" s="101" t="e">
        <f>(FM$40*(1-'Model Assumptions'!$I$993)*$D279)/FM$43</f>
        <v>#DIV/0!</v>
      </c>
      <c r="FN279" s="101" t="e">
        <f>(FN$40*(1-'Model Assumptions'!$I$993)*$D279)/FN$43</f>
        <v>#DIV/0!</v>
      </c>
      <c r="FO279" s="101" t="e">
        <f>(FO$40*(1-'Model Assumptions'!$I$993)*$D279)/FO$43</f>
        <v>#DIV/0!</v>
      </c>
      <c r="FP279" s="101" t="e">
        <f>(FP$40*(1-'Model Assumptions'!$I$993)*$D279)/FP$43</f>
        <v>#DIV/0!</v>
      </c>
      <c r="FQ279" s="101" t="e">
        <f>(FQ$40*(1-'Model Assumptions'!$I$993)*$D279)/FQ$43</f>
        <v>#DIV/0!</v>
      </c>
      <c r="FR279" s="101" t="e">
        <f>(FR$40*(1-'Model Assumptions'!$I$993)*$D279)/FR$43</f>
        <v>#DIV/0!</v>
      </c>
      <c r="FS279" s="101" t="e">
        <f>(FS$40*(1-'Model Assumptions'!$I$993)*$D279)/FS$43</f>
        <v>#DIV/0!</v>
      </c>
      <c r="FT279" s="101" t="e">
        <f>(FT$40*(1-'Model Assumptions'!$I$993)*$D279)/FT$43</f>
        <v>#DIV/0!</v>
      </c>
      <c r="FU279" s="101" t="e">
        <f>(FU$40*(1-'Model Assumptions'!$I$993)*$D279)/FU$43</f>
        <v>#DIV/0!</v>
      </c>
      <c r="FV279" s="101" t="e">
        <f>(FV$40*(1-'Model Assumptions'!$I$993)*$D279)/FV$43</f>
        <v>#DIV/0!</v>
      </c>
      <c r="FW279" s="101" t="e">
        <f>(FW$40*(1-'Model Assumptions'!$I$993)*$D279)/FW$43</f>
        <v>#DIV/0!</v>
      </c>
      <c r="FX279" s="101" t="e">
        <f>(FX$40*(1-'Model Assumptions'!$I$993)*$D279)/FX$43</f>
        <v>#DIV/0!</v>
      </c>
      <c r="FY279" s="101" t="e">
        <f>(FY$40*(1-'Model Assumptions'!$I$993)*$D279)/FY$43</f>
        <v>#DIV/0!</v>
      </c>
      <c r="FZ279" s="101" t="e">
        <f>(FZ$40*(1-'Model Assumptions'!$I$993)*$D279)/FZ$43</f>
        <v>#DIV/0!</v>
      </c>
      <c r="GA279" s="101" t="e">
        <f>(GA$40*(1-'Model Assumptions'!$I$993)*$D279)/GA$43</f>
        <v>#DIV/0!</v>
      </c>
      <c r="GB279" s="101" t="e">
        <f>(GB$40*(1-'Model Assumptions'!$I$993)*$D279)/GB$43</f>
        <v>#DIV/0!</v>
      </c>
      <c r="GC279" s="101" t="e">
        <f>(GC$40*(1-'Model Assumptions'!$I$993)*$D279)/GC$43</f>
        <v>#DIV/0!</v>
      </c>
      <c r="GD279" s="101" t="e">
        <f>(GD$40*(1-'Model Assumptions'!$I$993)*$D279)/GD$43</f>
        <v>#DIV/0!</v>
      </c>
      <c r="GE279" s="101" t="e">
        <f>(GE$40*(1-'Model Assumptions'!$I$993)*$D279)/GE$43</f>
        <v>#DIV/0!</v>
      </c>
      <c r="GF279" s="101" t="e">
        <f>(GF$40*(1-'Model Assumptions'!$I$993)*$D279)/GF$43</f>
        <v>#DIV/0!</v>
      </c>
      <c r="GG279" s="101" t="e">
        <f>(GG$40*(1-'Model Assumptions'!$I$993)*$D279)/GG$43</f>
        <v>#DIV/0!</v>
      </c>
      <c r="GH279" s="101" t="e">
        <f>(GH$40*(1-'Model Assumptions'!$I$993)*$D279)/GH$43</f>
        <v>#DIV/0!</v>
      </c>
      <c r="GI279" s="101" t="e">
        <f>(GI$40*(1-'Model Assumptions'!$I$993)*$D279)/GI$43</f>
        <v>#DIV/0!</v>
      </c>
      <c r="GJ279" s="101" t="e">
        <f>(GJ$40*(1-'Model Assumptions'!$I$993)*$D279)/GJ$43</f>
        <v>#DIV/0!</v>
      </c>
      <c r="GK279" s="101" t="e">
        <f>(GK$40*(1-'Model Assumptions'!$I$993)*$D279)/GK$43</f>
        <v>#DIV/0!</v>
      </c>
      <c r="GL279" s="101" t="e">
        <f>(GL$40*(1-'Model Assumptions'!$I$993)*$D279)/GL$43</f>
        <v>#DIV/0!</v>
      </c>
      <c r="GM279" s="101" t="e">
        <f>(GM$40*(1-'Model Assumptions'!$I$993)*$D279)/GM$43</f>
        <v>#DIV/0!</v>
      </c>
      <c r="GN279" s="101" t="e">
        <f>(GN$40*(1-'Model Assumptions'!$I$993)*$D279)/GN$43</f>
        <v>#DIV/0!</v>
      </c>
      <c r="GO279" s="101" t="e">
        <f>(GO$40*(1-'Model Assumptions'!$I$993)*$D279)/GO$43</f>
        <v>#DIV/0!</v>
      </c>
      <c r="GP279" s="101" t="e">
        <f>(GP$40*(1-'Model Assumptions'!$I$993)*$D279)/GP$43</f>
        <v>#DIV/0!</v>
      </c>
      <c r="GQ279" s="101" t="e">
        <f>(GQ$40*(1-'Model Assumptions'!$I$993)*$D279)/GQ$43</f>
        <v>#DIV/0!</v>
      </c>
      <c r="GR279" s="101" t="e">
        <f>(GR$40*(1-'Model Assumptions'!$I$993)*$D279)/GR$43</f>
        <v>#DIV/0!</v>
      </c>
      <c r="GS279" s="101" t="e">
        <f>(GS$40*(1-'Model Assumptions'!$I$993)*$D279)/GS$43</f>
        <v>#DIV/0!</v>
      </c>
      <c r="GT279" s="101" t="e">
        <f>(GT$40*(1-'Model Assumptions'!$I$993)*$D279)/GT$43</f>
        <v>#DIV/0!</v>
      </c>
      <c r="GU279" s="101" t="e">
        <f>(GU$40*(1-'Model Assumptions'!$I$993)*$D279)/GU$43</f>
        <v>#DIV/0!</v>
      </c>
      <c r="GV279" s="101" t="e">
        <f>(GV$40*(1-'Model Assumptions'!$I$993)*$D279)/GV$43</f>
        <v>#DIV/0!</v>
      </c>
      <c r="GX279" s="230"/>
    </row>
    <row r="280" spans="1:206" ht="12" hidden="1" customHeight="1" x14ac:dyDescent="0.2">
      <c r="A280" s="230"/>
      <c r="B280" s="230"/>
      <c r="C280" s="102">
        <f t="shared" ref="C280:C306" si="382">C279+1</f>
        <v>34</v>
      </c>
      <c r="D280" s="122">
        <f>1/(1+'Model Assumptions'!$I$991/12)^C279</f>
        <v>0.87178335250322792</v>
      </c>
      <c r="E280" s="101">
        <f>(E$40*(1-'Model Assumptions'!$I$993)*$D280)/E$43</f>
        <v>96.932937127319533</v>
      </c>
      <c r="F280" s="101">
        <f>(F$40*(1-'Model Assumptions'!$I$993)*$D280)/F$43</f>
        <v>94.422963882543669</v>
      </c>
      <c r="G280" s="101">
        <f>(G$40*(1-'Model Assumptions'!$I$993)*$D280)/G$43</f>
        <v>86.893044148216106</v>
      </c>
      <c r="H280" s="101">
        <f>(H$40*(1-'Model Assumptions'!$I$993)*$D280)/H$43</f>
        <v>65.09850392480304</v>
      </c>
      <c r="I280" s="101">
        <f>(I$40*(1-'Model Assumptions'!$I$993)*$D280)/I$43</f>
        <v>62.487861497396857</v>
      </c>
      <c r="J280" s="101">
        <f>(J$40*(1-'Model Assumptions'!$I$993)*$D280)/J$43</f>
        <v>55.461287676220842</v>
      </c>
      <c r="K280" s="101">
        <f>(K$40*(1-'Model Assumptions'!$I$993)*$D280)/K$43</f>
        <v>110.44895725161051</v>
      </c>
      <c r="L280" s="101">
        <f>(L$40*(1-'Model Assumptions'!$I$993)*$D280)/L$43</f>
        <v>107.73460529713218</v>
      </c>
      <c r="M280" s="101">
        <f>(M$40*(1-'Model Assumptions'!$I$993)*$D280)/M$43</f>
        <v>99.591549433697182</v>
      </c>
      <c r="N280" s="101">
        <f>(N$40*(1-'Model Assumptions'!$I$993)*$D280)/N$43</f>
        <v>74.896520612754429</v>
      </c>
      <c r="O280" s="101">
        <f>(O$40*(1-'Model Assumptions'!$I$993)*$D280)/O$43</f>
        <v>72.073729706516616</v>
      </c>
      <c r="P280" s="101">
        <f>(P$40*(1-'Model Assumptions'!$I$993)*$D280)/P$43</f>
        <v>64.4728686018791</v>
      </c>
      <c r="Q280" s="101">
        <f>(Q$40*(1-'Model Assumptions'!$I$993)*$D280)/Q$43</f>
        <v>110.32903255418178</v>
      </c>
      <c r="R280" s="101">
        <f>(R$40*(1-'Model Assumptions'!$I$993)*$D280)/R$43</f>
        <v>107.6180587601944</v>
      </c>
      <c r="S280" s="101">
        <f>(S$40*(1-'Model Assumptions'!$I$993)*$D280)/S$43</f>
        <v>99.483448297986797</v>
      </c>
      <c r="T280" s="101">
        <f>(T$40*(1-'Model Assumptions'!$I$993)*$D280)/T$43</f>
        <v>74.814093496775257</v>
      </c>
      <c r="U280" s="101">
        <f>(U$40*(1-'Model Assumptions'!$I$993)*$D280)/U$43</f>
        <v>71.995356383126577</v>
      </c>
      <c r="V280" s="101">
        <f>(V$40*(1-'Model Assumptions'!$I$993)*$D280)/V$43</f>
        <v>64.40260286366734</v>
      </c>
      <c r="W280" s="101">
        <f>(W$40*(1-'Model Assumptions'!$I$993)*$D280)/W$43</f>
        <v>201.34343250135689</v>
      </c>
      <c r="X280" s="101">
        <f>(X$40*(1-'Model Assumptions'!$I$993)*$D280)/X$43</f>
        <v>197.67643928843071</v>
      </c>
      <c r="Y280" s="101">
        <f>(Y$40*(1-'Model Assumptions'!$I$993)*$D280)/Y$43</f>
        <v>186.67377056940646</v>
      </c>
      <c r="Z280" s="101">
        <f>(Z$40*(1-'Model Assumptions'!$I$993)*$D280)/Z$43</f>
        <v>142.88402738941792</v>
      </c>
      <c r="AA280" s="101">
        <f>(AA$40*(1-'Model Assumptions'!$I$993)*$D280)/AA$43</f>
        <v>139.07075982723353</v>
      </c>
      <c r="AB280" s="101">
        <f>(AB$40*(1-'Model Assumptions'!$I$993)*$D280)/AB$43</f>
        <v>128.80250319894191</v>
      </c>
      <c r="AC280" s="101">
        <f>(AC$40*(1-'Model Assumptions'!$I$993)*$D280)/AC$43</f>
        <v>172.49394190864382</v>
      </c>
      <c r="AD280" s="101">
        <f>(AD$40*(1-'Model Assumptions'!$I$993)*$D280)/AD$43</f>
        <v>168.81681421424474</v>
      </c>
      <c r="AE280" s="101">
        <f>(AE$40*(1-'Model Assumptions'!$I$993)*$D280)/AE$43</f>
        <v>157.783742050802</v>
      </c>
      <c r="AF280" s="101">
        <f>(AF$40*(1-'Model Assumptions'!$I$993)*$D280)/AF$43</f>
        <v>119.7544381399814</v>
      </c>
      <c r="AG280" s="101">
        <f>(AG$40*(1-'Model Assumptions'!$I$993)*$D280)/AG$43</f>
        <v>115.92900920002961</v>
      </c>
      <c r="AH280" s="101">
        <f>(AH$40*(1-'Model Assumptions'!$I$993)*$D280)/AH$43</f>
        <v>105.6310247594176</v>
      </c>
      <c r="AI280" s="101">
        <f>(AI$40*(1-'Model Assumptions'!$I$993)*$D280)/AI$43</f>
        <v>201.83326577254465</v>
      </c>
      <c r="AJ280" s="101">
        <f>(AJ$40*(1-'Model Assumptions'!$I$993)*$D280)/AJ$43</f>
        <v>197.87237259690576</v>
      </c>
      <c r="AK280" s="101">
        <f>(AK$40*(1-'Model Assumptions'!$I$993)*$D280)/AK$43</f>
        <v>185.98631490949819</v>
      </c>
      <c r="AL280" s="101">
        <f>(AL$40*(1-'Model Assumptions'!$I$993)*$D280)/AL$43</f>
        <v>141.81652867427772</v>
      </c>
      <c r="AM280" s="101">
        <f>(AM$40*(1-'Model Assumptions'!$I$993)*$D280)/AM$43</f>
        <v>137.69652413951511</v>
      </c>
      <c r="AN280" s="101">
        <f>(AN$40*(1-'Model Assumptions'!$I$993)*$D280)/AN$43</f>
        <v>126.60399635143162</v>
      </c>
      <c r="AO280" s="101">
        <f>(AO$40*(1-'Model Assumptions'!$I$993)*$D280)/AO$43</f>
        <v>180.81604027809919</v>
      </c>
      <c r="AP280" s="101">
        <f>(AP$40*(1-'Model Assumptions'!$I$993)*$D280)/AP$43</f>
        <v>176.96324823817068</v>
      </c>
      <c r="AQ280" s="101">
        <f>(AQ$40*(1-'Model Assumptions'!$I$993)*$D280)/AQ$43</f>
        <v>165.40487211838527</v>
      </c>
      <c r="AR280" s="101">
        <f>(AR$40*(1-'Model Assumptions'!$I$993)*$D280)/AR$43</f>
        <v>125.54190269307698</v>
      </c>
      <c r="AS280" s="101">
        <f>(AS$40*(1-'Model Assumptions'!$I$993)*$D280)/AS$43</f>
        <v>121.53540435081025</v>
      </c>
      <c r="AT280" s="101">
        <f>(AT$40*(1-'Model Assumptions'!$I$993)*$D280)/AT$43</f>
        <v>110.7469110069123</v>
      </c>
      <c r="AU280" s="101">
        <f>(AU$40*(1-'Model Assumptions'!$I$993)*$D280)/AU$43</f>
        <v>217.79338501203799</v>
      </c>
      <c r="AV280" s="101">
        <f>(AV$40*(1-'Model Assumptions'!$I$993)*$D280)/AV$43</f>
        <v>213.68047461430635</v>
      </c>
      <c r="AW280" s="101">
        <f>(AW$40*(1-'Model Assumptions'!$I$993)*$D280)/AW$43</f>
        <v>201.34512158160237</v>
      </c>
      <c r="AX280" s="101">
        <f>(AX$40*(1-'Model Assumptions'!$I$993)*$D280)/AX$43</f>
        <v>153.83872622947058</v>
      </c>
      <c r="AY280" s="101">
        <f>(AY$40*(1-'Model Assumptions'!$I$993)*$D280)/AY$43</f>
        <v>149.56197504792786</v>
      </c>
      <c r="AZ280" s="101">
        <f>(AZ$40*(1-'Model Assumptions'!$I$993)*$D280)/AZ$43</f>
        <v>138.04920409477023</v>
      </c>
      <c r="BA280" s="101">
        <f>(BA$40*(1-'Model Assumptions'!$I$993)*$D280)/BA$43</f>
        <v>175.10694904839366</v>
      </c>
      <c r="BB280" s="101">
        <f>(BB$40*(1-'Model Assumptions'!$I$993)*$D280)/BB$43</f>
        <v>170.37752436106368</v>
      </c>
      <c r="BC280" s="101">
        <f>(BC$40*(1-'Model Assumptions'!$I$993)*$D280)/BC$43</f>
        <v>156.19431753981004</v>
      </c>
      <c r="BD280" s="101">
        <f>(BD$40*(1-'Model Assumptions'!$I$993)*$D280)/BD$43</f>
        <v>116.63301784634359</v>
      </c>
      <c r="BE280" s="101">
        <f>(BE$40*(1-'Model Assumptions'!$I$993)*$D280)/BE$43</f>
        <v>111.71711869991314</v>
      </c>
      <c r="BF280" s="101">
        <f>(BF$40*(1-'Model Assumptions'!$I$993)*$D280)/BF$43</f>
        <v>98.477432103781879</v>
      </c>
      <c r="BG280" s="101">
        <f>(BG$40*(1-'Model Assumptions'!$I$993)*$D280)/BG$43</f>
        <v>222.19006089100938</v>
      </c>
      <c r="BH280" s="101">
        <f>(BH$40*(1-'Model Assumptions'!$I$993)*$D280)/BH$43</f>
        <v>217.46570344441579</v>
      </c>
      <c r="BI280" s="101">
        <f>(BI$40*(1-'Model Assumptions'!$I$993)*$D280)/BI$43</f>
        <v>203.29432018488049</v>
      </c>
      <c r="BJ280" s="101">
        <f>(BJ$40*(1-'Model Assumptions'!$I$993)*$D280)/BJ$43</f>
        <v>154.32112754757824</v>
      </c>
      <c r="BK280" s="101">
        <f>(BK$40*(1-'Model Assumptions'!$I$993)*$D280)/BK$43</f>
        <v>149.40793092954058</v>
      </c>
      <c r="BL280" s="101">
        <f>(BL$40*(1-'Model Assumptions'!$I$993)*$D280)/BL$43</f>
        <v>136.1817569753731</v>
      </c>
      <c r="BM280" s="101">
        <f>(BM$40*(1-'Model Assumptions'!$I$993)*$D280)/BM$43</f>
        <v>229.13893702089354</v>
      </c>
      <c r="BN280" s="101">
        <f>(BN$40*(1-'Model Assumptions'!$I$993)*$D280)/BN$43</f>
        <v>223.82002332789276</v>
      </c>
      <c r="BO280" s="101">
        <f>(BO$40*(1-'Model Assumptions'!$I$993)*$D280)/BO$43</f>
        <v>207.86666040938135</v>
      </c>
      <c r="BP280" s="101">
        <f>(BP$40*(1-'Model Assumptions'!$I$993)*$D280)/BP$43</f>
        <v>156.93312123918079</v>
      </c>
      <c r="BQ280" s="101">
        <f>(BQ$40*(1-'Model Assumptions'!$I$993)*$D280)/BQ$43</f>
        <v>151.40239688339747</v>
      </c>
      <c r="BR280" s="101">
        <f>(BR$40*(1-'Model Assumptions'!$I$993)*$D280)/BR$43</f>
        <v>136.51146543928982</v>
      </c>
      <c r="BS280" s="101">
        <f>(BS$40*(1-'Model Assumptions'!$I$993)*$D280)/BS$43</f>
        <v>192.27982790413805</v>
      </c>
      <c r="BT280" s="101">
        <f>(BT$40*(1-'Model Assumptions'!$I$993)*$D280)/BT$43</f>
        <v>187.5926302229449</v>
      </c>
      <c r="BU280" s="101">
        <f>(BU$40*(1-'Model Assumptions'!$I$993)*$D280)/BU$43</f>
        <v>173.53441533985642</v>
      </c>
      <c r="BV280" s="101">
        <f>(BV$40*(1-'Model Assumptions'!$I$993)*$D280)/BV$43</f>
        <v>130.580766881378</v>
      </c>
      <c r="BW280" s="101">
        <f>(BW$40*(1-'Model Assumptions'!$I$993)*$D280)/BW$43</f>
        <v>125.70675692503529</v>
      </c>
      <c r="BX280" s="101">
        <f>(BX$40*(1-'Model Assumptions'!$I$993)*$D280)/BX$43</f>
        <v>112.58463031398909</v>
      </c>
      <c r="BY280" s="101">
        <f>(BY$40*(1-'Model Assumptions'!$I$993)*$D280)/BY$43</f>
        <v>262.86311320204749</v>
      </c>
      <c r="BZ280" s="101">
        <f>(BZ$40*(1-'Model Assumptions'!$I$993)*$D280)/BZ$43</f>
        <v>257.28239207099807</v>
      </c>
      <c r="CA280" s="101">
        <f>(CA$40*(1-'Model Assumptions'!$I$993)*$D280)/CA$43</f>
        <v>240.54191775809531</v>
      </c>
      <c r="CB280" s="101">
        <f>(CB$40*(1-'Model Assumptions'!$I$993)*$D280)/CB$43</f>
        <v>182.6125460271864</v>
      </c>
      <c r="CC280" s="101">
        <f>(CC$40*(1-'Model Assumptions'!$I$993)*$D280)/CC$43</f>
        <v>176.80886630373431</v>
      </c>
      <c r="CD280" s="101">
        <f>(CD$40*(1-'Model Assumptions'!$I$993)*$D280)/CD$43</f>
        <v>161.1841984009923</v>
      </c>
      <c r="CE280" s="101">
        <f>(CE$40*(1-'Model Assumptions'!$I$993)*$D280)/CE$43</f>
        <v>258.41238675522089</v>
      </c>
      <c r="CF280" s="101">
        <f>(CF$40*(1-'Model Assumptions'!$I$993)*$D280)/CF$43</f>
        <v>252.13407548279028</v>
      </c>
      <c r="CG280" s="101">
        <f>(CG$40*(1-'Model Assumptions'!$I$993)*$D280)/CG$43</f>
        <v>233.2940744247621</v>
      </c>
      <c r="CH280" s="101">
        <f>(CH$40*(1-'Model Assumptions'!$I$993)*$D280)/CH$43</f>
        <v>175.58326967761761</v>
      </c>
      <c r="CI280" s="101">
        <f>(CI$40*(1-'Model Assumptions'!$I$993)*$D280)/CI$43</f>
        <v>169.05260981651307</v>
      </c>
      <c r="CJ280" s="101">
        <f>(CJ$40*(1-'Model Assumptions'!$I$993)*$D280)/CJ$43</f>
        <v>151.46860882902007</v>
      </c>
      <c r="CK280" s="101">
        <f>(CK$40*(1-'Model Assumptions'!$I$993)*$D280)/CK$43</f>
        <v>329.14262203448669</v>
      </c>
      <c r="CL280" s="101">
        <f>(CL$40*(1-'Model Assumptions'!$I$993)*$D280)/CL$43</f>
        <v>322.44879702166924</v>
      </c>
      <c r="CM280" s="101">
        <f>(CM$40*(1-'Model Assumptions'!$I$993)*$D280)/CM$43</f>
        <v>302.36732198321687</v>
      </c>
      <c r="CN280" s="101">
        <f>(CN$40*(1-'Model Assumptions'!$I$993)*$D280)/CN$43</f>
        <v>230.11353632253264</v>
      </c>
      <c r="CO280" s="101">
        <f>(CO$40*(1-'Model Assumptions'!$I$993)*$D280)/CO$43</f>
        <v>223.15182318278286</v>
      </c>
      <c r="CP280" s="101">
        <f>(CP$40*(1-'Model Assumptions'!$I$993)*$D280)/CP$43</f>
        <v>204.40978877899221</v>
      </c>
      <c r="CQ280" s="101">
        <f>(CQ$40*(1-'Model Assumptions'!$I$993)*$D280)/CQ$43</f>
        <v>380.01771902819382</v>
      </c>
      <c r="CR280" s="101">
        <f>(CR$40*(1-'Model Assumptions'!$I$993)*$D280)/CR$43</f>
        <v>372.29693322612752</v>
      </c>
      <c r="CS280" s="101">
        <f>(CS$40*(1-'Model Assumptions'!$I$993)*$D280)/CS$43</f>
        <v>349.13288673968333</v>
      </c>
      <c r="CT280" s="101">
        <f>(CT$40*(1-'Model Assumptions'!$I$993)*$D280)/CT$43</f>
        <v>265.71529410455656</v>
      </c>
      <c r="CU280" s="101">
        <f>(CU$40*(1-'Model Assumptions'!$I$993)*$D280)/CU$43</f>
        <v>257.68608224966658</v>
      </c>
      <c r="CV280" s="101">
        <f>(CV$40*(1-'Model Assumptions'!$I$993)*$D280)/CV$43</f>
        <v>236.06585510758657</v>
      </c>
      <c r="CW280" s="101">
        <f>(CW$40*(1-'Model Assumptions'!$I$993)*$D280)/CW$43</f>
        <v>344.93214416918698</v>
      </c>
      <c r="CX280" s="101">
        <f>(CX$40*(1-'Model Assumptions'!$I$993)*$D280)/CX$43</f>
        <v>336.95292908956304</v>
      </c>
      <c r="CY280" s="101">
        <f>(CY$40*(1-'Model Assumptions'!$I$993)*$D280)/CY$43</f>
        <v>313.01190569020036</v>
      </c>
      <c r="CZ280" s="101">
        <f>(CZ$40*(1-'Model Assumptions'!$I$993)*$D280)/CZ$43</f>
        <v>236.36583575918291</v>
      </c>
      <c r="DA280" s="101">
        <f>(DA$40*(1-'Model Assumptions'!$I$993)*$D280)/DA$43</f>
        <v>228.06637106501694</v>
      </c>
      <c r="DB280" s="101">
        <f>(DB$40*(1-'Model Assumptions'!$I$993)*$D280)/DB$43</f>
        <v>205.72186631367722</v>
      </c>
      <c r="DC280" s="101">
        <f>(DC$40*(1-'Model Assumptions'!$I$993)*$D280)/DC$43</f>
        <v>67.819950016312347</v>
      </c>
      <c r="DD280" s="101">
        <f>(DD$40*(1-'Model Assumptions'!$I$993)*$D280)/DD$43</f>
        <v>65.176539432143969</v>
      </c>
      <c r="DE280" s="101">
        <f>(DE$40*(1-'Model Assumptions'!$I$993)*$D280)/DE$43</f>
        <v>59.893096424298164</v>
      </c>
      <c r="DF280" s="101">
        <f>(DF$40*(1-'Model Assumptions'!$I$993)*$D280)/DF$43</f>
        <v>41.150048572360234</v>
      </c>
      <c r="DG280" s="101">
        <f>(DG$40*(1-'Model Assumptions'!$I$993)*$D280)/DG$43</f>
        <v>38.402928461119693</v>
      </c>
      <c r="DH280" s="101">
        <f>(DH$40*(1-'Model Assumptions'!$I$993)*$D280)/DH$43</f>
        <v>33.118134189077502</v>
      </c>
      <c r="DI280" s="101">
        <f>(DI$40*(1-'Model Assumptions'!$I$993)*$D280)/DI$43</f>
        <v>56.820659457779136</v>
      </c>
      <c r="DJ280" s="101">
        <f>(DJ$40*(1-'Model Assumptions'!$I$993)*$D280)/DJ$43</f>
        <v>54.594451694243077</v>
      </c>
      <c r="DK280" s="101">
        <f>(DK$40*(1-'Model Assumptions'!$I$993)*$D280)/DK$43</f>
        <v>50.140347086925495</v>
      </c>
      <c r="DL280" s="101">
        <f>(DL$40*(1-'Model Assumptions'!$I$993)*$D280)/DL$43</f>
        <v>34.409942760816783</v>
      </c>
      <c r="DM280" s="101">
        <f>(DM$40*(1-'Model Assumptions'!$I$993)*$D280)/DM$43</f>
        <v>32.093875928221458</v>
      </c>
      <c r="DN280" s="101">
        <f>(DN$40*(1-'Model Assumptions'!$I$993)*$D280)/DN$43</f>
        <v>27.640109136952965</v>
      </c>
      <c r="DO280" s="101">
        <f>(DO$40*(1-'Model Assumptions'!$I$993)*$D280)/DO$43</f>
        <v>70.497142205390233</v>
      </c>
      <c r="DP280" s="101">
        <f>(DP$40*(1-'Model Assumptions'!$I$993)*$D280)/DP$43</f>
        <v>67.946631034722984</v>
      </c>
      <c r="DQ280" s="101">
        <f>(DQ$40*(1-'Model Assumptions'!$I$993)*$D280)/DQ$43</f>
        <v>62.843919613142994</v>
      </c>
      <c r="DR280" s="101">
        <f>(DR$40*(1-'Model Assumptions'!$I$993)*$D280)/DR$43</f>
        <v>43.745827093606216</v>
      </c>
      <c r="DS280" s="101">
        <f>(DS$40*(1-'Model Assumptions'!$I$993)*$D280)/DS$43</f>
        <v>41.093295476112274</v>
      </c>
      <c r="DT280" s="101">
        <f>(DT$40*(1-'Model Assumptions'!$I$993)*$D280)/DT$43</f>
        <v>35.992273134777761</v>
      </c>
      <c r="DU280" s="101">
        <f>(DU$40*(1-'Model Assumptions'!$I$993)*$D280)/DU$43</f>
        <v>103.22813920220487</v>
      </c>
      <c r="DV280" s="101">
        <f>(DV$40*(1-'Model Assumptions'!$I$993)*$D280)/DV$43</f>
        <v>99.250355224111232</v>
      </c>
      <c r="DW280" s="101">
        <f>(DW$40*(1-'Model Assumptions'!$I$993)*$D280)/DW$43</f>
        <v>91.293098187678481</v>
      </c>
      <c r="DX280" s="101">
        <f>(DX$40*(1-'Model Assumptions'!$I$993)*$D280)/DX$43</f>
        <v>62.850000302026714</v>
      </c>
      <c r="DY280" s="101">
        <f>(DY$40*(1-'Model Assumptions'!$I$993)*$D280)/DY$43</f>
        <v>58.712429332711139</v>
      </c>
      <c r="DZ280" s="101">
        <f>(DZ$40*(1-'Model Assumptions'!$I$993)*$D280)/DZ$43</f>
        <v>50.756185744425679</v>
      </c>
      <c r="EA280" s="101">
        <f>(EA$40*(1-'Model Assumptions'!$I$993)*$D280)/EA$43</f>
        <v>162.42702364561276</v>
      </c>
      <c r="EB280" s="101">
        <f>(EB$40*(1-'Model Assumptions'!$I$993)*$D280)/EB$43</f>
        <v>158.55396264273864</v>
      </c>
      <c r="EC280" s="101">
        <f>(EC$40*(1-'Model Assumptions'!$I$993)*$D280)/EC$43</f>
        <v>150.80615155674477</v>
      </c>
      <c r="ED280" s="101">
        <f>(ED$40*(1-'Model Assumptions'!$I$993)*$D280)/ED$43</f>
        <v>110.72934457235937</v>
      </c>
      <c r="EE280" s="101">
        <f>(EE$40*(1-'Model Assumptions'!$I$993)*$D280)/EE$43</f>
        <v>106.70122600295056</v>
      </c>
      <c r="EF280" s="101">
        <f>(EF$40*(1-'Model Assumptions'!$I$993)*$D280)/EF$43</f>
        <v>98.954428365104022</v>
      </c>
      <c r="EG280" s="101" t="e">
        <f>(EG$40*(1-'Model Assumptions'!$I$993)*$D280)/EG$43</f>
        <v>#DIV/0!</v>
      </c>
      <c r="EH280" s="101" t="e">
        <f>(EH$40*(1-'Model Assumptions'!$I$993)*$D280)/EH$43</f>
        <v>#DIV/0!</v>
      </c>
      <c r="EI280" s="101" t="e">
        <f>(EI$40*(1-'Model Assumptions'!$I$993)*$D280)/EI$43</f>
        <v>#DIV/0!</v>
      </c>
      <c r="EJ280" s="101" t="e">
        <f>(EJ$40*(1-'Model Assumptions'!$I$993)*$D280)/EJ$43</f>
        <v>#DIV/0!</v>
      </c>
      <c r="EK280" s="101" t="e">
        <f>(EK$40*(1-'Model Assumptions'!$I$993)*$D280)/EK$43</f>
        <v>#DIV/0!</v>
      </c>
      <c r="EL280" s="101" t="e">
        <f>(EL$40*(1-'Model Assumptions'!$I$993)*$D280)/EL$43</f>
        <v>#DIV/0!</v>
      </c>
      <c r="EM280" s="101" t="e">
        <f>(EM$40*(1-'Model Assumptions'!$I$993)*$D280)/EM$43</f>
        <v>#DIV/0!</v>
      </c>
      <c r="EN280" s="101" t="e">
        <f>(EN$40*(1-'Model Assumptions'!$I$993)*$D280)/EN$43</f>
        <v>#DIV/0!</v>
      </c>
      <c r="EO280" s="101" t="e">
        <f>(EO$40*(1-'Model Assumptions'!$I$993)*$D280)/EO$43</f>
        <v>#DIV/0!</v>
      </c>
      <c r="EP280" s="101" t="e">
        <f>(EP$40*(1-'Model Assumptions'!$I$993)*$D280)/EP$43</f>
        <v>#DIV/0!</v>
      </c>
      <c r="EQ280" s="101" t="e">
        <f>(EQ$40*(1-'Model Assumptions'!$I$993)*$D280)/EQ$43</f>
        <v>#DIV/0!</v>
      </c>
      <c r="ER280" s="101" t="e">
        <f>(ER$40*(1-'Model Assumptions'!$I$993)*$D280)/ER$43</f>
        <v>#DIV/0!</v>
      </c>
      <c r="ES280" s="101" t="e">
        <f>(ES$40*(1-'Model Assumptions'!$I$993)*$D280)/ES$43</f>
        <v>#DIV/0!</v>
      </c>
      <c r="ET280" s="101" t="e">
        <f>(ET$40*(1-'Model Assumptions'!$I$993)*$D280)/ET$43</f>
        <v>#DIV/0!</v>
      </c>
      <c r="EU280" s="101" t="e">
        <f>(EU$40*(1-'Model Assumptions'!$I$993)*$D280)/EU$43</f>
        <v>#DIV/0!</v>
      </c>
      <c r="EV280" s="101" t="e">
        <f>(EV$40*(1-'Model Assumptions'!$I$993)*$D280)/EV$43</f>
        <v>#DIV/0!</v>
      </c>
      <c r="EW280" s="101" t="e">
        <f>(EW$40*(1-'Model Assumptions'!$I$993)*$D280)/EW$43</f>
        <v>#DIV/0!</v>
      </c>
      <c r="EX280" s="101" t="e">
        <f>(EX$40*(1-'Model Assumptions'!$I$993)*$D280)/EX$43</f>
        <v>#DIV/0!</v>
      </c>
      <c r="EY280" s="101" t="e">
        <f>(EY$40*(1-'Model Assumptions'!$I$993)*$D280)/EY$43</f>
        <v>#DIV/0!</v>
      </c>
      <c r="EZ280" s="101" t="e">
        <f>(EZ$40*(1-'Model Assumptions'!$I$993)*$D280)/EZ$43</f>
        <v>#DIV/0!</v>
      </c>
      <c r="FA280" s="101" t="e">
        <f>(FA$40*(1-'Model Assumptions'!$I$993)*$D280)/FA$43</f>
        <v>#DIV/0!</v>
      </c>
      <c r="FB280" s="101" t="e">
        <f>(FB$40*(1-'Model Assumptions'!$I$993)*$D280)/FB$43</f>
        <v>#DIV/0!</v>
      </c>
      <c r="FC280" s="101" t="e">
        <f>(FC$40*(1-'Model Assumptions'!$I$993)*$D280)/FC$43</f>
        <v>#DIV/0!</v>
      </c>
      <c r="FD280" s="101" t="e">
        <f>(FD$40*(1-'Model Assumptions'!$I$993)*$D280)/FD$43</f>
        <v>#DIV/0!</v>
      </c>
      <c r="FE280" s="101" t="e">
        <f>(FE$40*(1-'Model Assumptions'!$I$993)*$D280)/FE$43</f>
        <v>#DIV/0!</v>
      </c>
      <c r="FF280" s="101" t="e">
        <f>(FF$40*(1-'Model Assumptions'!$I$993)*$D280)/FF$43</f>
        <v>#DIV/0!</v>
      </c>
      <c r="FG280" s="101" t="e">
        <f>(FG$40*(1-'Model Assumptions'!$I$993)*$D280)/FG$43</f>
        <v>#DIV/0!</v>
      </c>
      <c r="FH280" s="101" t="e">
        <f>(FH$40*(1-'Model Assumptions'!$I$993)*$D280)/FH$43</f>
        <v>#DIV/0!</v>
      </c>
      <c r="FI280" s="101" t="e">
        <f>(FI$40*(1-'Model Assumptions'!$I$993)*$D280)/FI$43</f>
        <v>#DIV/0!</v>
      </c>
      <c r="FJ280" s="101" t="e">
        <f>(FJ$40*(1-'Model Assumptions'!$I$993)*$D280)/FJ$43</f>
        <v>#DIV/0!</v>
      </c>
      <c r="FK280" s="101" t="e">
        <f>(FK$40*(1-'Model Assumptions'!$I$993)*$D280)/FK$43</f>
        <v>#DIV/0!</v>
      </c>
      <c r="FL280" s="101" t="e">
        <f>(FL$40*(1-'Model Assumptions'!$I$993)*$D280)/FL$43</f>
        <v>#DIV/0!</v>
      </c>
      <c r="FM280" s="101" t="e">
        <f>(FM$40*(1-'Model Assumptions'!$I$993)*$D280)/FM$43</f>
        <v>#DIV/0!</v>
      </c>
      <c r="FN280" s="101" t="e">
        <f>(FN$40*(1-'Model Assumptions'!$I$993)*$D280)/FN$43</f>
        <v>#DIV/0!</v>
      </c>
      <c r="FO280" s="101" t="e">
        <f>(FO$40*(1-'Model Assumptions'!$I$993)*$D280)/FO$43</f>
        <v>#DIV/0!</v>
      </c>
      <c r="FP280" s="101" t="e">
        <f>(FP$40*(1-'Model Assumptions'!$I$993)*$D280)/FP$43</f>
        <v>#DIV/0!</v>
      </c>
      <c r="FQ280" s="101" t="e">
        <f>(FQ$40*(1-'Model Assumptions'!$I$993)*$D280)/FQ$43</f>
        <v>#DIV/0!</v>
      </c>
      <c r="FR280" s="101" t="e">
        <f>(FR$40*(1-'Model Assumptions'!$I$993)*$D280)/FR$43</f>
        <v>#DIV/0!</v>
      </c>
      <c r="FS280" s="101" t="e">
        <f>(FS$40*(1-'Model Assumptions'!$I$993)*$D280)/FS$43</f>
        <v>#DIV/0!</v>
      </c>
      <c r="FT280" s="101" t="e">
        <f>(FT$40*(1-'Model Assumptions'!$I$993)*$D280)/FT$43</f>
        <v>#DIV/0!</v>
      </c>
      <c r="FU280" s="101" t="e">
        <f>(FU$40*(1-'Model Assumptions'!$I$993)*$D280)/FU$43</f>
        <v>#DIV/0!</v>
      </c>
      <c r="FV280" s="101" t="e">
        <f>(FV$40*(1-'Model Assumptions'!$I$993)*$D280)/FV$43</f>
        <v>#DIV/0!</v>
      </c>
      <c r="FW280" s="101" t="e">
        <f>(FW$40*(1-'Model Assumptions'!$I$993)*$D280)/FW$43</f>
        <v>#DIV/0!</v>
      </c>
      <c r="FX280" s="101" t="e">
        <f>(FX$40*(1-'Model Assumptions'!$I$993)*$D280)/FX$43</f>
        <v>#DIV/0!</v>
      </c>
      <c r="FY280" s="101" t="e">
        <f>(FY$40*(1-'Model Assumptions'!$I$993)*$D280)/FY$43</f>
        <v>#DIV/0!</v>
      </c>
      <c r="FZ280" s="101" t="e">
        <f>(FZ$40*(1-'Model Assumptions'!$I$993)*$D280)/FZ$43</f>
        <v>#DIV/0!</v>
      </c>
      <c r="GA280" s="101" t="e">
        <f>(GA$40*(1-'Model Assumptions'!$I$993)*$D280)/GA$43</f>
        <v>#DIV/0!</v>
      </c>
      <c r="GB280" s="101" t="e">
        <f>(GB$40*(1-'Model Assumptions'!$I$993)*$D280)/GB$43</f>
        <v>#DIV/0!</v>
      </c>
      <c r="GC280" s="101" t="e">
        <f>(GC$40*(1-'Model Assumptions'!$I$993)*$D280)/GC$43</f>
        <v>#DIV/0!</v>
      </c>
      <c r="GD280" s="101" t="e">
        <f>(GD$40*(1-'Model Assumptions'!$I$993)*$D280)/GD$43</f>
        <v>#DIV/0!</v>
      </c>
      <c r="GE280" s="101" t="e">
        <f>(GE$40*(1-'Model Assumptions'!$I$993)*$D280)/GE$43</f>
        <v>#DIV/0!</v>
      </c>
      <c r="GF280" s="101" t="e">
        <f>(GF$40*(1-'Model Assumptions'!$I$993)*$D280)/GF$43</f>
        <v>#DIV/0!</v>
      </c>
      <c r="GG280" s="101" t="e">
        <f>(GG$40*(1-'Model Assumptions'!$I$993)*$D280)/GG$43</f>
        <v>#DIV/0!</v>
      </c>
      <c r="GH280" s="101" t="e">
        <f>(GH$40*(1-'Model Assumptions'!$I$993)*$D280)/GH$43</f>
        <v>#DIV/0!</v>
      </c>
      <c r="GI280" s="101" t="e">
        <f>(GI$40*(1-'Model Assumptions'!$I$993)*$D280)/GI$43</f>
        <v>#DIV/0!</v>
      </c>
      <c r="GJ280" s="101" t="e">
        <f>(GJ$40*(1-'Model Assumptions'!$I$993)*$D280)/GJ$43</f>
        <v>#DIV/0!</v>
      </c>
      <c r="GK280" s="101" t="e">
        <f>(GK$40*(1-'Model Assumptions'!$I$993)*$D280)/GK$43</f>
        <v>#DIV/0!</v>
      </c>
      <c r="GL280" s="101" t="e">
        <f>(GL$40*(1-'Model Assumptions'!$I$993)*$D280)/GL$43</f>
        <v>#DIV/0!</v>
      </c>
      <c r="GM280" s="101" t="e">
        <f>(GM$40*(1-'Model Assumptions'!$I$993)*$D280)/GM$43</f>
        <v>#DIV/0!</v>
      </c>
      <c r="GN280" s="101" t="e">
        <f>(GN$40*(1-'Model Assumptions'!$I$993)*$D280)/GN$43</f>
        <v>#DIV/0!</v>
      </c>
      <c r="GO280" s="101" t="e">
        <f>(GO$40*(1-'Model Assumptions'!$I$993)*$D280)/GO$43</f>
        <v>#DIV/0!</v>
      </c>
      <c r="GP280" s="101" t="e">
        <f>(GP$40*(1-'Model Assumptions'!$I$993)*$D280)/GP$43</f>
        <v>#DIV/0!</v>
      </c>
      <c r="GQ280" s="101" t="e">
        <f>(GQ$40*(1-'Model Assumptions'!$I$993)*$D280)/GQ$43</f>
        <v>#DIV/0!</v>
      </c>
      <c r="GR280" s="101" t="e">
        <f>(GR$40*(1-'Model Assumptions'!$I$993)*$D280)/GR$43</f>
        <v>#DIV/0!</v>
      </c>
      <c r="GS280" s="101" t="e">
        <f>(GS$40*(1-'Model Assumptions'!$I$993)*$D280)/GS$43</f>
        <v>#DIV/0!</v>
      </c>
      <c r="GT280" s="101" t="e">
        <f>(GT$40*(1-'Model Assumptions'!$I$993)*$D280)/GT$43</f>
        <v>#DIV/0!</v>
      </c>
      <c r="GU280" s="101" t="e">
        <f>(GU$40*(1-'Model Assumptions'!$I$993)*$D280)/GU$43</f>
        <v>#DIV/0!</v>
      </c>
      <c r="GV280" s="101" t="e">
        <f>(GV$40*(1-'Model Assumptions'!$I$993)*$D280)/GV$43</f>
        <v>#DIV/0!</v>
      </c>
      <c r="GX280" s="230"/>
    </row>
    <row r="281" spans="1:206" ht="12" hidden="1" customHeight="1" x14ac:dyDescent="0.2">
      <c r="A281" s="230"/>
      <c r="B281" s="230"/>
      <c r="C281" s="102">
        <f t="shared" si="382"/>
        <v>35</v>
      </c>
      <c r="D281" s="122">
        <f>1/(1+'Model Assumptions'!$I$991/12)^C280</f>
        <v>0.86816599419408602</v>
      </c>
      <c r="E281" s="101">
        <f>(E$40*(1-'Model Assumptions'!$I$993)*$D281)/E$43</f>
        <v>96.530725769944766</v>
      </c>
      <c r="F281" s="101">
        <f>(F$40*(1-'Model Assumptions'!$I$993)*$D281)/F$43</f>
        <v>94.031167351910725</v>
      </c>
      <c r="G281" s="101">
        <f>(G$40*(1-'Model Assumptions'!$I$993)*$D281)/G$43</f>
        <v>86.532492097808586</v>
      </c>
      <c r="H281" s="101">
        <f>(H$40*(1-'Model Assumptions'!$I$993)*$D281)/H$43</f>
        <v>64.828385651256156</v>
      </c>
      <c r="I281" s="101">
        <f>(I$40*(1-'Model Assumptions'!$I$993)*$D281)/I$43</f>
        <v>62.228575765042521</v>
      </c>
      <c r="J281" s="101">
        <f>(J$40*(1-'Model Assumptions'!$I$993)*$D281)/J$43</f>
        <v>55.231157851838198</v>
      </c>
      <c r="K281" s="101">
        <f>(K$40*(1-'Model Assumptions'!$I$993)*$D281)/K$43</f>
        <v>109.99066282318061</v>
      </c>
      <c r="L281" s="101">
        <f>(L$40*(1-'Model Assumptions'!$I$993)*$D281)/L$43</f>
        <v>107.28757373988269</v>
      </c>
      <c r="M281" s="101">
        <f>(M$40*(1-'Model Assumptions'!$I$993)*$D281)/M$43</f>
        <v>99.178306489988913</v>
      </c>
      <c r="N281" s="101">
        <f>(N$40*(1-'Model Assumptions'!$I$993)*$D281)/N$43</f>
        <v>74.585746668303187</v>
      </c>
      <c r="O281" s="101">
        <f>(O$40*(1-'Model Assumptions'!$I$993)*$D281)/O$43</f>
        <v>71.774668587402445</v>
      </c>
      <c r="P281" s="101">
        <f>(P$40*(1-'Model Assumptions'!$I$993)*$D281)/P$43</f>
        <v>64.205346325522768</v>
      </c>
      <c r="Q281" s="101">
        <f>(Q$40*(1-'Model Assumptions'!$I$993)*$D281)/Q$43</f>
        <v>109.87123573860428</v>
      </c>
      <c r="R281" s="101">
        <f>(R$40*(1-'Model Assumptions'!$I$993)*$D281)/R$43</f>
        <v>107.17151079853386</v>
      </c>
      <c r="S281" s="101">
        <f>(S$40*(1-'Model Assumptions'!$I$993)*$D281)/S$43</f>
        <v>99.070653906708856</v>
      </c>
      <c r="T281" s="101">
        <f>(T$40*(1-'Model Assumptions'!$I$993)*$D281)/T$43</f>
        <v>74.503661573552137</v>
      </c>
      <c r="U281" s="101">
        <f>(U$40*(1-'Model Assumptions'!$I$993)*$D281)/U$43</f>
        <v>71.696620464524401</v>
      </c>
      <c r="V281" s="101">
        <f>(V$40*(1-'Model Assumptions'!$I$993)*$D281)/V$43</f>
        <v>64.135372146390722</v>
      </c>
      <c r="W281" s="101">
        <f>(W$40*(1-'Model Assumptions'!$I$993)*$D281)/W$43</f>
        <v>200.50798257396539</v>
      </c>
      <c r="X281" s="101">
        <f>(X$40*(1-'Model Assumptions'!$I$993)*$D281)/X$43</f>
        <v>196.85620510051191</v>
      </c>
      <c r="Y281" s="101">
        <f>(Y$40*(1-'Model Assumptions'!$I$993)*$D281)/Y$43</f>
        <v>185.89919060853762</v>
      </c>
      <c r="Z281" s="101">
        <f>(Z$40*(1-'Model Assumptions'!$I$993)*$D281)/Z$43</f>
        <v>142.29114760771913</v>
      </c>
      <c r="AA281" s="101">
        <f>(AA$40*(1-'Model Assumptions'!$I$993)*$D281)/AA$43</f>
        <v>138.49370273251472</v>
      </c>
      <c r="AB281" s="101">
        <f>(AB$40*(1-'Model Assumptions'!$I$993)*$D281)/AB$43</f>
        <v>128.26805297819945</v>
      </c>
      <c r="AC281" s="101">
        <f>(AC$40*(1-'Model Assumptions'!$I$993)*$D281)/AC$43</f>
        <v>171.7781994110976</v>
      </c>
      <c r="AD281" s="101">
        <f>(AD$40*(1-'Model Assumptions'!$I$993)*$D281)/AD$43</f>
        <v>168.11632950796158</v>
      </c>
      <c r="AE281" s="101">
        <f>(AE$40*(1-'Model Assumptions'!$I$993)*$D281)/AE$43</f>
        <v>157.1290377269398</v>
      </c>
      <c r="AF281" s="101">
        <f>(AF$40*(1-'Model Assumptions'!$I$993)*$D281)/AF$43</f>
        <v>119.25753175765784</v>
      </c>
      <c r="AG281" s="101">
        <f>(AG$40*(1-'Model Assumptions'!$I$993)*$D281)/AG$43</f>
        <v>115.44797596683448</v>
      </c>
      <c r="AH281" s="101">
        <f>(AH$40*(1-'Model Assumptions'!$I$993)*$D281)/AH$43</f>
        <v>105.19272175211714</v>
      </c>
      <c r="AI281" s="101">
        <f>(AI$40*(1-'Model Assumptions'!$I$993)*$D281)/AI$43</f>
        <v>200.99578334195317</v>
      </c>
      <c r="AJ281" s="101">
        <f>(AJ$40*(1-'Model Assumptions'!$I$993)*$D281)/AJ$43</f>
        <v>197.05132540770703</v>
      </c>
      <c r="AK281" s="101">
        <f>(AK$40*(1-'Model Assumptions'!$I$993)*$D281)/AK$43</f>
        <v>185.21458746174096</v>
      </c>
      <c r="AL281" s="101">
        <f>(AL$40*(1-'Model Assumptions'!$I$993)*$D281)/AL$43</f>
        <v>141.22807834782847</v>
      </c>
      <c r="AM281" s="101">
        <f>(AM$40*(1-'Model Assumptions'!$I$993)*$D281)/AM$43</f>
        <v>137.12516926756692</v>
      </c>
      <c r="AN281" s="101">
        <f>(AN$40*(1-'Model Assumptions'!$I$993)*$D281)/AN$43</f>
        <v>126.07866856574105</v>
      </c>
      <c r="AO281" s="101">
        <f>(AO$40*(1-'Model Assumptions'!$I$993)*$D281)/AO$43</f>
        <v>180.065766252049</v>
      </c>
      <c r="AP281" s="101">
        <f>(AP$40*(1-'Model Assumptions'!$I$993)*$D281)/AP$43</f>
        <v>176.2289609010829</v>
      </c>
      <c r="AQ281" s="101">
        <f>(AQ$40*(1-'Model Assumptions'!$I$993)*$D281)/AQ$43</f>
        <v>164.71854484818451</v>
      </c>
      <c r="AR281" s="101">
        <f>(AR$40*(1-'Model Assumptions'!$I$993)*$D281)/AR$43</f>
        <v>125.02098193501442</v>
      </c>
      <c r="AS281" s="101">
        <f>(AS$40*(1-'Model Assumptions'!$I$993)*$D281)/AS$43</f>
        <v>121.03110806719695</v>
      </c>
      <c r="AT281" s="101">
        <f>(AT$40*(1-'Model Assumptions'!$I$993)*$D281)/AT$43</f>
        <v>110.28738025584629</v>
      </c>
      <c r="AU281" s="101">
        <f>(AU$40*(1-'Model Assumptions'!$I$993)*$D281)/AU$43</f>
        <v>216.88967802028682</v>
      </c>
      <c r="AV281" s="101">
        <f>(AV$40*(1-'Model Assumptions'!$I$993)*$D281)/AV$43</f>
        <v>212.793833640803</v>
      </c>
      <c r="AW281" s="101">
        <f>(AW$40*(1-'Model Assumptions'!$I$993)*$D281)/AW$43</f>
        <v>200.50966464557916</v>
      </c>
      <c r="AX281" s="101">
        <f>(AX$40*(1-'Model Assumptions'!$I$993)*$D281)/AX$43</f>
        <v>153.20039126586283</v>
      </c>
      <c r="AY281" s="101">
        <f>(AY$40*(1-'Model Assumptions'!$I$993)*$D281)/AY$43</f>
        <v>148.94138593984519</v>
      </c>
      <c r="AZ281" s="101">
        <f>(AZ$40*(1-'Model Assumptions'!$I$993)*$D281)/AZ$43</f>
        <v>137.47638582051812</v>
      </c>
      <c r="BA281" s="101">
        <f>(BA$40*(1-'Model Assumptions'!$I$993)*$D281)/BA$43</f>
        <v>174.38036419757046</v>
      </c>
      <c r="BB281" s="101">
        <f>(BB$40*(1-'Model Assumptions'!$I$993)*$D281)/BB$43</f>
        <v>169.67056367906756</v>
      </c>
      <c r="BC281" s="101">
        <f>(BC$40*(1-'Model Assumptions'!$I$993)*$D281)/BC$43</f>
        <v>155.54620833840008</v>
      </c>
      <c r="BD281" s="101">
        <f>(BD$40*(1-'Model Assumptions'!$I$993)*$D281)/BD$43</f>
        <v>116.14906341544592</v>
      </c>
      <c r="BE281" s="101">
        <f>(BE$40*(1-'Model Assumptions'!$I$993)*$D281)/BE$43</f>
        <v>111.25356219078489</v>
      </c>
      <c r="BF281" s="101">
        <f>(BF$40*(1-'Model Assumptions'!$I$993)*$D281)/BF$43</f>
        <v>98.06881205355873</v>
      </c>
      <c r="BG281" s="101">
        <f>(BG$40*(1-'Model Assumptions'!$I$993)*$D281)/BG$43</f>
        <v>221.26811043088074</v>
      </c>
      <c r="BH281" s="101">
        <f>(BH$40*(1-'Model Assumptions'!$I$993)*$D281)/BH$43</f>
        <v>216.56335612721909</v>
      </c>
      <c r="BI281" s="101">
        <f>(BI$40*(1-'Model Assumptions'!$I$993)*$D281)/BI$43</f>
        <v>202.45077528784785</v>
      </c>
      <c r="BJ281" s="101">
        <f>(BJ$40*(1-'Model Assumptions'!$I$993)*$D281)/BJ$43</f>
        <v>153.68079091875015</v>
      </c>
      <c r="BK281" s="101">
        <f>(BK$40*(1-'Model Assumptions'!$I$993)*$D281)/BK$43</f>
        <v>148.78798100867112</v>
      </c>
      <c r="BL281" s="101">
        <f>(BL$40*(1-'Model Assumptions'!$I$993)*$D281)/BL$43</f>
        <v>135.61668744435499</v>
      </c>
      <c r="BM281" s="101">
        <f>(BM$40*(1-'Model Assumptions'!$I$993)*$D281)/BM$43</f>
        <v>228.18815304985253</v>
      </c>
      <c r="BN281" s="101">
        <f>(BN$40*(1-'Model Assumptions'!$I$993)*$D281)/BN$43</f>
        <v>222.89130953815049</v>
      </c>
      <c r="BO281" s="101">
        <f>(BO$40*(1-'Model Assumptions'!$I$993)*$D281)/BO$43</f>
        <v>207.00414314627196</v>
      </c>
      <c r="BP281" s="101">
        <f>(BP$40*(1-'Model Assumptions'!$I$993)*$D281)/BP$43</f>
        <v>156.28194646225478</v>
      </c>
      <c r="BQ281" s="101">
        <f>(BQ$40*(1-'Model Assumptions'!$I$993)*$D281)/BQ$43</f>
        <v>150.77417117018837</v>
      </c>
      <c r="BR281" s="101">
        <f>(BR$40*(1-'Model Assumptions'!$I$993)*$D281)/BR$43</f>
        <v>135.94502782335917</v>
      </c>
      <c r="BS281" s="101">
        <f>(BS$40*(1-'Model Assumptions'!$I$993)*$D281)/BS$43</f>
        <v>191.48198629457735</v>
      </c>
      <c r="BT281" s="101">
        <f>(BT$40*(1-'Model Assumptions'!$I$993)*$D281)/BT$43</f>
        <v>186.8142375664182</v>
      </c>
      <c r="BU281" s="101">
        <f>(BU$40*(1-'Model Assumptions'!$I$993)*$D281)/BU$43</f>
        <v>172.81435552516825</v>
      </c>
      <c r="BV281" s="101">
        <f>(BV$40*(1-'Model Assumptions'!$I$993)*$D281)/BV$43</f>
        <v>130.03893797315652</v>
      </c>
      <c r="BW281" s="101">
        <f>(BW$40*(1-'Model Assumptions'!$I$993)*$D281)/BW$43</f>
        <v>125.18515212451649</v>
      </c>
      <c r="BX281" s="101">
        <f>(BX$40*(1-'Model Assumptions'!$I$993)*$D281)/BX$43</f>
        <v>112.11747417160741</v>
      </c>
      <c r="BY281" s="101">
        <f>(BY$40*(1-'Model Assumptions'!$I$993)*$D281)/BY$43</f>
        <v>261.77239489000584</v>
      </c>
      <c r="BZ281" s="101">
        <f>(BZ$40*(1-'Model Assumptions'!$I$993)*$D281)/BZ$43</f>
        <v>256.21483027817243</v>
      </c>
      <c r="CA281" s="101">
        <f>(CA$40*(1-'Model Assumptions'!$I$993)*$D281)/CA$43</f>
        <v>239.54381851428582</v>
      </c>
      <c r="CB281" s="101">
        <f>(CB$40*(1-'Model Assumptions'!$I$993)*$D281)/CB$43</f>
        <v>181.8548176204346</v>
      </c>
      <c r="CC281" s="101">
        <f>(CC$40*(1-'Model Assumptions'!$I$993)*$D281)/CC$43</f>
        <v>176.07521955558605</v>
      </c>
      <c r="CD281" s="101">
        <f>(CD$40*(1-'Model Assumptions'!$I$993)*$D281)/CD$43</f>
        <v>160.51538429974337</v>
      </c>
      <c r="CE281" s="101">
        <f>(CE$40*(1-'Model Assumptions'!$I$993)*$D281)/CE$43</f>
        <v>257.34013618777186</v>
      </c>
      <c r="CF281" s="101">
        <f>(CF$40*(1-'Model Assumptions'!$I$993)*$D281)/CF$43</f>
        <v>251.08787599945924</v>
      </c>
      <c r="CG281" s="101">
        <f>(CG$40*(1-'Model Assumptions'!$I$993)*$D281)/CG$43</f>
        <v>232.32604921968013</v>
      </c>
      <c r="CH281" s="101">
        <f>(CH$40*(1-'Model Assumptions'!$I$993)*$D281)/CH$43</f>
        <v>174.85470839264829</v>
      </c>
      <c r="CI281" s="101">
        <f>(CI$40*(1-'Model Assumptions'!$I$993)*$D281)/CI$43</f>
        <v>168.35114670524123</v>
      </c>
      <c r="CJ281" s="101">
        <f>(CJ$40*(1-'Model Assumptions'!$I$993)*$D281)/CJ$43</f>
        <v>150.84010837744739</v>
      </c>
      <c r="CK281" s="101">
        <f>(CK$40*(1-'Model Assumptions'!$I$993)*$D281)/CK$43</f>
        <v>327.77688501359671</v>
      </c>
      <c r="CL281" s="101">
        <f>(CL$40*(1-'Model Assumptions'!$I$993)*$D281)/CL$43</f>
        <v>321.11083520830135</v>
      </c>
      <c r="CM281" s="101">
        <f>(CM$40*(1-'Model Assumptions'!$I$993)*$D281)/CM$43</f>
        <v>301.11268579241522</v>
      </c>
      <c r="CN281" s="101">
        <f>(CN$40*(1-'Model Assumptions'!$I$993)*$D281)/CN$43</f>
        <v>229.15870837098691</v>
      </c>
      <c r="CO281" s="101">
        <f>(CO$40*(1-'Model Assumptions'!$I$993)*$D281)/CO$43</f>
        <v>222.22588200775058</v>
      </c>
      <c r="CP281" s="101">
        <f>(CP$40*(1-'Model Assumptions'!$I$993)*$D281)/CP$43</f>
        <v>203.56161538156906</v>
      </c>
      <c r="CQ281" s="101">
        <f>(CQ$40*(1-'Model Assumptions'!$I$993)*$D281)/CQ$43</f>
        <v>378.44088201977814</v>
      </c>
      <c r="CR281" s="101">
        <f>(CR$40*(1-'Model Assumptions'!$I$993)*$D281)/CR$43</f>
        <v>370.75213267332214</v>
      </c>
      <c r="CS281" s="101">
        <f>(CS$40*(1-'Model Assumptions'!$I$993)*$D281)/CS$43</f>
        <v>347.68420256234026</v>
      </c>
      <c r="CT281" s="101">
        <f>(CT$40*(1-'Model Assumptions'!$I$993)*$D281)/CT$43</f>
        <v>264.61274101698586</v>
      </c>
      <c r="CU281" s="101">
        <f>(CU$40*(1-'Model Assumptions'!$I$993)*$D281)/CU$43</f>
        <v>256.61684539385891</v>
      </c>
      <c r="CV281" s="101">
        <f>(CV$40*(1-'Model Assumptions'!$I$993)*$D281)/CV$43</f>
        <v>235.08632873784558</v>
      </c>
      <c r="CW281" s="101">
        <f>(CW$40*(1-'Model Assumptions'!$I$993)*$D281)/CW$43</f>
        <v>343.50089045894146</v>
      </c>
      <c r="CX281" s="101">
        <f>(CX$40*(1-'Model Assumptions'!$I$993)*$D281)/CX$43</f>
        <v>335.55478415558156</v>
      </c>
      <c r="CY281" s="101">
        <f>(CY$40*(1-'Model Assumptions'!$I$993)*$D281)/CY$43</f>
        <v>311.71310110227427</v>
      </c>
      <c r="CZ281" s="101">
        <f>(CZ$40*(1-'Model Assumptions'!$I$993)*$D281)/CZ$43</f>
        <v>235.38506465644775</v>
      </c>
      <c r="DA281" s="101">
        <f>(DA$40*(1-'Model Assumptions'!$I$993)*$D281)/DA$43</f>
        <v>227.12003757512062</v>
      </c>
      <c r="DB281" s="101">
        <f>(DB$40*(1-'Model Assumptions'!$I$993)*$D281)/DB$43</f>
        <v>204.86824861113084</v>
      </c>
      <c r="DC281" s="101">
        <f>(DC$40*(1-'Model Assumptions'!$I$993)*$D281)/DC$43</f>
        <v>67.538539435331813</v>
      </c>
      <c r="DD281" s="101">
        <f>(DD$40*(1-'Model Assumptions'!$I$993)*$D281)/DD$43</f>
        <v>64.906097359811426</v>
      </c>
      <c r="DE281" s="101">
        <f>(DE$40*(1-'Model Assumptions'!$I$993)*$D281)/DE$43</f>
        <v>59.64457735199818</v>
      </c>
      <c r="DF281" s="101">
        <f>(DF$40*(1-'Model Assumptions'!$I$993)*$D281)/DF$43</f>
        <v>40.979301482848378</v>
      </c>
      <c r="DG281" s="101">
        <f>(DG$40*(1-'Model Assumptions'!$I$993)*$D281)/DG$43</f>
        <v>38.243580210243678</v>
      </c>
      <c r="DH281" s="101">
        <f>(DH$40*(1-'Model Assumptions'!$I$993)*$D281)/DH$43</f>
        <v>32.980714545139421</v>
      </c>
      <c r="DI281" s="101">
        <f>(DI$40*(1-'Model Assumptions'!$I$993)*$D281)/DI$43</f>
        <v>56.584889086585044</v>
      </c>
      <c r="DJ281" s="101">
        <f>(DJ$40*(1-'Model Assumptions'!$I$993)*$D281)/DJ$43</f>
        <v>54.367918699661153</v>
      </c>
      <c r="DK281" s="101">
        <f>(DK$40*(1-'Model Assumptions'!$I$993)*$D281)/DK$43</f>
        <v>49.932295854199673</v>
      </c>
      <c r="DL281" s="101">
        <f>(DL$40*(1-'Model Assumptions'!$I$993)*$D281)/DL$43</f>
        <v>34.267162915336222</v>
      </c>
      <c r="DM281" s="101">
        <f>(DM$40*(1-'Model Assumptions'!$I$993)*$D281)/DM$43</f>
        <v>31.960706318560788</v>
      </c>
      <c r="DN281" s="101">
        <f>(DN$40*(1-'Model Assumptions'!$I$993)*$D281)/DN$43</f>
        <v>27.525419887422043</v>
      </c>
      <c r="DO281" s="101">
        <f>(DO$40*(1-'Model Assumptions'!$I$993)*$D281)/DO$43</f>
        <v>70.20462294312722</v>
      </c>
      <c r="DP281" s="101">
        <f>(DP$40*(1-'Model Assumptions'!$I$993)*$D281)/DP$43</f>
        <v>67.664694806363144</v>
      </c>
      <c r="DQ281" s="101">
        <f>(DQ$40*(1-'Model Assumptions'!$I$993)*$D281)/DQ$43</f>
        <v>62.58315646122125</v>
      </c>
      <c r="DR281" s="101">
        <f>(DR$40*(1-'Model Assumptions'!$I$993)*$D281)/DR$43</f>
        <v>43.56430913886097</v>
      </c>
      <c r="DS281" s="101">
        <f>(DS$40*(1-'Model Assumptions'!$I$993)*$D281)/DS$43</f>
        <v>40.922783876626333</v>
      </c>
      <c r="DT281" s="101">
        <f>(DT$40*(1-'Model Assumptions'!$I$993)*$D281)/DT$43</f>
        <v>35.842927603098197</v>
      </c>
      <c r="DU281" s="101">
        <f>(DU$40*(1-'Model Assumptions'!$I$993)*$D281)/DU$43</f>
        <v>102.79980667439492</v>
      </c>
      <c r="DV281" s="101">
        <f>(DV$40*(1-'Model Assumptions'!$I$993)*$D281)/DV$43</f>
        <v>98.838528024011211</v>
      </c>
      <c r="DW281" s="101">
        <f>(DW$40*(1-'Model Assumptions'!$I$993)*$D281)/DW$43</f>
        <v>90.914288651630031</v>
      </c>
      <c r="DX281" s="101">
        <f>(DX$40*(1-'Model Assumptions'!$I$993)*$D281)/DX$43</f>
        <v>62.58921191903076</v>
      </c>
      <c r="DY281" s="101">
        <f>(DY$40*(1-'Model Assumptions'!$I$993)*$D281)/DY$43</f>
        <v>58.468809293986205</v>
      </c>
      <c r="DZ281" s="101">
        <f>(DZ$40*(1-'Model Assumptions'!$I$993)*$D281)/DZ$43</f>
        <v>50.545579164573297</v>
      </c>
      <c r="EA281" s="101">
        <f>(EA$40*(1-'Model Assumptions'!$I$993)*$D281)/EA$43</f>
        <v>161.75305259314138</v>
      </c>
      <c r="EB281" s="101">
        <f>(EB$40*(1-'Model Assumptions'!$I$993)*$D281)/EB$43</f>
        <v>157.89606238281027</v>
      </c>
      <c r="EC281" s="101">
        <f>(EC$40*(1-'Model Assumptions'!$I$993)*$D281)/EC$43</f>
        <v>150.18039989053423</v>
      </c>
      <c r="ED281" s="101">
        <f>(ED$40*(1-'Model Assumptions'!$I$993)*$D281)/ED$43</f>
        <v>110.26988671106328</v>
      </c>
      <c r="EE281" s="101">
        <f>(EE$40*(1-'Model Assumptions'!$I$993)*$D281)/EE$43</f>
        <v>106.25848232658979</v>
      </c>
      <c r="EF281" s="101">
        <f>(EF$40*(1-'Model Assumptions'!$I$993)*$D281)/EF$43</f>
        <v>98.543829077282027</v>
      </c>
      <c r="EG281" s="101" t="e">
        <f>(EG$40*(1-'Model Assumptions'!$I$993)*$D281)/EG$43</f>
        <v>#DIV/0!</v>
      </c>
      <c r="EH281" s="101" t="e">
        <f>(EH$40*(1-'Model Assumptions'!$I$993)*$D281)/EH$43</f>
        <v>#DIV/0!</v>
      </c>
      <c r="EI281" s="101" t="e">
        <f>(EI$40*(1-'Model Assumptions'!$I$993)*$D281)/EI$43</f>
        <v>#DIV/0!</v>
      </c>
      <c r="EJ281" s="101" t="e">
        <f>(EJ$40*(1-'Model Assumptions'!$I$993)*$D281)/EJ$43</f>
        <v>#DIV/0!</v>
      </c>
      <c r="EK281" s="101" t="e">
        <f>(EK$40*(1-'Model Assumptions'!$I$993)*$D281)/EK$43</f>
        <v>#DIV/0!</v>
      </c>
      <c r="EL281" s="101" t="e">
        <f>(EL$40*(1-'Model Assumptions'!$I$993)*$D281)/EL$43</f>
        <v>#DIV/0!</v>
      </c>
      <c r="EM281" s="101" t="e">
        <f>(EM$40*(1-'Model Assumptions'!$I$993)*$D281)/EM$43</f>
        <v>#DIV/0!</v>
      </c>
      <c r="EN281" s="101" t="e">
        <f>(EN$40*(1-'Model Assumptions'!$I$993)*$D281)/EN$43</f>
        <v>#DIV/0!</v>
      </c>
      <c r="EO281" s="101" t="e">
        <f>(EO$40*(1-'Model Assumptions'!$I$993)*$D281)/EO$43</f>
        <v>#DIV/0!</v>
      </c>
      <c r="EP281" s="101" t="e">
        <f>(EP$40*(1-'Model Assumptions'!$I$993)*$D281)/EP$43</f>
        <v>#DIV/0!</v>
      </c>
      <c r="EQ281" s="101" t="e">
        <f>(EQ$40*(1-'Model Assumptions'!$I$993)*$D281)/EQ$43</f>
        <v>#DIV/0!</v>
      </c>
      <c r="ER281" s="101" t="e">
        <f>(ER$40*(1-'Model Assumptions'!$I$993)*$D281)/ER$43</f>
        <v>#DIV/0!</v>
      </c>
      <c r="ES281" s="101" t="e">
        <f>(ES$40*(1-'Model Assumptions'!$I$993)*$D281)/ES$43</f>
        <v>#DIV/0!</v>
      </c>
      <c r="ET281" s="101" t="e">
        <f>(ET$40*(1-'Model Assumptions'!$I$993)*$D281)/ET$43</f>
        <v>#DIV/0!</v>
      </c>
      <c r="EU281" s="101" t="e">
        <f>(EU$40*(1-'Model Assumptions'!$I$993)*$D281)/EU$43</f>
        <v>#DIV/0!</v>
      </c>
      <c r="EV281" s="101" t="e">
        <f>(EV$40*(1-'Model Assumptions'!$I$993)*$D281)/EV$43</f>
        <v>#DIV/0!</v>
      </c>
      <c r="EW281" s="101" t="e">
        <f>(EW$40*(1-'Model Assumptions'!$I$993)*$D281)/EW$43</f>
        <v>#DIV/0!</v>
      </c>
      <c r="EX281" s="101" t="e">
        <f>(EX$40*(1-'Model Assumptions'!$I$993)*$D281)/EX$43</f>
        <v>#DIV/0!</v>
      </c>
      <c r="EY281" s="101" t="e">
        <f>(EY$40*(1-'Model Assumptions'!$I$993)*$D281)/EY$43</f>
        <v>#DIV/0!</v>
      </c>
      <c r="EZ281" s="101" t="e">
        <f>(EZ$40*(1-'Model Assumptions'!$I$993)*$D281)/EZ$43</f>
        <v>#DIV/0!</v>
      </c>
      <c r="FA281" s="101" t="e">
        <f>(FA$40*(1-'Model Assumptions'!$I$993)*$D281)/FA$43</f>
        <v>#DIV/0!</v>
      </c>
      <c r="FB281" s="101" t="e">
        <f>(FB$40*(1-'Model Assumptions'!$I$993)*$D281)/FB$43</f>
        <v>#DIV/0!</v>
      </c>
      <c r="FC281" s="101" t="e">
        <f>(FC$40*(1-'Model Assumptions'!$I$993)*$D281)/FC$43</f>
        <v>#DIV/0!</v>
      </c>
      <c r="FD281" s="101" t="e">
        <f>(FD$40*(1-'Model Assumptions'!$I$993)*$D281)/FD$43</f>
        <v>#DIV/0!</v>
      </c>
      <c r="FE281" s="101" t="e">
        <f>(FE$40*(1-'Model Assumptions'!$I$993)*$D281)/FE$43</f>
        <v>#DIV/0!</v>
      </c>
      <c r="FF281" s="101" t="e">
        <f>(FF$40*(1-'Model Assumptions'!$I$993)*$D281)/FF$43</f>
        <v>#DIV/0!</v>
      </c>
      <c r="FG281" s="101" t="e">
        <f>(FG$40*(1-'Model Assumptions'!$I$993)*$D281)/FG$43</f>
        <v>#DIV/0!</v>
      </c>
      <c r="FH281" s="101" t="e">
        <f>(FH$40*(1-'Model Assumptions'!$I$993)*$D281)/FH$43</f>
        <v>#DIV/0!</v>
      </c>
      <c r="FI281" s="101" t="e">
        <f>(FI$40*(1-'Model Assumptions'!$I$993)*$D281)/FI$43</f>
        <v>#DIV/0!</v>
      </c>
      <c r="FJ281" s="101" t="e">
        <f>(FJ$40*(1-'Model Assumptions'!$I$993)*$D281)/FJ$43</f>
        <v>#DIV/0!</v>
      </c>
      <c r="FK281" s="101" t="e">
        <f>(FK$40*(1-'Model Assumptions'!$I$993)*$D281)/FK$43</f>
        <v>#DIV/0!</v>
      </c>
      <c r="FL281" s="101" t="e">
        <f>(FL$40*(1-'Model Assumptions'!$I$993)*$D281)/FL$43</f>
        <v>#DIV/0!</v>
      </c>
      <c r="FM281" s="101" t="e">
        <f>(FM$40*(1-'Model Assumptions'!$I$993)*$D281)/FM$43</f>
        <v>#DIV/0!</v>
      </c>
      <c r="FN281" s="101" t="e">
        <f>(FN$40*(1-'Model Assumptions'!$I$993)*$D281)/FN$43</f>
        <v>#DIV/0!</v>
      </c>
      <c r="FO281" s="101" t="e">
        <f>(FO$40*(1-'Model Assumptions'!$I$993)*$D281)/FO$43</f>
        <v>#DIV/0!</v>
      </c>
      <c r="FP281" s="101" t="e">
        <f>(FP$40*(1-'Model Assumptions'!$I$993)*$D281)/FP$43</f>
        <v>#DIV/0!</v>
      </c>
      <c r="FQ281" s="101" t="e">
        <f>(FQ$40*(1-'Model Assumptions'!$I$993)*$D281)/FQ$43</f>
        <v>#DIV/0!</v>
      </c>
      <c r="FR281" s="101" t="e">
        <f>(FR$40*(1-'Model Assumptions'!$I$993)*$D281)/FR$43</f>
        <v>#DIV/0!</v>
      </c>
      <c r="FS281" s="101" t="e">
        <f>(FS$40*(1-'Model Assumptions'!$I$993)*$D281)/FS$43</f>
        <v>#DIV/0!</v>
      </c>
      <c r="FT281" s="101" t="e">
        <f>(FT$40*(1-'Model Assumptions'!$I$993)*$D281)/FT$43</f>
        <v>#DIV/0!</v>
      </c>
      <c r="FU281" s="101" t="e">
        <f>(FU$40*(1-'Model Assumptions'!$I$993)*$D281)/FU$43</f>
        <v>#DIV/0!</v>
      </c>
      <c r="FV281" s="101" t="e">
        <f>(FV$40*(1-'Model Assumptions'!$I$993)*$D281)/FV$43</f>
        <v>#DIV/0!</v>
      </c>
      <c r="FW281" s="101" t="e">
        <f>(FW$40*(1-'Model Assumptions'!$I$993)*$D281)/FW$43</f>
        <v>#DIV/0!</v>
      </c>
      <c r="FX281" s="101" t="e">
        <f>(FX$40*(1-'Model Assumptions'!$I$993)*$D281)/FX$43</f>
        <v>#DIV/0!</v>
      </c>
      <c r="FY281" s="101" t="e">
        <f>(FY$40*(1-'Model Assumptions'!$I$993)*$D281)/FY$43</f>
        <v>#DIV/0!</v>
      </c>
      <c r="FZ281" s="101" t="e">
        <f>(FZ$40*(1-'Model Assumptions'!$I$993)*$D281)/FZ$43</f>
        <v>#DIV/0!</v>
      </c>
      <c r="GA281" s="101" t="e">
        <f>(GA$40*(1-'Model Assumptions'!$I$993)*$D281)/GA$43</f>
        <v>#DIV/0!</v>
      </c>
      <c r="GB281" s="101" t="e">
        <f>(GB$40*(1-'Model Assumptions'!$I$993)*$D281)/GB$43</f>
        <v>#DIV/0!</v>
      </c>
      <c r="GC281" s="101" t="e">
        <f>(GC$40*(1-'Model Assumptions'!$I$993)*$D281)/GC$43</f>
        <v>#DIV/0!</v>
      </c>
      <c r="GD281" s="101" t="e">
        <f>(GD$40*(1-'Model Assumptions'!$I$993)*$D281)/GD$43</f>
        <v>#DIV/0!</v>
      </c>
      <c r="GE281" s="101" t="e">
        <f>(GE$40*(1-'Model Assumptions'!$I$993)*$D281)/GE$43</f>
        <v>#DIV/0!</v>
      </c>
      <c r="GF281" s="101" t="e">
        <f>(GF$40*(1-'Model Assumptions'!$I$993)*$D281)/GF$43</f>
        <v>#DIV/0!</v>
      </c>
      <c r="GG281" s="101" t="e">
        <f>(GG$40*(1-'Model Assumptions'!$I$993)*$D281)/GG$43</f>
        <v>#DIV/0!</v>
      </c>
      <c r="GH281" s="101" t="e">
        <f>(GH$40*(1-'Model Assumptions'!$I$993)*$D281)/GH$43</f>
        <v>#DIV/0!</v>
      </c>
      <c r="GI281" s="101" t="e">
        <f>(GI$40*(1-'Model Assumptions'!$I$993)*$D281)/GI$43</f>
        <v>#DIV/0!</v>
      </c>
      <c r="GJ281" s="101" t="e">
        <f>(GJ$40*(1-'Model Assumptions'!$I$993)*$D281)/GJ$43</f>
        <v>#DIV/0!</v>
      </c>
      <c r="GK281" s="101" t="e">
        <f>(GK$40*(1-'Model Assumptions'!$I$993)*$D281)/GK$43</f>
        <v>#DIV/0!</v>
      </c>
      <c r="GL281" s="101" t="e">
        <f>(GL$40*(1-'Model Assumptions'!$I$993)*$D281)/GL$43</f>
        <v>#DIV/0!</v>
      </c>
      <c r="GM281" s="101" t="e">
        <f>(GM$40*(1-'Model Assumptions'!$I$993)*$D281)/GM$43</f>
        <v>#DIV/0!</v>
      </c>
      <c r="GN281" s="101" t="e">
        <f>(GN$40*(1-'Model Assumptions'!$I$993)*$D281)/GN$43</f>
        <v>#DIV/0!</v>
      </c>
      <c r="GO281" s="101" t="e">
        <f>(GO$40*(1-'Model Assumptions'!$I$993)*$D281)/GO$43</f>
        <v>#DIV/0!</v>
      </c>
      <c r="GP281" s="101" t="e">
        <f>(GP$40*(1-'Model Assumptions'!$I$993)*$D281)/GP$43</f>
        <v>#DIV/0!</v>
      </c>
      <c r="GQ281" s="101" t="e">
        <f>(GQ$40*(1-'Model Assumptions'!$I$993)*$D281)/GQ$43</f>
        <v>#DIV/0!</v>
      </c>
      <c r="GR281" s="101" t="e">
        <f>(GR$40*(1-'Model Assumptions'!$I$993)*$D281)/GR$43</f>
        <v>#DIV/0!</v>
      </c>
      <c r="GS281" s="101" t="e">
        <f>(GS$40*(1-'Model Assumptions'!$I$993)*$D281)/GS$43</f>
        <v>#DIV/0!</v>
      </c>
      <c r="GT281" s="101" t="e">
        <f>(GT$40*(1-'Model Assumptions'!$I$993)*$D281)/GT$43</f>
        <v>#DIV/0!</v>
      </c>
      <c r="GU281" s="101" t="e">
        <f>(GU$40*(1-'Model Assumptions'!$I$993)*$D281)/GU$43</f>
        <v>#DIV/0!</v>
      </c>
      <c r="GV281" s="101" t="e">
        <f>(GV$40*(1-'Model Assumptions'!$I$993)*$D281)/GV$43</f>
        <v>#DIV/0!</v>
      </c>
      <c r="GX281" s="230"/>
    </row>
    <row r="282" spans="1:206" ht="12" hidden="1" customHeight="1" x14ac:dyDescent="0.2">
      <c r="A282" s="230"/>
      <c r="B282" s="230"/>
      <c r="C282" s="102">
        <f t="shared" si="382"/>
        <v>36</v>
      </c>
      <c r="D282" s="122">
        <f>1/(1+'Model Assumptions'!$I$991/12)^C281</f>
        <v>0.86456364567045896</v>
      </c>
      <c r="E282" s="101">
        <f>(E$40*(1-'Model Assumptions'!$I$993)*$D282)/E$43</f>
        <v>96.130183339364066</v>
      </c>
      <c r="F282" s="101">
        <f>(F$40*(1-'Model Assumptions'!$I$993)*$D282)/F$43</f>
        <v>93.640996533023113</v>
      </c>
      <c r="G282" s="101">
        <f>(G$40*(1-'Model Assumptions'!$I$993)*$D282)/G$43</f>
        <v>86.173436114000239</v>
      </c>
      <c r="H282" s="101">
        <f>(H$40*(1-'Model Assumptions'!$I$993)*$D282)/H$43</f>
        <v>64.559388200421054</v>
      </c>
      <c r="I282" s="101">
        <f>(I$40*(1-'Model Assumptions'!$I$993)*$D282)/I$43</f>
        <v>61.97036590709628</v>
      </c>
      <c r="J282" s="101">
        <f>(J$40*(1-'Model Assumptions'!$I$993)*$D282)/J$43</f>
        <v>55.001982922992383</v>
      </c>
      <c r="K282" s="101">
        <f>(K$40*(1-'Model Assumptions'!$I$993)*$D282)/K$43</f>
        <v>109.53427003138314</v>
      </c>
      <c r="L282" s="101">
        <f>(L$40*(1-'Model Assumptions'!$I$993)*$D282)/L$43</f>
        <v>106.84239708536033</v>
      </c>
      <c r="M282" s="101">
        <f>(M$40*(1-'Model Assumptions'!$I$993)*$D282)/M$43</f>
        <v>98.766778247291839</v>
      </c>
      <c r="N282" s="101">
        <f>(N$40*(1-'Model Assumptions'!$I$993)*$D282)/N$43</f>
        <v>74.276262242293612</v>
      </c>
      <c r="O282" s="101">
        <f>(O$40*(1-'Model Assumptions'!$I$993)*$D282)/O$43</f>
        <v>71.476848385794952</v>
      </c>
      <c r="P282" s="101">
        <f>(P$40*(1-'Model Assumptions'!$I$993)*$D282)/P$43</f>
        <v>63.938934100105641</v>
      </c>
      <c r="Q282" s="101">
        <f>(Q$40*(1-'Model Assumptions'!$I$993)*$D282)/Q$43</f>
        <v>109.41533849487563</v>
      </c>
      <c r="R282" s="101">
        <f>(R$40*(1-'Model Assumptions'!$I$993)*$D282)/R$43</f>
        <v>106.72681573297974</v>
      </c>
      <c r="S282" s="101">
        <f>(S$40*(1-'Model Assumptions'!$I$993)*$D282)/S$43</f>
        <v>98.659572355228718</v>
      </c>
      <c r="T282" s="101">
        <f>(T$40*(1-'Model Assumptions'!$I$993)*$D282)/T$43</f>
        <v>74.194517749595462</v>
      </c>
      <c r="U282" s="101">
        <f>(U$40*(1-'Model Assumptions'!$I$993)*$D282)/U$43</f>
        <v>71.399124114049172</v>
      </c>
      <c r="V282" s="101">
        <f>(V$40*(1-'Model Assumptions'!$I$993)*$D282)/V$43</f>
        <v>63.869250270264601</v>
      </c>
      <c r="W282" s="101">
        <f>(W$40*(1-'Model Assumptions'!$I$993)*$D282)/W$43</f>
        <v>199.67599924378294</v>
      </c>
      <c r="X282" s="101">
        <f>(X$40*(1-'Model Assumptions'!$I$993)*$D282)/X$43</f>
        <v>196.03937437395373</v>
      </c>
      <c r="Y282" s="101">
        <f>(Y$40*(1-'Model Assumptions'!$I$993)*$D282)/Y$43</f>
        <v>185.12782467240257</v>
      </c>
      <c r="Z282" s="101">
        <f>(Z$40*(1-'Model Assumptions'!$I$993)*$D282)/Z$43</f>
        <v>141.70072790810201</v>
      </c>
      <c r="AA282" s="101">
        <f>(AA$40*(1-'Model Assumptions'!$I$993)*$D282)/AA$43</f>
        <v>137.91904006557482</v>
      </c>
      <c r="AB282" s="101">
        <f>(AB$40*(1-'Model Assumptions'!$I$993)*$D282)/AB$43</f>
        <v>127.73582039322763</v>
      </c>
      <c r="AC282" s="101">
        <f>(AC$40*(1-'Model Assumptions'!$I$993)*$D282)/AC$43</f>
        <v>171.06542679943325</v>
      </c>
      <c r="AD282" s="101">
        <f>(AD$40*(1-'Model Assumptions'!$I$993)*$D282)/AD$43</f>
        <v>167.41875137722315</v>
      </c>
      <c r="AE282" s="101">
        <f>(AE$40*(1-'Model Assumptions'!$I$993)*$D282)/AE$43</f>
        <v>156.47705001852921</v>
      </c>
      <c r="AF282" s="101">
        <f>(AF$40*(1-'Model Assumptions'!$I$993)*$D282)/AF$43</f>
        <v>118.76268722754305</v>
      </c>
      <c r="AG282" s="101">
        <f>(AG$40*(1-'Model Assumptions'!$I$993)*$D282)/AG$43</f>
        <v>114.9689387221588</v>
      </c>
      <c r="AH282" s="101">
        <f>(AH$40*(1-'Model Assumptions'!$I$993)*$D282)/AH$43</f>
        <v>104.75623742949422</v>
      </c>
      <c r="AI282" s="101">
        <f>(AI$40*(1-'Model Assumptions'!$I$993)*$D282)/AI$43</f>
        <v>200.16177594219403</v>
      </c>
      <c r="AJ282" s="101">
        <f>(AJ$40*(1-'Model Assumptions'!$I$993)*$D282)/AJ$43</f>
        <v>196.23368505331814</v>
      </c>
      <c r="AK282" s="101">
        <f>(AK$40*(1-'Model Assumptions'!$I$993)*$D282)/AK$43</f>
        <v>184.44606220256358</v>
      </c>
      <c r="AL282" s="101">
        <f>(AL$40*(1-'Model Assumptions'!$I$993)*$D282)/AL$43</f>
        <v>140.64206972397852</v>
      </c>
      <c r="AM282" s="101">
        <f>(AM$40*(1-'Model Assumptions'!$I$993)*$D282)/AM$43</f>
        <v>136.55618516272222</v>
      </c>
      <c r="AN282" s="101">
        <f>(AN$40*(1-'Model Assumptions'!$I$993)*$D282)/AN$43</f>
        <v>125.55552056339357</v>
      </c>
      <c r="AO282" s="101">
        <f>(AO$40*(1-'Model Assumptions'!$I$993)*$D282)/AO$43</f>
        <v>179.31860539623133</v>
      </c>
      <c r="AP282" s="101">
        <f>(AP$40*(1-'Model Assumptions'!$I$993)*$D282)/AP$43</f>
        <v>175.49772039941863</v>
      </c>
      <c r="AQ282" s="101">
        <f>(AQ$40*(1-'Model Assumptions'!$I$993)*$D282)/AQ$43</f>
        <v>164.03506540898039</v>
      </c>
      <c r="AR282" s="101">
        <f>(AR$40*(1-'Model Assumptions'!$I$993)*$D282)/AR$43</f>
        <v>124.50222267387328</v>
      </c>
      <c r="AS282" s="101">
        <f>(AS$40*(1-'Model Assumptions'!$I$993)*$D282)/AS$43</f>
        <v>120.52890429928325</v>
      </c>
      <c r="AT282" s="101">
        <f>(AT$40*(1-'Model Assumptions'!$I$993)*$D282)/AT$43</f>
        <v>109.82975627138218</v>
      </c>
      <c r="AU282" s="101">
        <f>(AU$40*(1-'Model Assumptions'!$I$993)*$D282)/AU$43</f>
        <v>215.98972085007813</v>
      </c>
      <c r="AV282" s="101">
        <f>(AV$40*(1-'Model Assumptions'!$I$993)*$D282)/AV$43</f>
        <v>211.91087167548847</v>
      </c>
      <c r="AW282" s="101">
        <f>(AW$40*(1-'Model Assumptions'!$I$993)*$D282)/AW$43</f>
        <v>199.67767433584643</v>
      </c>
      <c r="AX282" s="101">
        <f>(AX$40*(1-'Model Assumptions'!$I$993)*$D282)/AX$43</f>
        <v>152.56470499505011</v>
      </c>
      <c r="AY282" s="101">
        <f>(AY$40*(1-'Model Assumptions'!$I$993)*$D282)/AY$43</f>
        <v>148.32337189030224</v>
      </c>
      <c r="AZ282" s="101">
        <f>(AZ$40*(1-'Model Assumptions'!$I$993)*$D282)/AZ$43</f>
        <v>136.90594438557818</v>
      </c>
      <c r="BA282" s="101">
        <f>(BA$40*(1-'Model Assumptions'!$I$993)*$D282)/BA$43</f>
        <v>173.65679422164692</v>
      </c>
      <c r="BB282" s="101">
        <f>(BB$40*(1-'Model Assumptions'!$I$993)*$D282)/BB$43</f>
        <v>168.96653644388468</v>
      </c>
      <c r="BC282" s="101">
        <f>(BC$40*(1-'Model Assumptions'!$I$993)*$D282)/BC$43</f>
        <v>154.90078838678843</v>
      </c>
      <c r="BD282" s="101">
        <f>(BD$40*(1-'Model Assumptions'!$I$993)*$D282)/BD$43</f>
        <v>115.66711709421998</v>
      </c>
      <c r="BE282" s="101">
        <f>(BE$40*(1-'Model Assumptions'!$I$993)*$D282)/BE$43</f>
        <v>110.79192915264883</v>
      </c>
      <c r="BF282" s="101">
        <f>(BF$40*(1-'Model Assumptions'!$I$993)*$D282)/BF$43</f>
        <v>97.661887522216148</v>
      </c>
      <c r="BG282" s="101">
        <f>(BG$40*(1-'Model Assumptions'!$I$993)*$D282)/BG$43</f>
        <v>220.34998549133351</v>
      </c>
      <c r="BH282" s="101">
        <f>(BH$40*(1-'Model Assumptions'!$I$993)*$D282)/BH$43</f>
        <v>215.66475298976172</v>
      </c>
      <c r="BI282" s="101">
        <f>(BI$40*(1-'Model Assumptions'!$I$993)*$D282)/BI$43</f>
        <v>201.61073057710985</v>
      </c>
      <c r="BJ282" s="101">
        <f>(BJ$40*(1-'Model Assumptions'!$I$993)*$D282)/BJ$43</f>
        <v>153.04311128838188</v>
      </c>
      <c r="BK282" s="101">
        <f>(BK$40*(1-'Model Assumptions'!$I$993)*$D282)/BK$43</f>
        <v>148.1706034941123</v>
      </c>
      <c r="BL282" s="101">
        <f>(BL$40*(1-'Model Assumptions'!$I$993)*$D282)/BL$43</f>
        <v>135.0539626001875</v>
      </c>
      <c r="BM282" s="101">
        <f>(BM$40*(1-'Model Assumptions'!$I$993)*$D282)/BM$43</f>
        <v>227.241314240517</v>
      </c>
      <c r="BN282" s="101">
        <f>(BN$40*(1-'Model Assumptions'!$I$993)*$D282)/BN$43</f>
        <v>221.96644933259799</v>
      </c>
      <c r="BO282" s="101">
        <f>(BO$40*(1-'Model Assumptions'!$I$993)*$D282)/BO$43</f>
        <v>206.14520479296789</v>
      </c>
      <c r="BP282" s="101">
        <f>(BP$40*(1-'Model Assumptions'!$I$993)*$D282)/BP$43</f>
        <v>155.63347365535739</v>
      </c>
      <c r="BQ282" s="101">
        <f>(BQ$40*(1-'Model Assumptions'!$I$993)*$D282)/BQ$43</f>
        <v>150.14855220267719</v>
      </c>
      <c r="BR282" s="101">
        <f>(BR$40*(1-'Model Assumptions'!$I$993)*$D282)/BR$43</f>
        <v>135.38094057098007</v>
      </c>
      <c r="BS282" s="101">
        <f>(BS$40*(1-'Model Assumptions'!$I$993)*$D282)/BS$43</f>
        <v>190.68745523111431</v>
      </c>
      <c r="BT282" s="101">
        <f>(BT$40*(1-'Model Assumptions'!$I$993)*$D282)/BT$43</f>
        <v>186.03907475493926</v>
      </c>
      <c r="BU282" s="101">
        <f>(BU$40*(1-'Model Assumptions'!$I$993)*$D282)/BU$43</f>
        <v>172.09728351054096</v>
      </c>
      <c r="BV282" s="101">
        <f>(BV$40*(1-'Model Assumptions'!$I$993)*$D282)/BV$43</f>
        <v>129.49935731766624</v>
      </c>
      <c r="BW282" s="101">
        <f>(BW$40*(1-'Model Assumptions'!$I$993)*$D282)/BW$43</f>
        <v>124.66571165926953</v>
      </c>
      <c r="BX282" s="101">
        <f>(BX$40*(1-'Model Assumptions'!$I$993)*$D282)/BX$43</f>
        <v>111.65225643645549</v>
      </c>
      <c r="BY282" s="101">
        <f>(BY$40*(1-'Model Assumptions'!$I$993)*$D282)/BY$43</f>
        <v>260.68620238008873</v>
      </c>
      <c r="BZ282" s="101">
        <f>(BZ$40*(1-'Model Assumptions'!$I$993)*$D282)/BZ$43</f>
        <v>255.1516982023293</v>
      </c>
      <c r="CA282" s="101">
        <f>(CA$40*(1-'Model Assumptions'!$I$993)*$D282)/CA$43</f>
        <v>238.54986076111447</v>
      </c>
      <c r="CB282" s="101">
        <f>(CB$40*(1-'Model Assumptions'!$I$993)*$D282)/CB$43</f>
        <v>181.1002333149556</v>
      </c>
      <c r="CC282" s="101">
        <f>(CC$40*(1-'Model Assumptions'!$I$993)*$D282)/CC$43</f>
        <v>175.34461698481593</v>
      </c>
      <c r="CD282" s="101">
        <f>(CD$40*(1-'Model Assumptions'!$I$993)*$D282)/CD$43</f>
        <v>159.84934536074027</v>
      </c>
      <c r="CE282" s="101">
        <f>(CE$40*(1-'Model Assumptions'!$I$993)*$D282)/CE$43</f>
        <v>256.27233479280181</v>
      </c>
      <c r="CF282" s="101">
        <f>(CF$40*(1-'Model Assumptions'!$I$993)*$D282)/CF$43</f>
        <v>250.04601759282241</v>
      </c>
      <c r="CG282" s="101">
        <f>(CG$40*(1-'Model Assumptions'!$I$993)*$D282)/CG$43</f>
        <v>231.36204071669385</v>
      </c>
      <c r="CH282" s="101">
        <f>(CH$40*(1-'Model Assumptions'!$I$993)*$D282)/CH$43</f>
        <v>174.12917018355014</v>
      </c>
      <c r="CI282" s="101">
        <f>(CI$40*(1-'Model Assumptions'!$I$993)*$D282)/CI$43</f>
        <v>167.65259422928585</v>
      </c>
      <c r="CJ282" s="101">
        <f>(CJ$40*(1-'Model Assumptions'!$I$993)*$D282)/CJ$43</f>
        <v>150.21421581156582</v>
      </c>
      <c r="CK282" s="101">
        <f>(CK$40*(1-'Model Assumptions'!$I$993)*$D282)/CK$43</f>
        <v>326.41681495129961</v>
      </c>
      <c r="CL282" s="101">
        <f>(CL$40*(1-'Model Assumptions'!$I$993)*$D282)/CL$43</f>
        <v>319.77842510370255</v>
      </c>
      <c r="CM282" s="101">
        <f>(CM$40*(1-'Model Assumptions'!$I$993)*$D282)/CM$43</f>
        <v>299.86325556091134</v>
      </c>
      <c r="CN282" s="101">
        <f>(CN$40*(1-'Model Assumptions'!$I$993)*$D282)/CN$43</f>
        <v>228.20784236114875</v>
      </c>
      <c r="CO282" s="101">
        <f>(CO$40*(1-'Model Assumptions'!$I$993)*$D282)/CO$43</f>
        <v>221.30378291228271</v>
      </c>
      <c r="CP282" s="101">
        <f>(CP$40*(1-'Model Assumptions'!$I$993)*$D282)/CP$43</f>
        <v>202.71696137583638</v>
      </c>
      <c r="CQ282" s="101">
        <f>(CQ$40*(1-'Model Assumptions'!$I$993)*$D282)/CQ$43</f>
        <v>376.87058790351335</v>
      </c>
      <c r="CR282" s="101">
        <f>(CR$40*(1-'Model Assumptions'!$I$993)*$D282)/CR$43</f>
        <v>369.21374208131652</v>
      </c>
      <c r="CS282" s="101">
        <f>(CS$40*(1-'Model Assumptions'!$I$993)*$D282)/CS$43</f>
        <v>346.24152952266246</v>
      </c>
      <c r="CT282" s="101">
        <f>(CT$40*(1-'Model Assumptions'!$I$993)*$D282)/CT$43</f>
        <v>263.51476283849212</v>
      </c>
      <c r="CU282" s="101">
        <f>(CU$40*(1-'Model Assumptions'!$I$993)*$D282)/CU$43</f>
        <v>255.55204520550259</v>
      </c>
      <c r="CV282" s="101">
        <f>(CV$40*(1-'Model Assumptions'!$I$993)*$D282)/CV$43</f>
        <v>234.11086679287521</v>
      </c>
      <c r="CW282" s="101">
        <f>(CW$40*(1-'Model Assumptions'!$I$993)*$D282)/CW$43</f>
        <v>342.07557556077148</v>
      </c>
      <c r="CX282" s="101">
        <f>(CX$40*(1-'Model Assumptions'!$I$993)*$D282)/CX$43</f>
        <v>334.16244065286122</v>
      </c>
      <c r="CY282" s="101">
        <f>(CY$40*(1-'Model Assumptions'!$I$993)*$D282)/CY$43</f>
        <v>310.41968574500333</v>
      </c>
      <c r="CZ282" s="101">
        <f>(CZ$40*(1-'Model Assumptions'!$I$993)*$D282)/CZ$43</f>
        <v>234.40836314335041</v>
      </c>
      <c r="DA282" s="101">
        <f>(DA$40*(1-'Model Assumptions'!$I$993)*$D282)/DA$43</f>
        <v>226.17763078020306</v>
      </c>
      <c r="DB282" s="101">
        <f>(DB$40*(1-'Model Assumptions'!$I$993)*$D282)/DB$43</f>
        <v>204.01817289075268</v>
      </c>
      <c r="DC282" s="101">
        <f>(DC$40*(1-'Model Assumptions'!$I$993)*$D282)/DC$43</f>
        <v>67.25829653311051</v>
      </c>
      <c r="DD282" s="101">
        <f>(DD$40*(1-'Model Assumptions'!$I$993)*$D282)/DD$43</f>
        <v>64.636777453754107</v>
      </c>
      <c r="DE282" s="101">
        <f>(DE$40*(1-'Model Assumptions'!$I$993)*$D282)/DE$43</f>
        <v>59.397089479168308</v>
      </c>
      <c r="DF282" s="101">
        <f>(DF$40*(1-'Model Assumptions'!$I$993)*$D282)/DF$43</f>
        <v>40.809262887483854</v>
      </c>
      <c r="DG282" s="101">
        <f>(DG$40*(1-'Model Assumptions'!$I$993)*$D282)/DG$43</f>
        <v>38.084893155429391</v>
      </c>
      <c r="DH282" s="101">
        <f>(DH$40*(1-'Model Assumptions'!$I$993)*$D282)/DH$43</f>
        <v>32.843865107192784</v>
      </c>
      <c r="DI282" s="101">
        <f>(DI$40*(1-'Model Assumptions'!$I$993)*$D282)/DI$43</f>
        <v>56.350097015686337</v>
      </c>
      <c r="DJ282" s="101">
        <f>(DJ$40*(1-'Model Assumptions'!$I$993)*$D282)/DJ$43</f>
        <v>54.142325676011104</v>
      </c>
      <c r="DK282" s="101">
        <f>(DK$40*(1-'Model Assumptions'!$I$993)*$D282)/DK$43</f>
        <v>49.725107904597174</v>
      </c>
      <c r="DL282" s="101">
        <f>(DL$40*(1-'Model Assumptions'!$I$993)*$D282)/DL$43</f>
        <v>34.124975517347266</v>
      </c>
      <c r="DM282" s="101">
        <f>(DM$40*(1-'Model Assumptions'!$I$993)*$D282)/DM$43</f>
        <v>31.828089279894559</v>
      </c>
      <c r="DN282" s="101">
        <f>(DN$40*(1-'Model Assumptions'!$I$993)*$D282)/DN$43</f>
        <v>27.411206526893316</v>
      </c>
      <c r="DO282" s="101">
        <f>(DO$40*(1-'Model Assumptions'!$I$993)*$D282)/DO$43</f>
        <v>69.913317453736639</v>
      </c>
      <c r="DP282" s="101">
        <f>(DP$40*(1-'Model Assumptions'!$I$993)*$D282)/DP$43</f>
        <v>67.383928437872001</v>
      </c>
      <c r="DQ282" s="101">
        <f>(DQ$40*(1-'Model Assumptions'!$I$993)*$D282)/DQ$43</f>
        <v>62.323475314079246</v>
      </c>
      <c r="DR282" s="101">
        <f>(DR$40*(1-'Model Assumptions'!$I$993)*$D282)/DR$43</f>
        <v>43.383544370649922</v>
      </c>
      <c r="DS282" s="101">
        <f>(DS$40*(1-'Model Assumptions'!$I$993)*$D282)/DS$43</f>
        <v>40.752979794150704</v>
      </c>
      <c r="DT282" s="101">
        <f>(DT$40*(1-'Model Assumptions'!$I$993)*$D282)/DT$43</f>
        <v>35.694201762421436</v>
      </c>
      <c r="DU282" s="101">
        <f>(DU$40*(1-'Model Assumptions'!$I$993)*$D282)/DU$43</f>
        <v>102.37325145997831</v>
      </c>
      <c r="DV282" s="101">
        <f>(DV$40*(1-'Model Assumptions'!$I$993)*$D282)/DV$43</f>
        <v>98.428409650467572</v>
      </c>
      <c r="DW282" s="101">
        <f>(DW$40*(1-'Model Assumptions'!$I$993)*$D282)/DW$43</f>
        <v>90.537050939382596</v>
      </c>
      <c r="DX282" s="101">
        <f>(DX$40*(1-'Model Assumptions'!$I$993)*$D282)/DX$43</f>
        <v>62.329505645507794</v>
      </c>
      <c r="DY282" s="101">
        <f>(DY$40*(1-'Model Assumptions'!$I$993)*$D282)/DY$43</f>
        <v>58.226200126791234</v>
      </c>
      <c r="DZ282" s="101">
        <f>(DZ$40*(1-'Model Assumptions'!$I$993)*$D282)/DZ$43</f>
        <v>50.335846470944354</v>
      </c>
      <c r="EA282" s="101">
        <f>(EA$40*(1-'Model Assumptions'!$I$993)*$D282)/EA$43</f>
        <v>161.08187810105363</v>
      </c>
      <c r="EB282" s="101">
        <f>(EB$40*(1-'Model Assumptions'!$I$993)*$D282)/EB$43</f>
        <v>157.24089199947909</v>
      </c>
      <c r="EC282" s="101">
        <f>(EC$40*(1-'Model Assumptions'!$I$993)*$D282)/EC$43</f>
        <v>149.55724470426642</v>
      </c>
      <c r="ED282" s="101">
        <f>(ED$40*(1-'Model Assumptions'!$I$993)*$D282)/ED$43</f>
        <v>109.81233531392192</v>
      </c>
      <c r="EE282" s="101">
        <f>(EE$40*(1-'Model Assumptions'!$I$993)*$D282)/EE$43</f>
        <v>105.81757576091927</v>
      </c>
      <c r="EF282" s="101">
        <f>(EF$40*(1-'Model Assumptions'!$I$993)*$D282)/EF$43</f>
        <v>98.134933520944742</v>
      </c>
      <c r="EG282" s="101" t="e">
        <f>(EG$40*(1-'Model Assumptions'!$I$993)*$D282)/EG$43</f>
        <v>#DIV/0!</v>
      </c>
      <c r="EH282" s="101" t="e">
        <f>(EH$40*(1-'Model Assumptions'!$I$993)*$D282)/EH$43</f>
        <v>#DIV/0!</v>
      </c>
      <c r="EI282" s="101" t="e">
        <f>(EI$40*(1-'Model Assumptions'!$I$993)*$D282)/EI$43</f>
        <v>#DIV/0!</v>
      </c>
      <c r="EJ282" s="101" t="e">
        <f>(EJ$40*(1-'Model Assumptions'!$I$993)*$D282)/EJ$43</f>
        <v>#DIV/0!</v>
      </c>
      <c r="EK282" s="101" t="e">
        <f>(EK$40*(1-'Model Assumptions'!$I$993)*$D282)/EK$43</f>
        <v>#DIV/0!</v>
      </c>
      <c r="EL282" s="101" t="e">
        <f>(EL$40*(1-'Model Assumptions'!$I$993)*$D282)/EL$43</f>
        <v>#DIV/0!</v>
      </c>
      <c r="EM282" s="101" t="e">
        <f>(EM$40*(1-'Model Assumptions'!$I$993)*$D282)/EM$43</f>
        <v>#DIV/0!</v>
      </c>
      <c r="EN282" s="101" t="e">
        <f>(EN$40*(1-'Model Assumptions'!$I$993)*$D282)/EN$43</f>
        <v>#DIV/0!</v>
      </c>
      <c r="EO282" s="101" t="e">
        <f>(EO$40*(1-'Model Assumptions'!$I$993)*$D282)/EO$43</f>
        <v>#DIV/0!</v>
      </c>
      <c r="EP282" s="101" t="e">
        <f>(EP$40*(1-'Model Assumptions'!$I$993)*$D282)/EP$43</f>
        <v>#DIV/0!</v>
      </c>
      <c r="EQ282" s="101" t="e">
        <f>(EQ$40*(1-'Model Assumptions'!$I$993)*$D282)/EQ$43</f>
        <v>#DIV/0!</v>
      </c>
      <c r="ER282" s="101" t="e">
        <f>(ER$40*(1-'Model Assumptions'!$I$993)*$D282)/ER$43</f>
        <v>#DIV/0!</v>
      </c>
      <c r="ES282" s="101" t="e">
        <f>(ES$40*(1-'Model Assumptions'!$I$993)*$D282)/ES$43</f>
        <v>#DIV/0!</v>
      </c>
      <c r="ET282" s="101" t="e">
        <f>(ET$40*(1-'Model Assumptions'!$I$993)*$D282)/ET$43</f>
        <v>#DIV/0!</v>
      </c>
      <c r="EU282" s="101" t="e">
        <f>(EU$40*(1-'Model Assumptions'!$I$993)*$D282)/EU$43</f>
        <v>#DIV/0!</v>
      </c>
      <c r="EV282" s="101" t="e">
        <f>(EV$40*(1-'Model Assumptions'!$I$993)*$D282)/EV$43</f>
        <v>#DIV/0!</v>
      </c>
      <c r="EW282" s="101" t="e">
        <f>(EW$40*(1-'Model Assumptions'!$I$993)*$D282)/EW$43</f>
        <v>#DIV/0!</v>
      </c>
      <c r="EX282" s="101" t="e">
        <f>(EX$40*(1-'Model Assumptions'!$I$993)*$D282)/EX$43</f>
        <v>#DIV/0!</v>
      </c>
      <c r="EY282" s="101" t="e">
        <f>(EY$40*(1-'Model Assumptions'!$I$993)*$D282)/EY$43</f>
        <v>#DIV/0!</v>
      </c>
      <c r="EZ282" s="101" t="e">
        <f>(EZ$40*(1-'Model Assumptions'!$I$993)*$D282)/EZ$43</f>
        <v>#DIV/0!</v>
      </c>
      <c r="FA282" s="101" t="e">
        <f>(FA$40*(1-'Model Assumptions'!$I$993)*$D282)/FA$43</f>
        <v>#DIV/0!</v>
      </c>
      <c r="FB282" s="101" t="e">
        <f>(FB$40*(1-'Model Assumptions'!$I$993)*$D282)/FB$43</f>
        <v>#DIV/0!</v>
      </c>
      <c r="FC282" s="101" t="e">
        <f>(FC$40*(1-'Model Assumptions'!$I$993)*$D282)/FC$43</f>
        <v>#DIV/0!</v>
      </c>
      <c r="FD282" s="101" t="e">
        <f>(FD$40*(1-'Model Assumptions'!$I$993)*$D282)/FD$43</f>
        <v>#DIV/0!</v>
      </c>
      <c r="FE282" s="101" t="e">
        <f>(FE$40*(1-'Model Assumptions'!$I$993)*$D282)/FE$43</f>
        <v>#DIV/0!</v>
      </c>
      <c r="FF282" s="101" t="e">
        <f>(FF$40*(1-'Model Assumptions'!$I$993)*$D282)/FF$43</f>
        <v>#DIV/0!</v>
      </c>
      <c r="FG282" s="101" t="e">
        <f>(FG$40*(1-'Model Assumptions'!$I$993)*$D282)/FG$43</f>
        <v>#DIV/0!</v>
      </c>
      <c r="FH282" s="101" t="e">
        <f>(FH$40*(1-'Model Assumptions'!$I$993)*$D282)/FH$43</f>
        <v>#DIV/0!</v>
      </c>
      <c r="FI282" s="101" t="e">
        <f>(FI$40*(1-'Model Assumptions'!$I$993)*$D282)/FI$43</f>
        <v>#DIV/0!</v>
      </c>
      <c r="FJ282" s="101" t="e">
        <f>(FJ$40*(1-'Model Assumptions'!$I$993)*$D282)/FJ$43</f>
        <v>#DIV/0!</v>
      </c>
      <c r="FK282" s="101" t="e">
        <f>(FK$40*(1-'Model Assumptions'!$I$993)*$D282)/FK$43</f>
        <v>#DIV/0!</v>
      </c>
      <c r="FL282" s="101" t="e">
        <f>(FL$40*(1-'Model Assumptions'!$I$993)*$D282)/FL$43</f>
        <v>#DIV/0!</v>
      </c>
      <c r="FM282" s="101" t="e">
        <f>(FM$40*(1-'Model Assumptions'!$I$993)*$D282)/FM$43</f>
        <v>#DIV/0!</v>
      </c>
      <c r="FN282" s="101" t="e">
        <f>(FN$40*(1-'Model Assumptions'!$I$993)*$D282)/FN$43</f>
        <v>#DIV/0!</v>
      </c>
      <c r="FO282" s="101" t="e">
        <f>(FO$40*(1-'Model Assumptions'!$I$993)*$D282)/FO$43</f>
        <v>#DIV/0!</v>
      </c>
      <c r="FP282" s="101" t="e">
        <f>(FP$40*(1-'Model Assumptions'!$I$993)*$D282)/FP$43</f>
        <v>#DIV/0!</v>
      </c>
      <c r="FQ282" s="101" t="e">
        <f>(FQ$40*(1-'Model Assumptions'!$I$993)*$D282)/FQ$43</f>
        <v>#DIV/0!</v>
      </c>
      <c r="FR282" s="101" t="e">
        <f>(FR$40*(1-'Model Assumptions'!$I$993)*$D282)/FR$43</f>
        <v>#DIV/0!</v>
      </c>
      <c r="FS282" s="101" t="e">
        <f>(FS$40*(1-'Model Assumptions'!$I$993)*$D282)/FS$43</f>
        <v>#DIV/0!</v>
      </c>
      <c r="FT282" s="101" t="e">
        <f>(FT$40*(1-'Model Assumptions'!$I$993)*$D282)/FT$43</f>
        <v>#DIV/0!</v>
      </c>
      <c r="FU282" s="101" t="e">
        <f>(FU$40*(1-'Model Assumptions'!$I$993)*$D282)/FU$43</f>
        <v>#DIV/0!</v>
      </c>
      <c r="FV282" s="101" t="e">
        <f>(FV$40*(1-'Model Assumptions'!$I$993)*$D282)/FV$43</f>
        <v>#DIV/0!</v>
      </c>
      <c r="FW282" s="101" t="e">
        <f>(FW$40*(1-'Model Assumptions'!$I$993)*$D282)/FW$43</f>
        <v>#DIV/0!</v>
      </c>
      <c r="FX282" s="101" t="e">
        <f>(FX$40*(1-'Model Assumptions'!$I$993)*$D282)/FX$43</f>
        <v>#DIV/0!</v>
      </c>
      <c r="FY282" s="101" t="e">
        <f>(FY$40*(1-'Model Assumptions'!$I$993)*$D282)/FY$43</f>
        <v>#DIV/0!</v>
      </c>
      <c r="FZ282" s="101" t="e">
        <f>(FZ$40*(1-'Model Assumptions'!$I$993)*$D282)/FZ$43</f>
        <v>#DIV/0!</v>
      </c>
      <c r="GA282" s="101" t="e">
        <f>(GA$40*(1-'Model Assumptions'!$I$993)*$D282)/GA$43</f>
        <v>#DIV/0!</v>
      </c>
      <c r="GB282" s="101" t="e">
        <f>(GB$40*(1-'Model Assumptions'!$I$993)*$D282)/GB$43</f>
        <v>#DIV/0!</v>
      </c>
      <c r="GC282" s="101" t="e">
        <f>(GC$40*(1-'Model Assumptions'!$I$993)*$D282)/GC$43</f>
        <v>#DIV/0!</v>
      </c>
      <c r="GD282" s="101" t="e">
        <f>(GD$40*(1-'Model Assumptions'!$I$993)*$D282)/GD$43</f>
        <v>#DIV/0!</v>
      </c>
      <c r="GE282" s="101" t="e">
        <f>(GE$40*(1-'Model Assumptions'!$I$993)*$D282)/GE$43</f>
        <v>#DIV/0!</v>
      </c>
      <c r="GF282" s="101" t="e">
        <f>(GF$40*(1-'Model Assumptions'!$I$993)*$D282)/GF$43</f>
        <v>#DIV/0!</v>
      </c>
      <c r="GG282" s="101" t="e">
        <f>(GG$40*(1-'Model Assumptions'!$I$993)*$D282)/GG$43</f>
        <v>#DIV/0!</v>
      </c>
      <c r="GH282" s="101" t="e">
        <f>(GH$40*(1-'Model Assumptions'!$I$993)*$D282)/GH$43</f>
        <v>#DIV/0!</v>
      </c>
      <c r="GI282" s="101" t="e">
        <f>(GI$40*(1-'Model Assumptions'!$I$993)*$D282)/GI$43</f>
        <v>#DIV/0!</v>
      </c>
      <c r="GJ282" s="101" t="e">
        <f>(GJ$40*(1-'Model Assumptions'!$I$993)*$D282)/GJ$43</f>
        <v>#DIV/0!</v>
      </c>
      <c r="GK282" s="101" t="e">
        <f>(GK$40*(1-'Model Assumptions'!$I$993)*$D282)/GK$43</f>
        <v>#DIV/0!</v>
      </c>
      <c r="GL282" s="101" t="e">
        <f>(GL$40*(1-'Model Assumptions'!$I$993)*$D282)/GL$43</f>
        <v>#DIV/0!</v>
      </c>
      <c r="GM282" s="101" t="e">
        <f>(GM$40*(1-'Model Assumptions'!$I$993)*$D282)/GM$43</f>
        <v>#DIV/0!</v>
      </c>
      <c r="GN282" s="101" t="e">
        <f>(GN$40*(1-'Model Assumptions'!$I$993)*$D282)/GN$43</f>
        <v>#DIV/0!</v>
      </c>
      <c r="GO282" s="101" t="e">
        <f>(GO$40*(1-'Model Assumptions'!$I$993)*$D282)/GO$43</f>
        <v>#DIV/0!</v>
      </c>
      <c r="GP282" s="101" t="e">
        <f>(GP$40*(1-'Model Assumptions'!$I$993)*$D282)/GP$43</f>
        <v>#DIV/0!</v>
      </c>
      <c r="GQ282" s="101" t="e">
        <f>(GQ$40*(1-'Model Assumptions'!$I$993)*$D282)/GQ$43</f>
        <v>#DIV/0!</v>
      </c>
      <c r="GR282" s="101" t="e">
        <f>(GR$40*(1-'Model Assumptions'!$I$993)*$D282)/GR$43</f>
        <v>#DIV/0!</v>
      </c>
      <c r="GS282" s="101" t="e">
        <f>(GS$40*(1-'Model Assumptions'!$I$993)*$D282)/GS$43</f>
        <v>#DIV/0!</v>
      </c>
      <c r="GT282" s="101" t="e">
        <f>(GT$40*(1-'Model Assumptions'!$I$993)*$D282)/GT$43</f>
        <v>#DIV/0!</v>
      </c>
      <c r="GU282" s="101" t="e">
        <f>(GU$40*(1-'Model Assumptions'!$I$993)*$D282)/GU$43</f>
        <v>#DIV/0!</v>
      </c>
      <c r="GV282" s="101" t="e">
        <f>(GV$40*(1-'Model Assumptions'!$I$993)*$D282)/GV$43</f>
        <v>#DIV/0!</v>
      </c>
      <c r="GX282" s="230"/>
    </row>
    <row r="283" spans="1:206" ht="12" hidden="1" customHeight="1" x14ac:dyDescent="0.2">
      <c r="A283" s="230"/>
      <c r="B283" s="230"/>
      <c r="C283" s="102">
        <f t="shared" si="382"/>
        <v>37</v>
      </c>
      <c r="D283" s="122">
        <f>1/(1+'Model Assumptions'!$I$991/12)^C282</f>
        <v>0.86097624465107958</v>
      </c>
      <c r="E283" s="101">
        <f>(E$40*(1-'Model Assumptions'!$I$993)*$D283)/E$43</f>
        <v>95.731302910570051</v>
      </c>
      <c r="F283" s="101">
        <f>(F$40*(1-'Model Assumptions'!$I$993)*$D283)/F$43</f>
        <v>93.252444680189001</v>
      </c>
      <c r="G283" s="101">
        <f>(G$40*(1-'Model Assumptions'!$I$993)*$D283)/G$43</f>
        <v>85.815869989045879</v>
      </c>
      <c r="H283" s="101">
        <f>(H$40*(1-'Model Assumptions'!$I$993)*$D283)/H$43</f>
        <v>64.291506921581146</v>
      </c>
      <c r="I283" s="101">
        <f>(I$40*(1-'Model Assumptions'!$I$993)*$D283)/I$43</f>
        <v>61.713227459349</v>
      </c>
      <c r="J283" s="101">
        <f>(J$40*(1-'Model Assumptions'!$I$993)*$D283)/J$43</f>
        <v>54.773758927461294</v>
      </c>
      <c r="K283" s="101">
        <f>(K$40*(1-'Model Assumptions'!$I$993)*$D283)/K$43</f>
        <v>109.0797709856098</v>
      </c>
      <c r="L283" s="101">
        <f>(L$40*(1-'Model Assumptions'!$I$993)*$D283)/L$43</f>
        <v>106.39906763687337</v>
      </c>
      <c r="M283" s="101">
        <f>(M$40*(1-'Model Assumptions'!$I$993)*$D283)/M$43</f>
        <v>98.356957590664081</v>
      </c>
      <c r="N283" s="101">
        <f>(N$40*(1-'Model Assumptions'!$I$993)*$D283)/N$43</f>
        <v>73.968061984026846</v>
      </c>
      <c r="O283" s="101">
        <f>(O$40*(1-'Model Assumptions'!$I$993)*$D283)/O$43</f>
        <v>71.180263952658891</v>
      </c>
      <c r="P283" s="101">
        <f>(P$40*(1-'Model Assumptions'!$I$993)*$D283)/P$43</f>
        <v>63.673627319607291</v>
      </c>
      <c r="Q283" s="101">
        <f>(Q$40*(1-'Model Assumptions'!$I$993)*$D283)/Q$43</f>
        <v>108.96133294095499</v>
      </c>
      <c r="R283" s="101">
        <f>(R$40*(1-'Model Assumptions'!$I$993)*$D283)/R$43</f>
        <v>106.28396587516657</v>
      </c>
      <c r="S283" s="101">
        <f>(S$40*(1-'Model Assumptions'!$I$993)*$D283)/S$43</f>
        <v>98.25019653632738</v>
      </c>
      <c r="T283" s="101">
        <f>(T$40*(1-'Model Assumptions'!$I$993)*$D283)/T$43</f>
        <v>73.886656680095086</v>
      </c>
      <c r="U283" s="101">
        <f>(U$40*(1-'Model Assumptions'!$I$993)*$D283)/U$43</f>
        <v>71.102862188264751</v>
      </c>
      <c r="V283" s="101">
        <f>(V$40*(1-'Model Assumptions'!$I$993)*$D283)/V$43</f>
        <v>63.604232634288415</v>
      </c>
      <c r="W283" s="101">
        <f>(W$40*(1-'Model Assumptions'!$I$993)*$D283)/W$43</f>
        <v>198.84746812658884</v>
      </c>
      <c r="X283" s="101">
        <f>(X$40*(1-'Model Assumptions'!$I$993)*$D283)/X$43</f>
        <v>195.22593298650997</v>
      </c>
      <c r="Y283" s="101">
        <f>(Y$40*(1-'Model Assumptions'!$I$993)*$D283)/Y$43</f>
        <v>184.35965942479925</v>
      </c>
      <c r="Z283" s="101">
        <f>(Z$40*(1-'Model Assumptions'!$I$993)*$D283)/Z$43</f>
        <v>141.11275808275721</v>
      </c>
      <c r="AA283" s="101">
        <f>(AA$40*(1-'Model Assumptions'!$I$993)*$D283)/AA$43</f>
        <v>137.3467618910289</v>
      </c>
      <c r="AB283" s="101">
        <f>(AB$40*(1-'Model Assumptions'!$I$993)*$D283)/AB$43</f>
        <v>127.20579624221841</v>
      </c>
      <c r="AC283" s="101">
        <f>(AC$40*(1-'Model Assumptions'!$I$993)*$D283)/AC$43</f>
        <v>170.355611750473</v>
      </c>
      <c r="AD283" s="101">
        <f>(AD$40*(1-'Model Assumptions'!$I$993)*$D283)/AD$43</f>
        <v>166.72406776155003</v>
      </c>
      <c r="AE283" s="101">
        <f>(AE$40*(1-'Model Assumptions'!$I$993)*$D283)/AE$43</f>
        <v>155.82776765330712</v>
      </c>
      <c r="AF283" s="101">
        <f>(AF$40*(1-'Model Assumptions'!$I$993)*$D283)/AF$43</f>
        <v>118.26989599423378</v>
      </c>
      <c r="AG283" s="101">
        <f>(AG$40*(1-'Model Assumptions'!$I$993)*$D283)/AG$43</f>
        <v>114.4918891838926</v>
      </c>
      <c r="AH283" s="101">
        <f>(AH$40*(1-'Model Assumptions'!$I$993)*$D283)/AH$43</f>
        <v>104.3215642451395</v>
      </c>
      <c r="AI283" s="101">
        <f>(AI$40*(1-'Model Assumptions'!$I$993)*$D283)/AI$43</f>
        <v>199.33122915405215</v>
      </c>
      <c r="AJ283" s="101">
        <f>(AJ$40*(1-'Model Assumptions'!$I$993)*$D283)/AJ$43</f>
        <v>195.41943739749527</v>
      </c>
      <c r="AK283" s="101">
        <f>(AK$40*(1-'Model Assumptions'!$I$993)*$D283)/AK$43</f>
        <v>183.6807258448766</v>
      </c>
      <c r="AL283" s="101">
        <f>(AL$40*(1-'Model Assumptions'!$I$993)*$D283)/AL$43</f>
        <v>140.05849267118194</v>
      </c>
      <c r="AM283" s="101">
        <f>(AM$40*(1-'Model Assumptions'!$I$993)*$D283)/AM$43</f>
        <v>135.98956198777319</v>
      </c>
      <c r="AN283" s="101">
        <f>(AN$40*(1-'Model Assumptions'!$I$993)*$D283)/AN$43</f>
        <v>125.03454329964507</v>
      </c>
      <c r="AO283" s="101">
        <f>(AO$40*(1-'Model Assumptions'!$I$993)*$D283)/AO$43</f>
        <v>178.57454479292753</v>
      </c>
      <c r="AP283" s="101">
        <f>(AP$40*(1-'Model Assumptions'!$I$993)*$D283)/AP$43</f>
        <v>174.76951409070736</v>
      </c>
      <c r="AQ283" s="101">
        <f>(AQ$40*(1-'Model Assumptions'!$I$993)*$D283)/AQ$43</f>
        <v>163.35442198404689</v>
      </c>
      <c r="AR283" s="101">
        <f>(AR$40*(1-'Model Assumptions'!$I$993)*$D283)/AR$43</f>
        <v>123.98561594078667</v>
      </c>
      <c r="AS283" s="101">
        <f>(AS$40*(1-'Model Assumptions'!$I$993)*$D283)/AS$43</f>
        <v>120.02878436443146</v>
      </c>
      <c r="AT283" s="101">
        <f>(AT$40*(1-'Model Assumptions'!$I$993)*$D283)/AT$43</f>
        <v>109.37403114162542</v>
      </c>
      <c r="AU283" s="101">
        <f>(AU$40*(1-'Model Assumptions'!$I$993)*$D283)/AU$43</f>
        <v>215.09349794198656</v>
      </c>
      <c r="AV283" s="101">
        <f>(AV$40*(1-'Model Assumptions'!$I$993)*$D283)/AV$43</f>
        <v>211.03157345276861</v>
      </c>
      <c r="AW283" s="101">
        <f>(AW$40*(1-'Model Assumptions'!$I$993)*$D283)/AW$43</f>
        <v>198.84913626806289</v>
      </c>
      <c r="AX283" s="101">
        <f>(AX$40*(1-'Model Assumptions'!$I$993)*$D283)/AX$43</f>
        <v>151.93165642660594</v>
      </c>
      <c r="AY283" s="101">
        <f>(AY$40*(1-'Model Assumptions'!$I$993)*$D283)/AY$43</f>
        <v>147.70792221440891</v>
      </c>
      <c r="AZ283" s="101">
        <f>(AZ$40*(1-'Model Assumptions'!$I$993)*$D283)/AZ$43</f>
        <v>136.33786992754673</v>
      </c>
      <c r="BA283" s="101">
        <f>(BA$40*(1-'Model Assumptions'!$I$993)*$D283)/BA$43</f>
        <v>172.93622661076873</v>
      </c>
      <c r="BB283" s="101">
        <f>(BB$40*(1-'Model Assumptions'!$I$993)*$D283)/BB$43</f>
        <v>168.26543048353665</v>
      </c>
      <c r="BC283" s="101">
        <f>(BC$40*(1-'Model Assumptions'!$I$993)*$D283)/BC$43</f>
        <v>154.25804652626235</v>
      </c>
      <c r="BD283" s="101">
        <f>(BD$40*(1-'Model Assumptions'!$I$993)*$D283)/BD$43</f>
        <v>115.18717055026057</v>
      </c>
      <c r="BE283" s="101">
        <f>(BE$40*(1-'Model Assumptions'!$I$993)*$D283)/BE$43</f>
        <v>110.3322116042976</v>
      </c>
      <c r="BF283" s="101">
        <f>(BF$40*(1-'Model Assumptions'!$I$993)*$D283)/BF$43</f>
        <v>97.256651474406141</v>
      </c>
      <c r="BG283" s="101">
        <f>(BG$40*(1-'Model Assumptions'!$I$993)*$D283)/BG$43</f>
        <v>219.43567019883838</v>
      </c>
      <c r="BH283" s="101">
        <f>(BH$40*(1-'Model Assumptions'!$I$993)*$D283)/BH$43</f>
        <v>214.76987849602827</v>
      </c>
      <c r="BI283" s="101">
        <f>(BI$40*(1-'Model Assumptions'!$I$993)*$D283)/BI$43</f>
        <v>200.77417152907208</v>
      </c>
      <c r="BJ283" s="101">
        <f>(BJ$40*(1-'Model Assumptions'!$I$993)*$D283)/BJ$43</f>
        <v>152.40807763158364</v>
      </c>
      <c r="BK283" s="101">
        <f>(BK$40*(1-'Model Assumptions'!$I$993)*$D283)/BK$43</f>
        <v>147.55578771197909</v>
      </c>
      <c r="BL283" s="101">
        <f>(BL$40*(1-'Model Assumptions'!$I$993)*$D283)/BL$43</f>
        <v>134.4935727138797</v>
      </c>
      <c r="BM283" s="101">
        <f>(BM$40*(1-'Model Assumptions'!$I$993)*$D283)/BM$43</f>
        <v>226.2984042229215</v>
      </c>
      <c r="BN283" s="101">
        <f>(BN$40*(1-'Model Assumptions'!$I$993)*$D283)/BN$43</f>
        <v>221.04542672125942</v>
      </c>
      <c r="BO283" s="101">
        <f>(BO$40*(1-'Model Assumptions'!$I$993)*$D283)/BO$43</f>
        <v>205.28983049922115</v>
      </c>
      <c r="BP283" s="101">
        <f>(BP$40*(1-'Model Assumptions'!$I$993)*$D283)/BP$43</f>
        <v>154.98769160699496</v>
      </c>
      <c r="BQ283" s="101">
        <f>(BQ$40*(1-'Model Assumptions'!$I$993)*$D283)/BQ$43</f>
        <v>149.52552916449181</v>
      </c>
      <c r="BR283" s="101">
        <f>(BR$40*(1-'Model Assumptions'!$I$993)*$D283)/BR$43</f>
        <v>134.81919392960671</v>
      </c>
      <c r="BS283" s="101">
        <f>(BS$40*(1-'Model Assumptions'!$I$993)*$D283)/BS$43</f>
        <v>189.89622097704333</v>
      </c>
      <c r="BT283" s="101">
        <f>(BT$40*(1-'Model Assumptions'!$I$993)*$D283)/BT$43</f>
        <v>185.26712838666151</v>
      </c>
      <c r="BU283" s="101">
        <f>(BU$40*(1-'Model Assumptions'!$I$993)*$D283)/BU$43</f>
        <v>171.38318689846406</v>
      </c>
      <c r="BV283" s="101">
        <f>(BV$40*(1-'Model Assumptions'!$I$993)*$D283)/BV$43</f>
        <v>128.96201558605767</v>
      </c>
      <c r="BW283" s="101">
        <f>(BW$40*(1-'Model Assumptions'!$I$993)*$D283)/BW$43</f>
        <v>124.14842654865016</v>
      </c>
      <c r="BX283" s="101">
        <f>(BX$40*(1-'Model Assumptions'!$I$993)*$D283)/BX$43</f>
        <v>111.18896906534989</v>
      </c>
      <c r="BY283" s="101">
        <f>(BY$40*(1-'Model Assumptions'!$I$993)*$D283)/BY$43</f>
        <v>259.60451689303449</v>
      </c>
      <c r="BZ283" s="101">
        <f>(BZ$40*(1-'Model Assumptions'!$I$993)*$D283)/BZ$43</f>
        <v>254.09297746290062</v>
      </c>
      <c r="CA283" s="101">
        <f>(CA$40*(1-'Model Assumptions'!$I$993)*$D283)/CA$43</f>
        <v>237.56002731397294</v>
      </c>
      <c r="CB283" s="101">
        <f>(CB$40*(1-'Model Assumptions'!$I$993)*$D283)/CB$43</f>
        <v>180.34878006468611</v>
      </c>
      <c r="CC283" s="101">
        <f>(CC$40*(1-'Model Assumptions'!$I$993)*$D283)/CC$43</f>
        <v>174.6170459599827</v>
      </c>
      <c r="CD283" s="101">
        <f>(CD$40*(1-'Model Assumptions'!$I$993)*$D283)/CD$43</f>
        <v>159.18607006878702</v>
      </c>
      <c r="CE283" s="101">
        <f>(CE$40*(1-'Model Assumptions'!$I$993)*$D283)/CE$43</f>
        <v>255.20896410901426</v>
      </c>
      <c r="CF283" s="101">
        <f>(CF$40*(1-'Model Assumptions'!$I$993)*$D283)/CF$43</f>
        <v>249.00848225011364</v>
      </c>
      <c r="CG283" s="101">
        <f>(CG$40*(1-'Model Assumptions'!$I$993)*$D283)/CG$43</f>
        <v>230.40203224898974</v>
      </c>
      <c r="CH283" s="101">
        <f>(CH$40*(1-'Model Assumptions'!$I$993)*$D283)/CH$43</f>
        <v>173.40664250643997</v>
      </c>
      <c r="CI283" s="101">
        <f>(CI$40*(1-'Model Assumptions'!$I$993)*$D283)/CI$43</f>
        <v>166.95694031132203</v>
      </c>
      <c r="CJ283" s="101">
        <f>(CJ$40*(1-'Model Assumptions'!$I$993)*$D283)/CJ$43</f>
        <v>149.59092031027305</v>
      </c>
      <c r="CK283" s="101">
        <f>(CK$40*(1-'Model Assumptions'!$I$993)*$D283)/CK$43</f>
        <v>325.06238833324443</v>
      </c>
      <c r="CL283" s="101">
        <f>(CL$40*(1-'Model Assumptions'!$I$993)*$D283)/CL$43</f>
        <v>318.451543671737</v>
      </c>
      <c r="CM283" s="101">
        <f>(CM$40*(1-'Model Assumptions'!$I$993)*$D283)/CM$43</f>
        <v>298.61900968721466</v>
      </c>
      <c r="CN283" s="101">
        <f>(CN$40*(1-'Model Assumptions'!$I$993)*$D283)/CN$43</f>
        <v>227.26092185342617</v>
      </c>
      <c r="CO283" s="101">
        <f>(CO$40*(1-'Model Assumptions'!$I$993)*$D283)/CO$43</f>
        <v>220.3855099541405</v>
      </c>
      <c r="CP283" s="101">
        <f>(CP$40*(1-'Model Assumptions'!$I$993)*$D283)/CP$43</f>
        <v>201.87581215850926</v>
      </c>
      <c r="CQ283" s="101">
        <f>(CQ$40*(1-'Model Assumptions'!$I$993)*$D283)/CQ$43</f>
        <v>375.30680953046982</v>
      </c>
      <c r="CR283" s="101">
        <f>(CR$40*(1-'Model Assumptions'!$I$993)*$D283)/CR$43</f>
        <v>367.68173485276344</v>
      </c>
      <c r="CS283" s="101">
        <f>(CS$40*(1-'Model Assumptions'!$I$993)*$D283)/CS$43</f>
        <v>344.80484267817013</v>
      </c>
      <c r="CT283" s="101">
        <f>(CT$40*(1-'Model Assumptions'!$I$993)*$D283)/CT$43</f>
        <v>262.42134058605023</v>
      </c>
      <c r="CU283" s="101">
        <f>(CU$40*(1-'Model Assumptions'!$I$993)*$D283)/CU$43</f>
        <v>254.49166327518932</v>
      </c>
      <c r="CV283" s="101">
        <f>(CV$40*(1-'Model Assumptions'!$I$993)*$D283)/CV$43</f>
        <v>233.13945240784258</v>
      </c>
      <c r="CW283" s="101">
        <f>(CW$40*(1-'Model Assumptions'!$I$993)*$D283)/CW$43</f>
        <v>340.65617483230363</v>
      </c>
      <c r="CX283" s="101">
        <f>(CX$40*(1-'Model Assumptions'!$I$993)*$D283)/CX$43</f>
        <v>332.77587450907345</v>
      </c>
      <c r="CY283" s="101">
        <f>(CY$40*(1-'Model Assumptions'!$I$993)*$D283)/CY$43</f>
        <v>309.13163725643489</v>
      </c>
      <c r="CZ283" s="101">
        <f>(CZ$40*(1-'Model Assumptions'!$I$993)*$D283)/CZ$43</f>
        <v>233.435714333627</v>
      </c>
      <c r="DA283" s="101">
        <f>(DA$40*(1-'Model Assumptions'!$I$993)*$D283)/DA$43</f>
        <v>225.23913438692426</v>
      </c>
      <c r="DB283" s="101">
        <f>(DB$40*(1-'Model Assumptions'!$I$993)*$D283)/DB$43</f>
        <v>203.17162445552137</v>
      </c>
      <c r="DC283" s="101">
        <f>(DC$40*(1-'Model Assumptions'!$I$993)*$D283)/DC$43</f>
        <v>66.979216464508397</v>
      </c>
      <c r="DD283" s="101">
        <f>(DD$40*(1-'Model Assumptions'!$I$993)*$D283)/DD$43</f>
        <v>64.368575057680459</v>
      </c>
      <c r="DE283" s="101">
        <f>(DE$40*(1-'Model Assumptions'!$I$993)*$D283)/DE$43</f>
        <v>59.150628526972589</v>
      </c>
      <c r="DF283" s="101">
        <f>(DF$40*(1-'Model Assumptions'!$I$993)*$D283)/DF$43</f>
        <v>40.639929846456958</v>
      </c>
      <c r="DG283" s="101">
        <f>(DG$40*(1-'Model Assumptions'!$I$993)*$D283)/DG$43</f>
        <v>37.926864553124702</v>
      </c>
      <c r="DH283" s="101">
        <f>(DH$40*(1-'Model Assumptions'!$I$993)*$D283)/DH$43</f>
        <v>32.707583509237629</v>
      </c>
      <c r="DI283" s="101">
        <f>(DI$40*(1-'Model Assumptions'!$I$993)*$D283)/DI$43</f>
        <v>56.116279185745732</v>
      </c>
      <c r="DJ283" s="101">
        <f>(DJ$40*(1-'Model Assumptions'!$I$993)*$D283)/DJ$43</f>
        <v>53.91766872299862</v>
      </c>
      <c r="DK283" s="101">
        <f>(DK$40*(1-'Model Assumptions'!$I$993)*$D283)/DK$43</f>
        <v>49.518779656030382</v>
      </c>
      <c r="DL283" s="101">
        <f>(DL$40*(1-'Model Assumptions'!$I$993)*$D283)/DL$43</f>
        <v>33.983378108561595</v>
      </c>
      <c r="DM283" s="101">
        <f>(DM$40*(1-'Model Assumptions'!$I$993)*$D283)/DM$43</f>
        <v>31.696022519397072</v>
      </c>
      <c r="DN283" s="101">
        <f>(DN$40*(1-'Model Assumptions'!$I$993)*$D283)/DN$43</f>
        <v>27.297467080723639</v>
      </c>
      <c r="DO283" s="101">
        <f>(DO$40*(1-'Model Assumptions'!$I$993)*$D283)/DO$43</f>
        <v>69.623220700816589</v>
      </c>
      <c r="DP283" s="101">
        <f>(DP$40*(1-'Model Assumptions'!$I$993)*$D283)/DP$43</f>
        <v>67.10432707505926</v>
      </c>
      <c r="DQ283" s="101">
        <f>(DQ$40*(1-'Model Assumptions'!$I$993)*$D283)/DQ$43</f>
        <v>62.064871682070624</v>
      </c>
      <c r="DR283" s="101">
        <f>(DR$40*(1-'Model Assumptions'!$I$993)*$D283)/DR$43</f>
        <v>43.203529663717774</v>
      </c>
      <c r="DS283" s="101">
        <f>(DS$40*(1-'Model Assumptions'!$I$993)*$D283)/DS$43</f>
        <v>40.583880292930168</v>
      </c>
      <c r="DT283" s="101">
        <f>(DT$40*(1-'Model Assumptions'!$I$993)*$D283)/DT$43</f>
        <v>35.546093041415538</v>
      </c>
      <c r="DU283" s="101">
        <f>(DU$40*(1-'Model Assumptions'!$I$993)*$D283)/DU$43</f>
        <v>101.94846618421077</v>
      </c>
      <c r="DV283" s="101">
        <f>(DV$40*(1-'Model Assumptions'!$I$993)*$D283)/DV$43</f>
        <v>98.019993012913758</v>
      </c>
      <c r="DW283" s="101">
        <f>(DW$40*(1-'Model Assumptions'!$I$993)*$D283)/DW$43</f>
        <v>90.161378528845731</v>
      </c>
      <c r="DX283" s="101">
        <f>(DX$40*(1-'Model Assumptions'!$I$993)*$D283)/DX$43</f>
        <v>62.070876991377069</v>
      </c>
      <c r="DY283" s="101">
        <f>(DY$40*(1-'Model Assumptions'!$I$993)*$D283)/DY$43</f>
        <v>57.984597636638583</v>
      </c>
      <c r="DZ283" s="101">
        <f>(DZ$40*(1-'Model Assumptions'!$I$993)*$D283)/DZ$43</f>
        <v>50.12698403745496</v>
      </c>
      <c r="EA283" s="101">
        <f>(EA$40*(1-'Model Assumptions'!$I$993)*$D283)/EA$43</f>
        <v>160.41348856536464</v>
      </c>
      <c r="EB283" s="101">
        <f>(EB$40*(1-'Model Assumptions'!$I$993)*$D283)/EB$43</f>
        <v>156.58844016545638</v>
      </c>
      <c r="EC283" s="101">
        <f>(EC$40*(1-'Model Assumptions'!$I$993)*$D283)/EC$43</f>
        <v>148.93667522416578</v>
      </c>
      <c r="ED283" s="101">
        <f>(ED$40*(1-'Model Assumptions'!$I$993)*$D283)/ED$43</f>
        <v>109.35668247029569</v>
      </c>
      <c r="EE283" s="101">
        <f>(EE$40*(1-'Model Assumptions'!$I$993)*$D283)/EE$43</f>
        <v>105.37849868307315</v>
      </c>
      <c r="EF283" s="101">
        <f>(EF$40*(1-'Model Assumptions'!$I$993)*$D283)/EF$43</f>
        <v>97.727734626666972</v>
      </c>
      <c r="EG283" s="101" t="e">
        <f>(EG$40*(1-'Model Assumptions'!$I$993)*$D283)/EG$43</f>
        <v>#DIV/0!</v>
      </c>
      <c r="EH283" s="101" t="e">
        <f>(EH$40*(1-'Model Assumptions'!$I$993)*$D283)/EH$43</f>
        <v>#DIV/0!</v>
      </c>
      <c r="EI283" s="101" t="e">
        <f>(EI$40*(1-'Model Assumptions'!$I$993)*$D283)/EI$43</f>
        <v>#DIV/0!</v>
      </c>
      <c r="EJ283" s="101" t="e">
        <f>(EJ$40*(1-'Model Assumptions'!$I$993)*$D283)/EJ$43</f>
        <v>#DIV/0!</v>
      </c>
      <c r="EK283" s="101" t="e">
        <f>(EK$40*(1-'Model Assumptions'!$I$993)*$D283)/EK$43</f>
        <v>#DIV/0!</v>
      </c>
      <c r="EL283" s="101" t="e">
        <f>(EL$40*(1-'Model Assumptions'!$I$993)*$D283)/EL$43</f>
        <v>#DIV/0!</v>
      </c>
      <c r="EM283" s="101" t="e">
        <f>(EM$40*(1-'Model Assumptions'!$I$993)*$D283)/EM$43</f>
        <v>#DIV/0!</v>
      </c>
      <c r="EN283" s="101" t="e">
        <f>(EN$40*(1-'Model Assumptions'!$I$993)*$D283)/EN$43</f>
        <v>#DIV/0!</v>
      </c>
      <c r="EO283" s="101" t="e">
        <f>(EO$40*(1-'Model Assumptions'!$I$993)*$D283)/EO$43</f>
        <v>#DIV/0!</v>
      </c>
      <c r="EP283" s="101" t="e">
        <f>(EP$40*(1-'Model Assumptions'!$I$993)*$D283)/EP$43</f>
        <v>#DIV/0!</v>
      </c>
      <c r="EQ283" s="101" t="e">
        <f>(EQ$40*(1-'Model Assumptions'!$I$993)*$D283)/EQ$43</f>
        <v>#DIV/0!</v>
      </c>
      <c r="ER283" s="101" t="e">
        <f>(ER$40*(1-'Model Assumptions'!$I$993)*$D283)/ER$43</f>
        <v>#DIV/0!</v>
      </c>
      <c r="ES283" s="101" t="e">
        <f>(ES$40*(1-'Model Assumptions'!$I$993)*$D283)/ES$43</f>
        <v>#DIV/0!</v>
      </c>
      <c r="ET283" s="101" t="e">
        <f>(ET$40*(1-'Model Assumptions'!$I$993)*$D283)/ET$43</f>
        <v>#DIV/0!</v>
      </c>
      <c r="EU283" s="101" t="e">
        <f>(EU$40*(1-'Model Assumptions'!$I$993)*$D283)/EU$43</f>
        <v>#DIV/0!</v>
      </c>
      <c r="EV283" s="101" t="e">
        <f>(EV$40*(1-'Model Assumptions'!$I$993)*$D283)/EV$43</f>
        <v>#DIV/0!</v>
      </c>
      <c r="EW283" s="101" t="e">
        <f>(EW$40*(1-'Model Assumptions'!$I$993)*$D283)/EW$43</f>
        <v>#DIV/0!</v>
      </c>
      <c r="EX283" s="101" t="e">
        <f>(EX$40*(1-'Model Assumptions'!$I$993)*$D283)/EX$43</f>
        <v>#DIV/0!</v>
      </c>
      <c r="EY283" s="101" t="e">
        <f>(EY$40*(1-'Model Assumptions'!$I$993)*$D283)/EY$43</f>
        <v>#DIV/0!</v>
      </c>
      <c r="EZ283" s="101" t="e">
        <f>(EZ$40*(1-'Model Assumptions'!$I$993)*$D283)/EZ$43</f>
        <v>#DIV/0!</v>
      </c>
      <c r="FA283" s="101" t="e">
        <f>(FA$40*(1-'Model Assumptions'!$I$993)*$D283)/FA$43</f>
        <v>#DIV/0!</v>
      </c>
      <c r="FB283" s="101" t="e">
        <f>(FB$40*(1-'Model Assumptions'!$I$993)*$D283)/FB$43</f>
        <v>#DIV/0!</v>
      </c>
      <c r="FC283" s="101" t="e">
        <f>(FC$40*(1-'Model Assumptions'!$I$993)*$D283)/FC$43</f>
        <v>#DIV/0!</v>
      </c>
      <c r="FD283" s="101" t="e">
        <f>(FD$40*(1-'Model Assumptions'!$I$993)*$D283)/FD$43</f>
        <v>#DIV/0!</v>
      </c>
      <c r="FE283" s="101" t="e">
        <f>(FE$40*(1-'Model Assumptions'!$I$993)*$D283)/FE$43</f>
        <v>#DIV/0!</v>
      </c>
      <c r="FF283" s="101" t="e">
        <f>(FF$40*(1-'Model Assumptions'!$I$993)*$D283)/FF$43</f>
        <v>#DIV/0!</v>
      </c>
      <c r="FG283" s="101" t="e">
        <f>(FG$40*(1-'Model Assumptions'!$I$993)*$D283)/FG$43</f>
        <v>#DIV/0!</v>
      </c>
      <c r="FH283" s="101" t="e">
        <f>(FH$40*(1-'Model Assumptions'!$I$993)*$D283)/FH$43</f>
        <v>#DIV/0!</v>
      </c>
      <c r="FI283" s="101" t="e">
        <f>(FI$40*(1-'Model Assumptions'!$I$993)*$D283)/FI$43</f>
        <v>#DIV/0!</v>
      </c>
      <c r="FJ283" s="101" t="e">
        <f>(FJ$40*(1-'Model Assumptions'!$I$993)*$D283)/FJ$43</f>
        <v>#DIV/0!</v>
      </c>
      <c r="FK283" s="101" t="e">
        <f>(FK$40*(1-'Model Assumptions'!$I$993)*$D283)/FK$43</f>
        <v>#DIV/0!</v>
      </c>
      <c r="FL283" s="101" t="e">
        <f>(FL$40*(1-'Model Assumptions'!$I$993)*$D283)/FL$43</f>
        <v>#DIV/0!</v>
      </c>
      <c r="FM283" s="101" t="e">
        <f>(FM$40*(1-'Model Assumptions'!$I$993)*$D283)/FM$43</f>
        <v>#DIV/0!</v>
      </c>
      <c r="FN283" s="101" t="e">
        <f>(FN$40*(1-'Model Assumptions'!$I$993)*$D283)/FN$43</f>
        <v>#DIV/0!</v>
      </c>
      <c r="FO283" s="101" t="e">
        <f>(FO$40*(1-'Model Assumptions'!$I$993)*$D283)/FO$43</f>
        <v>#DIV/0!</v>
      </c>
      <c r="FP283" s="101" t="e">
        <f>(FP$40*(1-'Model Assumptions'!$I$993)*$D283)/FP$43</f>
        <v>#DIV/0!</v>
      </c>
      <c r="FQ283" s="101" t="e">
        <f>(FQ$40*(1-'Model Assumptions'!$I$993)*$D283)/FQ$43</f>
        <v>#DIV/0!</v>
      </c>
      <c r="FR283" s="101" t="e">
        <f>(FR$40*(1-'Model Assumptions'!$I$993)*$D283)/FR$43</f>
        <v>#DIV/0!</v>
      </c>
      <c r="FS283" s="101" t="e">
        <f>(FS$40*(1-'Model Assumptions'!$I$993)*$D283)/FS$43</f>
        <v>#DIV/0!</v>
      </c>
      <c r="FT283" s="101" t="e">
        <f>(FT$40*(1-'Model Assumptions'!$I$993)*$D283)/FT$43</f>
        <v>#DIV/0!</v>
      </c>
      <c r="FU283" s="101" t="e">
        <f>(FU$40*(1-'Model Assumptions'!$I$993)*$D283)/FU$43</f>
        <v>#DIV/0!</v>
      </c>
      <c r="FV283" s="101" t="e">
        <f>(FV$40*(1-'Model Assumptions'!$I$993)*$D283)/FV$43</f>
        <v>#DIV/0!</v>
      </c>
      <c r="FW283" s="101" t="e">
        <f>(FW$40*(1-'Model Assumptions'!$I$993)*$D283)/FW$43</f>
        <v>#DIV/0!</v>
      </c>
      <c r="FX283" s="101" t="e">
        <f>(FX$40*(1-'Model Assumptions'!$I$993)*$D283)/FX$43</f>
        <v>#DIV/0!</v>
      </c>
      <c r="FY283" s="101" t="e">
        <f>(FY$40*(1-'Model Assumptions'!$I$993)*$D283)/FY$43</f>
        <v>#DIV/0!</v>
      </c>
      <c r="FZ283" s="101" t="e">
        <f>(FZ$40*(1-'Model Assumptions'!$I$993)*$D283)/FZ$43</f>
        <v>#DIV/0!</v>
      </c>
      <c r="GA283" s="101" t="e">
        <f>(GA$40*(1-'Model Assumptions'!$I$993)*$D283)/GA$43</f>
        <v>#DIV/0!</v>
      </c>
      <c r="GB283" s="101" t="e">
        <f>(GB$40*(1-'Model Assumptions'!$I$993)*$D283)/GB$43</f>
        <v>#DIV/0!</v>
      </c>
      <c r="GC283" s="101" t="e">
        <f>(GC$40*(1-'Model Assumptions'!$I$993)*$D283)/GC$43</f>
        <v>#DIV/0!</v>
      </c>
      <c r="GD283" s="101" t="e">
        <f>(GD$40*(1-'Model Assumptions'!$I$993)*$D283)/GD$43</f>
        <v>#DIV/0!</v>
      </c>
      <c r="GE283" s="101" t="e">
        <f>(GE$40*(1-'Model Assumptions'!$I$993)*$D283)/GE$43</f>
        <v>#DIV/0!</v>
      </c>
      <c r="GF283" s="101" t="e">
        <f>(GF$40*(1-'Model Assumptions'!$I$993)*$D283)/GF$43</f>
        <v>#DIV/0!</v>
      </c>
      <c r="GG283" s="101" t="e">
        <f>(GG$40*(1-'Model Assumptions'!$I$993)*$D283)/GG$43</f>
        <v>#DIV/0!</v>
      </c>
      <c r="GH283" s="101" t="e">
        <f>(GH$40*(1-'Model Assumptions'!$I$993)*$D283)/GH$43</f>
        <v>#DIV/0!</v>
      </c>
      <c r="GI283" s="101" t="e">
        <f>(GI$40*(1-'Model Assumptions'!$I$993)*$D283)/GI$43</f>
        <v>#DIV/0!</v>
      </c>
      <c r="GJ283" s="101" t="e">
        <f>(GJ$40*(1-'Model Assumptions'!$I$993)*$D283)/GJ$43</f>
        <v>#DIV/0!</v>
      </c>
      <c r="GK283" s="101" t="e">
        <f>(GK$40*(1-'Model Assumptions'!$I$993)*$D283)/GK$43</f>
        <v>#DIV/0!</v>
      </c>
      <c r="GL283" s="101" t="e">
        <f>(GL$40*(1-'Model Assumptions'!$I$993)*$D283)/GL$43</f>
        <v>#DIV/0!</v>
      </c>
      <c r="GM283" s="101" t="e">
        <f>(GM$40*(1-'Model Assumptions'!$I$993)*$D283)/GM$43</f>
        <v>#DIV/0!</v>
      </c>
      <c r="GN283" s="101" t="e">
        <f>(GN$40*(1-'Model Assumptions'!$I$993)*$D283)/GN$43</f>
        <v>#DIV/0!</v>
      </c>
      <c r="GO283" s="101" t="e">
        <f>(GO$40*(1-'Model Assumptions'!$I$993)*$D283)/GO$43</f>
        <v>#DIV/0!</v>
      </c>
      <c r="GP283" s="101" t="e">
        <f>(GP$40*(1-'Model Assumptions'!$I$993)*$D283)/GP$43</f>
        <v>#DIV/0!</v>
      </c>
      <c r="GQ283" s="101" t="e">
        <f>(GQ$40*(1-'Model Assumptions'!$I$993)*$D283)/GQ$43</f>
        <v>#DIV/0!</v>
      </c>
      <c r="GR283" s="101" t="e">
        <f>(GR$40*(1-'Model Assumptions'!$I$993)*$D283)/GR$43</f>
        <v>#DIV/0!</v>
      </c>
      <c r="GS283" s="101" t="e">
        <f>(GS$40*(1-'Model Assumptions'!$I$993)*$D283)/GS$43</f>
        <v>#DIV/0!</v>
      </c>
      <c r="GT283" s="101" t="e">
        <f>(GT$40*(1-'Model Assumptions'!$I$993)*$D283)/GT$43</f>
        <v>#DIV/0!</v>
      </c>
      <c r="GU283" s="101" t="e">
        <f>(GU$40*(1-'Model Assumptions'!$I$993)*$D283)/GU$43</f>
        <v>#DIV/0!</v>
      </c>
      <c r="GV283" s="101" t="e">
        <f>(GV$40*(1-'Model Assumptions'!$I$993)*$D283)/GV$43</f>
        <v>#DIV/0!</v>
      </c>
      <c r="GX283" s="230"/>
    </row>
    <row r="284" spans="1:206" ht="12" hidden="1" customHeight="1" x14ac:dyDescent="0.2">
      <c r="A284" s="230"/>
      <c r="B284" s="230"/>
      <c r="C284" s="102">
        <f t="shared" si="382"/>
        <v>38</v>
      </c>
      <c r="D284" s="122">
        <f>1/(1+'Model Assumptions'!$I$991/12)^C283</f>
        <v>0.85740372911310836</v>
      </c>
      <c r="E284" s="101">
        <f>(E$40*(1-'Model Assumptions'!$I$993)*$D284)/E$43</f>
        <v>95.334077587289684</v>
      </c>
      <c r="F284" s="101">
        <f>(F$40*(1-'Model Assumptions'!$I$993)*$D284)/F$43</f>
        <v>92.865505075706892</v>
      </c>
      <c r="G284" s="101">
        <f>(G$40*(1-'Model Assumptions'!$I$993)*$D284)/G$43</f>
        <v>85.459787540958573</v>
      </c>
      <c r="H284" s="101">
        <f>(H$40*(1-'Model Assumptions'!$I$993)*$D284)/H$43</f>
        <v>64.024737183317328</v>
      </c>
      <c r="I284" s="101">
        <f>(I$40*(1-'Model Assumptions'!$I$993)*$D284)/I$43</f>
        <v>61.457155976115196</v>
      </c>
      <c r="J284" s="101">
        <f>(J$40*(1-'Model Assumptions'!$I$993)*$D284)/J$43</f>
        <v>54.546481919463538</v>
      </c>
      <c r="K284" s="101">
        <f>(K$40*(1-'Model Assumptions'!$I$993)*$D284)/K$43</f>
        <v>108.62715782799317</v>
      </c>
      <c r="L284" s="101">
        <f>(L$40*(1-'Model Assumptions'!$I$993)*$D284)/L$43</f>
        <v>105.95757772966643</v>
      </c>
      <c r="M284" s="101">
        <f>(M$40*(1-'Model Assumptions'!$I$993)*$D284)/M$43</f>
        <v>97.94883743468624</v>
      </c>
      <c r="N284" s="101">
        <f>(N$40*(1-'Model Assumptions'!$I$993)*$D284)/N$43</f>
        <v>73.661140565005994</v>
      </c>
      <c r="O284" s="101">
        <f>(O$40*(1-'Model Assumptions'!$I$993)*$D284)/O$43</f>
        <v>70.88491016032421</v>
      </c>
      <c r="P284" s="101">
        <f>(P$40*(1-'Model Assumptions'!$I$993)*$D284)/P$43</f>
        <v>63.409421397119303</v>
      </c>
      <c r="Q284" s="101">
        <f>(Q$40*(1-'Model Assumptions'!$I$993)*$D284)/Q$43</f>
        <v>108.50921122750704</v>
      </c>
      <c r="R284" s="101">
        <f>(R$40*(1-'Model Assumptions'!$I$993)*$D284)/R$43</f>
        <v>105.84295356863062</v>
      </c>
      <c r="S284" s="101">
        <f>(S$40*(1-'Model Assumptions'!$I$993)*$D284)/S$43</f>
        <v>97.842519372276229</v>
      </c>
      <c r="T284" s="101">
        <f>(T$40*(1-'Model Assumptions'!$I$993)*$D284)/T$43</f>
        <v>73.580073042418334</v>
      </c>
      <c r="U284" s="101">
        <f>(U$40*(1-'Model Assumptions'!$I$993)*$D284)/U$43</f>
        <v>70.807829565076929</v>
      </c>
      <c r="V284" s="101">
        <f>(V$40*(1-'Model Assumptions'!$I$993)*$D284)/V$43</f>
        <v>63.340314656552778</v>
      </c>
      <c r="W284" s="101">
        <f>(W$40*(1-'Model Assumptions'!$I$993)*$D284)/W$43</f>
        <v>198.02237489784784</v>
      </c>
      <c r="X284" s="101">
        <f>(X$40*(1-'Model Assumptions'!$I$993)*$D284)/X$43</f>
        <v>194.41586687453278</v>
      </c>
      <c r="Y284" s="101">
        <f>(Y$40*(1-'Model Assumptions'!$I$993)*$D284)/Y$43</f>
        <v>183.59468158486234</v>
      </c>
      <c r="Z284" s="101">
        <f>(Z$40*(1-'Model Assumptions'!$I$993)*$D284)/Z$43</f>
        <v>140.52722796623127</v>
      </c>
      <c r="AA284" s="101">
        <f>(AA$40*(1-'Model Assumptions'!$I$993)*$D284)/AA$43</f>
        <v>136.77685831471757</v>
      </c>
      <c r="AB284" s="101">
        <f>(AB$40*(1-'Model Assumptions'!$I$993)*$D284)/AB$43</f>
        <v>126.67797136154532</v>
      </c>
      <c r="AC284" s="101">
        <f>(AC$40*(1-'Model Assumptions'!$I$993)*$D284)/AC$43</f>
        <v>169.64874199217226</v>
      </c>
      <c r="AD284" s="101">
        <f>(AD$40*(1-'Model Assumptions'!$I$993)*$D284)/AD$43</f>
        <v>166.03226665050627</v>
      </c>
      <c r="AE284" s="101">
        <f>(AE$40*(1-'Model Assumptions'!$I$993)*$D284)/AE$43</f>
        <v>155.18117940578304</v>
      </c>
      <c r="AF284" s="101">
        <f>(AF$40*(1-'Model Assumptions'!$I$993)*$D284)/AF$43</f>
        <v>117.77914953782617</v>
      </c>
      <c r="AG284" s="101">
        <f>(AG$40*(1-'Model Assumptions'!$I$993)*$D284)/AG$43</f>
        <v>114.01681910429139</v>
      </c>
      <c r="AH284" s="101">
        <f>(AH$40*(1-'Model Assumptions'!$I$993)*$D284)/AH$43</f>
        <v>103.88869468395634</v>
      </c>
      <c r="AI284" s="101">
        <f>(AI$40*(1-'Model Assumptions'!$I$993)*$D284)/AI$43</f>
        <v>198.50412861814323</v>
      </c>
      <c r="AJ284" s="101">
        <f>(AJ$40*(1-'Model Assumptions'!$I$993)*$D284)/AJ$43</f>
        <v>194.60856836265091</v>
      </c>
      <c r="AK284" s="101">
        <f>(AK$40*(1-'Model Assumptions'!$I$993)*$D284)/AK$43</f>
        <v>182.91856515672362</v>
      </c>
      <c r="AL284" s="101">
        <f>(AL$40*(1-'Model Assumptions'!$I$993)*$D284)/AL$43</f>
        <v>139.47733709993224</v>
      </c>
      <c r="AM284" s="101">
        <f>(AM$40*(1-'Model Assumptions'!$I$993)*$D284)/AM$43</f>
        <v>135.42528994633014</v>
      </c>
      <c r="AN284" s="101">
        <f>(AN$40*(1-'Model Assumptions'!$I$993)*$D284)/AN$43</f>
        <v>124.51572776728139</v>
      </c>
      <c r="AO284" s="101">
        <f>(AO$40*(1-'Model Assumptions'!$I$993)*$D284)/AO$43</f>
        <v>177.8335715780191</v>
      </c>
      <c r="AP284" s="101">
        <f>(AP$40*(1-'Model Assumptions'!$I$993)*$D284)/AP$43</f>
        <v>174.04432938493679</v>
      </c>
      <c r="AQ284" s="101">
        <f>(AQ$40*(1-'Model Assumptions'!$I$993)*$D284)/AQ$43</f>
        <v>162.67660280568987</v>
      </c>
      <c r="AR284" s="101">
        <f>(AR$40*(1-'Model Assumptions'!$I$993)*$D284)/AR$43</f>
        <v>123.47115280410293</v>
      </c>
      <c r="AS284" s="101">
        <f>(AS$40*(1-'Model Assumptions'!$I$993)*$D284)/AS$43</f>
        <v>119.53073961603134</v>
      </c>
      <c r="AT284" s="101">
        <f>(AT$40*(1-'Model Assumptions'!$I$993)*$D284)/AT$43</f>
        <v>108.92019698751079</v>
      </c>
      <c r="AU284" s="101">
        <f>(AU$40*(1-'Model Assumptions'!$I$993)*$D284)/AU$43</f>
        <v>214.20099380114843</v>
      </c>
      <c r="AV284" s="101">
        <f>(AV$40*(1-'Model Assumptions'!$I$993)*$D284)/AV$43</f>
        <v>210.15592377039198</v>
      </c>
      <c r="AW284" s="101">
        <f>(AW$40*(1-'Model Assumptions'!$I$993)*$D284)/AW$43</f>
        <v>198.02403611757299</v>
      </c>
      <c r="AX284" s="101">
        <f>(AX$40*(1-'Model Assumptions'!$I$993)*$D284)/AX$43</f>
        <v>151.30123461570716</v>
      </c>
      <c r="AY284" s="101">
        <f>(AY$40*(1-'Model Assumptions'!$I$993)*$D284)/AY$43</f>
        <v>147.09502627161055</v>
      </c>
      <c r="AZ284" s="101">
        <f>(AZ$40*(1-'Model Assumptions'!$I$993)*$D284)/AZ$43</f>
        <v>135.77215262494283</v>
      </c>
      <c r="BA284" s="101">
        <f>(BA$40*(1-'Model Assumptions'!$I$993)*$D284)/BA$43</f>
        <v>172.21864890698964</v>
      </c>
      <c r="BB284" s="101">
        <f>(BB$40*(1-'Model Assumptions'!$I$993)*$D284)/BB$43</f>
        <v>167.56723367655101</v>
      </c>
      <c r="BC284" s="101">
        <f>(BC$40*(1-'Model Assumptions'!$I$993)*$D284)/BC$43</f>
        <v>153.61797164441066</v>
      </c>
      <c r="BD284" s="101">
        <f>(BD$40*(1-'Model Assumptions'!$I$993)*$D284)/BD$43</f>
        <v>114.70921548573668</v>
      </c>
      <c r="BE284" s="101">
        <f>(BE$40*(1-'Model Assumptions'!$I$993)*$D284)/BE$43</f>
        <v>109.87440159764078</v>
      </c>
      <c r="BF284" s="101">
        <f>(BF$40*(1-'Model Assumptions'!$I$993)*$D284)/BF$43</f>
        <v>96.853096903972926</v>
      </c>
      <c r="BG284" s="101">
        <f>(BG$40*(1-'Model Assumptions'!$I$993)*$D284)/BG$43</f>
        <v>218.52514874573117</v>
      </c>
      <c r="BH284" s="101">
        <f>(BH$40*(1-'Model Assumptions'!$I$993)*$D284)/BH$43</f>
        <v>213.87871717446799</v>
      </c>
      <c r="BI284" s="101">
        <f>(BI$40*(1-'Model Assumptions'!$I$993)*$D284)/BI$43</f>
        <v>199.94108368040372</v>
      </c>
      <c r="BJ284" s="101">
        <f>(BJ$40*(1-'Model Assumptions'!$I$993)*$D284)/BJ$43</f>
        <v>151.77567896921192</v>
      </c>
      <c r="BK284" s="101">
        <f>(BK$40*(1-'Model Assumptions'!$I$993)*$D284)/BK$43</f>
        <v>146.94352303267627</v>
      </c>
      <c r="BL284" s="101">
        <f>(BL$40*(1-'Model Assumptions'!$I$993)*$D284)/BL$43</f>
        <v>133.93550809680966</v>
      </c>
      <c r="BM284" s="101">
        <f>(BM$40*(1-'Model Assumptions'!$I$993)*$D284)/BM$43</f>
        <v>225.35940669502563</v>
      </c>
      <c r="BN284" s="101">
        <f>(BN$40*(1-'Model Assumptions'!$I$993)*$D284)/BN$43</f>
        <v>220.12822578050734</v>
      </c>
      <c r="BO284" s="101">
        <f>(BO$40*(1-'Model Assumptions'!$I$993)*$D284)/BO$43</f>
        <v>204.43800547640282</v>
      </c>
      <c r="BP284" s="101">
        <f>(BP$40*(1-'Model Assumptions'!$I$993)*$D284)/BP$43</f>
        <v>154.34458915219417</v>
      </c>
      <c r="BQ284" s="101">
        <f>(BQ$40*(1-'Model Assumptions'!$I$993)*$D284)/BQ$43</f>
        <v>148.90509128414124</v>
      </c>
      <c r="BR284" s="101">
        <f>(BR$40*(1-'Model Assumptions'!$I$993)*$D284)/BR$43</f>
        <v>134.25977818716024</v>
      </c>
      <c r="BS284" s="101">
        <f>(BS$40*(1-'Model Assumptions'!$I$993)*$D284)/BS$43</f>
        <v>189.10826985265729</v>
      </c>
      <c r="BT284" s="101">
        <f>(BT$40*(1-'Model Assumptions'!$I$993)*$D284)/BT$43</f>
        <v>184.49838511534756</v>
      </c>
      <c r="BU284" s="101">
        <f>(BU$40*(1-'Model Assumptions'!$I$993)*$D284)/BU$43</f>
        <v>170.67205334286879</v>
      </c>
      <c r="BV284" s="101">
        <f>(BV$40*(1-'Model Assumptions'!$I$993)*$D284)/BV$43</f>
        <v>128.42690348819022</v>
      </c>
      <c r="BW284" s="101">
        <f>(BW$40*(1-'Model Assumptions'!$I$993)*$D284)/BW$43</f>
        <v>123.63328784927818</v>
      </c>
      <c r="BX284" s="101">
        <f>(BX$40*(1-'Model Assumptions'!$I$993)*$D284)/BX$43</f>
        <v>110.72760404848123</v>
      </c>
      <c r="BY284" s="101">
        <f>(BY$40*(1-'Model Assumptions'!$I$993)*$D284)/BY$43</f>
        <v>258.5273197275032</v>
      </c>
      <c r="BZ284" s="101">
        <f>(BZ$40*(1-'Model Assumptions'!$I$993)*$D284)/BZ$43</f>
        <v>253.03864975558568</v>
      </c>
      <c r="CA284" s="101">
        <f>(CA$40*(1-'Model Assumptions'!$I$993)*$D284)/CA$43</f>
        <v>236.57430105955814</v>
      </c>
      <c r="CB284" s="101">
        <f>(CB$40*(1-'Model Assumptions'!$I$993)*$D284)/CB$43</f>
        <v>179.60044487769574</v>
      </c>
      <c r="CC284" s="101">
        <f>(CC$40*(1-'Model Assumptions'!$I$993)*$D284)/CC$43</f>
        <v>173.89249390205748</v>
      </c>
      <c r="CD284" s="101">
        <f>(CD$40*(1-'Model Assumptions'!$I$993)*$D284)/CD$43</f>
        <v>158.52554695646842</v>
      </c>
      <c r="CE284" s="101">
        <f>(CE$40*(1-'Model Assumptions'!$I$993)*$D284)/CE$43</f>
        <v>254.1500057517155</v>
      </c>
      <c r="CF284" s="101">
        <f>(CF$40*(1-'Model Assumptions'!$I$993)*$D284)/CF$43</f>
        <v>247.97525203330824</v>
      </c>
      <c r="CG284" s="101">
        <f>(CG$40*(1-'Model Assumptions'!$I$993)*$D284)/CG$43</f>
        <v>229.44600721891098</v>
      </c>
      <c r="CH284" s="101">
        <f>(CH$40*(1-'Model Assumptions'!$I$993)*$D284)/CH$43</f>
        <v>172.68711286948383</v>
      </c>
      <c r="CI284" s="101">
        <f>(CI$40*(1-'Model Assumptions'!$I$993)*$D284)/CI$43</f>
        <v>166.26417292413814</v>
      </c>
      <c r="CJ284" s="101">
        <f>(CJ$40*(1-'Model Assumptions'!$I$993)*$D284)/CJ$43</f>
        <v>148.97021109736735</v>
      </c>
      <c r="CK284" s="101">
        <f>(CK$40*(1-'Model Assumptions'!$I$993)*$D284)/CK$43</f>
        <v>323.71358174265009</v>
      </c>
      <c r="CL284" s="101">
        <f>(CL$40*(1-'Model Assumptions'!$I$993)*$D284)/CL$43</f>
        <v>317.13016797185429</v>
      </c>
      <c r="CM284" s="101">
        <f>(CM$40*(1-'Model Assumptions'!$I$993)*$D284)/CM$43</f>
        <v>297.37992665946689</v>
      </c>
      <c r="CN284" s="101">
        <f>(CN$40*(1-'Model Assumptions'!$I$993)*$D284)/CN$43</f>
        <v>226.31793047644103</v>
      </c>
      <c r="CO284" s="101">
        <f>(CO$40*(1-'Model Assumptions'!$I$993)*$D284)/CO$43</f>
        <v>219.47104725723537</v>
      </c>
      <c r="CP284" s="101">
        <f>(CP$40*(1-'Model Assumptions'!$I$993)*$D284)/CP$43</f>
        <v>201.0381531868972</v>
      </c>
      <c r="CQ284" s="101">
        <f>(CQ$40*(1-'Model Assumptions'!$I$993)*$D284)/CQ$43</f>
        <v>373.74951986436832</v>
      </c>
      <c r="CR284" s="101">
        <f>(CR$40*(1-'Model Assumptions'!$I$993)*$D284)/CR$43</f>
        <v>366.15608450067731</v>
      </c>
      <c r="CS284" s="101">
        <f>(CS$40*(1-'Model Assumptions'!$I$993)*$D284)/CS$43</f>
        <v>343.37411718987897</v>
      </c>
      <c r="CT284" s="101">
        <f>(CT$40*(1-'Model Assumptions'!$I$993)*$D284)/CT$43</f>
        <v>261.33245535540277</v>
      </c>
      <c r="CU284" s="101">
        <f>(CU$40*(1-'Model Assumptions'!$I$993)*$D284)/CU$43</f>
        <v>253.43568126989811</v>
      </c>
      <c r="CV284" s="101">
        <f>(CV$40*(1-'Model Assumptions'!$I$993)*$D284)/CV$43</f>
        <v>232.17206878789301</v>
      </c>
      <c r="CW284" s="101">
        <f>(CW$40*(1-'Model Assumptions'!$I$993)*$D284)/CW$43</f>
        <v>339.24266373341442</v>
      </c>
      <c r="CX284" s="101">
        <f>(CX$40*(1-'Model Assumptions'!$I$993)*$D284)/CX$43</f>
        <v>331.39506175177445</v>
      </c>
      <c r="CY284" s="101">
        <f>(CY$40*(1-'Model Assumptions'!$I$993)*$D284)/CY$43</f>
        <v>307.84893336740407</v>
      </c>
      <c r="CZ284" s="101">
        <f>(CZ$40*(1-'Model Assumptions'!$I$993)*$D284)/CZ$43</f>
        <v>232.46710141108085</v>
      </c>
      <c r="DA284" s="101">
        <f>(DA$40*(1-'Model Assumptions'!$I$993)*$D284)/DA$43</f>
        <v>224.30453216955115</v>
      </c>
      <c r="DB284" s="101">
        <f>(DB$40*(1-'Model Assumptions'!$I$993)*$D284)/DB$43</f>
        <v>202.3285886693989</v>
      </c>
      <c r="DC284" s="101">
        <f>(DC$40*(1-'Model Assumptions'!$I$993)*$D284)/DC$43</f>
        <v>66.701294404489701</v>
      </c>
      <c r="DD284" s="101">
        <f>(DD$40*(1-'Model Assumptions'!$I$993)*$D284)/DD$43</f>
        <v>64.101485534619542</v>
      </c>
      <c r="DE284" s="101">
        <f>(DE$40*(1-'Model Assumptions'!$I$993)*$D284)/DE$43</f>
        <v>58.905190234329559</v>
      </c>
      <c r="DF284" s="101">
        <f>(DF$40*(1-'Model Assumptions'!$I$993)*$D284)/DF$43</f>
        <v>40.471299432156307</v>
      </c>
      <c r="DG284" s="101">
        <f>(DG$40*(1-'Model Assumptions'!$I$993)*$D284)/DG$43</f>
        <v>37.769491671161532</v>
      </c>
      <c r="DH284" s="101">
        <f>(DH$40*(1-'Model Assumptions'!$I$993)*$D284)/DH$43</f>
        <v>32.571867395091417</v>
      </c>
      <c r="DI284" s="101">
        <f>(DI$40*(1-'Model Assumptions'!$I$993)*$D284)/DI$43</f>
        <v>55.883431554269613</v>
      </c>
      <c r="DJ284" s="101">
        <f>(DJ$40*(1-'Model Assumptions'!$I$993)*$D284)/DJ$43</f>
        <v>53.693943956513152</v>
      </c>
      <c r="DK284" s="101">
        <f>(DK$40*(1-'Model Assumptions'!$I$993)*$D284)/DK$43</f>
        <v>49.313307541275073</v>
      </c>
      <c r="DL284" s="101">
        <f>(DL$40*(1-'Model Assumptions'!$I$993)*$D284)/DL$43</f>
        <v>33.842368240891219</v>
      </c>
      <c r="DM284" s="101">
        <f>(DM$40*(1-'Model Assumptions'!$I$993)*$D284)/DM$43</f>
        <v>31.564503753756423</v>
      </c>
      <c r="DN284" s="101">
        <f>(DN$40*(1-'Model Assumptions'!$I$993)*$D284)/DN$43</f>
        <v>27.184199582463375</v>
      </c>
      <c r="DO284" s="101">
        <f>(DO$40*(1-'Model Assumptions'!$I$993)*$D284)/DO$43</f>
        <v>69.334327668862997</v>
      </c>
      <c r="DP284" s="101">
        <f>(DP$40*(1-'Model Assumptions'!$I$993)*$D284)/DP$43</f>
        <v>66.825885883876438</v>
      </c>
      <c r="DQ284" s="101">
        <f>(DQ$40*(1-'Model Assumptions'!$I$993)*$D284)/DQ$43</f>
        <v>61.80734109417822</v>
      </c>
      <c r="DR284" s="101">
        <f>(DR$40*(1-'Model Assumptions'!$I$993)*$D284)/DR$43</f>
        <v>43.024261905777038</v>
      </c>
      <c r="DS284" s="101">
        <f>(DS$40*(1-'Model Assumptions'!$I$993)*$D284)/DS$43</f>
        <v>40.415482449391035</v>
      </c>
      <c r="DT284" s="101">
        <f>(DT$40*(1-'Model Assumptions'!$I$993)*$D284)/DT$43</f>
        <v>35.39859887941796</v>
      </c>
      <c r="DU284" s="101">
        <f>(DU$40*(1-'Model Assumptions'!$I$993)*$D284)/DU$43</f>
        <v>101.52544350294851</v>
      </c>
      <c r="DV284" s="101">
        <f>(DV$40*(1-'Model Assumptions'!$I$993)*$D284)/DV$43</f>
        <v>97.613271050204602</v>
      </c>
      <c r="DW284" s="101">
        <f>(DW$40*(1-'Model Assumptions'!$I$993)*$D284)/DW$43</f>
        <v>89.787264924991618</v>
      </c>
      <c r="DX284" s="101">
        <f>(DX$40*(1-'Model Assumptions'!$I$993)*$D284)/DX$43</f>
        <v>61.813321485188787</v>
      </c>
      <c r="DY284" s="101">
        <f>(DY$40*(1-'Model Assumptions'!$I$993)*$D284)/DY$43</f>
        <v>57.743997646445067</v>
      </c>
      <c r="DZ284" s="101">
        <f>(DZ$40*(1-'Model Assumptions'!$I$993)*$D284)/DZ$43</f>
        <v>49.918988253067184</v>
      </c>
      <c r="EA284" s="101">
        <f>(EA$40*(1-'Model Assumptions'!$I$993)*$D284)/EA$43</f>
        <v>159.74787243023866</v>
      </c>
      <c r="EB284" s="101">
        <f>(EB$40*(1-'Model Assumptions'!$I$993)*$D284)/EB$43</f>
        <v>155.93869560045451</v>
      </c>
      <c r="EC284" s="101">
        <f>(EC$40*(1-'Model Assumptions'!$I$993)*$D284)/EC$43</f>
        <v>148.31868072116094</v>
      </c>
      <c r="ED284" s="101">
        <f>(ED$40*(1-'Model Assumptions'!$I$993)*$D284)/ED$43</f>
        <v>108.90292030236917</v>
      </c>
      <c r="EE284" s="101">
        <f>(EE$40*(1-'Model Assumptions'!$I$993)*$D284)/EE$43</f>
        <v>104.94124350181559</v>
      </c>
      <c r="EF284" s="101">
        <f>(EF$40*(1-'Model Assumptions'!$I$993)*$D284)/EF$43</f>
        <v>97.322225354357158</v>
      </c>
      <c r="EG284" s="101" t="e">
        <f>(EG$40*(1-'Model Assumptions'!$I$993)*$D284)/EG$43</f>
        <v>#DIV/0!</v>
      </c>
      <c r="EH284" s="101" t="e">
        <f>(EH$40*(1-'Model Assumptions'!$I$993)*$D284)/EH$43</f>
        <v>#DIV/0!</v>
      </c>
      <c r="EI284" s="101" t="e">
        <f>(EI$40*(1-'Model Assumptions'!$I$993)*$D284)/EI$43</f>
        <v>#DIV/0!</v>
      </c>
      <c r="EJ284" s="101" t="e">
        <f>(EJ$40*(1-'Model Assumptions'!$I$993)*$D284)/EJ$43</f>
        <v>#DIV/0!</v>
      </c>
      <c r="EK284" s="101" t="e">
        <f>(EK$40*(1-'Model Assumptions'!$I$993)*$D284)/EK$43</f>
        <v>#DIV/0!</v>
      </c>
      <c r="EL284" s="101" t="e">
        <f>(EL$40*(1-'Model Assumptions'!$I$993)*$D284)/EL$43</f>
        <v>#DIV/0!</v>
      </c>
      <c r="EM284" s="101" t="e">
        <f>(EM$40*(1-'Model Assumptions'!$I$993)*$D284)/EM$43</f>
        <v>#DIV/0!</v>
      </c>
      <c r="EN284" s="101" t="e">
        <f>(EN$40*(1-'Model Assumptions'!$I$993)*$D284)/EN$43</f>
        <v>#DIV/0!</v>
      </c>
      <c r="EO284" s="101" t="e">
        <f>(EO$40*(1-'Model Assumptions'!$I$993)*$D284)/EO$43</f>
        <v>#DIV/0!</v>
      </c>
      <c r="EP284" s="101" t="e">
        <f>(EP$40*(1-'Model Assumptions'!$I$993)*$D284)/EP$43</f>
        <v>#DIV/0!</v>
      </c>
      <c r="EQ284" s="101" t="e">
        <f>(EQ$40*(1-'Model Assumptions'!$I$993)*$D284)/EQ$43</f>
        <v>#DIV/0!</v>
      </c>
      <c r="ER284" s="101" t="e">
        <f>(ER$40*(1-'Model Assumptions'!$I$993)*$D284)/ER$43</f>
        <v>#DIV/0!</v>
      </c>
      <c r="ES284" s="101" t="e">
        <f>(ES$40*(1-'Model Assumptions'!$I$993)*$D284)/ES$43</f>
        <v>#DIV/0!</v>
      </c>
      <c r="ET284" s="101" t="e">
        <f>(ET$40*(1-'Model Assumptions'!$I$993)*$D284)/ET$43</f>
        <v>#DIV/0!</v>
      </c>
      <c r="EU284" s="101" t="e">
        <f>(EU$40*(1-'Model Assumptions'!$I$993)*$D284)/EU$43</f>
        <v>#DIV/0!</v>
      </c>
      <c r="EV284" s="101" t="e">
        <f>(EV$40*(1-'Model Assumptions'!$I$993)*$D284)/EV$43</f>
        <v>#DIV/0!</v>
      </c>
      <c r="EW284" s="101" t="e">
        <f>(EW$40*(1-'Model Assumptions'!$I$993)*$D284)/EW$43</f>
        <v>#DIV/0!</v>
      </c>
      <c r="EX284" s="101" t="e">
        <f>(EX$40*(1-'Model Assumptions'!$I$993)*$D284)/EX$43</f>
        <v>#DIV/0!</v>
      </c>
      <c r="EY284" s="101" t="e">
        <f>(EY$40*(1-'Model Assumptions'!$I$993)*$D284)/EY$43</f>
        <v>#DIV/0!</v>
      </c>
      <c r="EZ284" s="101" t="e">
        <f>(EZ$40*(1-'Model Assumptions'!$I$993)*$D284)/EZ$43</f>
        <v>#DIV/0!</v>
      </c>
      <c r="FA284" s="101" t="e">
        <f>(FA$40*(1-'Model Assumptions'!$I$993)*$D284)/FA$43</f>
        <v>#DIV/0!</v>
      </c>
      <c r="FB284" s="101" t="e">
        <f>(FB$40*(1-'Model Assumptions'!$I$993)*$D284)/FB$43</f>
        <v>#DIV/0!</v>
      </c>
      <c r="FC284" s="101" t="e">
        <f>(FC$40*(1-'Model Assumptions'!$I$993)*$D284)/FC$43</f>
        <v>#DIV/0!</v>
      </c>
      <c r="FD284" s="101" t="e">
        <f>(FD$40*(1-'Model Assumptions'!$I$993)*$D284)/FD$43</f>
        <v>#DIV/0!</v>
      </c>
      <c r="FE284" s="101" t="e">
        <f>(FE$40*(1-'Model Assumptions'!$I$993)*$D284)/FE$43</f>
        <v>#DIV/0!</v>
      </c>
      <c r="FF284" s="101" t="e">
        <f>(FF$40*(1-'Model Assumptions'!$I$993)*$D284)/FF$43</f>
        <v>#DIV/0!</v>
      </c>
      <c r="FG284" s="101" t="e">
        <f>(FG$40*(1-'Model Assumptions'!$I$993)*$D284)/FG$43</f>
        <v>#DIV/0!</v>
      </c>
      <c r="FH284" s="101" t="e">
        <f>(FH$40*(1-'Model Assumptions'!$I$993)*$D284)/FH$43</f>
        <v>#DIV/0!</v>
      </c>
      <c r="FI284" s="101" t="e">
        <f>(FI$40*(1-'Model Assumptions'!$I$993)*$D284)/FI$43</f>
        <v>#DIV/0!</v>
      </c>
      <c r="FJ284" s="101" t="e">
        <f>(FJ$40*(1-'Model Assumptions'!$I$993)*$D284)/FJ$43</f>
        <v>#DIV/0!</v>
      </c>
      <c r="FK284" s="101" t="e">
        <f>(FK$40*(1-'Model Assumptions'!$I$993)*$D284)/FK$43</f>
        <v>#DIV/0!</v>
      </c>
      <c r="FL284" s="101" t="e">
        <f>(FL$40*(1-'Model Assumptions'!$I$993)*$D284)/FL$43</f>
        <v>#DIV/0!</v>
      </c>
      <c r="FM284" s="101" t="e">
        <f>(FM$40*(1-'Model Assumptions'!$I$993)*$D284)/FM$43</f>
        <v>#DIV/0!</v>
      </c>
      <c r="FN284" s="101" t="e">
        <f>(FN$40*(1-'Model Assumptions'!$I$993)*$D284)/FN$43</f>
        <v>#DIV/0!</v>
      </c>
      <c r="FO284" s="101" t="e">
        <f>(FO$40*(1-'Model Assumptions'!$I$993)*$D284)/FO$43</f>
        <v>#DIV/0!</v>
      </c>
      <c r="FP284" s="101" t="e">
        <f>(FP$40*(1-'Model Assumptions'!$I$993)*$D284)/FP$43</f>
        <v>#DIV/0!</v>
      </c>
      <c r="FQ284" s="101" t="e">
        <f>(FQ$40*(1-'Model Assumptions'!$I$993)*$D284)/FQ$43</f>
        <v>#DIV/0!</v>
      </c>
      <c r="FR284" s="101" t="e">
        <f>(FR$40*(1-'Model Assumptions'!$I$993)*$D284)/FR$43</f>
        <v>#DIV/0!</v>
      </c>
      <c r="FS284" s="101" t="e">
        <f>(FS$40*(1-'Model Assumptions'!$I$993)*$D284)/FS$43</f>
        <v>#DIV/0!</v>
      </c>
      <c r="FT284" s="101" t="e">
        <f>(FT$40*(1-'Model Assumptions'!$I$993)*$D284)/FT$43</f>
        <v>#DIV/0!</v>
      </c>
      <c r="FU284" s="101" t="e">
        <f>(FU$40*(1-'Model Assumptions'!$I$993)*$D284)/FU$43</f>
        <v>#DIV/0!</v>
      </c>
      <c r="FV284" s="101" t="e">
        <f>(FV$40*(1-'Model Assumptions'!$I$993)*$D284)/FV$43</f>
        <v>#DIV/0!</v>
      </c>
      <c r="FW284" s="101" t="e">
        <f>(FW$40*(1-'Model Assumptions'!$I$993)*$D284)/FW$43</f>
        <v>#DIV/0!</v>
      </c>
      <c r="FX284" s="101" t="e">
        <f>(FX$40*(1-'Model Assumptions'!$I$993)*$D284)/FX$43</f>
        <v>#DIV/0!</v>
      </c>
      <c r="FY284" s="101" t="e">
        <f>(FY$40*(1-'Model Assumptions'!$I$993)*$D284)/FY$43</f>
        <v>#DIV/0!</v>
      </c>
      <c r="FZ284" s="101" t="e">
        <f>(FZ$40*(1-'Model Assumptions'!$I$993)*$D284)/FZ$43</f>
        <v>#DIV/0!</v>
      </c>
      <c r="GA284" s="101" t="e">
        <f>(GA$40*(1-'Model Assumptions'!$I$993)*$D284)/GA$43</f>
        <v>#DIV/0!</v>
      </c>
      <c r="GB284" s="101" t="e">
        <f>(GB$40*(1-'Model Assumptions'!$I$993)*$D284)/GB$43</f>
        <v>#DIV/0!</v>
      </c>
      <c r="GC284" s="101" t="e">
        <f>(GC$40*(1-'Model Assumptions'!$I$993)*$D284)/GC$43</f>
        <v>#DIV/0!</v>
      </c>
      <c r="GD284" s="101" t="e">
        <f>(GD$40*(1-'Model Assumptions'!$I$993)*$D284)/GD$43</f>
        <v>#DIV/0!</v>
      </c>
      <c r="GE284" s="101" t="e">
        <f>(GE$40*(1-'Model Assumptions'!$I$993)*$D284)/GE$43</f>
        <v>#DIV/0!</v>
      </c>
      <c r="GF284" s="101" t="e">
        <f>(GF$40*(1-'Model Assumptions'!$I$993)*$D284)/GF$43</f>
        <v>#DIV/0!</v>
      </c>
      <c r="GG284" s="101" t="e">
        <f>(GG$40*(1-'Model Assumptions'!$I$993)*$D284)/GG$43</f>
        <v>#DIV/0!</v>
      </c>
      <c r="GH284" s="101" t="e">
        <f>(GH$40*(1-'Model Assumptions'!$I$993)*$D284)/GH$43</f>
        <v>#DIV/0!</v>
      </c>
      <c r="GI284" s="101" t="e">
        <f>(GI$40*(1-'Model Assumptions'!$I$993)*$D284)/GI$43</f>
        <v>#DIV/0!</v>
      </c>
      <c r="GJ284" s="101" t="e">
        <f>(GJ$40*(1-'Model Assumptions'!$I$993)*$D284)/GJ$43</f>
        <v>#DIV/0!</v>
      </c>
      <c r="GK284" s="101" t="e">
        <f>(GK$40*(1-'Model Assumptions'!$I$993)*$D284)/GK$43</f>
        <v>#DIV/0!</v>
      </c>
      <c r="GL284" s="101" t="e">
        <f>(GL$40*(1-'Model Assumptions'!$I$993)*$D284)/GL$43</f>
        <v>#DIV/0!</v>
      </c>
      <c r="GM284" s="101" t="e">
        <f>(GM$40*(1-'Model Assumptions'!$I$993)*$D284)/GM$43</f>
        <v>#DIV/0!</v>
      </c>
      <c r="GN284" s="101" t="e">
        <f>(GN$40*(1-'Model Assumptions'!$I$993)*$D284)/GN$43</f>
        <v>#DIV/0!</v>
      </c>
      <c r="GO284" s="101" t="e">
        <f>(GO$40*(1-'Model Assumptions'!$I$993)*$D284)/GO$43</f>
        <v>#DIV/0!</v>
      </c>
      <c r="GP284" s="101" t="e">
        <f>(GP$40*(1-'Model Assumptions'!$I$993)*$D284)/GP$43</f>
        <v>#DIV/0!</v>
      </c>
      <c r="GQ284" s="101" t="e">
        <f>(GQ$40*(1-'Model Assumptions'!$I$993)*$D284)/GQ$43</f>
        <v>#DIV/0!</v>
      </c>
      <c r="GR284" s="101" t="e">
        <f>(GR$40*(1-'Model Assumptions'!$I$993)*$D284)/GR$43</f>
        <v>#DIV/0!</v>
      </c>
      <c r="GS284" s="101" t="e">
        <f>(GS$40*(1-'Model Assumptions'!$I$993)*$D284)/GS$43</f>
        <v>#DIV/0!</v>
      </c>
      <c r="GT284" s="101" t="e">
        <f>(GT$40*(1-'Model Assumptions'!$I$993)*$D284)/GT$43</f>
        <v>#DIV/0!</v>
      </c>
      <c r="GU284" s="101" t="e">
        <f>(GU$40*(1-'Model Assumptions'!$I$993)*$D284)/GU$43</f>
        <v>#DIV/0!</v>
      </c>
      <c r="GV284" s="101" t="e">
        <f>(GV$40*(1-'Model Assumptions'!$I$993)*$D284)/GV$43</f>
        <v>#DIV/0!</v>
      </c>
      <c r="GX284" s="230"/>
    </row>
    <row r="285" spans="1:206" ht="12" hidden="1" customHeight="1" x14ac:dyDescent="0.2">
      <c r="A285" s="230"/>
      <c r="B285" s="230"/>
      <c r="C285" s="102">
        <f t="shared" si="382"/>
        <v>39</v>
      </c>
      <c r="D285" s="122">
        <f>1/(1+'Model Assumptions'!$I$991/12)^C284</f>
        <v>0.85384603729106212</v>
      </c>
      <c r="E285" s="101">
        <f>(E$40*(1-'Model Assumptions'!$I$993)*$D285)/E$43</f>
        <v>94.938500501865235</v>
      </c>
      <c r="F285" s="101">
        <f>(F$40*(1-'Model Assumptions'!$I$993)*$D285)/F$43</f>
        <v>92.480171029749599</v>
      </c>
      <c r="G285" s="101">
        <f>(G$40*(1-'Model Assumptions'!$I$993)*$D285)/G$43</f>
        <v>85.105182613402704</v>
      </c>
      <c r="H285" s="101">
        <f>(H$40*(1-'Model Assumptions'!$I$993)*$D285)/H$43</f>
        <v>63.759074373428028</v>
      </c>
      <c r="I285" s="101">
        <f>(I$40*(1-'Model Assumptions'!$I$993)*$D285)/I$43</f>
        <v>61.202147030156198</v>
      </c>
      <c r="J285" s="101">
        <f>(J$40*(1-'Model Assumptions'!$I$993)*$D285)/J$43</f>
        <v>54.320147969590238</v>
      </c>
      <c r="K285" s="101">
        <f>(K$40*(1-'Model Assumptions'!$I$993)*$D285)/K$43</f>
        <v>108.17642273327118</v>
      </c>
      <c r="L285" s="101">
        <f>(L$40*(1-'Model Assumptions'!$I$993)*$D285)/L$43</f>
        <v>105.51791973078814</v>
      </c>
      <c r="M285" s="101">
        <f>(M$40*(1-'Model Assumptions'!$I$993)*$D285)/M$43</f>
        <v>97.542410723338961</v>
      </c>
      <c r="N285" s="101">
        <f>(N$40*(1-'Model Assumptions'!$I$993)*$D285)/N$43</f>
        <v>73.355492678844115</v>
      </c>
      <c r="O285" s="101">
        <f>(O$40*(1-'Model Assumptions'!$I$993)*$D285)/O$43</f>
        <v>70.590781902397538</v>
      </c>
      <c r="P285" s="101">
        <f>(P$40*(1-'Model Assumptions'!$I$993)*$D285)/P$43</f>
        <v>63.146311764766097</v>
      </c>
      <c r="Q285" s="101">
        <f>(Q$40*(1-'Model Assumptions'!$I$993)*$D285)/Q$43</f>
        <v>108.05896553776633</v>
      </c>
      <c r="R285" s="101">
        <f>(R$40*(1-'Model Assumptions'!$I$993)*$D285)/R$43</f>
        <v>105.40377118867777</v>
      </c>
      <c r="S285" s="101">
        <f>(S$40*(1-'Model Assumptions'!$I$993)*$D285)/S$43</f>
        <v>97.436533814714892</v>
      </c>
      <c r="T285" s="101">
        <f>(T$40*(1-'Model Assumptions'!$I$993)*$D285)/T$43</f>
        <v>73.274761536018261</v>
      </c>
      <c r="U285" s="101">
        <f>(U$40*(1-'Model Assumptions'!$I$993)*$D285)/U$43</f>
        <v>70.514021143645081</v>
      </c>
      <c r="V285" s="101">
        <f>(V$40*(1-'Model Assumptions'!$I$993)*$D285)/V$43</f>
        <v>63.077491774160428</v>
      </c>
      <c r="W285" s="101">
        <f>(W$40*(1-'Model Assumptions'!$I$993)*$D285)/W$43</f>
        <v>197.20070529246254</v>
      </c>
      <c r="X285" s="101">
        <f>(X$40*(1-'Model Assumptions'!$I$993)*$D285)/X$43</f>
        <v>193.6091620327297</v>
      </c>
      <c r="Y285" s="101">
        <f>(Y$40*(1-'Model Assumptions'!$I$993)*$D285)/Y$43</f>
        <v>182.83287792683385</v>
      </c>
      <c r="Z285" s="101">
        <f>(Z$40*(1-'Model Assumptions'!$I$993)*$D285)/Z$43</f>
        <v>139.94412743525103</v>
      </c>
      <c r="AA285" s="101">
        <f>(AA$40*(1-'Model Assumptions'!$I$993)*$D285)/AA$43</f>
        <v>136.20931948353615</v>
      </c>
      <c r="AB285" s="101">
        <f>(AB$40*(1-'Model Assumptions'!$I$993)*$D285)/AB$43</f>
        <v>126.15233662560527</v>
      </c>
      <c r="AC285" s="101">
        <f>(AC$40*(1-'Model Assumptions'!$I$993)*$D285)/AC$43</f>
        <v>168.94480530340806</v>
      </c>
      <c r="AD285" s="101">
        <f>(AD$40*(1-'Model Assumptions'!$I$993)*$D285)/AD$43</f>
        <v>165.34333608349169</v>
      </c>
      <c r="AE285" s="101">
        <f>(AE$40*(1-'Model Assumptions'!$I$993)*$D285)/AE$43</f>
        <v>154.53727409704533</v>
      </c>
      <c r="AF285" s="101">
        <f>(AF$40*(1-'Model Assumptions'!$I$993)*$D285)/AF$43</f>
        <v>117.29043937376878</v>
      </c>
      <c r="AG285" s="101">
        <f>(AG$40*(1-'Model Assumptions'!$I$993)*$D285)/AG$43</f>
        <v>113.54372026983373</v>
      </c>
      <c r="AH285" s="101">
        <f>(AH$40*(1-'Model Assumptions'!$I$993)*$D285)/AH$43</f>
        <v>103.4576212620312</v>
      </c>
      <c r="AI285" s="101">
        <f>(AI$40*(1-'Model Assumptions'!$I$993)*$D285)/AI$43</f>
        <v>197.68046003466543</v>
      </c>
      <c r="AJ285" s="101">
        <f>(AJ$40*(1-'Model Assumptions'!$I$993)*$D285)/AJ$43</f>
        <v>193.80106392961082</v>
      </c>
      <c r="AK285" s="101">
        <f>(AK$40*(1-'Model Assumptions'!$I$993)*$D285)/AK$43</f>
        <v>182.15956696105252</v>
      </c>
      <c r="AL285" s="101">
        <f>(AL$40*(1-'Model Assumptions'!$I$993)*$D285)/AL$43</f>
        <v>138.89859296258811</v>
      </c>
      <c r="AM285" s="101">
        <f>(AM$40*(1-'Model Assumptions'!$I$993)*$D285)/AM$43</f>
        <v>134.86335928265243</v>
      </c>
      <c r="AN285" s="101">
        <f>(AN$40*(1-'Model Assumptions'!$I$993)*$D285)/AN$43</f>
        <v>123.99906499646278</v>
      </c>
      <c r="AO285" s="101">
        <f>(AO$40*(1-'Model Assumptions'!$I$993)*$D285)/AO$43</f>
        <v>177.09567294076589</v>
      </c>
      <c r="AP285" s="101">
        <f>(AP$40*(1-'Model Assumptions'!$I$993)*$D285)/AP$43</f>
        <v>173.32215374433534</v>
      </c>
      <c r="AQ285" s="101">
        <f>(AQ$40*(1-'Model Assumptions'!$I$993)*$D285)/AQ$43</f>
        <v>162.00159615504381</v>
      </c>
      <c r="AR285" s="101">
        <f>(AR$40*(1-'Model Assumptions'!$I$993)*$D285)/AR$43</f>
        <v>122.9588243692311</v>
      </c>
      <c r="AS285" s="101">
        <f>(AS$40*(1-'Model Assumptions'!$I$993)*$D285)/AS$43</f>
        <v>119.03476144335069</v>
      </c>
      <c r="AT285" s="101">
        <f>(AT$40*(1-'Model Assumptions'!$I$993)*$D285)/AT$43</f>
        <v>108.46824596266633</v>
      </c>
      <c r="AU285" s="101">
        <f>(AU$40*(1-'Model Assumptions'!$I$993)*$D285)/AU$43</f>
        <v>213.31219299699424</v>
      </c>
      <c r="AV285" s="101">
        <f>(AV$40*(1-'Model Assumptions'!$I$993)*$D285)/AV$43</f>
        <v>209.28390748918699</v>
      </c>
      <c r="AW285" s="101">
        <f>(AW$40*(1-'Model Assumptions'!$I$993)*$D285)/AW$43</f>
        <v>197.20235961915981</v>
      </c>
      <c r="AX285" s="101">
        <f>(AX$40*(1-'Model Assumptions'!$I$993)*$D285)/AX$43</f>
        <v>150.67342866294487</v>
      </c>
      <c r="AY285" s="101">
        <f>(AY$40*(1-'Model Assumptions'!$I$993)*$D285)/AY$43</f>
        <v>146.48467346550424</v>
      </c>
      <c r="AZ285" s="101">
        <f>(AZ$40*(1-'Model Assumptions'!$I$993)*$D285)/AZ$43</f>
        <v>135.20878269703846</v>
      </c>
      <c r="BA285" s="101">
        <f>(BA$40*(1-'Model Assumptions'!$I$993)*$D285)/BA$43</f>
        <v>171.50404870405603</v>
      </c>
      <c r="BB285" s="101">
        <f>(BB$40*(1-'Model Assumptions'!$I$993)*$D285)/BB$43</f>
        <v>166.87193395175203</v>
      </c>
      <c r="BC285" s="101">
        <f>(BC$40*(1-'Model Assumptions'!$I$993)*$D285)/BC$43</f>
        <v>152.98055267493174</v>
      </c>
      <c r="BD285" s="101">
        <f>(BD$40*(1-'Model Assumptions'!$I$993)*$D285)/BD$43</f>
        <v>114.23324363724812</v>
      </c>
      <c r="BE285" s="101">
        <f>(BE$40*(1-'Model Assumptions'!$I$993)*$D285)/BE$43</f>
        <v>109.41849121756756</v>
      </c>
      <c r="BF285" s="101">
        <f>(BF$40*(1-'Model Assumptions'!$I$993)*$D285)/BF$43</f>
        <v>96.451216833831936</v>
      </c>
      <c r="BG285" s="101">
        <f>(BG$40*(1-'Model Assumptions'!$I$993)*$D285)/BG$43</f>
        <v>217.61840538993974</v>
      </c>
      <c r="BH285" s="101">
        <f>(BH$40*(1-'Model Assumptions'!$I$993)*$D285)/BH$43</f>
        <v>212.99125361772747</v>
      </c>
      <c r="BI285" s="101">
        <f>(BI$40*(1-'Model Assumptions'!$I$993)*$D285)/BI$43</f>
        <v>199.11145262778791</v>
      </c>
      <c r="BJ285" s="101">
        <f>(BJ$40*(1-'Model Assumptions'!$I$993)*$D285)/BJ$43</f>
        <v>151.14590436767989</v>
      </c>
      <c r="BK285" s="101">
        <f>(BK$40*(1-'Model Assumptions'!$I$993)*$D285)/BK$43</f>
        <v>146.33379887071493</v>
      </c>
      <c r="BL285" s="101">
        <f>(BL$40*(1-'Model Assumptions'!$I$993)*$D285)/BL$43</f>
        <v>133.37975910055732</v>
      </c>
      <c r="BM285" s="101">
        <f>(BM$40*(1-'Model Assumptions'!$I$993)*$D285)/BM$43</f>
        <v>224.4243054224321</v>
      </c>
      <c r="BN285" s="101">
        <f>(BN$40*(1-'Model Assumptions'!$I$993)*$D285)/BN$43</f>
        <v>219.21483065278733</v>
      </c>
      <c r="BO285" s="101">
        <f>(BO$40*(1-'Model Assumptions'!$I$993)*$D285)/BO$43</f>
        <v>203.5897149972476</v>
      </c>
      <c r="BP285" s="101">
        <f>(BP$40*(1-'Model Assumptions'!$I$993)*$D285)/BP$43</f>
        <v>153.70415517230953</v>
      </c>
      <c r="BQ285" s="101">
        <f>(BQ$40*(1-'Model Assumptions'!$I$993)*$D285)/BQ$43</f>
        <v>148.28722783482942</v>
      </c>
      <c r="BR285" s="101">
        <f>(BR$40*(1-'Model Assumptions'!$I$993)*$D285)/BR$43</f>
        <v>133.7026836718608</v>
      </c>
      <c r="BS285" s="101">
        <f>(BS$40*(1-'Model Assumptions'!$I$993)*$D285)/BS$43</f>
        <v>188.32358823501136</v>
      </c>
      <c r="BT285" s="101">
        <f>(BT$40*(1-'Model Assumptions'!$I$993)*$D285)/BT$43</f>
        <v>183.73283165013865</v>
      </c>
      <c r="BU285" s="101">
        <f>(BU$40*(1-'Model Assumptions'!$I$993)*$D285)/BU$43</f>
        <v>169.96387054891494</v>
      </c>
      <c r="BV285" s="101">
        <f>(BV$40*(1-'Model Assumptions'!$I$993)*$D285)/BV$43</f>
        <v>127.89401177247156</v>
      </c>
      <c r="BW285" s="101">
        <f>(BW$40*(1-'Model Assumptions'!$I$993)*$D285)/BW$43</f>
        <v>123.12028665488282</v>
      </c>
      <c r="BX285" s="101">
        <f>(BX$40*(1-'Model Assumptions'!$I$993)*$D285)/BX$43</f>
        <v>110.26815340927588</v>
      </c>
      <c r="BY285" s="101">
        <f>(BY$40*(1-'Model Assumptions'!$I$993)*$D285)/BY$43</f>
        <v>257.45459225975418</v>
      </c>
      <c r="BZ285" s="101">
        <f>(BZ$40*(1-'Model Assumptions'!$I$993)*$D285)/BZ$43</f>
        <v>251.98869685203547</v>
      </c>
      <c r="CA285" s="101">
        <f>(CA$40*(1-'Model Assumptions'!$I$993)*$D285)/CA$43</f>
        <v>235.59266495557654</v>
      </c>
      <c r="CB285" s="101">
        <f>(CB$40*(1-'Model Assumptions'!$I$993)*$D285)/CB$43</f>
        <v>178.85521481596251</v>
      </c>
      <c r="CC285" s="101">
        <f>(CC$40*(1-'Model Assumptions'!$I$993)*$D285)/CC$43</f>
        <v>173.17094828420659</v>
      </c>
      <c r="CD285" s="101">
        <f>(CD$40*(1-'Model Assumptions'!$I$993)*$D285)/CD$43</f>
        <v>157.86776460395191</v>
      </c>
      <c r="CE285" s="101">
        <f>(CE$40*(1-'Model Assumptions'!$I$993)*$D285)/CE$43</f>
        <v>253.09544141249671</v>
      </c>
      <c r="CF285" s="101">
        <f>(CF$40*(1-'Model Assumptions'!$I$993)*$D285)/CF$43</f>
        <v>246.94630907881313</v>
      </c>
      <c r="CG285" s="101">
        <f>(CG$40*(1-'Model Assumptions'!$I$993)*$D285)/CG$43</f>
        <v>228.49394909767065</v>
      </c>
      <c r="CH285" s="101">
        <f>(CH$40*(1-'Model Assumptions'!$I$993)*$D285)/CH$43</f>
        <v>171.97056883268093</v>
      </c>
      <c r="CI285" s="101">
        <f>(CI$40*(1-'Model Assumptions'!$I$993)*$D285)/CI$43</f>
        <v>165.574280090428</v>
      </c>
      <c r="CJ285" s="101">
        <f>(CJ$40*(1-'Model Assumptions'!$I$993)*$D285)/CJ$43</f>
        <v>148.35207744136167</v>
      </c>
      <c r="CK285" s="101">
        <f>(CK$40*(1-'Model Assumptions'!$I$993)*$D285)/CK$43</f>
        <v>322.37037185990044</v>
      </c>
      <c r="CL285" s="101">
        <f>(CL$40*(1-'Model Assumptions'!$I$993)*$D285)/CL$43</f>
        <v>315.81427515869302</v>
      </c>
      <c r="CM285" s="101">
        <f>(CM$40*(1-'Model Assumptions'!$I$993)*$D285)/CM$43</f>
        <v>296.14598505507075</v>
      </c>
      <c r="CN285" s="101">
        <f>(CN$40*(1-'Model Assumptions'!$I$993)*$D285)/CN$43</f>
        <v>225.37885192674622</v>
      </c>
      <c r="CO285" s="101">
        <f>(CO$40*(1-'Model Assumptions'!$I$993)*$D285)/CO$43</f>
        <v>218.56037901135468</v>
      </c>
      <c r="CP285" s="101">
        <f>(CP$40*(1-'Model Assumptions'!$I$993)*$D285)/CP$43</f>
        <v>200.20396997865279</v>
      </c>
      <c r="CQ285" s="101">
        <f>(CQ$40*(1-'Model Assumptions'!$I$993)*$D285)/CQ$43</f>
        <v>372.1986919811136</v>
      </c>
      <c r="CR285" s="101">
        <f>(CR$40*(1-'Model Assumptions'!$I$993)*$D285)/CR$43</f>
        <v>364.63676464797732</v>
      </c>
      <c r="CS285" s="101">
        <f>(CS$40*(1-'Model Assumptions'!$I$993)*$D285)/CS$43</f>
        <v>341.94932832187118</v>
      </c>
      <c r="CT285" s="101">
        <f>(CT$40*(1-'Model Assumptions'!$I$993)*$D285)/CT$43</f>
        <v>260.24808832073296</v>
      </c>
      <c r="CU285" s="101">
        <f>(CU$40*(1-'Model Assumptions'!$I$993)*$D285)/CU$43</f>
        <v>252.38408093267856</v>
      </c>
      <c r="CV285" s="101">
        <f>(CV$40*(1-'Model Assumptions'!$I$993)*$D285)/CV$43</f>
        <v>231.20869920786023</v>
      </c>
      <c r="CW285" s="101">
        <f>(CW$40*(1-'Model Assumptions'!$I$993)*$D285)/CW$43</f>
        <v>337.8350178258068</v>
      </c>
      <c r="CX285" s="101">
        <f>(CX$40*(1-'Model Assumptions'!$I$993)*$D285)/CX$43</f>
        <v>330.01997850799108</v>
      </c>
      <c r="CY285" s="101">
        <f>(CY$40*(1-'Model Assumptions'!$I$993)*$D285)/CY$43</f>
        <v>306.57155190114923</v>
      </c>
      <c r="CZ285" s="101">
        <f>(CZ$40*(1-'Model Assumptions'!$I$993)*$D285)/CZ$43</f>
        <v>231.5025076292921</v>
      </c>
      <c r="DA285" s="101">
        <f>(DA$40*(1-'Model Assumptions'!$I$993)*$D285)/DA$43</f>
        <v>223.37380796967744</v>
      </c>
      <c r="DB285" s="101">
        <f>(DB$40*(1-'Model Assumptions'!$I$993)*$D285)/DB$43</f>
        <v>201.48905095707769</v>
      </c>
      <c r="DC285" s="101">
        <f>(DC$40*(1-'Model Assumptions'!$I$993)*$D285)/DC$43</f>
        <v>66.424525548039526</v>
      </c>
      <c r="DD285" s="101">
        <f>(DD$40*(1-'Model Assumptions'!$I$993)*$D285)/DD$43</f>
        <v>63.835504266841035</v>
      </c>
      <c r="DE285" s="101">
        <f>(DE$40*(1-'Model Assumptions'!$I$993)*$D285)/DE$43</f>
        <v>58.660770357838551</v>
      </c>
      <c r="DF285" s="101">
        <f>(DF$40*(1-'Model Assumptions'!$I$993)*$D285)/DF$43</f>
        <v>40.303368729118311</v>
      </c>
      <c r="DG285" s="101">
        <f>(DG$40*(1-'Model Assumptions'!$I$993)*$D285)/DG$43</f>
        <v>37.612771788708571</v>
      </c>
      <c r="DH285" s="101">
        <f>(DH$40*(1-'Model Assumptions'!$I$993)*$D285)/DH$43</f>
        <v>32.436714418348295</v>
      </c>
      <c r="DI285" s="101">
        <f>(DI$40*(1-'Model Assumptions'!$I$993)*$D285)/DI$43</f>
        <v>55.651550095538198</v>
      </c>
      <c r="DJ285" s="101">
        <f>(DJ$40*(1-'Model Assumptions'!$I$993)*$D285)/DJ$43</f>
        <v>53.471147508560797</v>
      </c>
      <c r="DK285" s="101">
        <f>(DK$40*(1-'Model Assumptions'!$I$993)*$D285)/DK$43</f>
        <v>49.108688007908789</v>
      </c>
      <c r="DL285" s="101">
        <f>(DL$40*(1-'Model Assumptions'!$I$993)*$D285)/DL$43</f>
        <v>33.701943476406186</v>
      </c>
      <c r="DM285" s="101">
        <f>(DM$40*(1-'Model Assumptions'!$I$993)*$D285)/DM$43</f>
        <v>31.433530709135024</v>
      </c>
      <c r="DN285" s="101">
        <f>(DN$40*(1-'Model Assumptions'!$I$993)*$D285)/DN$43</f>
        <v>27.071402073822448</v>
      </c>
      <c r="DO285" s="101">
        <f>(DO$40*(1-'Model Assumptions'!$I$993)*$D285)/DO$43</f>
        <v>69.046633363183048</v>
      </c>
      <c r="DP285" s="101">
        <f>(DP$40*(1-'Model Assumptions'!$I$993)*$D285)/DP$43</f>
        <v>66.548600050333377</v>
      </c>
      <c r="DQ285" s="101">
        <f>(DQ$40*(1-'Model Assumptions'!$I$993)*$D285)/DQ$43</f>
        <v>61.550879097936807</v>
      </c>
      <c r="DR285" s="101">
        <f>(DR$40*(1-'Model Assumptions'!$I$993)*$D285)/DR$43</f>
        <v>42.845737997454307</v>
      </c>
      <c r="DS285" s="101">
        <f>(DS$40*(1-'Model Assumptions'!$I$993)*$D285)/DS$43</f>
        <v>40.24778335209065</v>
      </c>
      <c r="DT285" s="101">
        <f>(DT$40*(1-'Model Assumptions'!$I$993)*$D285)/DT$43</f>
        <v>35.251716726391329</v>
      </c>
      <c r="DU285" s="101">
        <f>(DU$40*(1-'Model Assumptions'!$I$993)*$D285)/DU$43</f>
        <v>101.10417610252131</v>
      </c>
      <c r="DV285" s="101">
        <f>(DV$40*(1-'Model Assumptions'!$I$993)*$D285)/DV$43</f>
        <v>97.208236730494193</v>
      </c>
      <c r="DW285" s="101">
        <f>(DW$40*(1-'Model Assumptions'!$I$993)*$D285)/DW$43</f>
        <v>89.414703659742671</v>
      </c>
      <c r="DX285" s="101">
        <f>(DX$40*(1-'Model Assumptions'!$I$993)*$D285)/DX$43</f>
        <v>61.556834674046918</v>
      </c>
      <c r="DY285" s="101">
        <f>(DY$40*(1-'Model Assumptions'!$I$993)*$D285)/DY$43</f>
        <v>57.504395996459806</v>
      </c>
      <c r="DZ285" s="101">
        <f>(DZ$40*(1-'Model Assumptions'!$I$993)*$D285)/DZ$43</f>
        <v>49.711855521726655</v>
      </c>
      <c r="EA285" s="101">
        <f>(EA$40*(1-'Model Assumptions'!$I$993)*$D285)/EA$43</f>
        <v>159.0850181877895</v>
      </c>
      <c r="EB285" s="101">
        <f>(EB$40*(1-'Model Assumptions'!$I$993)*$D285)/EB$43</f>
        <v>155.29164707099201</v>
      </c>
      <c r="EC285" s="101">
        <f>(EC$40*(1-'Model Assumptions'!$I$993)*$D285)/EC$43</f>
        <v>147.70325051069969</v>
      </c>
      <c r="ED285" s="101">
        <f>(ED$40*(1-'Model Assumptions'!$I$993)*$D285)/ED$43</f>
        <v>108.45104096501493</v>
      </c>
      <c r="EE285" s="101">
        <f>(EE$40*(1-'Model Assumptions'!$I$993)*$D285)/EE$43</f>
        <v>104.5058026574097</v>
      </c>
      <c r="EF285" s="101">
        <f>(EF$40*(1-'Model Assumptions'!$I$993)*$D285)/EF$43</f>
        <v>96.918398693135742</v>
      </c>
      <c r="EG285" s="101" t="e">
        <f>(EG$40*(1-'Model Assumptions'!$I$993)*$D285)/EG$43</f>
        <v>#DIV/0!</v>
      </c>
      <c r="EH285" s="101" t="e">
        <f>(EH$40*(1-'Model Assumptions'!$I$993)*$D285)/EH$43</f>
        <v>#DIV/0!</v>
      </c>
      <c r="EI285" s="101" t="e">
        <f>(EI$40*(1-'Model Assumptions'!$I$993)*$D285)/EI$43</f>
        <v>#DIV/0!</v>
      </c>
      <c r="EJ285" s="101" t="e">
        <f>(EJ$40*(1-'Model Assumptions'!$I$993)*$D285)/EJ$43</f>
        <v>#DIV/0!</v>
      </c>
      <c r="EK285" s="101" t="e">
        <f>(EK$40*(1-'Model Assumptions'!$I$993)*$D285)/EK$43</f>
        <v>#DIV/0!</v>
      </c>
      <c r="EL285" s="101" t="e">
        <f>(EL$40*(1-'Model Assumptions'!$I$993)*$D285)/EL$43</f>
        <v>#DIV/0!</v>
      </c>
      <c r="EM285" s="101" t="e">
        <f>(EM$40*(1-'Model Assumptions'!$I$993)*$D285)/EM$43</f>
        <v>#DIV/0!</v>
      </c>
      <c r="EN285" s="101" t="e">
        <f>(EN$40*(1-'Model Assumptions'!$I$993)*$D285)/EN$43</f>
        <v>#DIV/0!</v>
      </c>
      <c r="EO285" s="101" t="e">
        <f>(EO$40*(1-'Model Assumptions'!$I$993)*$D285)/EO$43</f>
        <v>#DIV/0!</v>
      </c>
      <c r="EP285" s="101" t="e">
        <f>(EP$40*(1-'Model Assumptions'!$I$993)*$D285)/EP$43</f>
        <v>#DIV/0!</v>
      </c>
      <c r="EQ285" s="101" t="e">
        <f>(EQ$40*(1-'Model Assumptions'!$I$993)*$D285)/EQ$43</f>
        <v>#DIV/0!</v>
      </c>
      <c r="ER285" s="101" t="e">
        <f>(ER$40*(1-'Model Assumptions'!$I$993)*$D285)/ER$43</f>
        <v>#DIV/0!</v>
      </c>
      <c r="ES285" s="101" t="e">
        <f>(ES$40*(1-'Model Assumptions'!$I$993)*$D285)/ES$43</f>
        <v>#DIV/0!</v>
      </c>
      <c r="ET285" s="101" t="e">
        <f>(ET$40*(1-'Model Assumptions'!$I$993)*$D285)/ET$43</f>
        <v>#DIV/0!</v>
      </c>
      <c r="EU285" s="101" t="e">
        <f>(EU$40*(1-'Model Assumptions'!$I$993)*$D285)/EU$43</f>
        <v>#DIV/0!</v>
      </c>
      <c r="EV285" s="101" t="e">
        <f>(EV$40*(1-'Model Assumptions'!$I$993)*$D285)/EV$43</f>
        <v>#DIV/0!</v>
      </c>
      <c r="EW285" s="101" t="e">
        <f>(EW$40*(1-'Model Assumptions'!$I$993)*$D285)/EW$43</f>
        <v>#DIV/0!</v>
      </c>
      <c r="EX285" s="101" t="e">
        <f>(EX$40*(1-'Model Assumptions'!$I$993)*$D285)/EX$43</f>
        <v>#DIV/0!</v>
      </c>
      <c r="EY285" s="101" t="e">
        <f>(EY$40*(1-'Model Assumptions'!$I$993)*$D285)/EY$43</f>
        <v>#DIV/0!</v>
      </c>
      <c r="EZ285" s="101" t="e">
        <f>(EZ$40*(1-'Model Assumptions'!$I$993)*$D285)/EZ$43</f>
        <v>#DIV/0!</v>
      </c>
      <c r="FA285" s="101" t="e">
        <f>(FA$40*(1-'Model Assumptions'!$I$993)*$D285)/FA$43</f>
        <v>#DIV/0!</v>
      </c>
      <c r="FB285" s="101" t="e">
        <f>(FB$40*(1-'Model Assumptions'!$I$993)*$D285)/FB$43</f>
        <v>#DIV/0!</v>
      </c>
      <c r="FC285" s="101" t="e">
        <f>(FC$40*(1-'Model Assumptions'!$I$993)*$D285)/FC$43</f>
        <v>#DIV/0!</v>
      </c>
      <c r="FD285" s="101" t="e">
        <f>(FD$40*(1-'Model Assumptions'!$I$993)*$D285)/FD$43</f>
        <v>#DIV/0!</v>
      </c>
      <c r="FE285" s="101" t="e">
        <f>(FE$40*(1-'Model Assumptions'!$I$993)*$D285)/FE$43</f>
        <v>#DIV/0!</v>
      </c>
      <c r="FF285" s="101" t="e">
        <f>(FF$40*(1-'Model Assumptions'!$I$993)*$D285)/FF$43</f>
        <v>#DIV/0!</v>
      </c>
      <c r="FG285" s="101" t="e">
        <f>(FG$40*(1-'Model Assumptions'!$I$993)*$D285)/FG$43</f>
        <v>#DIV/0!</v>
      </c>
      <c r="FH285" s="101" t="e">
        <f>(FH$40*(1-'Model Assumptions'!$I$993)*$D285)/FH$43</f>
        <v>#DIV/0!</v>
      </c>
      <c r="FI285" s="101" t="e">
        <f>(FI$40*(1-'Model Assumptions'!$I$993)*$D285)/FI$43</f>
        <v>#DIV/0!</v>
      </c>
      <c r="FJ285" s="101" t="e">
        <f>(FJ$40*(1-'Model Assumptions'!$I$993)*$D285)/FJ$43</f>
        <v>#DIV/0!</v>
      </c>
      <c r="FK285" s="101" t="e">
        <f>(FK$40*(1-'Model Assumptions'!$I$993)*$D285)/FK$43</f>
        <v>#DIV/0!</v>
      </c>
      <c r="FL285" s="101" t="e">
        <f>(FL$40*(1-'Model Assumptions'!$I$993)*$D285)/FL$43</f>
        <v>#DIV/0!</v>
      </c>
      <c r="FM285" s="101" t="e">
        <f>(FM$40*(1-'Model Assumptions'!$I$993)*$D285)/FM$43</f>
        <v>#DIV/0!</v>
      </c>
      <c r="FN285" s="101" t="e">
        <f>(FN$40*(1-'Model Assumptions'!$I$993)*$D285)/FN$43</f>
        <v>#DIV/0!</v>
      </c>
      <c r="FO285" s="101" t="e">
        <f>(FO$40*(1-'Model Assumptions'!$I$993)*$D285)/FO$43</f>
        <v>#DIV/0!</v>
      </c>
      <c r="FP285" s="101" t="e">
        <f>(FP$40*(1-'Model Assumptions'!$I$993)*$D285)/FP$43</f>
        <v>#DIV/0!</v>
      </c>
      <c r="FQ285" s="101" t="e">
        <f>(FQ$40*(1-'Model Assumptions'!$I$993)*$D285)/FQ$43</f>
        <v>#DIV/0!</v>
      </c>
      <c r="FR285" s="101" t="e">
        <f>(FR$40*(1-'Model Assumptions'!$I$993)*$D285)/FR$43</f>
        <v>#DIV/0!</v>
      </c>
      <c r="FS285" s="101" t="e">
        <f>(FS$40*(1-'Model Assumptions'!$I$993)*$D285)/FS$43</f>
        <v>#DIV/0!</v>
      </c>
      <c r="FT285" s="101" t="e">
        <f>(FT$40*(1-'Model Assumptions'!$I$993)*$D285)/FT$43</f>
        <v>#DIV/0!</v>
      </c>
      <c r="FU285" s="101" t="e">
        <f>(FU$40*(1-'Model Assumptions'!$I$993)*$D285)/FU$43</f>
        <v>#DIV/0!</v>
      </c>
      <c r="FV285" s="101" t="e">
        <f>(FV$40*(1-'Model Assumptions'!$I$993)*$D285)/FV$43</f>
        <v>#DIV/0!</v>
      </c>
      <c r="FW285" s="101" t="e">
        <f>(FW$40*(1-'Model Assumptions'!$I$993)*$D285)/FW$43</f>
        <v>#DIV/0!</v>
      </c>
      <c r="FX285" s="101" t="e">
        <f>(FX$40*(1-'Model Assumptions'!$I$993)*$D285)/FX$43</f>
        <v>#DIV/0!</v>
      </c>
      <c r="FY285" s="101" t="e">
        <f>(FY$40*(1-'Model Assumptions'!$I$993)*$D285)/FY$43</f>
        <v>#DIV/0!</v>
      </c>
      <c r="FZ285" s="101" t="e">
        <f>(FZ$40*(1-'Model Assumptions'!$I$993)*$D285)/FZ$43</f>
        <v>#DIV/0!</v>
      </c>
      <c r="GA285" s="101" t="e">
        <f>(GA$40*(1-'Model Assumptions'!$I$993)*$D285)/GA$43</f>
        <v>#DIV/0!</v>
      </c>
      <c r="GB285" s="101" t="e">
        <f>(GB$40*(1-'Model Assumptions'!$I$993)*$D285)/GB$43</f>
        <v>#DIV/0!</v>
      </c>
      <c r="GC285" s="101" t="e">
        <f>(GC$40*(1-'Model Assumptions'!$I$993)*$D285)/GC$43</f>
        <v>#DIV/0!</v>
      </c>
      <c r="GD285" s="101" t="e">
        <f>(GD$40*(1-'Model Assumptions'!$I$993)*$D285)/GD$43</f>
        <v>#DIV/0!</v>
      </c>
      <c r="GE285" s="101" t="e">
        <f>(GE$40*(1-'Model Assumptions'!$I$993)*$D285)/GE$43</f>
        <v>#DIV/0!</v>
      </c>
      <c r="GF285" s="101" t="e">
        <f>(GF$40*(1-'Model Assumptions'!$I$993)*$D285)/GF$43</f>
        <v>#DIV/0!</v>
      </c>
      <c r="GG285" s="101" t="e">
        <f>(GG$40*(1-'Model Assumptions'!$I$993)*$D285)/GG$43</f>
        <v>#DIV/0!</v>
      </c>
      <c r="GH285" s="101" t="e">
        <f>(GH$40*(1-'Model Assumptions'!$I$993)*$D285)/GH$43</f>
        <v>#DIV/0!</v>
      </c>
      <c r="GI285" s="101" t="e">
        <f>(GI$40*(1-'Model Assumptions'!$I$993)*$D285)/GI$43</f>
        <v>#DIV/0!</v>
      </c>
      <c r="GJ285" s="101" t="e">
        <f>(GJ$40*(1-'Model Assumptions'!$I$993)*$D285)/GJ$43</f>
        <v>#DIV/0!</v>
      </c>
      <c r="GK285" s="101" t="e">
        <f>(GK$40*(1-'Model Assumptions'!$I$993)*$D285)/GK$43</f>
        <v>#DIV/0!</v>
      </c>
      <c r="GL285" s="101" t="e">
        <f>(GL$40*(1-'Model Assumptions'!$I$993)*$D285)/GL$43</f>
        <v>#DIV/0!</v>
      </c>
      <c r="GM285" s="101" t="e">
        <f>(GM$40*(1-'Model Assumptions'!$I$993)*$D285)/GM$43</f>
        <v>#DIV/0!</v>
      </c>
      <c r="GN285" s="101" t="e">
        <f>(GN$40*(1-'Model Assumptions'!$I$993)*$D285)/GN$43</f>
        <v>#DIV/0!</v>
      </c>
      <c r="GO285" s="101" t="e">
        <f>(GO$40*(1-'Model Assumptions'!$I$993)*$D285)/GO$43</f>
        <v>#DIV/0!</v>
      </c>
      <c r="GP285" s="101" t="e">
        <f>(GP$40*(1-'Model Assumptions'!$I$993)*$D285)/GP$43</f>
        <v>#DIV/0!</v>
      </c>
      <c r="GQ285" s="101" t="e">
        <f>(GQ$40*(1-'Model Assumptions'!$I$993)*$D285)/GQ$43</f>
        <v>#DIV/0!</v>
      </c>
      <c r="GR285" s="101" t="e">
        <f>(GR$40*(1-'Model Assumptions'!$I$993)*$D285)/GR$43</f>
        <v>#DIV/0!</v>
      </c>
      <c r="GS285" s="101" t="e">
        <f>(GS$40*(1-'Model Assumptions'!$I$993)*$D285)/GS$43</f>
        <v>#DIV/0!</v>
      </c>
      <c r="GT285" s="101" t="e">
        <f>(GT$40*(1-'Model Assumptions'!$I$993)*$D285)/GT$43</f>
        <v>#DIV/0!</v>
      </c>
      <c r="GU285" s="101" t="e">
        <f>(GU$40*(1-'Model Assumptions'!$I$993)*$D285)/GU$43</f>
        <v>#DIV/0!</v>
      </c>
      <c r="GV285" s="101" t="e">
        <f>(GV$40*(1-'Model Assumptions'!$I$993)*$D285)/GV$43</f>
        <v>#DIV/0!</v>
      </c>
      <c r="GX285" s="230"/>
    </row>
    <row r="286" spans="1:206" ht="12" hidden="1" customHeight="1" x14ac:dyDescent="0.2">
      <c r="A286" s="230"/>
      <c r="B286" s="230"/>
      <c r="C286" s="102">
        <f t="shared" si="382"/>
        <v>40</v>
      </c>
      <c r="D286" s="122">
        <f>1/(1+'Model Assumptions'!$I$991/12)^C285</f>
        <v>0.85030310767574646</v>
      </c>
      <c r="E286" s="101">
        <f>(E$40*(1-'Model Assumptions'!$I$993)*$D286)/E$43</f>
        <v>94.544564815135502</v>
      </c>
      <c r="F286" s="101">
        <f>(F$40*(1-'Model Assumptions'!$I$993)*$D286)/F$43</f>
        <v>92.096435880248563</v>
      </c>
      <c r="G286" s="101">
        <f>(G$40*(1-'Model Assumptions'!$I$993)*$D286)/G$43</f>
        <v>84.752049075587749</v>
      </c>
      <c r="H286" s="101">
        <f>(H$40*(1-'Model Assumptions'!$I$993)*$D286)/H$43</f>
        <v>63.49451389884949</v>
      </c>
      <c r="I286" s="101">
        <f>(I$40*(1-'Model Assumptions'!$I$993)*$D286)/I$43</f>
        <v>60.948196212603676</v>
      </c>
      <c r="J286" s="101">
        <f>(J$40*(1-'Model Assumptions'!$I$993)*$D286)/J$43</f>
        <v>54.094753164737163</v>
      </c>
      <c r="K286" s="101">
        <f>(K$40*(1-'Model Assumptions'!$I$993)*$D286)/K$43</f>
        <v>107.7275579086518</v>
      </c>
      <c r="L286" s="101">
        <f>(L$40*(1-'Model Assumptions'!$I$993)*$D286)/L$43</f>
        <v>105.08008603895912</v>
      </c>
      <c r="M286" s="101">
        <f>(M$40*(1-'Model Assumptions'!$I$993)*$D286)/M$43</f>
        <v>97.13767042988114</v>
      </c>
      <c r="N286" s="101">
        <f>(N$40*(1-'Model Assumptions'!$I$993)*$D286)/N$43</f>
        <v>73.05111304117257</v>
      </c>
      <c r="O286" s="101">
        <f>(O$40*(1-'Model Assumptions'!$I$993)*$D286)/O$43</f>
        <v>70.297874093673897</v>
      </c>
      <c r="P286" s="101">
        <f>(P$40*(1-'Model Assumptions'!$I$993)*$D286)/P$43</f>
        <v>62.884293873625985</v>
      </c>
      <c r="Q286" s="101">
        <f>(Q$40*(1-'Model Assumptions'!$I$993)*$D286)/Q$43</f>
        <v>107.61058808740215</v>
      </c>
      <c r="R286" s="101">
        <f>(R$40*(1-'Model Assumptions'!$I$993)*$D286)/R$43</f>
        <v>104.96641114225173</v>
      </c>
      <c r="S286" s="101">
        <f>(S$40*(1-'Model Assumptions'!$I$993)*$D286)/S$43</f>
        <v>97.032232844529346</v>
      </c>
      <c r="T286" s="101">
        <f>(T$40*(1-'Model Assumptions'!$I$993)*$D286)/T$43</f>
        <v>72.970716882341833</v>
      </c>
      <c r="U286" s="101">
        <f>(U$40*(1-'Model Assumptions'!$I$993)*$D286)/U$43</f>
        <v>70.221431844293846</v>
      </c>
      <c r="V286" s="101">
        <f>(V$40*(1-'Model Assumptions'!$I$993)*$D286)/V$43</f>
        <v>62.815759443147314</v>
      </c>
      <c r="W286" s="101">
        <f>(W$40*(1-'Model Assumptions'!$I$993)*$D286)/W$43</f>
        <v>196.38244510452697</v>
      </c>
      <c r="X286" s="101">
        <f>(X$40*(1-'Model Assumptions'!$I$993)*$D286)/X$43</f>
        <v>192.80580451392169</v>
      </c>
      <c r="Y286" s="101">
        <f>(Y$40*(1-'Model Assumptions'!$I$993)*$D286)/Y$43</f>
        <v>182.07423527983451</v>
      </c>
      <c r="Z286" s="101">
        <f>(Z$40*(1-'Model Assumptions'!$I$993)*$D286)/Z$43</f>
        <v>139.3634464085487</v>
      </c>
      <c r="AA286" s="101">
        <f>(AA$40*(1-'Model Assumptions'!$I$993)*$D286)/AA$43</f>
        <v>135.64413558526422</v>
      </c>
      <c r="AB286" s="101">
        <f>(AB$40*(1-'Model Assumptions'!$I$993)*$D286)/AB$43</f>
        <v>125.62888294666085</v>
      </c>
      <c r="AC286" s="101">
        <f>(AC$40*(1-'Model Assumptions'!$I$993)*$D286)/AC$43</f>
        <v>168.24378951376733</v>
      </c>
      <c r="AD286" s="101">
        <f>(AD$40*(1-'Model Assumptions'!$I$993)*$D286)/AD$43</f>
        <v>164.65726414953528</v>
      </c>
      <c r="AE286" s="101">
        <f>(AE$40*(1-'Model Assumptions'!$I$993)*$D286)/AE$43</f>
        <v>153.89604059456795</v>
      </c>
      <c r="AF286" s="101">
        <f>(AF$40*(1-'Model Assumptions'!$I$993)*$D286)/AF$43</f>
        <v>116.8037570527158</v>
      </c>
      <c r="AG286" s="101">
        <f>(AG$40*(1-'Model Assumptions'!$I$993)*$D286)/AG$43</f>
        <v>113.07258450107923</v>
      </c>
      <c r="AH286" s="101">
        <f>(AH$40*(1-'Model Assumptions'!$I$993)*$D286)/AH$43</f>
        <v>103.02833652650409</v>
      </c>
      <c r="AI286" s="101">
        <f>(AI$40*(1-'Model Assumptions'!$I$993)*$D286)/AI$43</f>
        <v>196.86020916315229</v>
      </c>
      <c r="AJ286" s="101">
        <f>(AJ$40*(1-'Model Assumptions'!$I$993)*$D286)/AJ$43</f>
        <v>192.99691013737177</v>
      </c>
      <c r="AK286" s="101">
        <f>(AK$40*(1-'Model Assumptions'!$I$993)*$D286)/AK$43</f>
        <v>181.40371813548799</v>
      </c>
      <c r="AL286" s="101">
        <f>(AL$40*(1-'Model Assumptions'!$I$993)*$D286)/AL$43</f>
        <v>138.32225025319977</v>
      </c>
      <c r="AM286" s="101">
        <f>(AM$40*(1-'Model Assumptions'!$I$993)*$D286)/AM$43</f>
        <v>134.30376028147958</v>
      </c>
      <c r="AN286" s="101">
        <f>(AN$40*(1-'Model Assumptions'!$I$993)*$D286)/AN$43</f>
        <v>123.48454605456874</v>
      </c>
      <c r="AO286" s="101">
        <f>(AO$40*(1-'Model Assumptions'!$I$993)*$D286)/AO$43</f>
        <v>176.36083612358428</v>
      </c>
      <c r="AP286" s="101">
        <f>(AP$40*(1-'Model Assumptions'!$I$993)*$D286)/AP$43</f>
        <v>172.60297468315557</v>
      </c>
      <c r="AQ286" s="101">
        <f>(AQ$40*(1-'Model Assumptions'!$I$993)*$D286)/AQ$43</f>
        <v>161.32939036186937</v>
      </c>
      <c r="AR286" s="101">
        <f>(AR$40*(1-'Model Assumptions'!$I$993)*$D286)/AR$43</f>
        <v>122.44862177848741</v>
      </c>
      <c r="AS286" s="101">
        <f>(AS$40*(1-'Model Assumptions'!$I$993)*$D286)/AS$43</f>
        <v>118.54084127138658</v>
      </c>
      <c r="AT286" s="101">
        <f>(AT$40*(1-'Model Assumptions'!$I$993)*$D286)/AT$43</f>
        <v>108.01817025327767</v>
      </c>
      <c r="AU286" s="101">
        <f>(AU$40*(1-'Model Assumptions'!$I$993)*$D286)/AU$43</f>
        <v>212.42708016298181</v>
      </c>
      <c r="AV286" s="101">
        <f>(AV$40*(1-'Model Assumptions'!$I$993)*$D286)/AV$43</f>
        <v>208.41550953280034</v>
      </c>
      <c r="AW286" s="101">
        <f>(AW$40*(1-'Model Assumptions'!$I$993)*$D286)/AW$43</f>
        <v>196.38409256679813</v>
      </c>
      <c r="AX286" s="101">
        <f>(AX$40*(1-'Model Assumptions'!$I$993)*$D286)/AX$43</f>
        <v>150.04822771413595</v>
      </c>
      <c r="AY286" s="101">
        <f>(AY$40*(1-'Model Assumptions'!$I$993)*$D286)/AY$43</f>
        <v>145.87685324365569</v>
      </c>
      <c r="AZ286" s="101">
        <f>(AZ$40*(1-'Model Assumptions'!$I$993)*$D286)/AZ$43</f>
        <v>134.64775040368974</v>
      </c>
      <c r="BA286" s="101">
        <f>(BA$40*(1-'Model Assumptions'!$I$993)*$D286)/BA$43</f>
        <v>170.79241364719272</v>
      </c>
      <c r="BB286" s="101">
        <f>(BB$40*(1-'Model Assumptions'!$I$993)*$D286)/BB$43</f>
        <v>166.17951928805181</v>
      </c>
      <c r="BC286" s="101">
        <f>(BC$40*(1-'Model Assumptions'!$I$993)*$D286)/BC$43</f>
        <v>152.34577859744238</v>
      </c>
      <c r="BD286" s="101">
        <f>(BD$40*(1-'Model Assumptions'!$I$993)*$D286)/BD$43</f>
        <v>113.75924677568278</v>
      </c>
      <c r="BE286" s="101">
        <f>(BE$40*(1-'Model Assumptions'!$I$993)*$D286)/BE$43</f>
        <v>108.96447258181001</v>
      </c>
      <c r="BF286" s="101">
        <f>(BF$40*(1-'Model Assumptions'!$I$993)*$D286)/BF$43</f>
        <v>96.051004315849227</v>
      </c>
      <c r="BG286" s="101">
        <f>(BG$40*(1-'Model Assumptions'!$I$993)*$D286)/BG$43</f>
        <v>216.71542445471175</v>
      </c>
      <c r="BH286" s="101">
        <f>(BH$40*(1-'Model Assumptions'!$I$993)*$D286)/BH$43</f>
        <v>212.10747248238417</v>
      </c>
      <c r="BI286" s="101">
        <f>(BI$40*(1-'Model Assumptions'!$I$993)*$D286)/BI$43</f>
        <v>198.28526402767261</v>
      </c>
      <c r="BJ286" s="101">
        <f>(BJ$40*(1-'Model Assumptions'!$I$993)*$D286)/BJ$43</f>
        <v>150.51874293876836</v>
      </c>
      <c r="BK286" s="101">
        <f>(BK$40*(1-'Model Assumptions'!$I$993)*$D286)/BK$43</f>
        <v>145.72660468452938</v>
      </c>
      <c r="BL286" s="101">
        <f>(BL$40*(1-'Model Assumptions'!$I$993)*$D286)/BL$43</f>
        <v>132.82631611673756</v>
      </c>
      <c r="BM286" s="101">
        <f>(BM$40*(1-'Model Assumptions'!$I$993)*$D286)/BM$43</f>
        <v>223.49308423810666</v>
      </c>
      <c r="BN286" s="101">
        <f>(BN$40*(1-'Model Assumptions'!$I$993)*$D286)/BN$43</f>
        <v>218.30522554634422</v>
      </c>
      <c r="BO286" s="101">
        <f>(BO$40*(1-'Model Assumptions'!$I$993)*$D286)/BO$43</f>
        <v>202.74494439559922</v>
      </c>
      <c r="BP286" s="101">
        <f>(BP$40*(1-'Model Assumptions'!$I$993)*$D286)/BP$43</f>
        <v>153.06637859483104</v>
      </c>
      <c r="BQ286" s="101">
        <f>(BQ$40*(1-'Model Assumptions'!$I$993)*$D286)/BQ$43</f>
        <v>147.67192813426996</v>
      </c>
      <c r="BR286" s="101">
        <f>(BR$40*(1-'Model Assumptions'!$I$993)*$D286)/BR$43</f>
        <v>133.14790075206054</v>
      </c>
      <c r="BS286" s="101">
        <f>(BS$40*(1-'Model Assumptions'!$I$993)*$D286)/BS$43</f>
        <v>187.54216255768767</v>
      </c>
      <c r="BT286" s="101">
        <f>(BT$40*(1-'Model Assumptions'!$I$993)*$D286)/BT$43</f>
        <v>182.97045475532477</v>
      </c>
      <c r="BU286" s="101">
        <f>(BU$40*(1-'Model Assumptions'!$I$993)*$D286)/BU$43</f>
        <v>169.25862627277834</v>
      </c>
      <c r="BV286" s="101">
        <f>(BV$40*(1-'Model Assumptions'!$I$993)*$D286)/BV$43</f>
        <v>127.36333122569781</v>
      </c>
      <c r="BW286" s="101">
        <f>(BW$40*(1-'Model Assumptions'!$I$993)*$D286)/BW$43</f>
        <v>122.60941409614885</v>
      </c>
      <c r="BX286" s="101">
        <f>(BX$40*(1-'Model Assumptions'!$I$993)*$D286)/BX$43</f>
        <v>109.81060920425813</v>
      </c>
      <c r="BY286" s="101">
        <f>(BY$40*(1-'Model Assumptions'!$I$993)*$D286)/BY$43</f>
        <v>256.38631594332367</v>
      </c>
      <c r="BZ286" s="101">
        <f>(BZ$40*(1-'Model Assumptions'!$I$993)*$D286)/BZ$43</f>
        <v>250.94310059953739</v>
      </c>
      <c r="CA286" s="101">
        <f>(CA$40*(1-'Model Assumptions'!$I$993)*$D286)/CA$43</f>
        <v>234.61510203044963</v>
      </c>
      <c r="CB286" s="101">
        <f>(CB$40*(1-'Model Assumptions'!$I$993)*$D286)/CB$43</f>
        <v>178.11307699514936</v>
      </c>
      <c r="CC286" s="101">
        <f>(CC$40*(1-'Model Assumptions'!$I$993)*$D286)/CC$43</f>
        <v>172.45239663157503</v>
      </c>
      <c r="CD286" s="101">
        <f>(CD$40*(1-'Model Assumptions'!$I$993)*$D286)/CD$43</f>
        <v>157.21271163879027</v>
      </c>
      <c r="CE286" s="101">
        <f>(CE$40*(1-'Model Assumptions'!$I$993)*$D286)/CE$43</f>
        <v>252.04525285891785</v>
      </c>
      <c r="CF286" s="101">
        <f>(CF$40*(1-'Model Assumptions'!$I$993)*$D286)/CF$43</f>
        <v>245.92163559715826</v>
      </c>
      <c r="CG286" s="101">
        <f>(CG$40*(1-'Model Assumptions'!$I$993)*$D286)/CG$43</f>
        <v>227.54584142506619</v>
      </c>
      <c r="CH286" s="101">
        <f>(CH$40*(1-'Model Assumptions'!$I$993)*$D286)/CH$43</f>
        <v>171.25699800764906</v>
      </c>
      <c r="CI286" s="101">
        <f>(CI$40*(1-'Model Assumptions'!$I$993)*$D286)/CI$43</f>
        <v>164.88724988258389</v>
      </c>
      <c r="CJ286" s="101">
        <f>(CJ$40*(1-'Model Assumptions'!$I$993)*$D286)/CJ$43</f>
        <v>147.73650865529791</v>
      </c>
      <c r="CK286" s="101">
        <f>(CK$40*(1-'Model Assumptions'!$I$993)*$D286)/CK$43</f>
        <v>321.03273546214149</v>
      </c>
      <c r="CL286" s="101">
        <f>(CL$40*(1-'Model Assumptions'!$I$993)*$D286)/CL$43</f>
        <v>314.50384248168598</v>
      </c>
      <c r="CM286" s="101">
        <f>(CM$40*(1-'Model Assumptions'!$I$993)*$D286)/CM$43</f>
        <v>294.91716354031939</v>
      </c>
      <c r="CN286" s="101">
        <f>(CN$40*(1-'Model Assumptions'!$I$993)*$D286)/CN$43</f>
        <v>224.44366996854393</v>
      </c>
      <c r="CO286" s="101">
        <f>(CO$40*(1-'Model Assumptions'!$I$993)*$D286)/CO$43</f>
        <v>217.65348947188846</v>
      </c>
      <c r="CP286" s="101">
        <f>(CP$40*(1-'Model Assumptions'!$I$993)*$D286)/CP$43</f>
        <v>199.37324811152146</v>
      </c>
      <c r="CQ286" s="101">
        <f>(CQ$40*(1-'Model Assumptions'!$I$993)*$D286)/CQ$43</f>
        <v>370.65429906832884</v>
      </c>
      <c r="CR286" s="101">
        <f>(CR$40*(1-'Model Assumptions'!$I$993)*$D286)/CR$43</f>
        <v>363.12374902703135</v>
      </c>
      <c r="CS286" s="101">
        <f>(CS$40*(1-'Model Assumptions'!$I$993)*$D286)/CS$43</f>
        <v>340.53045144086752</v>
      </c>
      <c r="CT286" s="101">
        <f>(CT$40*(1-'Model Assumptions'!$I$993)*$D286)/CT$43</f>
        <v>259.16822073433991</v>
      </c>
      <c r="CU286" s="101">
        <f>(CU$40*(1-'Model Assumptions'!$I$993)*$D286)/CU$43</f>
        <v>251.33684408233549</v>
      </c>
      <c r="CV286" s="101">
        <f>(CV$40*(1-'Model Assumptions'!$I$993)*$D286)/CV$43</f>
        <v>230.24932701197699</v>
      </c>
      <c r="CW286" s="101">
        <f>(CW$40*(1-'Model Assumptions'!$I$993)*$D286)/CW$43</f>
        <v>336.43321277258769</v>
      </c>
      <c r="CX286" s="101">
        <f>(CX$40*(1-'Model Assumptions'!$I$993)*$D286)/CX$43</f>
        <v>328.6506010038085</v>
      </c>
      <c r="CY286" s="101">
        <f>(CY$40*(1-'Model Assumptions'!$I$993)*$D286)/CY$43</f>
        <v>305.29947077292871</v>
      </c>
      <c r="CZ286" s="101">
        <f>(CZ$40*(1-'Model Assumptions'!$I$993)*$D286)/CZ$43</f>
        <v>230.54191631132824</v>
      </c>
      <c r="DA286" s="101">
        <f>(DA$40*(1-'Model Assumptions'!$I$993)*$D286)/DA$43</f>
        <v>222.44694569594432</v>
      </c>
      <c r="DB286" s="101">
        <f>(DB$40*(1-'Model Assumptions'!$I$993)*$D286)/DB$43</f>
        <v>200.65299680372883</v>
      </c>
      <c r="DC286" s="101">
        <f>(DC$40*(1-'Model Assumptions'!$I$993)*$D286)/DC$43</f>
        <v>66.148905110080847</v>
      </c>
      <c r="DD286" s="101">
        <f>(DD$40*(1-'Model Assumptions'!$I$993)*$D286)/DD$43</f>
        <v>63.5706266557753</v>
      </c>
      <c r="DE286" s="101">
        <f>(DE$40*(1-'Model Assumptions'!$I$993)*$D286)/DE$43</f>
        <v>58.417364671706444</v>
      </c>
      <c r="DF286" s="101">
        <f>(DF$40*(1-'Model Assumptions'!$I$993)*$D286)/DF$43</f>
        <v>40.136134833976733</v>
      </c>
      <c r="DG286" s="101">
        <f>(DG$40*(1-'Model Assumptions'!$I$993)*$D286)/DG$43</f>
        <v>37.456702196224306</v>
      </c>
      <c r="DH286" s="101">
        <f>(DH$40*(1-'Model Assumptions'!$I$993)*$D286)/DH$43</f>
        <v>32.302122242338548</v>
      </c>
      <c r="DI286" s="101">
        <f>(DI$40*(1-'Model Assumptions'!$I$993)*$D286)/DI$43</f>
        <v>55.420630800535967</v>
      </c>
      <c r="DJ286" s="101">
        <f>(DJ$40*(1-'Model Assumptions'!$I$993)*$D286)/DJ$43</f>
        <v>53.249275527197476</v>
      </c>
      <c r="DK286" s="101">
        <f>(DK$40*(1-'Model Assumptions'!$I$993)*$D286)/DK$43</f>
        <v>48.904917518249412</v>
      </c>
      <c r="DL286" s="101">
        <f>(DL$40*(1-'Model Assumptions'!$I$993)*$D286)/DL$43</f>
        <v>33.562101387292465</v>
      </c>
      <c r="DM286" s="101">
        <f>(DM$40*(1-'Model Assumptions'!$I$993)*$D286)/DM$43</f>
        <v>31.303101121130315</v>
      </c>
      <c r="DN286" s="101">
        <f>(DN$40*(1-'Model Assumptions'!$I$993)*$D286)/DN$43</f>
        <v>26.959072604636457</v>
      </c>
      <c r="DO286" s="101">
        <f>(DO$40*(1-'Model Assumptions'!$I$993)*$D286)/DO$43</f>
        <v>68.760132809808837</v>
      </c>
      <c r="DP286" s="101">
        <f>(DP$40*(1-'Model Assumptions'!$I$993)*$D286)/DP$43</f>
        <v>66.272464780414978</v>
      </c>
      <c r="DQ286" s="101">
        <f>(DQ$40*(1-'Model Assumptions'!$I$993)*$D286)/DQ$43</f>
        <v>61.295481259356158</v>
      </c>
      <c r="DR286" s="101">
        <f>(DR$40*(1-'Model Assumptions'!$I$993)*$D286)/DR$43</f>
        <v>42.667954852236655</v>
      </c>
      <c r="DS286" s="101">
        <f>(DS$40*(1-'Model Assumptions'!$I$993)*$D286)/DS$43</f>
        <v>40.080780101667038</v>
      </c>
      <c r="DT286" s="101">
        <f>(DT$40*(1-'Model Assumptions'!$I$993)*$D286)/DT$43</f>
        <v>35.105444042879327</v>
      </c>
      <c r="DU286" s="101">
        <f>(DU$40*(1-'Model Assumptions'!$I$993)*$D286)/DU$43</f>
        <v>100.68465669960629</v>
      </c>
      <c r="DV286" s="101">
        <f>(DV$40*(1-'Model Assumptions'!$I$993)*$D286)/DV$43</f>
        <v>96.80488305111453</v>
      </c>
      <c r="DW286" s="101">
        <f>(DW$40*(1-'Model Assumptions'!$I$993)*$D286)/DW$43</f>
        <v>89.043688291859908</v>
      </c>
      <c r="DX286" s="101">
        <f>(DX$40*(1-'Model Assumptions'!$I$993)*$D286)/DX$43</f>
        <v>61.301412123532195</v>
      </c>
      <c r="DY286" s="101">
        <f>(DY$40*(1-'Model Assumptions'!$I$993)*$D286)/DY$43</f>
        <v>57.265788544192333</v>
      </c>
      <c r="DZ286" s="101">
        <f>(DZ$40*(1-'Model Assumptions'!$I$993)*$D286)/DZ$43</f>
        <v>49.5055822623004</v>
      </c>
      <c r="EA286" s="101">
        <f>(EA$40*(1-'Model Assumptions'!$I$993)*$D286)/EA$43</f>
        <v>158.42491437788166</v>
      </c>
      <c r="EB286" s="101">
        <f>(EB$40*(1-'Model Assumptions'!$I$993)*$D286)/EB$43</f>
        <v>154.64728339019948</v>
      </c>
      <c r="EC286" s="101">
        <f>(EC$40*(1-'Model Assumptions'!$I$993)*$D286)/EC$43</f>
        <v>147.09037395256397</v>
      </c>
      <c r="ED286" s="101">
        <f>(ED$40*(1-'Model Assumptions'!$I$993)*$D286)/ED$43</f>
        <v>108.001036645658</v>
      </c>
      <c r="EE286" s="101">
        <f>(EE$40*(1-'Model Assumptions'!$I$993)*$D286)/EE$43</f>
        <v>104.07216862148682</v>
      </c>
      <c r="EF286" s="101">
        <f>(EF$40*(1-'Model Assumptions'!$I$993)*$D286)/EF$43</f>
        <v>96.516247661214024</v>
      </c>
      <c r="EG286" s="101" t="e">
        <f>(EG$40*(1-'Model Assumptions'!$I$993)*$D286)/EG$43</f>
        <v>#DIV/0!</v>
      </c>
      <c r="EH286" s="101" t="e">
        <f>(EH$40*(1-'Model Assumptions'!$I$993)*$D286)/EH$43</f>
        <v>#DIV/0!</v>
      </c>
      <c r="EI286" s="101" t="e">
        <f>(EI$40*(1-'Model Assumptions'!$I$993)*$D286)/EI$43</f>
        <v>#DIV/0!</v>
      </c>
      <c r="EJ286" s="101" t="e">
        <f>(EJ$40*(1-'Model Assumptions'!$I$993)*$D286)/EJ$43</f>
        <v>#DIV/0!</v>
      </c>
      <c r="EK286" s="101" t="e">
        <f>(EK$40*(1-'Model Assumptions'!$I$993)*$D286)/EK$43</f>
        <v>#DIV/0!</v>
      </c>
      <c r="EL286" s="101" t="e">
        <f>(EL$40*(1-'Model Assumptions'!$I$993)*$D286)/EL$43</f>
        <v>#DIV/0!</v>
      </c>
      <c r="EM286" s="101" t="e">
        <f>(EM$40*(1-'Model Assumptions'!$I$993)*$D286)/EM$43</f>
        <v>#DIV/0!</v>
      </c>
      <c r="EN286" s="101" t="e">
        <f>(EN$40*(1-'Model Assumptions'!$I$993)*$D286)/EN$43</f>
        <v>#DIV/0!</v>
      </c>
      <c r="EO286" s="101" t="e">
        <f>(EO$40*(1-'Model Assumptions'!$I$993)*$D286)/EO$43</f>
        <v>#DIV/0!</v>
      </c>
      <c r="EP286" s="101" t="e">
        <f>(EP$40*(1-'Model Assumptions'!$I$993)*$D286)/EP$43</f>
        <v>#DIV/0!</v>
      </c>
      <c r="EQ286" s="101" t="e">
        <f>(EQ$40*(1-'Model Assumptions'!$I$993)*$D286)/EQ$43</f>
        <v>#DIV/0!</v>
      </c>
      <c r="ER286" s="101" t="e">
        <f>(ER$40*(1-'Model Assumptions'!$I$993)*$D286)/ER$43</f>
        <v>#DIV/0!</v>
      </c>
      <c r="ES286" s="101" t="e">
        <f>(ES$40*(1-'Model Assumptions'!$I$993)*$D286)/ES$43</f>
        <v>#DIV/0!</v>
      </c>
      <c r="ET286" s="101" t="e">
        <f>(ET$40*(1-'Model Assumptions'!$I$993)*$D286)/ET$43</f>
        <v>#DIV/0!</v>
      </c>
      <c r="EU286" s="101" t="e">
        <f>(EU$40*(1-'Model Assumptions'!$I$993)*$D286)/EU$43</f>
        <v>#DIV/0!</v>
      </c>
      <c r="EV286" s="101" t="e">
        <f>(EV$40*(1-'Model Assumptions'!$I$993)*$D286)/EV$43</f>
        <v>#DIV/0!</v>
      </c>
      <c r="EW286" s="101" t="e">
        <f>(EW$40*(1-'Model Assumptions'!$I$993)*$D286)/EW$43</f>
        <v>#DIV/0!</v>
      </c>
      <c r="EX286" s="101" t="e">
        <f>(EX$40*(1-'Model Assumptions'!$I$993)*$D286)/EX$43</f>
        <v>#DIV/0!</v>
      </c>
      <c r="EY286" s="101" t="e">
        <f>(EY$40*(1-'Model Assumptions'!$I$993)*$D286)/EY$43</f>
        <v>#DIV/0!</v>
      </c>
      <c r="EZ286" s="101" t="e">
        <f>(EZ$40*(1-'Model Assumptions'!$I$993)*$D286)/EZ$43</f>
        <v>#DIV/0!</v>
      </c>
      <c r="FA286" s="101" t="e">
        <f>(FA$40*(1-'Model Assumptions'!$I$993)*$D286)/FA$43</f>
        <v>#DIV/0!</v>
      </c>
      <c r="FB286" s="101" t="e">
        <f>(FB$40*(1-'Model Assumptions'!$I$993)*$D286)/FB$43</f>
        <v>#DIV/0!</v>
      </c>
      <c r="FC286" s="101" t="e">
        <f>(FC$40*(1-'Model Assumptions'!$I$993)*$D286)/FC$43</f>
        <v>#DIV/0!</v>
      </c>
      <c r="FD286" s="101" t="e">
        <f>(FD$40*(1-'Model Assumptions'!$I$993)*$D286)/FD$43</f>
        <v>#DIV/0!</v>
      </c>
      <c r="FE286" s="101" t="e">
        <f>(FE$40*(1-'Model Assumptions'!$I$993)*$D286)/FE$43</f>
        <v>#DIV/0!</v>
      </c>
      <c r="FF286" s="101" t="e">
        <f>(FF$40*(1-'Model Assumptions'!$I$993)*$D286)/FF$43</f>
        <v>#DIV/0!</v>
      </c>
      <c r="FG286" s="101" t="e">
        <f>(FG$40*(1-'Model Assumptions'!$I$993)*$D286)/FG$43</f>
        <v>#DIV/0!</v>
      </c>
      <c r="FH286" s="101" t="e">
        <f>(FH$40*(1-'Model Assumptions'!$I$993)*$D286)/FH$43</f>
        <v>#DIV/0!</v>
      </c>
      <c r="FI286" s="101" t="e">
        <f>(FI$40*(1-'Model Assumptions'!$I$993)*$D286)/FI$43</f>
        <v>#DIV/0!</v>
      </c>
      <c r="FJ286" s="101" t="e">
        <f>(FJ$40*(1-'Model Assumptions'!$I$993)*$D286)/FJ$43</f>
        <v>#DIV/0!</v>
      </c>
      <c r="FK286" s="101" t="e">
        <f>(FK$40*(1-'Model Assumptions'!$I$993)*$D286)/FK$43</f>
        <v>#DIV/0!</v>
      </c>
      <c r="FL286" s="101" t="e">
        <f>(FL$40*(1-'Model Assumptions'!$I$993)*$D286)/FL$43</f>
        <v>#DIV/0!</v>
      </c>
      <c r="FM286" s="101" t="e">
        <f>(FM$40*(1-'Model Assumptions'!$I$993)*$D286)/FM$43</f>
        <v>#DIV/0!</v>
      </c>
      <c r="FN286" s="101" t="e">
        <f>(FN$40*(1-'Model Assumptions'!$I$993)*$D286)/FN$43</f>
        <v>#DIV/0!</v>
      </c>
      <c r="FO286" s="101" t="e">
        <f>(FO$40*(1-'Model Assumptions'!$I$993)*$D286)/FO$43</f>
        <v>#DIV/0!</v>
      </c>
      <c r="FP286" s="101" t="e">
        <f>(FP$40*(1-'Model Assumptions'!$I$993)*$D286)/FP$43</f>
        <v>#DIV/0!</v>
      </c>
      <c r="FQ286" s="101" t="e">
        <f>(FQ$40*(1-'Model Assumptions'!$I$993)*$D286)/FQ$43</f>
        <v>#DIV/0!</v>
      </c>
      <c r="FR286" s="101" t="e">
        <f>(FR$40*(1-'Model Assumptions'!$I$993)*$D286)/FR$43</f>
        <v>#DIV/0!</v>
      </c>
      <c r="FS286" s="101" t="e">
        <f>(FS$40*(1-'Model Assumptions'!$I$993)*$D286)/FS$43</f>
        <v>#DIV/0!</v>
      </c>
      <c r="FT286" s="101" t="e">
        <f>(FT$40*(1-'Model Assumptions'!$I$993)*$D286)/FT$43</f>
        <v>#DIV/0!</v>
      </c>
      <c r="FU286" s="101" t="e">
        <f>(FU$40*(1-'Model Assumptions'!$I$993)*$D286)/FU$43</f>
        <v>#DIV/0!</v>
      </c>
      <c r="FV286" s="101" t="e">
        <f>(FV$40*(1-'Model Assumptions'!$I$993)*$D286)/FV$43</f>
        <v>#DIV/0!</v>
      </c>
      <c r="FW286" s="101" t="e">
        <f>(FW$40*(1-'Model Assumptions'!$I$993)*$D286)/FW$43</f>
        <v>#DIV/0!</v>
      </c>
      <c r="FX286" s="101" t="e">
        <f>(FX$40*(1-'Model Assumptions'!$I$993)*$D286)/FX$43</f>
        <v>#DIV/0!</v>
      </c>
      <c r="FY286" s="101" t="e">
        <f>(FY$40*(1-'Model Assumptions'!$I$993)*$D286)/FY$43</f>
        <v>#DIV/0!</v>
      </c>
      <c r="FZ286" s="101" t="e">
        <f>(FZ$40*(1-'Model Assumptions'!$I$993)*$D286)/FZ$43</f>
        <v>#DIV/0!</v>
      </c>
      <c r="GA286" s="101" t="e">
        <f>(GA$40*(1-'Model Assumptions'!$I$993)*$D286)/GA$43</f>
        <v>#DIV/0!</v>
      </c>
      <c r="GB286" s="101" t="e">
        <f>(GB$40*(1-'Model Assumptions'!$I$993)*$D286)/GB$43</f>
        <v>#DIV/0!</v>
      </c>
      <c r="GC286" s="101" t="e">
        <f>(GC$40*(1-'Model Assumptions'!$I$993)*$D286)/GC$43</f>
        <v>#DIV/0!</v>
      </c>
      <c r="GD286" s="101" t="e">
        <f>(GD$40*(1-'Model Assumptions'!$I$993)*$D286)/GD$43</f>
        <v>#DIV/0!</v>
      </c>
      <c r="GE286" s="101" t="e">
        <f>(GE$40*(1-'Model Assumptions'!$I$993)*$D286)/GE$43</f>
        <v>#DIV/0!</v>
      </c>
      <c r="GF286" s="101" t="e">
        <f>(GF$40*(1-'Model Assumptions'!$I$993)*$D286)/GF$43</f>
        <v>#DIV/0!</v>
      </c>
      <c r="GG286" s="101" t="e">
        <f>(GG$40*(1-'Model Assumptions'!$I$993)*$D286)/GG$43</f>
        <v>#DIV/0!</v>
      </c>
      <c r="GH286" s="101" t="e">
        <f>(GH$40*(1-'Model Assumptions'!$I$993)*$D286)/GH$43</f>
        <v>#DIV/0!</v>
      </c>
      <c r="GI286" s="101" t="e">
        <f>(GI$40*(1-'Model Assumptions'!$I$993)*$D286)/GI$43</f>
        <v>#DIV/0!</v>
      </c>
      <c r="GJ286" s="101" t="e">
        <f>(GJ$40*(1-'Model Assumptions'!$I$993)*$D286)/GJ$43</f>
        <v>#DIV/0!</v>
      </c>
      <c r="GK286" s="101" t="e">
        <f>(GK$40*(1-'Model Assumptions'!$I$993)*$D286)/GK$43</f>
        <v>#DIV/0!</v>
      </c>
      <c r="GL286" s="101" t="e">
        <f>(GL$40*(1-'Model Assumptions'!$I$993)*$D286)/GL$43</f>
        <v>#DIV/0!</v>
      </c>
      <c r="GM286" s="101" t="e">
        <f>(GM$40*(1-'Model Assumptions'!$I$993)*$D286)/GM$43</f>
        <v>#DIV/0!</v>
      </c>
      <c r="GN286" s="101" t="e">
        <f>(GN$40*(1-'Model Assumptions'!$I$993)*$D286)/GN$43</f>
        <v>#DIV/0!</v>
      </c>
      <c r="GO286" s="101" t="e">
        <f>(GO$40*(1-'Model Assumptions'!$I$993)*$D286)/GO$43</f>
        <v>#DIV/0!</v>
      </c>
      <c r="GP286" s="101" t="e">
        <f>(GP$40*(1-'Model Assumptions'!$I$993)*$D286)/GP$43</f>
        <v>#DIV/0!</v>
      </c>
      <c r="GQ286" s="101" t="e">
        <f>(GQ$40*(1-'Model Assumptions'!$I$993)*$D286)/GQ$43</f>
        <v>#DIV/0!</v>
      </c>
      <c r="GR286" s="101" t="e">
        <f>(GR$40*(1-'Model Assumptions'!$I$993)*$D286)/GR$43</f>
        <v>#DIV/0!</v>
      </c>
      <c r="GS286" s="101" t="e">
        <f>(GS$40*(1-'Model Assumptions'!$I$993)*$D286)/GS$43</f>
        <v>#DIV/0!</v>
      </c>
      <c r="GT286" s="101" t="e">
        <f>(GT$40*(1-'Model Assumptions'!$I$993)*$D286)/GT$43</f>
        <v>#DIV/0!</v>
      </c>
      <c r="GU286" s="101" t="e">
        <f>(GU$40*(1-'Model Assumptions'!$I$993)*$D286)/GU$43</f>
        <v>#DIV/0!</v>
      </c>
      <c r="GV286" s="101" t="e">
        <f>(GV$40*(1-'Model Assumptions'!$I$993)*$D286)/GV$43</f>
        <v>#DIV/0!</v>
      </c>
      <c r="GX286" s="230"/>
    </row>
    <row r="287" spans="1:206" ht="12" hidden="1" customHeight="1" x14ac:dyDescent="0.2">
      <c r="A287" s="230"/>
      <c r="B287" s="230"/>
      <c r="C287" s="102">
        <f t="shared" si="382"/>
        <v>41</v>
      </c>
      <c r="D287" s="122">
        <f>1/(1+'Model Assumptions'!$I$991/12)^C286</f>
        <v>0.84677487901319159</v>
      </c>
      <c r="E287" s="101">
        <f>(E$40*(1-'Model Assumptions'!$I$993)*$D287)/E$43</f>
        <v>94.152263716317506</v>
      </c>
      <c r="F287" s="101">
        <f>(F$40*(1-'Model Assumptions'!$I$993)*$D287)/F$43</f>
        <v>91.714292992778653</v>
      </c>
      <c r="G287" s="101">
        <f>(G$40*(1-'Model Assumptions'!$I$993)*$D287)/G$43</f>
        <v>84.400380822162091</v>
      </c>
      <c r="H287" s="101">
        <f>(H$40*(1-'Model Assumptions'!$I$993)*$D287)/H$43</f>
        <v>63.231051185576256</v>
      </c>
      <c r="I287" s="101">
        <f>(I$40*(1-'Model Assumptions'!$I$993)*$D287)/I$43</f>
        <v>60.695299132883335</v>
      </c>
      <c r="J287" s="101">
        <f>(J$40*(1-'Model Assumptions'!$I$993)*$D287)/J$43</f>
        <v>53.870293608037016</v>
      </c>
      <c r="K287" s="101">
        <f>(K$40*(1-'Model Assumptions'!$I$993)*$D287)/K$43</f>
        <v>107.28055559367816</v>
      </c>
      <c r="L287" s="101">
        <f>(L$40*(1-'Model Assumptions'!$I$993)*$D287)/L$43</f>
        <v>104.64406908444063</v>
      </c>
      <c r="M287" s="101">
        <f>(M$40*(1-'Model Assumptions'!$I$993)*$D287)/M$43</f>
        <v>96.734609556728117</v>
      </c>
      <c r="N287" s="101">
        <f>(N$40*(1-'Model Assumptions'!$I$993)*$D287)/N$43</f>
        <v>72.747996389549456</v>
      </c>
      <c r="O287" s="101">
        <f>(O$40*(1-'Model Assumptions'!$I$993)*$D287)/O$43</f>
        <v>70.00618167004869</v>
      </c>
      <c r="P287" s="101">
        <f>(P$40*(1-'Model Assumptions'!$I$993)*$D287)/P$43</f>
        <v>62.623363193652445</v>
      </c>
      <c r="Q287" s="101">
        <f>(Q$40*(1-'Model Assumptions'!$I$993)*$D287)/Q$43</f>
        <v>107.1640711243839</v>
      </c>
      <c r="R287" s="101">
        <f>(R$40*(1-'Model Assumptions'!$I$993)*$D287)/R$43</f>
        <v>104.53086586780256</v>
      </c>
      <c r="S287" s="101">
        <f>(S$40*(1-'Model Assumptions'!$I$993)*$D287)/S$43</f>
        <v>96.629609471730475</v>
      </c>
      <c r="T287" s="101">
        <f>(T$40*(1-'Model Assumptions'!$I$993)*$D287)/T$43</f>
        <v>72.667933824738768</v>
      </c>
      <c r="U287" s="101">
        <f>(U$40*(1-'Model Assumptions'!$I$993)*$D287)/U$43</f>
        <v>69.930056608425417</v>
      </c>
      <c r="V287" s="101">
        <f>(V$40*(1-'Model Assumptions'!$I$993)*$D287)/V$43</f>
        <v>62.555113138403968</v>
      </c>
      <c r="W287" s="101">
        <f>(W$40*(1-'Model Assumptions'!$I$993)*$D287)/W$43</f>
        <v>195.56758018708084</v>
      </c>
      <c r="X287" s="101">
        <f>(X$40*(1-'Model Assumptions'!$I$993)*$D287)/X$43</f>
        <v>192.0057804288017</v>
      </c>
      <c r="Y287" s="101">
        <f>(Y$40*(1-'Model Assumptions'!$I$993)*$D287)/Y$43</f>
        <v>181.31874052763604</v>
      </c>
      <c r="Z287" s="101">
        <f>(Z$40*(1-'Model Assumptions'!$I$993)*$D287)/Z$43</f>
        <v>138.78517484668754</v>
      </c>
      <c r="AA287" s="101">
        <f>(AA$40*(1-'Model Assumptions'!$I$993)*$D287)/AA$43</f>
        <v>135.08129684839591</v>
      </c>
      <c r="AB287" s="101">
        <f>(AB$40*(1-'Model Assumptions'!$I$993)*$D287)/AB$43</f>
        <v>125.10760127468301</v>
      </c>
      <c r="AC287" s="101">
        <f>(AC$40*(1-'Model Assumptions'!$I$993)*$D287)/AC$43</f>
        <v>167.54568250333679</v>
      </c>
      <c r="AD287" s="101">
        <f>(AD$40*(1-'Model Assumptions'!$I$993)*$D287)/AD$43</f>
        <v>163.9740389870891</v>
      </c>
      <c r="AE287" s="101">
        <f>(AE$40*(1-'Model Assumptions'!$I$993)*$D287)/AE$43</f>
        <v>153.25746781201789</v>
      </c>
      <c r="AF287" s="101">
        <f>(AF$40*(1-'Model Assumptions'!$I$993)*$D287)/AF$43</f>
        <v>116.31909416038089</v>
      </c>
      <c r="AG287" s="101">
        <f>(AG$40*(1-'Model Assumptions'!$I$993)*$D287)/AG$43</f>
        <v>112.60340365252704</v>
      </c>
      <c r="AH287" s="101">
        <f>(AH$40*(1-'Model Assumptions'!$I$993)*$D287)/AH$43</f>
        <v>102.60083305543976</v>
      </c>
      <c r="AI287" s="101">
        <f>(AI$40*(1-'Model Assumptions'!$I$993)*$D287)/AI$43</f>
        <v>196.04336182222639</v>
      </c>
      <c r="AJ287" s="101">
        <f>(AJ$40*(1-'Model Assumptions'!$I$993)*$D287)/AJ$43</f>
        <v>192.19609308285987</v>
      </c>
      <c r="AK287" s="101">
        <f>(AK$40*(1-'Model Assumptions'!$I$993)*$D287)/AK$43</f>
        <v>180.65100561210423</v>
      </c>
      <c r="AL287" s="101">
        <f>(AL$40*(1-'Model Assumptions'!$I$993)*$D287)/AL$43</f>
        <v>137.74829900733587</v>
      </c>
      <c r="AM287" s="101">
        <f>(AM$40*(1-'Model Assumptions'!$I$993)*$D287)/AM$43</f>
        <v>133.74648326786348</v>
      </c>
      <c r="AN287" s="101">
        <f>(AN$40*(1-'Model Assumptions'!$I$993)*$D287)/AN$43</f>
        <v>122.97216204604358</v>
      </c>
      <c r="AO287" s="101">
        <f>(AO$40*(1-'Model Assumptions'!$I$993)*$D287)/AO$43</f>
        <v>175.6290484218267</v>
      </c>
      <c r="AP287" s="101">
        <f>(AP$40*(1-'Model Assumptions'!$I$993)*$D287)/AP$43</f>
        <v>171.88677976745782</v>
      </c>
      <c r="AQ287" s="101">
        <f>(AQ$40*(1-'Model Assumptions'!$I$993)*$D287)/AQ$43</f>
        <v>160.65997380435124</v>
      </c>
      <c r="AR287" s="101">
        <f>(AR$40*(1-'Model Assumptions'!$I$993)*$D287)/AR$43</f>
        <v>121.94053621094183</v>
      </c>
      <c r="AS287" s="101">
        <f>(AS$40*(1-'Model Assumptions'!$I$993)*$D287)/AS$43</f>
        <v>118.04897056071694</v>
      </c>
      <c r="AT287" s="101">
        <f>(AT$40*(1-'Model Assumptions'!$I$993)*$D287)/AT$43</f>
        <v>107.56996207795288</v>
      </c>
      <c r="AU287" s="101">
        <f>(AU$40*(1-'Model Assumptions'!$I$993)*$D287)/AU$43</f>
        <v>211.54563999633046</v>
      </c>
      <c r="AV287" s="101">
        <f>(AV$40*(1-'Model Assumptions'!$I$993)*$D287)/AV$43</f>
        <v>207.55071488743604</v>
      </c>
      <c r="AW287" s="101">
        <f>(AW$40*(1-'Model Assumptions'!$I$993)*$D287)/AW$43</f>
        <v>195.56922081340895</v>
      </c>
      <c r="AX287" s="101">
        <f>(AX$40*(1-'Model Assumptions'!$I$993)*$D287)/AX$43</f>
        <v>149.4256209601354</v>
      </c>
      <c r="AY287" s="101">
        <f>(AY$40*(1-'Model Assumptions'!$I$993)*$D287)/AY$43</f>
        <v>145.27155509741644</v>
      </c>
      <c r="AZ287" s="101">
        <f>(AZ$40*(1-'Model Assumptions'!$I$993)*$D287)/AZ$43</f>
        <v>134.08904604516823</v>
      </c>
      <c r="BA287" s="101">
        <f>(BA$40*(1-'Model Assumptions'!$I$993)*$D287)/BA$43</f>
        <v>170.08373143288904</v>
      </c>
      <c r="BB287" s="101">
        <f>(BB$40*(1-'Model Assumptions'!$I$993)*$D287)/BB$43</f>
        <v>165.48997771424249</v>
      </c>
      <c r="BC287" s="101">
        <f>(BC$40*(1-'Model Assumptions'!$I$993)*$D287)/BC$43</f>
        <v>151.71363843728705</v>
      </c>
      <c r="BD287" s="101">
        <f>(BD$40*(1-'Model Assumptions'!$I$993)*$D287)/BD$43</f>
        <v>113.28721670607415</v>
      </c>
      <c r="BE287" s="101">
        <f>(BE$40*(1-'Model Assumptions'!$I$993)*$D287)/BE$43</f>
        <v>108.51233784080667</v>
      </c>
      <c r="BF287" s="101">
        <f>(BF$40*(1-'Model Assumptions'!$I$993)*$D287)/BF$43</f>
        <v>95.652452430721226</v>
      </c>
      <c r="BG287" s="101">
        <f>(BG$40*(1-'Model Assumptions'!$I$993)*$D287)/BG$43</f>
        <v>215.81619032834365</v>
      </c>
      <c r="BH287" s="101">
        <f>(BH$40*(1-'Model Assumptions'!$I$993)*$D287)/BH$43</f>
        <v>211.22735848868138</v>
      </c>
      <c r="BI287" s="101">
        <f>(BI$40*(1-'Model Assumptions'!$I$993)*$D287)/BI$43</f>
        <v>197.46250359602254</v>
      </c>
      <c r="BJ287" s="101">
        <f>(BJ$40*(1-'Model Assumptions'!$I$993)*$D287)/BJ$43</f>
        <v>149.8941838394374</v>
      </c>
      <c r="BK287" s="101">
        <f>(BK$40*(1-'Model Assumptions'!$I$993)*$D287)/BK$43</f>
        <v>145.12192997629484</v>
      </c>
      <c r="BL287" s="101">
        <f>(BL$40*(1-'Model Assumptions'!$I$993)*$D287)/BL$43</f>
        <v>132.27516957683412</v>
      </c>
      <c r="BM287" s="101">
        <f>(BM$40*(1-'Model Assumptions'!$I$993)*$D287)/BM$43</f>
        <v>222.56572704209793</v>
      </c>
      <c r="BN287" s="101">
        <f>(BN$40*(1-'Model Assumptions'!$I$993)*$D287)/BN$43</f>
        <v>217.39939473494863</v>
      </c>
      <c r="BO287" s="101">
        <f>(BO$40*(1-'Model Assumptions'!$I$993)*$D287)/BO$43</f>
        <v>201.90367906615697</v>
      </c>
      <c r="BP287" s="101">
        <f>(BP$40*(1-'Model Assumptions'!$I$993)*$D287)/BP$43</f>
        <v>152.43124839319276</v>
      </c>
      <c r="BQ287" s="101">
        <f>(BQ$40*(1-'Model Assumptions'!$I$993)*$D287)/BQ$43</f>
        <v>147.05918154450123</v>
      </c>
      <c r="BR287" s="101">
        <f>(BR$40*(1-'Model Assumptions'!$I$993)*$D287)/BR$43</f>
        <v>132.5954198360769</v>
      </c>
      <c r="BS287" s="101">
        <f>(BS$40*(1-'Model Assumptions'!$I$993)*$D287)/BS$43</f>
        <v>186.76397931056033</v>
      </c>
      <c r="BT287" s="101">
        <f>(BT$40*(1-'Model Assumptions'!$I$993)*$D287)/BT$43</f>
        <v>182.21124125011599</v>
      </c>
      <c r="BU287" s="101">
        <f>(BU$40*(1-'Model Assumptions'!$I$993)*$D287)/BU$43</f>
        <v>168.55630832143905</v>
      </c>
      <c r="BV287" s="101">
        <f>(BV$40*(1-'Model Assumptions'!$I$993)*$D287)/BV$43</f>
        <v>126.8348526728941</v>
      </c>
      <c r="BW287" s="101">
        <f>(BW$40*(1-'Model Assumptions'!$I$993)*$D287)/BW$43</f>
        <v>122.10066134056319</v>
      </c>
      <c r="BX287" s="101">
        <f>(BX$40*(1-'Model Assumptions'!$I$993)*$D287)/BX$43</f>
        <v>109.35496352291268</v>
      </c>
      <c r="BY287" s="101">
        <f>(BY$40*(1-'Model Assumptions'!$I$993)*$D287)/BY$43</f>
        <v>255.32247230870408</v>
      </c>
      <c r="BZ287" s="101">
        <f>(BZ$40*(1-'Model Assumptions'!$I$993)*$D287)/BZ$43</f>
        <v>249.90184292070117</v>
      </c>
      <c r="CA287" s="101">
        <f>(CA$40*(1-'Model Assumptions'!$I$993)*$D287)/CA$43</f>
        <v>233.64159538302044</v>
      </c>
      <c r="CB287" s="101">
        <f>(CB$40*(1-'Model Assumptions'!$I$993)*$D287)/CB$43</f>
        <v>177.37401858438116</v>
      </c>
      <c r="CC287" s="101">
        <f>(CC$40*(1-'Model Assumptions'!$I$993)*$D287)/CC$43</f>
        <v>171.73682652107058</v>
      </c>
      <c r="CD287" s="101">
        <f>(CD$40*(1-'Model Assumptions'!$I$993)*$D287)/CD$43</f>
        <v>156.56037673572476</v>
      </c>
      <c r="CE287" s="101">
        <f>(CE$40*(1-'Model Assumptions'!$I$993)*$D287)/CE$43</f>
        <v>250.9994219341921</v>
      </c>
      <c r="CF287" s="101">
        <f>(CF$40*(1-'Model Assumptions'!$I$993)*$D287)/CF$43</f>
        <v>244.90121387268877</v>
      </c>
      <c r="CG287" s="101">
        <f>(CG$40*(1-'Model Assumptions'!$I$993)*$D287)/CG$43</f>
        <v>226.60166780919454</v>
      </c>
      <c r="CH287" s="101">
        <f>(CH$40*(1-'Model Assumptions'!$I$993)*$D287)/CH$43</f>
        <v>170.54638805740987</v>
      </c>
      <c r="CI287" s="101">
        <f>(CI$40*(1-'Model Assumptions'!$I$993)*$D287)/CI$43</f>
        <v>164.20307042249021</v>
      </c>
      <c r="CJ287" s="101">
        <f>(CJ$40*(1-'Model Assumptions'!$I$993)*$D287)/CJ$43</f>
        <v>147.12349409656227</v>
      </c>
      <c r="CK287" s="101">
        <f>(CK$40*(1-'Model Assumptions'!$I$993)*$D287)/CK$43</f>
        <v>319.70064942287956</v>
      </c>
      <c r="CL287" s="101">
        <f>(CL$40*(1-'Model Assumptions'!$I$993)*$D287)/CL$43</f>
        <v>313.19884728466656</v>
      </c>
      <c r="CM287" s="101">
        <f>(CM$40*(1-'Model Assumptions'!$I$993)*$D287)/CM$43</f>
        <v>293.69344087002764</v>
      </c>
      <c r="CN287" s="101">
        <f>(CN$40*(1-'Model Assumptions'!$I$993)*$D287)/CN$43</f>
        <v>223.51236843340476</v>
      </c>
      <c r="CO287" s="101">
        <f>(CO$40*(1-'Model Assumptions'!$I$993)*$D287)/CO$43</f>
        <v>216.75036295955701</v>
      </c>
      <c r="CP287" s="101">
        <f>(CP$40*(1-'Model Assumptions'!$I$993)*$D287)/CP$43</f>
        <v>198.54597322309192</v>
      </c>
      <c r="CQ287" s="101">
        <f>(CQ$40*(1-'Model Assumptions'!$I$993)*$D287)/CQ$43</f>
        <v>369.11631442489187</v>
      </c>
      <c r="CR287" s="101">
        <f>(CR$40*(1-'Model Assumptions'!$I$993)*$D287)/CR$43</f>
        <v>361.61701147920138</v>
      </c>
      <c r="CS287" s="101">
        <f>(CS$40*(1-'Model Assumptions'!$I$993)*$D287)/CS$43</f>
        <v>339.11746201580172</v>
      </c>
      <c r="CT287" s="101">
        <f>(CT$40*(1-'Model Assumptions'!$I$993)*$D287)/CT$43</f>
        <v>258.09283392631357</v>
      </c>
      <c r="CU287" s="101">
        <f>(CU$40*(1-'Model Assumptions'!$I$993)*$D287)/CU$43</f>
        <v>250.29395261311421</v>
      </c>
      <c r="CV287" s="101">
        <f>(CV$40*(1-'Model Assumptions'!$I$993)*$D287)/CV$43</f>
        <v>229.29393561358708</v>
      </c>
      <c r="CW287" s="101">
        <f>(CW$40*(1-'Model Assumptions'!$I$993)*$D287)/CW$43</f>
        <v>335.03722433784668</v>
      </c>
      <c r="CX287" s="101">
        <f>(CX$40*(1-'Model Assumptions'!$I$993)*$D287)/CX$43</f>
        <v>327.28690556395873</v>
      </c>
      <c r="CY287" s="101">
        <f>(CY$40*(1-'Model Assumptions'!$I$993)*$D287)/CY$43</f>
        <v>304.03266798963858</v>
      </c>
      <c r="CZ287" s="101">
        <f>(CZ$40*(1-'Model Assumptions'!$I$993)*$D287)/CZ$43</f>
        <v>229.58531084945554</v>
      </c>
      <c r="DA287" s="101">
        <f>(DA$40*(1-'Model Assumptions'!$I$993)*$D287)/DA$43</f>
        <v>221.52392932376202</v>
      </c>
      <c r="DB287" s="101">
        <f>(DB$40*(1-'Model Assumptions'!$I$993)*$D287)/DB$43</f>
        <v>199.82041175475072</v>
      </c>
      <c r="DC287" s="101">
        <f>(DC$40*(1-'Model Assumptions'!$I$993)*$D287)/DC$43</f>
        <v>65.874428325391719</v>
      </c>
      <c r="DD287" s="101">
        <f>(DD$40*(1-'Model Assumptions'!$I$993)*$D287)/DD$43</f>
        <v>63.306848121933911</v>
      </c>
      <c r="DE287" s="101">
        <f>(DE$40*(1-'Model Assumptions'!$I$993)*$D287)/DE$43</f>
        <v>58.174968967674467</v>
      </c>
      <c r="DF287" s="101">
        <f>(DF$40*(1-'Model Assumptions'!$I$993)*$D287)/DF$43</f>
        <v>39.969594855412524</v>
      </c>
      <c r="DG287" s="101">
        <f>(DG$40*(1-'Model Assumptions'!$I$993)*$D287)/DG$43</f>
        <v>37.301280195410101</v>
      </c>
      <c r="DH287" s="101">
        <f>(DH$40*(1-'Model Assumptions'!$I$993)*$D287)/DH$43</f>
        <v>32.168088540088185</v>
      </c>
      <c r="DI287" s="101">
        <f>(DI$40*(1-'Model Assumptions'!$I$993)*$D287)/DI$43</f>
        <v>55.190669676882294</v>
      </c>
      <c r="DJ287" s="101">
        <f>(DJ$40*(1-'Model Assumptions'!$I$993)*$D287)/DJ$43</f>
        <v>53.028324176462228</v>
      </c>
      <c r="DK287" s="101">
        <f>(DK$40*(1-'Model Assumptions'!$I$993)*$D287)/DK$43</f>
        <v>48.701992549294026</v>
      </c>
      <c r="DL287" s="101">
        <f>(DL$40*(1-'Model Assumptions'!$I$993)*$D287)/DL$43</f>
        <v>33.422839555809929</v>
      </c>
      <c r="DM287" s="101">
        <f>(DM$40*(1-'Model Assumptions'!$I$993)*$D287)/DM$43</f>
        <v>31.173212734735582</v>
      </c>
      <c r="DN287" s="101">
        <f>(DN$40*(1-'Model Assumptions'!$I$993)*$D287)/DN$43</f>
        <v>26.847209232832991</v>
      </c>
      <c r="DO287" s="101">
        <f>(DO$40*(1-'Model Assumptions'!$I$993)*$D287)/DO$43</f>
        <v>68.474821055411297</v>
      </c>
      <c r="DP287" s="101">
        <f>(DP$40*(1-'Model Assumptions'!$I$993)*$D287)/DP$43</f>
        <v>65.997475299998328</v>
      </c>
      <c r="DQ287" s="101">
        <f>(DQ$40*(1-'Model Assumptions'!$I$993)*$D287)/DQ$43</f>
        <v>61.041143162844314</v>
      </c>
      <c r="DR287" s="101">
        <f>(DR$40*(1-'Model Assumptions'!$I$993)*$D287)/DR$43</f>
        <v>42.490909396418246</v>
      </c>
      <c r="DS287" s="101">
        <f>(DS$40*(1-'Model Assumptions'!$I$993)*$D287)/DS$43</f>
        <v>39.914469810788759</v>
      </c>
      <c r="DT287" s="101">
        <f>(DT$40*(1-'Model Assumptions'!$I$993)*$D287)/DT$43</f>
        <v>34.959778299962821</v>
      </c>
      <c r="DU287" s="101">
        <f>(DU$40*(1-'Model Assumptions'!$I$993)*$D287)/DU$43</f>
        <v>100.26687804110169</v>
      </c>
      <c r="DV287" s="101">
        <f>(DV$40*(1-'Model Assumptions'!$I$993)*$D287)/DV$43</f>
        <v>96.403203038454322</v>
      </c>
      <c r="DW287" s="101">
        <f>(DW$40*(1-'Model Assumptions'!$I$993)*$D287)/DW$43</f>
        <v>88.674212406831472</v>
      </c>
      <c r="DX287" s="101">
        <f>(DX$40*(1-'Model Assumptions'!$I$993)*$D287)/DX$43</f>
        <v>61.047049417625431</v>
      </c>
      <c r="DY287" s="101">
        <f>(DY$40*(1-'Model Assumptions'!$I$993)*$D287)/DY$43</f>
        <v>57.028171164340925</v>
      </c>
      <c r="DZ287" s="101">
        <f>(DZ$40*(1-'Model Assumptions'!$I$993)*$D287)/DZ$43</f>
        <v>49.300164908514923</v>
      </c>
      <c r="EA287" s="101">
        <f>(EA$40*(1-'Model Assumptions'!$I$993)*$D287)/EA$43</f>
        <v>157.76754958793194</v>
      </c>
      <c r="EB287" s="101">
        <f>(EB$40*(1-'Model Assumptions'!$I$993)*$D287)/EB$43</f>
        <v>154.00559341762607</v>
      </c>
      <c r="EC287" s="101">
        <f>(EC$40*(1-'Model Assumptions'!$I$993)*$D287)/EC$43</f>
        <v>146.48004045068615</v>
      </c>
      <c r="ED287" s="101">
        <f>(ED$40*(1-'Model Assumptions'!$I$993)*$D287)/ED$43</f>
        <v>107.55289956414076</v>
      </c>
      <c r="EE287" s="101">
        <f>(EE$40*(1-'Model Assumptions'!$I$993)*$D287)/EE$43</f>
        <v>103.64033389691637</v>
      </c>
      <c r="EF287" s="101">
        <f>(EF$40*(1-'Model Assumptions'!$I$993)*$D287)/EF$43</f>
        <v>96.115765305773309</v>
      </c>
      <c r="EG287" s="101" t="e">
        <f>(EG$40*(1-'Model Assumptions'!$I$993)*$D287)/EG$43</f>
        <v>#DIV/0!</v>
      </c>
      <c r="EH287" s="101" t="e">
        <f>(EH$40*(1-'Model Assumptions'!$I$993)*$D287)/EH$43</f>
        <v>#DIV/0!</v>
      </c>
      <c r="EI287" s="101" t="e">
        <f>(EI$40*(1-'Model Assumptions'!$I$993)*$D287)/EI$43</f>
        <v>#DIV/0!</v>
      </c>
      <c r="EJ287" s="101" t="e">
        <f>(EJ$40*(1-'Model Assumptions'!$I$993)*$D287)/EJ$43</f>
        <v>#DIV/0!</v>
      </c>
      <c r="EK287" s="101" t="e">
        <f>(EK$40*(1-'Model Assumptions'!$I$993)*$D287)/EK$43</f>
        <v>#DIV/0!</v>
      </c>
      <c r="EL287" s="101" t="e">
        <f>(EL$40*(1-'Model Assumptions'!$I$993)*$D287)/EL$43</f>
        <v>#DIV/0!</v>
      </c>
      <c r="EM287" s="101" t="e">
        <f>(EM$40*(1-'Model Assumptions'!$I$993)*$D287)/EM$43</f>
        <v>#DIV/0!</v>
      </c>
      <c r="EN287" s="101" t="e">
        <f>(EN$40*(1-'Model Assumptions'!$I$993)*$D287)/EN$43</f>
        <v>#DIV/0!</v>
      </c>
      <c r="EO287" s="101" t="e">
        <f>(EO$40*(1-'Model Assumptions'!$I$993)*$D287)/EO$43</f>
        <v>#DIV/0!</v>
      </c>
      <c r="EP287" s="101" t="e">
        <f>(EP$40*(1-'Model Assumptions'!$I$993)*$D287)/EP$43</f>
        <v>#DIV/0!</v>
      </c>
      <c r="EQ287" s="101" t="e">
        <f>(EQ$40*(1-'Model Assumptions'!$I$993)*$D287)/EQ$43</f>
        <v>#DIV/0!</v>
      </c>
      <c r="ER287" s="101" t="e">
        <f>(ER$40*(1-'Model Assumptions'!$I$993)*$D287)/ER$43</f>
        <v>#DIV/0!</v>
      </c>
      <c r="ES287" s="101" t="e">
        <f>(ES$40*(1-'Model Assumptions'!$I$993)*$D287)/ES$43</f>
        <v>#DIV/0!</v>
      </c>
      <c r="ET287" s="101" t="e">
        <f>(ET$40*(1-'Model Assumptions'!$I$993)*$D287)/ET$43</f>
        <v>#DIV/0!</v>
      </c>
      <c r="EU287" s="101" t="e">
        <f>(EU$40*(1-'Model Assumptions'!$I$993)*$D287)/EU$43</f>
        <v>#DIV/0!</v>
      </c>
      <c r="EV287" s="101" t="e">
        <f>(EV$40*(1-'Model Assumptions'!$I$993)*$D287)/EV$43</f>
        <v>#DIV/0!</v>
      </c>
      <c r="EW287" s="101" t="e">
        <f>(EW$40*(1-'Model Assumptions'!$I$993)*$D287)/EW$43</f>
        <v>#DIV/0!</v>
      </c>
      <c r="EX287" s="101" t="e">
        <f>(EX$40*(1-'Model Assumptions'!$I$993)*$D287)/EX$43</f>
        <v>#DIV/0!</v>
      </c>
      <c r="EY287" s="101" t="e">
        <f>(EY$40*(1-'Model Assumptions'!$I$993)*$D287)/EY$43</f>
        <v>#DIV/0!</v>
      </c>
      <c r="EZ287" s="101" t="e">
        <f>(EZ$40*(1-'Model Assumptions'!$I$993)*$D287)/EZ$43</f>
        <v>#DIV/0!</v>
      </c>
      <c r="FA287" s="101" t="e">
        <f>(FA$40*(1-'Model Assumptions'!$I$993)*$D287)/FA$43</f>
        <v>#DIV/0!</v>
      </c>
      <c r="FB287" s="101" t="e">
        <f>(FB$40*(1-'Model Assumptions'!$I$993)*$D287)/FB$43</f>
        <v>#DIV/0!</v>
      </c>
      <c r="FC287" s="101" t="e">
        <f>(FC$40*(1-'Model Assumptions'!$I$993)*$D287)/FC$43</f>
        <v>#DIV/0!</v>
      </c>
      <c r="FD287" s="101" t="e">
        <f>(FD$40*(1-'Model Assumptions'!$I$993)*$D287)/FD$43</f>
        <v>#DIV/0!</v>
      </c>
      <c r="FE287" s="101" t="e">
        <f>(FE$40*(1-'Model Assumptions'!$I$993)*$D287)/FE$43</f>
        <v>#DIV/0!</v>
      </c>
      <c r="FF287" s="101" t="e">
        <f>(FF$40*(1-'Model Assumptions'!$I$993)*$D287)/FF$43</f>
        <v>#DIV/0!</v>
      </c>
      <c r="FG287" s="101" t="e">
        <f>(FG$40*(1-'Model Assumptions'!$I$993)*$D287)/FG$43</f>
        <v>#DIV/0!</v>
      </c>
      <c r="FH287" s="101" t="e">
        <f>(FH$40*(1-'Model Assumptions'!$I$993)*$D287)/FH$43</f>
        <v>#DIV/0!</v>
      </c>
      <c r="FI287" s="101" t="e">
        <f>(FI$40*(1-'Model Assumptions'!$I$993)*$D287)/FI$43</f>
        <v>#DIV/0!</v>
      </c>
      <c r="FJ287" s="101" t="e">
        <f>(FJ$40*(1-'Model Assumptions'!$I$993)*$D287)/FJ$43</f>
        <v>#DIV/0!</v>
      </c>
      <c r="FK287" s="101" t="e">
        <f>(FK$40*(1-'Model Assumptions'!$I$993)*$D287)/FK$43</f>
        <v>#DIV/0!</v>
      </c>
      <c r="FL287" s="101" t="e">
        <f>(FL$40*(1-'Model Assumptions'!$I$993)*$D287)/FL$43</f>
        <v>#DIV/0!</v>
      </c>
      <c r="FM287" s="101" t="e">
        <f>(FM$40*(1-'Model Assumptions'!$I$993)*$D287)/FM$43</f>
        <v>#DIV/0!</v>
      </c>
      <c r="FN287" s="101" t="e">
        <f>(FN$40*(1-'Model Assumptions'!$I$993)*$D287)/FN$43</f>
        <v>#DIV/0!</v>
      </c>
      <c r="FO287" s="101" t="e">
        <f>(FO$40*(1-'Model Assumptions'!$I$993)*$D287)/FO$43</f>
        <v>#DIV/0!</v>
      </c>
      <c r="FP287" s="101" t="e">
        <f>(FP$40*(1-'Model Assumptions'!$I$993)*$D287)/FP$43</f>
        <v>#DIV/0!</v>
      </c>
      <c r="FQ287" s="101" t="e">
        <f>(FQ$40*(1-'Model Assumptions'!$I$993)*$D287)/FQ$43</f>
        <v>#DIV/0!</v>
      </c>
      <c r="FR287" s="101" t="e">
        <f>(FR$40*(1-'Model Assumptions'!$I$993)*$D287)/FR$43</f>
        <v>#DIV/0!</v>
      </c>
      <c r="FS287" s="101" t="e">
        <f>(FS$40*(1-'Model Assumptions'!$I$993)*$D287)/FS$43</f>
        <v>#DIV/0!</v>
      </c>
      <c r="FT287" s="101" t="e">
        <f>(FT$40*(1-'Model Assumptions'!$I$993)*$D287)/FT$43</f>
        <v>#DIV/0!</v>
      </c>
      <c r="FU287" s="101" t="e">
        <f>(FU$40*(1-'Model Assumptions'!$I$993)*$D287)/FU$43</f>
        <v>#DIV/0!</v>
      </c>
      <c r="FV287" s="101" t="e">
        <f>(FV$40*(1-'Model Assumptions'!$I$993)*$D287)/FV$43</f>
        <v>#DIV/0!</v>
      </c>
      <c r="FW287" s="101" t="e">
        <f>(FW$40*(1-'Model Assumptions'!$I$993)*$D287)/FW$43</f>
        <v>#DIV/0!</v>
      </c>
      <c r="FX287" s="101" t="e">
        <f>(FX$40*(1-'Model Assumptions'!$I$993)*$D287)/FX$43</f>
        <v>#DIV/0!</v>
      </c>
      <c r="FY287" s="101" t="e">
        <f>(FY$40*(1-'Model Assumptions'!$I$993)*$D287)/FY$43</f>
        <v>#DIV/0!</v>
      </c>
      <c r="FZ287" s="101" t="e">
        <f>(FZ$40*(1-'Model Assumptions'!$I$993)*$D287)/FZ$43</f>
        <v>#DIV/0!</v>
      </c>
      <c r="GA287" s="101" t="e">
        <f>(GA$40*(1-'Model Assumptions'!$I$993)*$D287)/GA$43</f>
        <v>#DIV/0!</v>
      </c>
      <c r="GB287" s="101" t="e">
        <f>(GB$40*(1-'Model Assumptions'!$I$993)*$D287)/GB$43</f>
        <v>#DIV/0!</v>
      </c>
      <c r="GC287" s="101" t="e">
        <f>(GC$40*(1-'Model Assumptions'!$I$993)*$D287)/GC$43</f>
        <v>#DIV/0!</v>
      </c>
      <c r="GD287" s="101" t="e">
        <f>(GD$40*(1-'Model Assumptions'!$I$993)*$D287)/GD$43</f>
        <v>#DIV/0!</v>
      </c>
      <c r="GE287" s="101" t="e">
        <f>(GE$40*(1-'Model Assumptions'!$I$993)*$D287)/GE$43</f>
        <v>#DIV/0!</v>
      </c>
      <c r="GF287" s="101" t="e">
        <f>(GF$40*(1-'Model Assumptions'!$I$993)*$D287)/GF$43</f>
        <v>#DIV/0!</v>
      </c>
      <c r="GG287" s="101" t="e">
        <f>(GG$40*(1-'Model Assumptions'!$I$993)*$D287)/GG$43</f>
        <v>#DIV/0!</v>
      </c>
      <c r="GH287" s="101" t="e">
        <f>(GH$40*(1-'Model Assumptions'!$I$993)*$D287)/GH$43</f>
        <v>#DIV/0!</v>
      </c>
      <c r="GI287" s="101" t="e">
        <f>(GI$40*(1-'Model Assumptions'!$I$993)*$D287)/GI$43</f>
        <v>#DIV/0!</v>
      </c>
      <c r="GJ287" s="101" t="e">
        <f>(GJ$40*(1-'Model Assumptions'!$I$993)*$D287)/GJ$43</f>
        <v>#DIV/0!</v>
      </c>
      <c r="GK287" s="101" t="e">
        <f>(GK$40*(1-'Model Assumptions'!$I$993)*$D287)/GK$43</f>
        <v>#DIV/0!</v>
      </c>
      <c r="GL287" s="101" t="e">
        <f>(GL$40*(1-'Model Assumptions'!$I$993)*$D287)/GL$43</f>
        <v>#DIV/0!</v>
      </c>
      <c r="GM287" s="101" t="e">
        <f>(GM$40*(1-'Model Assumptions'!$I$993)*$D287)/GM$43</f>
        <v>#DIV/0!</v>
      </c>
      <c r="GN287" s="101" t="e">
        <f>(GN$40*(1-'Model Assumptions'!$I$993)*$D287)/GN$43</f>
        <v>#DIV/0!</v>
      </c>
      <c r="GO287" s="101" t="e">
        <f>(GO$40*(1-'Model Assumptions'!$I$993)*$D287)/GO$43</f>
        <v>#DIV/0!</v>
      </c>
      <c r="GP287" s="101" t="e">
        <f>(GP$40*(1-'Model Assumptions'!$I$993)*$D287)/GP$43</f>
        <v>#DIV/0!</v>
      </c>
      <c r="GQ287" s="101" t="e">
        <f>(GQ$40*(1-'Model Assumptions'!$I$993)*$D287)/GQ$43</f>
        <v>#DIV/0!</v>
      </c>
      <c r="GR287" s="101" t="e">
        <f>(GR$40*(1-'Model Assumptions'!$I$993)*$D287)/GR$43</f>
        <v>#DIV/0!</v>
      </c>
      <c r="GS287" s="101" t="e">
        <f>(GS$40*(1-'Model Assumptions'!$I$993)*$D287)/GS$43</f>
        <v>#DIV/0!</v>
      </c>
      <c r="GT287" s="101" t="e">
        <f>(GT$40*(1-'Model Assumptions'!$I$993)*$D287)/GT$43</f>
        <v>#DIV/0!</v>
      </c>
      <c r="GU287" s="101" t="e">
        <f>(GU$40*(1-'Model Assumptions'!$I$993)*$D287)/GU$43</f>
        <v>#DIV/0!</v>
      </c>
      <c r="GV287" s="101" t="e">
        <f>(GV$40*(1-'Model Assumptions'!$I$993)*$D287)/GV$43</f>
        <v>#DIV/0!</v>
      </c>
      <c r="GX287" s="230"/>
    </row>
    <row r="288" spans="1:206" ht="12" hidden="1" customHeight="1" x14ac:dyDescent="0.2">
      <c r="A288" s="230"/>
      <c r="B288" s="230"/>
      <c r="C288" s="102">
        <f t="shared" si="382"/>
        <v>42</v>
      </c>
      <c r="D288" s="122">
        <f>1/(1+'Model Assumptions'!$I$991/12)^C287</f>
        <v>0.84326129030359331</v>
      </c>
      <c r="E288" s="101">
        <f>(E$40*(1-'Model Assumptions'!$I$993)*$D288)/E$43</f>
        <v>93.761590422888801</v>
      </c>
      <c r="F288" s="101">
        <f>(F$40*(1-'Model Assumptions'!$I$993)*$D288)/F$43</f>
        <v>91.333735760443474</v>
      </c>
      <c r="G288" s="101">
        <f>(G$40*(1-'Model Assumptions'!$I$993)*$D288)/G$43</f>
        <v>84.050171773107465</v>
      </c>
      <c r="H288" s="101">
        <f>(H$40*(1-'Model Assumptions'!$I$993)*$D288)/H$43</f>
        <v>62.968681678582165</v>
      </c>
      <c r="I288" s="101">
        <f>(I$40*(1-'Model Assumptions'!$I$993)*$D288)/I$43</f>
        <v>60.443451418639007</v>
      </c>
      <c r="J288" s="101">
        <f>(J$40*(1-'Model Assumptions'!$I$993)*$D288)/J$43</f>
        <v>53.64676541879205</v>
      </c>
      <c r="K288" s="101">
        <f>(K$40*(1-'Model Assumptions'!$I$993)*$D288)/K$43</f>
        <v>106.83540806009442</v>
      </c>
      <c r="L288" s="101">
        <f>(L$40*(1-'Model Assumptions'!$I$993)*$D288)/L$43</f>
        <v>104.20986132890356</v>
      </c>
      <c r="M288" s="101">
        <f>(M$40*(1-'Model Assumptions'!$I$993)*$D288)/M$43</f>
        <v>96.333221135330902</v>
      </c>
      <c r="N288" s="101">
        <f>(N$40*(1-'Model Assumptions'!$I$993)*$D288)/N$43</f>
        <v>72.446137483368759</v>
      </c>
      <c r="O288" s="101">
        <f>(O$40*(1-'Model Assumptions'!$I$993)*$D288)/O$43</f>
        <v>69.71569958843024</v>
      </c>
      <c r="P288" s="101">
        <f>(P$40*(1-'Model Assumptions'!$I$993)*$D288)/P$43</f>
        <v>62.36351521359579</v>
      </c>
      <c r="Q288" s="101">
        <f>(Q$40*(1-'Model Assumptions'!$I$993)*$D288)/Q$43</f>
        <v>106.71940692884704</v>
      </c>
      <c r="R288" s="101">
        <f>(R$40*(1-'Model Assumptions'!$I$993)*$D288)/R$43</f>
        <v>104.09712783515607</v>
      </c>
      <c r="S288" s="101">
        <f>(S$40*(1-'Model Assumptions'!$I$993)*$D288)/S$43</f>
        <v>96.228656735333274</v>
      </c>
      <c r="T288" s="101">
        <f>(T$40*(1-'Model Assumptions'!$I$993)*$D288)/T$43</f>
        <v>72.366407128370554</v>
      </c>
      <c r="U288" s="101">
        <f>(U$40*(1-'Model Assumptions'!$I$993)*$D288)/U$43</f>
        <v>69.639890398431959</v>
      </c>
      <c r="V288" s="101">
        <f>(V$40*(1-'Model Assumptions'!$I$993)*$D288)/V$43</f>
        <v>62.295548353597319</v>
      </c>
      <c r="W288" s="101">
        <f>(W$40*(1-'Model Assumptions'!$I$993)*$D288)/W$43</f>
        <v>194.75609645186475</v>
      </c>
      <c r="X288" s="101">
        <f>(X$40*(1-'Model Assumptions'!$I$993)*$D288)/X$43</f>
        <v>191.20907594569465</v>
      </c>
      <c r="Y288" s="101">
        <f>(Y$40*(1-'Model Assumptions'!$I$993)*$D288)/Y$43</f>
        <v>180.56638060843423</v>
      </c>
      <c r="Z288" s="101">
        <f>(Z$40*(1-'Model Assumptions'!$I$993)*$D288)/Z$43</f>
        <v>138.209302751888</v>
      </c>
      <c r="AA288" s="101">
        <f>(AA$40*(1-'Model Assumptions'!$I$993)*$D288)/AA$43</f>
        <v>134.52079354197105</v>
      </c>
      <c r="AB288" s="101">
        <f>(AB$40*(1-'Model Assumptions'!$I$993)*$D288)/AB$43</f>
        <v>124.58848259719471</v>
      </c>
      <c r="AC288" s="101">
        <f>(AC$40*(1-'Model Assumptions'!$I$993)*$D288)/AC$43</f>
        <v>166.85047220249308</v>
      </c>
      <c r="AD288" s="101">
        <f>(AD$40*(1-'Model Assumptions'!$I$993)*$D288)/AD$43</f>
        <v>163.29364878382316</v>
      </c>
      <c r="AE288" s="101">
        <f>(AE$40*(1-'Model Assumptions'!$I$993)*$D288)/AE$43</f>
        <v>152.62154470906347</v>
      </c>
      <c r="AF288" s="101">
        <f>(AF$40*(1-'Model Assumptions'!$I$993)*$D288)/AF$43</f>
        <v>115.83644231739176</v>
      </c>
      <c r="AG288" s="101">
        <f>(AG$40*(1-'Model Assumptions'!$I$993)*$D288)/AG$43</f>
        <v>112.13616961247506</v>
      </c>
      <c r="AH288" s="101">
        <f>(AH$40*(1-'Model Assumptions'!$I$993)*$D288)/AH$43</f>
        <v>102.17510345769936</v>
      </c>
      <c r="AI288" s="101">
        <f>(AI$40*(1-'Model Assumptions'!$I$993)*$D288)/AI$43</f>
        <v>195.22990388935406</v>
      </c>
      <c r="AJ288" s="101">
        <f>(AJ$40*(1-'Model Assumptions'!$I$993)*$D288)/AJ$43</f>
        <v>191.39859892069035</v>
      </c>
      <c r="AK288" s="101">
        <f>(AK$40*(1-'Model Assumptions'!$I$993)*$D288)/AK$43</f>
        <v>179.90141637719924</v>
      </c>
      <c r="AL288" s="101">
        <f>(AL$40*(1-'Model Assumptions'!$I$993)*$D288)/AL$43</f>
        <v>137.17672930191122</v>
      </c>
      <c r="AM288" s="101">
        <f>(AM$40*(1-'Model Assumptions'!$I$993)*$D288)/AM$43</f>
        <v>133.191518607001</v>
      </c>
      <c r="AN288" s="101">
        <f>(AN$40*(1-'Model Assumptions'!$I$993)*$D288)/AN$43</f>
        <v>122.46190411224256</v>
      </c>
      <c r="AO288" s="101">
        <f>(AO$40*(1-'Model Assumptions'!$I$993)*$D288)/AO$43</f>
        <v>174.90029718356186</v>
      </c>
      <c r="AP288" s="101">
        <f>(AP$40*(1-'Model Assumptions'!$I$993)*$D288)/AP$43</f>
        <v>171.17355661489577</v>
      </c>
      <c r="AQ288" s="101">
        <f>(AQ$40*(1-'Model Assumptions'!$I$993)*$D288)/AQ$43</f>
        <v>159.99333490889751</v>
      </c>
      <c r="AR288" s="101">
        <f>(AR$40*(1-'Model Assumptions'!$I$993)*$D288)/AR$43</f>
        <v>121.43455888226572</v>
      </c>
      <c r="AS288" s="101">
        <f>(AS$40*(1-'Model Assumptions'!$I$993)*$D288)/AS$43</f>
        <v>117.55914080735297</v>
      </c>
      <c r="AT288" s="101">
        <f>(AT$40*(1-'Model Assumptions'!$I$993)*$D288)/AT$43</f>
        <v>107.12361368758793</v>
      </c>
      <c r="AU288" s="101">
        <f>(AU$40*(1-'Model Assumptions'!$I$993)*$D288)/AU$43</f>
        <v>210.66785725775648</v>
      </c>
      <c r="AV288" s="101">
        <f>(AV$40*(1-'Model Assumptions'!$I$993)*$D288)/AV$43</f>
        <v>206.68950860159609</v>
      </c>
      <c r="AW288" s="101">
        <f>(AW$40*(1-'Model Assumptions'!$I$993)*$D288)/AW$43</f>
        <v>194.75773027061473</v>
      </c>
      <c r="AX288" s="101">
        <f>(AX$40*(1-'Model Assumptions'!$I$993)*$D288)/AX$43</f>
        <v>148.8055976366494</v>
      </c>
      <c r="AY288" s="101">
        <f>(AY$40*(1-'Model Assumptions'!$I$993)*$D288)/AY$43</f>
        <v>144.66876856174255</v>
      </c>
      <c r="AZ288" s="101">
        <f>(AZ$40*(1-'Model Assumptions'!$I$993)*$D288)/AZ$43</f>
        <v>133.53265996199329</v>
      </c>
      <c r="BA288" s="101">
        <f>(BA$40*(1-'Model Assumptions'!$I$993)*$D288)/BA$43</f>
        <v>169.37798980868618</v>
      </c>
      <c r="BB288" s="101">
        <f>(BB$40*(1-'Model Assumptions'!$I$993)*$D288)/BB$43</f>
        <v>164.80329730878921</v>
      </c>
      <c r="BC288" s="101">
        <f>(BC$40*(1-'Model Assumptions'!$I$993)*$D288)/BC$43</f>
        <v>151.0841212653481</v>
      </c>
      <c r="BD288" s="101">
        <f>(BD$40*(1-'Model Assumptions'!$I$993)*$D288)/BD$43</f>
        <v>112.81714526745974</v>
      </c>
      <c r="BE288" s="101">
        <f>(BE$40*(1-'Model Assumptions'!$I$993)*$D288)/BE$43</f>
        <v>108.06207917756682</v>
      </c>
      <c r="BF288" s="101">
        <f>(BF$40*(1-'Model Assumptions'!$I$993)*$D288)/BF$43</f>
        <v>95.255554287855162</v>
      </c>
      <c r="BG288" s="101">
        <f>(BG$40*(1-'Model Assumptions'!$I$993)*$D288)/BG$43</f>
        <v>214.9206874639107</v>
      </c>
      <c r="BH288" s="101">
        <f>(BH$40*(1-'Model Assumptions'!$I$993)*$D288)/BH$43</f>
        <v>210.35089642026358</v>
      </c>
      <c r="BI288" s="101">
        <f>(BI$40*(1-'Model Assumptions'!$I$993)*$D288)/BI$43</f>
        <v>196.64315710807224</v>
      </c>
      <c r="BJ288" s="101">
        <f>(BJ$40*(1-'Model Assumptions'!$I$993)*$D288)/BJ$43</f>
        <v>149.27221627163891</v>
      </c>
      <c r="BK288" s="101">
        <f>(BK$40*(1-'Model Assumptions'!$I$993)*$D288)/BK$43</f>
        <v>144.5197642917459</v>
      </c>
      <c r="BL288" s="101">
        <f>(BL$40*(1-'Model Assumptions'!$I$993)*$D288)/BL$43</f>
        <v>131.72630995203397</v>
      </c>
      <c r="BM288" s="101">
        <f>(BM$40*(1-'Model Assumptions'!$I$993)*$D288)/BM$43</f>
        <v>221.64221780125936</v>
      </c>
      <c r="BN288" s="101">
        <f>(BN$40*(1-'Model Assumptions'!$I$993)*$D288)/BN$43</f>
        <v>216.49732255762521</v>
      </c>
      <c r="BO288" s="101">
        <f>(BO$40*(1-'Model Assumptions'!$I$993)*$D288)/BO$43</f>
        <v>201.06590446422271</v>
      </c>
      <c r="BP288" s="101">
        <f>(BP$40*(1-'Model Assumptions'!$I$993)*$D288)/BP$43</f>
        <v>151.798753586582</v>
      </c>
      <c r="BQ288" s="101">
        <f>(BQ$40*(1-'Model Assumptions'!$I$993)*$D288)/BQ$43</f>
        <v>146.44897747170248</v>
      </c>
      <c r="BR288" s="101">
        <f>(BR$40*(1-'Model Assumptions'!$I$993)*$D288)/BR$43</f>
        <v>132.04523137202679</v>
      </c>
      <c r="BS288" s="101">
        <f>(BS$40*(1-'Model Assumptions'!$I$993)*$D288)/BS$43</f>
        <v>185.98902503956219</v>
      </c>
      <c r="BT288" s="101">
        <f>(BT$40*(1-'Model Assumptions'!$I$993)*$D288)/BT$43</f>
        <v>181.45517800841424</v>
      </c>
      <c r="BU288" s="101">
        <f>(BU$40*(1-'Model Assumptions'!$I$993)*$D288)/BU$43</f>
        <v>167.85690455247041</v>
      </c>
      <c r="BV288" s="101">
        <f>(BV$40*(1-'Model Assumptions'!$I$993)*$D288)/BV$43</f>
        <v>126.30856697715596</v>
      </c>
      <c r="BW288" s="101">
        <f>(BW$40*(1-'Model Assumptions'!$I$993)*$D288)/BW$43</f>
        <v>121.5940195922621</v>
      </c>
      <c r="BX288" s="101">
        <f>(BX$40*(1-'Model Assumptions'!$I$993)*$D288)/BX$43</f>
        <v>108.90120848754789</v>
      </c>
      <c r="BY288" s="101">
        <f>(BY$40*(1-'Model Assumptions'!$I$993)*$D288)/BY$43</f>
        <v>254.26304296302484</v>
      </c>
      <c r="BZ288" s="101">
        <f>(BZ$40*(1-'Model Assumptions'!$I$993)*$D288)/BZ$43</f>
        <v>248.86490581314641</v>
      </c>
      <c r="CA288" s="101">
        <f>(CA$40*(1-'Model Assumptions'!$I$993)*$D288)/CA$43</f>
        <v>232.67212818226099</v>
      </c>
      <c r="CB288" s="101">
        <f>(CB$40*(1-'Model Assumptions'!$I$993)*$D288)/CB$43</f>
        <v>176.63802680602274</v>
      </c>
      <c r="CC288" s="101">
        <f>(CC$40*(1-'Model Assumptions'!$I$993)*$D288)/CC$43</f>
        <v>171.02422558114912</v>
      </c>
      <c r="CD288" s="101">
        <f>(CD$40*(1-'Model Assumptions'!$I$993)*$D288)/CD$43</f>
        <v>155.9107486164894</v>
      </c>
      <c r="CE288" s="101">
        <f>(CE$40*(1-'Model Assumptions'!$I$993)*$D288)/CE$43</f>
        <v>249.95793055687182</v>
      </c>
      <c r="CF288" s="101">
        <f>(CF$40*(1-'Model Assumptions'!$I$993)*$D288)/CF$43</f>
        <v>243.88502626325854</v>
      </c>
      <c r="CG288" s="101">
        <f>(CG$40*(1-'Model Assumptions'!$I$993)*$D288)/CG$43</f>
        <v>225.66141192616885</v>
      </c>
      <c r="CH288" s="101">
        <f>(CH$40*(1-'Model Assumptions'!$I$993)*$D288)/CH$43</f>
        <v>169.83872669617583</v>
      </c>
      <c r="CI288" s="101">
        <f>(CI$40*(1-'Model Assumptions'!$I$993)*$D288)/CI$43</f>
        <v>163.52172988131804</v>
      </c>
      <c r="CJ288" s="101">
        <f>(CJ$40*(1-'Model Assumptions'!$I$993)*$D288)/CJ$43</f>
        <v>146.513023166701</v>
      </c>
      <c r="CK288" s="101">
        <f>(CK$40*(1-'Model Assumptions'!$I$993)*$D288)/CK$43</f>
        <v>318.37409071158135</v>
      </c>
      <c r="CL288" s="101">
        <f>(CL$40*(1-'Model Assumptions'!$I$993)*$D288)/CL$43</f>
        <v>311.8992670054771</v>
      </c>
      <c r="CM288" s="101">
        <f>(CM$40*(1-'Model Assumptions'!$I$993)*$D288)/CM$43</f>
        <v>292.47479588716448</v>
      </c>
      <c r="CN288" s="101">
        <f>(CN$40*(1-'Model Assumptions'!$I$993)*$D288)/CN$43</f>
        <v>222.58493121998814</v>
      </c>
      <c r="CO288" s="101">
        <f>(CO$40*(1-'Model Assumptions'!$I$993)*$D288)/CO$43</f>
        <v>215.85098386013976</v>
      </c>
      <c r="CP288" s="101">
        <f>(CP$40*(1-'Model Assumptions'!$I$993)*$D288)/CP$43</f>
        <v>197.72213101054797</v>
      </c>
      <c r="CQ288" s="101">
        <f>(CQ$40*(1-'Model Assumptions'!$I$993)*$D288)/CQ$43</f>
        <v>367.58471146047327</v>
      </c>
      <c r="CR288" s="101">
        <f>(CR$40*(1-'Model Assumptions'!$I$993)*$D288)/CR$43</f>
        <v>360.11652595439142</v>
      </c>
      <c r="CS288" s="101">
        <f>(CS$40*(1-'Model Assumptions'!$I$993)*$D288)/CS$43</f>
        <v>337.71033561739591</v>
      </c>
      <c r="CT288" s="101">
        <f>(CT$40*(1-'Model Assumptions'!$I$993)*$D288)/CT$43</f>
        <v>257.02190930421273</v>
      </c>
      <c r="CU288" s="101">
        <f>(CU$40*(1-'Model Assumptions'!$I$993)*$D288)/CU$43</f>
        <v>249.2553884943876</v>
      </c>
      <c r="CV288" s="101">
        <f>(CV$40*(1-'Model Assumptions'!$I$993)*$D288)/CV$43</f>
        <v>228.34250849485849</v>
      </c>
      <c r="CW288" s="101">
        <f>(CW$40*(1-'Model Assumptions'!$I$993)*$D288)/CW$43</f>
        <v>333.64702838623737</v>
      </c>
      <c r="CX288" s="101">
        <f>(CX$40*(1-'Model Assumptions'!$I$993)*$D288)/CX$43</f>
        <v>325.92886861141119</v>
      </c>
      <c r="CY288" s="101">
        <f>(CY$40*(1-'Model Assumptions'!$I$993)*$D288)/CY$43</f>
        <v>302.77112164943259</v>
      </c>
      <c r="CZ288" s="101">
        <f>(CZ$40*(1-'Model Assumptions'!$I$993)*$D288)/CZ$43</f>
        <v>228.63267470485198</v>
      </c>
      <c r="DA288" s="101">
        <f>(DA$40*(1-'Model Assumptions'!$I$993)*$D288)/DA$43</f>
        <v>220.60474289503273</v>
      </c>
      <c r="DB288" s="101">
        <f>(DB$40*(1-'Model Assumptions'!$I$993)*$D288)/DB$43</f>
        <v>198.99128141551941</v>
      </c>
      <c r="DC288" s="101">
        <f>(DC$40*(1-'Model Assumptions'!$I$993)*$D288)/DC$43</f>
        <v>65.601090448522882</v>
      </c>
      <c r="DD288" s="101">
        <f>(DD$40*(1-'Model Assumptions'!$I$993)*$D288)/DD$43</f>
        <v>63.044164104830458</v>
      </c>
      <c r="DE288" s="101">
        <f>(DE$40*(1-'Model Assumptions'!$I$993)*$D288)/DE$43</f>
        <v>57.933579054945533</v>
      </c>
      <c r="DF288" s="101">
        <f>(DF$40*(1-'Model Assumptions'!$I$993)*$D288)/DF$43</f>
        <v>39.803745914103757</v>
      </c>
      <c r="DG288" s="101">
        <f>(DG$40*(1-'Model Assumptions'!$I$993)*$D288)/DG$43</f>
        <v>37.146503099163589</v>
      </c>
      <c r="DH288" s="101">
        <f>(DH$40*(1-'Model Assumptions'!$I$993)*$D288)/DH$43</f>
        <v>32.034610994278687</v>
      </c>
      <c r="DI288" s="101">
        <f>(DI$40*(1-'Model Assumptions'!$I$993)*$D288)/DI$43</f>
        <v>54.96166274876245</v>
      </c>
      <c r="DJ288" s="101">
        <f>(DJ$40*(1-'Model Assumptions'!$I$993)*$D288)/DJ$43</f>
        <v>52.808289636310924</v>
      </c>
      <c r="DK288" s="101">
        <f>(DK$40*(1-'Model Assumptions'!$I$993)*$D288)/DK$43</f>
        <v>48.49990959265795</v>
      </c>
      <c r="DL288" s="101">
        <f>(DL$40*(1-'Model Assumptions'!$I$993)*$D288)/DL$43</f>
        <v>33.284155574250555</v>
      </c>
      <c r="DM288" s="101">
        <f>(DM$40*(1-'Model Assumptions'!$I$993)*$D288)/DM$43</f>
        <v>31.043863304300999</v>
      </c>
      <c r="DN288" s="101">
        <f>(DN$40*(1-'Model Assumptions'!$I$993)*$D288)/DN$43</f>
        <v>26.735810024397999</v>
      </c>
      <c r="DO288" s="101">
        <f>(DO$40*(1-'Model Assumptions'!$I$993)*$D288)/DO$43</f>
        <v>68.190693167214576</v>
      </c>
      <c r="DP288" s="101">
        <f>(DP$40*(1-'Model Assumptions'!$I$993)*$D288)/DP$43</f>
        <v>65.723626854770117</v>
      </c>
      <c r="DQ288" s="101">
        <f>(DQ$40*(1-'Model Assumptions'!$I$993)*$D288)/DQ$43</f>
        <v>60.78786041113127</v>
      </c>
      <c r="DR288" s="101">
        <f>(DR$40*(1-'Model Assumptions'!$I$993)*$D288)/DR$43</f>
        <v>42.31459856904722</v>
      </c>
      <c r="DS288" s="101">
        <f>(DS$40*(1-'Model Assumptions'!$I$993)*$D288)/DS$43</f>
        <v>39.748849604104983</v>
      </c>
      <c r="DT288" s="101">
        <f>(DT$40*(1-'Model Assumptions'!$I$993)*$D288)/DT$43</f>
        <v>34.814716979216087</v>
      </c>
      <c r="DU288" s="101">
        <f>(DU$40*(1-'Model Assumptions'!$I$993)*$D288)/DU$43</f>
        <v>99.850832904001706</v>
      </c>
      <c r="DV288" s="101">
        <f>(DV$40*(1-'Model Assumptions'!$I$993)*$D288)/DV$43</f>
        <v>96.003189747838334</v>
      </c>
      <c r="DW288" s="101">
        <f>(DW$40*(1-'Model Assumptions'!$I$993)*$D288)/DW$43</f>
        <v>88.306269616761639</v>
      </c>
      <c r="DX288" s="101">
        <f>(DX$40*(1-'Model Assumptions'!$I$993)*$D288)/DX$43</f>
        <v>60.79374215863114</v>
      </c>
      <c r="DY288" s="101">
        <f>(DY$40*(1-'Model Assumptions'!$I$993)*$D288)/DY$43</f>
        <v>56.791539748721249</v>
      </c>
      <c r="DZ288" s="101">
        <f>(DZ$40*(1-'Model Assumptions'!$I$993)*$D288)/DZ$43</f>
        <v>49.095599908894535</v>
      </c>
      <c r="EA288" s="101">
        <f>(EA$40*(1-'Model Assumptions'!$I$993)*$D288)/EA$43</f>
        <v>157.11291245271232</v>
      </c>
      <c r="EB288" s="101">
        <f>(EB$40*(1-'Model Assumptions'!$I$993)*$D288)/EB$43</f>
        <v>153.3665660590467</v>
      </c>
      <c r="EC288" s="101">
        <f>(EC$40*(1-'Model Assumptions'!$I$993)*$D288)/EC$43</f>
        <v>145.87223945296546</v>
      </c>
      <c r="ED288" s="101">
        <f>(ED$40*(1-'Model Assumptions'!$I$993)*$D288)/ED$43</f>
        <v>107.10662197258831</v>
      </c>
      <c r="EE288" s="101">
        <f>(EE$40*(1-'Model Assumptions'!$I$993)*$D288)/EE$43</f>
        <v>103.21029101767606</v>
      </c>
      <c r="EF288" s="101">
        <f>(EF$40*(1-'Model Assumptions'!$I$993)*$D288)/EF$43</f>
        <v>95.716944702844785</v>
      </c>
      <c r="EG288" s="101" t="e">
        <f>(EG$40*(1-'Model Assumptions'!$I$993)*$D288)/EG$43</f>
        <v>#DIV/0!</v>
      </c>
      <c r="EH288" s="101" t="e">
        <f>(EH$40*(1-'Model Assumptions'!$I$993)*$D288)/EH$43</f>
        <v>#DIV/0!</v>
      </c>
      <c r="EI288" s="101" t="e">
        <f>(EI$40*(1-'Model Assumptions'!$I$993)*$D288)/EI$43</f>
        <v>#DIV/0!</v>
      </c>
      <c r="EJ288" s="101" t="e">
        <f>(EJ$40*(1-'Model Assumptions'!$I$993)*$D288)/EJ$43</f>
        <v>#DIV/0!</v>
      </c>
      <c r="EK288" s="101" t="e">
        <f>(EK$40*(1-'Model Assumptions'!$I$993)*$D288)/EK$43</f>
        <v>#DIV/0!</v>
      </c>
      <c r="EL288" s="101" t="e">
        <f>(EL$40*(1-'Model Assumptions'!$I$993)*$D288)/EL$43</f>
        <v>#DIV/0!</v>
      </c>
      <c r="EM288" s="101" t="e">
        <f>(EM$40*(1-'Model Assumptions'!$I$993)*$D288)/EM$43</f>
        <v>#DIV/0!</v>
      </c>
      <c r="EN288" s="101" t="e">
        <f>(EN$40*(1-'Model Assumptions'!$I$993)*$D288)/EN$43</f>
        <v>#DIV/0!</v>
      </c>
      <c r="EO288" s="101" t="e">
        <f>(EO$40*(1-'Model Assumptions'!$I$993)*$D288)/EO$43</f>
        <v>#DIV/0!</v>
      </c>
      <c r="EP288" s="101" t="e">
        <f>(EP$40*(1-'Model Assumptions'!$I$993)*$D288)/EP$43</f>
        <v>#DIV/0!</v>
      </c>
      <c r="EQ288" s="101" t="e">
        <f>(EQ$40*(1-'Model Assumptions'!$I$993)*$D288)/EQ$43</f>
        <v>#DIV/0!</v>
      </c>
      <c r="ER288" s="101" t="e">
        <f>(ER$40*(1-'Model Assumptions'!$I$993)*$D288)/ER$43</f>
        <v>#DIV/0!</v>
      </c>
      <c r="ES288" s="101" t="e">
        <f>(ES$40*(1-'Model Assumptions'!$I$993)*$D288)/ES$43</f>
        <v>#DIV/0!</v>
      </c>
      <c r="ET288" s="101" t="e">
        <f>(ET$40*(1-'Model Assumptions'!$I$993)*$D288)/ET$43</f>
        <v>#DIV/0!</v>
      </c>
      <c r="EU288" s="101" t="e">
        <f>(EU$40*(1-'Model Assumptions'!$I$993)*$D288)/EU$43</f>
        <v>#DIV/0!</v>
      </c>
      <c r="EV288" s="101" t="e">
        <f>(EV$40*(1-'Model Assumptions'!$I$993)*$D288)/EV$43</f>
        <v>#DIV/0!</v>
      </c>
      <c r="EW288" s="101" t="e">
        <f>(EW$40*(1-'Model Assumptions'!$I$993)*$D288)/EW$43</f>
        <v>#DIV/0!</v>
      </c>
      <c r="EX288" s="101" t="e">
        <f>(EX$40*(1-'Model Assumptions'!$I$993)*$D288)/EX$43</f>
        <v>#DIV/0!</v>
      </c>
      <c r="EY288" s="101" t="e">
        <f>(EY$40*(1-'Model Assumptions'!$I$993)*$D288)/EY$43</f>
        <v>#DIV/0!</v>
      </c>
      <c r="EZ288" s="101" t="e">
        <f>(EZ$40*(1-'Model Assumptions'!$I$993)*$D288)/EZ$43</f>
        <v>#DIV/0!</v>
      </c>
      <c r="FA288" s="101" t="e">
        <f>(FA$40*(1-'Model Assumptions'!$I$993)*$D288)/FA$43</f>
        <v>#DIV/0!</v>
      </c>
      <c r="FB288" s="101" t="e">
        <f>(FB$40*(1-'Model Assumptions'!$I$993)*$D288)/FB$43</f>
        <v>#DIV/0!</v>
      </c>
      <c r="FC288" s="101" t="e">
        <f>(FC$40*(1-'Model Assumptions'!$I$993)*$D288)/FC$43</f>
        <v>#DIV/0!</v>
      </c>
      <c r="FD288" s="101" t="e">
        <f>(FD$40*(1-'Model Assumptions'!$I$993)*$D288)/FD$43</f>
        <v>#DIV/0!</v>
      </c>
      <c r="FE288" s="101" t="e">
        <f>(FE$40*(1-'Model Assumptions'!$I$993)*$D288)/FE$43</f>
        <v>#DIV/0!</v>
      </c>
      <c r="FF288" s="101" t="e">
        <f>(FF$40*(1-'Model Assumptions'!$I$993)*$D288)/FF$43</f>
        <v>#DIV/0!</v>
      </c>
      <c r="FG288" s="101" t="e">
        <f>(FG$40*(1-'Model Assumptions'!$I$993)*$D288)/FG$43</f>
        <v>#DIV/0!</v>
      </c>
      <c r="FH288" s="101" t="e">
        <f>(FH$40*(1-'Model Assumptions'!$I$993)*$D288)/FH$43</f>
        <v>#DIV/0!</v>
      </c>
      <c r="FI288" s="101" t="e">
        <f>(FI$40*(1-'Model Assumptions'!$I$993)*$D288)/FI$43</f>
        <v>#DIV/0!</v>
      </c>
      <c r="FJ288" s="101" t="e">
        <f>(FJ$40*(1-'Model Assumptions'!$I$993)*$D288)/FJ$43</f>
        <v>#DIV/0!</v>
      </c>
      <c r="FK288" s="101" t="e">
        <f>(FK$40*(1-'Model Assumptions'!$I$993)*$D288)/FK$43</f>
        <v>#DIV/0!</v>
      </c>
      <c r="FL288" s="101" t="e">
        <f>(FL$40*(1-'Model Assumptions'!$I$993)*$D288)/FL$43</f>
        <v>#DIV/0!</v>
      </c>
      <c r="FM288" s="101" t="e">
        <f>(FM$40*(1-'Model Assumptions'!$I$993)*$D288)/FM$43</f>
        <v>#DIV/0!</v>
      </c>
      <c r="FN288" s="101" t="e">
        <f>(FN$40*(1-'Model Assumptions'!$I$993)*$D288)/FN$43</f>
        <v>#DIV/0!</v>
      </c>
      <c r="FO288" s="101" t="e">
        <f>(FO$40*(1-'Model Assumptions'!$I$993)*$D288)/FO$43</f>
        <v>#DIV/0!</v>
      </c>
      <c r="FP288" s="101" t="e">
        <f>(FP$40*(1-'Model Assumptions'!$I$993)*$D288)/FP$43</f>
        <v>#DIV/0!</v>
      </c>
      <c r="FQ288" s="101" t="e">
        <f>(FQ$40*(1-'Model Assumptions'!$I$993)*$D288)/FQ$43</f>
        <v>#DIV/0!</v>
      </c>
      <c r="FR288" s="101" t="e">
        <f>(FR$40*(1-'Model Assumptions'!$I$993)*$D288)/FR$43</f>
        <v>#DIV/0!</v>
      </c>
      <c r="FS288" s="101" t="e">
        <f>(FS$40*(1-'Model Assumptions'!$I$993)*$D288)/FS$43</f>
        <v>#DIV/0!</v>
      </c>
      <c r="FT288" s="101" t="e">
        <f>(FT$40*(1-'Model Assumptions'!$I$993)*$D288)/FT$43</f>
        <v>#DIV/0!</v>
      </c>
      <c r="FU288" s="101" t="e">
        <f>(FU$40*(1-'Model Assumptions'!$I$993)*$D288)/FU$43</f>
        <v>#DIV/0!</v>
      </c>
      <c r="FV288" s="101" t="e">
        <f>(FV$40*(1-'Model Assumptions'!$I$993)*$D288)/FV$43</f>
        <v>#DIV/0!</v>
      </c>
      <c r="FW288" s="101" t="e">
        <f>(FW$40*(1-'Model Assumptions'!$I$993)*$D288)/FW$43</f>
        <v>#DIV/0!</v>
      </c>
      <c r="FX288" s="101" t="e">
        <f>(FX$40*(1-'Model Assumptions'!$I$993)*$D288)/FX$43</f>
        <v>#DIV/0!</v>
      </c>
      <c r="FY288" s="101" t="e">
        <f>(FY$40*(1-'Model Assumptions'!$I$993)*$D288)/FY$43</f>
        <v>#DIV/0!</v>
      </c>
      <c r="FZ288" s="101" t="e">
        <f>(FZ$40*(1-'Model Assumptions'!$I$993)*$D288)/FZ$43</f>
        <v>#DIV/0!</v>
      </c>
      <c r="GA288" s="101" t="e">
        <f>(GA$40*(1-'Model Assumptions'!$I$993)*$D288)/GA$43</f>
        <v>#DIV/0!</v>
      </c>
      <c r="GB288" s="101" t="e">
        <f>(GB$40*(1-'Model Assumptions'!$I$993)*$D288)/GB$43</f>
        <v>#DIV/0!</v>
      </c>
      <c r="GC288" s="101" t="e">
        <f>(GC$40*(1-'Model Assumptions'!$I$993)*$D288)/GC$43</f>
        <v>#DIV/0!</v>
      </c>
      <c r="GD288" s="101" t="e">
        <f>(GD$40*(1-'Model Assumptions'!$I$993)*$D288)/GD$43</f>
        <v>#DIV/0!</v>
      </c>
      <c r="GE288" s="101" t="e">
        <f>(GE$40*(1-'Model Assumptions'!$I$993)*$D288)/GE$43</f>
        <v>#DIV/0!</v>
      </c>
      <c r="GF288" s="101" t="e">
        <f>(GF$40*(1-'Model Assumptions'!$I$993)*$D288)/GF$43</f>
        <v>#DIV/0!</v>
      </c>
      <c r="GG288" s="101" t="e">
        <f>(GG$40*(1-'Model Assumptions'!$I$993)*$D288)/GG$43</f>
        <v>#DIV/0!</v>
      </c>
      <c r="GH288" s="101" t="e">
        <f>(GH$40*(1-'Model Assumptions'!$I$993)*$D288)/GH$43</f>
        <v>#DIV/0!</v>
      </c>
      <c r="GI288" s="101" t="e">
        <f>(GI$40*(1-'Model Assumptions'!$I$993)*$D288)/GI$43</f>
        <v>#DIV/0!</v>
      </c>
      <c r="GJ288" s="101" t="e">
        <f>(GJ$40*(1-'Model Assumptions'!$I$993)*$D288)/GJ$43</f>
        <v>#DIV/0!</v>
      </c>
      <c r="GK288" s="101" t="e">
        <f>(GK$40*(1-'Model Assumptions'!$I$993)*$D288)/GK$43</f>
        <v>#DIV/0!</v>
      </c>
      <c r="GL288" s="101" t="e">
        <f>(GL$40*(1-'Model Assumptions'!$I$993)*$D288)/GL$43</f>
        <v>#DIV/0!</v>
      </c>
      <c r="GM288" s="101" t="e">
        <f>(GM$40*(1-'Model Assumptions'!$I$993)*$D288)/GM$43</f>
        <v>#DIV/0!</v>
      </c>
      <c r="GN288" s="101" t="e">
        <f>(GN$40*(1-'Model Assumptions'!$I$993)*$D288)/GN$43</f>
        <v>#DIV/0!</v>
      </c>
      <c r="GO288" s="101" t="e">
        <f>(GO$40*(1-'Model Assumptions'!$I$993)*$D288)/GO$43</f>
        <v>#DIV/0!</v>
      </c>
      <c r="GP288" s="101" t="e">
        <f>(GP$40*(1-'Model Assumptions'!$I$993)*$D288)/GP$43</f>
        <v>#DIV/0!</v>
      </c>
      <c r="GQ288" s="101" t="e">
        <f>(GQ$40*(1-'Model Assumptions'!$I$993)*$D288)/GQ$43</f>
        <v>#DIV/0!</v>
      </c>
      <c r="GR288" s="101" t="e">
        <f>(GR$40*(1-'Model Assumptions'!$I$993)*$D288)/GR$43</f>
        <v>#DIV/0!</v>
      </c>
      <c r="GS288" s="101" t="e">
        <f>(GS$40*(1-'Model Assumptions'!$I$993)*$D288)/GS$43</f>
        <v>#DIV/0!</v>
      </c>
      <c r="GT288" s="101" t="e">
        <f>(GT$40*(1-'Model Assumptions'!$I$993)*$D288)/GT$43</f>
        <v>#DIV/0!</v>
      </c>
      <c r="GU288" s="101" t="e">
        <f>(GU$40*(1-'Model Assumptions'!$I$993)*$D288)/GU$43</f>
        <v>#DIV/0!</v>
      </c>
      <c r="GV288" s="101" t="e">
        <f>(GV$40*(1-'Model Assumptions'!$I$993)*$D288)/GV$43</f>
        <v>#DIV/0!</v>
      </c>
      <c r="GX288" s="230"/>
    </row>
    <row r="289" spans="1:206" ht="12" hidden="1" customHeight="1" x14ac:dyDescent="0.2">
      <c r="A289" s="230"/>
      <c r="B289" s="230"/>
      <c r="C289" s="102">
        <f t="shared" si="382"/>
        <v>43</v>
      </c>
      <c r="D289" s="122">
        <f>1/(1+'Model Assumptions'!$I$991/12)^C288</f>
        <v>0.83976228080025861</v>
      </c>
      <c r="E289" s="101">
        <f>(E$40*(1-'Model Assumptions'!$I$993)*$D289)/E$43</f>
        <v>93.372538180470144</v>
      </c>
      <c r="F289" s="101">
        <f>(F$40*(1-'Model Assumptions'!$I$993)*$D289)/F$43</f>
        <v>90.954757603761095</v>
      </c>
      <c r="G289" s="101">
        <f>(G$40*(1-'Model Assumptions'!$I$993)*$D289)/G$43</f>
        <v>83.701415873633962</v>
      </c>
      <c r="H289" s="101">
        <f>(H$40*(1-'Model Assumptions'!$I$993)*$D289)/H$43</f>
        <v>62.70740084174156</v>
      </c>
      <c r="I289" s="101">
        <f>(I$40*(1-'Model Assumptions'!$I$993)*$D289)/I$43</f>
        <v>60.192648715657086</v>
      </c>
      <c r="J289" s="101">
        <f>(J$40*(1-'Model Assumptions'!$I$993)*$D289)/J$43</f>
        <v>53.424164732407</v>
      </c>
      <c r="K289" s="101">
        <f>(K$40*(1-'Model Assumptions'!$I$993)*$D289)/K$43</f>
        <v>106.39210761171226</v>
      </c>
      <c r="L289" s="101">
        <f>(L$40*(1-'Model Assumptions'!$I$993)*$D289)/L$43</f>
        <v>103.7774552652981</v>
      </c>
      <c r="M289" s="101">
        <f>(M$40*(1-'Model Assumptions'!$I$993)*$D289)/M$43</f>
        <v>95.933498226055633</v>
      </c>
      <c r="N289" s="101">
        <f>(N$40*(1-'Model Assumptions'!$I$993)*$D289)/N$43</f>
        <v>72.145531103769684</v>
      </c>
      <c r="O289" s="101">
        <f>(O$40*(1-'Model Assumptions'!$I$993)*$D289)/O$43</f>
        <v>69.426422826652498</v>
      </c>
      <c r="P289" s="101">
        <f>(P$40*(1-'Model Assumptions'!$I$993)*$D289)/P$43</f>
        <v>62.10474544092525</v>
      </c>
      <c r="Q289" s="101">
        <f>(Q$40*(1-'Model Assumptions'!$I$993)*$D289)/Q$43</f>
        <v>106.27658781295968</v>
      </c>
      <c r="R289" s="101">
        <f>(R$40*(1-'Model Assumptions'!$I$993)*$D289)/R$43</f>
        <v>103.66518954538361</v>
      </c>
      <c r="S289" s="101">
        <f>(S$40*(1-'Model Assumptions'!$I$993)*$D289)/S$43</f>
        <v>95.829367703236414</v>
      </c>
      <c r="T289" s="101">
        <f>(T$40*(1-'Model Assumptions'!$I$993)*$D289)/T$43</f>
        <v>72.066131580120029</v>
      </c>
      <c r="U289" s="101">
        <f>(U$40*(1-'Model Assumptions'!$I$993)*$D289)/U$43</f>
        <v>69.350928197608553</v>
      </c>
      <c r="V289" s="101">
        <f>(V$40*(1-'Model Assumptions'!$I$993)*$D289)/V$43</f>
        <v>62.037060601092747</v>
      </c>
      <c r="W289" s="101">
        <f>(W$40*(1-'Model Assumptions'!$I$993)*$D289)/W$43</f>
        <v>193.94797986907687</v>
      </c>
      <c r="X289" s="101">
        <f>(X$40*(1-'Model Assumptions'!$I$993)*$D289)/X$43</f>
        <v>190.41567729031826</v>
      </c>
      <c r="Y289" s="101">
        <f>(Y$40*(1-'Model Assumptions'!$I$993)*$D289)/Y$43</f>
        <v>179.81714251462324</v>
      </c>
      <c r="Z289" s="101">
        <f>(Z$40*(1-'Model Assumptions'!$I$993)*$D289)/Z$43</f>
        <v>137.63582016785523</v>
      </c>
      <c r="AA289" s="101">
        <f>(AA$40*(1-'Model Assumptions'!$I$993)*$D289)/AA$43</f>
        <v>133.96261597540681</v>
      </c>
      <c r="AB289" s="101">
        <f>(AB$40*(1-'Model Assumptions'!$I$993)*$D289)/AB$43</f>
        <v>124.07151793911501</v>
      </c>
      <c r="AC289" s="101">
        <f>(AC$40*(1-'Model Assumptions'!$I$993)*$D289)/AC$43</f>
        <v>166.1581465916943</v>
      </c>
      <c r="AD289" s="101">
        <f>(AD$40*(1-'Model Assumptions'!$I$993)*$D289)/AD$43</f>
        <v>162.61608177642137</v>
      </c>
      <c r="AE289" s="101">
        <f>(AE$40*(1-'Model Assumptions'!$I$993)*$D289)/AE$43</f>
        <v>151.98826029118348</v>
      </c>
      <c r="AF289" s="101">
        <f>(AF$40*(1-'Model Assumptions'!$I$993)*$D289)/AF$43</f>
        <v>115.35579317914527</v>
      </c>
      <c r="AG289" s="101">
        <f>(AG$40*(1-'Model Assumptions'!$I$993)*$D289)/AG$43</f>
        <v>111.67087430287968</v>
      </c>
      <c r="AH289" s="101">
        <f>(AH$40*(1-'Model Assumptions'!$I$993)*$D289)/AH$43</f>
        <v>101.7511403728126</v>
      </c>
      <c r="AI289" s="101">
        <f>(AI$40*(1-'Model Assumptions'!$I$993)*$D289)/AI$43</f>
        <v>194.41982130060148</v>
      </c>
      <c r="AJ289" s="101">
        <f>(AJ$40*(1-'Model Assumptions'!$I$993)*$D289)/AJ$43</f>
        <v>190.60441386292811</v>
      </c>
      <c r="AK289" s="101">
        <f>(AK$40*(1-'Model Assumptions'!$I$993)*$D289)/AK$43</f>
        <v>179.15493747106973</v>
      </c>
      <c r="AL289" s="101">
        <f>(AL$40*(1-'Model Assumptions'!$I$993)*$D289)/AL$43</f>
        <v>136.60753125501529</v>
      </c>
      <c r="AM289" s="101">
        <f>(AM$40*(1-'Model Assumptions'!$I$993)*$D289)/AM$43</f>
        <v>132.63885670406734</v>
      </c>
      <c r="AN289" s="101">
        <f>(AN$40*(1-'Model Assumptions'!$I$993)*$D289)/AN$43</f>
        <v>121.95376343127886</v>
      </c>
      <c r="AO289" s="101">
        <f>(AO$40*(1-'Model Assumptions'!$I$993)*$D289)/AO$43</f>
        <v>174.17456980935614</v>
      </c>
      <c r="AP289" s="101">
        <f>(AP$40*(1-'Model Assumptions'!$I$993)*$D289)/AP$43</f>
        <v>170.46329289450193</v>
      </c>
      <c r="AQ289" s="101">
        <f>(AQ$40*(1-'Model Assumptions'!$I$993)*$D289)/AQ$43</f>
        <v>159.32946214993936</v>
      </c>
      <c r="AR289" s="101">
        <f>(AR$40*(1-'Model Assumptions'!$I$993)*$D289)/AR$43</f>
        <v>120.93068104457993</v>
      </c>
      <c r="AS289" s="101">
        <f>(AS$40*(1-'Model Assumptions'!$I$993)*$D289)/AS$43</f>
        <v>117.07134354259213</v>
      </c>
      <c r="AT289" s="101">
        <f>(AT$40*(1-'Model Assumptions'!$I$993)*$D289)/AT$43</f>
        <v>106.67911736523276</v>
      </c>
      <c r="AU289" s="101">
        <f>(AU$40*(1-'Model Assumptions'!$I$993)*$D289)/AU$43</f>
        <v>209.79371677120969</v>
      </c>
      <c r="AV289" s="101">
        <f>(AV$40*(1-'Model Assumptions'!$I$993)*$D289)/AV$43</f>
        <v>205.83187578582172</v>
      </c>
      <c r="AW289" s="101">
        <f>(AW$40*(1-'Model Assumptions'!$I$993)*$D289)/AW$43</f>
        <v>193.94960690849595</v>
      </c>
      <c r="AX289" s="101">
        <f>(AX$40*(1-'Model Assumptions'!$I$993)*$D289)/AX$43</f>
        <v>148.18814702404913</v>
      </c>
      <c r="AY289" s="101">
        <f>(AY$40*(1-'Model Assumptions'!$I$993)*$D289)/AY$43</f>
        <v>144.06848321501326</v>
      </c>
      <c r="AZ289" s="101">
        <f>(AZ$40*(1-'Model Assumptions'!$I$993)*$D289)/AZ$43</f>
        <v>132.97858253476502</v>
      </c>
      <c r="BA289" s="101">
        <f>(BA$40*(1-'Model Assumptions'!$I$993)*$D289)/BA$43</f>
        <v>168.67517657296543</v>
      </c>
      <c r="BB289" s="101">
        <f>(BB$40*(1-'Model Assumptions'!$I$993)*$D289)/BB$43</f>
        <v>164.11946619962404</v>
      </c>
      <c r="BC289" s="101">
        <f>(BC$40*(1-'Model Assumptions'!$I$993)*$D289)/BC$43</f>
        <v>150.45721619785698</v>
      </c>
      <c r="BD289" s="101">
        <f>(BD$40*(1-'Model Assumptions'!$I$993)*$D289)/BD$43</f>
        <v>112.34902433273994</v>
      </c>
      <c r="BE289" s="101">
        <f>(BE$40*(1-'Model Assumptions'!$I$993)*$D289)/BE$43</f>
        <v>107.61368880753538</v>
      </c>
      <c r="BF289" s="101">
        <f>(BF$40*(1-'Model Assumptions'!$I$993)*$D289)/BF$43</f>
        <v>94.860303025249934</v>
      </c>
      <c r="BG289" s="101">
        <f>(BG$40*(1-'Model Assumptions'!$I$993)*$D289)/BG$43</f>
        <v>214.02890037899815</v>
      </c>
      <c r="BH289" s="101">
        <f>(BH$40*(1-'Model Assumptions'!$I$993)*$D289)/BH$43</f>
        <v>209.47807112391388</v>
      </c>
      <c r="BI289" s="101">
        <f>(BI$40*(1-'Model Assumptions'!$I$993)*$D289)/BI$43</f>
        <v>195.82721039808018</v>
      </c>
      <c r="BJ289" s="101">
        <f>(BJ$40*(1-'Model Assumptions'!$I$993)*$D289)/BJ$43</f>
        <v>148.65282948212996</v>
      </c>
      <c r="BK289" s="101">
        <f>(BK$40*(1-'Model Assumptions'!$I$993)*$D289)/BK$43</f>
        <v>143.92009721999588</v>
      </c>
      <c r="BL289" s="101">
        <f>(BL$40*(1-'Model Assumptions'!$I$993)*$D289)/BL$43</f>
        <v>131.17972775306282</v>
      </c>
      <c r="BM289" s="101">
        <f>(BM$40*(1-'Model Assumptions'!$I$993)*$D289)/BM$43</f>
        <v>220.72254054897189</v>
      </c>
      <c r="BN289" s="101">
        <f>(BN$40*(1-'Model Assumptions'!$I$993)*$D289)/BN$43</f>
        <v>215.59899341838187</v>
      </c>
      <c r="BO289" s="101">
        <f>(BO$40*(1-'Model Assumptions'!$I$993)*$D289)/BO$43</f>
        <v>200.23160610544991</v>
      </c>
      <c r="BP289" s="101">
        <f>(BP$40*(1-'Model Assumptions'!$I$993)*$D289)/BP$43</f>
        <v>151.16888323974965</v>
      </c>
      <c r="BQ289" s="101">
        <f>(BQ$40*(1-'Model Assumptions'!$I$993)*$D289)/BQ$43</f>
        <v>145.84130536601069</v>
      </c>
      <c r="BR289" s="101">
        <f>(BR$40*(1-'Model Assumptions'!$I$993)*$D289)/BR$43</f>
        <v>131.49732584766147</v>
      </c>
      <c r="BS289" s="101">
        <f>(BS$40*(1-'Model Assumptions'!$I$993)*$D289)/BS$43</f>
        <v>185.21728634645191</v>
      </c>
      <c r="BT289" s="101">
        <f>(BT$40*(1-'Model Assumptions'!$I$993)*$D289)/BT$43</f>
        <v>180.70225195858674</v>
      </c>
      <c r="BU289" s="101">
        <f>(BU$40*(1-'Model Assumptions'!$I$993)*$D289)/BU$43</f>
        <v>167.16040287382941</v>
      </c>
      <c r="BV289" s="101">
        <f>(BV$40*(1-'Model Assumptions'!$I$993)*$D289)/BV$43</f>
        <v>125.78446503949137</v>
      </c>
      <c r="BW289" s="101">
        <f>(BW$40*(1-'Model Assumptions'!$I$993)*$D289)/BW$43</f>
        <v>121.08948009187922</v>
      </c>
      <c r="BX289" s="101">
        <f>(BX$40*(1-'Model Assumptions'!$I$993)*$D289)/BX$43</f>
        <v>108.4493362531597</v>
      </c>
      <c r="BY289" s="101">
        <f>(BY$40*(1-'Model Assumptions'!$I$993)*$D289)/BY$43</f>
        <v>253.20800958973419</v>
      </c>
      <c r="BZ289" s="101">
        <f>(BZ$40*(1-'Model Assumptions'!$I$993)*$D289)/BZ$43</f>
        <v>247.83227134919136</v>
      </c>
      <c r="CA289" s="101">
        <f>(CA$40*(1-'Model Assumptions'!$I$993)*$D289)/CA$43</f>
        <v>231.70668366698183</v>
      </c>
      <c r="CB289" s="101">
        <f>(CB$40*(1-'Model Assumptions'!$I$993)*$D289)/CB$43</f>
        <v>175.90508893545828</v>
      </c>
      <c r="CC289" s="101">
        <f>(CC$40*(1-'Model Assumptions'!$I$993)*$D289)/CC$43</f>
        <v>170.31458149160073</v>
      </c>
      <c r="CD289" s="101">
        <f>(CD$40*(1-'Model Assumptions'!$I$993)*$D289)/CD$43</f>
        <v>155.26381604961594</v>
      </c>
      <c r="CE289" s="101">
        <f>(CE$40*(1-'Model Assumptions'!$I$993)*$D289)/CE$43</f>
        <v>248.92076072053615</v>
      </c>
      <c r="CF289" s="101">
        <f>(CF$40*(1-'Model Assumptions'!$I$993)*$D289)/CF$43</f>
        <v>242.8730551999254</v>
      </c>
      <c r="CG289" s="101">
        <f>(CG$40*(1-'Model Assumptions'!$I$993)*$D289)/CG$43</f>
        <v>224.72505751983613</v>
      </c>
      <c r="CH289" s="101">
        <f>(CH$40*(1-'Model Assumptions'!$I$993)*$D289)/CH$43</f>
        <v>169.13400168913768</v>
      </c>
      <c r="CI289" s="101">
        <f>(CI$40*(1-'Model Assumptions'!$I$993)*$D289)/CI$43</f>
        <v>162.8432164793208</v>
      </c>
      <c r="CJ289" s="101">
        <f>(CJ$40*(1-'Model Assumptions'!$I$993)*$D289)/CJ$43</f>
        <v>145.90508531123749</v>
      </c>
      <c r="CK289" s="101">
        <f>(CK$40*(1-'Model Assumptions'!$I$993)*$D289)/CK$43</f>
        <v>317.05303639327587</v>
      </c>
      <c r="CL289" s="101">
        <f>(CL$40*(1-'Model Assumptions'!$I$993)*$D289)/CL$43</f>
        <v>310.60507917557874</v>
      </c>
      <c r="CM289" s="101">
        <f>(CM$40*(1-'Model Assumptions'!$I$993)*$D289)/CM$43</f>
        <v>291.26120752248733</v>
      </c>
      <c r="CN289" s="101">
        <f>(CN$40*(1-'Model Assumptions'!$I$993)*$D289)/CN$43</f>
        <v>221.66134229376405</v>
      </c>
      <c r="CO289" s="101">
        <f>(CO$40*(1-'Model Assumptions'!$I$993)*$D289)/CO$43</f>
        <v>214.9553366242055</v>
      </c>
      <c r="CP289" s="101">
        <f>(CP$40*(1-'Model Assumptions'!$I$993)*$D289)/CP$43</f>
        <v>196.90170723042112</v>
      </c>
      <c r="CQ289" s="101">
        <f>(CQ$40*(1-'Model Assumptions'!$I$993)*$D289)/CQ$43</f>
        <v>366.059463695077</v>
      </c>
      <c r="CR289" s="101">
        <f>(CR$40*(1-'Model Assumptions'!$I$993)*$D289)/CR$43</f>
        <v>358.62226651059717</v>
      </c>
      <c r="CS289" s="101">
        <f>(CS$40*(1-'Model Assumptions'!$I$993)*$D289)/CS$43</f>
        <v>336.30904791773855</v>
      </c>
      <c r="CT289" s="101">
        <f>(CT$40*(1-'Model Assumptions'!$I$993)*$D289)/CT$43</f>
        <v>255.95542835274287</v>
      </c>
      <c r="CU289" s="101">
        <f>(CU$40*(1-'Model Assumptions'!$I$993)*$D289)/CU$43</f>
        <v>248.22113377034441</v>
      </c>
      <c r="CV289" s="101">
        <f>(CV$40*(1-'Model Assumptions'!$I$993)*$D289)/CV$43</f>
        <v>227.39502920649801</v>
      </c>
      <c r="CW289" s="101">
        <f>(CW$40*(1-'Model Assumptions'!$I$993)*$D289)/CW$43</f>
        <v>332.26260088255992</v>
      </c>
      <c r="CX289" s="101">
        <f>(CX$40*(1-'Model Assumptions'!$I$993)*$D289)/CX$43</f>
        <v>324.57646666696536</v>
      </c>
      <c r="CY289" s="101">
        <f>(CY$40*(1-'Model Assumptions'!$I$993)*$D289)/CY$43</f>
        <v>301.51480994134357</v>
      </c>
      <c r="CZ289" s="101">
        <f>(CZ$40*(1-'Model Assumptions'!$I$993)*$D289)/CZ$43</f>
        <v>227.68399140732137</v>
      </c>
      <c r="DA289" s="101">
        <f>(DA$40*(1-'Model Assumptions'!$I$993)*$D289)/DA$43</f>
        <v>219.68937051787486</v>
      </c>
      <c r="DB289" s="101">
        <f>(DB$40*(1-'Model Assumptions'!$I$993)*$D289)/DB$43</f>
        <v>198.16559145113959</v>
      </c>
      <c r="DC289" s="101">
        <f>(DC$40*(1-'Model Assumptions'!$I$993)*$D289)/DC$43</f>
        <v>65.328886753715707</v>
      </c>
      <c r="DD289" s="101">
        <f>(DD$40*(1-'Model Assumptions'!$I$993)*$D289)/DD$43</f>
        <v>62.782570062901677</v>
      </c>
      <c r="DE289" s="101">
        <f>(DE$40*(1-'Model Assumptions'!$I$993)*$D289)/DE$43</f>
        <v>57.693190760111719</v>
      </c>
      <c r="DF289" s="101">
        <f>(DF$40*(1-'Model Assumptions'!$I$993)*$D289)/DF$43</f>
        <v>39.638585142675922</v>
      </c>
      <c r="DG289" s="101">
        <f>(DG$40*(1-'Model Assumptions'!$I$993)*$D289)/DG$43</f>
        <v>36.99236823153219</v>
      </c>
      <c r="DH289" s="101">
        <f>(DH$40*(1-'Model Assumptions'!$I$993)*$D289)/DH$43</f>
        <v>31.901687297206983</v>
      </c>
      <c r="DI289" s="101">
        <f>(DI$40*(1-'Model Assumptions'!$I$993)*$D289)/DI$43</f>
        <v>54.733606056858854</v>
      </c>
      <c r="DJ289" s="101">
        <f>(DJ$40*(1-'Model Assumptions'!$I$993)*$D289)/DJ$43</f>
        <v>52.589168102550282</v>
      </c>
      <c r="DK289" s="101">
        <f>(DK$40*(1-'Model Assumptions'!$I$993)*$D289)/DK$43</f>
        <v>48.298665154514119</v>
      </c>
      <c r="DL289" s="101">
        <f>(DL$40*(1-'Model Assumptions'!$I$993)*$D289)/DL$43</f>
        <v>33.146047044896804</v>
      </c>
      <c r="DM289" s="101">
        <f>(DM$40*(1-'Model Assumptions'!$I$993)*$D289)/DM$43</f>
        <v>30.915050593494758</v>
      </c>
      <c r="DN289" s="101">
        <f>(DN$40*(1-'Model Assumptions'!$I$993)*$D289)/DN$43</f>
        <v>26.624873053342398</v>
      </c>
      <c r="DO289" s="101">
        <f>(DO$40*(1-'Model Assumptions'!$I$993)*$D289)/DO$43</f>
        <v>67.907744232910758</v>
      </c>
      <c r="DP289" s="101">
        <f>(DP$40*(1-'Model Assumptions'!$I$993)*$D289)/DP$43</f>
        <v>65.450914710144488</v>
      </c>
      <c r="DQ289" s="101">
        <f>(DQ$40*(1-'Model Assumptions'!$I$993)*$D289)/DQ$43</f>
        <v>60.535628625192942</v>
      </c>
      <c r="DR289" s="101">
        <f>(DR$40*(1-'Model Assumptions'!$I$993)*$D289)/DR$43</f>
        <v>42.13901932187273</v>
      </c>
      <c r="DS289" s="101">
        <f>(DS$40*(1-'Model Assumptions'!$I$993)*$D289)/DS$43</f>
        <v>39.583916618195829</v>
      </c>
      <c r="DT289" s="101">
        <f>(DT$40*(1-'Model Assumptions'!$I$993)*$D289)/DT$43</f>
        <v>34.670257572663317</v>
      </c>
      <c r="DU289" s="101">
        <f>(DU$40*(1-'Model Assumptions'!$I$993)*$D289)/DU$43</f>
        <v>99.436514095271363</v>
      </c>
      <c r="DV289" s="101">
        <f>(DV$40*(1-'Model Assumptions'!$I$993)*$D289)/DV$43</f>
        <v>95.604836263407435</v>
      </c>
      <c r="DW289" s="101">
        <f>(DW$40*(1-'Model Assumptions'!$I$993)*$D289)/DW$43</f>
        <v>87.939853560260516</v>
      </c>
      <c r="DX289" s="101">
        <f>(DX$40*(1-'Model Assumptions'!$I$993)*$D289)/DX$43</f>
        <v>60.541485967101522</v>
      </c>
      <c r="DY289" s="101">
        <f>(DY$40*(1-'Model Assumptions'!$I$993)*$D289)/DY$43</f>
        <v>56.555890206195414</v>
      </c>
      <c r="DZ289" s="101">
        <f>(DZ$40*(1-'Model Assumptions'!$I$993)*$D289)/DZ$43</f>
        <v>48.89188372669993</v>
      </c>
      <c r="EA289" s="101">
        <f>(EA$40*(1-'Model Assumptions'!$I$993)*$D289)/EA$43</f>
        <v>156.4609916541533</v>
      </c>
      <c r="EB289" s="101">
        <f>(EB$40*(1-'Model Assumptions'!$I$993)*$D289)/EB$43</f>
        <v>152.73019026627054</v>
      </c>
      <c r="EC289" s="101">
        <f>(EC$40*(1-'Model Assumptions'!$I$993)*$D289)/EC$43</f>
        <v>145.26696045108588</v>
      </c>
      <c r="ED289" s="101">
        <f>(ED$40*(1-'Model Assumptions'!$I$993)*$D289)/ED$43</f>
        <v>106.66219615527464</v>
      </c>
      <c r="EE289" s="101">
        <f>(EE$40*(1-'Model Assumptions'!$I$993)*$D289)/EE$43</f>
        <v>102.782032548723</v>
      </c>
      <c r="EF289" s="101">
        <f>(EF$40*(1-'Model Assumptions'!$I$993)*$D289)/EF$43</f>
        <v>95.319778957189797</v>
      </c>
      <c r="EG289" s="101" t="e">
        <f>(EG$40*(1-'Model Assumptions'!$I$993)*$D289)/EG$43</f>
        <v>#DIV/0!</v>
      </c>
      <c r="EH289" s="101" t="e">
        <f>(EH$40*(1-'Model Assumptions'!$I$993)*$D289)/EH$43</f>
        <v>#DIV/0!</v>
      </c>
      <c r="EI289" s="101" t="e">
        <f>(EI$40*(1-'Model Assumptions'!$I$993)*$D289)/EI$43</f>
        <v>#DIV/0!</v>
      </c>
      <c r="EJ289" s="101" t="e">
        <f>(EJ$40*(1-'Model Assumptions'!$I$993)*$D289)/EJ$43</f>
        <v>#DIV/0!</v>
      </c>
      <c r="EK289" s="101" t="e">
        <f>(EK$40*(1-'Model Assumptions'!$I$993)*$D289)/EK$43</f>
        <v>#DIV/0!</v>
      </c>
      <c r="EL289" s="101" t="e">
        <f>(EL$40*(1-'Model Assumptions'!$I$993)*$D289)/EL$43</f>
        <v>#DIV/0!</v>
      </c>
      <c r="EM289" s="101" t="e">
        <f>(EM$40*(1-'Model Assumptions'!$I$993)*$D289)/EM$43</f>
        <v>#DIV/0!</v>
      </c>
      <c r="EN289" s="101" t="e">
        <f>(EN$40*(1-'Model Assumptions'!$I$993)*$D289)/EN$43</f>
        <v>#DIV/0!</v>
      </c>
      <c r="EO289" s="101" t="e">
        <f>(EO$40*(1-'Model Assumptions'!$I$993)*$D289)/EO$43</f>
        <v>#DIV/0!</v>
      </c>
      <c r="EP289" s="101" t="e">
        <f>(EP$40*(1-'Model Assumptions'!$I$993)*$D289)/EP$43</f>
        <v>#DIV/0!</v>
      </c>
      <c r="EQ289" s="101" t="e">
        <f>(EQ$40*(1-'Model Assumptions'!$I$993)*$D289)/EQ$43</f>
        <v>#DIV/0!</v>
      </c>
      <c r="ER289" s="101" t="e">
        <f>(ER$40*(1-'Model Assumptions'!$I$993)*$D289)/ER$43</f>
        <v>#DIV/0!</v>
      </c>
      <c r="ES289" s="101" t="e">
        <f>(ES$40*(1-'Model Assumptions'!$I$993)*$D289)/ES$43</f>
        <v>#DIV/0!</v>
      </c>
      <c r="ET289" s="101" t="e">
        <f>(ET$40*(1-'Model Assumptions'!$I$993)*$D289)/ET$43</f>
        <v>#DIV/0!</v>
      </c>
      <c r="EU289" s="101" t="e">
        <f>(EU$40*(1-'Model Assumptions'!$I$993)*$D289)/EU$43</f>
        <v>#DIV/0!</v>
      </c>
      <c r="EV289" s="101" t="e">
        <f>(EV$40*(1-'Model Assumptions'!$I$993)*$D289)/EV$43</f>
        <v>#DIV/0!</v>
      </c>
      <c r="EW289" s="101" t="e">
        <f>(EW$40*(1-'Model Assumptions'!$I$993)*$D289)/EW$43</f>
        <v>#DIV/0!</v>
      </c>
      <c r="EX289" s="101" t="e">
        <f>(EX$40*(1-'Model Assumptions'!$I$993)*$D289)/EX$43</f>
        <v>#DIV/0!</v>
      </c>
      <c r="EY289" s="101" t="e">
        <f>(EY$40*(1-'Model Assumptions'!$I$993)*$D289)/EY$43</f>
        <v>#DIV/0!</v>
      </c>
      <c r="EZ289" s="101" t="e">
        <f>(EZ$40*(1-'Model Assumptions'!$I$993)*$D289)/EZ$43</f>
        <v>#DIV/0!</v>
      </c>
      <c r="FA289" s="101" t="e">
        <f>(FA$40*(1-'Model Assumptions'!$I$993)*$D289)/FA$43</f>
        <v>#DIV/0!</v>
      </c>
      <c r="FB289" s="101" t="e">
        <f>(FB$40*(1-'Model Assumptions'!$I$993)*$D289)/FB$43</f>
        <v>#DIV/0!</v>
      </c>
      <c r="FC289" s="101" t="e">
        <f>(FC$40*(1-'Model Assumptions'!$I$993)*$D289)/FC$43</f>
        <v>#DIV/0!</v>
      </c>
      <c r="FD289" s="101" t="e">
        <f>(FD$40*(1-'Model Assumptions'!$I$993)*$D289)/FD$43</f>
        <v>#DIV/0!</v>
      </c>
      <c r="FE289" s="101" t="e">
        <f>(FE$40*(1-'Model Assumptions'!$I$993)*$D289)/FE$43</f>
        <v>#DIV/0!</v>
      </c>
      <c r="FF289" s="101" t="e">
        <f>(FF$40*(1-'Model Assumptions'!$I$993)*$D289)/FF$43</f>
        <v>#DIV/0!</v>
      </c>
      <c r="FG289" s="101" t="e">
        <f>(FG$40*(1-'Model Assumptions'!$I$993)*$D289)/FG$43</f>
        <v>#DIV/0!</v>
      </c>
      <c r="FH289" s="101" t="e">
        <f>(FH$40*(1-'Model Assumptions'!$I$993)*$D289)/FH$43</f>
        <v>#DIV/0!</v>
      </c>
      <c r="FI289" s="101" t="e">
        <f>(FI$40*(1-'Model Assumptions'!$I$993)*$D289)/FI$43</f>
        <v>#DIV/0!</v>
      </c>
      <c r="FJ289" s="101" t="e">
        <f>(FJ$40*(1-'Model Assumptions'!$I$993)*$D289)/FJ$43</f>
        <v>#DIV/0!</v>
      </c>
      <c r="FK289" s="101" t="e">
        <f>(FK$40*(1-'Model Assumptions'!$I$993)*$D289)/FK$43</f>
        <v>#DIV/0!</v>
      </c>
      <c r="FL289" s="101" t="e">
        <f>(FL$40*(1-'Model Assumptions'!$I$993)*$D289)/FL$43</f>
        <v>#DIV/0!</v>
      </c>
      <c r="FM289" s="101" t="e">
        <f>(FM$40*(1-'Model Assumptions'!$I$993)*$D289)/FM$43</f>
        <v>#DIV/0!</v>
      </c>
      <c r="FN289" s="101" t="e">
        <f>(FN$40*(1-'Model Assumptions'!$I$993)*$D289)/FN$43</f>
        <v>#DIV/0!</v>
      </c>
      <c r="FO289" s="101" t="e">
        <f>(FO$40*(1-'Model Assumptions'!$I$993)*$D289)/FO$43</f>
        <v>#DIV/0!</v>
      </c>
      <c r="FP289" s="101" t="e">
        <f>(FP$40*(1-'Model Assumptions'!$I$993)*$D289)/FP$43</f>
        <v>#DIV/0!</v>
      </c>
      <c r="FQ289" s="101" t="e">
        <f>(FQ$40*(1-'Model Assumptions'!$I$993)*$D289)/FQ$43</f>
        <v>#DIV/0!</v>
      </c>
      <c r="FR289" s="101" t="e">
        <f>(FR$40*(1-'Model Assumptions'!$I$993)*$D289)/FR$43</f>
        <v>#DIV/0!</v>
      </c>
      <c r="FS289" s="101" t="e">
        <f>(FS$40*(1-'Model Assumptions'!$I$993)*$D289)/FS$43</f>
        <v>#DIV/0!</v>
      </c>
      <c r="FT289" s="101" t="e">
        <f>(FT$40*(1-'Model Assumptions'!$I$993)*$D289)/FT$43</f>
        <v>#DIV/0!</v>
      </c>
      <c r="FU289" s="101" t="e">
        <f>(FU$40*(1-'Model Assumptions'!$I$993)*$D289)/FU$43</f>
        <v>#DIV/0!</v>
      </c>
      <c r="FV289" s="101" t="e">
        <f>(FV$40*(1-'Model Assumptions'!$I$993)*$D289)/FV$43</f>
        <v>#DIV/0!</v>
      </c>
      <c r="FW289" s="101" t="e">
        <f>(FW$40*(1-'Model Assumptions'!$I$993)*$D289)/FW$43</f>
        <v>#DIV/0!</v>
      </c>
      <c r="FX289" s="101" t="e">
        <f>(FX$40*(1-'Model Assumptions'!$I$993)*$D289)/FX$43</f>
        <v>#DIV/0!</v>
      </c>
      <c r="FY289" s="101" t="e">
        <f>(FY$40*(1-'Model Assumptions'!$I$993)*$D289)/FY$43</f>
        <v>#DIV/0!</v>
      </c>
      <c r="FZ289" s="101" t="e">
        <f>(FZ$40*(1-'Model Assumptions'!$I$993)*$D289)/FZ$43</f>
        <v>#DIV/0!</v>
      </c>
      <c r="GA289" s="101" t="e">
        <f>(GA$40*(1-'Model Assumptions'!$I$993)*$D289)/GA$43</f>
        <v>#DIV/0!</v>
      </c>
      <c r="GB289" s="101" t="e">
        <f>(GB$40*(1-'Model Assumptions'!$I$993)*$D289)/GB$43</f>
        <v>#DIV/0!</v>
      </c>
      <c r="GC289" s="101" t="e">
        <f>(GC$40*(1-'Model Assumptions'!$I$993)*$D289)/GC$43</f>
        <v>#DIV/0!</v>
      </c>
      <c r="GD289" s="101" t="e">
        <f>(GD$40*(1-'Model Assumptions'!$I$993)*$D289)/GD$43</f>
        <v>#DIV/0!</v>
      </c>
      <c r="GE289" s="101" t="e">
        <f>(GE$40*(1-'Model Assumptions'!$I$993)*$D289)/GE$43</f>
        <v>#DIV/0!</v>
      </c>
      <c r="GF289" s="101" t="e">
        <f>(GF$40*(1-'Model Assumptions'!$I$993)*$D289)/GF$43</f>
        <v>#DIV/0!</v>
      </c>
      <c r="GG289" s="101" t="e">
        <f>(GG$40*(1-'Model Assumptions'!$I$993)*$D289)/GG$43</f>
        <v>#DIV/0!</v>
      </c>
      <c r="GH289" s="101" t="e">
        <f>(GH$40*(1-'Model Assumptions'!$I$993)*$D289)/GH$43</f>
        <v>#DIV/0!</v>
      </c>
      <c r="GI289" s="101" t="e">
        <f>(GI$40*(1-'Model Assumptions'!$I$993)*$D289)/GI$43</f>
        <v>#DIV/0!</v>
      </c>
      <c r="GJ289" s="101" t="e">
        <f>(GJ$40*(1-'Model Assumptions'!$I$993)*$D289)/GJ$43</f>
        <v>#DIV/0!</v>
      </c>
      <c r="GK289" s="101" t="e">
        <f>(GK$40*(1-'Model Assumptions'!$I$993)*$D289)/GK$43</f>
        <v>#DIV/0!</v>
      </c>
      <c r="GL289" s="101" t="e">
        <f>(GL$40*(1-'Model Assumptions'!$I$993)*$D289)/GL$43</f>
        <v>#DIV/0!</v>
      </c>
      <c r="GM289" s="101" t="e">
        <f>(GM$40*(1-'Model Assumptions'!$I$993)*$D289)/GM$43</f>
        <v>#DIV/0!</v>
      </c>
      <c r="GN289" s="101" t="e">
        <f>(GN$40*(1-'Model Assumptions'!$I$993)*$D289)/GN$43</f>
        <v>#DIV/0!</v>
      </c>
      <c r="GO289" s="101" t="e">
        <f>(GO$40*(1-'Model Assumptions'!$I$993)*$D289)/GO$43</f>
        <v>#DIV/0!</v>
      </c>
      <c r="GP289" s="101" t="e">
        <f>(GP$40*(1-'Model Assumptions'!$I$993)*$D289)/GP$43</f>
        <v>#DIV/0!</v>
      </c>
      <c r="GQ289" s="101" t="e">
        <f>(GQ$40*(1-'Model Assumptions'!$I$993)*$D289)/GQ$43</f>
        <v>#DIV/0!</v>
      </c>
      <c r="GR289" s="101" t="e">
        <f>(GR$40*(1-'Model Assumptions'!$I$993)*$D289)/GR$43</f>
        <v>#DIV/0!</v>
      </c>
      <c r="GS289" s="101" t="e">
        <f>(GS$40*(1-'Model Assumptions'!$I$993)*$D289)/GS$43</f>
        <v>#DIV/0!</v>
      </c>
      <c r="GT289" s="101" t="e">
        <f>(GT$40*(1-'Model Assumptions'!$I$993)*$D289)/GT$43</f>
        <v>#DIV/0!</v>
      </c>
      <c r="GU289" s="101" t="e">
        <f>(GU$40*(1-'Model Assumptions'!$I$993)*$D289)/GU$43</f>
        <v>#DIV/0!</v>
      </c>
      <c r="GV289" s="101" t="e">
        <f>(GV$40*(1-'Model Assumptions'!$I$993)*$D289)/GV$43</f>
        <v>#DIV/0!</v>
      </c>
      <c r="GX289" s="230"/>
    </row>
    <row r="290" spans="1:206" ht="12" hidden="1" customHeight="1" x14ac:dyDescent="0.2">
      <c r="A290" s="230"/>
      <c r="B290" s="230"/>
      <c r="C290" s="102">
        <f t="shared" si="382"/>
        <v>44</v>
      </c>
      <c r="D290" s="122">
        <f>1/(1+'Model Assumptions'!$I$991/12)^C289</f>
        <v>0.83627779000855651</v>
      </c>
      <c r="E290" s="101">
        <f>(E$40*(1-'Model Assumptions'!$I$993)*$D290)/E$43</f>
        <v>92.985100262708897</v>
      </c>
      <c r="F290" s="101">
        <f>(F$40*(1-'Model Assumptions'!$I$993)*$D290)/F$43</f>
        <v>90.577351970550509</v>
      </c>
      <c r="G290" s="101">
        <f>(G$40*(1-'Model Assumptions'!$I$993)*$D290)/G$43</f>
        <v>83.354107094075346</v>
      </c>
      <c r="H290" s="101">
        <f>(H$40*(1-'Model Assumptions'!$I$993)*$D290)/H$43</f>
        <v>62.447204157750939</v>
      </c>
      <c r="I290" s="101">
        <f>(I$40*(1-'Model Assumptions'!$I$993)*$D290)/I$43</f>
        <v>59.942886687791301</v>
      </c>
      <c r="J290" s="101">
        <f>(J$40*(1-'Model Assumptions'!$I$993)*$D290)/J$43</f>
        <v>53.202487700322337</v>
      </c>
      <c r="K290" s="101">
        <f>(K$40*(1-'Model Assumptions'!$I$993)*$D290)/K$43</f>
        <v>105.95064658427781</v>
      </c>
      <c r="L290" s="101">
        <f>(L$40*(1-'Model Assumptions'!$I$993)*$D290)/L$43</f>
        <v>103.34684341772429</v>
      </c>
      <c r="M290" s="101">
        <f>(M$40*(1-'Model Assumptions'!$I$993)*$D290)/M$43</f>
        <v>95.535433918063731</v>
      </c>
      <c r="N290" s="101">
        <f>(N$40*(1-'Model Assumptions'!$I$993)*$D290)/N$43</f>
        <v>71.846172053546596</v>
      </c>
      <c r="O290" s="101">
        <f>(O$40*(1-'Model Assumptions'!$I$993)*$D290)/O$43</f>
        <v>69.138346383388395</v>
      </c>
      <c r="P290" s="101">
        <f>(P$40*(1-'Model Assumptions'!$I$993)*$D290)/P$43</f>
        <v>61.847049401751299</v>
      </c>
      <c r="Q290" s="101">
        <f>(Q$40*(1-'Model Assumptions'!$I$993)*$D290)/Q$43</f>
        <v>105.83560612078975</v>
      </c>
      <c r="R290" s="101">
        <f>(R$40*(1-'Model Assumptions'!$I$993)*$D290)/R$43</f>
        <v>103.2350435306725</v>
      </c>
      <c r="S290" s="101">
        <f>(S$40*(1-'Model Assumptions'!$I$993)*$D290)/S$43</f>
        <v>95.431735472102673</v>
      </c>
      <c r="T290" s="101">
        <f>(T$40*(1-'Model Assumptions'!$I$993)*$D290)/T$43</f>
        <v>71.767101988501295</v>
      </c>
      <c r="U290" s="101">
        <f>(U$40*(1-'Model Assumptions'!$I$993)*$D290)/U$43</f>
        <v>69.063165010066626</v>
      </c>
      <c r="V290" s="101">
        <f>(V$40*(1-'Model Assumptions'!$I$993)*$D290)/V$43</f>
        <v>61.779645411876608</v>
      </c>
      <c r="W290" s="101">
        <f>(W$40*(1-'Model Assumptions'!$I$993)*$D290)/W$43</f>
        <v>193.14321646713051</v>
      </c>
      <c r="X290" s="101">
        <f>(X$40*(1-'Model Assumptions'!$I$993)*$D290)/X$43</f>
        <v>189.62557074554522</v>
      </c>
      <c r="Y290" s="101">
        <f>(Y$40*(1-'Model Assumptions'!$I$993)*$D290)/Y$43</f>
        <v>179.07101329257091</v>
      </c>
      <c r="Z290" s="101">
        <f>(Z$40*(1-'Model Assumptions'!$I$993)*$D290)/Z$43</f>
        <v>137.0647171796069</v>
      </c>
      <c r="AA290" s="101">
        <f>(AA$40*(1-'Model Assumptions'!$I$993)*$D290)/AA$43</f>
        <v>133.40675449833046</v>
      </c>
      <c r="AB290" s="101">
        <f>(AB$40*(1-'Model Assumptions'!$I$993)*$D290)/AB$43</f>
        <v>123.55669836260419</v>
      </c>
      <c r="AC290" s="101">
        <f>(AC$40*(1-'Model Assumptions'!$I$993)*$D290)/AC$43</f>
        <v>165.46869370127237</v>
      </c>
      <c r="AD290" s="101">
        <f>(AD$40*(1-'Model Assumptions'!$I$993)*$D290)/AD$43</f>
        <v>161.94132625037818</v>
      </c>
      <c r="AE290" s="101">
        <f>(AE$40*(1-'Model Assumptions'!$I$993)*$D290)/AE$43</f>
        <v>151.35760360947737</v>
      </c>
      <c r="AF290" s="101">
        <f>(AF$40*(1-'Model Assumptions'!$I$993)*$D290)/AF$43</f>
        <v>114.87713843566338</v>
      </c>
      <c r="AG290" s="101">
        <f>(AG$40*(1-'Model Assumptions'!$I$993)*$D290)/AG$43</f>
        <v>111.20750967921633</v>
      </c>
      <c r="AH290" s="101">
        <f>(AH$40*(1-'Model Assumptions'!$I$993)*$D290)/AH$43</f>
        <v>101.32893647085075</v>
      </c>
      <c r="AI290" s="101">
        <f>(AI$40*(1-'Model Assumptions'!$I$993)*$D290)/AI$43</f>
        <v>193.61310005039158</v>
      </c>
      <c r="AJ290" s="101">
        <f>(AJ$40*(1-'Model Assumptions'!$I$993)*$D290)/AJ$43</f>
        <v>189.81352417884958</v>
      </c>
      <c r="AK290" s="101">
        <f>(AK$40*(1-'Model Assumptions'!$I$993)*$D290)/AK$43</f>
        <v>178.41155598778732</v>
      </c>
      <c r="AL290" s="101">
        <f>(AL$40*(1-'Model Assumptions'!$I$993)*$D290)/AL$43</f>
        <v>136.04069502574143</v>
      </c>
      <c r="AM290" s="101">
        <f>(AM$40*(1-'Model Assumptions'!$I$993)*$D290)/AM$43</f>
        <v>132.08848800405048</v>
      </c>
      <c r="AN290" s="101">
        <f>(AN$40*(1-'Model Assumptions'!$I$993)*$D290)/AN$43</f>
        <v>121.44773121787109</v>
      </c>
      <c r="AO290" s="101">
        <f>(AO$40*(1-'Model Assumptions'!$I$993)*$D290)/AO$43</f>
        <v>173.45185375205594</v>
      </c>
      <c r="AP290" s="101">
        <f>(AP$40*(1-'Model Assumptions'!$I$993)*$D290)/AP$43</f>
        <v>169.75597632647501</v>
      </c>
      <c r="AQ290" s="101">
        <f>(AQ$40*(1-'Model Assumptions'!$I$993)*$D290)/AQ$43</f>
        <v>158.66834404973221</v>
      </c>
      <c r="AR290" s="101">
        <f>(AR$40*(1-'Model Assumptions'!$I$993)*$D290)/AR$43</f>
        <v>120.42889398630369</v>
      </c>
      <c r="AS290" s="101">
        <f>(AS$40*(1-'Model Assumptions'!$I$993)*$D290)/AS$43</f>
        <v>116.58557033287185</v>
      </c>
      <c r="AT290" s="101">
        <f>(AT$40*(1-'Model Assumptions'!$I$993)*$D290)/AT$43</f>
        <v>106.23646542595796</v>
      </c>
      <c r="AU290" s="101">
        <f>(AU$40*(1-'Model Assumptions'!$I$993)*$D290)/AU$43</f>
        <v>208.9232034236114</v>
      </c>
      <c r="AV290" s="101">
        <f>(AV$40*(1-'Model Assumptions'!$I$993)*$D290)/AV$43</f>
        <v>204.97780161243665</v>
      </c>
      <c r="AW290" s="101">
        <f>(AW$40*(1-'Model Assumptions'!$I$993)*$D290)/AW$43</f>
        <v>193.14483675534871</v>
      </c>
      <c r="AX290" s="101">
        <f>(AX$40*(1-'Model Assumptions'!$I$993)*$D290)/AX$43</f>
        <v>147.57325844718588</v>
      </c>
      <c r="AY290" s="101">
        <f>(AY$40*(1-'Model Assumptions'!$I$993)*$D290)/AY$43</f>
        <v>143.47068867885142</v>
      </c>
      <c r="AZ290" s="101">
        <f>(AZ$40*(1-'Model Assumptions'!$I$993)*$D290)/AZ$43</f>
        <v>132.4268041839984</v>
      </c>
      <c r="BA290" s="101">
        <f>(BA$40*(1-'Model Assumptions'!$I$993)*$D290)/BA$43</f>
        <v>167.97527957473741</v>
      </c>
      <c r="BB290" s="101">
        <f>(BB$40*(1-'Model Assumptions'!$I$993)*$D290)/BB$43</f>
        <v>163.43847256394099</v>
      </c>
      <c r="BC290" s="101">
        <f>(BC$40*(1-'Model Assumptions'!$I$993)*$D290)/BC$43</f>
        <v>149.83291239620615</v>
      </c>
      <c r="BD290" s="101">
        <f>(BD$40*(1-'Model Assumptions'!$I$993)*$D290)/BD$43</f>
        <v>111.88284580853774</v>
      </c>
      <c r="BE290" s="101">
        <f>(BE$40*(1-'Model Assumptions'!$I$993)*$D290)/BE$43</f>
        <v>107.16715897845849</v>
      </c>
      <c r="BF290" s="101">
        <f>(BF$40*(1-'Model Assumptions'!$I$993)*$D290)/BF$43</f>
        <v>94.466691809377551</v>
      </c>
      <c r="BG290" s="101">
        <f>(BG$40*(1-'Model Assumptions'!$I$993)*$D290)/BG$43</f>
        <v>213.1408136554339</v>
      </c>
      <c r="BH290" s="101">
        <f>(BH$40*(1-'Model Assumptions'!$I$993)*$D290)/BH$43</f>
        <v>208.60886750929191</v>
      </c>
      <c r="BI290" s="101">
        <f>(BI$40*(1-'Model Assumptions'!$I$993)*$D290)/BI$43</f>
        <v>195.01464935908405</v>
      </c>
      <c r="BJ290" s="101">
        <f>(BJ$40*(1-'Model Assumptions'!$I$993)*$D290)/BJ$43</f>
        <v>148.03601276228713</v>
      </c>
      <c r="BK290" s="101">
        <f>(BK$40*(1-'Model Assumptions'!$I$993)*$D290)/BK$43</f>
        <v>143.3229183933569</v>
      </c>
      <c r="BL290" s="101">
        <f>(BL$40*(1-'Model Assumptions'!$I$993)*$D290)/BL$43</f>
        <v>130.63541353002111</v>
      </c>
      <c r="BM290" s="101">
        <f>(BM$40*(1-'Model Assumptions'!$I$993)*$D290)/BM$43</f>
        <v>219.80667938486832</v>
      </c>
      <c r="BN290" s="101">
        <f>(BN$40*(1-'Model Assumptions'!$I$993)*$D290)/BN$43</f>
        <v>214.70439178594052</v>
      </c>
      <c r="BO290" s="101">
        <f>(BO$40*(1-'Model Assumptions'!$I$993)*$D290)/BO$43</f>
        <v>199.40076956559332</v>
      </c>
      <c r="BP290" s="101">
        <f>(BP$40*(1-'Model Assumptions'!$I$993)*$D290)/BP$43</f>
        <v>150.54162646282126</v>
      </c>
      <c r="BQ290" s="101">
        <f>(BQ$40*(1-'Model Assumptions'!$I$993)*$D290)/BQ$43</f>
        <v>145.23615472133849</v>
      </c>
      <c r="BR290" s="101">
        <f>(BR$40*(1-'Model Assumptions'!$I$993)*$D290)/BR$43</f>
        <v>130.95169379020234</v>
      </c>
      <c r="BS290" s="101">
        <f>(BS$40*(1-'Model Assumptions'!$I$993)*$D290)/BS$43</f>
        <v>184.44874988858285</v>
      </c>
      <c r="BT290" s="101">
        <f>(BT$40*(1-'Model Assumptions'!$I$993)*$D290)/BT$43</f>
        <v>179.95245008323994</v>
      </c>
      <c r="BU290" s="101">
        <f>(BU$40*(1-'Model Assumptions'!$I$993)*$D290)/BU$43</f>
        <v>166.46679124364758</v>
      </c>
      <c r="BV290" s="101">
        <f>(BV$40*(1-'Model Assumptions'!$I$993)*$D290)/BV$43</f>
        <v>125.26253779866364</v>
      </c>
      <c r="BW290" s="101">
        <f>(BW$40*(1-'Model Assumptions'!$I$993)*$D290)/BW$43</f>
        <v>120.58703411639428</v>
      </c>
      <c r="BX290" s="101">
        <f>(BX$40*(1-'Model Assumptions'!$I$993)*$D290)/BX$43</f>
        <v>107.99933900729599</v>
      </c>
      <c r="BY290" s="101">
        <f>(BY$40*(1-'Model Assumptions'!$I$993)*$D290)/BY$43</f>
        <v>252.15735394828309</v>
      </c>
      <c r="BZ290" s="101">
        <f>(BZ$40*(1-'Model Assumptions'!$I$993)*$D290)/BZ$43</f>
        <v>246.80392167554331</v>
      </c>
      <c r="CA290" s="101">
        <f>(CA$40*(1-'Model Assumptions'!$I$993)*$D290)/CA$43</f>
        <v>230.74524514554216</v>
      </c>
      <c r="CB290" s="101">
        <f>(CB$40*(1-'Model Assumptions'!$I$993)*$D290)/CB$43</f>
        <v>175.17519230087134</v>
      </c>
      <c r="CC290" s="101">
        <f>(CC$40*(1-'Model Assumptions'!$I$993)*$D290)/CC$43</f>
        <v>169.60788198333688</v>
      </c>
      <c r="CD290" s="101">
        <f>(CD$40*(1-'Model Assumptions'!$I$993)*$D290)/CD$43</f>
        <v>154.61956785024</v>
      </c>
      <c r="CE290" s="101">
        <f>(CE$40*(1-'Model Assumptions'!$I$993)*$D290)/CE$43</f>
        <v>247.88789449348005</v>
      </c>
      <c r="CF290" s="101">
        <f>(CF$40*(1-'Model Assumptions'!$I$993)*$D290)/CF$43</f>
        <v>241.86528318664782</v>
      </c>
      <c r="CG290" s="101">
        <f>(CG$40*(1-'Model Assumptions'!$I$993)*$D290)/CG$43</f>
        <v>223.7925884014966</v>
      </c>
      <c r="CH290" s="101">
        <f>(CH$40*(1-'Model Assumptions'!$I$993)*$D290)/CH$43</f>
        <v>168.43220085225332</v>
      </c>
      <c r="CI290" s="101">
        <f>(CI$40*(1-'Model Assumptions'!$I$993)*$D290)/CI$43</f>
        <v>162.16751848563072</v>
      </c>
      <c r="CJ290" s="101">
        <f>(CJ$40*(1-'Model Assumptions'!$I$993)*$D290)/CJ$43</f>
        <v>145.29967001948961</v>
      </c>
      <c r="CK290" s="101">
        <f>(CK$40*(1-'Model Assumptions'!$I$993)*$D290)/CK$43</f>
        <v>315.73746362815865</v>
      </c>
      <c r="CL290" s="101">
        <f>(CL$40*(1-'Model Assumptions'!$I$993)*$D290)/CL$43</f>
        <v>309.31626141966353</v>
      </c>
      <c r="CM290" s="101">
        <f>(CM$40*(1-'Model Assumptions'!$I$993)*$D290)/CM$43</f>
        <v>290.0526547941783</v>
      </c>
      <c r="CN290" s="101">
        <f>(CN$40*(1-'Model Assumptions'!$I$993)*$D290)/CN$43</f>
        <v>220.74158568673604</v>
      </c>
      <c r="CO290" s="101">
        <f>(CO$40*(1-'Model Assumptions'!$I$993)*$D290)/CO$43</f>
        <v>214.06340576684369</v>
      </c>
      <c r="CP290" s="101">
        <f>(CP$40*(1-'Model Assumptions'!$I$993)*$D290)/CP$43</f>
        <v>196.08468769834477</v>
      </c>
      <c r="CQ290" s="101">
        <f>(CQ$40*(1-'Model Assumptions'!$I$993)*$D290)/CQ$43</f>
        <v>364.54054475858294</v>
      </c>
      <c r="CR290" s="101">
        <f>(CR$40*(1-'Model Assumptions'!$I$993)*$D290)/CR$43</f>
        <v>357.13420731345786</v>
      </c>
      <c r="CS290" s="101">
        <f>(CS$40*(1-'Model Assumptions'!$I$993)*$D290)/CS$43</f>
        <v>334.91357468986422</v>
      </c>
      <c r="CT290" s="101">
        <f>(CT$40*(1-'Model Assumptions'!$I$993)*$D290)/CT$43</f>
        <v>254.89337263343697</v>
      </c>
      <c r="CU290" s="101">
        <f>(CU$40*(1-'Model Assumptions'!$I$993)*$D290)/CU$43</f>
        <v>247.19117055967914</v>
      </c>
      <c r="CV290" s="101">
        <f>(CV$40*(1-'Model Assumptions'!$I$993)*$D290)/CV$43</f>
        <v>226.45148136746695</v>
      </c>
      <c r="CW290" s="101">
        <f>(CW$40*(1-'Model Assumptions'!$I$993)*$D290)/CW$43</f>
        <v>330.88391789134607</v>
      </c>
      <c r="CX290" s="101">
        <f>(CX$40*(1-'Model Assumptions'!$I$993)*$D290)/CX$43</f>
        <v>323.22967634884532</v>
      </c>
      <c r="CY290" s="101">
        <f>(CY$40*(1-'Model Assumptions'!$I$993)*$D290)/CY$43</f>
        <v>300.26371114490655</v>
      </c>
      <c r="CZ290" s="101">
        <f>(CZ$40*(1-'Model Assumptions'!$I$993)*$D290)/CZ$43</f>
        <v>226.73924455500892</v>
      </c>
      <c r="DA290" s="101">
        <f>(DA$40*(1-'Model Assumptions'!$I$993)*$D290)/DA$43</f>
        <v>218.77779636634844</v>
      </c>
      <c r="DB290" s="101">
        <f>(DB$40*(1-'Model Assumptions'!$I$993)*$D290)/DB$43</f>
        <v>197.34332758619715</v>
      </c>
      <c r="DC290" s="101">
        <f>(DC$40*(1-'Model Assumptions'!$I$993)*$D290)/DC$43</f>
        <v>65.057812534820641</v>
      </c>
      <c r="DD290" s="101">
        <f>(DD$40*(1-'Model Assumptions'!$I$993)*$D290)/DD$43</f>
        <v>62.522061473429069</v>
      </c>
      <c r="DE290" s="101">
        <f>(DE$40*(1-'Model Assumptions'!$I$993)*$D290)/DE$43</f>
        <v>57.453799927082223</v>
      </c>
      <c r="DF290" s="101">
        <f>(DF$40*(1-'Model Assumptions'!$I$993)*$D290)/DF$43</f>
        <v>39.47410968565238</v>
      </c>
      <c r="DG290" s="101">
        <f>(DG$40*(1-'Model Assumptions'!$I$993)*$D290)/DG$43</f>
        <v>36.83887292766692</v>
      </c>
      <c r="DH290" s="101">
        <f>(DH$40*(1-'Model Assumptions'!$I$993)*$D290)/DH$43</f>
        <v>31.769315150745555</v>
      </c>
      <c r="DI290" s="101">
        <f>(DI$40*(1-'Model Assumptions'!$I$993)*$D290)/DI$43</f>
        <v>54.506495658282688</v>
      </c>
      <c r="DJ290" s="101">
        <f>(DJ$40*(1-'Model Assumptions'!$I$993)*$D290)/DJ$43</f>
        <v>52.370955786772079</v>
      </c>
      <c r="DK290" s="101">
        <f>(DK$40*(1-'Model Assumptions'!$I$993)*$D290)/DK$43</f>
        <v>48.098255755532755</v>
      </c>
      <c r="DL290" s="101">
        <f>(DL$40*(1-'Model Assumptions'!$I$993)*$D290)/DL$43</f>
        <v>33.00851157998023</v>
      </c>
      <c r="DM290" s="101">
        <f>(DM$40*(1-'Model Assumptions'!$I$993)*$D290)/DM$43</f>
        <v>30.786772375264498</v>
      </c>
      <c r="DN290" s="101">
        <f>(DN$40*(1-'Model Assumptions'!$I$993)*$D290)/DN$43</f>
        <v>26.514396401668783</v>
      </c>
      <c r="DO290" s="101">
        <f>(DO$40*(1-'Model Assumptions'!$I$993)*$D290)/DO$43</f>
        <v>67.625969360575041</v>
      </c>
      <c r="DP290" s="101">
        <f>(DP$40*(1-'Model Assumptions'!$I$993)*$D290)/DP$43</f>
        <v>65.179334151181266</v>
      </c>
      <c r="DQ290" s="101">
        <f>(DQ$40*(1-'Model Assumptions'!$I$993)*$D290)/DQ$43</f>
        <v>60.284443444175558</v>
      </c>
      <c r="DR290" s="101">
        <f>(DR$40*(1-'Model Assumptions'!$I$993)*$D290)/DR$43</f>
        <v>41.964168619292359</v>
      </c>
      <c r="DS290" s="101">
        <f>(DS$40*(1-'Model Assumptions'!$I$993)*$D290)/DS$43</f>
        <v>39.419668001522822</v>
      </c>
      <c r="DT290" s="101">
        <f>(DT$40*(1-'Model Assumptions'!$I$993)*$D290)/DT$43</f>
        <v>34.526397582735257</v>
      </c>
      <c r="DU290" s="101">
        <f>(DU$40*(1-'Model Assumptions'!$I$993)*$D290)/DU$43</f>
        <v>99.023914451722547</v>
      </c>
      <c r="DV290" s="101">
        <f>(DV$40*(1-'Model Assumptions'!$I$993)*$D290)/DV$43</f>
        <v>95.208135697999126</v>
      </c>
      <c r="DW290" s="101">
        <f>(DW$40*(1-'Model Assumptions'!$I$993)*$D290)/DW$43</f>
        <v>87.574957902334134</v>
      </c>
      <c r="DX290" s="101">
        <f>(DX$40*(1-'Model Assumptions'!$I$993)*$D290)/DX$43</f>
        <v>60.29027648176087</v>
      </c>
      <c r="DY290" s="101">
        <f>(DY$40*(1-'Model Assumptions'!$I$993)*$D290)/DY$43</f>
        <v>56.321218462601259</v>
      </c>
      <c r="DZ290" s="101">
        <f>(DZ$40*(1-'Model Assumptions'!$I$993)*$D290)/DZ$43</f>
        <v>48.689012839867161</v>
      </c>
      <c r="EA290" s="101">
        <f>(EA$40*(1-'Model Assumptions'!$I$993)*$D290)/EA$43</f>
        <v>155.81177592114855</v>
      </c>
      <c r="EB290" s="101">
        <f>(EB$40*(1-'Model Assumptions'!$I$993)*$D290)/EB$43</f>
        <v>152.09645503694995</v>
      </c>
      <c r="EC290" s="101">
        <f>(EC$40*(1-'Model Assumptions'!$I$993)*$D290)/EC$43</f>
        <v>144.66419298033452</v>
      </c>
      <c r="ED290" s="101">
        <f>(ED$40*(1-'Model Assumptions'!$I$993)*$D290)/ED$43</f>
        <v>106.21961442848929</v>
      </c>
      <c r="EE290" s="101">
        <f>(EE$40*(1-'Model Assumptions'!$I$993)*$D290)/EE$43</f>
        <v>102.35555108586526</v>
      </c>
      <c r="EF290" s="101">
        <f>(EF$40*(1-'Model Assumptions'!$I$993)*$D290)/EF$43</f>
        <v>94.924261202180745</v>
      </c>
      <c r="EG290" s="101" t="e">
        <f>(EG$40*(1-'Model Assumptions'!$I$993)*$D290)/EG$43</f>
        <v>#DIV/0!</v>
      </c>
      <c r="EH290" s="101" t="e">
        <f>(EH$40*(1-'Model Assumptions'!$I$993)*$D290)/EH$43</f>
        <v>#DIV/0!</v>
      </c>
      <c r="EI290" s="101" t="e">
        <f>(EI$40*(1-'Model Assumptions'!$I$993)*$D290)/EI$43</f>
        <v>#DIV/0!</v>
      </c>
      <c r="EJ290" s="101" t="e">
        <f>(EJ$40*(1-'Model Assumptions'!$I$993)*$D290)/EJ$43</f>
        <v>#DIV/0!</v>
      </c>
      <c r="EK290" s="101" t="e">
        <f>(EK$40*(1-'Model Assumptions'!$I$993)*$D290)/EK$43</f>
        <v>#DIV/0!</v>
      </c>
      <c r="EL290" s="101" t="e">
        <f>(EL$40*(1-'Model Assumptions'!$I$993)*$D290)/EL$43</f>
        <v>#DIV/0!</v>
      </c>
      <c r="EM290" s="101" t="e">
        <f>(EM$40*(1-'Model Assumptions'!$I$993)*$D290)/EM$43</f>
        <v>#DIV/0!</v>
      </c>
      <c r="EN290" s="101" t="e">
        <f>(EN$40*(1-'Model Assumptions'!$I$993)*$D290)/EN$43</f>
        <v>#DIV/0!</v>
      </c>
      <c r="EO290" s="101" t="e">
        <f>(EO$40*(1-'Model Assumptions'!$I$993)*$D290)/EO$43</f>
        <v>#DIV/0!</v>
      </c>
      <c r="EP290" s="101" t="e">
        <f>(EP$40*(1-'Model Assumptions'!$I$993)*$D290)/EP$43</f>
        <v>#DIV/0!</v>
      </c>
      <c r="EQ290" s="101" t="e">
        <f>(EQ$40*(1-'Model Assumptions'!$I$993)*$D290)/EQ$43</f>
        <v>#DIV/0!</v>
      </c>
      <c r="ER290" s="101" t="e">
        <f>(ER$40*(1-'Model Assumptions'!$I$993)*$D290)/ER$43</f>
        <v>#DIV/0!</v>
      </c>
      <c r="ES290" s="101" t="e">
        <f>(ES$40*(1-'Model Assumptions'!$I$993)*$D290)/ES$43</f>
        <v>#DIV/0!</v>
      </c>
      <c r="ET290" s="101" t="e">
        <f>(ET$40*(1-'Model Assumptions'!$I$993)*$D290)/ET$43</f>
        <v>#DIV/0!</v>
      </c>
      <c r="EU290" s="101" t="e">
        <f>(EU$40*(1-'Model Assumptions'!$I$993)*$D290)/EU$43</f>
        <v>#DIV/0!</v>
      </c>
      <c r="EV290" s="101" t="e">
        <f>(EV$40*(1-'Model Assumptions'!$I$993)*$D290)/EV$43</f>
        <v>#DIV/0!</v>
      </c>
      <c r="EW290" s="101" t="e">
        <f>(EW$40*(1-'Model Assumptions'!$I$993)*$D290)/EW$43</f>
        <v>#DIV/0!</v>
      </c>
      <c r="EX290" s="101" t="e">
        <f>(EX$40*(1-'Model Assumptions'!$I$993)*$D290)/EX$43</f>
        <v>#DIV/0!</v>
      </c>
      <c r="EY290" s="101" t="e">
        <f>(EY$40*(1-'Model Assumptions'!$I$993)*$D290)/EY$43</f>
        <v>#DIV/0!</v>
      </c>
      <c r="EZ290" s="101" t="e">
        <f>(EZ$40*(1-'Model Assumptions'!$I$993)*$D290)/EZ$43</f>
        <v>#DIV/0!</v>
      </c>
      <c r="FA290" s="101" t="e">
        <f>(FA$40*(1-'Model Assumptions'!$I$993)*$D290)/FA$43</f>
        <v>#DIV/0!</v>
      </c>
      <c r="FB290" s="101" t="e">
        <f>(FB$40*(1-'Model Assumptions'!$I$993)*$D290)/FB$43</f>
        <v>#DIV/0!</v>
      </c>
      <c r="FC290" s="101" t="e">
        <f>(FC$40*(1-'Model Assumptions'!$I$993)*$D290)/FC$43</f>
        <v>#DIV/0!</v>
      </c>
      <c r="FD290" s="101" t="e">
        <f>(FD$40*(1-'Model Assumptions'!$I$993)*$D290)/FD$43</f>
        <v>#DIV/0!</v>
      </c>
      <c r="FE290" s="101" t="e">
        <f>(FE$40*(1-'Model Assumptions'!$I$993)*$D290)/FE$43</f>
        <v>#DIV/0!</v>
      </c>
      <c r="FF290" s="101" t="e">
        <f>(FF$40*(1-'Model Assumptions'!$I$993)*$D290)/FF$43</f>
        <v>#DIV/0!</v>
      </c>
      <c r="FG290" s="101" t="e">
        <f>(FG$40*(1-'Model Assumptions'!$I$993)*$D290)/FG$43</f>
        <v>#DIV/0!</v>
      </c>
      <c r="FH290" s="101" t="e">
        <f>(FH$40*(1-'Model Assumptions'!$I$993)*$D290)/FH$43</f>
        <v>#DIV/0!</v>
      </c>
      <c r="FI290" s="101" t="e">
        <f>(FI$40*(1-'Model Assumptions'!$I$993)*$D290)/FI$43</f>
        <v>#DIV/0!</v>
      </c>
      <c r="FJ290" s="101" t="e">
        <f>(FJ$40*(1-'Model Assumptions'!$I$993)*$D290)/FJ$43</f>
        <v>#DIV/0!</v>
      </c>
      <c r="FK290" s="101" t="e">
        <f>(FK$40*(1-'Model Assumptions'!$I$993)*$D290)/FK$43</f>
        <v>#DIV/0!</v>
      </c>
      <c r="FL290" s="101" t="e">
        <f>(FL$40*(1-'Model Assumptions'!$I$993)*$D290)/FL$43</f>
        <v>#DIV/0!</v>
      </c>
      <c r="FM290" s="101" t="e">
        <f>(FM$40*(1-'Model Assumptions'!$I$993)*$D290)/FM$43</f>
        <v>#DIV/0!</v>
      </c>
      <c r="FN290" s="101" t="e">
        <f>(FN$40*(1-'Model Assumptions'!$I$993)*$D290)/FN$43</f>
        <v>#DIV/0!</v>
      </c>
      <c r="FO290" s="101" t="e">
        <f>(FO$40*(1-'Model Assumptions'!$I$993)*$D290)/FO$43</f>
        <v>#DIV/0!</v>
      </c>
      <c r="FP290" s="101" t="e">
        <f>(FP$40*(1-'Model Assumptions'!$I$993)*$D290)/FP$43</f>
        <v>#DIV/0!</v>
      </c>
      <c r="FQ290" s="101" t="e">
        <f>(FQ$40*(1-'Model Assumptions'!$I$993)*$D290)/FQ$43</f>
        <v>#DIV/0!</v>
      </c>
      <c r="FR290" s="101" t="e">
        <f>(FR$40*(1-'Model Assumptions'!$I$993)*$D290)/FR$43</f>
        <v>#DIV/0!</v>
      </c>
      <c r="FS290" s="101" t="e">
        <f>(FS$40*(1-'Model Assumptions'!$I$993)*$D290)/FS$43</f>
        <v>#DIV/0!</v>
      </c>
      <c r="FT290" s="101" t="e">
        <f>(FT$40*(1-'Model Assumptions'!$I$993)*$D290)/FT$43</f>
        <v>#DIV/0!</v>
      </c>
      <c r="FU290" s="101" t="e">
        <f>(FU$40*(1-'Model Assumptions'!$I$993)*$D290)/FU$43</f>
        <v>#DIV/0!</v>
      </c>
      <c r="FV290" s="101" t="e">
        <f>(FV$40*(1-'Model Assumptions'!$I$993)*$D290)/FV$43</f>
        <v>#DIV/0!</v>
      </c>
      <c r="FW290" s="101" t="e">
        <f>(FW$40*(1-'Model Assumptions'!$I$993)*$D290)/FW$43</f>
        <v>#DIV/0!</v>
      </c>
      <c r="FX290" s="101" t="e">
        <f>(FX$40*(1-'Model Assumptions'!$I$993)*$D290)/FX$43</f>
        <v>#DIV/0!</v>
      </c>
      <c r="FY290" s="101" t="e">
        <f>(FY$40*(1-'Model Assumptions'!$I$993)*$D290)/FY$43</f>
        <v>#DIV/0!</v>
      </c>
      <c r="FZ290" s="101" t="e">
        <f>(FZ$40*(1-'Model Assumptions'!$I$993)*$D290)/FZ$43</f>
        <v>#DIV/0!</v>
      </c>
      <c r="GA290" s="101" t="e">
        <f>(GA$40*(1-'Model Assumptions'!$I$993)*$D290)/GA$43</f>
        <v>#DIV/0!</v>
      </c>
      <c r="GB290" s="101" t="e">
        <f>(GB$40*(1-'Model Assumptions'!$I$993)*$D290)/GB$43</f>
        <v>#DIV/0!</v>
      </c>
      <c r="GC290" s="101" t="e">
        <f>(GC$40*(1-'Model Assumptions'!$I$993)*$D290)/GC$43</f>
        <v>#DIV/0!</v>
      </c>
      <c r="GD290" s="101" t="e">
        <f>(GD$40*(1-'Model Assumptions'!$I$993)*$D290)/GD$43</f>
        <v>#DIV/0!</v>
      </c>
      <c r="GE290" s="101" t="e">
        <f>(GE$40*(1-'Model Assumptions'!$I$993)*$D290)/GE$43</f>
        <v>#DIV/0!</v>
      </c>
      <c r="GF290" s="101" t="e">
        <f>(GF$40*(1-'Model Assumptions'!$I$993)*$D290)/GF$43</f>
        <v>#DIV/0!</v>
      </c>
      <c r="GG290" s="101" t="e">
        <f>(GG$40*(1-'Model Assumptions'!$I$993)*$D290)/GG$43</f>
        <v>#DIV/0!</v>
      </c>
      <c r="GH290" s="101" t="e">
        <f>(GH$40*(1-'Model Assumptions'!$I$993)*$D290)/GH$43</f>
        <v>#DIV/0!</v>
      </c>
      <c r="GI290" s="101" t="e">
        <f>(GI$40*(1-'Model Assumptions'!$I$993)*$D290)/GI$43</f>
        <v>#DIV/0!</v>
      </c>
      <c r="GJ290" s="101" t="e">
        <f>(GJ$40*(1-'Model Assumptions'!$I$993)*$D290)/GJ$43</f>
        <v>#DIV/0!</v>
      </c>
      <c r="GK290" s="101" t="e">
        <f>(GK$40*(1-'Model Assumptions'!$I$993)*$D290)/GK$43</f>
        <v>#DIV/0!</v>
      </c>
      <c r="GL290" s="101" t="e">
        <f>(GL$40*(1-'Model Assumptions'!$I$993)*$D290)/GL$43</f>
        <v>#DIV/0!</v>
      </c>
      <c r="GM290" s="101" t="e">
        <f>(GM$40*(1-'Model Assumptions'!$I$993)*$D290)/GM$43</f>
        <v>#DIV/0!</v>
      </c>
      <c r="GN290" s="101" t="e">
        <f>(GN$40*(1-'Model Assumptions'!$I$993)*$D290)/GN$43</f>
        <v>#DIV/0!</v>
      </c>
      <c r="GO290" s="101" t="e">
        <f>(GO$40*(1-'Model Assumptions'!$I$993)*$D290)/GO$43</f>
        <v>#DIV/0!</v>
      </c>
      <c r="GP290" s="101" t="e">
        <f>(GP$40*(1-'Model Assumptions'!$I$993)*$D290)/GP$43</f>
        <v>#DIV/0!</v>
      </c>
      <c r="GQ290" s="101" t="e">
        <f>(GQ$40*(1-'Model Assumptions'!$I$993)*$D290)/GQ$43</f>
        <v>#DIV/0!</v>
      </c>
      <c r="GR290" s="101" t="e">
        <f>(GR$40*(1-'Model Assumptions'!$I$993)*$D290)/GR$43</f>
        <v>#DIV/0!</v>
      </c>
      <c r="GS290" s="101" t="e">
        <f>(GS$40*(1-'Model Assumptions'!$I$993)*$D290)/GS$43</f>
        <v>#DIV/0!</v>
      </c>
      <c r="GT290" s="101" t="e">
        <f>(GT$40*(1-'Model Assumptions'!$I$993)*$D290)/GT$43</f>
        <v>#DIV/0!</v>
      </c>
      <c r="GU290" s="101" t="e">
        <f>(GU$40*(1-'Model Assumptions'!$I$993)*$D290)/GU$43</f>
        <v>#DIV/0!</v>
      </c>
      <c r="GV290" s="101" t="e">
        <f>(GV$40*(1-'Model Assumptions'!$I$993)*$D290)/GV$43</f>
        <v>#DIV/0!</v>
      </c>
      <c r="GX290" s="230"/>
    </row>
    <row r="291" spans="1:206" ht="12" hidden="1" customHeight="1" x14ac:dyDescent="0.2">
      <c r="A291" s="230"/>
      <c r="B291" s="230"/>
      <c r="C291" s="102">
        <f t="shared" si="382"/>
        <v>45</v>
      </c>
      <c r="D291" s="122">
        <f>1/(1+'Model Assumptions'!$I$991/12)^C290</f>
        <v>0.83280775768486948</v>
      </c>
      <c r="E291" s="101">
        <f>(E$40*(1-'Model Assumptions'!$I$993)*$D291)/E$43</f>
        <v>92.599269971162371</v>
      </c>
      <c r="F291" s="101">
        <f>(F$40*(1-'Model Assumptions'!$I$993)*$D291)/F$43</f>
        <v>90.201512335817924</v>
      </c>
      <c r="G291" s="101">
        <f>(G$40*(1-'Model Assumptions'!$I$993)*$D291)/G$43</f>
        <v>83.008239429784567</v>
      </c>
      <c r="H291" s="101">
        <f>(H$40*(1-'Model Assumptions'!$I$993)*$D291)/H$43</f>
        <v>62.188087128050725</v>
      </c>
      <c r="I291" s="101">
        <f>(I$40*(1-'Model Assumptions'!$I$993)*$D291)/I$43</f>
        <v>59.694161016887598</v>
      </c>
      <c r="J291" s="101">
        <f>(J$40*(1-'Model Assumptions'!$I$993)*$D291)/J$43</f>
        <v>52.981730489947559</v>
      </c>
      <c r="K291" s="101">
        <f>(K$40*(1-'Model Assumptions'!$I$993)*$D291)/K$43</f>
        <v>105.51101734533887</v>
      </c>
      <c r="L291" s="101">
        <f>(L$40*(1-'Model Assumptions'!$I$993)*$D291)/L$43</f>
        <v>102.91801834130217</v>
      </c>
      <c r="M291" s="101">
        <f>(M$40*(1-'Model Assumptions'!$I$993)*$D291)/M$43</f>
        <v>95.139021329192076</v>
      </c>
      <c r="N291" s="101">
        <f>(N$40*(1-'Model Assumptions'!$I$993)*$D291)/N$43</f>
        <v>71.54805515705884</v>
      </c>
      <c r="O291" s="101">
        <f>(O$40*(1-'Model Assumptions'!$I$993)*$D291)/O$43</f>
        <v>68.851465278063131</v>
      </c>
      <c r="P291" s="101">
        <f>(P$40*(1-'Model Assumptions'!$I$993)*$D291)/P$43</f>
        <v>61.59042264074818</v>
      </c>
      <c r="Q291" s="101">
        <f>(Q$40*(1-'Model Assumptions'!$I$993)*$D291)/Q$43</f>
        <v>105.39645422817235</v>
      </c>
      <c r="R291" s="101">
        <f>(R$40*(1-'Model Assumptions'!$I$993)*$D291)/R$43</f>
        <v>102.80668235419667</v>
      </c>
      <c r="S291" s="101">
        <f>(S$40*(1-'Model Assumptions'!$I$993)*$D291)/S$43</f>
        <v>95.035753167239179</v>
      </c>
      <c r="T291" s="101">
        <f>(T$40*(1-'Model Assumptions'!$I$993)*$D291)/T$43</f>
        <v>71.469313183569739</v>
      </c>
      <c r="U291" s="101">
        <f>(U$40*(1-'Model Assumptions'!$I$993)*$D291)/U$43</f>
        <v>68.776595860647248</v>
      </c>
      <c r="V291" s="101">
        <f>(V$40*(1-'Model Assumptions'!$I$993)*$D291)/V$43</f>
        <v>61.523298335478778</v>
      </c>
      <c r="W291" s="101">
        <f>(W$40*(1-'Model Assumptions'!$I$993)*$D291)/W$43</f>
        <v>192.34179233241215</v>
      </c>
      <c r="X291" s="101">
        <f>(X$40*(1-'Model Assumptions'!$I$993)*$D291)/X$43</f>
        <v>188.83874265116535</v>
      </c>
      <c r="Y291" s="101">
        <f>(Y$40*(1-'Model Assumptions'!$I$993)*$D291)/Y$43</f>
        <v>178.32798004239427</v>
      </c>
      <c r="Z291" s="101">
        <f>(Z$40*(1-'Model Assumptions'!$I$993)*$D291)/Z$43</f>
        <v>136.49598391330147</v>
      </c>
      <c r="AA291" s="101">
        <f>(AA$40*(1-'Model Assumptions'!$I$993)*$D291)/AA$43</f>
        <v>132.85319950041205</v>
      </c>
      <c r="AB291" s="101">
        <f>(AB$40*(1-'Model Assumptions'!$I$993)*$D291)/AB$43</f>
        <v>123.04401496690872</v>
      </c>
      <c r="AC291" s="101">
        <f>(AC$40*(1-'Model Assumptions'!$I$993)*$D291)/AC$43</f>
        <v>164.78210161122558</v>
      </c>
      <c r="AD291" s="101">
        <f>(AD$40*(1-'Model Assumptions'!$I$993)*$D291)/AD$43</f>
        <v>161.26937053979566</v>
      </c>
      <c r="AE291" s="101">
        <f>(AE$40*(1-'Model Assumptions'!$I$993)*$D291)/AE$43</f>
        <v>150.72956376047537</v>
      </c>
      <c r="AF291" s="101">
        <f>(AF$40*(1-'Model Assumptions'!$I$993)*$D291)/AF$43</f>
        <v>114.400469811449</v>
      </c>
      <c r="AG291" s="101">
        <f>(AG$40*(1-'Model Assumptions'!$I$993)*$D291)/AG$43</f>
        <v>110.7460677303399</v>
      </c>
      <c r="AH291" s="101">
        <f>(AH$40*(1-'Model Assumptions'!$I$993)*$D291)/AH$43</f>
        <v>100.90848445229949</v>
      </c>
      <c r="AI291" s="101">
        <f>(AI$40*(1-'Model Assumptions'!$I$993)*$D291)/AI$43</f>
        <v>192.80972619126132</v>
      </c>
      <c r="AJ291" s="101">
        <f>(AJ$40*(1-'Model Assumptions'!$I$993)*$D291)/AJ$43</f>
        <v>189.02591619470499</v>
      </c>
      <c r="AK291" s="101">
        <f>(AK$40*(1-'Model Assumptions'!$I$993)*$D291)/AK$43</f>
        <v>177.67125907497493</v>
      </c>
      <c r="AL291" s="101">
        <f>(AL$40*(1-'Model Assumptions'!$I$993)*$D291)/AL$43</f>
        <v>135.47621081401633</v>
      </c>
      <c r="AM291" s="101">
        <f>(AM$40*(1-'Model Assumptions'!$I$993)*$D291)/AM$43</f>
        <v>131.54040299158552</v>
      </c>
      <c r="AN291" s="101">
        <f>(AN$40*(1-'Model Assumptions'!$I$993)*$D291)/AN$43</f>
        <v>120.94379872319112</v>
      </c>
      <c r="AO291" s="101">
        <f>(AO$40*(1-'Model Assumptions'!$I$993)*$D291)/AO$43</f>
        <v>172.73213651657022</v>
      </c>
      <c r="AP291" s="101">
        <f>(AP$40*(1-'Model Assumptions'!$I$993)*$D291)/AP$43</f>
        <v>169.0515946819668</v>
      </c>
      <c r="AQ291" s="101">
        <f>(AQ$40*(1-'Model Assumptions'!$I$993)*$D291)/AQ$43</f>
        <v>158.00996917815652</v>
      </c>
      <c r="AR291" s="101">
        <f>(AR$40*(1-'Model Assumptions'!$I$993)*$D291)/AR$43</f>
        <v>119.92918903200368</v>
      </c>
      <c r="AS291" s="101">
        <f>(AS$40*(1-'Model Assumptions'!$I$993)*$D291)/AS$43</f>
        <v>116.10181277962343</v>
      </c>
      <c r="AT291" s="101">
        <f>(AT$40*(1-'Model Assumptions'!$I$993)*$D291)/AT$43</f>
        <v>105.79565021672163</v>
      </c>
      <c r="AU291" s="101">
        <f>(AU$40*(1-'Model Assumptions'!$I$993)*$D291)/AU$43</f>
        <v>208.05630216459224</v>
      </c>
      <c r="AV291" s="101">
        <f>(AV$40*(1-'Model Assumptions'!$I$993)*$D291)/AV$43</f>
        <v>204.12727131528959</v>
      </c>
      <c r="AW291" s="101">
        <f>(AW$40*(1-'Model Assumptions'!$I$993)*$D291)/AW$43</f>
        <v>192.34340589744264</v>
      </c>
      <c r="AX291" s="101">
        <f>(AX$40*(1-'Model Assumptions'!$I$993)*$D291)/AX$43</f>
        <v>146.96092127520583</v>
      </c>
      <c r="AY291" s="101">
        <f>(AY$40*(1-'Model Assumptions'!$I$993)*$D291)/AY$43</f>
        <v>142.87537461794329</v>
      </c>
      <c r="AZ291" s="101">
        <f>(AZ$40*(1-'Model Assumptions'!$I$993)*$D291)/AZ$43</f>
        <v>131.8773153699569</v>
      </c>
      <c r="BA291" s="101">
        <f>(BA$40*(1-'Model Assumptions'!$I$993)*$D291)/BA$43</f>
        <v>167.27828671343141</v>
      </c>
      <c r="BB291" s="101">
        <f>(BB$40*(1-'Model Assumptions'!$I$993)*$D291)/BB$43</f>
        <v>162.76030462799102</v>
      </c>
      <c r="BC291" s="101">
        <f>(BC$40*(1-'Model Assumptions'!$I$993)*$D291)/BC$43</f>
        <v>149.21119906676131</v>
      </c>
      <c r="BD291" s="101">
        <f>(BD$40*(1-'Model Assumptions'!$I$993)*$D291)/BD$43</f>
        <v>111.41860163505832</v>
      </c>
      <c r="BE291" s="101">
        <f>(BE$40*(1-'Model Assumptions'!$I$993)*$D291)/BE$43</f>
        <v>106.72248197024912</v>
      </c>
      <c r="BF291" s="101">
        <f>(BF$40*(1-'Model Assumptions'!$I$993)*$D291)/BF$43</f>
        <v>94.07471383506477</v>
      </c>
      <c r="BG291" s="101">
        <f>(BG$40*(1-'Model Assumptions'!$I$993)*$D291)/BG$43</f>
        <v>212.25641193902129</v>
      </c>
      <c r="BH291" s="101">
        <f>(BH$40*(1-'Model Assumptions'!$I$993)*$D291)/BH$43</f>
        <v>207.7432705486724</v>
      </c>
      <c r="BI291" s="101">
        <f>(BI$40*(1-'Model Assumptions'!$I$993)*$D291)/BI$43</f>
        <v>194.20545994265629</v>
      </c>
      <c r="BJ291" s="101">
        <f>(BJ$40*(1-'Model Assumptions'!$I$993)*$D291)/BJ$43</f>
        <v>147.42175544792079</v>
      </c>
      <c r="BK291" s="101">
        <f>(BK$40*(1-'Model Assumptions'!$I$993)*$D291)/BK$43</f>
        <v>142.72821748716041</v>
      </c>
      <c r="BL291" s="101">
        <f>(BL$40*(1-'Model Assumptions'!$I$993)*$D291)/BL$43</f>
        <v>130.0933578722202</v>
      </c>
      <c r="BM291" s="101">
        <f>(BM$40*(1-'Model Assumptions'!$I$993)*$D291)/BM$43</f>
        <v>218.89461847455766</v>
      </c>
      <c r="BN291" s="101">
        <f>(BN$40*(1-'Model Assumptions'!$I$993)*$D291)/BN$43</f>
        <v>213.81350219346771</v>
      </c>
      <c r="BO291" s="101">
        <f>(BO$40*(1-'Model Assumptions'!$I$993)*$D291)/BO$43</f>
        <v>198.57338048025892</v>
      </c>
      <c r="BP291" s="101">
        <f>(BP$40*(1-'Model Assumptions'!$I$993)*$D291)/BP$43</f>
        <v>149.9169724111083</v>
      </c>
      <c r="BQ291" s="101">
        <f>(BQ$40*(1-'Model Assumptions'!$I$993)*$D291)/BQ$43</f>
        <v>144.63351507519187</v>
      </c>
      <c r="BR291" s="101">
        <f>(BR$40*(1-'Model Assumptions'!$I$993)*$D291)/BR$43</f>
        <v>130.40832576617657</v>
      </c>
      <c r="BS291" s="101">
        <f>(BS$40*(1-'Model Assumptions'!$I$993)*$D291)/BS$43</f>
        <v>183.68340237867167</v>
      </c>
      <c r="BT291" s="101">
        <f>(BT$40*(1-'Model Assumptions'!$I$993)*$D291)/BT$43</f>
        <v>179.20575941899415</v>
      </c>
      <c r="BU291" s="101">
        <f>(BU$40*(1-'Model Assumptions'!$I$993)*$D291)/BU$43</f>
        <v>165.77605767002248</v>
      </c>
      <c r="BV291" s="101">
        <f>(BV$40*(1-'Model Assumptions'!$I$993)*$D291)/BV$43</f>
        <v>124.7427762310343</v>
      </c>
      <c r="BW291" s="101">
        <f>(BW$40*(1-'Model Assumptions'!$I$993)*$D291)/BW$43</f>
        <v>120.08667297898184</v>
      </c>
      <c r="BX291" s="101">
        <f>(BX$40*(1-'Model Assumptions'!$I$993)*$D291)/BX$43</f>
        <v>107.55120896992132</v>
      </c>
      <c r="BY291" s="101">
        <f>(BY$40*(1-'Model Assumptions'!$I$993)*$D291)/BY$43</f>
        <v>251.11105787380885</v>
      </c>
      <c r="BZ291" s="101">
        <f>(BZ$40*(1-'Model Assumptions'!$I$993)*$D291)/BZ$43</f>
        <v>245.77983901298919</v>
      </c>
      <c r="CA291" s="101">
        <f>(CA$40*(1-'Model Assumptions'!$I$993)*$D291)/CA$43</f>
        <v>229.7877959955606</v>
      </c>
      <c r="CB291" s="101">
        <f>(CB$40*(1-'Model Assumptions'!$I$993)*$D291)/CB$43</f>
        <v>174.44832428302536</v>
      </c>
      <c r="CC291" s="101">
        <f>(CC$40*(1-'Model Assumptions'!$I$993)*$D291)/CC$43</f>
        <v>168.9041148381778</v>
      </c>
      <c r="CD291" s="101">
        <f>(CD$40*(1-'Model Assumptions'!$I$993)*$D291)/CD$43</f>
        <v>153.97799287990705</v>
      </c>
      <c r="CE291" s="101">
        <f>(CE$40*(1-'Model Assumptions'!$I$993)*$D291)/CE$43</f>
        <v>246.85931401840335</v>
      </c>
      <c r="CF291" s="101">
        <f>(CF$40*(1-'Model Assumptions'!$I$993)*$D291)/CF$43</f>
        <v>240.86169279998117</v>
      </c>
      <c r="CG291" s="101">
        <f>(CG$40*(1-'Model Assumptions'!$I$993)*$D291)/CG$43</f>
        <v>222.86398844962318</v>
      </c>
      <c r="CH291" s="101">
        <f>(CH$40*(1-'Model Assumptions'!$I$993)*$D291)/CH$43</f>
        <v>167.73331205203652</v>
      </c>
      <c r="CI291" s="101">
        <f>(CI$40*(1-'Model Assumptions'!$I$993)*$D291)/CI$43</f>
        <v>161.49462421805549</v>
      </c>
      <c r="CJ291" s="101">
        <f>(CJ$40*(1-'Model Assumptions'!$I$993)*$D291)/CJ$43</f>
        <v>144.69676682438799</v>
      </c>
      <c r="CK291" s="101">
        <f>(CK$40*(1-'Model Assumptions'!$I$993)*$D291)/CK$43</f>
        <v>314.42734967119526</v>
      </c>
      <c r="CL291" s="101">
        <f>(CL$40*(1-'Model Assumptions'!$I$993)*$D291)/CL$43</f>
        <v>308.03279145526659</v>
      </c>
      <c r="CM291" s="101">
        <f>(CM$40*(1-'Model Assumptions'!$I$993)*$D291)/CM$43</f>
        <v>288.84911680748047</v>
      </c>
      <c r="CN291" s="101">
        <f>(CN$40*(1-'Model Assumptions'!$I$993)*$D291)/CN$43</f>
        <v>219.82564549716452</v>
      </c>
      <c r="CO291" s="101">
        <f>(CO$40*(1-'Model Assumptions'!$I$993)*$D291)/CO$43</f>
        <v>213.17517586739621</v>
      </c>
      <c r="CP291" s="101">
        <f>(CP$40*(1-'Model Assumptions'!$I$993)*$D291)/CP$43</f>
        <v>195.27105828880804</v>
      </c>
      <c r="CQ291" s="101">
        <f>(CQ$40*(1-'Model Assumptions'!$I$993)*$D291)/CQ$43</f>
        <v>363.02792839029007</v>
      </c>
      <c r="CR291" s="101">
        <f>(CR$40*(1-'Model Assumptions'!$I$993)*$D291)/CR$43</f>
        <v>355.65232263580856</v>
      </c>
      <c r="CS291" s="101">
        <f>(CS$40*(1-'Model Assumptions'!$I$993)*$D291)/CS$43</f>
        <v>333.5238918073336</v>
      </c>
      <c r="CT291" s="101">
        <f>(CT$40*(1-'Model Assumptions'!$I$993)*$D291)/CT$43</f>
        <v>253.83572378433556</v>
      </c>
      <c r="CU291" s="101">
        <f>(CU$40*(1-'Model Assumptions'!$I$993)*$D291)/CU$43</f>
        <v>246.16548105528213</v>
      </c>
      <c r="CV291" s="101">
        <f>(CV$40*(1-'Model Assumptions'!$I$993)*$D291)/CV$43</f>
        <v>225.51184866469737</v>
      </c>
      <c r="CW291" s="101">
        <f>(CW$40*(1-'Model Assumptions'!$I$993)*$D291)/CW$43</f>
        <v>329.51095557644419</v>
      </c>
      <c r="CX291" s="101">
        <f>(CX$40*(1-'Model Assumptions'!$I$993)*$D291)/CX$43</f>
        <v>321.88847437229401</v>
      </c>
      <c r="CY291" s="101">
        <f>(CY$40*(1-'Model Assumptions'!$I$993)*$D291)/CY$43</f>
        <v>299.01780362978241</v>
      </c>
      <c r="CZ291" s="101">
        <f>(CZ$40*(1-'Model Assumptions'!$I$993)*$D291)/CZ$43</f>
        <v>225.79841781411673</v>
      </c>
      <c r="DA291" s="101">
        <f>(DA$40*(1-'Model Assumptions'!$I$993)*$D291)/DA$43</f>
        <v>217.87000468018101</v>
      </c>
      <c r="DB291" s="101">
        <f>(DB$40*(1-'Model Assumptions'!$I$993)*$D291)/DB$43</f>
        <v>196.52447560451165</v>
      </c>
      <c r="DC291" s="101">
        <f>(DC$40*(1-'Model Assumptions'!$I$993)*$D291)/DC$43</f>
        <v>64.787863105215578</v>
      </c>
      <c r="DD291" s="101">
        <f>(DD$40*(1-'Model Assumptions'!$I$993)*$D291)/DD$43</f>
        <v>62.262633832460473</v>
      </c>
      <c r="DE291" s="101">
        <f>(DE$40*(1-'Model Assumptions'!$I$993)*$D291)/DE$43</f>
        <v>57.21540241701134</v>
      </c>
      <c r="DF291" s="101">
        <f>(DF$40*(1-'Model Assumptions'!$I$993)*$D291)/DF$43</f>
        <v>39.310316699404865</v>
      </c>
      <c r="DG291" s="101">
        <f>(DG$40*(1-'Model Assumptions'!$I$993)*$D291)/DG$43</f>
        <v>36.686014533776188</v>
      </c>
      <c r="DH291" s="101">
        <f>(DH$40*(1-'Model Assumptions'!$I$993)*$D291)/DH$43</f>
        <v>31.637492266302623</v>
      </c>
      <c r="DI291" s="101">
        <f>(DI$40*(1-'Model Assumptions'!$I$993)*$D291)/DI$43</f>
        <v>54.280327626505574</v>
      </c>
      <c r="DJ291" s="101">
        <f>(DJ$40*(1-'Model Assumptions'!$I$993)*$D291)/DJ$43</f>
        <v>52.153648916287544</v>
      </c>
      <c r="DK291" s="101">
        <f>(DK$40*(1-'Model Assumptions'!$I$993)*$D291)/DK$43</f>
        <v>47.898677930820988</v>
      </c>
      <c r="DL291" s="101">
        <f>(DL$40*(1-'Model Assumptions'!$I$993)*$D291)/DL$43</f>
        <v>32.871546801640058</v>
      </c>
      <c r="DM291" s="101">
        <f>(DM$40*(1-'Model Assumptions'!$I$993)*$D291)/DM$43</f>
        <v>30.659026431798669</v>
      </c>
      <c r="DN291" s="101">
        <f>(DN$40*(1-'Model Assumptions'!$I$993)*$D291)/DN$43</f>
        <v>26.404378159338204</v>
      </c>
      <c r="DO291" s="101">
        <f>(DO$40*(1-'Model Assumptions'!$I$993)*$D291)/DO$43</f>
        <v>67.345363678580952</v>
      </c>
      <c r="DP291" s="101">
        <f>(DP$40*(1-'Model Assumptions'!$I$993)*$D291)/DP$43</f>
        <v>64.908880482504159</v>
      </c>
      <c r="DQ291" s="101">
        <f>(DQ$40*(1-'Model Assumptions'!$I$993)*$D291)/DQ$43</f>
        <v>60.034300525320049</v>
      </c>
      <c r="DR291" s="101">
        <f>(DR$40*(1-'Model Assumptions'!$I$993)*$D291)/DR$43</f>
        <v>41.790043438299442</v>
      </c>
      <c r="DS291" s="101">
        <f>(DS$40*(1-'Model Assumptions'!$I$993)*$D291)/DS$43</f>
        <v>39.256100914379566</v>
      </c>
      <c r="DT291" s="101">
        <f>(DT$40*(1-'Model Assumptions'!$I$993)*$D291)/DT$43</f>
        <v>34.38313452222598</v>
      </c>
      <c r="DU291" s="101">
        <f>(DU$40*(1-'Model Assumptions'!$I$993)*$D291)/DU$43</f>
        <v>98.613026839889656</v>
      </c>
      <c r="DV291" s="101">
        <f>(DV$40*(1-'Model Assumptions'!$I$993)*$D291)/DV$43</f>
        <v>94.813081193028168</v>
      </c>
      <c r="DW291" s="101">
        <f>(DW$40*(1-'Model Assumptions'!$I$993)*$D291)/DW$43</f>
        <v>87.211576334274653</v>
      </c>
      <c r="DX291" s="101">
        <f>(DX$40*(1-'Model Assumptions'!$I$993)*$D291)/DX$43</f>
        <v>60.040109359429906</v>
      </c>
      <c r="DY291" s="101">
        <f>(DY$40*(1-'Model Assumptions'!$I$993)*$D291)/DY$43</f>
        <v>56.087520460681745</v>
      </c>
      <c r="DZ291" s="101">
        <f>(DZ$40*(1-'Model Assumptions'!$I$993)*$D291)/DZ$43</f>
        <v>48.486983740946549</v>
      </c>
      <c r="EA291" s="101">
        <f>(EA$40*(1-'Model Assumptions'!$I$993)*$D291)/EA$43</f>
        <v>155.16525402935955</v>
      </c>
      <c r="EB291" s="101">
        <f>(EB$40*(1-'Model Assumptions'!$I$993)*$D291)/EB$43</f>
        <v>151.46534941438998</v>
      </c>
      <c r="EC291" s="101">
        <f>(EC$40*(1-'Model Assumptions'!$I$993)*$D291)/EC$43</f>
        <v>144.06392661942024</v>
      </c>
      <c r="ED291" s="101">
        <f>(ED$40*(1-'Model Assumptions'!$I$993)*$D291)/ED$43</f>
        <v>105.77886914040427</v>
      </c>
      <c r="EE291" s="101">
        <f>(EE$40*(1-'Model Assumptions'!$I$993)*$D291)/EE$43</f>
        <v>101.93083925563343</v>
      </c>
      <c r="EF291" s="101">
        <f>(EF$40*(1-'Model Assumptions'!$I$993)*$D291)/EF$43</f>
        <v>94.530384599682051</v>
      </c>
      <c r="EG291" s="101" t="e">
        <f>(EG$40*(1-'Model Assumptions'!$I$993)*$D291)/EG$43</f>
        <v>#DIV/0!</v>
      </c>
      <c r="EH291" s="101" t="e">
        <f>(EH$40*(1-'Model Assumptions'!$I$993)*$D291)/EH$43</f>
        <v>#DIV/0!</v>
      </c>
      <c r="EI291" s="101" t="e">
        <f>(EI$40*(1-'Model Assumptions'!$I$993)*$D291)/EI$43</f>
        <v>#DIV/0!</v>
      </c>
      <c r="EJ291" s="101" t="e">
        <f>(EJ$40*(1-'Model Assumptions'!$I$993)*$D291)/EJ$43</f>
        <v>#DIV/0!</v>
      </c>
      <c r="EK291" s="101" t="e">
        <f>(EK$40*(1-'Model Assumptions'!$I$993)*$D291)/EK$43</f>
        <v>#DIV/0!</v>
      </c>
      <c r="EL291" s="101" t="e">
        <f>(EL$40*(1-'Model Assumptions'!$I$993)*$D291)/EL$43</f>
        <v>#DIV/0!</v>
      </c>
      <c r="EM291" s="101" t="e">
        <f>(EM$40*(1-'Model Assumptions'!$I$993)*$D291)/EM$43</f>
        <v>#DIV/0!</v>
      </c>
      <c r="EN291" s="101" t="e">
        <f>(EN$40*(1-'Model Assumptions'!$I$993)*$D291)/EN$43</f>
        <v>#DIV/0!</v>
      </c>
      <c r="EO291" s="101" t="e">
        <f>(EO$40*(1-'Model Assumptions'!$I$993)*$D291)/EO$43</f>
        <v>#DIV/0!</v>
      </c>
      <c r="EP291" s="101" t="e">
        <f>(EP$40*(1-'Model Assumptions'!$I$993)*$D291)/EP$43</f>
        <v>#DIV/0!</v>
      </c>
      <c r="EQ291" s="101" t="e">
        <f>(EQ$40*(1-'Model Assumptions'!$I$993)*$D291)/EQ$43</f>
        <v>#DIV/0!</v>
      </c>
      <c r="ER291" s="101" t="e">
        <f>(ER$40*(1-'Model Assumptions'!$I$993)*$D291)/ER$43</f>
        <v>#DIV/0!</v>
      </c>
      <c r="ES291" s="101" t="e">
        <f>(ES$40*(1-'Model Assumptions'!$I$993)*$D291)/ES$43</f>
        <v>#DIV/0!</v>
      </c>
      <c r="ET291" s="101" t="e">
        <f>(ET$40*(1-'Model Assumptions'!$I$993)*$D291)/ET$43</f>
        <v>#DIV/0!</v>
      </c>
      <c r="EU291" s="101" t="e">
        <f>(EU$40*(1-'Model Assumptions'!$I$993)*$D291)/EU$43</f>
        <v>#DIV/0!</v>
      </c>
      <c r="EV291" s="101" t="e">
        <f>(EV$40*(1-'Model Assumptions'!$I$993)*$D291)/EV$43</f>
        <v>#DIV/0!</v>
      </c>
      <c r="EW291" s="101" t="e">
        <f>(EW$40*(1-'Model Assumptions'!$I$993)*$D291)/EW$43</f>
        <v>#DIV/0!</v>
      </c>
      <c r="EX291" s="101" t="e">
        <f>(EX$40*(1-'Model Assumptions'!$I$993)*$D291)/EX$43</f>
        <v>#DIV/0!</v>
      </c>
      <c r="EY291" s="101" t="e">
        <f>(EY$40*(1-'Model Assumptions'!$I$993)*$D291)/EY$43</f>
        <v>#DIV/0!</v>
      </c>
      <c r="EZ291" s="101" t="e">
        <f>(EZ$40*(1-'Model Assumptions'!$I$993)*$D291)/EZ$43</f>
        <v>#DIV/0!</v>
      </c>
      <c r="FA291" s="101" t="e">
        <f>(FA$40*(1-'Model Assumptions'!$I$993)*$D291)/FA$43</f>
        <v>#DIV/0!</v>
      </c>
      <c r="FB291" s="101" t="e">
        <f>(FB$40*(1-'Model Assumptions'!$I$993)*$D291)/FB$43</f>
        <v>#DIV/0!</v>
      </c>
      <c r="FC291" s="101" t="e">
        <f>(FC$40*(1-'Model Assumptions'!$I$993)*$D291)/FC$43</f>
        <v>#DIV/0!</v>
      </c>
      <c r="FD291" s="101" t="e">
        <f>(FD$40*(1-'Model Assumptions'!$I$993)*$D291)/FD$43</f>
        <v>#DIV/0!</v>
      </c>
      <c r="FE291" s="101" t="e">
        <f>(FE$40*(1-'Model Assumptions'!$I$993)*$D291)/FE$43</f>
        <v>#DIV/0!</v>
      </c>
      <c r="FF291" s="101" t="e">
        <f>(FF$40*(1-'Model Assumptions'!$I$993)*$D291)/FF$43</f>
        <v>#DIV/0!</v>
      </c>
      <c r="FG291" s="101" t="e">
        <f>(FG$40*(1-'Model Assumptions'!$I$993)*$D291)/FG$43</f>
        <v>#DIV/0!</v>
      </c>
      <c r="FH291" s="101" t="e">
        <f>(FH$40*(1-'Model Assumptions'!$I$993)*$D291)/FH$43</f>
        <v>#DIV/0!</v>
      </c>
      <c r="FI291" s="101" t="e">
        <f>(FI$40*(1-'Model Assumptions'!$I$993)*$D291)/FI$43</f>
        <v>#DIV/0!</v>
      </c>
      <c r="FJ291" s="101" t="e">
        <f>(FJ$40*(1-'Model Assumptions'!$I$993)*$D291)/FJ$43</f>
        <v>#DIV/0!</v>
      </c>
      <c r="FK291" s="101" t="e">
        <f>(FK$40*(1-'Model Assumptions'!$I$993)*$D291)/FK$43</f>
        <v>#DIV/0!</v>
      </c>
      <c r="FL291" s="101" t="e">
        <f>(FL$40*(1-'Model Assumptions'!$I$993)*$D291)/FL$43</f>
        <v>#DIV/0!</v>
      </c>
      <c r="FM291" s="101" t="e">
        <f>(FM$40*(1-'Model Assumptions'!$I$993)*$D291)/FM$43</f>
        <v>#DIV/0!</v>
      </c>
      <c r="FN291" s="101" t="e">
        <f>(FN$40*(1-'Model Assumptions'!$I$993)*$D291)/FN$43</f>
        <v>#DIV/0!</v>
      </c>
      <c r="FO291" s="101" t="e">
        <f>(FO$40*(1-'Model Assumptions'!$I$993)*$D291)/FO$43</f>
        <v>#DIV/0!</v>
      </c>
      <c r="FP291" s="101" t="e">
        <f>(FP$40*(1-'Model Assumptions'!$I$993)*$D291)/FP$43</f>
        <v>#DIV/0!</v>
      </c>
      <c r="FQ291" s="101" t="e">
        <f>(FQ$40*(1-'Model Assumptions'!$I$993)*$D291)/FQ$43</f>
        <v>#DIV/0!</v>
      </c>
      <c r="FR291" s="101" t="e">
        <f>(FR$40*(1-'Model Assumptions'!$I$993)*$D291)/FR$43</f>
        <v>#DIV/0!</v>
      </c>
      <c r="FS291" s="101" t="e">
        <f>(FS$40*(1-'Model Assumptions'!$I$993)*$D291)/FS$43</f>
        <v>#DIV/0!</v>
      </c>
      <c r="FT291" s="101" t="e">
        <f>(FT$40*(1-'Model Assumptions'!$I$993)*$D291)/FT$43</f>
        <v>#DIV/0!</v>
      </c>
      <c r="FU291" s="101" t="e">
        <f>(FU$40*(1-'Model Assumptions'!$I$993)*$D291)/FU$43</f>
        <v>#DIV/0!</v>
      </c>
      <c r="FV291" s="101" t="e">
        <f>(FV$40*(1-'Model Assumptions'!$I$993)*$D291)/FV$43</f>
        <v>#DIV/0!</v>
      </c>
      <c r="FW291" s="101" t="e">
        <f>(FW$40*(1-'Model Assumptions'!$I$993)*$D291)/FW$43</f>
        <v>#DIV/0!</v>
      </c>
      <c r="FX291" s="101" t="e">
        <f>(FX$40*(1-'Model Assumptions'!$I$993)*$D291)/FX$43</f>
        <v>#DIV/0!</v>
      </c>
      <c r="FY291" s="101" t="e">
        <f>(FY$40*(1-'Model Assumptions'!$I$993)*$D291)/FY$43</f>
        <v>#DIV/0!</v>
      </c>
      <c r="FZ291" s="101" t="e">
        <f>(FZ$40*(1-'Model Assumptions'!$I$993)*$D291)/FZ$43</f>
        <v>#DIV/0!</v>
      </c>
      <c r="GA291" s="101" t="e">
        <f>(GA$40*(1-'Model Assumptions'!$I$993)*$D291)/GA$43</f>
        <v>#DIV/0!</v>
      </c>
      <c r="GB291" s="101" t="e">
        <f>(GB$40*(1-'Model Assumptions'!$I$993)*$D291)/GB$43</f>
        <v>#DIV/0!</v>
      </c>
      <c r="GC291" s="101" t="e">
        <f>(GC$40*(1-'Model Assumptions'!$I$993)*$D291)/GC$43</f>
        <v>#DIV/0!</v>
      </c>
      <c r="GD291" s="101" t="e">
        <f>(GD$40*(1-'Model Assumptions'!$I$993)*$D291)/GD$43</f>
        <v>#DIV/0!</v>
      </c>
      <c r="GE291" s="101" t="e">
        <f>(GE$40*(1-'Model Assumptions'!$I$993)*$D291)/GE$43</f>
        <v>#DIV/0!</v>
      </c>
      <c r="GF291" s="101" t="e">
        <f>(GF$40*(1-'Model Assumptions'!$I$993)*$D291)/GF$43</f>
        <v>#DIV/0!</v>
      </c>
      <c r="GG291" s="101" t="e">
        <f>(GG$40*(1-'Model Assumptions'!$I$993)*$D291)/GG$43</f>
        <v>#DIV/0!</v>
      </c>
      <c r="GH291" s="101" t="e">
        <f>(GH$40*(1-'Model Assumptions'!$I$993)*$D291)/GH$43</f>
        <v>#DIV/0!</v>
      </c>
      <c r="GI291" s="101" t="e">
        <f>(GI$40*(1-'Model Assumptions'!$I$993)*$D291)/GI$43</f>
        <v>#DIV/0!</v>
      </c>
      <c r="GJ291" s="101" t="e">
        <f>(GJ$40*(1-'Model Assumptions'!$I$993)*$D291)/GJ$43</f>
        <v>#DIV/0!</v>
      </c>
      <c r="GK291" s="101" t="e">
        <f>(GK$40*(1-'Model Assumptions'!$I$993)*$D291)/GK$43</f>
        <v>#DIV/0!</v>
      </c>
      <c r="GL291" s="101" t="e">
        <f>(GL$40*(1-'Model Assumptions'!$I$993)*$D291)/GL$43</f>
        <v>#DIV/0!</v>
      </c>
      <c r="GM291" s="101" t="e">
        <f>(GM$40*(1-'Model Assumptions'!$I$993)*$D291)/GM$43</f>
        <v>#DIV/0!</v>
      </c>
      <c r="GN291" s="101" t="e">
        <f>(GN$40*(1-'Model Assumptions'!$I$993)*$D291)/GN$43</f>
        <v>#DIV/0!</v>
      </c>
      <c r="GO291" s="101" t="e">
        <f>(GO$40*(1-'Model Assumptions'!$I$993)*$D291)/GO$43</f>
        <v>#DIV/0!</v>
      </c>
      <c r="GP291" s="101" t="e">
        <f>(GP$40*(1-'Model Assumptions'!$I$993)*$D291)/GP$43</f>
        <v>#DIV/0!</v>
      </c>
      <c r="GQ291" s="101" t="e">
        <f>(GQ$40*(1-'Model Assumptions'!$I$993)*$D291)/GQ$43</f>
        <v>#DIV/0!</v>
      </c>
      <c r="GR291" s="101" t="e">
        <f>(GR$40*(1-'Model Assumptions'!$I$993)*$D291)/GR$43</f>
        <v>#DIV/0!</v>
      </c>
      <c r="GS291" s="101" t="e">
        <f>(GS$40*(1-'Model Assumptions'!$I$993)*$D291)/GS$43</f>
        <v>#DIV/0!</v>
      </c>
      <c r="GT291" s="101" t="e">
        <f>(GT$40*(1-'Model Assumptions'!$I$993)*$D291)/GT$43</f>
        <v>#DIV/0!</v>
      </c>
      <c r="GU291" s="101" t="e">
        <f>(GU$40*(1-'Model Assumptions'!$I$993)*$D291)/GU$43</f>
        <v>#DIV/0!</v>
      </c>
      <c r="GV291" s="101" t="e">
        <f>(GV$40*(1-'Model Assumptions'!$I$993)*$D291)/GV$43</f>
        <v>#DIV/0!</v>
      </c>
      <c r="GX291" s="230"/>
    </row>
    <row r="292" spans="1:206" ht="12" hidden="1" customHeight="1" x14ac:dyDescent="0.2">
      <c r="A292" s="230"/>
      <c r="B292" s="230"/>
      <c r="C292" s="102">
        <f t="shared" si="382"/>
        <v>46</v>
      </c>
      <c r="D292" s="122">
        <f>1/(1+'Model Assumptions'!$I$991/12)^C291</f>
        <v>0.82935212383555479</v>
      </c>
      <c r="E292" s="101">
        <f>(E$40*(1-'Model Assumptions'!$I$993)*$D292)/E$43</f>
        <v>92.215040635182461</v>
      </c>
      <c r="F292" s="101">
        <f>(F$40*(1-'Model Assumptions'!$I$993)*$D292)/F$43</f>
        <v>89.827232201644406</v>
      </c>
      <c r="G292" s="101">
        <f>(G$40*(1-'Model Assumptions'!$I$993)*$D292)/G$43</f>
        <v>82.663806901030284</v>
      </c>
      <c r="H292" s="101">
        <f>(H$40*(1-'Model Assumptions'!$I$993)*$D292)/H$43</f>
        <v>61.93004527274762</v>
      </c>
      <c r="I292" s="101">
        <f>(I$40*(1-'Model Assumptions'!$I$993)*$D292)/I$43</f>
        <v>59.446467402709651</v>
      </c>
      <c r="J292" s="101">
        <f>(J$40*(1-'Model Assumptions'!$I$993)*$D292)/J$43</f>
        <v>52.761889284595078</v>
      </c>
      <c r="K292" s="101">
        <f>(K$40*(1-'Model Assumptions'!$I$993)*$D292)/K$43</f>
        <v>105.07321229411342</v>
      </c>
      <c r="L292" s="101">
        <f>(L$40*(1-'Model Assumptions'!$I$993)*$D292)/L$43</f>
        <v>102.49097262204367</v>
      </c>
      <c r="M292" s="101">
        <f>(M$40*(1-'Model Assumptions'!$I$993)*$D292)/M$43</f>
        <v>94.744253605834459</v>
      </c>
      <c r="N292" s="101">
        <f>(N$40*(1-'Model Assumptions'!$I$993)*$D292)/N$43</f>
        <v>71.251175260141594</v>
      </c>
      <c r="O292" s="101">
        <f>(O$40*(1-'Model Assumptions'!$I$993)*$D292)/O$43</f>
        <v>68.565774550768282</v>
      </c>
      <c r="P292" s="101">
        <f>(P$40*(1-'Model Assumptions'!$I$993)*$D292)/P$43</f>
        <v>61.334860721077028</v>
      </c>
      <c r="Q292" s="101">
        <f>(Q$40*(1-'Model Assumptions'!$I$993)*$D292)/Q$43</f>
        <v>104.95912454257829</v>
      </c>
      <c r="R292" s="101">
        <f>(R$40*(1-'Model Assumptions'!$I$993)*$D292)/R$43</f>
        <v>102.38009860998841</v>
      </c>
      <c r="S292" s="101">
        <f>(S$40*(1-'Model Assumptions'!$I$993)*$D292)/S$43</f>
        <v>94.641413942478849</v>
      </c>
      <c r="T292" s="101">
        <f>(T$40*(1-'Model Assumptions'!$I$993)*$D292)/T$43</f>
        <v>71.172760016832939</v>
      </c>
      <c r="U292" s="101">
        <f>(U$40*(1-'Model Assumptions'!$I$993)*$D292)/U$43</f>
        <v>68.491215794835455</v>
      </c>
      <c r="V292" s="101">
        <f>(V$40*(1-'Model Assumptions'!$I$993)*$D292)/V$43</f>
        <v>61.268014939895885</v>
      </c>
      <c r="W292" s="101">
        <f>(W$40*(1-'Model Assumptions'!$I$993)*$D292)/W$43</f>
        <v>191.54369360904116</v>
      </c>
      <c r="X292" s="101">
        <f>(X$40*(1-'Model Assumptions'!$I$993)*$D292)/X$43</f>
        <v>188.05517940365016</v>
      </c>
      <c r="Y292" s="101">
        <f>(Y$40*(1-'Model Assumptions'!$I$993)*$D292)/Y$43</f>
        <v>177.58802991773703</v>
      </c>
      <c r="Z292" s="101">
        <f>(Z$40*(1-'Model Assumptions'!$I$993)*$D292)/Z$43</f>
        <v>135.92961053606788</v>
      </c>
      <c r="AA292" s="101">
        <f>(AA$40*(1-'Model Assumptions'!$I$993)*$D292)/AA$43</f>
        <v>132.30194141119875</v>
      </c>
      <c r="AB292" s="101">
        <f>(AB$40*(1-'Model Assumptions'!$I$993)*$D292)/AB$43</f>
        <v>122.53345888820787</v>
      </c>
      <c r="AC292" s="101">
        <f>(AC$40*(1-'Model Assumptions'!$I$993)*$D292)/AC$43</f>
        <v>164.09835845101304</v>
      </c>
      <c r="AD292" s="101">
        <f>(AD$40*(1-'Model Assumptions'!$I$993)*$D292)/AD$43</f>
        <v>160.60020302718243</v>
      </c>
      <c r="AE292" s="101">
        <f>(AE$40*(1-'Model Assumptions'!$I$993)*$D292)/AE$43</f>
        <v>150.10412988595058</v>
      </c>
      <c r="AF292" s="101">
        <f>(AF$40*(1-'Model Assumptions'!$I$993)*$D292)/AF$43</f>
        <v>113.92577906534342</v>
      </c>
      <c r="AG292" s="101">
        <f>(AG$40*(1-'Model Assumptions'!$I$993)*$D292)/AG$43</f>
        <v>110.28654047834679</v>
      </c>
      <c r="AH292" s="101">
        <f>(AH$40*(1-'Model Assumptions'!$I$993)*$D292)/AH$43</f>
        <v>100.48977704793312</v>
      </c>
      <c r="AI292" s="101">
        <f>(AI$40*(1-'Model Assumptions'!$I$993)*$D292)/AI$43</f>
        <v>192.00968583362123</v>
      </c>
      <c r="AJ292" s="101">
        <f>(AJ$40*(1-'Model Assumptions'!$I$993)*$D292)/AJ$43</f>
        <v>188.24157629348215</v>
      </c>
      <c r="AK292" s="101">
        <f>(AK$40*(1-'Model Assumptions'!$I$993)*$D292)/AK$43</f>
        <v>176.93403393358503</v>
      </c>
      <c r="AL292" s="101">
        <f>(AL$40*(1-'Model Assumptions'!$I$993)*$D292)/AL$43</f>
        <v>134.91406886043123</v>
      </c>
      <c r="AM292" s="101">
        <f>(AM$40*(1-'Model Assumptions'!$I$993)*$D292)/AM$43</f>
        <v>130.9945921907906</v>
      </c>
      <c r="AN292" s="101">
        <f>(AN$40*(1-'Model Assumptions'!$I$993)*$D292)/AN$43</f>
        <v>120.44195723471316</v>
      </c>
      <c r="AO292" s="101">
        <f>(AO$40*(1-'Model Assumptions'!$I$993)*$D292)/AO$43</f>
        <v>172.01540565965502</v>
      </c>
      <c r="AP292" s="101">
        <f>(AP$40*(1-'Model Assumptions'!$I$993)*$D292)/AP$43</f>
        <v>168.35013578287152</v>
      </c>
      <c r="AQ292" s="101">
        <f>(AQ$40*(1-'Model Assumptions'!$I$993)*$D292)/AQ$43</f>
        <v>157.35432615252105</v>
      </c>
      <c r="AR292" s="101">
        <f>(AR$40*(1-'Model Assumptions'!$I$993)*$D292)/AR$43</f>
        <v>119.43155754224433</v>
      </c>
      <c r="AS292" s="101">
        <f>(AS$40*(1-'Model Assumptions'!$I$993)*$D292)/AS$43</f>
        <v>115.62006251912707</v>
      </c>
      <c r="AT292" s="101">
        <f>(AT$40*(1-'Model Assumptions'!$I$993)*$D292)/AT$43</f>
        <v>105.3566641162373</v>
      </c>
      <c r="AU292" s="101">
        <f>(AU$40*(1-'Model Assumptions'!$I$993)*$D292)/AU$43</f>
        <v>207.19299800623295</v>
      </c>
      <c r="AV292" s="101">
        <f>(AV$40*(1-'Model Assumptions'!$I$993)*$D292)/AV$43</f>
        <v>203.28027018950002</v>
      </c>
      <c r="AW292" s="101">
        <f>(AW$40*(1-'Model Assumptions'!$I$993)*$D292)/AW$43</f>
        <v>191.54530047878109</v>
      </c>
      <c r="AX292" s="101">
        <f>(AX$40*(1-'Model Assumptions'!$I$993)*$D292)/AX$43</f>
        <v>146.35112492136685</v>
      </c>
      <c r="AY292" s="101">
        <f>(AY$40*(1-'Model Assumptions'!$I$993)*$D292)/AY$43</f>
        <v>142.28253073986059</v>
      </c>
      <c r="AZ292" s="101">
        <f>(AZ$40*(1-'Model Assumptions'!$I$993)*$D292)/AZ$43</f>
        <v>131.33010659248825</v>
      </c>
      <c r="BA292" s="101">
        <f>(BA$40*(1-'Model Assumptions'!$I$993)*$D292)/BA$43</f>
        <v>166.58418593868691</v>
      </c>
      <c r="BB292" s="101">
        <f>(BB$40*(1-'Model Assumptions'!$I$993)*$D292)/BB$43</f>
        <v>162.08495066687905</v>
      </c>
      <c r="BC292" s="101">
        <f>(BC$40*(1-'Model Assumptions'!$I$993)*$D292)/BC$43</f>
        <v>148.59206546067517</v>
      </c>
      <c r="BD292" s="101">
        <f>(BD$40*(1-'Model Assumptions'!$I$993)*$D292)/BD$43</f>
        <v>110.95628378595022</v>
      </c>
      <c r="BE292" s="101">
        <f>(BE$40*(1-'Model Assumptions'!$I$993)*$D292)/BE$43</f>
        <v>106.27965009485391</v>
      </c>
      <c r="BF292" s="101">
        <f>(BF$40*(1-'Model Assumptions'!$I$993)*$D292)/BF$43</f>
        <v>93.684362325375716</v>
      </c>
      <c r="BG292" s="101">
        <f>(BG$40*(1-'Model Assumptions'!$I$993)*$D292)/BG$43</f>
        <v>211.37567993927436</v>
      </c>
      <c r="BH292" s="101">
        <f>(BH$40*(1-'Model Assumptions'!$I$993)*$D292)/BH$43</f>
        <v>206.88126527668624</v>
      </c>
      <c r="BI292" s="101">
        <f>(BI$40*(1-'Model Assumptions'!$I$993)*$D292)/BI$43</f>
        <v>193.3996281586619</v>
      </c>
      <c r="BJ292" s="101">
        <f>(BJ$40*(1-'Model Assumptions'!$I$993)*$D292)/BJ$43</f>
        <v>146.81004691909126</v>
      </c>
      <c r="BK292" s="101">
        <f>(BK$40*(1-'Model Assumptions'!$I$993)*$D292)/BK$43</f>
        <v>142.13598421957886</v>
      </c>
      <c r="BL292" s="101">
        <f>(BL$40*(1-'Model Assumptions'!$I$993)*$D292)/BL$43</f>
        <v>129.55355140802013</v>
      </c>
      <c r="BM292" s="101">
        <f>(BM$40*(1-'Model Assumptions'!$I$993)*$D292)/BM$43</f>
        <v>217.98634204935206</v>
      </c>
      <c r="BN292" s="101">
        <f>(BN$40*(1-'Model Assumptions'!$I$993)*$D292)/BN$43</f>
        <v>212.92630923830814</v>
      </c>
      <c r="BO292" s="101">
        <f>(BO$40*(1-'Model Assumptions'!$I$993)*$D292)/BO$43</f>
        <v>197.74942454465619</v>
      </c>
      <c r="BP292" s="101">
        <f>(BP$40*(1-'Model Assumptions'!$I$993)*$D292)/BP$43</f>
        <v>149.29491028492114</v>
      </c>
      <c r="BQ292" s="101">
        <f>(BQ$40*(1-'Model Assumptions'!$I$993)*$D292)/BQ$43</f>
        <v>144.03337600848985</v>
      </c>
      <c r="BR292" s="101">
        <f>(BR$40*(1-'Model Assumptions'!$I$993)*$D292)/BR$43</f>
        <v>129.86721238125472</v>
      </c>
      <c r="BS292" s="101">
        <f>(BS$40*(1-'Model Assumptions'!$I$993)*$D292)/BS$43</f>
        <v>182.92123058456934</v>
      </c>
      <c r="BT292" s="101">
        <f>(BT$40*(1-'Model Assumptions'!$I$993)*$D292)/BT$43</f>
        <v>178.46216705625974</v>
      </c>
      <c r="BU292" s="101">
        <f>(BU$40*(1-'Model Assumptions'!$I$993)*$D292)/BU$43</f>
        <v>165.08819021081078</v>
      </c>
      <c r="BV292" s="101">
        <f>(BV$40*(1-'Model Assumptions'!$I$993)*$D292)/BV$43</f>
        <v>124.22517135040763</v>
      </c>
      <c r="BW292" s="101">
        <f>(BW$40*(1-'Model Assumptions'!$I$993)*$D292)/BW$43</f>
        <v>119.5883880288616</v>
      </c>
      <c r="BX292" s="101">
        <f>(BX$40*(1-'Model Assumptions'!$I$993)*$D292)/BX$43</f>
        <v>107.10493839328265</v>
      </c>
      <c r="BY292" s="101">
        <f>(BY$40*(1-'Model Assumptions'!$I$993)*$D292)/BY$43</f>
        <v>250.06910327682215</v>
      </c>
      <c r="BZ292" s="101">
        <f>(BZ$40*(1-'Model Assumptions'!$I$993)*$D292)/BZ$43</f>
        <v>244.76000565608885</v>
      </c>
      <c r="CA292" s="101">
        <f>(CA$40*(1-'Model Assumptions'!$I$993)*$D292)/CA$43</f>
        <v>228.83431966362886</v>
      </c>
      <c r="CB292" s="101">
        <f>(CB$40*(1-'Model Assumptions'!$I$993)*$D292)/CB$43</f>
        <v>173.72447231504606</v>
      </c>
      <c r="CC292" s="101">
        <f>(CC$40*(1-'Model Assumptions'!$I$993)*$D292)/CC$43</f>
        <v>168.20326788864179</v>
      </c>
      <c r="CD292" s="101">
        <f>(CD$40*(1-'Model Assumptions'!$I$993)*$D292)/CD$43</f>
        <v>153.33908004638047</v>
      </c>
      <c r="CE292" s="101">
        <f>(CE$40*(1-'Model Assumptions'!$I$993)*$D292)/CE$43</f>
        <v>245.83500151210296</v>
      </c>
      <c r="CF292" s="101">
        <f>(CF$40*(1-'Model Assumptions'!$I$993)*$D292)/CF$43</f>
        <v>239.86226668877796</v>
      </c>
      <c r="CG292" s="101">
        <f>(CG$40*(1-'Model Assumptions'!$I$993)*$D292)/CG$43</f>
        <v>221.93924160958329</v>
      </c>
      <c r="CH292" s="101">
        <f>(CH$40*(1-'Model Assumptions'!$I$993)*$D292)/CH$43</f>
        <v>167.03732320534758</v>
      </c>
      <c r="CI292" s="101">
        <f>(CI$40*(1-'Model Assumptions'!$I$993)*$D292)/CI$43</f>
        <v>160.82452204287685</v>
      </c>
      <c r="CJ292" s="101">
        <f>(CJ$40*(1-'Model Assumptions'!$I$993)*$D292)/CJ$43</f>
        <v>144.09636530229511</v>
      </c>
      <c r="CK292" s="101">
        <f>(CK$40*(1-'Model Assumptions'!$I$993)*$D292)/CK$43</f>
        <v>313.12267187172978</v>
      </c>
      <c r="CL292" s="101">
        <f>(CL$40*(1-'Model Assumptions'!$I$993)*$D292)/CL$43</f>
        <v>306.75464709238173</v>
      </c>
      <c r="CM292" s="101">
        <f>(CM$40*(1-'Model Assumptions'!$I$993)*$D292)/CM$43</f>
        <v>287.65057275433742</v>
      </c>
      <c r="CN292" s="101">
        <f>(CN$40*(1-'Model Assumptions'!$I$993)*$D292)/CN$43</f>
        <v>218.91350588929248</v>
      </c>
      <c r="CO292" s="101">
        <f>(CO$40*(1-'Model Assumptions'!$I$993)*$D292)/CO$43</f>
        <v>212.29063156919128</v>
      </c>
      <c r="CP292" s="101">
        <f>(CP$40*(1-'Model Assumptions'!$I$993)*$D292)/CP$43</f>
        <v>194.4608049349126</v>
      </c>
      <c r="CQ292" s="101">
        <f>(CQ$40*(1-'Model Assumptions'!$I$993)*$D292)/CQ$43</f>
        <v>361.5215884384632</v>
      </c>
      <c r="CR292" s="101">
        <f>(CR$40*(1-'Model Assumptions'!$I$993)*$D292)/CR$43</f>
        <v>354.17658685723683</v>
      </c>
      <c r="CS292" s="101">
        <f>(CS$40*(1-'Model Assumptions'!$I$993)*$D292)/CS$43</f>
        <v>332.13997524381779</v>
      </c>
      <c r="CT292" s="101">
        <f>(CT$40*(1-'Model Assumptions'!$I$993)*$D292)/CT$43</f>
        <v>252.78246351967027</v>
      </c>
      <c r="CU292" s="101">
        <f>(CU$40*(1-'Model Assumptions'!$I$993)*$D292)/CU$43</f>
        <v>245.14404752393244</v>
      </c>
      <c r="CV292" s="101">
        <f>(CV$40*(1-'Model Assumptions'!$I$993)*$D292)/CV$43</f>
        <v>224.57611485281069</v>
      </c>
      <c r="CW292" s="101">
        <f>(CW$40*(1-'Model Assumptions'!$I$993)*$D292)/CW$43</f>
        <v>328.14369020060838</v>
      </c>
      <c r="CX292" s="101">
        <f>(CX$40*(1-'Model Assumptions'!$I$993)*$D292)/CX$43</f>
        <v>320.55283754917252</v>
      </c>
      <c r="CY292" s="101">
        <f>(CY$40*(1-'Model Assumptions'!$I$993)*$D292)/CY$43</f>
        <v>297.77706585538505</v>
      </c>
      <c r="CZ292" s="101">
        <f>(CZ$40*(1-'Model Assumptions'!$I$993)*$D292)/CZ$43</f>
        <v>224.86149491862253</v>
      </c>
      <c r="DA292" s="101">
        <f>(DA$40*(1-'Model Assumptions'!$I$993)*$D292)/DA$43</f>
        <v>216.96597976449564</v>
      </c>
      <c r="DB292" s="101">
        <f>(DB$40*(1-'Model Assumptions'!$I$993)*$D292)/DB$43</f>
        <v>195.7090213488913</v>
      </c>
      <c r="DC292" s="101">
        <f>(DC$40*(1-'Model Assumptions'!$I$993)*$D292)/DC$43</f>
        <v>64.519033797725058</v>
      </c>
      <c r="DD292" s="101">
        <f>(DD$40*(1-'Model Assumptions'!$I$993)*$D292)/DD$43</f>
        <v>62.004282654732435</v>
      </c>
      <c r="DE292" s="101">
        <f>(DE$40*(1-'Model Assumptions'!$I$993)*$D292)/DE$43</f>
        <v>56.977994108227058</v>
      </c>
      <c r="DF292" s="101">
        <f>(DF$40*(1-'Model Assumptions'!$I$993)*$D292)/DF$43</f>
        <v>39.147203352104427</v>
      </c>
      <c r="DG292" s="101">
        <f>(DG$40*(1-'Model Assumptions'!$I$993)*$D292)/DG$43</f>
        <v>36.533790407080019</v>
      </c>
      <c r="DH292" s="101">
        <f>(DH$40*(1-'Model Assumptions'!$I$993)*$D292)/DH$43</f>
        <v>31.506216364782698</v>
      </c>
      <c r="DI292" s="101">
        <f>(DI$40*(1-'Model Assumptions'!$I$993)*$D292)/DI$43</f>
        <v>54.055098051291871</v>
      </c>
      <c r="DJ292" s="101">
        <f>(DJ$40*(1-'Model Assumptions'!$I$993)*$D292)/DJ$43</f>
        <v>51.937243734062292</v>
      </c>
      <c r="DK292" s="101">
        <f>(DK$40*(1-'Model Assumptions'!$I$993)*$D292)/DK$43</f>
        <v>47.699928229863239</v>
      </c>
      <c r="DL292" s="101">
        <f>(DL$40*(1-'Model Assumptions'!$I$993)*$D292)/DL$43</f>
        <v>32.735150341882225</v>
      </c>
      <c r="DM292" s="101">
        <f>(DM$40*(1-'Model Assumptions'!$I$993)*$D292)/DM$43</f>
        <v>30.531810554488303</v>
      </c>
      <c r="DN292" s="101">
        <f>(DN$40*(1-'Model Assumptions'!$I$993)*$D292)/DN$43</f>
        <v>26.294816424237222</v>
      </c>
      <c r="DO292" s="101">
        <f>(DO$40*(1-'Model Assumptions'!$I$993)*$D292)/DO$43</f>
        <v>67.065922335516305</v>
      </c>
      <c r="DP292" s="101">
        <f>(DP$40*(1-'Model Assumptions'!$I$993)*$D292)/DP$43</f>
        <v>64.639549028219918</v>
      </c>
      <c r="DQ292" s="101">
        <f>(DQ$40*(1-'Model Assumptions'!$I$993)*$D292)/DQ$43</f>
        <v>59.785195543887198</v>
      </c>
      <c r="DR292" s="101">
        <f>(DR$40*(1-'Model Assumptions'!$I$993)*$D292)/DR$43</f>
        <v>41.616640768430983</v>
      </c>
      <c r="DS292" s="101">
        <f>(DS$40*(1-'Model Assumptions'!$I$993)*$D292)/DS$43</f>
        <v>39.093212528842734</v>
      </c>
      <c r="DT292" s="101">
        <f>(DT$40*(1-'Model Assumptions'!$I$993)*$D292)/DT$43</f>
        <v>34.240465914249945</v>
      </c>
      <c r="DU292" s="101">
        <f>(DU$40*(1-'Model Assumptions'!$I$993)*$D292)/DU$43</f>
        <v>98.203844155906737</v>
      </c>
      <c r="DV292" s="101">
        <f>(DV$40*(1-'Model Assumptions'!$I$993)*$D292)/DV$43</f>
        <v>94.41966591836831</v>
      </c>
      <c r="DW292" s="101">
        <f>(DW$40*(1-'Model Assumptions'!$I$993)*$D292)/DW$43</f>
        <v>86.849702573551539</v>
      </c>
      <c r="DX292" s="101">
        <f>(DX$40*(1-'Model Assumptions'!$I$993)*$D292)/DX$43</f>
        <v>59.790980274950954</v>
      </c>
      <c r="DY292" s="101">
        <f>(DY$40*(1-'Model Assumptions'!$I$993)*$D292)/DY$43</f>
        <v>55.854792160015023</v>
      </c>
      <c r="DZ292" s="101">
        <f>(DZ$40*(1-'Model Assumptions'!$I$993)*$D292)/DZ$43</f>
        <v>48.28579293704221</v>
      </c>
      <c r="EA292" s="101">
        <f>(EA$40*(1-'Model Assumptions'!$I$993)*$D292)/EA$43</f>
        <v>154.52141480102196</v>
      </c>
      <c r="EB292" s="101">
        <f>(EB$40*(1-'Model Assumptions'!$I$993)*$D292)/EB$43</f>
        <v>150.83686248735933</v>
      </c>
      <c r="EC292" s="101">
        <f>(EC$40*(1-'Model Assumptions'!$I$993)*$D292)/EC$43</f>
        <v>143.46615099029404</v>
      </c>
      <c r="ED292" s="101">
        <f>(ED$40*(1-'Model Assumptions'!$I$993)*$D292)/ED$43</f>
        <v>105.33995267094203</v>
      </c>
      <c r="EE292" s="101">
        <f>(EE$40*(1-'Model Assumptions'!$I$993)*$D292)/EE$43</f>
        <v>101.50788971515365</v>
      </c>
      <c r="EF292" s="101">
        <f>(EF$40*(1-'Model Assumptions'!$I$993)*$D292)/EF$43</f>
        <v>94.138142339932344</v>
      </c>
      <c r="EG292" s="101" t="e">
        <f>(EG$40*(1-'Model Assumptions'!$I$993)*$D292)/EG$43</f>
        <v>#DIV/0!</v>
      </c>
      <c r="EH292" s="101" t="e">
        <f>(EH$40*(1-'Model Assumptions'!$I$993)*$D292)/EH$43</f>
        <v>#DIV/0!</v>
      </c>
      <c r="EI292" s="101" t="e">
        <f>(EI$40*(1-'Model Assumptions'!$I$993)*$D292)/EI$43</f>
        <v>#DIV/0!</v>
      </c>
      <c r="EJ292" s="101" t="e">
        <f>(EJ$40*(1-'Model Assumptions'!$I$993)*$D292)/EJ$43</f>
        <v>#DIV/0!</v>
      </c>
      <c r="EK292" s="101" t="e">
        <f>(EK$40*(1-'Model Assumptions'!$I$993)*$D292)/EK$43</f>
        <v>#DIV/0!</v>
      </c>
      <c r="EL292" s="101" t="e">
        <f>(EL$40*(1-'Model Assumptions'!$I$993)*$D292)/EL$43</f>
        <v>#DIV/0!</v>
      </c>
      <c r="EM292" s="101" t="e">
        <f>(EM$40*(1-'Model Assumptions'!$I$993)*$D292)/EM$43</f>
        <v>#DIV/0!</v>
      </c>
      <c r="EN292" s="101" t="e">
        <f>(EN$40*(1-'Model Assumptions'!$I$993)*$D292)/EN$43</f>
        <v>#DIV/0!</v>
      </c>
      <c r="EO292" s="101" t="e">
        <f>(EO$40*(1-'Model Assumptions'!$I$993)*$D292)/EO$43</f>
        <v>#DIV/0!</v>
      </c>
      <c r="EP292" s="101" t="e">
        <f>(EP$40*(1-'Model Assumptions'!$I$993)*$D292)/EP$43</f>
        <v>#DIV/0!</v>
      </c>
      <c r="EQ292" s="101" t="e">
        <f>(EQ$40*(1-'Model Assumptions'!$I$993)*$D292)/EQ$43</f>
        <v>#DIV/0!</v>
      </c>
      <c r="ER292" s="101" t="e">
        <f>(ER$40*(1-'Model Assumptions'!$I$993)*$D292)/ER$43</f>
        <v>#DIV/0!</v>
      </c>
      <c r="ES292" s="101" t="e">
        <f>(ES$40*(1-'Model Assumptions'!$I$993)*$D292)/ES$43</f>
        <v>#DIV/0!</v>
      </c>
      <c r="ET292" s="101" t="e">
        <f>(ET$40*(1-'Model Assumptions'!$I$993)*$D292)/ET$43</f>
        <v>#DIV/0!</v>
      </c>
      <c r="EU292" s="101" t="e">
        <f>(EU$40*(1-'Model Assumptions'!$I$993)*$D292)/EU$43</f>
        <v>#DIV/0!</v>
      </c>
      <c r="EV292" s="101" t="e">
        <f>(EV$40*(1-'Model Assumptions'!$I$993)*$D292)/EV$43</f>
        <v>#DIV/0!</v>
      </c>
      <c r="EW292" s="101" t="e">
        <f>(EW$40*(1-'Model Assumptions'!$I$993)*$D292)/EW$43</f>
        <v>#DIV/0!</v>
      </c>
      <c r="EX292" s="101" t="e">
        <f>(EX$40*(1-'Model Assumptions'!$I$993)*$D292)/EX$43</f>
        <v>#DIV/0!</v>
      </c>
      <c r="EY292" s="101" t="e">
        <f>(EY$40*(1-'Model Assumptions'!$I$993)*$D292)/EY$43</f>
        <v>#DIV/0!</v>
      </c>
      <c r="EZ292" s="101" t="e">
        <f>(EZ$40*(1-'Model Assumptions'!$I$993)*$D292)/EZ$43</f>
        <v>#DIV/0!</v>
      </c>
      <c r="FA292" s="101" t="e">
        <f>(FA$40*(1-'Model Assumptions'!$I$993)*$D292)/FA$43</f>
        <v>#DIV/0!</v>
      </c>
      <c r="FB292" s="101" t="e">
        <f>(FB$40*(1-'Model Assumptions'!$I$993)*$D292)/FB$43</f>
        <v>#DIV/0!</v>
      </c>
      <c r="FC292" s="101" t="e">
        <f>(FC$40*(1-'Model Assumptions'!$I$993)*$D292)/FC$43</f>
        <v>#DIV/0!</v>
      </c>
      <c r="FD292" s="101" t="e">
        <f>(FD$40*(1-'Model Assumptions'!$I$993)*$D292)/FD$43</f>
        <v>#DIV/0!</v>
      </c>
      <c r="FE292" s="101" t="e">
        <f>(FE$40*(1-'Model Assumptions'!$I$993)*$D292)/FE$43</f>
        <v>#DIV/0!</v>
      </c>
      <c r="FF292" s="101" t="e">
        <f>(FF$40*(1-'Model Assumptions'!$I$993)*$D292)/FF$43</f>
        <v>#DIV/0!</v>
      </c>
      <c r="FG292" s="101" t="e">
        <f>(FG$40*(1-'Model Assumptions'!$I$993)*$D292)/FG$43</f>
        <v>#DIV/0!</v>
      </c>
      <c r="FH292" s="101" t="e">
        <f>(FH$40*(1-'Model Assumptions'!$I$993)*$D292)/FH$43</f>
        <v>#DIV/0!</v>
      </c>
      <c r="FI292" s="101" t="e">
        <f>(FI$40*(1-'Model Assumptions'!$I$993)*$D292)/FI$43</f>
        <v>#DIV/0!</v>
      </c>
      <c r="FJ292" s="101" t="e">
        <f>(FJ$40*(1-'Model Assumptions'!$I$993)*$D292)/FJ$43</f>
        <v>#DIV/0!</v>
      </c>
      <c r="FK292" s="101" t="e">
        <f>(FK$40*(1-'Model Assumptions'!$I$993)*$D292)/FK$43</f>
        <v>#DIV/0!</v>
      </c>
      <c r="FL292" s="101" t="e">
        <f>(FL$40*(1-'Model Assumptions'!$I$993)*$D292)/FL$43</f>
        <v>#DIV/0!</v>
      </c>
      <c r="FM292" s="101" t="e">
        <f>(FM$40*(1-'Model Assumptions'!$I$993)*$D292)/FM$43</f>
        <v>#DIV/0!</v>
      </c>
      <c r="FN292" s="101" t="e">
        <f>(FN$40*(1-'Model Assumptions'!$I$993)*$D292)/FN$43</f>
        <v>#DIV/0!</v>
      </c>
      <c r="FO292" s="101" t="e">
        <f>(FO$40*(1-'Model Assumptions'!$I$993)*$D292)/FO$43</f>
        <v>#DIV/0!</v>
      </c>
      <c r="FP292" s="101" t="e">
        <f>(FP$40*(1-'Model Assumptions'!$I$993)*$D292)/FP$43</f>
        <v>#DIV/0!</v>
      </c>
      <c r="FQ292" s="101" t="e">
        <f>(FQ$40*(1-'Model Assumptions'!$I$993)*$D292)/FQ$43</f>
        <v>#DIV/0!</v>
      </c>
      <c r="FR292" s="101" t="e">
        <f>(FR$40*(1-'Model Assumptions'!$I$993)*$D292)/FR$43</f>
        <v>#DIV/0!</v>
      </c>
      <c r="FS292" s="101" t="e">
        <f>(FS$40*(1-'Model Assumptions'!$I$993)*$D292)/FS$43</f>
        <v>#DIV/0!</v>
      </c>
      <c r="FT292" s="101" t="e">
        <f>(FT$40*(1-'Model Assumptions'!$I$993)*$D292)/FT$43</f>
        <v>#DIV/0!</v>
      </c>
      <c r="FU292" s="101" t="e">
        <f>(FU$40*(1-'Model Assumptions'!$I$993)*$D292)/FU$43</f>
        <v>#DIV/0!</v>
      </c>
      <c r="FV292" s="101" t="e">
        <f>(FV$40*(1-'Model Assumptions'!$I$993)*$D292)/FV$43</f>
        <v>#DIV/0!</v>
      </c>
      <c r="FW292" s="101" t="e">
        <f>(FW$40*(1-'Model Assumptions'!$I$993)*$D292)/FW$43</f>
        <v>#DIV/0!</v>
      </c>
      <c r="FX292" s="101" t="e">
        <f>(FX$40*(1-'Model Assumptions'!$I$993)*$D292)/FX$43</f>
        <v>#DIV/0!</v>
      </c>
      <c r="FY292" s="101" t="e">
        <f>(FY$40*(1-'Model Assumptions'!$I$993)*$D292)/FY$43</f>
        <v>#DIV/0!</v>
      </c>
      <c r="FZ292" s="101" t="e">
        <f>(FZ$40*(1-'Model Assumptions'!$I$993)*$D292)/FZ$43</f>
        <v>#DIV/0!</v>
      </c>
      <c r="GA292" s="101" t="e">
        <f>(GA$40*(1-'Model Assumptions'!$I$993)*$D292)/GA$43</f>
        <v>#DIV/0!</v>
      </c>
      <c r="GB292" s="101" t="e">
        <f>(GB$40*(1-'Model Assumptions'!$I$993)*$D292)/GB$43</f>
        <v>#DIV/0!</v>
      </c>
      <c r="GC292" s="101" t="e">
        <f>(GC$40*(1-'Model Assumptions'!$I$993)*$D292)/GC$43</f>
        <v>#DIV/0!</v>
      </c>
      <c r="GD292" s="101" t="e">
        <f>(GD$40*(1-'Model Assumptions'!$I$993)*$D292)/GD$43</f>
        <v>#DIV/0!</v>
      </c>
      <c r="GE292" s="101" t="e">
        <f>(GE$40*(1-'Model Assumptions'!$I$993)*$D292)/GE$43</f>
        <v>#DIV/0!</v>
      </c>
      <c r="GF292" s="101" t="e">
        <f>(GF$40*(1-'Model Assumptions'!$I$993)*$D292)/GF$43</f>
        <v>#DIV/0!</v>
      </c>
      <c r="GG292" s="101" t="e">
        <f>(GG$40*(1-'Model Assumptions'!$I$993)*$D292)/GG$43</f>
        <v>#DIV/0!</v>
      </c>
      <c r="GH292" s="101" t="e">
        <f>(GH$40*(1-'Model Assumptions'!$I$993)*$D292)/GH$43</f>
        <v>#DIV/0!</v>
      </c>
      <c r="GI292" s="101" t="e">
        <f>(GI$40*(1-'Model Assumptions'!$I$993)*$D292)/GI$43</f>
        <v>#DIV/0!</v>
      </c>
      <c r="GJ292" s="101" t="e">
        <f>(GJ$40*(1-'Model Assumptions'!$I$993)*$D292)/GJ$43</f>
        <v>#DIV/0!</v>
      </c>
      <c r="GK292" s="101" t="e">
        <f>(GK$40*(1-'Model Assumptions'!$I$993)*$D292)/GK$43</f>
        <v>#DIV/0!</v>
      </c>
      <c r="GL292" s="101" t="e">
        <f>(GL$40*(1-'Model Assumptions'!$I$993)*$D292)/GL$43</f>
        <v>#DIV/0!</v>
      </c>
      <c r="GM292" s="101" t="e">
        <f>(GM$40*(1-'Model Assumptions'!$I$993)*$D292)/GM$43</f>
        <v>#DIV/0!</v>
      </c>
      <c r="GN292" s="101" t="e">
        <f>(GN$40*(1-'Model Assumptions'!$I$993)*$D292)/GN$43</f>
        <v>#DIV/0!</v>
      </c>
      <c r="GO292" s="101" t="e">
        <f>(GO$40*(1-'Model Assumptions'!$I$993)*$D292)/GO$43</f>
        <v>#DIV/0!</v>
      </c>
      <c r="GP292" s="101" t="e">
        <f>(GP$40*(1-'Model Assumptions'!$I$993)*$D292)/GP$43</f>
        <v>#DIV/0!</v>
      </c>
      <c r="GQ292" s="101" t="e">
        <f>(GQ$40*(1-'Model Assumptions'!$I$993)*$D292)/GQ$43</f>
        <v>#DIV/0!</v>
      </c>
      <c r="GR292" s="101" t="e">
        <f>(GR$40*(1-'Model Assumptions'!$I$993)*$D292)/GR$43</f>
        <v>#DIV/0!</v>
      </c>
      <c r="GS292" s="101" t="e">
        <f>(GS$40*(1-'Model Assumptions'!$I$993)*$D292)/GS$43</f>
        <v>#DIV/0!</v>
      </c>
      <c r="GT292" s="101" t="e">
        <f>(GT$40*(1-'Model Assumptions'!$I$993)*$D292)/GT$43</f>
        <v>#DIV/0!</v>
      </c>
      <c r="GU292" s="101" t="e">
        <f>(GU$40*(1-'Model Assumptions'!$I$993)*$D292)/GU$43</f>
        <v>#DIV/0!</v>
      </c>
      <c r="GV292" s="101" t="e">
        <f>(GV$40*(1-'Model Assumptions'!$I$993)*$D292)/GV$43</f>
        <v>#DIV/0!</v>
      </c>
      <c r="GX292" s="230"/>
    </row>
    <row r="293" spans="1:206" ht="12" hidden="1" customHeight="1" x14ac:dyDescent="0.2">
      <c r="A293" s="230"/>
      <c r="B293" s="230"/>
      <c r="C293" s="102">
        <f t="shared" si="382"/>
        <v>47</v>
      </c>
      <c r="D293" s="122">
        <f>1/(1+'Model Assumptions'!$I$991/12)^C292</f>
        <v>0.82591082871590515</v>
      </c>
      <c r="E293" s="101">
        <f>(E$40*(1-'Model Assumptions'!$I$993)*$D293)/E$43</f>
        <v>91.832405611799956</v>
      </c>
      <c r="F293" s="101">
        <f>(F$40*(1-'Model Assumptions'!$I$993)*$D293)/F$43</f>
        <v>89.454505097073266</v>
      </c>
      <c r="G293" s="101">
        <f>(G$40*(1-'Model Assumptions'!$I$993)*$D293)/G$43</f>
        <v>82.320803552893224</v>
      </c>
      <c r="H293" s="101">
        <f>(H$40*(1-'Model Assumptions'!$I$993)*$D293)/H$43</f>
        <v>61.673074130537053</v>
      </c>
      <c r="I293" s="101">
        <f>(I$40*(1-'Model Assumptions'!$I$993)*$D293)/I$43</f>
        <v>59.19980156286438</v>
      </c>
      <c r="J293" s="101">
        <f>(J$40*(1-'Model Assumptions'!$I$993)*$D293)/J$43</f>
        <v>52.542960283414189</v>
      </c>
      <c r="K293" s="101">
        <f>(K$40*(1-'Model Assumptions'!$I$993)*$D293)/K$43</f>
        <v>104.63722386135775</v>
      </c>
      <c r="L293" s="101">
        <f>(L$40*(1-'Model Assumptions'!$I$993)*$D293)/L$43</f>
        <v>102.065698876724</v>
      </c>
      <c r="M293" s="101">
        <f>(M$40*(1-'Model Assumptions'!$I$993)*$D293)/M$43</f>
        <v>94.351123922822694</v>
      </c>
      <c r="N293" s="101">
        <f>(N$40*(1-'Model Assumptions'!$I$993)*$D293)/N$43</f>
        <v>70.955527230016529</v>
      </c>
      <c r="O293" s="101">
        <f>(O$40*(1-'Model Assumptions'!$I$993)*$D293)/O$43</f>
        <v>68.281269262175869</v>
      </c>
      <c r="P293" s="101">
        <f>(P$40*(1-'Model Assumptions'!$I$993)*$D293)/P$43</f>
        <v>61.080359224309078</v>
      </c>
      <c r="Q293" s="101">
        <f>(Q$40*(1-'Model Assumptions'!$I$993)*$D293)/Q$43</f>
        <v>104.52360950298252</v>
      </c>
      <c r="R293" s="101">
        <f>(R$40*(1-'Model Assumptions'!$I$993)*$D293)/R$43</f>
        <v>101.95528492281004</v>
      </c>
      <c r="S293" s="101">
        <f>(S$40*(1-'Model Assumptions'!$I$993)*$D293)/S$43</f>
        <v>94.248710980061915</v>
      </c>
      <c r="T293" s="101">
        <f>(T$40*(1-'Model Assumptions'!$I$993)*$D293)/T$43</f>
        <v>70.877437361161441</v>
      </c>
      <c r="U293" s="101">
        <f>(U$40*(1-'Model Assumptions'!$I$993)*$D293)/U$43</f>
        <v>68.207019878674316</v>
      </c>
      <c r="V293" s="101">
        <f>(V$40*(1-'Model Assumptions'!$I$993)*$D293)/V$43</f>
        <v>61.013790811514568</v>
      </c>
      <c r="W293" s="101">
        <f>(W$40*(1-'Model Assumptions'!$I$993)*$D293)/W$43</f>
        <v>190.74890649863019</v>
      </c>
      <c r="X293" s="101">
        <f>(X$40*(1-'Model Assumptions'!$I$993)*$D293)/X$43</f>
        <v>187.27486745591716</v>
      </c>
      <c r="Y293" s="101">
        <f>(Y$40*(1-'Model Assumptions'!$I$993)*$D293)/Y$43</f>
        <v>176.85115012554726</v>
      </c>
      <c r="Z293" s="101">
        <f>(Z$40*(1-'Model Assumptions'!$I$993)*$D293)/Z$43</f>
        <v>135.36558725583524</v>
      </c>
      <c r="AA293" s="101">
        <f>(AA$40*(1-'Model Assumptions'!$I$993)*$D293)/AA$43</f>
        <v>131.75297069994897</v>
      </c>
      <c r="AB293" s="101">
        <f>(AB$40*(1-'Model Assumptions'!$I$993)*$D293)/AB$43</f>
        <v>122.02502129946012</v>
      </c>
      <c r="AC293" s="101">
        <f>(AC$40*(1-'Model Assumptions'!$I$993)*$D293)/AC$43</f>
        <v>163.41745239934909</v>
      </c>
      <c r="AD293" s="101">
        <f>(AD$40*(1-'Model Assumptions'!$I$993)*$D293)/AD$43</f>
        <v>159.9338121432522</v>
      </c>
      <c r="AE293" s="101">
        <f>(AE$40*(1-'Model Assumptions'!$I$993)*$D293)/AE$43</f>
        <v>149.48129117273086</v>
      </c>
      <c r="AF293" s="101">
        <f>(AF$40*(1-'Model Assumptions'!$I$993)*$D293)/AF$43</f>
        <v>113.45305799038348</v>
      </c>
      <c r="AG293" s="101">
        <f>(AG$40*(1-'Model Assumptions'!$I$993)*$D293)/AG$43</f>
        <v>109.82891997843664</v>
      </c>
      <c r="AH293" s="101">
        <f>(AH$40*(1-'Model Assumptions'!$I$993)*$D293)/AH$43</f>
        <v>100.07280701868858</v>
      </c>
      <c r="AI293" s="101">
        <f>(AI$40*(1-'Model Assumptions'!$I$993)*$D293)/AI$43</f>
        <v>191.21296514551491</v>
      </c>
      <c r="AJ293" s="101">
        <f>(AJ$40*(1-'Model Assumptions'!$I$993)*$D293)/AJ$43</f>
        <v>187.46049091467103</v>
      </c>
      <c r="AK293" s="101">
        <f>(AK$40*(1-'Model Assumptions'!$I$993)*$D293)/AK$43</f>
        <v>176.19986781767798</v>
      </c>
      <c r="AL293" s="101">
        <f>(AL$40*(1-'Model Assumptions'!$I$993)*$D293)/AL$43</f>
        <v>134.35425944607258</v>
      </c>
      <c r="AM293" s="101">
        <f>(AM$40*(1-'Model Assumptions'!$I$993)*$D293)/AM$43</f>
        <v>130.45104616510267</v>
      </c>
      <c r="AN293" s="101">
        <f>(AN$40*(1-'Model Assumptions'!$I$993)*$D293)/AN$43</f>
        <v>119.94219807606289</v>
      </c>
      <c r="AO293" s="101">
        <f>(AO$40*(1-'Model Assumptions'!$I$993)*$D293)/AO$43</f>
        <v>171.30164878969791</v>
      </c>
      <c r="AP293" s="101">
        <f>(AP$40*(1-'Model Assumptions'!$I$993)*$D293)/AP$43</f>
        <v>167.65158750161478</v>
      </c>
      <c r="AQ293" s="101">
        <f>(AQ$40*(1-'Model Assumptions'!$I$993)*$D293)/AQ$43</f>
        <v>156.70140363736536</v>
      </c>
      <c r="AR293" s="101">
        <f>(AR$40*(1-'Model Assumptions'!$I$993)*$D293)/AR$43</f>
        <v>118.93599091343835</v>
      </c>
      <c r="AS293" s="101">
        <f>(AS$40*(1-'Model Assumptions'!$I$993)*$D293)/AS$43</f>
        <v>115.1403112223672</v>
      </c>
      <c r="AT293" s="101">
        <f>(AT$40*(1-'Model Assumptions'!$I$993)*$D293)/AT$43</f>
        <v>104.91949953484213</v>
      </c>
      <c r="AU293" s="101">
        <f>(AU$40*(1-'Model Assumptions'!$I$993)*$D293)/AU$43</f>
        <v>206.3332760228046</v>
      </c>
      <c r="AV293" s="101">
        <f>(AV$40*(1-'Model Assumptions'!$I$993)*$D293)/AV$43</f>
        <v>202.43678359120335</v>
      </c>
      <c r="AW293" s="101">
        <f>(AW$40*(1-'Model Assumptions'!$I$993)*$D293)/AW$43</f>
        <v>190.75050670086083</v>
      </c>
      <c r="AX293" s="101">
        <f>(AX$40*(1-'Model Assumptions'!$I$993)*$D293)/AX$43</f>
        <v>145.74385884285493</v>
      </c>
      <c r="AY293" s="101">
        <f>(AY$40*(1-'Model Assumptions'!$I$993)*$D293)/AY$43</f>
        <v>141.69214679488189</v>
      </c>
      <c r="AZ293" s="101">
        <f>(AZ$40*(1-'Model Assumptions'!$I$993)*$D293)/AZ$43</f>
        <v>130.78516839085964</v>
      </c>
      <c r="BA293" s="101">
        <f>(BA$40*(1-'Model Assumptions'!$I$993)*$D293)/BA$43</f>
        <v>165.89296525014464</v>
      </c>
      <c r="BB293" s="101">
        <f>(BB$40*(1-'Model Assumptions'!$I$993)*$D293)/BB$43</f>
        <v>161.41239900436088</v>
      </c>
      <c r="BC293" s="101">
        <f>(BC$40*(1-'Model Assumptions'!$I$993)*$D293)/BC$43</f>
        <v>147.97550087370141</v>
      </c>
      <c r="BD293" s="101">
        <f>(BD$40*(1-'Model Assumptions'!$I$993)*$D293)/BD$43</f>
        <v>110.49588426816618</v>
      </c>
      <c r="BE293" s="101">
        <f>(BE$40*(1-'Model Assumptions'!$I$993)*$D293)/BE$43</f>
        <v>105.83865569612006</v>
      </c>
      <c r="BF293" s="101">
        <f>(BF$40*(1-'Model Assumptions'!$I$993)*$D293)/BF$43</f>
        <v>93.295630531494481</v>
      </c>
      <c r="BG293" s="101">
        <f>(BG$40*(1-'Model Assumptions'!$I$993)*$D293)/BG$43</f>
        <v>210.4986024291529</v>
      </c>
      <c r="BH293" s="101">
        <f>(BH$40*(1-'Model Assumptions'!$I$993)*$D293)/BH$43</f>
        <v>206.02283679006098</v>
      </c>
      <c r="BI293" s="101">
        <f>(BI$40*(1-'Model Assumptions'!$I$993)*$D293)/BI$43</f>
        <v>192.597140075016</v>
      </c>
      <c r="BJ293" s="101">
        <f>(BJ$40*(1-'Model Assumptions'!$I$993)*$D293)/BJ$43</f>
        <v>146.2008765999249</v>
      </c>
      <c r="BK293" s="101">
        <f>(BK$40*(1-'Model Assumptions'!$I$993)*$D293)/BK$43</f>
        <v>141.5462083514478</v>
      </c>
      <c r="BL293" s="101">
        <f>(BL$40*(1-'Model Assumptions'!$I$993)*$D293)/BL$43</f>
        <v>129.01598480466734</v>
      </c>
      <c r="BM293" s="101">
        <f>(BM$40*(1-'Model Assumptions'!$I$993)*$D293)/BM$43</f>
        <v>217.08183440599373</v>
      </c>
      <c r="BN293" s="101">
        <f>(BN$40*(1-'Model Assumptions'!$I$993)*$D293)/BN$43</f>
        <v>212.04279758171762</v>
      </c>
      <c r="BO293" s="101">
        <f>(BO$40*(1-'Model Assumptions'!$I$993)*$D293)/BO$43</f>
        <v>196.92888751335056</v>
      </c>
      <c r="BP293" s="101">
        <f>(BP$40*(1-'Model Assumptions'!$I$993)*$D293)/BP$43</f>
        <v>148.67542932938207</v>
      </c>
      <c r="BQ293" s="101">
        <f>(BQ$40*(1-'Model Assumptions'!$I$993)*$D293)/BQ$43</f>
        <v>143.43572714538408</v>
      </c>
      <c r="BR293" s="101">
        <f>(BR$40*(1-'Model Assumptions'!$I$993)*$D293)/BR$43</f>
        <v>129.32834428008769</v>
      </c>
      <c r="BS293" s="101">
        <f>(BS$40*(1-'Model Assumptions'!$I$993)*$D293)/BS$43</f>
        <v>182.16222132903172</v>
      </c>
      <c r="BT293" s="101">
        <f>(BT$40*(1-'Model Assumptions'!$I$993)*$D293)/BT$43</f>
        <v>177.72166013901384</v>
      </c>
      <c r="BU293" s="101">
        <f>(BU$40*(1-'Model Assumptions'!$I$993)*$D293)/BU$43</f>
        <v>164.40317697342152</v>
      </c>
      <c r="BV293" s="101">
        <f>(BV$40*(1-'Model Assumptions'!$I$993)*$D293)/BV$43</f>
        <v>123.70971420787482</v>
      </c>
      <c r="BW293" s="101">
        <f>(BW$40*(1-'Model Assumptions'!$I$993)*$D293)/BW$43</f>
        <v>119.09217065114849</v>
      </c>
      <c r="BX293" s="101">
        <f>(BX$40*(1-'Model Assumptions'!$I$993)*$D293)/BX$43</f>
        <v>106.66051956177526</v>
      </c>
      <c r="BY293" s="101">
        <f>(BY$40*(1-'Model Assumptions'!$I$993)*$D293)/BY$43</f>
        <v>249.03147214289342</v>
      </c>
      <c r="BZ293" s="101">
        <f>(BZ$40*(1-'Model Assumptions'!$I$993)*$D293)/BZ$43</f>
        <v>243.74440397286855</v>
      </c>
      <c r="CA293" s="101">
        <f>(CA$40*(1-'Model Assumptions'!$I$993)*$D293)/CA$43</f>
        <v>227.88479966502459</v>
      </c>
      <c r="CB293" s="101">
        <f>(CB$40*(1-'Model Assumptions'!$I$993)*$D293)/CB$43</f>
        <v>173.00362388220353</v>
      </c>
      <c r="CC293" s="101">
        <f>(CC$40*(1-'Model Assumptions'!$I$993)*$D293)/CC$43</f>
        <v>167.5053290177346</v>
      </c>
      <c r="CD293" s="101">
        <f>(CD$40*(1-'Model Assumptions'!$I$993)*$D293)/CD$43</f>
        <v>152.70281830344942</v>
      </c>
      <c r="CE293" s="101">
        <f>(CE$40*(1-'Model Assumptions'!$I$993)*$D293)/CE$43</f>
        <v>244.81493926516475</v>
      </c>
      <c r="CF293" s="101">
        <f>(CF$40*(1-'Model Assumptions'!$I$993)*$D293)/CF$43</f>
        <v>238.8669875738868</v>
      </c>
      <c r="CG293" s="101">
        <f>(CG$40*(1-'Model Assumptions'!$I$993)*$D293)/CG$43</f>
        <v>221.01833189336094</v>
      </c>
      <c r="CH293" s="101">
        <f>(CH$40*(1-'Model Assumptions'!$I$993)*$D293)/CH$43</f>
        <v>166.34422227918429</v>
      </c>
      <c r="CI293" s="101">
        <f>(CI$40*(1-'Model Assumptions'!$I$993)*$D293)/CI$43</f>
        <v>160.15720037464914</v>
      </c>
      <c r="CJ293" s="101">
        <f>(CJ$40*(1-'Model Assumptions'!$I$993)*$D293)/CJ$43</f>
        <v>143.49845507282501</v>
      </c>
      <c r="CK293" s="101">
        <f>(CK$40*(1-'Model Assumptions'!$I$993)*$D293)/CK$43</f>
        <v>311.82340767309194</v>
      </c>
      <c r="CL293" s="101">
        <f>(CL$40*(1-'Model Assumptions'!$I$993)*$D293)/CL$43</f>
        <v>305.48180623307718</v>
      </c>
      <c r="CM293" s="101">
        <f>(CM$40*(1-'Model Assumptions'!$I$993)*$D293)/CM$43</f>
        <v>286.45700191303314</v>
      </c>
      <c r="CN293" s="101">
        <f>(CN$40*(1-'Model Assumptions'!$I$993)*$D293)/CN$43</f>
        <v>218.00515109307133</v>
      </c>
      <c r="CO293" s="101">
        <f>(CO$40*(1-'Model Assumptions'!$I$993)*$D293)/CO$43</f>
        <v>211.4097575792776</v>
      </c>
      <c r="CP293" s="101">
        <f>(CP$40*(1-'Model Assumptions'!$I$993)*$D293)/CP$43</f>
        <v>193.65391362812872</v>
      </c>
      <c r="CQ293" s="101">
        <f>(CQ$40*(1-'Model Assumptions'!$I$993)*$D293)/CQ$43</f>
        <v>360.0214988598803</v>
      </c>
      <c r="CR293" s="101">
        <f>(CR$40*(1-'Model Assumptions'!$I$993)*$D293)/CR$43</f>
        <v>352.70697446363829</v>
      </c>
      <c r="CS293" s="101">
        <f>(CS$40*(1-'Model Assumptions'!$I$993)*$D293)/CS$43</f>
        <v>330.76180107268158</v>
      </c>
      <c r="CT293" s="101">
        <f>(CT$40*(1-'Model Assumptions'!$I$993)*$D293)/CT$43</f>
        <v>251.73357362954715</v>
      </c>
      <c r="CU293" s="101">
        <f>(CU$40*(1-'Model Assumptions'!$I$993)*$D293)/CU$43</f>
        <v>244.12685230599081</v>
      </c>
      <c r="CV293" s="101">
        <f>(CV$40*(1-'Model Assumptions'!$I$993)*$D293)/CV$43</f>
        <v>223.64426375383636</v>
      </c>
      <c r="CW293" s="101">
        <f>(CW$40*(1-'Model Assumptions'!$I$993)*$D293)/CW$43</f>
        <v>326.78209812508715</v>
      </c>
      <c r="CX293" s="101">
        <f>(CX$40*(1-'Model Assumptions'!$I$993)*$D293)/CX$43</f>
        <v>319.22274278755771</v>
      </c>
      <c r="CY293" s="101">
        <f>(CY$40*(1-'Model Assumptions'!$I$993)*$D293)/CY$43</f>
        <v>296.54147637050789</v>
      </c>
      <c r="CZ293" s="101">
        <f>(CZ$40*(1-'Model Assumptions'!$I$993)*$D293)/CZ$43</f>
        <v>223.92845966999752</v>
      </c>
      <c r="DA293" s="101">
        <f>(DA$40*(1-'Model Assumptions'!$I$993)*$D293)/DA$43</f>
        <v>216.06570598953923</v>
      </c>
      <c r="DB293" s="101">
        <f>(DB$40*(1-'Model Assumptions'!$I$993)*$D293)/DB$43</f>
        <v>194.89695072088759</v>
      </c>
      <c r="DC293" s="101">
        <f>(DC$40*(1-'Model Assumptions'!$I$993)*$D293)/DC$43</f>
        <v>64.251319964539476</v>
      </c>
      <c r="DD293" s="101">
        <f>(DD$40*(1-'Model Assumptions'!$I$993)*$D293)/DD$43</f>
        <v>61.747003473592464</v>
      </c>
      <c r="DE293" s="101">
        <f>(DE$40*(1-'Model Assumptions'!$I$993)*$D293)/DE$43</f>
        <v>56.741570896159736</v>
      </c>
      <c r="DF293" s="101">
        <f>(DF$40*(1-'Model Assumptions'!$I$993)*$D293)/DF$43</f>
        <v>38.984766823672459</v>
      </c>
      <c r="DG293" s="101">
        <f>(DG$40*(1-'Model Assumptions'!$I$993)*$D293)/DG$43</f>
        <v>36.382197915764337</v>
      </c>
      <c r="DH293" s="101">
        <f>(DH$40*(1-'Model Assumptions'!$I$993)*$D293)/DH$43</f>
        <v>31.375485176547087</v>
      </c>
      <c r="DI293" s="101">
        <f>(DI$40*(1-'Model Assumptions'!$I$993)*$D293)/DI$43</f>
        <v>53.830803038630904</v>
      </c>
      <c r="DJ293" s="101">
        <f>(DJ$40*(1-'Model Assumptions'!$I$993)*$D293)/DJ$43</f>
        <v>51.721736498651246</v>
      </c>
      <c r="DK293" s="101">
        <f>(DK$40*(1-'Model Assumptions'!$I$993)*$D293)/DK$43</f>
        <v>47.502003216461311</v>
      </c>
      <c r="DL293" s="101">
        <f>(DL$40*(1-'Model Assumptions'!$I$993)*$D293)/DL$43</f>
        <v>32.599319842538314</v>
      </c>
      <c r="DM293" s="101">
        <f>(DM$40*(1-'Model Assumptions'!$I$993)*$D293)/DM$43</f>
        <v>30.405122543888766</v>
      </c>
      <c r="DN293" s="101">
        <f>(DN$40*(1-'Model Assumptions'!$I$993)*$D293)/DN$43</f>
        <v>26.18570930214495</v>
      </c>
      <c r="DO293" s="101">
        <f>(DO$40*(1-'Model Assumptions'!$I$993)*$D293)/DO$43</f>
        <v>66.787640500099229</v>
      </c>
      <c r="DP293" s="101">
        <f>(DP$40*(1-'Model Assumptions'!$I$993)*$D293)/DP$43</f>
        <v>64.371335131837256</v>
      </c>
      <c r="DQ293" s="101">
        <f>(DQ$40*(1-'Model Assumptions'!$I$993)*$D293)/DQ$43</f>
        <v>59.537124193082683</v>
      </c>
      <c r="DR293" s="101">
        <f>(DR$40*(1-'Model Assumptions'!$I$993)*$D293)/DR$43</f>
        <v>41.443957611715504</v>
      </c>
      <c r="DS293" s="101">
        <f>(DS$40*(1-'Model Assumptions'!$I$993)*$D293)/DS$43</f>
        <v>38.931000028723048</v>
      </c>
      <c r="DT293" s="101">
        <f>(DT$40*(1-'Model Assumptions'!$I$993)*$D293)/DT$43</f>
        <v>34.098389292199116</v>
      </c>
      <c r="DU293" s="101">
        <f>(DU$40*(1-'Model Assumptions'!$I$993)*$D293)/DU$43</f>
        <v>97.796359325384302</v>
      </c>
      <c r="DV293" s="101">
        <f>(DV$40*(1-'Model Assumptions'!$I$993)*$D293)/DV$43</f>
        <v>94.02788307223399</v>
      </c>
      <c r="DW293" s="101">
        <f>(DW$40*(1-'Model Assumptions'!$I$993)*$D293)/DW$43</f>
        <v>86.489330363702777</v>
      </c>
      <c r="DX293" s="101">
        <f>(DX$40*(1-'Model Assumptions'!$I$993)*$D293)/DX$43</f>
        <v>59.542884921112979</v>
      </c>
      <c r="DY293" s="101">
        <f>(DY$40*(1-'Model Assumptions'!$I$993)*$D293)/DY$43</f>
        <v>55.623029536944422</v>
      </c>
      <c r="DZ293" s="101">
        <f>(DZ$40*(1-'Model Assumptions'!$I$993)*$D293)/DZ$43</f>
        <v>48.085436949751582</v>
      </c>
      <c r="EA293" s="101">
        <f>(EA$40*(1-'Model Assumptions'!$I$993)*$D293)/EA$43</f>
        <v>153.88024710475216</v>
      </c>
      <c r="EB293" s="101">
        <f>(EB$40*(1-'Model Assumptions'!$I$993)*$D293)/EB$43</f>
        <v>150.2109833899014</v>
      </c>
      <c r="EC293" s="101">
        <f>(EC$40*(1-'Model Assumptions'!$I$993)*$D293)/EC$43</f>
        <v>142.87085575796917</v>
      </c>
      <c r="ED293" s="101">
        <f>(ED$40*(1-'Model Assumptions'!$I$993)*$D293)/ED$43</f>
        <v>104.90285743164351</v>
      </c>
      <c r="EE293" s="101">
        <f>(EE$40*(1-'Model Assumptions'!$I$993)*$D293)/EE$43</f>
        <v>101.08669515202023</v>
      </c>
      <c r="EF293" s="101">
        <f>(EF$40*(1-'Model Assumptions'!$I$993)*$D293)/EF$43</f>
        <v>93.747527641426402</v>
      </c>
      <c r="EG293" s="101" t="e">
        <f>(EG$40*(1-'Model Assumptions'!$I$993)*$D293)/EG$43</f>
        <v>#DIV/0!</v>
      </c>
      <c r="EH293" s="101" t="e">
        <f>(EH$40*(1-'Model Assumptions'!$I$993)*$D293)/EH$43</f>
        <v>#DIV/0!</v>
      </c>
      <c r="EI293" s="101" t="e">
        <f>(EI$40*(1-'Model Assumptions'!$I$993)*$D293)/EI$43</f>
        <v>#DIV/0!</v>
      </c>
      <c r="EJ293" s="101" t="e">
        <f>(EJ$40*(1-'Model Assumptions'!$I$993)*$D293)/EJ$43</f>
        <v>#DIV/0!</v>
      </c>
      <c r="EK293" s="101" t="e">
        <f>(EK$40*(1-'Model Assumptions'!$I$993)*$D293)/EK$43</f>
        <v>#DIV/0!</v>
      </c>
      <c r="EL293" s="101" t="e">
        <f>(EL$40*(1-'Model Assumptions'!$I$993)*$D293)/EL$43</f>
        <v>#DIV/0!</v>
      </c>
      <c r="EM293" s="101" t="e">
        <f>(EM$40*(1-'Model Assumptions'!$I$993)*$D293)/EM$43</f>
        <v>#DIV/0!</v>
      </c>
      <c r="EN293" s="101" t="e">
        <f>(EN$40*(1-'Model Assumptions'!$I$993)*$D293)/EN$43</f>
        <v>#DIV/0!</v>
      </c>
      <c r="EO293" s="101" t="e">
        <f>(EO$40*(1-'Model Assumptions'!$I$993)*$D293)/EO$43</f>
        <v>#DIV/0!</v>
      </c>
      <c r="EP293" s="101" t="e">
        <f>(EP$40*(1-'Model Assumptions'!$I$993)*$D293)/EP$43</f>
        <v>#DIV/0!</v>
      </c>
      <c r="EQ293" s="101" t="e">
        <f>(EQ$40*(1-'Model Assumptions'!$I$993)*$D293)/EQ$43</f>
        <v>#DIV/0!</v>
      </c>
      <c r="ER293" s="101" t="e">
        <f>(ER$40*(1-'Model Assumptions'!$I$993)*$D293)/ER$43</f>
        <v>#DIV/0!</v>
      </c>
      <c r="ES293" s="101" t="e">
        <f>(ES$40*(1-'Model Assumptions'!$I$993)*$D293)/ES$43</f>
        <v>#DIV/0!</v>
      </c>
      <c r="ET293" s="101" t="e">
        <f>(ET$40*(1-'Model Assumptions'!$I$993)*$D293)/ET$43</f>
        <v>#DIV/0!</v>
      </c>
      <c r="EU293" s="101" t="e">
        <f>(EU$40*(1-'Model Assumptions'!$I$993)*$D293)/EU$43</f>
        <v>#DIV/0!</v>
      </c>
      <c r="EV293" s="101" t="e">
        <f>(EV$40*(1-'Model Assumptions'!$I$993)*$D293)/EV$43</f>
        <v>#DIV/0!</v>
      </c>
      <c r="EW293" s="101" t="e">
        <f>(EW$40*(1-'Model Assumptions'!$I$993)*$D293)/EW$43</f>
        <v>#DIV/0!</v>
      </c>
      <c r="EX293" s="101" t="e">
        <f>(EX$40*(1-'Model Assumptions'!$I$993)*$D293)/EX$43</f>
        <v>#DIV/0!</v>
      </c>
      <c r="EY293" s="101" t="e">
        <f>(EY$40*(1-'Model Assumptions'!$I$993)*$D293)/EY$43</f>
        <v>#DIV/0!</v>
      </c>
      <c r="EZ293" s="101" t="e">
        <f>(EZ$40*(1-'Model Assumptions'!$I$993)*$D293)/EZ$43</f>
        <v>#DIV/0!</v>
      </c>
      <c r="FA293" s="101" t="e">
        <f>(FA$40*(1-'Model Assumptions'!$I$993)*$D293)/FA$43</f>
        <v>#DIV/0!</v>
      </c>
      <c r="FB293" s="101" t="e">
        <f>(FB$40*(1-'Model Assumptions'!$I$993)*$D293)/FB$43</f>
        <v>#DIV/0!</v>
      </c>
      <c r="FC293" s="101" t="e">
        <f>(FC$40*(1-'Model Assumptions'!$I$993)*$D293)/FC$43</f>
        <v>#DIV/0!</v>
      </c>
      <c r="FD293" s="101" t="e">
        <f>(FD$40*(1-'Model Assumptions'!$I$993)*$D293)/FD$43</f>
        <v>#DIV/0!</v>
      </c>
      <c r="FE293" s="101" t="e">
        <f>(FE$40*(1-'Model Assumptions'!$I$993)*$D293)/FE$43</f>
        <v>#DIV/0!</v>
      </c>
      <c r="FF293" s="101" t="e">
        <f>(FF$40*(1-'Model Assumptions'!$I$993)*$D293)/FF$43</f>
        <v>#DIV/0!</v>
      </c>
      <c r="FG293" s="101" t="e">
        <f>(FG$40*(1-'Model Assumptions'!$I$993)*$D293)/FG$43</f>
        <v>#DIV/0!</v>
      </c>
      <c r="FH293" s="101" t="e">
        <f>(FH$40*(1-'Model Assumptions'!$I$993)*$D293)/FH$43</f>
        <v>#DIV/0!</v>
      </c>
      <c r="FI293" s="101" t="e">
        <f>(FI$40*(1-'Model Assumptions'!$I$993)*$D293)/FI$43</f>
        <v>#DIV/0!</v>
      </c>
      <c r="FJ293" s="101" t="e">
        <f>(FJ$40*(1-'Model Assumptions'!$I$993)*$D293)/FJ$43</f>
        <v>#DIV/0!</v>
      </c>
      <c r="FK293" s="101" t="e">
        <f>(FK$40*(1-'Model Assumptions'!$I$993)*$D293)/FK$43</f>
        <v>#DIV/0!</v>
      </c>
      <c r="FL293" s="101" t="e">
        <f>(FL$40*(1-'Model Assumptions'!$I$993)*$D293)/FL$43</f>
        <v>#DIV/0!</v>
      </c>
      <c r="FM293" s="101" t="e">
        <f>(FM$40*(1-'Model Assumptions'!$I$993)*$D293)/FM$43</f>
        <v>#DIV/0!</v>
      </c>
      <c r="FN293" s="101" t="e">
        <f>(FN$40*(1-'Model Assumptions'!$I$993)*$D293)/FN$43</f>
        <v>#DIV/0!</v>
      </c>
      <c r="FO293" s="101" t="e">
        <f>(FO$40*(1-'Model Assumptions'!$I$993)*$D293)/FO$43</f>
        <v>#DIV/0!</v>
      </c>
      <c r="FP293" s="101" t="e">
        <f>(FP$40*(1-'Model Assumptions'!$I$993)*$D293)/FP$43</f>
        <v>#DIV/0!</v>
      </c>
      <c r="FQ293" s="101" t="e">
        <f>(FQ$40*(1-'Model Assumptions'!$I$993)*$D293)/FQ$43</f>
        <v>#DIV/0!</v>
      </c>
      <c r="FR293" s="101" t="e">
        <f>(FR$40*(1-'Model Assumptions'!$I$993)*$D293)/FR$43</f>
        <v>#DIV/0!</v>
      </c>
      <c r="FS293" s="101" t="e">
        <f>(FS$40*(1-'Model Assumptions'!$I$993)*$D293)/FS$43</f>
        <v>#DIV/0!</v>
      </c>
      <c r="FT293" s="101" t="e">
        <f>(FT$40*(1-'Model Assumptions'!$I$993)*$D293)/FT$43</f>
        <v>#DIV/0!</v>
      </c>
      <c r="FU293" s="101" t="e">
        <f>(FU$40*(1-'Model Assumptions'!$I$993)*$D293)/FU$43</f>
        <v>#DIV/0!</v>
      </c>
      <c r="FV293" s="101" t="e">
        <f>(FV$40*(1-'Model Assumptions'!$I$993)*$D293)/FV$43</f>
        <v>#DIV/0!</v>
      </c>
      <c r="FW293" s="101" t="e">
        <f>(FW$40*(1-'Model Assumptions'!$I$993)*$D293)/FW$43</f>
        <v>#DIV/0!</v>
      </c>
      <c r="FX293" s="101" t="e">
        <f>(FX$40*(1-'Model Assumptions'!$I$993)*$D293)/FX$43</f>
        <v>#DIV/0!</v>
      </c>
      <c r="FY293" s="101" t="e">
        <f>(FY$40*(1-'Model Assumptions'!$I$993)*$D293)/FY$43</f>
        <v>#DIV/0!</v>
      </c>
      <c r="FZ293" s="101" t="e">
        <f>(FZ$40*(1-'Model Assumptions'!$I$993)*$D293)/FZ$43</f>
        <v>#DIV/0!</v>
      </c>
      <c r="GA293" s="101" t="e">
        <f>(GA$40*(1-'Model Assumptions'!$I$993)*$D293)/GA$43</f>
        <v>#DIV/0!</v>
      </c>
      <c r="GB293" s="101" t="e">
        <f>(GB$40*(1-'Model Assumptions'!$I$993)*$D293)/GB$43</f>
        <v>#DIV/0!</v>
      </c>
      <c r="GC293" s="101" t="e">
        <f>(GC$40*(1-'Model Assumptions'!$I$993)*$D293)/GC$43</f>
        <v>#DIV/0!</v>
      </c>
      <c r="GD293" s="101" t="e">
        <f>(GD$40*(1-'Model Assumptions'!$I$993)*$D293)/GD$43</f>
        <v>#DIV/0!</v>
      </c>
      <c r="GE293" s="101" t="e">
        <f>(GE$40*(1-'Model Assumptions'!$I$993)*$D293)/GE$43</f>
        <v>#DIV/0!</v>
      </c>
      <c r="GF293" s="101" t="e">
        <f>(GF$40*(1-'Model Assumptions'!$I$993)*$D293)/GF$43</f>
        <v>#DIV/0!</v>
      </c>
      <c r="GG293" s="101" t="e">
        <f>(GG$40*(1-'Model Assumptions'!$I$993)*$D293)/GG$43</f>
        <v>#DIV/0!</v>
      </c>
      <c r="GH293" s="101" t="e">
        <f>(GH$40*(1-'Model Assumptions'!$I$993)*$D293)/GH$43</f>
        <v>#DIV/0!</v>
      </c>
      <c r="GI293" s="101" t="e">
        <f>(GI$40*(1-'Model Assumptions'!$I$993)*$D293)/GI$43</f>
        <v>#DIV/0!</v>
      </c>
      <c r="GJ293" s="101" t="e">
        <f>(GJ$40*(1-'Model Assumptions'!$I$993)*$D293)/GJ$43</f>
        <v>#DIV/0!</v>
      </c>
      <c r="GK293" s="101" t="e">
        <f>(GK$40*(1-'Model Assumptions'!$I$993)*$D293)/GK$43</f>
        <v>#DIV/0!</v>
      </c>
      <c r="GL293" s="101" t="e">
        <f>(GL$40*(1-'Model Assumptions'!$I$993)*$D293)/GL$43</f>
        <v>#DIV/0!</v>
      </c>
      <c r="GM293" s="101" t="e">
        <f>(GM$40*(1-'Model Assumptions'!$I$993)*$D293)/GM$43</f>
        <v>#DIV/0!</v>
      </c>
      <c r="GN293" s="101" t="e">
        <f>(GN$40*(1-'Model Assumptions'!$I$993)*$D293)/GN$43</f>
        <v>#DIV/0!</v>
      </c>
      <c r="GO293" s="101" t="e">
        <f>(GO$40*(1-'Model Assumptions'!$I$993)*$D293)/GO$43</f>
        <v>#DIV/0!</v>
      </c>
      <c r="GP293" s="101" t="e">
        <f>(GP$40*(1-'Model Assumptions'!$I$993)*$D293)/GP$43</f>
        <v>#DIV/0!</v>
      </c>
      <c r="GQ293" s="101" t="e">
        <f>(GQ$40*(1-'Model Assumptions'!$I$993)*$D293)/GQ$43</f>
        <v>#DIV/0!</v>
      </c>
      <c r="GR293" s="101" t="e">
        <f>(GR$40*(1-'Model Assumptions'!$I$993)*$D293)/GR$43</f>
        <v>#DIV/0!</v>
      </c>
      <c r="GS293" s="101" t="e">
        <f>(GS$40*(1-'Model Assumptions'!$I$993)*$D293)/GS$43</f>
        <v>#DIV/0!</v>
      </c>
      <c r="GT293" s="101" t="e">
        <f>(GT$40*(1-'Model Assumptions'!$I$993)*$D293)/GT$43</f>
        <v>#DIV/0!</v>
      </c>
      <c r="GU293" s="101" t="e">
        <f>(GU$40*(1-'Model Assumptions'!$I$993)*$D293)/GU$43</f>
        <v>#DIV/0!</v>
      </c>
      <c r="GV293" s="101" t="e">
        <f>(GV$40*(1-'Model Assumptions'!$I$993)*$D293)/GV$43</f>
        <v>#DIV/0!</v>
      </c>
      <c r="GX293" s="230"/>
    </row>
    <row r="294" spans="1:206" ht="12" hidden="1" customHeight="1" x14ac:dyDescent="0.2">
      <c r="A294" s="230"/>
      <c r="B294" s="230"/>
      <c r="C294" s="102">
        <f t="shared" si="382"/>
        <v>48</v>
      </c>
      <c r="D294" s="122">
        <f>1/(1+'Model Assumptions'!$I$991/12)^C293</f>
        <v>0.82248381282911687</v>
      </c>
      <c r="E294" s="101">
        <f>(E$40*(1-'Model Assumptions'!$I$993)*$D294)/E$43</f>
        <v>91.451358285609885</v>
      </c>
      <c r="F294" s="101">
        <f>(F$40*(1-'Model Assumptions'!$I$993)*$D294)/F$43</f>
        <v>89.083324577998255</v>
      </c>
      <c r="G294" s="101">
        <f>(G$40*(1-'Model Assumptions'!$I$993)*$D294)/G$43</f>
        <v>81.97922345516335</v>
      </c>
      <c r="H294" s="101">
        <f>(H$40*(1-'Model Assumptions'!$I$993)*$D294)/H$43</f>
        <v>61.417169258626089</v>
      </c>
      <c r="I294" s="101">
        <f>(I$40*(1-'Model Assumptions'!$I$993)*$D294)/I$43</f>
        <v>58.954159232727989</v>
      </c>
      <c r="J294" s="101">
        <f>(J$40*(1-'Model Assumptions'!$I$993)*$D294)/J$43</f>
        <v>52.324939701325313</v>
      </c>
      <c r="K294" s="101">
        <f>(K$40*(1-'Model Assumptions'!$I$993)*$D294)/K$43</f>
        <v>104.20304450923589</v>
      </c>
      <c r="L294" s="101">
        <f>(L$40*(1-'Model Assumptions'!$I$993)*$D294)/L$43</f>
        <v>101.64218975275413</v>
      </c>
      <c r="M294" s="101">
        <f>(M$40*(1-'Model Assumptions'!$I$993)*$D294)/M$43</f>
        <v>93.959625483308869</v>
      </c>
      <c r="N294" s="101">
        <f>(N$40*(1-'Model Assumptions'!$I$993)*$D294)/N$43</f>
        <v>70.661105955203155</v>
      </c>
      <c r="O294" s="101">
        <f>(O$40*(1-'Model Assumptions'!$I$993)*$D294)/O$43</f>
        <v>67.997944493453119</v>
      </c>
      <c r="P294" s="101">
        <f>(P$40*(1-'Model Assumptions'!$I$993)*$D294)/P$43</f>
        <v>60.826913750349263</v>
      </c>
      <c r="Q294" s="101">
        <f>(Q$40*(1-'Model Assumptions'!$I$993)*$D294)/Q$43</f>
        <v>104.08990157973359</v>
      </c>
      <c r="R294" s="101">
        <f>(R$40*(1-'Model Assumptions'!$I$993)*$D294)/R$43</f>
        <v>101.53223394802654</v>
      </c>
      <c r="S294" s="101">
        <f>(S$40*(1-'Model Assumptions'!$I$993)*$D294)/S$43</f>
        <v>93.857637490518073</v>
      </c>
      <c r="T294" s="101">
        <f>(T$40*(1-'Model Assumptions'!$I$993)*$D294)/T$43</f>
        <v>70.583340110700163</v>
      </c>
      <c r="U294" s="101">
        <f>(U$40*(1-'Model Assumptions'!$I$993)*$D294)/U$43</f>
        <v>67.924003198679785</v>
      </c>
      <c r="V294" s="101">
        <f>(V$40*(1-'Model Assumptions'!$I$993)*$D294)/V$43</f>
        <v>60.760621555035229</v>
      </c>
      <c r="W294" s="101">
        <f>(W$40*(1-'Model Assumptions'!$I$993)*$D294)/W$43</f>
        <v>189.95741726004658</v>
      </c>
      <c r="X294" s="101">
        <f>(X$40*(1-'Model Assumptions'!$I$993)*$D294)/X$43</f>
        <v>186.49779331709587</v>
      </c>
      <c r="Y294" s="101">
        <f>(Y$40*(1-'Model Assumptions'!$I$993)*$D294)/Y$43</f>
        <v>176.11732792585613</v>
      </c>
      <c r="Z294" s="101">
        <f>(Z$40*(1-'Model Assumptions'!$I$993)*$D294)/Z$43</f>
        <v>134.80390432116366</v>
      </c>
      <c r="AA294" s="101">
        <f>(AA$40*(1-'Model Assumptions'!$I$993)*$D294)/AA$43</f>
        <v>131.2062778754678</v>
      </c>
      <c r="AB294" s="101">
        <f>(AB$40*(1-'Model Assumptions'!$I$993)*$D294)/AB$43</f>
        <v>121.51869341025071</v>
      </c>
      <c r="AC294" s="101">
        <f>(AC$40*(1-'Model Assumptions'!$I$993)*$D294)/AC$43</f>
        <v>162.73937168399902</v>
      </c>
      <c r="AD294" s="101">
        <f>(AD$40*(1-'Model Assumptions'!$I$993)*$D294)/AD$43</f>
        <v>159.27018636672412</v>
      </c>
      <c r="AE294" s="101">
        <f>(AE$40*(1-'Model Assumptions'!$I$993)*$D294)/AE$43</f>
        <v>148.86103685251203</v>
      </c>
      <c r="AF294" s="101">
        <f>(AF$40*(1-'Model Assumptions'!$I$993)*$D294)/AF$43</f>
        <v>112.98229841365986</v>
      </c>
      <c r="AG294" s="101">
        <f>(AG$40*(1-'Model Assumptions'!$I$993)*$D294)/AG$43</f>
        <v>109.37319831877504</v>
      </c>
      <c r="AH294" s="101">
        <f>(AH$40*(1-'Model Assumptions'!$I$993)*$D294)/AH$43</f>
        <v>99.657567155540463</v>
      </c>
      <c r="AI294" s="101">
        <f>(AI$40*(1-'Model Assumptions'!$I$993)*$D294)/AI$43</f>
        <v>190.41955035237993</v>
      </c>
      <c r="AJ294" s="101">
        <f>(AJ$40*(1-'Model Assumptions'!$I$993)*$D294)/AJ$43</f>
        <v>186.68264655402916</v>
      </c>
      <c r="AK294" s="101">
        <f>(AK$40*(1-'Model Assumptions'!$I$993)*$D294)/AK$43</f>
        <v>175.46874803420209</v>
      </c>
      <c r="AL294" s="101">
        <f>(AL$40*(1-'Model Assumptions'!$I$993)*$D294)/AL$43</f>
        <v>133.7967728923544</v>
      </c>
      <c r="AM294" s="101">
        <f>(AM$40*(1-'Model Assumptions'!$I$993)*$D294)/AM$43</f>
        <v>129.90975551711463</v>
      </c>
      <c r="AN294" s="101">
        <f>(AN$40*(1-'Model Assumptions'!$I$993)*$D294)/AN$43</f>
        <v>119.44451260686758</v>
      </c>
      <c r="AO294" s="101">
        <f>(AO$40*(1-'Model Assumptions'!$I$993)*$D294)/AO$43</f>
        <v>170.59085356650411</v>
      </c>
      <c r="AP294" s="101">
        <f>(AP$40*(1-'Model Assumptions'!$I$993)*$D294)/AP$43</f>
        <v>166.95593776094412</v>
      </c>
      <c r="AQ294" s="101">
        <f>(AQ$40*(1-'Model Assumptions'!$I$993)*$D294)/AQ$43</f>
        <v>156.0511903442642</v>
      </c>
      <c r="AR294" s="101">
        <f>(AR$40*(1-'Model Assumptions'!$I$993)*$D294)/AR$43</f>
        <v>118.44248057769788</v>
      </c>
      <c r="AS294" s="101">
        <f>(AS$40*(1-'Model Assumptions'!$I$993)*$D294)/AS$43</f>
        <v>114.66255059488846</v>
      </c>
      <c r="AT294" s="101">
        <f>(AT$40*(1-'Model Assumptions'!$I$993)*$D294)/AT$43</f>
        <v>104.48414891436556</v>
      </c>
      <c r="AU294" s="101">
        <f>(AU$40*(1-'Model Assumptions'!$I$993)*$D294)/AU$43</f>
        <v>205.47712135051071</v>
      </c>
      <c r="AV294" s="101">
        <f>(AV$40*(1-'Model Assumptions'!$I$993)*$D294)/AV$43</f>
        <v>201.59679693729785</v>
      </c>
      <c r="AW294" s="101">
        <f>(AW$40*(1-'Model Assumptions'!$I$993)*$D294)/AW$43</f>
        <v>189.95901082243395</v>
      </c>
      <c r="AX294" s="101">
        <f>(AX$40*(1-'Model Assumptions'!$I$993)*$D294)/AX$43</f>
        <v>145.13911254060238</v>
      </c>
      <c r="AY294" s="101">
        <f>(AY$40*(1-'Model Assumptions'!$I$993)*$D294)/AY$43</f>
        <v>141.10421257581595</v>
      </c>
      <c r="AZ294" s="101">
        <f>(AZ$40*(1-'Model Assumptions'!$I$993)*$D294)/AZ$43</f>
        <v>130.24249134359462</v>
      </c>
      <c r="BA294" s="101">
        <f>(BA$40*(1-'Model Assumptions'!$I$993)*$D294)/BA$43</f>
        <v>165.20461269723941</v>
      </c>
      <c r="BB294" s="101">
        <f>(BB$40*(1-'Model Assumptions'!$I$993)*$D294)/BB$43</f>
        <v>160.74263801264146</v>
      </c>
      <c r="BC294" s="101">
        <f>(BC$40*(1-'Model Assumptions'!$I$993)*$D294)/BC$43</f>
        <v>147.36149464600967</v>
      </c>
      <c r="BD294" s="101">
        <f>(BD$40*(1-'Model Assumptions'!$I$993)*$D294)/BD$43</f>
        <v>110.0373951218252</v>
      </c>
      <c r="BE294" s="101">
        <f>(BE$40*(1-'Model Assumptions'!$I$993)*$D294)/BE$43</f>
        <v>105.39949114966311</v>
      </c>
      <c r="BF294" s="101">
        <f>(BF$40*(1-'Model Assumptions'!$I$993)*$D294)/BF$43</f>
        <v>92.908511732608574</v>
      </c>
      <c r="BG294" s="101">
        <f>(BG$40*(1-'Model Assumptions'!$I$993)*$D294)/BG$43</f>
        <v>209.62516424479944</v>
      </c>
      <c r="BH294" s="101">
        <f>(BH$40*(1-'Model Assumptions'!$I$993)*$D294)/BH$43</f>
        <v>205.16797024736354</v>
      </c>
      <c r="BI294" s="101">
        <f>(BI$40*(1-'Model Assumptions'!$I$993)*$D294)/BI$43</f>
        <v>191.79798181744323</v>
      </c>
      <c r="BJ294" s="101">
        <f>(BJ$40*(1-'Model Assumptions'!$I$993)*$D294)/BJ$43</f>
        <v>145.59423395843137</v>
      </c>
      <c r="BK294" s="101">
        <f>(BK$40*(1-'Model Assumptions'!$I$993)*$D294)/BK$43</f>
        <v>140.95887968608906</v>
      </c>
      <c r="BL294" s="101">
        <f>(BL$40*(1-'Model Assumptions'!$I$993)*$D294)/BL$43</f>
        <v>128.48064876813339</v>
      </c>
      <c r="BM294" s="101">
        <f>(BM$40*(1-'Model Assumptions'!$I$993)*$D294)/BM$43</f>
        <v>216.18107990638373</v>
      </c>
      <c r="BN294" s="101">
        <f>(BN$40*(1-'Model Assumptions'!$I$993)*$D294)/BN$43</f>
        <v>211.16295194859836</v>
      </c>
      <c r="BO294" s="101">
        <f>(BO$40*(1-'Model Assumptions'!$I$993)*$D294)/BO$43</f>
        <v>196.11175520001709</v>
      </c>
      <c r="BP294" s="101">
        <f>(BP$40*(1-'Model Assumptions'!$I$993)*$D294)/BP$43</f>
        <v>148.05851883423935</v>
      </c>
      <c r="BQ294" s="101">
        <f>(BQ$40*(1-'Model Assumptions'!$I$993)*$D294)/BQ$43</f>
        <v>142.84055815307951</v>
      </c>
      <c r="BR294" s="101">
        <f>(BR$40*(1-'Model Assumptions'!$I$993)*$D294)/BR$43</f>
        <v>128.79171214614536</v>
      </c>
      <c r="BS294" s="101">
        <f>(BS$40*(1-'Model Assumptions'!$I$993)*$D294)/BS$43</f>
        <v>181.40636148949207</v>
      </c>
      <c r="BT294" s="101">
        <f>(BT$40*(1-'Model Assumptions'!$I$993)*$D294)/BT$43</f>
        <v>176.98422586457806</v>
      </c>
      <c r="BU294" s="101">
        <f>(BU$40*(1-'Model Assumptions'!$I$993)*$D294)/BU$43</f>
        <v>163.72100611461059</v>
      </c>
      <c r="BV294" s="101">
        <f>(BV$40*(1-'Model Assumptions'!$I$993)*$D294)/BV$43</f>
        <v>123.19639589165952</v>
      </c>
      <c r="BW294" s="101">
        <f>(BW$40*(1-'Model Assumptions'!$I$993)*$D294)/BW$43</f>
        <v>118.59801226670383</v>
      </c>
      <c r="BX294" s="101">
        <f>(BX$40*(1-'Model Assumptions'!$I$993)*$D294)/BX$43</f>
        <v>106.21794479180933</v>
      </c>
      <c r="BY294" s="101">
        <f>(BY$40*(1-'Model Assumptions'!$I$993)*$D294)/BY$43</f>
        <v>247.99814653234191</v>
      </c>
      <c r="BZ294" s="101">
        <f>(BZ$40*(1-'Model Assumptions'!$I$993)*$D294)/BZ$43</f>
        <v>242.73301640451632</v>
      </c>
      <c r="CA294" s="101">
        <f>(CA$40*(1-'Model Assumptions'!$I$993)*$D294)/CA$43</f>
        <v>226.93921958342688</v>
      </c>
      <c r="CB294" s="101">
        <f>(CB$40*(1-'Model Assumptions'!$I$993)*$D294)/CB$43</f>
        <v>172.28576652169642</v>
      </c>
      <c r="CC294" s="101">
        <f>(CC$40*(1-'Model Assumptions'!$I$993)*$D294)/CC$43</f>
        <v>166.81028615873979</v>
      </c>
      <c r="CD294" s="101">
        <f>(CD$40*(1-'Model Assumptions'!$I$993)*$D294)/CD$43</f>
        <v>152.06919665073795</v>
      </c>
      <c r="CE294" s="101">
        <f>(CE$40*(1-'Model Assumptions'!$I$993)*$D294)/CE$43</f>
        <v>243.79910964165776</v>
      </c>
      <c r="CF294" s="101">
        <f>(CF$40*(1-'Model Assumptions'!$I$993)*$D294)/CF$43</f>
        <v>237.87583824785395</v>
      </c>
      <c r="CG294" s="101">
        <f>(CG$40*(1-'Model Assumptions'!$I$993)*$D294)/CG$43</f>
        <v>220.1012433792805</v>
      </c>
      <c r="CH294" s="101">
        <f>(CH$40*(1-'Model Assumptions'!$I$993)*$D294)/CH$43</f>
        <v>165.65399729047394</v>
      </c>
      <c r="CI294" s="101">
        <f>(CI$40*(1-'Model Assumptions'!$I$993)*$D294)/CI$43</f>
        <v>159.49264767599911</v>
      </c>
      <c r="CJ294" s="101">
        <f>(CJ$40*(1-'Model Assumptions'!$I$993)*$D294)/CJ$43</f>
        <v>142.90302579866386</v>
      </c>
      <c r="CK294" s="101">
        <f>(CK$40*(1-'Model Assumptions'!$I$993)*$D294)/CK$43</f>
        <v>310.52953461220761</v>
      </c>
      <c r="CL294" s="101">
        <f>(CL$40*(1-'Model Assumptions'!$I$993)*$D294)/CL$43</f>
        <v>304.21424687111409</v>
      </c>
      <c r="CM294" s="101">
        <f>(CM$40*(1-'Model Assumptions'!$I$993)*$D294)/CM$43</f>
        <v>285.26838364783367</v>
      </c>
      <c r="CN294" s="101">
        <f>(CN$40*(1-'Model Assumptions'!$I$993)*$D294)/CN$43</f>
        <v>217.10056540388842</v>
      </c>
      <c r="CO294" s="101">
        <f>(CO$40*(1-'Model Assumptions'!$I$993)*$D294)/CO$43</f>
        <v>210.53253866816021</v>
      </c>
      <c r="CP294" s="101">
        <f>(CP$40*(1-'Model Assumptions'!$I$993)*$D294)/CP$43</f>
        <v>192.85037041805344</v>
      </c>
      <c r="CQ294" s="101">
        <f>(CQ$40*(1-'Model Assumptions'!$I$993)*$D294)/CQ$43</f>
        <v>358.52763371938278</v>
      </c>
      <c r="CR294" s="101">
        <f>(CR$40*(1-'Model Assumptions'!$I$993)*$D294)/CR$43</f>
        <v>351.24346004677659</v>
      </c>
      <c r="CS294" s="101">
        <f>(CS$40*(1-'Model Assumptions'!$I$993)*$D294)/CS$43</f>
        <v>329.38934546657072</v>
      </c>
      <c r="CT294" s="101">
        <f>(CT$40*(1-'Model Assumptions'!$I$993)*$D294)/CT$43</f>
        <v>250.68903597963194</v>
      </c>
      <c r="CU294" s="101">
        <f>(CU$40*(1-'Model Assumptions'!$I$993)*$D294)/CU$43</f>
        <v>243.11387781509447</v>
      </c>
      <c r="CV294" s="101">
        <f>(CV$40*(1-'Model Assumptions'!$I$993)*$D294)/CV$43</f>
        <v>222.71627925693241</v>
      </c>
      <c r="CW294" s="101">
        <f>(CW$40*(1-'Model Assumptions'!$I$993)*$D294)/CW$43</f>
        <v>325.42615580921535</v>
      </c>
      <c r="CX294" s="101">
        <f>(CX$40*(1-'Model Assumptions'!$I$993)*$D294)/CX$43</f>
        <v>317.89816709134362</v>
      </c>
      <c r="CY294" s="101">
        <f>(CY$40*(1-'Model Assumptions'!$I$993)*$D294)/CY$43</f>
        <v>295.31101381295383</v>
      </c>
      <c r="CZ294" s="101">
        <f>(CZ$40*(1-'Model Assumptions'!$I$993)*$D294)/CZ$43</f>
        <v>222.9992959369269</v>
      </c>
      <c r="DA294" s="101">
        <f>(DA$40*(1-'Model Assumptions'!$I$993)*$D294)/DA$43</f>
        <v>215.16916779041242</v>
      </c>
      <c r="DB294" s="101">
        <f>(DB$40*(1-'Model Assumptions'!$I$993)*$D294)/DB$43</f>
        <v>194.08824968055191</v>
      </c>
      <c r="DC294" s="101">
        <f>(DC$40*(1-'Model Assumptions'!$I$993)*$D294)/DC$43</f>
        <v>63.984716977134724</v>
      </c>
      <c r="DD294" s="101">
        <f>(DD$40*(1-'Model Assumptions'!$I$993)*$D294)/DD$43</f>
        <v>61.490791840921936</v>
      </c>
      <c r="DE294" s="101">
        <f>(DE$40*(1-'Model Assumptions'!$I$993)*$D294)/DE$43</f>
        <v>56.50612869327108</v>
      </c>
      <c r="DF294" s="101">
        <f>(DF$40*(1-'Model Assumptions'!$I$993)*$D294)/DF$43</f>
        <v>38.823004305731892</v>
      </c>
      <c r="DG294" s="101">
        <f>(DG$40*(1-'Model Assumptions'!$I$993)*$D294)/DG$43</f>
        <v>36.231234438935424</v>
      </c>
      <c r="DH294" s="101">
        <f>(DH$40*(1-'Model Assumptions'!$I$993)*$D294)/DH$43</f>
        <v>31.245296441374681</v>
      </c>
      <c r="DI294" s="101">
        <f>(DI$40*(1-'Model Assumptions'!$I$993)*$D294)/DI$43</f>
        <v>53.607438710669761</v>
      </c>
      <c r="DJ294" s="101">
        <f>(DJ$40*(1-'Model Assumptions'!$I$993)*$D294)/DJ$43</f>
        <v>51.507123484134006</v>
      </c>
      <c r="DK294" s="101">
        <f>(DK$40*(1-'Model Assumptions'!$I$993)*$D294)/DK$43</f>
        <v>47.304899468675153</v>
      </c>
      <c r="DL294" s="101">
        <f>(DL$40*(1-'Model Assumptions'!$I$993)*$D294)/DL$43</f>
        <v>32.464052955224865</v>
      </c>
      <c r="DM294" s="101">
        <f>(DM$40*(1-'Model Assumptions'!$I$993)*$D294)/DM$43</f>
        <v>30.278960209681749</v>
      </c>
      <c r="DN294" s="101">
        <f>(DN$40*(1-'Model Assumptions'!$I$993)*$D294)/DN$43</f>
        <v>26.077054906700354</v>
      </c>
      <c r="DO294" s="101">
        <f>(DO$40*(1-'Model Assumptions'!$I$993)*$D294)/DO$43</f>
        <v>66.510513361094652</v>
      </c>
      <c r="DP294" s="101">
        <f>(DP$40*(1-'Model Assumptions'!$I$993)*$D294)/DP$43</f>
        <v>64.10423415618645</v>
      </c>
      <c r="DQ294" s="101">
        <f>(DQ$40*(1-'Model Assumptions'!$I$993)*$D294)/DQ$43</f>
        <v>59.29008218398274</v>
      </c>
      <c r="DR294" s="101">
        <f>(DR$40*(1-'Model Assumptions'!$I$993)*$D294)/DR$43</f>
        <v>41.271990982621233</v>
      </c>
      <c r="DS294" s="101">
        <f>(DS$40*(1-'Model Assumptions'!$I$993)*$D294)/DS$43</f>
        <v>38.76946060951672</v>
      </c>
      <c r="DT294" s="101">
        <f>(DT$40*(1-'Model Assumptions'!$I$993)*$D294)/DT$43</f>
        <v>33.956902199700352</v>
      </c>
      <c r="DU294" s="101">
        <f>(DU$40*(1-'Model Assumptions'!$I$993)*$D294)/DU$43</f>
        <v>97.390565303287232</v>
      </c>
      <c r="DV294" s="101">
        <f>(DV$40*(1-'Model Assumptions'!$I$993)*$D294)/DV$43</f>
        <v>93.637725881062863</v>
      </c>
      <c r="DW294" s="101">
        <f>(DW$40*(1-'Model Assumptions'!$I$993)*$D294)/DW$43</f>
        <v>86.130453474226798</v>
      </c>
      <c r="DX294" s="101">
        <f>(DX$40*(1-'Model Assumptions'!$I$993)*$D294)/DX$43</f>
        <v>59.295819008577226</v>
      </c>
      <c r="DY294" s="101">
        <f>(DY$40*(1-'Model Assumptions'!$I$993)*$D294)/DY$43</f>
        <v>55.392228584508949</v>
      </c>
      <c r="DZ294" s="101">
        <f>(DZ$40*(1-'Model Assumptions'!$I$993)*$D294)/DZ$43</f>
        <v>47.885912315105294</v>
      </c>
      <c r="EA294" s="101">
        <f>(EA$40*(1-'Model Assumptions'!$I$993)*$D294)/EA$43</f>
        <v>153.24173985535478</v>
      </c>
      <c r="EB294" s="101">
        <f>(EB$40*(1-'Model Assumptions'!$I$993)*$D294)/EB$43</f>
        <v>149.58770130114658</v>
      </c>
      <c r="EC294" s="101">
        <f>(EC$40*(1-'Model Assumptions'!$I$993)*$D294)/EC$43</f>
        <v>142.2780306303427</v>
      </c>
      <c r="ED294" s="101">
        <f>(ED$40*(1-'Model Assumptions'!$I$993)*$D294)/ED$43</f>
        <v>104.46757586553707</v>
      </c>
      <c r="EE294" s="101">
        <f>(EE$40*(1-'Model Assumptions'!$I$993)*$D294)/EE$43</f>
        <v>100.66724828416949</v>
      </c>
      <c r="EF294" s="101">
        <f>(EF$40*(1-'Model Assumptions'!$I$993)*$D294)/EF$43</f>
        <v>93.358533750798031</v>
      </c>
      <c r="EG294" s="101" t="e">
        <f>(EG$40*(1-'Model Assumptions'!$I$993)*$D294)/EG$43</f>
        <v>#DIV/0!</v>
      </c>
      <c r="EH294" s="101" t="e">
        <f>(EH$40*(1-'Model Assumptions'!$I$993)*$D294)/EH$43</f>
        <v>#DIV/0!</v>
      </c>
      <c r="EI294" s="101" t="e">
        <f>(EI$40*(1-'Model Assumptions'!$I$993)*$D294)/EI$43</f>
        <v>#DIV/0!</v>
      </c>
      <c r="EJ294" s="101" t="e">
        <f>(EJ$40*(1-'Model Assumptions'!$I$993)*$D294)/EJ$43</f>
        <v>#DIV/0!</v>
      </c>
      <c r="EK294" s="101" t="e">
        <f>(EK$40*(1-'Model Assumptions'!$I$993)*$D294)/EK$43</f>
        <v>#DIV/0!</v>
      </c>
      <c r="EL294" s="101" t="e">
        <f>(EL$40*(1-'Model Assumptions'!$I$993)*$D294)/EL$43</f>
        <v>#DIV/0!</v>
      </c>
      <c r="EM294" s="101" t="e">
        <f>(EM$40*(1-'Model Assumptions'!$I$993)*$D294)/EM$43</f>
        <v>#DIV/0!</v>
      </c>
      <c r="EN294" s="101" t="e">
        <f>(EN$40*(1-'Model Assumptions'!$I$993)*$D294)/EN$43</f>
        <v>#DIV/0!</v>
      </c>
      <c r="EO294" s="101" t="e">
        <f>(EO$40*(1-'Model Assumptions'!$I$993)*$D294)/EO$43</f>
        <v>#DIV/0!</v>
      </c>
      <c r="EP294" s="101" t="e">
        <f>(EP$40*(1-'Model Assumptions'!$I$993)*$D294)/EP$43</f>
        <v>#DIV/0!</v>
      </c>
      <c r="EQ294" s="101" t="e">
        <f>(EQ$40*(1-'Model Assumptions'!$I$993)*$D294)/EQ$43</f>
        <v>#DIV/0!</v>
      </c>
      <c r="ER294" s="101" t="e">
        <f>(ER$40*(1-'Model Assumptions'!$I$993)*$D294)/ER$43</f>
        <v>#DIV/0!</v>
      </c>
      <c r="ES294" s="101" t="e">
        <f>(ES$40*(1-'Model Assumptions'!$I$993)*$D294)/ES$43</f>
        <v>#DIV/0!</v>
      </c>
      <c r="ET294" s="101" t="e">
        <f>(ET$40*(1-'Model Assumptions'!$I$993)*$D294)/ET$43</f>
        <v>#DIV/0!</v>
      </c>
      <c r="EU294" s="101" t="e">
        <f>(EU$40*(1-'Model Assumptions'!$I$993)*$D294)/EU$43</f>
        <v>#DIV/0!</v>
      </c>
      <c r="EV294" s="101" t="e">
        <f>(EV$40*(1-'Model Assumptions'!$I$993)*$D294)/EV$43</f>
        <v>#DIV/0!</v>
      </c>
      <c r="EW294" s="101" t="e">
        <f>(EW$40*(1-'Model Assumptions'!$I$993)*$D294)/EW$43</f>
        <v>#DIV/0!</v>
      </c>
      <c r="EX294" s="101" t="e">
        <f>(EX$40*(1-'Model Assumptions'!$I$993)*$D294)/EX$43</f>
        <v>#DIV/0!</v>
      </c>
      <c r="EY294" s="101" t="e">
        <f>(EY$40*(1-'Model Assumptions'!$I$993)*$D294)/EY$43</f>
        <v>#DIV/0!</v>
      </c>
      <c r="EZ294" s="101" t="e">
        <f>(EZ$40*(1-'Model Assumptions'!$I$993)*$D294)/EZ$43</f>
        <v>#DIV/0!</v>
      </c>
      <c r="FA294" s="101" t="e">
        <f>(FA$40*(1-'Model Assumptions'!$I$993)*$D294)/FA$43</f>
        <v>#DIV/0!</v>
      </c>
      <c r="FB294" s="101" t="e">
        <f>(FB$40*(1-'Model Assumptions'!$I$993)*$D294)/FB$43</f>
        <v>#DIV/0!</v>
      </c>
      <c r="FC294" s="101" t="e">
        <f>(FC$40*(1-'Model Assumptions'!$I$993)*$D294)/FC$43</f>
        <v>#DIV/0!</v>
      </c>
      <c r="FD294" s="101" t="e">
        <f>(FD$40*(1-'Model Assumptions'!$I$993)*$D294)/FD$43</f>
        <v>#DIV/0!</v>
      </c>
      <c r="FE294" s="101" t="e">
        <f>(FE$40*(1-'Model Assumptions'!$I$993)*$D294)/FE$43</f>
        <v>#DIV/0!</v>
      </c>
      <c r="FF294" s="101" t="e">
        <f>(FF$40*(1-'Model Assumptions'!$I$993)*$D294)/FF$43</f>
        <v>#DIV/0!</v>
      </c>
      <c r="FG294" s="101" t="e">
        <f>(FG$40*(1-'Model Assumptions'!$I$993)*$D294)/FG$43</f>
        <v>#DIV/0!</v>
      </c>
      <c r="FH294" s="101" t="e">
        <f>(FH$40*(1-'Model Assumptions'!$I$993)*$D294)/FH$43</f>
        <v>#DIV/0!</v>
      </c>
      <c r="FI294" s="101" t="e">
        <f>(FI$40*(1-'Model Assumptions'!$I$993)*$D294)/FI$43</f>
        <v>#DIV/0!</v>
      </c>
      <c r="FJ294" s="101" t="e">
        <f>(FJ$40*(1-'Model Assumptions'!$I$993)*$D294)/FJ$43</f>
        <v>#DIV/0!</v>
      </c>
      <c r="FK294" s="101" t="e">
        <f>(FK$40*(1-'Model Assumptions'!$I$993)*$D294)/FK$43</f>
        <v>#DIV/0!</v>
      </c>
      <c r="FL294" s="101" t="e">
        <f>(FL$40*(1-'Model Assumptions'!$I$993)*$D294)/FL$43</f>
        <v>#DIV/0!</v>
      </c>
      <c r="FM294" s="101" t="e">
        <f>(FM$40*(1-'Model Assumptions'!$I$993)*$D294)/FM$43</f>
        <v>#DIV/0!</v>
      </c>
      <c r="FN294" s="101" t="e">
        <f>(FN$40*(1-'Model Assumptions'!$I$993)*$D294)/FN$43</f>
        <v>#DIV/0!</v>
      </c>
      <c r="FO294" s="101" t="e">
        <f>(FO$40*(1-'Model Assumptions'!$I$993)*$D294)/FO$43</f>
        <v>#DIV/0!</v>
      </c>
      <c r="FP294" s="101" t="e">
        <f>(FP$40*(1-'Model Assumptions'!$I$993)*$D294)/FP$43</f>
        <v>#DIV/0!</v>
      </c>
      <c r="FQ294" s="101" t="e">
        <f>(FQ$40*(1-'Model Assumptions'!$I$993)*$D294)/FQ$43</f>
        <v>#DIV/0!</v>
      </c>
      <c r="FR294" s="101" t="e">
        <f>(FR$40*(1-'Model Assumptions'!$I$993)*$D294)/FR$43</f>
        <v>#DIV/0!</v>
      </c>
      <c r="FS294" s="101" t="e">
        <f>(FS$40*(1-'Model Assumptions'!$I$993)*$D294)/FS$43</f>
        <v>#DIV/0!</v>
      </c>
      <c r="FT294" s="101" t="e">
        <f>(FT$40*(1-'Model Assumptions'!$I$993)*$D294)/FT$43</f>
        <v>#DIV/0!</v>
      </c>
      <c r="FU294" s="101" t="e">
        <f>(FU$40*(1-'Model Assumptions'!$I$993)*$D294)/FU$43</f>
        <v>#DIV/0!</v>
      </c>
      <c r="FV294" s="101" t="e">
        <f>(FV$40*(1-'Model Assumptions'!$I$993)*$D294)/FV$43</f>
        <v>#DIV/0!</v>
      </c>
      <c r="FW294" s="101" t="e">
        <f>(FW$40*(1-'Model Assumptions'!$I$993)*$D294)/FW$43</f>
        <v>#DIV/0!</v>
      </c>
      <c r="FX294" s="101" t="e">
        <f>(FX$40*(1-'Model Assumptions'!$I$993)*$D294)/FX$43</f>
        <v>#DIV/0!</v>
      </c>
      <c r="FY294" s="101" t="e">
        <f>(FY$40*(1-'Model Assumptions'!$I$993)*$D294)/FY$43</f>
        <v>#DIV/0!</v>
      </c>
      <c r="FZ294" s="101" t="e">
        <f>(FZ$40*(1-'Model Assumptions'!$I$993)*$D294)/FZ$43</f>
        <v>#DIV/0!</v>
      </c>
      <c r="GA294" s="101" t="e">
        <f>(GA$40*(1-'Model Assumptions'!$I$993)*$D294)/GA$43</f>
        <v>#DIV/0!</v>
      </c>
      <c r="GB294" s="101" t="e">
        <f>(GB$40*(1-'Model Assumptions'!$I$993)*$D294)/GB$43</f>
        <v>#DIV/0!</v>
      </c>
      <c r="GC294" s="101" t="e">
        <f>(GC$40*(1-'Model Assumptions'!$I$993)*$D294)/GC$43</f>
        <v>#DIV/0!</v>
      </c>
      <c r="GD294" s="101" t="e">
        <f>(GD$40*(1-'Model Assumptions'!$I$993)*$D294)/GD$43</f>
        <v>#DIV/0!</v>
      </c>
      <c r="GE294" s="101" t="e">
        <f>(GE$40*(1-'Model Assumptions'!$I$993)*$D294)/GE$43</f>
        <v>#DIV/0!</v>
      </c>
      <c r="GF294" s="101" t="e">
        <f>(GF$40*(1-'Model Assumptions'!$I$993)*$D294)/GF$43</f>
        <v>#DIV/0!</v>
      </c>
      <c r="GG294" s="101" t="e">
        <f>(GG$40*(1-'Model Assumptions'!$I$993)*$D294)/GG$43</f>
        <v>#DIV/0!</v>
      </c>
      <c r="GH294" s="101" t="e">
        <f>(GH$40*(1-'Model Assumptions'!$I$993)*$D294)/GH$43</f>
        <v>#DIV/0!</v>
      </c>
      <c r="GI294" s="101" t="e">
        <f>(GI$40*(1-'Model Assumptions'!$I$993)*$D294)/GI$43</f>
        <v>#DIV/0!</v>
      </c>
      <c r="GJ294" s="101" t="e">
        <f>(GJ$40*(1-'Model Assumptions'!$I$993)*$D294)/GJ$43</f>
        <v>#DIV/0!</v>
      </c>
      <c r="GK294" s="101" t="e">
        <f>(GK$40*(1-'Model Assumptions'!$I$993)*$D294)/GK$43</f>
        <v>#DIV/0!</v>
      </c>
      <c r="GL294" s="101" t="e">
        <f>(GL$40*(1-'Model Assumptions'!$I$993)*$D294)/GL$43</f>
        <v>#DIV/0!</v>
      </c>
      <c r="GM294" s="101" t="e">
        <f>(GM$40*(1-'Model Assumptions'!$I$993)*$D294)/GM$43</f>
        <v>#DIV/0!</v>
      </c>
      <c r="GN294" s="101" t="e">
        <f>(GN$40*(1-'Model Assumptions'!$I$993)*$D294)/GN$43</f>
        <v>#DIV/0!</v>
      </c>
      <c r="GO294" s="101" t="e">
        <f>(GO$40*(1-'Model Assumptions'!$I$993)*$D294)/GO$43</f>
        <v>#DIV/0!</v>
      </c>
      <c r="GP294" s="101" t="e">
        <f>(GP$40*(1-'Model Assumptions'!$I$993)*$D294)/GP$43</f>
        <v>#DIV/0!</v>
      </c>
      <c r="GQ294" s="101" t="e">
        <f>(GQ$40*(1-'Model Assumptions'!$I$993)*$D294)/GQ$43</f>
        <v>#DIV/0!</v>
      </c>
      <c r="GR294" s="101" t="e">
        <f>(GR$40*(1-'Model Assumptions'!$I$993)*$D294)/GR$43</f>
        <v>#DIV/0!</v>
      </c>
      <c r="GS294" s="101" t="e">
        <f>(GS$40*(1-'Model Assumptions'!$I$993)*$D294)/GS$43</f>
        <v>#DIV/0!</v>
      </c>
      <c r="GT294" s="101" t="e">
        <f>(GT$40*(1-'Model Assumptions'!$I$993)*$D294)/GT$43</f>
        <v>#DIV/0!</v>
      </c>
      <c r="GU294" s="101" t="e">
        <f>(GU$40*(1-'Model Assumptions'!$I$993)*$D294)/GU$43</f>
        <v>#DIV/0!</v>
      </c>
      <c r="GV294" s="101" t="e">
        <f>(GV$40*(1-'Model Assumptions'!$I$993)*$D294)/GV$43</f>
        <v>#DIV/0!</v>
      </c>
      <c r="GX294" s="230"/>
    </row>
    <row r="295" spans="1:206" ht="12" hidden="1" customHeight="1" x14ac:dyDescent="0.2">
      <c r="A295" s="230"/>
      <c r="B295" s="230"/>
      <c r="C295" s="102">
        <f t="shared" si="382"/>
        <v>49</v>
      </c>
      <c r="D295" s="122">
        <f>1/(1+'Model Assumptions'!$I$991/12)^C294</f>
        <v>0.81907101692526174</v>
      </c>
      <c r="E295" s="101">
        <f>(E$40*(1-'Model Assumptions'!$I$993)*$D295)/E$43</f>
        <v>91.071892068657164</v>
      </c>
      <c r="F295" s="101">
        <f>(F$40*(1-'Model Assumptions'!$I$993)*$D295)/F$43</f>
        <v>88.713684227052212</v>
      </c>
      <c r="G295" s="101">
        <f>(G$40*(1-'Model Assumptions'!$I$993)*$D295)/G$43</f>
        <v>81.639060702237373</v>
      </c>
      <c r="H295" s="101">
        <f>(H$40*(1-'Model Assumptions'!$I$993)*$D295)/H$43</f>
        <v>61.162326232656689</v>
      </c>
      <c r="I295" s="101">
        <f>(I$40*(1-'Model Assumptions'!$I$993)*$D295)/I$43</f>
        <v>58.709536165372285</v>
      </c>
      <c r="J295" s="101">
        <f>(J$40*(1-'Model Assumptions'!$I$993)*$D295)/J$43</f>
        <v>52.107823768954674</v>
      </c>
      <c r="K295" s="101">
        <f>(K$40*(1-'Model Assumptions'!$I$993)*$D295)/K$43</f>
        <v>103.77066673118929</v>
      </c>
      <c r="L295" s="101">
        <f>(L$40*(1-'Model Assumptions'!$I$993)*$D295)/L$43</f>
        <v>101.22043792805393</v>
      </c>
      <c r="M295" s="101">
        <f>(M$40*(1-'Model Assumptions'!$I$993)*$D295)/M$43</f>
        <v>93.569751518647863</v>
      </c>
      <c r="N295" s="101">
        <f>(N$40*(1-'Model Assumptions'!$I$993)*$D295)/N$43</f>
        <v>70.367906345430541</v>
      </c>
      <c r="O295" s="101">
        <f>(O$40*(1-'Model Assumptions'!$I$993)*$D295)/O$43</f>
        <v>67.715795346177401</v>
      </c>
      <c r="P295" s="101">
        <f>(P$40*(1-'Model Assumptions'!$I$993)*$D295)/P$43</f>
        <v>60.57451991736027</v>
      </c>
      <c r="Q295" s="101">
        <f>(Q$40*(1-'Model Assumptions'!$I$993)*$D295)/Q$43</f>
        <v>103.65799327442352</v>
      </c>
      <c r="R295" s="101">
        <f>(R$40*(1-'Model Assumptions'!$I$993)*$D295)/R$43</f>
        <v>101.11093837147872</v>
      </c>
      <c r="S295" s="101">
        <f>(S$40*(1-'Model Assumptions'!$I$993)*$D295)/S$43</f>
        <v>93.468186712549127</v>
      </c>
      <c r="T295" s="101">
        <f>(T$40*(1-'Model Assumptions'!$I$993)*$D295)/T$43</f>
        <v>70.290463180780264</v>
      </c>
      <c r="U295" s="101">
        <f>(U$40*(1-'Model Assumptions'!$I$993)*$D295)/U$43</f>
        <v>67.642160861755812</v>
      </c>
      <c r="V295" s="101">
        <f>(V$40*(1-'Model Assumptions'!$I$993)*$D295)/V$43</f>
        <v>60.508502793396097</v>
      </c>
      <c r="W295" s="101">
        <f>(W$40*(1-'Model Assumptions'!$I$993)*$D295)/W$43</f>
        <v>189.16921220917504</v>
      </c>
      <c r="X295" s="101">
        <f>(X$40*(1-'Model Assumptions'!$I$993)*$D295)/X$43</f>
        <v>185.72394355229463</v>
      </c>
      <c r="Y295" s="101">
        <f>(Y$40*(1-'Model Assumptions'!$I$993)*$D295)/Y$43</f>
        <v>175.38655063155798</v>
      </c>
      <c r="Z295" s="101">
        <f>(Z$40*(1-'Model Assumptions'!$I$993)*$D295)/Z$43</f>
        <v>134.24455202107586</v>
      </c>
      <c r="AA295" s="101">
        <f>(AA$40*(1-'Model Assumptions'!$I$993)*$D295)/AA$43</f>
        <v>130.66185348594306</v>
      </c>
      <c r="AB295" s="101">
        <f>(AB$40*(1-'Model Assumptions'!$I$993)*$D295)/AB$43</f>
        <v>121.01446646663973</v>
      </c>
      <c r="AC295" s="101">
        <f>(AC$40*(1-'Model Assumptions'!$I$993)*$D295)/AC$43</f>
        <v>162.06410458157583</v>
      </c>
      <c r="AD295" s="101">
        <f>(AD$40*(1-'Model Assumptions'!$I$993)*$D295)/AD$43</f>
        <v>158.60931422412364</v>
      </c>
      <c r="AE295" s="101">
        <f>(AE$40*(1-'Model Assumptions'!$I$993)*$D295)/AE$43</f>
        <v>148.24335620167176</v>
      </c>
      <c r="AF295" s="101">
        <f>(AF$40*(1-'Model Assumptions'!$I$993)*$D295)/AF$43</f>
        <v>112.5134921961758</v>
      </c>
      <c r="AG295" s="101">
        <f>(AG$40*(1-'Model Assumptions'!$I$993)*$D295)/AG$43</f>
        <v>108.91936762035691</v>
      </c>
      <c r="AH295" s="101">
        <f>(AH$40*(1-'Model Assumptions'!$I$993)*$D295)/AH$43</f>
        <v>99.24405027937641</v>
      </c>
      <c r="AI295" s="101">
        <f>(AI$40*(1-'Model Assumptions'!$I$993)*$D295)/AI$43</f>
        <v>189.62942773680993</v>
      </c>
      <c r="AJ295" s="101">
        <f>(AJ$40*(1-'Model Assumptions'!$I$993)*$D295)/AJ$43</f>
        <v>185.90802976334859</v>
      </c>
      <c r="AK295" s="101">
        <f>(AK$40*(1-'Model Assumptions'!$I$993)*$D295)/AK$43</f>
        <v>174.74066194277393</v>
      </c>
      <c r="AL295" s="101">
        <f>(AL$40*(1-'Model Assumptions'!$I$993)*$D295)/AL$43</f>
        <v>133.24159956085086</v>
      </c>
      <c r="AM295" s="101">
        <f>(AM$40*(1-'Model Assumptions'!$I$993)*$D295)/AM$43</f>
        <v>129.37071088841293</v>
      </c>
      <c r="AN295" s="101">
        <f>(AN$40*(1-'Model Assumptions'!$I$993)*$D295)/AN$43</f>
        <v>118.94889222260673</v>
      </c>
      <c r="AO295" s="101">
        <f>(AO$40*(1-'Model Assumptions'!$I$993)*$D295)/AO$43</f>
        <v>169.88300770108296</v>
      </c>
      <c r="AP295" s="101">
        <f>(AP$40*(1-'Model Assumptions'!$I$993)*$D295)/AP$43</f>
        <v>166.26317453372033</v>
      </c>
      <c r="AQ295" s="101">
        <f>(AQ$40*(1-'Model Assumptions'!$I$993)*$D295)/AQ$43</f>
        <v>155.40367503163242</v>
      </c>
      <c r="AR295" s="101">
        <f>(AR$40*(1-'Model Assumptions'!$I$993)*$D295)/AR$43</f>
        <v>117.95101800268671</v>
      </c>
      <c r="AS295" s="101">
        <f>(AS$40*(1-'Model Assumptions'!$I$993)*$D295)/AS$43</f>
        <v>114.18677237665243</v>
      </c>
      <c r="AT295" s="101">
        <f>(AT$40*(1-'Model Assumptions'!$I$993)*$D295)/AT$43</f>
        <v>104.05060472799892</v>
      </c>
      <c r="AU295" s="101">
        <f>(AU$40*(1-'Model Assumptions'!$I$993)*$D295)/AU$43</f>
        <v>204.62451918723062</v>
      </c>
      <c r="AV295" s="101">
        <f>(AV$40*(1-'Model Assumptions'!$I$993)*$D295)/AV$43</f>
        <v>200.7602957051929</v>
      </c>
      <c r="AW295" s="101">
        <f>(AW$40*(1-'Model Assumptions'!$I$993)*$D295)/AW$43</f>
        <v>189.17079915927036</v>
      </c>
      <c r="AX295" s="101">
        <f>(AX$40*(1-'Model Assumptions'!$I$993)*$D295)/AX$43</f>
        <v>144.53687555910614</v>
      </c>
      <c r="AY295" s="101">
        <f>(AY$40*(1-'Model Assumptions'!$I$993)*$D295)/AY$43</f>
        <v>140.51871791782503</v>
      </c>
      <c r="AZ295" s="101">
        <f>(AZ$40*(1-'Model Assumptions'!$I$993)*$D295)/AZ$43</f>
        <v>129.70206606831002</v>
      </c>
      <c r="BA295" s="101">
        <f>(BA$40*(1-'Model Assumptions'!$I$993)*$D295)/BA$43</f>
        <v>164.51911637899363</v>
      </c>
      <c r="BB295" s="101">
        <f>(BB$40*(1-'Model Assumptions'!$I$993)*$D295)/BB$43</f>
        <v>160.0756561121741</v>
      </c>
      <c r="BC295" s="101">
        <f>(BC$40*(1-'Model Assumptions'!$I$993)*$D295)/BC$43</f>
        <v>146.75003616200135</v>
      </c>
      <c r="BD295" s="101">
        <f>(BD$40*(1-'Model Assumptions'!$I$993)*$D295)/BD$43</f>
        <v>109.5808084200749</v>
      </c>
      <c r="BE295" s="101">
        <f>(BE$40*(1-'Model Assumptions'!$I$993)*$D295)/BE$43</f>
        <v>104.96214886273505</v>
      </c>
      <c r="BF295" s="101">
        <f>(BF$40*(1-'Model Assumptions'!$I$993)*$D295)/BF$43</f>
        <v>92.522999235792796</v>
      </c>
      <c r="BG295" s="101">
        <f>(BG$40*(1-'Model Assumptions'!$I$993)*$D295)/BG$43</f>
        <v>208.7553502852775</v>
      </c>
      <c r="BH295" s="101">
        <f>(BH$40*(1-'Model Assumptions'!$I$993)*$D295)/BH$43</f>
        <v>204.31665086874384</v>
      </c>
      <c r="BI295" s="101">
        <f>(BI$40*(1-'Model Assumptions'!$I$993)*$D295)/BI$43</f>
        <v>191.00213956923812</v>
      </c>
      <c r="BJ295" s="101">
        <f>(BJ$40*(1-'Model Assumptions'!$I$993)*$D295)/BJ$43</f>
        <v>144.99010850632172</v>
      </c>
      <c r="BK295" s="101">
        <f>(BK$40*(1-'Model Assumptions'!$I$993)*$D295)/BK$43</f>
        <v>140.37398806913436</v>
      </c>
      <c r="BL295" s="101">
        <f>(BL$40*(1-'Model Assumptions'!$I$993)*$D295)/BL$43</f>
        <v>127.94753404295444</v>
      </c>
      <c r="BM295" s="101">
        <f>(BM$40*(1-'Model Assumptions'!$I$993)*$D295)/BM$43</f>
        <v>215.28406297731161</v>
      </c>
      <c r="BN295" s="101">
        <f>(BN$40*(1-'Model Assumptions'!$I$993)*$D295)/BN$43</f>
        <v>210.28675712723495</v>
      </c>
      <c r="BO295" s="101">
        <f>(BO$40*(1-'Model Assumptions'!$I$993)*$D295)/BO$43</f>
        <v>195.29801347719547</v>
      </c>
      <c r="BP295" s="101">
        <f>(BP$40*(1-'Model Assumptions'!$I$993)*$D295)/BP$43</f>
        <v>147.44416813368238</v>
      </c>
      <c r="BQ295" s="101">
        <f>(BQ$40*(1-'Model Assumptions'!$I$993)*$D295)/BQ$43</f>
        <v>142.24785874165596</v>
      </c>
      <c r="BR295" s="101">
        <f>(BR$40*(1-'Model Assumptions'!$I$993)*$D295)/BR$43</f>
        <v>128.25730670155556</v>
      </c>
      <c r="BS295" s="101">
        <f>(BS$40*(1-'Model Assumptions'!$I$993)*$D295)/BS$43</f>
        <v>180.65363799783449</v>
      </c>
      <c r="BT295" s="101">
        <f>(BT$40*(1-'Model Assumptions'!$I$993)*$D295)/BT$43</f>
        <v>176.24985148339724</v>
      </c>
      <c r="BU295" s="101">
        <f>(BU$40*(1-'Model Assumptions'!$I$993)*$D295)/BU$43</f>
        <v>163.04166584027612</v>
      </c>
      <c r="BV295" s="101">
        <f>(BV$40*(1-'Model Assumptions'!$I$993)*$D295)/BV$43</f>
        <v>122.68520752696386</v>
      </c>
      <c r="BW295" s="101">
        <f>(BW$40*(1-'Model Assumptions'!$I$993)*$D295)/BW$43</f>
        <v>118.10590433198725</v>
      </c>
      <c r="BX295" s="101">
        <f>(BX$40*(1-'Model Assumptions'!$I$993)*$D295)/BX$43</f>
        <v>105.77720643167736</v>
      </c>
      <c r="BY295" s="101">
        <f>(BY$40*(1-'Model Assumptions'!$I$993)*$D295)/BY$43</f>
        <v>246.96910857992557</v>
      </c>
      <c r="BZ295" s="101">
        <f>(BZ$40*(1-'Model Assumptions'!$I$993)*$D295)/BZ$43</f>
        <v>241.72582546507851</v>
      </c>
      <c r="CA295" s="101">
        <f>(CA$40*(1-'Model Assumptions'!$I$993)*$D295)/CA$43</f>
        <v>225.99756307063262</v>
      </c>
      <c r="CB295" s="101">
        <f>(CB$40*(1-'Model Assumptions'!$I$993)*$D295)/CB$43</f>
        <v>171.57088782243628</v>
      </c>
      <c r="CC295" s="101">
        <f>(CC$40*(1-'Model Assumptions'!$I$993)*$D295)/CC$43</f>
        <v>166.11812729501059</v>
      </c>
      <c r="CD295" s="101">
        <f>(CD$40*(1-'Model Assumptions'!$I$993)*$D295)/CD$43</f>
        <v>151.43820413351503</v>
      </c>
      <c r="CE295" s="101">
        <f>(CE$40*(1-'Model Assumptions'!$I$993)*$D295)/CE$43</f>
        <v>242.78749507882935</v>
      </c>
      <c r="CF295" s="101">
        <f>(CF$40*(1-'Model Assumptions'!$I$993)*$D295)/CF$43</f>
        <v>236.8888015746264</v>
      </c>
      <c r="CG295" s="101">
        <f>(CG$40*(1-'Model Assumptions'!$I$993)*$D295)/CG$43</f>
        <v>219.18796021173168</v>
      </c>
      <c r="CH295" s="101">
        <f>(CH$40*(1-'Model Assumptions'!$I$993)*$D295)/CH$43</f>
        <v>164.96663630586622</v>
      </c>
      <c r="CI295" s="101">
        <f>(CI$40*(1-'Model Assumptions'!$I$993)*$D295)/CI$43</f>
        <v>158.83085245742649</v>
      </c>
      <c r="CJ295" s="101">
        <f>(CJ$40*(1-'Model Assumptions'!$I$993)*$D295)/CJ$43</f>
        <v>142.31006718539143</v>
      </c>
      <c r="CK295" s="101">
        <f>(CK$40*(1-'Model Assumptions'!$I$993)*$D295)/CK$43</f>
        <v>309.24103031921095</v>
      </c>
      <c r="CL295" s="101">
        <f>(CL$40*(1-'Model Assumptions'!$I$993)*$D295)/CL$43</f>
        <v>302.95194709156596</v>
      </c>
      <c r="CM295" s="101">
        <f>(CM$40*(1-'Model Assumptions'!$I$993)*$D295)/CM$43</f>
        <v>284.08469740863114</v>
      </c>
      <c r="CN295" s="101">
        <f>(CN$40*(1-'Model Assumptions'!$I$993)*$D295)/CN$43</f>
        <v>216.19973318229552</v>
      </c>
      <c r="CO295" s="101">
        <f>(CO$40*(1-'Model Assumptions'!$I$993)*$D295)/CO$43</f>
        <v>209.65895966953715</v>
      </c>
      <c r="CP295" s="101">
        <f>(CP$40*(1-'Model Assumptions'!$I$993)*$D295)/CP$43</f>
        <v>192.05016141216942</v>
      </c>
      <c r="CQ295" s="101">
        <f>(CQ$40*(1-'Model Assumptions'!$I$993)*$D295)/CQ$43</f>
        <v>357.03996718942693</v>
      </c>
      <c r="CR295" s="101">
        <f>(CR$40*(1-'Model Assumptions'!$I$993)*$D295)/CR$43</f>
        <v>349.786018303844</v>
      </c>
      <c r="CS295" s="101">
        <f>(CS$40*(1-'Model Assumptions'!$I$993)*$D295)/CS$43</f>
        <v>328.02258469699996</v>
      </c>
      <c r="CT295" s="101">
        <f>(CT$40*(1-'Model Assumptions'!$I$993)*$D295)/CT$43</f>
        <v>249.6488325108368</v>
      </c>
      <c r="CU295" s="101">
        <f>(CU$40*(1-'Model Assumptions'!$I$993)*$D295)/CU$43</f>
        <v>242.10510653785346</v>
      </c>
      <c r="CV295" s="101">
        <f>(CV$40*(1-'Model Assumptions'!$I$993)*$D295)/CV$43</f>
        <v>221.79214531810698</v>
      </c>
      <c r="CW295" s="101">
        <f>(CW$40*(1-'Model Assumptions'!$I$993)*$D295)/CW$43</f>
        <v>324.07583981000704</v>
      </c>
      <c r="CX295" s="101">
        <f>(CX$40*(1-'Model Assumptions'!$I$993)*$D295)/CX$43</f>
        <v>316.57908755984437</v>
      </c>
      <c r="CY295" s="101">
        <f>(CY$40*(1-'Model Assumptions'!$I$993)*$D295)/CY$43</f>
        <v>294.08565690916566</v>
      </c>
      <c r="CZ295" s="101">
        <f>(CZ$40*(1-'Model Assumptions'!$I$993)*$D295)/CZ$43</f>
        <v>222.07398765503098</v>
      </c>
      <c r="DA295" s="101">
        <f>(DA$40*(1-'Model Assumptions'!$I$993)*$D295)/DA$43</f>
        <v>214.2763496668008</v>
      </c>
      <c r="DB295" s="101">
        <f>(DB$40*(1-'Model Assumptions'!$I$993)*$D295)/DB$43</f>
        <v>193.28290424619277</v>
      </c>
      <c r="DC295" s="101">
        <f>(DC$40*(1-'Model Assumptions'!$I$993)*$D295)/DC$43</f>
        <v>63.71922022619227</v>
      </c>
      <c r="DD295" s="101">
        <f>(DD$40*(1-'Model Assumptions'!$I$993)*$D295)/DD$43</f>
        <v>61.235643327059194</v>
      </c>
      <c r="DE295" s="101">
        <f>(DE$40*(1-'Model Assumptions'!$I$993)*$D295)/DE$43</f>
        <v>56.271663428983658</v>
      </c>
      <c r="DF295" s="101">
        <f>(DF$40*(1-'Model Assumptions'!$I$993)*$D295)/DF$43</f>
        <v>38.661913001558744</v>
      </c>
      <c r="DG295" s="101">
        <f>(DG$40*(1-'Model Assumptions'!$I$993)*$D295)/DG$43</f>
        <v>36.080897366574703</v>
      </c>
      <c r="DH295" s="101">
        <f>(DH$40*(1-'Model Assumptions'!$I$993)*$D295)/DH$43</f>
        <v>31.115647908422922</v>
      </c>
      <c r="DI295" s="101">
        <f>(DI$40*(1-'Model Assumptions'!$I$993)*$D295)/DI$43</f>
        <v>53.38500120564624</v>
      </c>
      <c r="DJ295" s="101">
        <f>(DJ$40*(1-'Model Assumptions'!$I$993)*$D295)/DJ$43</f>
        <v>51.293400980050471</v>
      </c>
      <c r="DK295" s="101">
        <f>(DK$40*(1-'Model Assumptions'!$I$993)*$D295)/DK$43</f>
        <v>47.108613578763645</v>
      </c>
      <c r="DL295" s="101">
        <f>(DL$40*(1-'Model Assumptions'!$I$993)*$D295)/DL$43</f>
        <v>32.329347341302771</v>
      </c>
      <c r="DM295" s="101">
        <f>(DM$40*(1-'Model Assumptions'!$I$993)*$D295)/DM$43</f>
        <v>30.153321370637432</v>
      </c>
      <c r="DN295" s="101">
        <f>(DN$40*(1-'Model Assumptions'!$I$993)*$D295)/DN$43</f>
        <v>25.968851359369651</v>
      </c>
      <c r="DO295" s="101">
        <f>(DO$40*(1-'Model Assumptions'!$I$993)*$D295)/DO$43</f>
        <v>66.234536127231195</v>
      </c>
      <c r="DP295" s="101">
        <f>(DP$40*(1-'Model Assumptions'!$I$993)*$D295)/DP$43</f>
        <v>63.83824148333921</v>
      </c>
      <c r="DQ295" s="101">
        <f>(DQ$40*(1-'Model Assumptions'!$I$993)*$D295)/DQ$43</f>
        <v>59.04406524545999</v>
      </c>
      <c r="DR295" s="101">
        <f>(DR$40*(1-'Model Assumptions'!$I$993)*$D295)/DR$43</f>
        <v>41.100737908004554</v>
      </c>
      <c r="DS295" s="101">
        <f>(DS$40*(1-'Model Assumptions'!$I$993)*$D295)/DS$43</f>
        <v>38.6085914783569</v>
      </c>
      <c r="DT295" s="101">
        <f>(DT$40*(1-'Model Assumptions'!$I$993)*$D295)/DT$43</f>
        <v>33.816002190572966</v>
      </c>
      <c r="DU295" s="101">
        <f>(DU$40*(1-'Model Assumptions'!$I$993)*$D295)/DU$43</f>
        <v>96.986455073813033</v>
      </c>
      <c r="DV295" s="101">
        <f>(DV$40*(1-'Model Assumptions'!$I$993)*$D295)/DV$43</f>
        <v>93.249187599398724</v>
      </c>
      <c r="DW295" s="101">
        <f>(DW$40*(1-'Model Assumptions'!$I$993)*$D295)/DW$43</f>
        <v>85.773065700474831</v>
      </c>
      <c r="DX295" s="101">
        <f>(DX$40*(1-'Model Assumptions'!$I$993)*$D295)/DX$43</f>
        <v>59.049778265803049</v>
      </c>
      <c r="DY295" s="101">
        <f>(DY$40*(1-'Model Assumptions'!$I$993)*$D295)/DY$43</f>
        <v>55.16238531237407</v>
      </c>
      <c r="DZ295" s="101">
        <f>(DZ$40*(1-'Model Assumptions'!$I$993)*$D295)/DZ$43</f>
        <v>47.687215583507353</v>
      </c>
      <c r="EA295" s="101">
        <f>(EA$40*(1-'Model Assumptions'!$I$993)*$D295)/EA$43</f>
        <v>152.60588201363137</v>
      </c>
      <c r="EB295" s="101">
        <f>(EB$40*(1-'Model Assumptions'!$I$993)*$D295)/EB$43</f>
        <v>148.96700544512524</v>
      </c>
      <c r="EC295" s="101">
        <f>(EC$40*(1-'Model Assumptions'!$I$993)*$D295)/EC$43</f>
        <v>141.68766535801765</v>
      </c>
      <c r="ED295" s="101">
        <f>(ED$40*(1-'Model Assumptions'!$I$993)*$D295)/ED$43</f>
        <v>104.03410044700787</v>
      </c>
      <c r="EE295" s="101">
        <f>(EE$40*(1-'Model Assumptions'!$I$993)*$D295)/EE$43</f>
        <v>100.24954185975386</v>
      </c>
      <c r="EF295" s="101">
        <f>(EF$40*(1-'Model Assumptions'!$I$993)*$D295)/EF$43</f>
        <v>92.971153942703467</v>
      </c>
      <c r="EG295" s="101" t="e">
        <f>(EG$40*(1-'Model Assumptions'!$I$993)*$D295)/EG$43</f>
        <v>#DIV/0!</v>
      </c>
      <c r="EH295" s="101" t="e">
        <f>(EH$40*(1-'Model Assumptions'!$I$993)*$D295)/EH$43</f>
        <v>#DIV/0!</v>
      </c>
      <c r="EI295" s="101" t="e">
        <f>(EI$40*(1-'Model Assumptions'!$I$993)*$D295)/EI$43</f>
        <v>#DIV/0!</v>
      </c>
      <c r="EJ295" s="101" t="e">
        <f>(EJ$40*(1-'Model Assumptions'!$I$993)*$D295)/EJ$43</f>
        <v>#DIV/0!</v>
      </c>
      <c r="EK295" s="101" t="e">
        <f>(EK$40*(1-'Model Assumptions'!$I$993)*$D295)/EK$43</f>
        <v>#DIV/0!</v>
      </c>
      <c r="EL295" s="101" t="e">
        <f>(EL$40*(1-'Model Assumptions'!$I$993)*$D295)/EL$43</f>
        <v>#DIV/0!</v>
      </c>
      <c r="EM295" s="101" t="e">
        <f>(EM$40*(1-'Model Assumptions'!$I$993)*$D295)/EM$43</f>
        <v>#DIV/0!</v>
      </c>
      <c r="EN295" s="101" t="e">
        <f>(EN$40*(1-'Model Assumptions'!$I$993)*$D295)/EN$43</f>
        <v>#DIV/0!</v>
      </c>
      <c r="EO295" s="101" t="e">
        <f>(EO$40*(1-'Model Assumptions'!$I$993)*$D295)/EO$43</f>
        <v>#DIV/0!</v>
      </c>
      <c r="EP295" s="101" t="e">
        <f>(EP$40*(1-'Model Assumptions'!$I$993)*$D295)/EP$43</f>
        <v>#DIV/0!</v>
      </c>
      <c r="EQ295" s="101" t="e">
        <f>(EQ$40*(1-'Model Assumptions'!$I$993)*$D295)/EQ$43</f>
        <v>#DIV/0!</v>
      </c>
      <c r="ER295" s="101" t="e">
        <f>(ER$40*(1-'Model Assumptions'!$I$993)*$D295)/ER$43</f>
        <v>#DIV/0!</v>
      </c>
      <c r="ES295" s="101" t="e">
        <f>(ES$40*(1-'Model Assumptions'!$I$993)*$D295)/ES$43</f>
        <v>#DIV/0!</v>
      </c>
      <c r="ET295" s="101" t="e">
        <f>(ET$40*(1-'Model Assumptions'!$I$993)*$D295)/ET$43</f>
        <v>#DIV/0!</v>
      </c>
      <c r="EU295" s="101" t="e">
        <f>(EU$40*(1-'Model Assumptions'!$I$993)*$D295)/EU$43</f>
        <v>#DIV/0!</v>
      </c>
      <c r="EV295" s="101" t="e">
        <f>(EV$40*(1-'Model Assumptions'!$I$993)*$D295)/EV$43</f>
        <v>#DIV/0!</v>
      </c>
      <c r="EW295" s="101" t="e">
        <f>(EW$40*(1-'Model Assumptions'!$I$993)*$D295)/EW$43</f>
        <v>#DIV/0!</v>
      </c>
      <c r="EX295" s="101" t="e">
        <f>(EX$40*(1-'Model Assumptions'!$I$993)*$D295)/EX$43</f>
        <v>#DIV/0!</v>
      </c>
      <c r="EY295" s="101" t="e">
        <f>(EY$40*(1-'Model Assumptions'!$I$993)*$D295)/EY$43</f>
        <v>#DIV/0!</v>
      </c>
      <c r="EZ295" s="101" t="e">
        <f>(EZ$40*(1-'Model Assumptions'!$I$993)*$D295)/EZ$43</f>
        <v>#DIV/0!</v>
      </c>
      <c r="FA295" s="101" t="e">
        <f>(FA$40*(1-'Model Assumptions'!$I$993)*$D295)/FA$43</f>
        <v>#DIV/0!</v>
      </c>
      <c r="FB295" s="101" t="e">
        <f>(FB$40*(1-'Model Assumptions'!$I$993)*$D295)/FB$43</f>
        <v>#DIV/0!</v>
      </c>
      <c r="FC295" s="101" t="e">
        <f>(FC$40*(1-'Model Assumptions'!$I$993)*$D295)/FC$43</f>
        <v>#DIV/0!</v>
      </c>
      <c r="FD295" s="101" t="e">
        <f>(FD$40*(1-'Model Assumptions'!$I$993)*$D295)/FD$43</f>
        <v>#DIV/0!</v>
      </c>
      <c r="FE295" s="101" t="e">
        <f>(FE$40*(1-'Model Assumptions'!$I$993)*$D295)/FE$43</f>
        <v>#DIV/0!</v>
      </c>
      <c r="FF295" s="101" t="e">
        <f>(FF$40*(1-'Model Assumptions'!$I$993)*$D295)/FF$43</f>
        <v>#DIV/0!</v>
      </c>
      <c r="FG295" s="101" t="e">
        <f>(FG$40*(1-'Model Assumptions'!$I$993)*$D295)/FG$43</f>
        <v>#DIV/0!</v>
      </c>
      <c r="FH295" s="101" t="e">
        <f>(FH$40*(1-'Model Assumptions'!$I$993)*$D295)/FH$43</f>
        <v>#DIV/0!</v>
      </c>
      <c r="FI295" s="101" t="e">
        <f>(FI$40*(1-'Model Assumptions'!$I$993)*$D295)/FI$43</f>
        <v>#DIV/0!</v>
      </c>
      <c r="FJ295" s="101" t="e">
        <f>(FJ$40*(1-'Model Assumptions'!$I$993)*$D295)/FJ$43</f>
        <v>#DIV/0!</v>
      </c>
      <c r="FK295" s="101" t="e">
        <f>(FK$40*(1-'Model Assumptions'!$I$993)*$D295)/FK$43</f>
        <v>#DIV/0!</v>
      </c>
      <c r="FL295" s="101" t="e">
        <f>(FL$40*(1-'Model Assumptions'!$I$993)*$D295)/FL$43</f>
        <v>#DIV/0!</v>
      </c>
      <c r="FM295" s="101" t="e">
        <f>(FM$40*(1-'Model Assumptions'!$I$993)*$D295)/FM$43</f>
        <v>#DIV/0!</v>
      </c>
      <c r="FN295" s="101" t="e">
        <f>(FN$40*(1-'Model Assumptions'!$I$993)*$D295)/FN$43</f>
        <v>#DIV/0!</v>
      </c>
      <c r="FO295" s="101" t="e">
        <f>(FO$40*(1-'Model Assumptions'!$I$993)*$D295)/FO$43</f>
        <v>#DIV/0!</v>
      </c>
      <c r="FP295" s="101" t="e">
        <f>(FP$40*(1-'Model Assumptions'!$I$993)*$D295)/FP$43</f>
        <v>#DIV/0!</v>
      </c>
      <c r="FQ295" s="101" t="e">
        <f>(FQ$40*(1-'Model Assumptions'!$I$993)*$D295)/FQ$43</f>
        <v>#DIV/0!</v>
      </c>
      <c r="FR295" s="101" t="e">
        <f>(FR$40*(1-'Model Assumptions'!$I$993)*$D295)/FR$43</f>
        <v>#DIV/0!</v>
      </c>
      <c r="FS295" s="101" t="e">
        <f>(FS$40*(1-'Model Assumptions'!$I$993)*$D295)/FS$43</f>
        <v>#DIV/0!</v>
      </c>
      <c r="FT295" s="101" t="e">
        <f>(FT$40*(1-'Model Assumptions'!$I$993)*$D295)/FT$43</f>
        <v>#DIV/0!</v>
      </c>
      <c r="FU295" s="101" t="e">
        <f>(FU$40*(1-'Model Assumptions'!$I$993)*$D295)/FU$43</f>
        <v>#DIV/0!</v>
      </c>
      <c r="FV295" s="101" t="e">
        <f>(FV$40*(1-'Model Assumptions'!$I$993)*$D295)/FV$43</f>
        <v>#DIV/0!</v>
      </c>
      <c r="FW295" s="101" t="e">
        <f>(FW$40*(1-'Model Assumptions'!$I$993)*$D295)/FW$43</f>
        <v>#DIV/0!</v>
      </c>
      <c r="FX295" s="101" t="e">
        <f>(FX$40*(1-'Model Assumptions'!$I$993)*$D295)/FX$43</f>
        <v>#DIV/0!</v>
      </c>
      <c r="FY295" s="101" t="e">
        <f>(FY$40*(1-'Model Assumptions'!$I$993)*$D295)/FY$43</f>
        <v>#DIV/0!</v>
      </c>
      <c r="FZ295" s="101" t="e">
        <f>(FZ$40*(1-'Model Assumptions'!$I$993)*$D295)/FZ$43</f>
        <v>#DIV/0!</v>
      </c>
      <c r="GA295" s="101" t="e">
        <f>(GA$40*(1-'Model Assumptions'!$I$993)*$D295)/GA$43</f>
        <v>#DIV/0!</v>
      </c>
      <c r="GB295" s="101" t="e">
        <f>(GB$40*(1-'Model Assumptions'!$I$993)*$D295)/GB$43</f>
        <v>#DIV/0!</v>
      </c>
      <c r="GC295" s="101" t="e">
        <f>(GC$40*(1-'Model Assumptions'!$I$993)*$D295)/GC$43</f>
        <v>#DIV/0!</v>
      </c>
      <c r="GD295" s="101" t="e">
        <f>(GD$40*(1-'Model Assumptions'!$I$993)*$D295)/GD$43</f>
        <v>#DIV/0!</v>
      </c>
      <c r="GE295" s="101" t="e">
        <f>(GE$40*(1-'Model Assumptions'!$I$993)*$D295)/GE$43</f>
        <v>#DIV/0!</v>
      </c>
      <c r="GF295" s="101" t="e">
        <f>(GF$40*(1-'Model Assumptions'!$I$993)*$D295)/GF$43</f>
        <v>#DIV/0!</v>
      </c>
      <c r="GG295" s="101" t="e">
        <f>(GG$40*(1-'Model Assumptions'!$I$993)*$D295)/GG$43</f>
        <v>#DIV/0!</v>
      </c>
      <c r="GH295" s="101" t="e">
        <f>(GH$40*(1-'Model Assumptions'!$I$993)*$D295)/GH$43</f>
        <v>#DIV/0!</v>
      </c>
      <c r="GI295" s="101" t="e">
        <f>(GI$40*(1-'Model Assumptions'!$I$993)*$D295)/GI$43</f>
        <v>#DIV/0!</v>
      </c>
      <c r="GJ295" s="101" t="e">
        <f>(GJ$40*(1-'Model Assumptions'!$I$993)*$D295)/GJ$43</f>
        <v>#DIV/0!</v>
      </c>
      <c r="GK295" s="101" t="e">
        <f>(GK$40*(1-'Model Assumptions'!$I$993)*$D295)/GK$43</f>
        <v>#DIV/0!</v>
      </c>
      <c r="GL295" s="101" t="e">
        <f>(GL$40*(1-'Model Assumptions'!$I$993)*$D295)/GL$43</f>
        <v>#DIV/0!</v>
      </c>
      <c r="GM295" s="101" t="e">
        <f>(GM$40*(1-'Model Assumptions'!$I$993)*$D295)/GM$43</f>
        <v>#DIV/0!</v>
      </c>
      <c r="GN295" s="101" t="e">
        <f>(GN$40*(1-'Model Assumptions'!$I$993)*$D295)/GN$43</f>
        <v>#DIV/0!</v>
      </c>
      <c r="GO295" s="101" t="e">
        <f>(GO$40*(1-'Model Assumptions'!$I$993)*$D295)/GO$43</f>
        <v>#DIV/0!</v>
      </c>
      <c r="GP295" s="101" t="e">
        <f>(GP$40*(1-'Model Assumptions'!$I$993)*$D295)/GP$43</f>
        <v>#DIV/0!</v>
      </c>
      <c r="GQ295" s="101" t="e">
        <f>(GQ$40*(1-'Model Assumptions'!$I$993)*$D295)/GQ$43</f>
        <v>#DIV/0!</v>
      </c>
      <c r="GR295" s="101" t="e">
        <f>(GR$40*(1-'Model Assumptions'!$I$993)*$D295)/GR$43</f>
        <v>#DIV/0!</v>
      </c>
      <c r="GS295" s="101" t="e">
        <f>(GS$40*(1-'Model Assumptions'!$I$993)*$D295)/GS$43</f>
        <v>#DIV/0!</v>
      </c>
      <c r="GT295" s="101" t="e">
        <f>(GT$40*(1-'Model Assumptions'!$I$993)*$D295)/GT$43</f>
        <v>#DIV/0!</v>
      </c>
      <c r="GU295" s="101" t="e">
        <f>(GU$40*(1-'Model Assumptions'!$I$993)*$D295)/GU$43</f>
        <v>#DIV/0!</v>
      </c>
      <c r="GV295" s="101" t="e">
        <f>(GV$40*(1-'Model Assumptions'!$I$993)*$D295)/GV$43</f>
        <v>#DIV/0!</v>
      </c>
      <c r="GX295" s="230"/>
    </row>
    <row r="296" spans="1:206" ht="12" hidden="1" customHeight="1" x14ac:dyDescent="0.2">
      <c r="A296" s="230"/>
      <c r="B296" s="230"/>
      <c r="C296" s="102">
        <f t="shared" si="382"/>
        <v>50</v>
      </c>
      <c r="D296" s="122">
        <f>1/(1+'Model Assumptions'!$I$991/12)^C295</f>
        <v>0.81567238200026071</v>
      </c>
      <c r="E296" s="101">
        <f>(E$40*(1-'Model Assumptions'!$I$993)*$D296)/E$43</f>
        <v>90.69400040032248</v>
      </c>
      <c r="F296" s="101">
        <f>(F$40*(1-'Model Assumptions'!$I$993)*$D296)/F$43</f>
        <v>88.34557765349598</v>
      </c>
      <c r="G296" s="101">
        <f>(G$40*(1-'Model Assumptions'!$I$993)*$D296)/G$43</f>
        <v>81.300309413016478</v>
      </c>
      <c r="H296" s="101">
        <f>(H$40*(1-'Model Assumptions'!$I$993)*$D296)/H$43</f>
        <v>60.908540646629071</v>
      </c>
      <c r="I296" s="101">
        <f>(I$40*(1-'Model Assumptions'!$I$993)*$D296)/I$43</f>
        <v>58.465928131491076</v>
      </c>
      <c r="J296" s="101">
        <f>(J$40*(1-'Model Assumptions'!$I$993)*$D296)/J$43</f>
        <v>51.891608732568976</v>
      </c>
      <c r="K296" s="101">
        <f>(K$40*(1-'Model Assumptions'!$I$993)*$D296)/K$43</f>
        <v>103.34008305180676</v>
      </c>
      <c r="L296" s="101">
        <f>(L$40*(1-'Model Assumptions'!$I$993)*$D296)/L$43</f>
        <v>100.80043611092509</v>
      </c>
      <c r="M296" s="101">
        <f>(M$40*(1-'Model Assumptions'!$I$993)*$D296)/M$43</f>
        <v>93.181495288280018</v>
      </c>
      <c r="N296" s="101">
        <f>(N$40*(1-'Model Assumptions'!$I$993)*$D296)/N$43</f>
        <v>70.075923331549092</v>
      </c>
      <c r="O296" s="101">
        <f>(O$40*(1-'Model Assumptions'!$I$993)*$D296)/O$43</f>
        <v>67.434816942251359</v>
      </c>
      <c r="P296" s="101">
        <f>(P$40*(1-'Model Assumptions'!$I$993)*$D296)/P$43</f>
        <v>60.323173361686585</v>
      </c>
      <c r="Q296" s="101">
        <f>(Q$40*(1-'Model Assumptions'!$I$993)*$D296)/Q$43</f>
        <v>103.22787711975786</v>
      </c>
      <c r="R296" s="101">
        <f>(R$40*(1-'Model Assumptions'!$I$993)*$D296)/R$43</f>
        <v>100.69139090935641</v>
      </c>
      <c r="S296" s="101">
        <f>(S$40*(1-'Model Assumptions'!$I$993)*$D296)/S$43</f>
        <v>93.080351912912008</v>
      </c>
      <c r="T296" s="101">
        <f>(T$40*(1-'Model Assumptions'!$I$993)*$D296)/T$43</f>
        <v>69.998801507830962</v>
      </c>
      <c r="U296" s="101">
        <f>(U$40*(1-'Model Assumptions'!$I$993)*$D296)/U$43</f>
        <v>67.361487995109528</v>
      </c>
      <c r="V296" s="101">
        <f>(V$40*(1-'Model Assumptions'!$I$993)*$D296)/V$43</f>
        <v>60.257430167697365</v>
      </c>
      <c r="W296" s="101">
        <f>(W$40*(1-'Model Assumptions'!$I$993)*$D296)/W$43</f>
        <v>188.38427771868058</v>
      </c>
      <c r="X296" s="101">
        <f>(X$40*(1-'Model Assumptions'!$I$993)*$D296)/X$43</f>
        <v>184.95330478236812</v>
      </c>
      <c r="Y296" s="101">
        <f>(Y$40*(1-'Model Assumptions'!$I$993)*$D296)/Y$43</f>
        <v>174.65880560819053</v>
      </c>
      <c r="Z296" s="101">
        <f>(Z$40*(1-'Model Assumptions'!$I$993)*$D296)/Z$43</f>
        <v>133.68752068488885</v>
      </c>
      <c r="AA296" s="101">
        <f>(AA$40*(1-'Model Assumptions'!$I$993)*$D296)/AA$43</f>
        <v>130.11968811878148</v>
      </c>
      <c r="AB296" s="101">
        <f>(AB$40*(1-'Model Assumptions'!$I$993)*$D296)/AB$43</f>
        <v>120.51233175101052</v>
      </c>
      <c r="AC296" s="101">
        <f>(AC$40*(1-'Model Assumptions'!$I$993)*$D296)/AC$43</f>
        <v>161.39163941733693</v>
      </c>
      <c r="AD296" s="101">
        <f>(AD$40*(1-'Model Assumptions'!$I$993)*$D296)/AD$43</f>
        <v>157.95118428958372</v>
      </c>
      <c r="AE296" s="101">
        <f>(AE$40*(1-'Model Assumptions'!$I$993)*$D296)/AE$43</f>
        <v>147.6282385410839</v>
      </c>
      <c r="AF296" s="101">
        <f>(AF$40*(1-'Model Assumptions'!$I$993)*$D296)/AF$43</f>
        <v>112.0466312327062</v>
      </c>
      <c r="AG296" s="101">
        <f>(AG$40*(1-'Model Assumptions'!$I$993)*$D296)/AG$43</f>
        <v>108.46742003686995</v>
      </c>
      <c r="AH296" s="101">
        <f>(AH$40*(1-'Model Assumptions'!$I$993)*$D296)/AH$43</f>
        <v>98.83224924087277</v>
      </c>
      <c r="AI296" s="101">
        <f>(AI$40*(1-'Model Assumptions'!$I$993)*$D296)/AI$43</f>
        <v>188.84258363831694</v>
      </c>
      <c r="AJ296" s="101">
        <f>(AJ$40*(1-'Model Assumptions'!$I$993)*$D296)/AJ$43</f>
        <v>185.13662715022267</v>
      </c>
      <c r="AK296" s="101">
        <f>(AK$40*(1-'Model Assumptions'!$I$993)*$D296)/AK$43</f>
        <v>174.0155969554595</v>
      </c>
      <c r="AL296" s="101">
        <f>(AL$40*(1-'Model Assumptions'!$I$993)*$D296)/AL$43</f>
        <v>132.6887298531295</v>
      </c>
      <c r="AM296" s="101">
        <f>(AM$40*(1-'Model Assumptions'!$I$993)*$D296)/AM$43</f>
        <v>128.83390295941538</v>
      </c>
      <c r="AN296" s="101">
        <f>(AN$40*(1-'Model Assumptions'!$I$993)*$D296)/AN$43</f>
        <v>118.45532835446313</v>
      </c>
      <c r="AO296" s="101">
        <f>(AO$40*(1-'Model Assumptions'!$I$993)*$D296)/AO$43</f>
        <v>169.17809895543533</v>
      </c>
      <c r="AP296" s="101">
        <f>(AP$40*(1-'Model Assumptions'!$I$993)*$D296)/AP$43</f>
        <v>165.57328584270905</v>
      </c>
      <c r="AQ296" s="101">
        <f>(AQ$40*(1-'Model Assumptions'!$I$993)*$D296)/AQ$43</f>
        <v>154.75884650453023</v>
      </c>
      <c r="AR296" s="101">
        <f>(AR$40*(1-'Model Assumptions'!$I$993)*$D296)/AR$43</f>
        <v>117.46159469147226</v>
      </c>
      <c r="AS296" s="101">
        <f>(AS$40*(1-'Model Assumptions'!$I$993)*$D296)/AS$43</f>
        <v>113.71296834189454</v>
      </c>
      <c r="AT296" s="101">
        <f>(AT$40*(1-'Model Assumptions'!$I$993)*$D296)/AT$43</f>
        <v>103.61885948016491</v>
      </c>
      <c r="AU296" s="101">
        <f>(AU$40*(1-'Model Assumptions'!$I$993)*$D296)/AU$43</f>
        <v>203.77545479226288</v>
      </c>
      <c r="AV296" s="101">
        <f>(AV$40*(1-'Model Assumptions'!$I$993)*$D296)/AV$43</f>
        <v>199.92726543255728</v>
      </c>
      <c r="AW296" s="101">
        <f>(AW$40*(1-'Model Assumptions'!$I$993)*$D296)/AW$43</f>
        <v>188.38585808392068</v>
      </c>
      <c r="AX296" s="101">
        <f>(AX$40*(1-'Model Assumptions'!$I$993)*$D296)/AX$43</f>
        <v>143.93713748624677</v>
      </c>
      <c r="AY296" s="101">
        <f>(AY$40*(1-'Model Assumptions'!$I$993)*$D296)/AY$43</f>
        <v>139.93565269824902</v>
      </c>
      <c r="AZ296" s="101">
        <f>(AZ$40*(1-'Model Assumptions'!$I$993)*$D296)/AZ$43</f>
        <v>129.16388322155356</v>
      </c>
      <c r="BA296" s="101">
        <f>(BA$40*(1-'Model Assumptions'!$I$993)*$D296)/BA$43</f>
        <v>163.83646444381111</v>
      </c>
      <c r="BB296" s="101">
        <f>(BB$40*(1-'Model Assumptions'!$I$993)*$D296)/BB$43</f>
        <v>159.41144177145969</v>
      </c>
      <c r="BC296" s="101">
        <f>(BC$40*(1-'Model Assumptions'!$I$993)*$D296)/BC$43</f>
        <v>146.14111485012583</v>
      </c>
      <c r="BD296" s="101">
        <f>(BD$40*(1-'Model Assumptions'!$I$993)*$D296)/BD$43</f>
        <v>109.12611626895428</v>
      </c>
      <c r="BE296" s="101">
        <f>(BE$40*(1-'Model Assumptions'!$I$993)*$D296)/BE$43</f>
        <v>104.526621274093</v>
      </c>
      <c r="BF296" s="101">
        <f>(BF$40*(1-'Model Assumptions'!$I$993)*$D296)/BF$43</f>
        <v>92.139086375893243</v>
      </c>
      <c r="BG296" s="101">
        <f>(BG$40*(1-'Model Assumptions'!$I$993)*$D296)/BG$43</f>
        <v>207.88914551230957</v>
      </c>
      <c r="BH296" s="101">
        <f>(BH$40*(1-'Model Assumptions'!$I$993)*$D296)/BH$43</f>
        <v>203.46886393567851</v>
      </c>
      <c r="BI296" s="101">
        <f>(BI$40*(1-'Model Assumptions'!$I$993)*$D296)/BI$43</f>
        <v>190.20959957102551</v>
      </c>
      <c r="BJ296" s="101">
        <f>(BJ$40*(1-'Model Assumptions'!$I$993)*$D296)/BJ$43</f>
        <v>144.38848979882661</v>
      </c>
      <c r="BK296" s="101">
        <f>(BK$40*(1-'Model Assumptions'!$I$993)*$D296)/BK$43</f>
        <v>139.79152338834956</v>
      </c>
      <c r="BL296" s="101">
        <f>(BL$40*(1-'Model Assumptions'!$I$993)*$D296)/BL$43</f>
        <v>127.41663141207081</v>
      </c>
      <c r="BM296" s="101">
        <f>(BM$40*(1-'Model Assumptions'!$I$993)*$D296)/BM$43</f>
        <v>214.39076811018586</v>
      </c>
      <c r="BN296" s="101">
        <f>(BN$40*(1-'Model Assumptions'!$I$993)*$D296)/BN$43</f>
        <v>209.41419796903065</v>
      </c>
      <c r="BO296" s="101">
        <f>(BO$40*(1-'Model Assumptions'!$I$993)*$D296)/BO$43</f>
        <v>194.48764827604529</v>
      </c>
      <c r="BP296" s="101">
        <f>(BP$40*(1-'Model Assumptions'!$I$993)*$D296)/BP$43</f>
        <v>146.83236660615674</v>
      </c>
      <c r="BQ296" s="101">
        <f>(BQ$40*(1-'Model Assumptions'!$I$993)*$D296)/BQ$43</f>
        <v>141.65761866388979</v>
      </c>
      <c r="BR296" s="101">
        <f>(BR$40*(1-'Model Assumptions'!$I$993)*$D296)/BR$43</f>
        <v>127.72511870694331</v>
      </c>
      <c r="BS296" s="101">
        <f>(BS$40*(1-'Model Assumptions'!$I$993)*$D296)/BS$43</f>
        <v>179.90403784016712</v>
      </c>
      <c r="BT296" s="101">
        <f>(BT$40*(1-'Model Assumptions'!$I$993)*$D296)/BT$43</f>
        <v>175.51852429881885</v>
      </c>
      <c r="BU296" s="101">
        <f>(BU$40*(1-'Model Assumptions'!$I$993)*$D296)/BU$43</f>
        <v>162.36514440525426</v>
      </c>
      <c r="BV296" s="101">
        <f>(BV$40*(1-'Model Assumptions'!$I$993)*$D296)/BV$43</f>
        <v>122.17614027581463</v>
      </c>
      <c r="BW296" s="101">
        <f>(BW$40*(1-'Model Assumptions'!$I$993)*$D296)/BW$43</f>
        <v>117.61583833890846</v>
      </c>
      <c r="BX296" s="101">
        <f>(BX$40*(1-'Model Assumptions'!$I$993)*$D296)/BX$43</f>
        <v>105.33829686142145</v>
      </c>
      <c r="BY296" s="101">
        <f>(BY$40*(1-'Model Assumptions'!$I$993)*$D296)/BY$43</f>
        <v>245.9443404945317</v>
      </c>
      <c r="BZ296" s="101">
        <f>(BZ$40*(1-'Model Assumptions'!$I$993)*$D296)/BZ$43</f>
        <v>240.72281374115707</v>
      </c>
      <c r="CA296" s="101">
        <f>(CA$40*(1-'Model Assumptions'!$I$993)*$D296)/CA$43</f>
        <v>225.05981384627319</v>
      </c>
      <c r="CB296" s="101">
        <f>(CB$40*(1-'Model Assumptions'!$I$993)*$D296)/CB$43</f>
        <v>170.85897542483281</v>
      </c>
      <c r="CC296" s="101">
        <f>(CC$40*(1-'Model Assumptions'!$I$993)*$D296)/CC$43</f>
        <v>165.42884045976157</v>
      </c>
      <c r="CD296" s="101">
        <f>(CD$40*(1-'Model Assumptions'!$I$993)*$D296)/CD$43</f>
        <v>150.8098298425046</v>
      </c>
      <c r="CE296" s="101">
        <f>(CE$40*(1-'Model Assumptions'!$I$993)*$D296)/CE$43</f>
        <v>241.78007808680104</v>
      </c>
      <c r="CF296" s="101">
        <f>(CF$40*(1-'Model Assumptions'!$I$993)*$D296)/CF$43</f>
        <v>235.90586048925454</v>
      </c>
      <c r="CG296" s="101">
        <f>(CG$40*(1-'Model Assumptions'!$I$993)*$D296)/CG$43</f>
        <v>218.27846660089463</v>
      </c>
      <c r="CH296" s="101">
        <f>(CH$40*(1-'Model Assumptions'!$I$993)*$D296)/CH$43</f>
        <v>164.28212744152651</v>
      </c>
      <c r="CI296" s="101">
        <f>(CI$40*(1-'Model Assumptions'!$I$993)*$D296)/CI$43</f>
        <v>158.17180327710523</v>
      </c>
      <c r="CJ296" s="101">
        <f>(CJ$40*(1-'Model Assumptions'!$I$993)*$D296)/CJ$43</f>
        <v>141.71956898130267</v>
      </c>
      <c r="CK296" s="101">
        <f>(CK$40*(1-'Model Assumptions'!$I$993)*$D296)/CK$43</f>
        <v>307.95787251705656</v>
      </c>
      <c r="CL296" s="101">
        <f>(CL$40*(1-'Model Assumptions'!$I$993)*$D296)/CL$43</f>
        <v>301.69488507043917</v>
      </c>
      <c r="CM296" s="101">
        <f>(CM$40*(1-'Model Assumptions'!$I$993)*$D296)/CM$43</f>
        <v>282.90592273058706</v>
      </c>
      <c r="CN296" s="101">
        <f>(CN$40*(1-'Model Assumptions'!$I$993)*$D296)/CN$43</f>
        <v>215.3026388537383</v>
      </c>
      <c r="CO296" s="101">
        <f>(CO$40*(1-'Model Assumptions'!$I$993)*$D296)/CO$43</f>
        <v>208.78900548003702</v>
      </c>
      <c r="CP296" s="101">
        <f>(CP$40*(1-'Model Assumptions'!$I$993)*$D296)/CP$43</f>
        <v>191.25327277560442</v>
      </c>
      <c r="CQ296" s="101">
        <f>(CQ$40*(1-'Model Assumptions'!$I$993)*$D296)/CQ$43</f>
        <v>355.55847354963674</v>
      </c>
      <c r="CR296" s="101">
        <f>(CR$40*(1-'Model Assumptions'!$I$993)*$D296)/CR$43</f>
        <v>348.3346240370231</v>
      </c>
      <c r="CS296" s="101">
        <f>(CS$40*(1-'Model Assumptions'!$I$993)*$D296)/CS$43</f>
        <v>326.66149513394186</v>
      </c>
      <c r="CT296" s="101">
        <f>(CT$40*(1-'Model Assumptions'!$I$993)*$D296)/CT$43</f>
        <v>248.61294523900764</v>
      </c>
      <c r="CU296" s="101">
        <f>(CU$40*(1-'Model Assumptions'!$I$993)*$D296)/CU$43</f>
        <v>241.10052103354704</v>
      </c>
      <c r="CV296" s="101">
        <f>(CV$40*(1-'Model Assumptions'!$I$993)*$D296)/CV$43</f>
        <v>220.87184595994057</v>
      </c>
      <c r="CW296" s="101">
        <f>(CW$40*(1-'Model Assumptions'!$I$993)*$D296)/CW$43</f>
        <v>322.73112678174977</v>
      </c>
      <c r="CX296" s="101">
        <f>(CX$40*(1-'Model Assumptions'!$I$993)*$D296)/CX$43</f>
        <v>315.26548138739685</v>
      </c>
      <c r="CY296" s="101">
        <f>(CY$40*(1-'Model Assumptions'!$I$993)*$D296)/CY$43</f>
        <v>292.86538447385794</v>
      </c>
      <c r="CZ296" s="101">
        <f>(CZ$40*(1-'Model Assumptions'!$I$993)*$D296)/CZ$43</f>
        <v>221.15251882658688</v>
      </c>
      <c r="DA296" s="101">
        <f>(DA$40*(1-'Model Assumptions'!$I$993)*$D296)/DA$43</f>
        <v>213.38723618270618</v>
      </c>
      <c r="DB296" s="101">
        <f>(DB$40*(1-'Model Assumptions'!$I$993)*$D296)/DB$43</f>
        <v>192.48090049413392</v>
      </c>
      <c r="DC296" s="101">
        <f>(DC$40*(1-'Model Assumptions'!$I$993)*$D296)/DC$43</f>
        <v>63.454825121519271</v>
      </c>
      <c r="DD296" s="101">
        <f>(DD$40*(1-'Model Assumptions'!$I$993)*$D296)/DD$43</f>
        <v>60.981553520722855</v>
      </c>
      <c r="DE296" s="101">
        <f>(DE$40*(1-'Model Assumptions'!$I$993)*$D296)/DE$43</f>
        <v>56.038171049610291</v>
      </c>
      <c r="DF296" s="101">
        <f>(DF$40*(1-'Model Assumptions'!$I$993)*$D296)/DF$43</f>
        <v>38.501490126033602</v>
      </c>
      <c r="DG296" s="101">
        <f>(DG$40*(1-'Model Assumptions'!$I$993)*$D296)/DG$43</f>
        <v>35.931184099493485</v>
      </c>
      <c r="DH296" s="101">
        <f>(DH$40*(1-'Model Assumptions'!$I$993)*$D296)/DH$43</f>
        <v>30.986537336188803</v>
      </c>
      <c r="DI296" s="101">
        <f>(DI$40*(1-'Model Assumptions'!$I$993)*$D296)/DI$43</f>
        <v>53.163486677821993</v>
      </c>
      <c r="DJ296" s="101">
        <f>(DJ$40*(1-'Model Assumptions'!$I$993)*$D296)/DJ$43</f>
        <v>51.080565291336569</v>
      </c>
      <c r="DK296" s="101">
        <f>(DK$40*(1-'Model Assumptions'!$I$993)*$D296)/DK$43</f>
        <v>46.913142153125619</v>
      </c>
      <c r="DL296" s="101">
        <f>(DL$40*(1-'Model Assumptions'!$I$993)*$D296)/DL$43</f>
        <v>32.195200671836787</v>
      </c>
      <c r="DM296" s="101">
        <f>(DM$40*(1-'Model Assumptions'!$I$993)*$D296)/DM$43</f>
        <v>30.028203854576695</v>
      </c>
      <c r="DN296" s="101">
        <f>(DN$40*(1-'Model Assumptions'!$I$993)*$D296)/DN$43</f>
        <v>25.861096789413764</v>
      </c>
      <c r="DO296" s="101">
        <f>(DO$40*(1-'Model Assumptions'!$I$993)*$D296)/DO$43</f>
        <v>65.959704027118207</v>
      </c>
      <c r="DP296" s="101">
        <f>(DP$40*(1-'Model Assumptions'!$I$993)*$D296)/DP$43</f>
        <v>63.573352514528686</v>
      </c>
      <c r="DQ296" s="101">
        <f>(DQ$40*(1-'Model Assumptions'!$I$993)*$D296)/DQ$43</f>
        <v>58.799069124109543</v>
      </c>
      <c r="DR296" s="101">
        <f>(DR$40*(1-'Model Assumptions'!$I$993)*$D296)/DR$43</f>
        <v>40.930195427058479</v>
      </c>
      <c r="DS296" s="101">
        <f>(DS$40*(1-'Model Assumptions'!$I$993)*$D296)/DS$43</f>
        <v>38.448389853965381</v>
      </c>
      <c r="DT296" s="101">
        <f>(DT$40*(1-'Model Assumptions'!$I$993)*$D296)/DT$43</f>
        <v>33.675686828786361</v>
      </c>
      <c r="DU296" s="101">
        <f>(DU$40*(1-'Model Assumptions'!$I$993)*$D296)/DU$43</f>
        <v>96.584021650270245</v>
      </c>
      <c r="DV296" s="101">
        <f>(DV$40*(1-'Model Assumptions'!$I$993)*$D296)/DV$43</f>
        <v>92.862261509774669</v>
      </c>
      <c r="DW296" s="101">
        <f>(DW$40*(1-'Model Assumptions'!$I$993)*$D296)/DW$43</f>
        <v>85.417160863543415</v>
      </c>
      <c r="DX296" s="101">
        <f>(DX$40*(1-'Model Assumptions'!$I$993)*$D296)/DX$43</f>
        <v>58.804758438973991</v>
      </c>
      <c r="DY296" s="101">
        <f>(DY$40*(1-'Model Assumptions'!$I$993)*$D296)/DY$43</f>
        <v>54.93349574676256</v>
      </c>
      <c r="DZ296" s="101">
        <f>(DZ$40*(1-'Model Assumptions'!$I$993)*$D296)/DZ$43</f>
        <v>47.489343319675378</v>
      </c>
      <c r="EA296" s="101">
        <f>(EA$40*(1-'Model Assumptions'!$I$993)*$D296)/EA$43</f>
        <v>151.9726625861889</v>
      </c>
      <c r="EB296" s="101">
        <f>(EB$40*(1-'Model Assumptions'!$I$993)*$D296)/EB$43</f>
        <v>148.34888509058115</v>
      </c>
      <c r="EC296" s="101">
        <f>(EC$40*(1-'Model Assumptions'!$I$993)*$D296)/EC$43</f>
        <v>141.09974973412548</v>
      </c>
      <c r="ED296" s="101">
        <f>(ED$40*(1-'Model Assumptions'!$I$993)*$D296)/ED$43</f>
        <v>103.60242368166762</v>
      </c>
      <c r="EE296" s="101">
        <f>(EE$40*(1-'Model Assumptions'!$I$993)*$D296)/EE$43</f>
        <v>99.833568657016301</v>
      </c>
      <c r="EF296" s="101">
        <f>(EF$40*(1-'Model Assumptions'!$I$993)*$D296)/EF$43</f>
        <v>92.585381519704697</v>
      </c>
      <c r="EG296" s="101" t="e">
        <f>(EG$40*(1-'Model Assumptions'!$I$993)*$D296)/EG$43</f>
        <v>#DIV/0!</v>
      </c>
      <c r="EH296" s="101" t="e">
        <f>(EH$40*(1-'Model Assumptions'!$I$993)*$D296)/EH$43</f>
        <v>#DIV/0!</v>
      </c>
      <c r="EI296" s="101" t="e">
        <f>(EI$40*(1-'Model Assumptions'!$I$993)*$D296)/EI$43</f>
        <v>#DIV/0!</v>
      </c>
      <c r="EJ296" s="101" t="e">
        <f>(EJ$40*(1-'Model Assumptions'!$I$993)*$D296)/EJ$43</f>
        <v>#DIV/0!</v>
      </c>
      <c r="EK296" s="101" t="e">
        <f>(EK$40*(1-'Model Assumptions'!$I$993)*$D296)/EK$43</f>
        <v>#DIV/0!</v>
      </c>
      <c r="EL296" s="101" t="e">
        <f>(EL$40*(1-'Model Assumptions'!$I$993)*$D296)/EL$43</f>
        <v>#DIV/0!</v>
      </c>
      <c r="EM296" s="101" t="e">
        <f>(EM$40*(1-'Model Assumptions'!$I$993)*$D296)/EM$43</f>
        <v>#DIV/0!</v>
      </c>
      <c r="EN296" s="101" t="e">
        <f>(EN$40*(1-'Model Assumptions'!$I$993)*$D296)/EN$43</f>
        <v>#DIV/0!</v>
      </c>
      <c r="EO296" s="101" t="e">
        <f>(EO$40*(1-'Model Assumptions'!$I$993)*$D296)/EO$43</f>
        <v>#DIV/0!</v>
      </c>
      <c r="EP296" s="101" t="e">
        <f>(EP$40*(1-'Model Assumptions'!$I$993)*$D296)/EP$43</f>
        <v>#DIV/0!</v>
      </c>
      <c r="EQ296" s="101" t="e">
        <f>(EQ$40*(1-'Model Assumptions'!$I$993)*$D296)/EQ$43</f>
        <v>#DIV/0!</v>
      </c>
      <c r="ER296" s="101" t="e">
        <f>(ER$40*(1-'Model Assumptions'!$I$993)*$D296)/ER$43</f>
        <v>#DIV/0!</v>
      </c>
      <c r="ES296" s="101" t="e">
        <f>(ES$40*(1-'Model Assumptions'!$I$993)*$D296)/ES$43</f>
        <v>#DIV/0!</v>
      </c>
      <c r="ET296" s="101" t="e">
        <f>(ET$40*(1-'Model Assumptions'!$I$993)*$D296)/ET$43</f>
        <v>#DIV/0!</v>
      </c>
      <c r="EU296" s="101" t="e">
        <f>(EU$40*(1-'Model Assumptions'!$I$993)*$D296)/EU$43</f>
        <v>#DIV/0!</v>
      </c>
      <c r="EV296" s="101" t="e">
        <f>(EV$40*(1-'Model Assumptions'!$I$993)*$D296)/EV$43</f>
        <v>#DIV/0!</v>
      </c>
      <c r="EW296" s="101" t="e">
        <f>(EW$40*(1-'Model Assumptions'!$I$993)*$D296)/EW$43</f>
        <v>#DIV/0!</v>
      </c>
      <c r="EX296" s="101" t="e">
        <f>(EX$40*(1-'Model Assumptions'!$I$993)*$D296)/EX$43</f>
        <v>#DIV/0!</v>
      </c>
      <c r="EY296" s="101" t="e">
        <f>(EY$40*(1-'Model Assumptions'!$I$993)*$D296)/EY$43</f>
        <v>#DIV/0!</v>
      </c>
      <c r="EZ296" s="101" t="e">
        <f>(EZ$40*(1-'Model Assumptions'!$I$993)*$D296)/EZ$43</f>
        <v>#DIV/0!</v>
      </c>
      <c r="FA296" s="101" t="e">
        <f>(FA$40*(1-'Model Assumptions'!$I$993)*$D296)/FA$43</f>
        <v>#DIV/0!</v>
      </c>
      <c r="FB296" s="101" t="e">
        <f>(FB$40*(1-'Model Assumptions'!$I$993)*$D296)/FB$43</f>
        <v>#DIV/0!</v>
      </c>
      <c r="FC296" s="101" t="e">
        <f>(FC$40*(1-'Model Assumptions'!$I$993)*$D296)/FC$43</f>
        <v>#DIV/0!</v>
      </c>
      <c r="FD296" s="101" t="e">
        <f>(FD$40*(1-'Model Assumptions'!$I$993)*$D296)/FD$43</f>
        <v>#DIV/0!</v>
      </c>
      <c r="FE296" s="101" t="e">
        <f>(FE$40*(1-'Model Assumptions'!$I$993)*$D296)/FE$43</f>
        <v>#DIV/0!</v>
      </c>
      <c r="FF296" s="101" t="e">
        <f>(FF$40*(1-'Model Assumptions'!$I$993)*$D296)/FF$43</f>
        <v>#DIV/0!</v>
      </c>
      <c r="FG296" s="101" t="e">
        <f>(FG$40*(1-'Model Assumptions'!$I$993)*$D296)/FG$43</f>
        <v>#DIV/0!</v>
      </c>
      <c r="FH296" s="101" t="e">
        <f>(FH$40*(1-'Model Assumptions'!$I$993)*$D296)/FH$43</f>
        <v>#DIV/0!</v>
      </c>
      <c r="FI296" s="101" t="e">
        <f>(FI$40*(1-'Model Assumptions'!$I$993)*$D296)/FI$43</f>
        <v>#DIV/0!</v>
      </c>
      <c r="FJ296" s="101" t="e">
        <f>(FJ$40*(1-'Model Assumptions'!$I$993)*$D296)/FJ$43</f>
        <v>#DIV/0!</v>
      </c>
      <c r="FK296" s="101" t="e">
        <f>(FK$40*(1-'Model Assumptions'!$I$993)*$D296)/FK$43</f>
        <v>#DIV/0!</v>
      </c>
      <c r="FL296" s="101" t="e">
        <f>(FL$40*(1-'Model Assumptions'!$I$993)*$D296)/FL$43</f>
        <v>#DIV/0!</v>
      </c>
      <c r="FM296" s="101" t="e">
        <f>(FM$40*(1-'Model Assumptions'!$I$993)*$D296)/FM$43</f>
        <v>#DIV/0!</v>
      </c>
      <c r="FN296" s="101" t="e">
        <f>(FN$40*(1-'Model Assumptions'!$I$993)*$D296)/FN$43</f>
        <v>#DIV/0!</v>
      </c>
      <c r="FO296" s="101" t="e">
        <f>(FO$40*(1-'Model Assumptions'!$I$993)*$D296)/FO$43</f>
        <v>#DIV/0!</v>
      </c>
      <c r="FP296" s="101" t="e">
        <f>(FP$40*(1-'Model Assumptions'!$I$993)*$D296)/FP$43</f>
        <v>#DIV/0!</v>
      </c>
      <c r="FQ296" s="101" t="e">
        <f>(FQ$40*(1-'Model Assumptions'!$I$993)*$D296)/FQ$43</f>
        <v>#DIV/0!</v>
      </c>
      <c r="FR296" s="101" t="e">
        <f>(FR$40*(1-'Model Assumptions'!$I$993)*$D296)/FR$43</f>
        <v>#DIV/0!</v>
      </c>
      <c r="FS296" s="101" t="e">
        <f>(FS$40*(1-'Model Assumptions'!$I$993)*$D296)/FS$43</f>
        <v>#DIV/0!</v>
      </c>
      <c r="FT296" s="101" t="e">
        <f>(FT$40*(1-'Model Assumptions'!$I$993)*$D296)/FT$43</f>
        <v>#DIV/0!</v>
      </c>
      <c r="FU296" s="101" t="e">
        <f>(FU$40*(1-'Model Assumptions'!$I$993)*$D296)/FU$43</f>
        <v>#DIV/0!</v>
      </c>
      <c r="FV296" s="101" t="e">
        <f>(FV$40*(1-'Model Assumptions'!$I$993)*$D296)/FV$43</f>
        <v>#DIV/0!</v>
      </c>
      <c r="FW296" s="101" t="e">
        <f>(FW$40*(1-'Model Assumptions'!$I$993)*$D296)/FW$43</f>
        <v>#DIV/0!</v>
      </c>
      <c r="FX296" s="101" t="e">
        <f>(FX$40*(1-'Model Assumptions'!$I$993)*$D296)/FX$43</f>
        <v>#DIV/0!</v>
      </c>
      <c r="FY296" s="101" t="e">
        <f>(FY$40*(1-'Model Assumptions'!$I$993)*$D296)/FY$43</f>
        <v>#DIV/0!</v>
      </c>
      <c r="FZ296" s="101" t="e">
        <f>(FZ$40*(1-'Model Assumptions'!$I$993)*$D296)/FZ$43</f>
        <v>#DIV/0!</v>
      </c>
      <c r="GA296" s="101" t="e">
        <f>(GA$40*(1-'Model Assumptions'!$I$993)*$D296)/GA$43</f>
        <v>#DIV/0!</v>
      </c>
      <c r="GB296" s="101" t="e">
        <f>(GB$40*(1-'Model Assumptions'!$I$993)*$D296)/GB$43</f>
        <v>#DIV/0!</v>
      </c>
      <c r="GC296" s="101" t="e">
        <f>(GC$40*(1-'Model Assumptions'!$I$993)*$D296)/GC$43</f>
        <v>#DIV/0!</v>
      </c>
      <c r="GD296" s="101" t="e">
        <f>(GD$40*(1-'Model Assumptions'!$I$993)*$D296)/GD$43</f>
        <v>#DIV/0!</v>
      </c>
      <c r="GE296" s="101" t="e">
        <f>(GE$40*(1-'Model Assumptions'!$I$993)*$D296)/GE$43</f>
        <v>#DIV/0!</v>
      </c>
      <c r="GF296" s="101" t="e">
        <f>(GF$40*(1-'Model Assumptions'!$I$993)*$D296)/GF$43</f>
        <v>#DIV/0!</v>
      </c>
      <c r="GG296" s="101" t="e">
        <f>(GG$40*(1-'Model Assumptions'!$I$993)*$D296)/GG$43</f>
        <v>#DIV/0!</v>
      </c>
      <c r="GH296" s="101" t="e">
        <f>(GH$40*(1-'Model Assumptions'!$I$993)*$D296)/GH$43</f>
        <v>#DIV/0!</v>
      </c>
      <c r="GI296" s="101" t="e">
        <f>(GI$40*(1-'Model Assumptions'!$I$993)*$D296)/GI$43</f>
        <v>#DIV/0!</v>
      </c>
      <c r="GJ296" s="101" t="e">
        <f>(GJ$40*(1-'Model Assumptions'!$I$993)*$D296)/GJ$43</f>
        <v>#DIV/0!</v>
      </c>
      <c r="GK296" s="101" t="e">
        <f>(GK$40*(1-'Model Assumptions'!$I$993)*$D296)/GK$43</f>
        <v>#DIV/0!</v>
      </c>
      <c r="GL296" s="101" t="e">
        <f>(GL$40*(1-'Model Assumptions'!$I$993)*$D296)/GL$43</f>
        <v>#DIV/0!</v>
      </c>
      <c r="GM296" s="101" t="e">
        <f>(GM$40*(1-'Model Assumptions'!$I$993)*$D296)/GM$43</f>
        <v>#DIV/0!</v>
      </c>
      <c r="GN296" s="101" t="e">
        <f>(GN$40*(1-'Model Assumptions'!$I$993)*$D296)/GN$43</f>
        <v>#DIV/0!</v>
      </c>
      <c r="GO296" s="101" t="e">
        <f>(GO$40*(1-'Model Assumptions'!$I$993)*$D296)/GO$43</f>
        <v>#DIV/0!</v>
      </c>
      <c r="GP296" s="101" t="e">
        <f>(GP$40*(1-'Model Assumptions'!$I$993)*$D296)/GP$43</f>
        <v>#DIV/0!</v>
      </c>
      <c r="GQ296" s="101" t="e">
        <f>(GQ$40*(1-'Model Assumptions'!$I$993)*$D296)/GQ$43</f>
        <v>#DIV/0!</v>
      </c>
      <c r="GR296" s="101" t="e">
        <f>(GR$40*(1-'Model Assumptions'!$I$993)*$D296)/GR$43</f>
        <v>#DIV/0!</v>
      </c>
      <c r="GS296" s="101" t="e">
        <f>(GS$40*(1-'Model Assumptions'!$I$993)*$D296)/GS$43</f>
        <v>#DIV/0!</v>
      </c>
      <c r="GT296" s="101" t="e">
        <f>(GT$40*(1-'Model Assumptions'!$I$993)*$D296)/GT$43</f>
        <v>#DIV/0!</v>
      </c>
      <c r="GU296" s="101" t="e">
        <f>(GU$40*(1-'Model Assumptions'!$I$993)*$D296)/GU$43</f>
        <v>#DIV/0!</v>
      </c>
      <c r="GV296" s="101" t="e">
        <f>(GV$40*(1-'Model Assumptions'!$I$993)*$D296)/GV$43</f>
        <v>#DIV/0!</v>
      </c>
      <c r="GX296" s="230"/>
    </row>
    <row r="297" spans="1:206" ht="12" hidden="1" customHeight="1" x14ac:dyDescent="0.2">
      <c r="A297" s="230"/>
      <c r="B297" s="230"/>
      <c r="C297" s="102">
        <f t="shared" si="382"/>
        <v>51</v>
      </c>
      <c r="D297" s="122">
        <f>1/(1+'Model Assumptions'!$I$991/12)^C296</f>
        <v>0.81228784929486553</v>
      </c>
      <c r="E297" s="101">
        <f>(E$40*(1-'Model Assumptions'!$I$993)*$D297)/E$43</f>
        <v>90.31767674720912</v>
      </c>
      <c r="F297" s="101">
        <f>(F$40*(1-'Model Assumptions'!$I$993)*$D297)/F$43</f>
        <v>87.978998493108051</v>
      </c>
      <c r="G297" s="101">
        <f>(G$40*(1-'Model Assumptions'!$I$993)*$D297)/G$43</f>
        <v>80.962963730804802</v>
      </c>
      <c r="H297" s="101">
        <f>(H$40*(1-'Model Assumptions'!$I$993)*$D297)/H$43</f>
        <v>60.655808112825639</v>
      </c>
      <c r="I297" s="101">
        <f>(I$40*(1-'Model Assumptions'!$I$993)*$D297)/I$43</f>
        <v>58.223330919327218</v>
      </c>
      <c r="J297" s="101">
        <f>(J$40*(1-'Model Assumptions'!$I$993)*$D297)/J$43</f>
        <v>51.676290854010603</v>
      </c>
      <c r="K297" s="101">
        <f>(K$40*(1-'Model Assumptions'!$I$993)*$D297)/K$43</f>
        <v>102.91128602669555</v>
      </c>
      <c r="L297" s="101">
        <f>(L$40*(1-'Model Assumptions'!$I$993)*$D297)/L$43</f>
        <v>100.38217703992541</v>
      </c>
      <c r="M297" s="101">
        <f>(M$40*(1-'Model Assumptions'!$I$993)*$D297)/M$43</f>
        <v>92.79485007961496</v>
      </c>
      <c r="N297" s="101">
        <f>(N$40*(1-'Model Assumptions'!$I$993)*$D297)/N$43</f>
        <v>69.785151865443083</v>
      </c>
      <c r="O297" s="101">
        <f>(O$40*(1-'Model Assumptions'!$I$993)*$D297)/O$43</f>
        <v>67.155004423818781</v>
      </c>
      <c r="P297" s="101">
        <f>(P$40*(1-'Model Assumptions'!$I$993)*$D297)/P$43</f>
        <v>60.072869737779179</v>
      </c>
      <c r="Q297" s="101">
        <f>(Q$40*(1-'Model Assumptions'!$I$993)*$D297)/Q$43</f>
        <v>102.79954567942691</v>
      </c>
      <c r="R297" s="101">
        <f>(R$40*(1-'Model Assumptions'!$I$993)*$D297)/R$43</f>
        <v>100.27358430807278</v>
      </c>
      <c r="S297" s="101">
        <f>(S$40*(1-'Model Assumptions'!$I$993)*$D297)/S$43</f>
        <v>92.694126386302415</v>
      </c>
      <c r="T297" s="101">
        <f>(T$40*(1-'Model Assumptions'!$I$993)*$D297)/T$43</f>
        <v>69.70835004929225</v>
      </c>
      <c r="U297" s="101">
        <f>(U$40*(1-'Model Assumptions'!$I$993)*$D297)/U$43</f>
        <v>67.081979746167178</v>
      </c>
      <c r="V297" s="101">
        <f>(V$40*(1-'Model Assumptions'!$I$993)*$D297)/V$43</f>
        <v>60.00739933712601</v>
      </c>
      <c r="W297" s="101">
        <f>(W$40*(1-'Model Assumptions'!$I$993)*$D297)/W$43</f>
        <v>187.60260021777322</v>
      </c>
      <c r="X297" s="101">
        <f>(X$40*(1-'Model Assumptions'!$I$993)*$D297)/X$43</f>
        <v>184.18586368368611</v>
      </c>
      <c r="Y297" s="101">
        <f>(Y$40*(1-'Model Assumptions'!$I$993)*$D297)/Y$43</f>
        <v>173.93408027371675</v>
      </c>
      <c r="Z297" s="101">
        <f>(Z$40*(1-'Model Assumptions'!$I$993)*$D297)/Z$43</f>
        <v>133.13280068204699</v>
      </c>
      <c r="AA297" s="101">
        <f>(AA$40*(1-'Model Assumptions'!$I$993)*$D297)/AA$43</f>
        <v>129.5797724004463</v>
      </c>
      <c r="AB297" s="101">
        <f>(AB$40*(1-'Model Assumptions'!$I$993)*$D297)/AB$43</f>
        <v>120.0122805819192</v>
      </c>
      <c r="AC297" s="101">
        <f>(AC$40*(1-'Model Assumptions'!$I$993)*$D297)/AC$43</f>
        <v>160.72196456498287</v>
      </c>
      <c r="AD297" s="101">
        <f>(AD$40*(1-'Model Assumptions'!$I$993)*$D297)/AD$43</f>
        <v>157.29578518464771</v>
      </c>
      <c r="AE297" s="101">
        <f>(AE$40*(1-'Model Assumptions'!$I$993)*$D297)/AE$43</f>
        <v>147.0156732359342</v>
      </c>
      <c r="AF297" s="101">
        <f>(AF$40*(1-'Model Assumptions'!$I$993)*$D297)/AF$43</f>
        <v>111.58170745165764</v>
      </c>
      <c r="AG297" s="101">
        <f>(AG$40*(1-'Model Assumptions'!$I$993)*$D297)/AG$43</f>
        <v>108.0173477545593</v>
      </c>
      <c r="AH297" s="101">
        <f>(AH$40*(1-'Model Assumptions'!$I$993)*$D297)/AH$43</f>
        <v>98.422156920371236</v>
      </c>
      <c r="AI297" s="101">
        <f>(AI$40*(1-'Model Assumptions'!$I$993)*$D297)/AI$43</f>
        <v>188.05900445309575</v>
      </c>
      <c r="AJ297" s="101">
        <f>(AJ$40*(1-'Model Assumptions'!$I$993)*$D297)/AJ$43</f>
        <v>184.36842537781513</v>
      </c>
      <c r="AK297" s="101">
        <f>(AK$40*(1-'Model Assumptions'!$I$993)*$D297)/AK$43</f>
        <v>173.2935405365572</v>
      </c>
      <c r="AL297" s="101">
        <f>(AL$40*(1-'Model Assumptions'!$I$993)*$D297)/AL$43</f>
        <v>132.13815421058541</v>
      </c>
      <c r="AM297" s="101">
        <f>(AM$40*(1-'Model Assumptions'!$I$993)*$D297)/AM$43</f>
        <v>128.29932244921036</v>
      </c>
      <c r="AN297" s="101">
        <f>(AN$40*(1-'Model Assumptions'!$I$993)*$D297)/AN$43</f>
        <v>117.96381246917493</v>
      </c>
      <c r="AO297" s="101">
        <f>(AO$40*(1-'Model Assumptions'!$I$993)*$D297)/AO$43</f>
        <v>168.47611514234225</v>
      </c>
      <c r="AP297" s="101">
        <f>(AP$40*(1-'Model Assumptions'!$I$993)*$D297)/AP$43</f>
        <v>164.88625976037417</v>
      </c>
      <c r="AQ297" s="101">
        <f>(AQ$40*(1-'Model Assumptions'!$I$993)*$D297)/AQ$43</f>
        <v>154.11669361446994</v>
      </c>
      <c r="AR297" s="101">
        <f>(AR$40*(1-'Model Assumptions'!$I$993)*$D297)/AR$43</f>
        <v>116.97420218237902</v>
      </c>
      <c r="AS297" s="101">
        <f>(AS$40*(1-'Model Assumptions'!$I$993)*$D297)/AS$43</f>
        <v>113.24113029898213</v>
      </c>
      <c r="AT297" s="101">
        <f>(AT$40*(1-'Model Assumptions'!$I$993)*$D297)/AT$43</f>
        <v>103.18890570638831</v>
      </c>
      <c r="AU297" s="101">
        <f>(AU$40*(1-'Model Assumptions'!$I$993)*$D297)/AU$43</f>
        <v>202.92991348607094</v>
      </c>
      <c r="AV297" s="101">
        <f>(AV$40*(1-'Model Assumptions'!$I$993)*$D297)/AV$43</f>
        <v>199.09769171706952</v>
      </c>
      <c r="AW297" s="101">
        <f>(AW$40*(1-'Model Assumptions'!$I$993)*$D297)/AW$43</f>
        <v>187.60417402548123</v>
      </c>
      <c r="AX297" s="101">
        <f>(AX$40*(1-'Model Assumptions'!$I$993)*$D297)/AX$43</f>
        <v>143.33988795310884</v>
      </c>
      <c r="AY297" s="101">
        <f>(AY$40*(1-'Model Assumptions'!$I$993)*$D297)/AY$43</f>
        <v>139.35500683643056</v>
      </c>
      <c r="AZ297" s="101">
        <f>(AZ$40*(1-'Model Assumptions'!$I$993)*$D297)/AZ$43</f>
        <v>128.62793349864256</v>
      </c>
      <c r="BA297" s="101">
        <f>(BA$40*(1-'Model Assumptions'!$I$993)*$D297)/BA$43</f>
        <v>163.15664508927247</v>
      </c>
      <c r="BB297" s="101">
        <f>(BB$40*(1-'Model Assumptions'!$I$993)*$D297)/BB$43</f>
        <v>158.74998350684785</v>
      </c>
      <c r="BC297" s="101">
        <f>(BC$40*(1-'Model Assumptions'!$I$993)*$D297)/BC$43</f>
        <v>145.53472018269795</v>
      </c>
      <c r="BD297" s="101">
        <f>(BD$40*(1-'Model Assumptions'!$I$993)*$D297)/BD$43</f>
        <v>108.67331080725738</v>
      </c>
      <c r="BE297" s="101">
        <f>(BE$40*(1-'Model Assumptions'!$I$993)*$D297)/BE$43</f>
        <v>104.09290085386856</v>
      </c>
      <c r="BF297" s="101">
        <f>(BF$40*(1-'Model Assumptions'!$I$993)*$D297)/BF$43</f>
        <v>91.75676651541238</v>
      </c>
      <c r="BG297" s="101">
        <f>(BG$40*(1-'Model Assumptions'!$I$993)*$D297)/BG$43</f>
        <v>207.02653495001786</v>
      </c>
      <c r="BH297" s="101">
        <f>(BH$40*(1-'Model Assumptions'!$I$993)*$D297)/BH$43</f>
        <v>202.6245947907172</v>
      </c>
      <c r="BI297" s="101">
        <f>(BI$40*(1-'Model Assumptions'!$I$993)*$D297)/BI$43</f>
        <v>189.42034812052336</v>
      </c>
      <c r="BJ297" s="101">
        <f>(BJ$40*(1-'Model Assumptions'!$I$993)*$D297)/BJ$43</f>
        <v>143.78936743451615</v>
      </c>
      <c r="BK297" s="101">
        <f>(BK$40*(1-'Model Assumptions'!$I$993)*$D297)/BK$43</f>
        <v>139.21147557346018</v>
      </c>
      <c r="BL297" s="101">
        <f>(BL$40*(1-'Model Assumptions'!$I$993)*$D297)/BL$43</f>
        <v>126.88793169666806</v>
      </c>
      <c r="BM297" s="101">
        <f>(BM$40*(1-'Model Assumptions'!$I$993)*$D297)/BM$43</f>
        <v>213.50117986076603</v>
      </c>
      <c r="BN297" s="101">
        <f>(BN$40*(1-'Model Assumptions'!$I$993)*$D297)/BN$43</f>
        <v>208.54525938824634</v>
      </c>
      <c r="BO297" s="101">
        <f>(BO$40*(1-'Model Assumptions'!$I$993)*$D297)/BO$43</f>
        <v>193.6806455861032</v>
      </c>
      <c r="BP297" s="101">
        <f>(BP$40*(1-'Model Assumptions'!$I$993)*$D297)/BP$43</f>
        <v>146.22310367418098</v>
      </c>
      <c r="BQ297" s="101">
        <f>(BQ$40*(1-'Model Assumptions'!$I$993)*$D297)/BQ$43</f>
        <v>141.06982771507697</v>
      </c>
      <c r="BR297" s="101">
        <f>(BR$40*(1-'Model Assumptions'!$I$993)*$D297)/BR$43</f>
        <v>127.19513896127135</v>
      </c>
      <c r="BS297" s="101">
        <f>(BS$40*(1-'Model Assumptions'!$I$993)*$D297)/BS$43</f>
        <v>179.15754805659799</v>
      </c>
      <c r="BT297" s="101">
        <f>(BT$40*(1-'Model Assumptions'!$I$993)*$D297)/BT$43</f>
        <v>174.79023166687355</v>
      </c>
      <c r="BU297" s="101">
        <f>(BU$40*(1-'Model Assumptions'!$I$993)*$D297)/BU$43</f>
        <v>161.6914301131163</v>
      </c>
      <c r="BV297" s="101">
        <f>(BV$40*(1-'Model Assumptions'!$I$993)*$D297)/BV$43</f>
        <v>121.66918533691086</v>
      </c>
      <c r="BW297" s="101">
        <f>(BW$40*(1-'Model Assumptions'!$I$993)*$D297)/BW$43</f>
        <v>117.12780581468064</v>
      </c>
      <c r="BX297" s="101">
        <f>(BX$40*(1-'Model Assumptions'!$I$993)*$D297)/BX$43</f>
        <v>104.90120849270187</v>
      </c>
      <c r="BY297" s="101">
        <f>(BY$40*(1-'Model Assumptions'!$I$993)*$D297)/BY$43</f>
        <v>244.92382455886977</v>
      </c>
      <c r="BZ297" s="101">
        <f>(BZ$40*(1-'Model Assumptions'!$I$993)*$D297)/BZ$43</f>
        <v>239.72396389160872</v>
      </c>
      <c r="CA297" s="101">
        <f>(CA$40*(1-'Model Assumptions'!$I$993)*$D297)/CA$43</f>
        <v>224.1259556975335</v>
      </c>
      <c r="CB297" s="101">
        <f>(CB$40*(1-'Model Assumptions'!$I$993)*$D297)/CB$43</f>
        <v>170.15001702058041</v>
      </c>
      <c r="CC297" s="101">
        <f>(CC$40*(1-'Model Assumptions'!$I$993)*$D297)/CC$43</f>
        <v>164.74241373586216</v>
      </c>
      <c r="CD297" s="101">
        <f>(CD$40*(1-'Model Assumptions'!$I$993)*$D297)/CD$43</f>
        <v>150.18406291369755</v>
      </c>
      <c r="CE297" s="101">
        <f>(CE$40*(1-'Model Assumptions'!$I$993)*$D297)/CE$43</f>
        <v>240.77684124826661</v>
      </c>
      <c r="CF297" s="101">
        <f>(CF$40*(1-'Model Assumptions'!$I$993)*$D297)/CF$43</f>
        <v>234.92699799759791</v>
      </c>
      <c r="CG297" s="101">
        <f>(CG$40*(1-'Model Assumptions'!$I$993)*$D297)/CG$43</f>
        <v>217.37274682246769</v>
      </c>
      <c r="CH297" s="101">
        <f>(CH$40*(1-'Model Assumptions'!$I$993)*$D297)/CH$43</f>
        <v>163.60045886293099</v>
      </c>
      <c r="CI297" s="101">
        <f>(CI$40*(1-'Model Assumptions'!$I$993)*$D297)/CI$43</f>
        <v>157.51548874068573</v>
      </c>
      <c r="CJ297" s="101">
        <f>(CJ$40*(1-'Model Assumptions'!$I$993)*$D297)/CJ$43</f>
        <v>141.13152097723091</v>
      </c>
      <c r="CK297" s="101">
        <f>(CK$40*(1-'Model Assumptions'!$I$993)*$D297)/CK$43</f>
        <v>306.6800390211352</v>
      </c>
      <c r="CL297" s="101">
        <f>(CL$40*(1-'Model Assumptions'!$I$993)*$D297)/CL$43</f>
        <v>300.44303907429628</v>
      </c>
      <c r="CM297" s="101">
        <f>(CM$40*(1-'Model Assumptions'!$I$993)*$D297)/CM$43</f>
        <v>281.73203923377963</v>
      </c>
      <c r="CN297" s="101">
        <f>(CN$40*(1-'Model Assumptions'!$I$993)*$D297)/CN$43</f>
        <v>214.40926690828712</v>
      </c>
      <c r="CO297" s="101">
        <f>(CO$40*(1-'Model Assumptions'!$I$993)*$D297)/CO$43</f>
        <v>207.92266105895806</v>
      </c>
      <c r="CP297" s="101">
        <f>(CP$40*(1-'Model Assumptions'!$I$993)*$D297)/CP$43</f>
        <v>190.45969073089239</v>
      </c>
      <c r="CQ297" s="101">
        <f>(CQ$40*(1-'Model Assumptions'!$I$993)*$D297)/CQ$43</f>
        <v>354.08312718636029</v>
      </c>
      <c r="CR297" s="101">
        <f>(CR$40*(1-'Model Assumptions'!$I$993)*$D297)/CR$43</f>
        <v>346.88925215305204</v>
      </c>
      <c r="CS297" s="101">
        <f>(CS$40*(1-'Model Assumptions'!$I$993)*$D297)/CS$43</f>
        <v>325.30605324541938</v>
      </c>
      <c r="CT297" s="101">
        <f>(CT$40*(1-'Model Assumptions'!$I$993)*$D297)/CT$43</f>
        <v>247.58135625461347</v>
      </c>
      <c r="CU297" s="101">
        <f>(CU$40*(1-'Model Assumptions'!$I$993)*$D297)/CU$43</f>
        <v>240.10010393382282</v>
      </c>
      <c r="CV297" s="101">
        <f>(CV$40*(1-'Model Assumptions'!$I$993)*$D297)/CV$43</f>
        <v>219.95536527131014</v>
      </c>
      <c r="CW297" s="101">
        <f>(CW$40*(1-'Model Assumptions'!$I$993)*$D297)/CW$43</f>
        <v>321.3919934756014</v>
      </c>
      <c r="CX297" s="101">
        <f>(CX$40*(1-'Model Assumptions'!$I$993)*$D297)/CX$43</f>
        <v>313.95732586296788</v>
      </c>
      <c r="CY297" s="101">
        <f>(CY$40*(1-'Model Assumptions'!$I$993)*$D297)/CY$43</f>
        <v>291.65017540965113</v>
      </c>
      <c r="CZ297" s="101">
        <f>(CZ$40*(1-'Model Assumptions'!$I$993)*$D297)/CZ$43</f>
        <v>220.23487352025253</v>
      </c>
      <c r="DA297" s="101">
        <f>(DA$40*(1-'Model Assumptions'!$I$993)*$D297)/DA$43</f>
        <v>212.50181196618047</v>
      </c>
      <c r="DB297" s="101">
        <f>(DB$40*(1-'Model Assumptions'!$I$993)*$D297)/DB$43</f>
        <v>191.68222455847362</v>
      </c>
      <c r="DC297" s="101">
        <f>(DC$40*(1-'Model Assumptions'!$I$993)*$D297)/DC$43</f>
        <v>63.191527091969412</v>
      </c>
      <c r="DD297" s="101">
        <f>(DD$40*(1-'Model Assumptions'!$I$993)*$D297)/DD$43</f>
        <v>60.728518028935632</v>
      </c>
      <c r="DE297" s="101">
        <f>(DE$40*(1-'Model Assumptions'!$I$993)*$D297)/DE$43</f>
        <v>55.805647518284104</v>
      </c>
      <c r="DF297" s="101">
        <f>(DF$40*(1-'Model Assumptions'!$I$993)*$D297)/DF$43</f>
        <v>38.341732905593638</v>
      </c>
      <c r="DG297" s="101">
        <f>(DG$40*(1-'Model Assumptions'!$I$993)*$D297)/DG$43</f>
        <v>35.782092049288124</v>
      </c>
      <c r="DH297" s="101">
        <f>(DH$40*(1-'Model Assumptions'!$I$993)*$D297)/DH$43</f>
        <v>30.857962492470179</v>
      </c>
      <c r="DI297" s="101">
        <f>(DI$40*(1-'Model Assumptions'!$I$993)*$D297)/DI$43</f>
        <v>52.942891297416104</v>
      </c>
      <c r="DJ297" s="101">
        <f>(DJ$40*(1-'Model Assumptions'!$I$993)*$D297)/DJ$43</f>
        <v>50.868612738260488</v>
      </c>
      <c r="DK297" s="101">
        <f>(DK$40*(1-'Model Assumptions'!$I$993)*$D297)/DK$43</f>
        <v>46.718481812241286</v>
      </c>
      <c r="DL297" s="101">
        <f>(DL$40*(1-'Model Assumptions'!$I$993)*$D297)/DL$43</f>
        <v>32.061610627555311</v>
      </c>
      <c r="DM297" s="101">
        <f>(DM$40*(1-'Model Assumptions'!$I$993)*$D297)/DM$43</f>
        <v>29.903605498333643</v>
      </c>
      <c r="DN297" s="101">
        <f>(DN$40*(1-'Model Assumptions'!$I$993)*$D297)/DN$43</f>
        <v>25.753789333856034</v>
      </c>
      <c r="DO297" s="101">
        <f>(DO$40*(1-'Model Assumptions'!$I$993)*$D297)/DO$43</f>
        <v>65.68601230916336</v>
      </c>
      <c r="DP297" s="101">
        <f>(DP$40*(1-'Model Assumptions'!$I$993)*$D297)/DP$43</f>
        <v>63.309562670070072</v>
      </c>
      <c r="DQ297" s="101">
        <f>(DQ$40*(1-'Model Assumptions'!$I$993)*$D297)/DQ$43</f>
        <v>58.555089584175484</v>
      </c>
      <c r="DR297" s="101">
        <f>(DR$40*(1-'Model Assumptions'!$I$993)*$D297)/DR$43</f>
        <v>40.760360591261559</v>
      </c>
      <c r="DS297" s="101">
        <f>(DS$40*(1-'Model Assumptions'!$I$993)*$D297)/DS$43</f>
        <v>38.28885296660453</v>
      </c>
      <c r="DT297" s="101">
        <f>(DT$40*(1-'Model Assumptions'!$I$993)*$D297)/DT$43</f>
        <v>33.535953688417955</v>
      </c>
      <c r="DU297" s="101">
        <f>(DU$40*(1-'Model Assumptions'!$I$993)*$D297)/DU$43</f>
        <v>96.183258074957919</v>
      </c>
      <c r="DV297" s="101">
        <f>(DV$40*(1-'Model Assumptions'!$I$993)*$D297)/DV$43</f>
        <v>92.476940922597194</v>
      </c>
      <c r="DW297" s="101">
        <f>(DW$40*(1-'Model Assumptions'!$I$993)*$D297)/DW$43</f>
        <v>85.062732810167716</v>
      </c>
      <c r="DX297" s="101">
        <f>(DX$40*(1-'Model Assumptions'!$I$993)*$D297)/DX$43</f>
        <v>58.560755291924316</v>
      </c>
      <c r="DY297" s="101">
        <f>(DY$40*(1-'Model Assumptions'!$I$993)*$D297)/DY$43</f>
        <v>54.705555930385955</v>
      </c>
      <c r="DZ297" s="101">
        <f>(DZ$40*(1-'Model Assumptions'!$I$993)*$D297)/DZ$43</f>
        <v>47.292292102581293</v>
      </c>
      <c r="EA297" s="101">
        <f>(EA$40*(1-'Model Assumptions'!$I$993)*$D297)/EA$43</f>
        <v>151.34207062525039</v>
      </c>
      <c r="EB297" s="101">
        <f>(EB$40*(1-'Model Assumptions'!$I$993)*$D297)/EB$43</f>
        <v>147.73332955078624</v>
      </c>
      <c r="EC297" s="101">
        <f>(EC$40*(1-'Model Assumptions'!$I$993)*$D297)/EC$43</f>
        <v>140.51427359414984</v>
      </c>
      <c r="ED297" s="101">
        <f>(ED$40*(1-'Model Assumptions'!$I$993)*$D297)/ED$43</f>
        <v>103.17253810622501</v>
      </c>
      <c r="EE297" s="101">
        <f>(EE$40*(1-'Model Assumptions'!$I$993)*$D297)/EE$43</f>
        <v>99.419321484165621</v>
      </c>
      <c r="EF297" s="101">
        <f>(EF$40*(1-'Model Assumptions'!$I$993)*$D297)/EF$43</f>
        <v>92.201209812154062</v>
      </c>
      <c r="EG297" s="101" t="e">
        <f>(EG$40*(1-'Model Assumptions'!$I$993)*$D297)/EG$43</f>
        <v>#DIV/0!</v>
      </c>
      <c r="EH297" s="101" t="e">
        <f>(EH$40*(1-'Model Assumptions'!$I$993)*$D297)/EH$43</f>
        <v>#DIV/0!</v>
      </c>
      <c r="EI297" s="101" t="e">
        <f>(EI$40*(1-'Model Assumptions'!$I$993)*$D297)/EI$43</f>
        <v>#DIV/0!</v>
      </c>
      <c r="EJ297" s="101" t="e">
        <f>(EJ$40*(1-'Model Assumptions'!$I$993)*$D297)/EJ$43</f>
        <v>#DIV/0!</v>
      </c>
      <c r="EK297" s="101" t="e">
        <f>(EK$40*(1-'Model Assumptions'!$I$993)*$D297)/EK$43</f>
        <v>#DIV/0!</v>
      </c>
      <c r="EL297" s="101" t="e">
        <f>(EL$40*(1-'Model Assumptions'!$I$993)*$D297)/EL$43</f>
        <v>#DIV/0!</v>
      </c>
      <c r="EM297" s="101" t="e">
        <f>(EM$40*(1-'Model Assumptions'!$I$993)*$D297)/EM$43</f>
        <v>#DIV/0!</v>
      </c>
      <c r="EN297" s="101" t="e">
        <f>(EN$40*(1-'Model Assumptions'!$I$993)*$D297)/EN$43</f>
        <v>#DIV/0!</v>
      </c>
      <c r="EO297" s="101" t="e">
        <f>(EO$40*(1-'Model Assumptions'!$I$993)*$D297)/EO$43</f>
        <v>#DIV/0!</v>
      </c>
      <c r="EP297" s="101" t="e">
        <f>(EP$40*(1-'Model Assumptions'!$I$993)*$D297)/EP$43</f>
        <v>#DIV/0!</v>
      </c>
      <c r="EQ297" s="101" t="e">
        <f>(EQ$40*(1-'Model Assumptions'!$I$993)*$D297)/EQ$43</f>
        <v>#DIV/0!</v>
      </c>
      <c r="ER297" s="101" t="e">
        <f>(ER$40*(1-'Model Assumptions'!$I$993)*$D297)/ER$43</f>
        <v>#DIV/0!</v>
      </c>
      <c r="ES297" s="101" t="e">
        <f>(ES$40*(1-'Model Assumptions'!$I$993)*$D297)/ES$43</f>
        <v>#DIV/0!</v>
      </c>
      <c r="ET297" s="101" t="e">
        <f>(ET$40*(1-'Model Assumptions'!$I$993)*$D297)/ET$43</f>
        <v>#DIV/0!</v>
      </c>
      <c r="EU297" s="101" t="e">
        <f>(EU$40*(1-'Model Assumptions'!$I$993)*$D297)/EU$43</f>
        <v>#DIV/0!</v>
      </c>
      <c r="EV297" s="101" t="e">
        <f>(EV$40*(1-'Model Assumptions'!$I$993)*$D297)/EV$43</f>
        <v>#DIV/0!</v>
      </c>
      <c r="EW297" s="101" t="e">
        <f>(EW$40*(1-'Model Assumptions'!$I$993)*$D297)/EW$43</f>
        <v>#DIV/0!</v>
      </c>
      <c r="EX297" s="101" t="e">
        <f>(EX$40*(1-'Model Assumptions'!$I$993)*$D297)/EX$43</f>
        <v>#DIV/0!</v>
      </c>
      <c r="EY297" s="101" t="e">
        <f>(EY$40*(1-'Model Assumptions'!$I$993)*$D297)/EY$43</f>
        <v>#DIV/0!</v>
      </c>
      <c r="EZ297" s="101" t="e">
        <f>(EZ$40*(1-'Model Assumptions'!$I$993)*$D297)/EZ$43</f>
        <v>#DIV/0!</v>
      </c>
      <c r="FA297" s="101" t="e">
        <f>(FA$40*(1-'Model Assumptions'!$I$993)*$D297)/FA$43</f>
        <v>#DIV/0!</v>
      </c>
      <c r="FB297" s="101" t="e">
        <f>(FB$40*(1-'Model Assumptions'!$I$993)*$D297)/FB$43</f>
        <v>#DIV/0!</v>
      </c>
      <c r="FC297" s="101" t="e">
        <f>(FC$40*(1-'Model Assumptions'!$I$993)*$D297)/FC$43</f>
        <v>#DIV/0!</v>
      </c>
      <c r="FD297" s="101" t="e">
        <f>(FD$40*(1-'Model Assumptions'!$I$993)*$D297)/FD$43</f>
        <v>#DIV/0!</v>
      </c>
      <c r="FE297" s="101" t="e">
        <f>(FE$40*(1-'Model Assumptions'!$I$993)*$D297)/FE$43</f>
        <v>#DIV/0!</v>
      </c>
      <c r="FF297" s="101" t="e">
        <f>(FF$40*(1-'Model Assumptions'!$I$993)*$D297)/FF$43</f>
        <v>#DIV/0!</v>
      </c>
      <c r="FG297" s="101" t="e">
        <f>(FG$40*(1-'Model Assumptions'!$I$993)*$D297)/FG$43</f>
        <v>#DIV/0!</v>
      </c>
      <c r="FH297" s="101" t="e">
        <f>(FH$40*(1-'Model Assumptions'!$I$993)*$D297)/FH$43</f>
        <v>#DIV/0!</v>
      </c>
      <c r="FI297" s="101" t="e">
        <f>(FI$40*(1-'Model Assumptions'!$I$993)*$D297)/FI$43</f>
        <v>#DIV/0!</v>
      </c>
      <c r="FJ297" s="101" t="e">
        <f>(FJ$40*(1-'Model Assumptions'!$I$993)*$D297)/FJ$43</f>
        <v>#DIV/0!</v>
      </c>
      <c r="FK297" s="101" t="e">
        <f>(FK$40*(1-'Model Assumptions'!$I$993)*$D297)/FK$43</f>
        <v>#DIV/0!</v>
      </c>
      <c r="FL297" s="101" t="e">
        <f>(FL$40*(1-'Model Assumptions'!$I$993)*$D297)/FL$43</f>
        <v>#DIV/0!</v>
      </c>
      <c r="FM297" s="101" t="e">
        <f>(FM$40*(1-'Model Assumptions'!$I$993)*$D297)/FM$43</f>
        <v>#DIV/0!</v>
      </c>
      <c r="FN297" s="101" t="e">
        <f>(FN$40*(1-'Model Assumptions'!$I$993)*$D297)/FN$43</f>
        <v>#DIV/0!</v>
      </c>
      <c r="FO297" s="101" t="e">
        <f>(FO$40*(1-'Model Assumptions'!$I$993)*$D297)/FO$43</f>
        <v>#DIV/0!</v>
      </c>
      <c r="FP297" s="101" t="e">
        <f>(FP$40*(1-'Model Assumptions'!$I$993)*$D297)/FP$43</f>
        <v>#DIV/0!</v>
      </c>
      <c r="FQ297" s="101" t="e">
        <f>(FQ$40*(1-'Model Assumptions'!$I$993)*$D297)/FQ$43</f>
        <v>#DIV/0!</v>
      </c>
      <c r="FR297" s="101" t="e">
        <f>(FR$40*(1-'Model Assumptions'!$I$993)*$D297)/FR$43</f>
        <v>#DIV/0!</v>
      </c>
      <c r="FS297" s="101" t="e">
        <f>(FS$40*(1-'Model Assumptions'!$I$993)*$D297)/FS$43</f>
        <v>#DIV/0!</v>
      </c>
      <c r="FT297" s="101" t="e">
        <f>(FT$40*(1-'Model Assumptions'!$I$993)*$D297)/FT$43</f>
        <v>#DIV/0!</v>
      </c>
      <c r="FU297" s="101" t="e">
        <f>(FU$40*(1-'Model Assumptions'!$I$993)*$D297)/FU$43</f>
        <v>#DIV/0!</v>
      </c>
      <c r="FV297" s="101" t="e">
        <f>(FV$40*(1-'Model Assumptions'!$I$993)*$D297)/FV$43</f>
        <v>#DIV/0!</v>
      </c>
      <c r="FW297" s="101" t="e">
        <f>(FW$40*(1-'Model Assumptions'!$I$993)*$D297)/FW$43</f>
        <v>#DIV/0!</v>
      </c>
      <c r="FX297" s="101" t="e">
        <f>(FX$40*(1-'Model Assumptions'!$I$993)*$D297)/FX$43</f>
        <v>#DIV/0!</v>
      </c>
      <c r="FY297" s="101" t="e">
        <f>(FY$40*(1-'Model Assumptions'!$I$993)*$D297)/FY$43</f>
        <v>#DIV/0!</v>
      </c>
      <c r="FZ297" s="101" t="e">
        <f>(FZ$40*(1-'Model Assumptions'!$I$993)*$D297)/FZ$43</f>
        <v>#DIV/0!</v>
      </c>
      <c r="GA297" s="101" t="e">
        <f>(GA$40*(1-'Model Assumptions'!$I$993)*$D297)/GA$43</f>
        <v>#DIV/0!</v>
      </c>
      <c r="GB297" s="101" t="e">
        <f>(GB$40*(1-'Model Assumptions'!$I$993)*$D297)/GB$43</f>
        <v>#DIV/0!</v>
      </c>
      <c r="GC297" s="101" t="e">
        <f>(GC$40*(1-'Model Assumptions'!$I$993)*$D297)/GC$43</f>
        <v>#DIV/0!</v>
      </c>
      <c r="GD297" s="101" t="e">
        <f>(GD$40*(1-'Model Assumptions'!$I$993)*$D297)/GD$43</f>
        <v>#DIV/0!</v>
      </c>
      <c r="GE297" s="101" t="e">
        <f>(GE$40*(1-'Model Assumptions'!$I$993)*$D297)/GE$43</f>
        <v>#DIV/0!</v>
      </c>
      <c r="GF297" s="101" t="e">
        <f>(GF$40*(1-'Model Assumptions'!$I$993)*$D297)/GF$43</f>
        <v>#DIV/0!</v>
      </c>
      <c r="GG297" s="101" t="e">
        <f>(GG$40*(1-'Model Assumptions'!$I$993)*$D297)/GG$43</f>
        <v>#DIV/0!</v>
      </c>
      <c r="GH297" s="101" t="e">
        <f>(GH$40*(1-'Model Assumptions'!$I$993)*$D297)/GH$43</f>
        <v>#DIV/0!</v>
      </c>
      <c r="GI297" s="101" t="e">
        <f>(GI$40*(1-'Model Assumptions'!$I$993)*$D297)/GI$43</f>
        <v>#DIV/0!</v>
      </c>
      <c r="GJ297" s="101" t="e">
        <f>(GJ$40*(1-'Model Assumptions'!$I$993)*$D297)/GJ$43</f>
        <v>#DIV/0!</v>
      </c>
      <c r="GK297" s="101" t="e">
        <f>(GK$40*(1-'Model Assumptions'!$I$993)*$D297)/GK$43</f>
        <v>#DIV/0!</v>
      </c>
      <c r="GL297" s="101" t="e">
        <f>(GL$40*(1-'Model Assumptions'!$I$993)*$D297)/GL$43</f>
        <v>#DIV/0!</v>
      </c>
      <c r="GM297" s="101" t="e">
        <f>(GM$40*(1-'Model Assumptions'!$I$993)*$D297)/GM$43</f>
        <v>#DIV/0!</v>
      </c>
      <c r="GN297" s="101" t="e">
        <f>(GN$40*(1-'Model Assumptions'!$I$993)*$D297)/GN$43</f>
        <v>#DIV/0!</v>
      </c>
      <c r="GO297" s="101" t="e">
        <f>(GO$40*(1-'Model Assumptions'!$I$993)*$D297)/GO$43</f>
        <v>#DIV/0!</v>
      </c>
      <c r="GP297" s="101" t="e">
        <f>(GP$40*(1-'Model Assumptions'!$I$993)*$D297)/GP$43</f>
        <v>#DIV/0!</v>
      </c>
      <c r="GQ297" s="101" t="e">
        <f>(GQ$40*(1-'Model Assumptions'!$I$993)*$D297)/GQ$43</f>
        <v>#DIV/0!</v>
      </c>
      <c r="GR297" s="101" t="e">
        <f>(GR$40*(1-'Model Assumptions'!$I$993)*$D297)/GR$43</f>
        <v>#DIV/0!</v>
      </c>
      <c r="GS297" s="101" t="e">
        <f>(GS$40*(1-'Model Assumptions'!$I$993)*$D297)/GS$43</f>
        <v>#DIV/0!</v>
      </c>
      <c r="GT297" s="101" t="e">
        <f>(GT$40*(1-'Model Assumptions'!$I$993)*$D297)/GT$43</f>
        <v>#DIV/0!</v>
      </c>
      <c r="GU297" s="101" t="e">
        <f>(GU$40*(1-'Model Assumptions'!$I$993)*$D297)/GU$43</f>
        <v>#DIV/0!</v>
      </c>
      <c r="GV297" s="101" t="e">
        <f>(GV$40*(1-'Model Assumptions'!$I$993)*$D297)/GV$43</f>
        <v>#DIV/0!</v>
      </c>
      <c r="GX297" s="230"/>
    </row>
    <row r="298" spans="1:206" ht="12" hidden="1" customHeight="1" x14ac:dyDescent="0.2">
      <c r="A298" s="230"/>
      <c r="B298" s="230"/>
      <c r="C298" s="102">
        <f t="shared" si="382"/>
        <v>52</v>
      </c>
      <c r="D298" s="122">
        <f>1/(1+'Model Assumptions'!$I$991/12)^C297</f>
        <v>0.80891736029364192</v>
      </c>
      <c r="E298" s="101">
        <f>(E$40*(1-'Model Assumptions'!$I$993)*$D298)/E$43</f>
        <v>89.94291460302982</v>
      </c>
      <c r="F298" s="101">
        <f>(F$40*(1-'Model Assumptions'!$I$993)*$D298)/F$43</f>
        <v>87.613940408074384</v>
      </c>
      <c r="G298" s="101">
        <f>(G$40*(1-'Model Assumptions'!$I$993)*$D298)/G$43</f>
        <v>80.627017823208092</v>
      </c>
      <c r="H298" s="101">
        <f>(H$40*(1-'Model Assumptions'!$I$993)*$D298)/H$43</f>
        <v>60.40412426173507</v>
      </c>
      <c r="I298" s="101">
        <f>(I$40*(1-'Model Assumptions'!$I$993)*$D298)/I$43</f>
        <v>57.981740334599714</v>
      </c>
      <c r="J298" s="101">
        <f>(J$40*(1-'Model Assumptions'!$I$993)*$D298)/J$43</f>
        <v>51.461866410632958</v>
      </c>
      <c r="K298" s="101">
        <f>(K$40*(1-'Model Assumptions'!$I$993)*$D298)/K$43</f>
        <v>102.4842682423524</v>
      </c>
      <c r="L298" s="101">
        <f>(L$40*(1-'Model Assumptions'!$I$993)*$D298)/L$43</f>
        <v>99.965653483743139</v>
      </c>
      <c r="M298" s="101">
        <f>(M$40*(1-'Model Assumptions'!$I$993)*$D298)/M$43</f>
        <v>92.409809207915316</v>
      </c>
      <c r="N298" s="101">
        <f>(N$40*(1-'Model Assumptions'!$I$993)*$D298)/N$43</f>
        <v>69.495586919943307</v>
      </c>
      <c r="O298" s="101">
        <f>(O$40*(1-'Model Assumptions'!$I$993)*$D298)/O$43</f>
        <v>66.876352953180529</v>
      </c>
      <c r="P298" s="101">
        <f>(P$40*(1-'Model Assumptions'!$I$993)*$D298)/P$43</f>
        <v>59.823604718120336</v>
      </c>
      <c r="Q298" s="101">
        <f>(Q$40*(1-'Model Assumptions'!$I$993)*$D298)/Q$43</f>
        <v>102.37299154797701</v>
      </c>
      <c r="R298" s="101">
        <f>(R$40*(1-'Model Assumptions'!$I$993)*$D298)/R$43</f>
        <v>99.857511344138871</v>
      </c>
      <c r="S298" s="101">
        <f>(S$40*(1-'Model Assumptions'!$I$993)*$D298)/S$43</f>
        <v>92.309503455238925</v>
      </c>
      <c r="T298" s="101">
        <f>(T$40*(1-'Model Assumptions'!$I$993)*$D298)/T$43</f>
        <v>69.419103783527547</v>
      </c>
      <c r="U298" s="101">
        <f>(U$40*(1-'Model Assumptions'!$I$993)*$D298)/U$43</f>
        <v>66.80363128249013</v>
      </c>
      <c r="V298" s="101">
        <f>(V$40*(1-'Model Assumptions'!$I$993)*$D298)/V$43</f>
        <v>59.758405978880667</v>
      </c>
      <c r="W298" s="101">
        <f>(W$40*(1-'Model Assumptions'!$I$993)*$D298)/W$43</f>
        <v>186.82416619197329</v>
      </c>
      <c r="X298" s="101">
        <f>(X$40*(1-'Model Assumptions'!$I$993)*$D298)/X$43</f>
        <v>183.42160698790317</v>
      </c>
      <c r="Y298" s="101">
        <f>(Y$40*(1-'Model Assumptions'!$I$993)*$D298)/Y$43</f>
        <v>173.21236209830712</v>
      </c>
      <c r="Z298" s="101">
        <f>(Z$40*(1-'Model Assumptions'!$I$993)*$D298)/Z$43</f>
        <v>132.58038242195551</v>
      </c>
      <c r="AA298" s="101">
        <f>(AA$40*(1-'Model Assumptions'!$I$993)*$D298)/AA$43</f>
        <v>129.04209699629504</v>
      </c>
      <c r="AB298" s="101">
        <f>(AB$40*(1-'Model Assumptions'!$I$993)*$D298)/AB$43</f>
        <v>119.51430431394442</v>
      </c>
      <c r="AC298" s="101">
        <f>(AC$40*(1-'Model Assumptions'!$I$993)*$D298)/AC$43</f>
        <v>160.05506844645592</v>
      </c>
      <c r="AD298" s="101">
        <f>(AD$40*(1-'Model Assumptions'!$I$993)*$D298)/AD$43</f>
        <v>156.64310557807238</v>
      </c>
      <c r="AE298" s="101">
        <f>(AE$40*(1-'Model Assumptions'!$I$993)*$D298)/AE$43</f>
        <v>146.40564969553611</v>
      </c>
      <c r="AF298" s="101">
        <f>(AF$40*(1-'Model Assumptions'!$I$993)*$D298)/AF$43</f>
        <v>111.11871281492876</v>
      </c>
      <c r="AG298" s="101">
        <f>(AG$40*(1-'Model Assumptions'!$I$993)*$D298)/AG$43</f>
        <v>107.56914299209224</v>
      </c>
      <c r="AH298" s="101">
        <f>(AH$40*(1-'Model Assumptions'!$I$993)*$D298)/AH$43</f>
        <v>98.013766227755568</v>
      </c>
      <c r="AI298" s="101">
        <f>(AI$40*(1-'Model Assumptions'!$I$993)*$D298)/AI$43</f>
        <v>187.27867663378825</v>
      </c>
      <c r="AJ298" s="101">
        <f>(AJ$40*(1-'Model Assumptions'!$I$993)*$D298)/AJ$43</f>
        <v>183.60341116462914</v>
      </c>
      <c r="AK298" s="101">
        <f>(AK$40*(1-'Model Assumptions'!$I$993)*$D298)/AK$43</f>
        <v>172.57448020238061</v>
      </c>
      <c r="AL298" s="101">
        <f>(AL$40*(1-'Model Assumptions'!$I$993)*$D298)/AL$43</f>
        <v>131.58986311427591</v>
      </c>
      <c r="AM298" s="101">
        <f>(AM$40*(1-'Model Assumptions'!$I$993)*$D298)/AM$43</f>
        <v>127.76696011539619</v>
      </c>
      <c r="AN298" s="101">
        <f>(AN$40*(1-'Model Assumptions'!$I$993)*$D298)/AN$43</f>
        <v>117.47433606888788</v>
      </c>
      <c r="AO298" s="101">
        <f>(AO$40*(1-'Model Assumptions'!$I$993)*$D298)/AO$43</f>
        <v>167.77704412515408</v>
      </c>
      <c r="AP298" s="101">
        <f>(AP$40*(1-'Model Assumptions'!$I$993)*$D298)/AP$43</f>
        <v>164.20208440867137</v>
      </c>
      <c r="AQ298" s="101">
        <f>(AQ$40*(1-'Model Assumptions'!$I$993)*$D298)/AQ$43</f>
        <v>153.47720525922315</v>
      </c>
      <c r="AR298" s="101">
        <f>(AR$40*(1-'Model Assumptions'!$I$993)*$D298)/AR$43</f>
        <v>116.48883204884216</v>
      </c>
      <c r="AS298" s="101">
        <f>(AS$40*(1-'Model Assumptions'!$I$993)*$D298)/AS$43</f>
        <v>112.77125009027264</v>
      </c>
      <c r="AT298" s="101">
        <f>(AT$40*(1-'Model Assumptions'!$I$993)*$D298)/AT$43</f>
        <v>102.76073597316676</v>
      </c>
      <c r="AU298" s="101">
        <f>(AU$40*(1-'Model Assumptions'!$I$993)*$D298)/AU$43</f>
        <v>202.08788065002912</v>
      </c>
      <c r="AV298" s="101">
        <f>(AV$40*(1-'Model Assumptions'!$I$993)*$D298)/AV$43</f>
        <v>198.27156021616875</v>
      </c>
      <c r="AW298" s="101">
        <f>(AW$40*(1-'Model Assumptions'!$I$993)*$D298)/AW$43</f>
        <v>186.82573346935888</v>
      </c>
      <c r="AX298" s="101">
        <f>(AX$40*(1-'Model Assumptions'!$I$993)*$D298)/AX$43</f>
        <v>142.74511663380133</v>
      </c>
      <c r="AY298" s="101">
        <f>(AY$40*(1-'Model Assumptions'!$I$993)*$D298)/AY$43</f>
        <v>138.77677029354078</v>
      </c>
      <c r="AZ298" s="101">
        <f>(AZ$40*(1-'Model Assumptions'!$I$993)*$D298)/AZ$43</f>
        <v>128.09420763350295</v>
      </c>
      <c r="BA298" s="101">
        <f>(BA$40*(1-'Model Assumptions'!$I$993)*$D298)/BA$43</f>
        <v>162.4796465619311</v>
      </c>
      <c r="BB298" s="101">
        <f>(BB$40*(1-'Model Assumptions'!$I$993)*$D298)/BB$43</f>
        <v>158.09126988233808</v>
      </c>
      <c r="BC298" s="101">
        <f>(BC$40*(1-'Model Assumptions'!$I$993)*$D298)/BC$43</f>
        <v>144.93084167571575</v>
      </c>
      <c r="BD298" s="101">
        <f>(BD$40*(1-'Model Assumptions'!$I$993)*$D298)/BD$43</f>
        <v>108.22238420639738</v>
      </c>
      <c r="BE298" s="101">
        <f>(BE$40*(1-'Model Assumptions'!$I$993)*$D298)/BE$43</f>
        <v>103.66098010343757</v>
      </c>
      <c r="BF298" s="101">
        <f>(BF$40*(1-'Model Assumptions'!$I$993)*$D298)/BF$43</f>
        <v>91.376033044394049</v>
      </c>
      <c r="BG298" s="101">
        <f>(BG$40*(1-'Model Assumptions'!$I$993)*$D298)/BG$43</f>
        <v>206.16750368466504</v>
      </c>
      <c r="BH298" s="101">
        <f>(BH$40*(1-'Model Assumptions'!$I$993)*$D298)/BH$43</f>
        <v>201.78382883722873</v>
      </c>
      <c r="BI298" s="101">
        <f>(BI$40*(1-'Model Assumptions'!$I$993)*$D298)/BI$43</f>
        <v>188.63437157230541</v>
      </c>
      <c r="BJ298" s="101">
        <f>(BJ$40*(1-'Model Assumptions'!$I$993)*$D298)/BJ$43</f>
        <v>143.19273105511982</v>
      </c>
      <c r="BK298" s="101">
        <f>(BK$40*(1-'Model Assumptions'!$I$993)*$D298)/BK$43</f>
        <v>138.63383459597694</v>
      </c>
      <c r="BL298" s="101">
        <f>(BL$40*(1-'Model Assumptions'!$I$993)*$D298)/BL$43</f>
        <v>126.36142575601797</v>
      </c>
      <c r="BM298" s="101">
        <f>(BM$40*(1-'Model Assumptions'!$I$993)*$D298)/BM$43</f>
        <v>212.61528284889562</v>
      </c>
      <c r="BN298" s="101">
        <f>(BN$40*(1-'Model Assumptions'!$I$993)*$D298)/BN$43</f>
        <v>207.67992636173904</v>
      </c>
      <c r="BO298" s="101">
        <f>(BO$40*(1-'Model Assumptions'!$I$993)*$D298)/BO$43</f>
        <v>192.87699145504052</v>
      </c>
      <c r="BP298" s="101">
        <f>(BP$40*(1-'Model Assumptions'!$I$993)*$D298)/BP$43</f>
        <v>145.61636880416361</v>
      </c>
      <c r="BQ298" s="101">
        <f>(BQ$40*(1-'Model Assumptions'!$I$993)*$D298)/BQ$43</f>
        <v>140.48447573285674</v>
      </c>
      <c r="BR298" s="101">
        <f>(BR$40*(1-'Model Assumptions'!$I$993)*$D298)/BR$43</f>
        <v>126.66735830168101</v>
      </c>
      <c r="BS298" s="101">
        <f>(BS$40*(1-'Model Assumptions'!$I$993)*$D298)/BS$43</f>
        <v>178.41415574101043</v>
      </c>
      <c r="BT298" s="101">
        <f>(BT$40*(1-'Model Assumptions'!$I$993)*$D298)/BT$43</f>
        <v>174.06496099605661</v>
      </c>
      <c r="BU298" s="101">
        <f>(BU$40*(1-'Model Assumptions'!$I$993)*$D298)/BU$43</f>
        <v>161.02051131596639</v>
      </c>
      <c r="BV298" s="101">
        <f>(BV$40*(1-'Model Assumptions'!$I$993)*$D298)/BV$43</f>
        <v>121.16433394547137</v>
      </c>
      <c r="BW298" s="101">
        <f>(BW$40*(1-'Model Assumptions'!$I$993)*$D298)/BW$43</f>
        <v>116.64179832167366</v>
      </c>
      <c r="BX298" s="101">
        <f>(BX$40*(1-'Model Assumptions'!$I$993)*$D298)/BX$43</f>
        <v>104.46593376866575</v>
      </c>
      <c r="BY298" s="101">
        <f>(BY$40*(1-'Model Assumptions'!$I$993)*$D298)/BY$43</f>
        <v>243.90754312916488</v>
      </c>
      <c r="BZ298" s="101">
        <f>(BZ$40*(1-'Model Assumptions'!$I$993)*$D298)/BZ$43</f>
        <v>238.72925864724516</v>
      </c>
      <c r="CA298" s="101">
        <f>(CA$40*(1-'Model Assumptions'!$I$993)*$D298)/CA$43</f>
        <v>223.19597247887148</v>
      </c>
      <c r="CB298" s="101">
        <f>(CB$40*(1-'Model Assumptions'!$I$993)*$D298)/CB$43</f>
        <v>169.44400035244519</v>
      </c>
      <c r="CC298" s="101">
        <f>(CC$40*(1-'Model Assumptions'!$I$993)*$D298)/CC$43</f>
        <v>164.05883525563038</v>
      </c>
      <c r="CD298" s="101">
        <f>(CD$40*(1-'Model Assumptions'!$I$993)*$D298)/CD$43</f>
        <v>149.56089252816349</v>
      </c>
      <c r="CE298" s="101">
        <f>(CE$40*(1-'Model Assumptions'!$I$993)*$D298)/CE$43</f>
        <v>239.77776721819077</v>
      </c>
      <c r="CF298" s="101">
        <f>(CF$40*(1-'Model Assumptions'!$I$993)*$D298)/CF$43</f>
        <v>233.95219717603106</v>
      </c>
      <c r="CG298" s="101">
        <f>(CG$40*(1-'Model Assumptions'!$I$993)*$D298)/CG$43</f>
        <v>216.47078521739522</v>
      </c>
      <c r="CH298" s="101">
        <f>(CH$40*(1-'Model Assumptions'!$I$993)*$D298)/CH$43</f>
        <v>162.92161878466152</v>
      </c>
      <c r="CI298" s="101">
        <f>(CI$40*(1-'Model Assumptions'!$I$993)*$D298)/CI$43</f>
        <v>156.86189750109781</v>
      </c>
      <c r="CJ298" s="101">
        <f>(CJ$40*(1-'Model Assumptions'!$I$993)*$D298)/CJ$43</f>
        <v>140.54591300637099</v>
      </c>
      <c r="CK298" s="101">
        <f>(CK$40*(1-'Model Assumptions'!$I$993)*$D298)/CK$43</f>
        <v>305.40750773888976</v>
      </c>
      <c r="CL298" s="101">
        <f>(CL$40*(1-'Model Assumptions'!$I$993)*$D298)/CL$43</f>
        <v>299.1963874598801</v>
      </c>
      <c r="CM298" s="101">
        <f>(CM$40*(1-'Model Assumptions'!$I$993)*$D298)/CM$43</f>
        <v>280.56302662285105</v>
      </c>
      <c r="CN298" s="101">
        <f>(CN$40*(1-'Model Assumptions'!$I$993)*$D298)/CN$43</f>
        <v>213.51960190036891</v>
      </c>
      <c r="CO298" s="101">
        <f>(CO$40*(1-'Model Assumptions'!$I$993)*$D298)/CO$43</f>
        <v>207.05991142800801</v>
      </c>
      <c r="CP298" s="101">
        <f>(CP$40*(1-'Model Assumptions'!$I$993)*$D298)/CP$43</f>
        <v>189.66940155773511</v>
      </c>
      <c r="CQ298" s="101">
        <f>(CQ$40*(1-'Model Assumptions'!$I$993)*$D298)/CQ$43</f>
        <v>352.613902592226</v>
      </c>
      <c r="CR298" s="101">
        <f>(CR$40*(1-'Model Assumptions'!$I$993)*$D298)/CR$43</f>
        <v>345.44987766279041</v>
      </c>
      <c r="CS298" s="101">
        <f>(CS$40*(1-'Model Assumptions'!$I$993)*$D298)/CS$43</f>
        <v>323.95623559709804</v>
      </c>
      <c r="CT298" s="101">
        <f>(CT$40*(1-'Model Assumptions'!$I$993)*$D298)/CT$43</f>
        <v>246.55404772243659</v>
      </c>
      <c r="CU298" s="101">
        <f>(CU$40*(1-'Model Assumptions'!$I$993)*$D298)/CU$43</f>
        <v>239.10383794239613</v>
      </c>
      <c r="CV298" s="101">
        <f>(CV$40*(1-'Model Assumptions'!$I$993)*$D298)/CV$43</f>
        <v>219.04268740711379</v>
      </c>
      <c r="CW298" s="101">
        <f>(CW$40*(1-'Model Assumptions'!$I$993)*$D298)/CW$43</f>
        <v>320.05841673918809</v>
      </c>
      <c r="CX298" s="101">
        <f>(CX$40*(1-'Model Assumptions'!$I$993)*$D298)/CX$43</f>
        <v>312.65459836976049</v>
      </c>
      <c r="CY298" s="101">
        <f>(CY$40*(1-'Model Assumptions'!$I$993)*$D298)/CY$43</f>
        <v>290.44000870670646</v>
      </c>
      <c r="CZ298" s="101">
        <f>(CZ$40*(1-'Model Assumptions'!$I$993)*$D298)/CZ$43</f>
        <v>219.32103587079084</v>
      </c>
      <c r="DA298" s="101">
        <f>(DA$40*(1-'Model Assumptions'!$I$993)*$D298)/DA$43</f>
        <v>211.62006170905937</v>
      </c>
      <c r="DB298" s="101">
        <f>(DB$40*(1-'Model Assumptions'!$I$993)*$D298)/DB$43</f>
        <v>190.88686263084506</v>
      </c>
      <c r="DC298" s="101">
        <f>(DC$40*(1-'Model Assumptions'!$I$993)*$D298)/DC$43</f>
        <v>62.929321585363716</v>
      </c>
      <c r="DD298" s="101">
        <f>(DD$40*(1-'Model Assumptions'!$I$993)*$D298)/DD$43</f>
        <v>60.476532476948336</v>
      </c>
      <c r="DE298" s="101">
        <f>(DE$40*(1-'Model Assumptions'!$I$993)*$D298)/DE$43</f>
        <v>55.574088814888732</v>
      </c>
      <c r="DF298" s="101">
        <f>(DF$40*(1-'Model Assumptions'!$I$993)*$D298)/DF$43</f>
        <v>38.18263857818453</v>
      </c>
      <c r="DG298" s="101">
        <f>(DG$40*(1-'Model Assumptions'!$I$993)*$D298)/DG$43</f>
        <v>35.633618638295225</v>
      </c>
      <c r="DH298" s="101">
        <f>(DH$40*(1-'Model Assumptions'!$I$993)*$D298)/DH$43</f>
        <v>30.729921154327148</v>
      </c>
      <c r="DI298" s="101">
        <f>(DI$40*(1-'Model Assumptions'!$I$993)*$D298)/DI$43</f>
        <v>52.723211250538846</v>
      </c>
      <c r="DJ298" s="101">
        <f>(DJ$40*(1-'Model Assumptions'!$I$993)*$D298)/DJ$43</f>
        <v>50.657539656358985</v>
      </c>
      <c r="DK298" s="101">
        <f>(DK$40*(1-'Model Assumptions'!$I$993)*$D298)/DK$43</f>
        <v>46.524629190613723</v>
      </c>
      <c r="DL298" s="101">
        <f>(DL$40*(1-'Model Assumptions'!$I$993)*$D298)/DL$43</f>
        <v>31.928574898810265</v>
      </c>
      <c r="DM298" s="101">
        <f>(DM$40*(1-'Model Assumptions'!$I$993)*$D298)/DM$43</f>
        <v>29.779524147718146</v>
      </c>
      <c r="DN298" s="101">
        <f>(DN$40*(1-'Model Assumptions'!$I$993)*$D298)/DN$43</f>
        <v>25.646927137449989</v>
      </c>
      <c r="DO298" s="101">
        <f>(DO$40*(1-'Model Assumptions'!$I$993)*$D298)/DO$43</f>
        <v>65.413456241490479</v>
      </c>
      <c r="DP298" s="101">
        <f>(DP$40*(1-'Model Assumptions'!$I$993)*$D298)/DP$43</f>
        <v>63.046867389281381</v>
      </c>
      <c r="DQ298" s="101">
        <f>(DQ$40*(1-'Model Assumptions'!$I$993)*$D298)/DQ$43</f>
        <v>58.312122407477652</v>
      </c>
      <c r="DR298" s="101">
        <f>(DR$40*(1-'Model Assumptions'!$I$993)*$D298)/DR$43</f>
        <v>40.591230464326856</v>
      </c>
      <c r="DS298" s="101">
        <f>(DS$40*(1-'Model Assumptions'!$I$993)*$D298)/DS$43</f>
        <v>38.129978058029408</v>
      </c>
      <c r="DT298" s="101">
        <f>(DT$40*(1-'Model Assumptions'!$I$993)*$D298)/DT$43</f>
        <v>33.396800353611233</v>
      </c>
      <c r="DU298" s="101">
        <f>(DU$40*(1-'Model Assumptions'!$I$993)*$D298)/DU$43</f>
        <v>95.784157419045229</v>
      </c>
      <c r="DV298" s="101">
        <f>(DV$40*(1-'Model Assumptions'!$I$993)*$D298)/DV$43</f>
        <v>92.093219176030388</v>
      </c>
      <c r="DW298" s="101">
        <f>(DW$40*(1-'Model Assumptions'!$I$993)*$D298)/DW$43</f>
        <v>84.709775412615144</v>
      </c>
      <c r="DX298" s="101">
        <f>(DX$40*(1-'Model Assumptions'!$I$993)*$D298)/DX$43</f>
        <v>58.317764606065701</v>
      </c>
      <c r="DY298" s="101">
        <f>(DY$40*(1-'Model Assumptions'!$I$993)*$D298)/DY$43</f>
        <v>54.478561922376045</v>
      </c>
      <c r="DZ298" s="101">
        <f>(DZ$40*(1-'Model Assumptions'!$I$993)*$D298)/DZ$43</f>
        <v>47.096058525392145</v>
      </c>
      <c r="EA298" s="101">
        <f>(EA$40*(1-'Model Assumptions'!$I$993)*$D298)/EA$43</f>
        <v>150.71409522846508</v>
      </c>
      <c r="EB298" s="101">
        <f>(EB$40*(1-'Model Assumptions'!$I$993)*$D298)/EB$43</f>
        <v>147.12032818335555</v>
      </c>
      <c r="EC298" s="101">
        <f>(EC$40*(1-'Model Assumptions'!$I$993)*$D298)/EC$43</f>
        <v>139.93122681575088</v>
      </c>
      <c r="ED298" s="101">
        <f>(ED$40*(1-'Model Assumptions'!$I$993)*$D298)/ED$43</f>
        <v>102.74443628835685</v>
      </c>
      <c r="EE298" s="101">
        <f>(EE$40*(1-'Model Assumptions'!$I$993)*$D298)/EE$43</f>
        <v>99.006793179252057</v>
      </c>
      <c r="EF298" s="101">
        <f>(EF$40*(1-'Model Assumptions'!$I$993)*$D298)/EF$43</f>
        <v>91.81863217807873</v>
      </c>
      <c r="EG298" s="101" t="e">
        <f>(EG$40*(1-'Model Assumptions'!$I$993)*$D298)/EG$43</f>
        <v>#DIV/0!</v>
      </c>
      <c r="EH298" s="101" t="e">
        <f>(EH$40*(1-'Model Assumptions'!$I$993)*$D298)/EH$43</f>
        <v>#DIV/0!</v>
      </c>
      <c r="EI298" s="101" t="e">
        <f>(EI$40*(1-'Model Assumptions'!$I$993)*$D298)/EI$43</f>
        <v>#DIV/0!</v>
      </c>
      <c r="EJ298" s="101" t="e">
        <f>(EJ$40*(1-'Model Assumptions'!$I$993)*$D298)/EJ$43</f>
        <v>#DIV/0!</v>
      </c>
      <c r="EK298" s="101" t="e">
        <f>(EK$40*(1-'Model Assumptions'!$I$993)*$D298)/EK$43</f>
        <v>#DIV/0!</v>
      </c>
      <c r="EL298" s="101" t="e">
        <f>(EL$40*(1-'Model Assumptions'!$I$993)*$D298)/EL$43</f>
        <v>#DIV/0!</v>
      </c>
      <c r="EM298" s="101" t="e">
        <f>(EM$40*(1-'Model Assumptions'!$I$993)*$D298)/EM$43</f>
        <v>#DIV/0!</v>
      </c>
      <c r="EN298" s="101" t="e">
        <f>(EN$40*(1-'Model Assumptions'!$I$993)*$D298)/EN$43</f>
        <v>#DIV/0!</v>
      </c>
      <c r="EO298" s="101" t="e">
        <f>(EO$40*(1-'Model Assumptions'!$I$993)*$D298)/EO$43</f>
        <v>#DIV/0!</v>
      </c>
      <c r="EP298" s="101" t="e">
        <f>(EP$40*(1-'Model Assumptions'!$I$993)*$D298)/EP$43</f>
        <v>#DIV/0!</v>
      </c>
      <c r="EQ298" s="101" t="e">
        <f>(EQ$40*(1-'Model Assumptions'!$I$993)*$D298)/EQ$43</f>
        <v>#DIV/0!</v>
      </c>
      <c r="ER298" s="101" t="e">
        <f>(ER$40*(1-'Model Assumptions'!$I$993)*$D298)/ER$43</f>
        <v>#DIV/0!</v>
      </c>
      <c r="ES298" s="101" t="e">
        <f>(ES$40*(1-'Model Assumptions'!$I$993)*$D298)/ES$43</f>
        <v>#DIV/0!</v>
      </c>
      <c r="ET298" s="101" t="e">
        <f>(ET$40*(1-'Model Assumptions'!$I$993)*$D298)/ET$43</f>
        <v>#DIV/0!</v>
      </c>
      <c r="EU298" s="101" t="e">
        <f>(EU$40*(1-'Model Assumptions'!$I$993)*$D298)/EU$43</f>
        <v>#DIV/0!</v>
      </c>
      <c r="EV298" s="101" t="e">
        <f>(EV$40*(1-'Model Assumptions'!$I$993)*$D298)/EV$43</f>
        <v>#DIV/0!</v>
      </c>
      <c r="EW298" s="101" t="e">
        <f>(EW$40*(1-'Model Assumptions'!$I$993)*$D298)/EW$43</f>
        <v>#DIV/0!</v>
      </c>
      <c r="EX298" s="101" t="e">
        <f>(EX$40*(1-'Model Assumptions'!$I$993)*$D298)/EX$43</f>
        <v>#DIV/0!</v>
      </c>
      <c r="EY298" s="101" t="e">
        <f>(EY$40*(1-'Model Assumptions'!$I$993)*$D298)/EY$43</f>
        <v>#DIV/0!</v>
      </c>
      <c r="EZ298" s="101" t="e">
        <f>(EZ$40*(1-'Model Assumptions'!$I$993)*$D298)/EZ$43</f>
        <v>#DIV/0!</v>
      </c>
      <c r="FA298" s="101" t="e">
        <f>(FA$40*(1-'Model Assumptions'!$I$993)*$D298)/FA$43</f>
        <v>#DIV/0!</v>
      </c>
      <c r="FB298" s="101" t="e">
        <f>(FB$40*(1-'Model Assumptions'!$I$993)*$D298)/FB$43</f>
        <v>#DIV/0!</v>
      </c>
      <c r="FC298" s="101" t="e">
        <f>(FC$40*(1-'Model Assumptions'!$I$993)*$D298)/FC$43</f>
        <v>#DIV/0!</v>
      </c>
      <c r="FD298" s="101" t="e">
        <f>(FD$40*(1-'Model Assumptions'!$I$993)*$D298)/FD$43</f>
        <v>#DIV/0!</v>
      </c>
      <c r="FE298" s="101" t="e">
        <f>(FE$40*(1-'Model Assumptions'!$I$993)*$D298)/FE$43</f>
        <v>#DIV/0!</v>
      </c>
      <c r="FF298" s="101" t="e">
        <f>(FF$40*(1-'Model Assumptions'!$I$993)*$D298)/FF$43</f>
        <v>#DIV/0!</v>
      </c>
      <c r="FG298" s="101" t="e">
        <f>(FG$40*(1-'Model Assumptions'!$I$993)*$D298)/FG$43</f>
        <v>#DIV/0!</v>
      </c>
      <c r="FH298" s="101" t="e">
        <f>(FH$40*(1-'Model Assumptions'!$I$993)*$D298)/FH$43</f>
        <v>#DIV/0!</v>
      </c>
      <c r="FI298" s="101" t="e">
        <f>(FI$40*(1-'Model Assumptions'!$I$993)*$D298)/FI$43</f>
        <v>#DIV/0!</v>
      </c>
      <c r="FJ298" s="101" t="e">
        <f>(FJ$40*(1-'Model Assumptions'!$I$993)*$D298)/FJ$43</f>
        <v>#DIV/0!</v>
      </c>
      <c r="FK298" s="101" t="e">
        <f>(FK$40*(1-'Model Assumptions'!$I$993)*$D298)/FK$43</f>
        <v>#DIV/0!</v>
      </c>
      <c r="FL298" s="101" t="e">
        <f>(FL$40*(1-'Model Assumptions'!$I$993)*$D298)/FL$43</f>
        <v>#DIV/0!</v>
      </c>
      <c r="FM298" s="101" t="e">
        <f>(FM$40*(1-'Model Assumptions'!$I$993)*$D298)/FM$43</f>
        <v>#DIV/0!</v>
      </c>
      <c r="FN298" s="101" t="e">
        <f>(FN$40*(1-'Model Assumptions'!$I$993)*$D298)/FN$43</f>
        <v>#DIV/0!</v>
      </c>
      <c r="FO298" s="101" t="e">
        <f>(FO$40*(1-'Model Assumptions'!$I$993)*$D298)/FO$43</f>
        <v>#DIV/0!</v>
      </c>
      <c r="FP298" s="101" t="e">
        <f>(FP$40*(1-'Model Assumptions'!$I$993)*$D298)/FP$43</f>
        <v>#DIV/0!</v>
      </c>
      <c r="FQ298" s="101" t="e">
        <f>(FQ$40*(1-'Model Assumptions'!$I$993)*$D298)/FQ$43</f>
        <v>#DIV/0!</v>
      </c>
      <c r="FR298" s="101" t="e">
        <f>(FR$40*(1-'Model Assumptions'!$I$993)*$D298)/FR$43</f>
        <v>#DIV/0!</v>
      </c>
      <c r="FS298" s="101" t="e">
        <f>(FS$40*(1-'Model Assumptions'!$I$993)*$D298)/FS$43</f>
        <v>#DIV/0!</v>
      </c>
      <c r="FT298" s="101" t="e">
        <f>(FT$40*(1-'Model Assumptions'!$I$993)*$D298)/FT$43</f>
        <v>#DIV/0!</v>
      </c>
      <c r="FU298" s="101" t="e">
        <f>(FU$40*(1-'Model Assumptions'!$I$993)*$D298)/FU$43</f>
        <v>#DIV/0!</v>
      </c>
      <c r="FV298" s="101" t="e">
        <f>(FV$40*(1-'Model Assumptions'!$I$993)*$D298)/FV$43</f>
        <v>#DIV/0!</v>
      </c>
      <c r="FW298" s="101" t="e">
        <f>(FW$40*(1-'Model Assumptions'!$I$993)*$D298)/FW$43</f>
        <v>#DIV/0!</v>
      </c>
      <c r="FX298" s="101" t="e">
        <f>(FX$40*(1-'Model Assumptions'!$I$993)*$D298)/FX$43</f>
        <v>#DIV/0!</v>
      </c>
      <c r="FY298" s="101" t="e">
        <f>(FY$40*(1-'Model Assumptions'!$I$993)*$D298)/FY$43</f>
        <v>#DIV/0!</v>
      </c>
      <c r="FZ298" s="101" t="e">
        <f>(FZ$40*(1-'Model Assumptions'!$I$993)*$D298)/FZ$43</f>
        <v>#DIV/0!</v>
      </c>
      <c r="GA298" s="101" t="e">
        <f>(GA$40*(1-'Model Assumptions'!$I$993)*$D298)/GA$43</f>
        <v>#DIV/0!</v>
      </c>
      <c r="GB298" s="101" t="e">
        <f>(GB$40*(1-'Model Assumptions'!$I$993)*$D298)/GB$43</f>
        <v>#DIV/0!</v>
      </c>
      <c r="GC298" s="101" t="e">
        <f>(GC$40*(1-'Model Assumptions'!$I$993)*$D298)/GC$43</f>
        <v>#DIV/0!</v>
      </c>
      <c r="GD298" s="101" t="e">
        <f>(GD$40*(1-'Model Assumptions'!$I$993)*$D298)/GD$43</f>
        <v>#DIV/0!</v>
      </c>
      <c r="GE298" s="101" t="e">
        <f>(GE$40*(1-'Model Assumptions'!$I$993)*$D298)/GE$43</f>
        <v>#DIV/0!</v>
      </c>
      <c r="GF298" s="101" t="e">
        <f>(GF$40*(1-'Model Assumptions'!$I$993)*$D298)/GF$43</f>
        <v>#DIV/0!</v>
      </c>
      <c r="GG298" s="101" t="e">
        <f>(GG$40*(1-'Model Assumptions'!$I$993)*$D298)/GG$43</f>
        <v>#DIV/0!</v>
      </c>
      <c r="GH298" s="101" t="e">
        <f>(GH$40*(1-'Model Assumptions'!$I$993)*$D298)/GH$43</f>
        <v>#DIV/0!</v>
      </c>
      <c r="GI298" s="101" t="e">
        <f>(GI$40*(1-'Model Assumptions'!$I$993)*$D298)/GI$43</f>
        <v>#DIV/0!</v>
      </c>
      <c r="GJ298" s="101" t="e">
        <f>(GJ$40*(1-'Model Assumptions'!$I$993)*$D298)/GJ$43</f>
        <v>#DIV/0!</v>
      </c>
      <c r="GK298" s="101" t="e">
        <f>(GK$40*(1-'Model Assumptions'!$I$993)*$D298)/GK$43</f>
        <v>#DIV/0!</v>
      </c>
      <c r="GL298" s="101" t="e">
        <f>(GL$40*(1-'Model Assumptions'!$I$993)*$D298)/GL$43</f>
        <v>#DIV/0!</v>
      </c>
      <c r="GM298" s="101" t="e">
        <f>(GM$40*(1-'Model Assumptions'!$I$993)*$D298)/GM$43</f>
        <v>#DIV/0!</v>
      </c>
      <c r="GN298" s="101" t="e">
        <f>(GN$40*(1-'Model Assumptions'!$I$993)*$D298)/GN$43</f>
        <v>#DIV/0!</v>
      </c>
      <c r="GO298" s="101" t="e">
        <f>(GO$40*(1-'Model Assumptions'!$I$993)*$D298)/GO$43</f>
        <v>#DIV/0!</v>
      </c>
      <c r="GP298" s="101" t="e">
        <f>(GP$40*(1-'Model Assumptions'!$I$993)*$D298)/GP$43</f>
        <v>#DIV/0!</v>
      </c>
      <c r="GQ298" s="101" t="e">
        <f>(GQ$40*(1-'Model Assumptions'!$I$993)*$D298)/GQ$43</f>
        <v>#DIV/0!</v>
      </c>
      <c r="GR298" s="101" t="e">
        <f>(GR$40*(1-'Model Assumptions'!$I$993)*$D298)/GR$43</f>
        <v>#DIV/0!</v>
      </c>
      <c r="GS298" s="101" t="e">
        <f>(GS$40*(1-'Model Assumptions'!$I$993)*$D298)/GS$43</f>
        <v>#DIV/0!</v>
      </c>
      <c r="GT298" s="101" t="e">
        <f>(GT$40*(1-'Model Assumptions'!$I$993)*$D298)/GT$43</f>
        <v>#DIV/0!</v>
      </c>
      <c r="GU298" s="101" t="e">
        <f>(GU$40*(1-'Model Assumptions'!$I$993)*$D298)/GU$43</f>
        <v>#DIV/0!</v>
      </c>
      <c r="GV298" s="101" t="e">
        <f>(GV$40*(1-'Model Assumptions'!$I$993)*$D298)/GV$43</f>
        <v>#DIV/0!</v>
      </c>
      <c r="GX298" s="230"/>
    </row>
    <row r="299" spans="1:206" ht="12" hidden="1" customHeight="1" x14ac:dyDescent="0.2">
      <c r="A299" s="230"/>
      <c r="B299" s="230"/>
      <c r="C299" s="102">
        <f t="shared" si="382"/>
        <v>53</v>
      </c>
      <c r="D299" s="122">
        <f>1/(1+'Model Assumptions'!$I$991/12)^C298</f>
        <v>0.80556085672395861</v>
      </c>
      <c r="E299" s="101">
        <f>(E$40*(1-'Model Assumptions'!$I$993)*$D299)/E$43</f>
        <v>89.569707488494416</v>
      </c>
      <c r="F299" s="101">
        <f>(F$40*(1-'Model Assumptions'!$I$993)*$D299)/F$43</f>
        <v>87.250397086879047</v>
      </c>
      <c r="G299" s="101">
        <f>(G$40*(1-'Model Assumptions'!$I$993)*$D299)/G$43</f>
        <v>80.292465882032943</v>
      </c>
      <c r="H299" s="101">
        <f>(H$40*(1-'Model Assumptions'!$I$993)*$D299)/H$43</f>
        <v>60.153484741976825</v>
      </c>
      <c r="I299" s="101">
        <f>(I$40*(1-'Model Assumptions'!$I$993)*$D299)/I$43</f>
        <v>57.741152200431237</v>
      </c>
      <c r="J299" s="101">
        <f>(J$40*(1-'Model Assumptions'!$I$993)*$D299)/J$43</f>
        <v>51.248331695236132</v>
      </c>
      <c r="K299" s="101">
        <f>(K$40*(1-'Model Assumptions'!$I$993)*$D299)/K$43</f>
        <v>102.05902231603557</v>
      </c>
      <c r="L299" s="101">
        <f>(L$40*(1-'Model Assumptions'!$I$993)*$D299)/L$43</f>
        <v>99.550858241071978</v>
      </c>
      <c r="M299" s="101">
        <f>(M$40*(1-'Model Assumptions'!$I$993)*$D299)/M$43</f>
        <v>92.026366016181214</v>
      </c>
      <c r="N299" s="101">
        <f>(N$40*(1-'Model Assumptions'!$I$993)*$D299)/N$43</f>
        <v>69.207223488740212</v>
      </c>
      <c r="O299" s="101">
        <f>(O$40*(1-'Model Assumptions'!$I$993)*$D299)/O$43</f>
        <v>66.598857712710881</v>
      </c>
      <c r="P299" s="101">
        <f>(P$40*(1-'Model Assumptions'!$I$993)*$D299)/P$43</f>
        <v>59.575373993148872</v>
      </c>
      <c r="Q299" s="101">
        <f>(Q$40*(1-'Model Assumptions'!$I$993)*$D299)/Q$43</f>
        <v>101.94820735068248</v>
      </c>
      <c r="R299" s="101">
        <f>(R$40*(1-'Model Assumptions'!$I$993)*$D299)/R$43</f>
        <v>99.443164824038703</v>
      </c>
      <c r="S299" s="101">
        <f>(S$40*(1-'Model Assumptions'!$I$993)*$D299)/S$43</f>
        <v>91.926476469947445</v>
      </c>
      <c r="T299" s="101">
        <f>(T$40*(1-'Model Assumptions'!$I$993)*$D299)/T$43</f>
        <v>69.131057709736965</v>
      </c>
      <c r="U299" s="101">
        <f>(U$40*(1-'Model Assumptions'!$I$993)*$D299)/U$43</f>
        <v>66.526437791691393</v>
      </c>
      <c r="V299" s="101">
        <f>(V$40*(1-'Model Assumptions'!$I$993)*$D299)/V$43</f>
        <v>59.510445788096916</v>
      </c>
      <c r="W299" s="101">
        <f>(W$40*(1-'Model Assumptions'!$I$993)*$D299)/W$43</f>
        <v>186.04896218287794</v>
      </c>
      <c r="X299" s="101">
        <f>(X$40*(1-'Model Assumptions'!$I$993)*$D299)/X$43</f>
        <v>182.66052148172926</v>
      </c>
      <c r="Y299" s="101">
        <f>(Y$40*(1-'Model Assumptions'!$I$993)*$D299)/Y$43</f>
        <v>172.49363860412325</v>
      </c>
      <c r="Z299" s="101">
        <f>(Z$40*(1-'Model Assumptions'!$I$993)*$D299)/Z$43</f>
        <v>132.03025635381456</v>
      </c>
      <c r="AA299" s="101">
        <f>(AA$40*(1-'Model Assumptions'!$I$993)*$D299)/AA$43</f>
        <v>128.50665261041829</v>
      </c>
      <c r="AB299" s="101">
        <f>(AB$40*(1-'Model Assumptions'!$I$993)*$D299)/AB$43</f>
        <v>119.01839433753798</v>
      </c>
      <c r="AC299" s="101">
        <f>(AC$40*(1-'Model Assumptions'!$I$993)*$D299)/AC$43</f>
        <v>159.39093953174032</v>
      </c>
      <c r="AD299" s="101">
        <f>(AD$40*(1-'Model Assumptions'!$I$993)*$D299)/AD$43</f>
        <v>155.99313418563221</v>
      </c>
      <c r="AE299" s="101">
        <f>(AE$40*(1-'Model Assumptions'!$I$993)*$D299)/AE$43</f>
        <v>145.79815737314797</v>
      </c>
      <c r="AF299" s="101">
        <f>(AF$40*(1-'Model Assumptions'!$I$993)*$D299)/AF$43</f>
        <v>110.65763931777136</v>
      </c>
      <c r="AG299" s="101">
        <f>(AG$40*(1-'Model Assumptions'!$I$993)*$D299)/AG$43</f>
        <v>107.12279800042378</v>
      </c>
      <c r="AH299" s="101">
        <f>(AH$40*(1-'Model Assumptions'!$I$993)*$D299)/AH$43</f>
        <v>97.607070102329189</v>
      </c>
      <c r="AI299" s="101">
        <f>(AI$40*(1-'Model Assumptions'!$I$993)*$D299)/AI$43</f>
        <v>186.50158668924971</v>
      </c>
      <c r="AJ299" s="101">
        <f>(AJ$40*(1-'Model Assumptions'!$I$993)*$D299)/AJ$43</f>
        <v>182.84157128427796</v>
      </c>
      <c r="AK299" s="101">
        <f>(AK$40*(1-'Model Assumptions'!$I$993)*$D299)/AK$43</f>
        <v>171.85840352104287</v>
      </c>
      <c r="AL299" s="101">
        <f>(AL$40*(1-'Model Assumptions'!$I$993)*$D299)/AL$43</f>
        <v>131.04384708475607</v>
      </c>
      <c r="AM299" s="101">
        <f>(AM$40*(1-'Model Assumptions'!$I$993)*$D299)/AM$43</f>
        <v>127.23680675392148</v>
      </c>
      <c r="AN299" s="101">
        <f>(AN$40*(1-'Model Assumptions'!$I$993)*$D299)/AN$43</f>
        <v>116.98689069100867</v>
      </c>
      <c r="AO299" s="101">
        <f>(AO$40*(1-'Model Assumptions'!$I$993)*$D299)/AO$43</f>
        <v>167.08087381758079</v>
      </c>
      <c r="AP299" s="101">
        <f>(AP$40*(1-'Model Assumptions'!$I$993)*$D299)/AP$43</f>
        <v>163.5207479588428</v>
      </c>
      <c r="AQ299" s="101">
        <f>(AQ$40*(1-'Model Assumptions'!$I$993)*$D299)/AQ$43</f>
        <v>152.84037038262883</v>
      </c>
      <c r="AR299" s="101">
        <f>(AR$40*(1-'Model Assumptions'!$I$993)*$D299)/AR$43</f>
        <v>116.00547589926188</v>
      </c>
      <c r="AS299" s="101">
        <f>(AS$40*(1-'Model Assumptions'!$I$993)*$D299)/AS$43</f>
        <v>112.30331959197274</v>
      </c>
      <c r="AT299" s="101">
        <f>(AT$40*(1-'Model Assumptions'!$I$993)*$D299)/AT$43</f>
        <v>102.33434287784239</v>
      </c>
      <c r="AU299" s="101">
        <f>(AU$40*(1-'Model Assumptions'!$I$993)*$D299)/AU$43</f>
        <v>201.24934172617006</v>
      </c>
      <c r="AV299" s="101">
        <f>(AV$40*(1-'Model Assumptions'!$I$993)*$D299)/AV$43</f>
        <v>197.44885664680703</v>
      </c>
      <c r="AW299" s="101">
        <f>(AW$40*(1-'Model Assumptions'!$I$993)*$D299)/AW$43</f>
        <v>186.05052295703786</v>
      </c>
      <c r="AX299" s="101">
        <f>(AX$40*(1-'Model Assumptions'!$I$993)*$D299)/AX$43</f>
        <v>142.1528132452793</v>
      </c>
      <c r="AY299" s="101">
        <f>(AY$40*(1-'Model Assumptions'!$I$993)*$D299)/AY$43</f>
        <v>138.20093307240575</v>
      </c>
      <c r="AZ299" s="101">
        <f>(AZ$40*(1-'Model Assumptions'!$I$993)*$D299)/AZ$43</f>
        <v>127.56269639850913</v>
      </c>
      <c r="BA299" s="101">
        <f>(BA$40*(1-'Model Assumptions'!$I$993)*$D299)/BA$43</f>
        <v>161.80545715710977</v>
      </c>
      <c r="BB299" s="101">
        <f>(BB$40*(1-'Model Assumptions'!$I$993)*$D299)/BB$43</f>
        <v>157.4352895093823</v>
      </c>
      <c r="BC299" s="101">
        <f>(BC$40*(1-'Model Assumptions'!$I$993)*$D299)/BC$43</f>
        <v>144.32946888867957</v>
      </c>
      <c r="BD299" s="101">
        <f>(BD$40*(1-'Model Assumptions'!$I$993)*$D299)/BD$43</f>
        <v>107.77332867027123</v>
      </c>
      <c r="BE299" s="101">
        <f>(BE$40*(1-'Model Assumptions'!$I$993)*$D299)/BE$43</f>
        <v>103.23085155529049</v>
      </c>
      <c r="BF299" s="101">
        <f>(BF$40*(1-'Model Assumptions'!$I$993)*$D299)/BF$43</f>
        <v>90.996879380309409</v>
      </c>
      <c r="BG299" s="101">
        <f>(BG$40*(1-'Model Assumptions'!$I$993)*$D299)/BG$43</f>
        <v>205.31203686439667</v>
      </c>
      <c r="BH299" s="101">
        <f>(BH$40*(1-'Model Assumptions'!$I$993)*$D299)/BH$43</f>
        <v>200.94655153914891</v>
      </c>
      <c r="BI299" s="101">
        <f>(BI$40*(1-'Model Assumptions'!$I$993)*$D299)/BI$43</f>
        <v>187.85165633756549</v>
      </c>
      <c r="BJ299" s="101">
        <f>(BJ$40*(1-'Model Assumptions'!$I$993)*$D299)/BJ$43</f>
        <v>142.5985703453475</v>
      </c>
      <c r="BK299" s="101">
        <f>(BK$40*(1-'Model Assumptions'!$I$993)*$D299)/BK$43</f>
        <v>138.05859046902262</v>
      </c>
      <c r="BL299" s="101">
        <f>(BL$40*(1-'Model Assumptions'!$I$993)*$D299)/BL$43</f>
        <v>125.83710448732077</v>
      </c>
      <c r="BM299" s="101">
        <f>(BM$40*(1-'Model Assumptions'!$I$993)*$D299)/BM$43</f>
        <v>211.73306175823623</v>
      </c>
      <c r="BN299" s="101">
        <f>(BN$40*(1-'Model Assumptions'!$I$993)*$D299)/BN$43</f>
        <v>206.81818392870275</v>
      </c>
      <c r="BO299" s="101">
        <f>(BO$40*(1-'Model Assumptions'!$I$993)*$D299)/BO$43</f>
        <v>192.07667198842205</v>
      </c>
      <c r="BP299" s="101">
        <f>(BP$40*(1-'Model Assumptions'!$I$993)*$D299)/BP$43</f>
        <v>145.01215150622099</v>
      </c>
      <c r="BQ299" s="101">
        <f>(BQ$40*(1-'Model Assumptions'!$I$993)*$D299)/BQ$43</f>
        <v>139.9015525970357</v>
      </c>
      <c r="BR299" s="101">
        <f>(BR$40*(1-'Model Assumptions'!$I$993)*$D299)/BR$43</f>
        <v>126.14176760333376</v>
      </c>
      <c r="BS299" s="101">
        <f>(BS$40*(1-'Model Assumptions'!$I$993)*$D299)/BS$43</f>
        <v>177.67384804084023</v>
      </c>
      <c r="BT299" s="101">
        <f>(BT$40*(1-'Model Assumptions'!$I$993)*$D299)/BT$43</f>
        <v>173.34269974711029</v>
      </c>
      <c r="BU299" s="101">
        <f>(BU$40*(1-'Model Assumptions'!$I$993)*$D299)/BU$43</f>
        <v>160.35237641424038</v>
      </c>
      <c r="BV299" s="101">
        <f>(BV$40*(1-'Model Assumptions'!$I$993)*$D299)/BV$43</f>
        <v>120.6615773730835</v>
      </c>
      <c r="BW299" s="101">
        <f>(BW$40*(1-'Model Assumptions'!$I$993)*$D299)/BW$43</f>
        <v>116.15780745726835</v>
      </c>
      <c r="BX299" s="101">
        <f>(BX$40*(1-'Model Assumptions'!$I$993)*$D299)/BX$43</f>
        <v>104.0324651638165</v>
      </c>
      <c r="BY299" s="101">
        <f>(BY$40*(1-'Model Assumptions'!$I$993)*$D299)/BY$43</f>
        <v>242.89547863485294</v>
      </c>
      <c r="BZ299" s="101">
        <f>(BZ$40*(1-'Model Assumptions'!$I$993)*$D299)/BZ$43</f>
        <v>237.73868081053456</v>
      </c>
      <c r="CA299" s="101">
        <f>(CA$40*(1-'Model Assumptions'!$I$993)*$D299)/CA$43</f>
        <v>222.26984811173918</v>
      </c>
      <c r="CB299" s="101">
        <f>(CB$40*(1-'Model Assumptions'!$I$993)*$D299)/CB$43</f>
        <v>168.74091321405328</v>
      </c>
      <c r="CC299" s="101">
        <f>(CC$40*(1-'Model Assumptions'!$I$993)*$D299)/CC$43</f>
        <v>163.37809320062772</v>
      </c>
      <c r="CD299" s="101">
        <f>(CD$40*(1-'Model Assumptions'!$I$993)*$D299)/CD$43</f>
        <v>148.94030791186404</v>
      </c>
      <c r="CE299" s="101">
        <f>(CE$40*(1-'Model Assumptions'!$I$993)*$D299)/CE$43</f>
        <v>238.78283872350946</v>
      </c>
      <c r="CF299" s="101">
        <f>(CF$40*(1-'Model Assumptions'!$I$993)*$D299)/CF$43</f>
        <v>232.98144117115123</v>
      </c>
      <c r="CG299" s="101">
        <f>(CG$40*(1-'Model Assumptions'!$I$993)*$D299)/CG$43</f>
        <v>215.57256619159682</v>
      </c>
      <c r="CH299" s="101">
        <f>(CH$40*(1-'Model Assumptions'!$I$993)*$D299)/CH$43</f>
        <v>162.24559547020232</v>
      </c>
      <c r="CI299" s="101">
        <f>(CI$40*(1-'Model Assumptions'!$I$993)*$D299)/CI$43</f>
        <v>156.21101825835464</v>
      </c>
      <c r="CJ299" s="101">
        <f>(CJ$40*(1-'Model Assumptions'!$I$993)*$D299)/CJ$43</f>
        <v>139.96273494410389</v>
      </c>
      <c r="CK299" s="101">
        <f>(CK$40*(1-'Model Assumptions'!$I$993)*$D299)/CK$43</f>
        <v>304.14025666943377</v>
      </c>
      <c r="CL299" s="101">
        <f>(CL$40*(1-'Model Assumptions'!$I$993)*$D299)/CL$43</f>
        <v>297.95490867373945</v>
      </c>
      <c r="CM299" s="101">
        <f>(CM$40*(1-'Model Assumptions'!$I$993)*$D299)/CM$43</f>
        <v>279.39886468665662</v>
      </c>
      <c r="CN299" s="101">
        <f>(CN$40*(1-'Model Assumptions'!$I$993)*$D299)/CN$43</f>
        <v>212.6336284485001</v>
      </c>
      <c r="CO299" s="101">
        <f>(CO$40*(1-'Model Assumptions'!$I$993)*$D299)/CO$43</f>
        <v>206.20074167104528</v>
      </c>
      <c r="CP299" s="101">
        <f>(CP$40*(1-'Model Assumptions'!$I$993)*$D299)/CP$43</f>
        <v>188.88239159276523</v>
      </c>
      <c r="CQ299" s="101">
        <f>(CQ$40*(1-'Model Assumptions'!$I$993)*$D299)/CQ$43</f>
        <v>351.15077436570215</v>
      </c>
      <c r="CR299" s="101">
        <f>(CR$40*(1-'Model Assumptions'!$I$993)*$D299)/CR$43</f>
        <v>344.0164756807871</v>
      </c>
      <c r="CS299" s="101">
        <f>(CS$40*(1-'Model Assumptions'!$I$993)*$D299)/CS$43</f>
        <v>322.61201885188183</v>
      </c>
      <c r="CT299" s="101">
        <f>(CT$40*(1-'Model Assumptions'!$I$993)*$D299)/CT$43</f>
        <v>245.53100188126461</v>
      </c>
      <c r="CU299" s="101">
        <f>(CU$40*(1-'Model Assumptions'!$I$993)*$D299)/CU$43</f>
        <v>238.11170583475129</v>
      </c>
      <c r="CV299" s="101">
        <f>(CV$40*(1-'Model Assumptions'!$I$993)*$D299)/CV$43</f>
        <v>218.1337965879971</v>
      </c>
      <c r="CW299" s="101">
        <f>(CW$40*(1-'Model Assumptions'!$I$993)*$D299)/CW$43</f>
        <v>318.73037351620388</v>
      </c>
      <c r="CX299" s="101">
        <f>(CX$40*(1-'Model Assumptions'!$I$993)*$D299)/CX$43</f>
        <v>311.35727638482371</v>
      </c>
      <c r="CY299" s="101">
        <f>(CY$40*(1-'Model Assumptions'!$I$993)*$D299)/CY$43</f>
        <v>289.23486344236323</v>
      </c>
      <c r="CZ299" s="101">
        <f>(CZ$40*(1-'Model Assumptions'!$I$993)*$D299)/CZ$43</f>
        <v>218.41099007879583</v>
      </c>
      <c r="DA299" s="101">
        <f>(DA$40*(1-'Model Assumptions'!$I$993)*$D299)/DA$43</f>
        <v>210.74197016669808</v>
      </c>
      <c r="DB299" s="101">
        <f>(DB$40*(1-'Model Assumptions'!$I$993)*$D299)/DB$43</f>
        <v>190.09480096017762</v>
      </c>
      <c r="DC299" s="101">
        <f>(DC$40*(1-'Model Assumptions'!$I$993)*$D299)/DC$43</f>
        <v>62.668204068411988</v>
      </c>
      <c r="DD299" s="101">
        <f>(DD$40*(1-'Model Assumptions'!$I$993)*$D299)/DD$43</f>
        <v>60.225592508164311</v>
      </c>
      <c r="DE299" s="101">
        <f>(DE$40*(1-'Model Assumptions'!$I$993)*$D299)/DE$43</f>
        <v>55.343490935988768</v>
      </c>
      <c r="DF299" s="101">
        <f>(DF$40*(1-'Model Assumptions'!$I$993)*$D299)/DF$43</f>
        <v>38.024204393212806</v>
      </c>
      <c r="DG299" s="101">
        <f>(DG$40*(1-'Model Assumptions'!$I$993)*$D299)/DG$43</f>
        <v>35.4857612995471</v>
      </c>
      <c r="DH299" s="101">
        <f>(DH$40*(1-'Model Assumptions'!$I$993)*$D299)/DH$43</f>
        <v>30.602411108043626</v>
      </c>
      <c r="DI299" s="101">
        <f>(DI$40*(1-'Model Assumptions'!$I$993)*$D299)/DI$43</f>
        <v>52.504442739125814</v>
      </c>
      <c r="DJ299" s="101">
        <f>(DJ$40*(1-'Model Assumptions'!$I$993)*$D299)/DJ$43</f>
        <v>50.44734239637409</v>
      </c>
      <c r="DK299" s="101">
        <f>(DK$40*(1-'Model Assumptions'!$I$993)*$D299)/DK$43</f>
        <v>46.331580936710758</v>
      </c>
      <c r="DL299" s="101">
        <f>(DL$40*(1-'Model Assumptions'!$I$993)*$D299)/DL$43</f>
        <v>31.79609118553719</v>
      </c>
      <c r="DM299" s="101">
        <f>(DM$40*(1-'Model Assumptions'!$I$993)*$D299)/DM$43</f>
        <v>29.655957657478648</v>
      </c>
      <c r="DN299" s="101">
        <f>(DN$40*(1-'Model Assumptions'!$I$993)*$D299)/DN$43</f>
        <v>25.540508352647286</v>
      </c>
      <c r="DO299" s="101">
        <f>(DO$40*(1-'Model Assumptions'!$I$993)*$D299)/DO$43</f>
        <v>65.142031111857719</v>
      </c>
      <c r="DP299" s="101">
        <f>(DP$40*(1-'Model Assumptions'!$I$993)*$D299)/DP$43</f>
        <v>62.785262130404682</v>
      </c>
      <c r="DQ299" s="101">
        <f>(DQ$40*(1-'Model Assumptions'!$I$993)*$D299)/DQ$43</f>
        <v>58.070163393338731</v>
      </c>
      <c r="DR299" s="101">
        <f>(DR$40*(1-'Model Assumptions'!$I$993)*$D299)/DR$43</f>
        <v>40.422802122151218</v>
      </c>
      <c r="DS299" s="101">
        <f>(DS$40*(1-'Model Assumptions'!$I$993)*$D299)/DS$43</f>
        <v>37.971762381440065</v>
      </c>
      <c r="DT299" s="101">
        <f>(DT$40*(1-'Model Assumptions'!$I$993)*$D299)/DT$43</f>
        <v>33.258224418534006</v>
      </c>
      <c r="DU299" s="101">
        <f>(DU$40*(1-'Model Assumptions'!$I$993)*$D299)/DU$43</f>
        <v>95.386712782451653</v>
      </c>
      <c r="DV299" s="101">
        <f>(DV$40*(1-'Model Assumptions'!$I$993)*$D299)/DV$43</f>
        <v>91.711089635880867</v>
      </c>
      <c r="DW299" s="101">
        <f>(DW$40*(1-'Model Assumptions'!$I$993)*$D299)/DW$43</f>
        <v>84.358282568579384</v>
      </c>
      <c r="DX299" s="101">
        <f>(DX$40*(1-'Model Assumptions'!$I$993)*$D299)/DX$43</f>
        <v>58.075782180314384</v>
      </c>
      <c r="DY299" s="101">
        <f>(DY$40*(1-'Model Assumptions'!$I$993)*$D299)/DY$43</f>
        <v>54.252509798216799</v>
      </c>
      <c r="DZ299" s="101">
        <f>(DZ$40*(1-'Model Assumptions'!$I$993)*$D299)/DZ$43</f>
        <v>46.900639195411259</v>
      </c>
      <c r="EA299" s="101">
        <f>(EA$40*(1-'Model Assumptions'!$I$993)*$D299)/EA$43</f>
        <v>150.08872553872041</v>
      </c>
      <c r="EB299" s="101">
        <f>(EB$40*(1-'Model Assumptions'!$I$993)*$D299)/EB$43</f>
        <v>146.50987039006361</v>
      </c>
      <c r="EC299" s="101">
        <f>(EC$40*(1-'Model Assumptions'!$I$993)*$D299)/EC$43</f>
        <v>139.35059931859004</v>
      </c>
      <c r="ED299" s="101">
        <f>(ED$40*(1-'Model Assumptions'!$I$993)*$D299)/ED$43</f>
        <v>102.31811082657941</v>
      </c>
      <c r="EE299" s="101">
        <f>(EE$40*(1-'Model Assumptions'!$I$993)*$D299)/EE$43</f>
        <v>98.595976610043536</v>
      </c>
      <c r="EF299" s="101">
        <f>(EF$40*(1-'Model Assumptions'!$I$993)*$D299)/EF$43</f>
        <v>91.437642003065932</v>
      </c>
      <c r="EG299" s="101" t="e">
        <f>(EG$40*(1-'Model Assumptions'!$I$993)*$D299)/EG$43</f>
        <v>#DIV/0!</v>
      </c>
      <c r="EH299" s="101" t="e">
        <f>(EH$40*(1-'Model Assumptions'!$I$993)*$D299)/EH$43</f>
        <v>#DIV/0!</v>
      </c>
      <c r="EI299" s="101" t="e">
        <f>(EI$40*(1-'Model Assumptions'!$I$993)*$D299)/EI$43</f>
        <v>#DIV/0!</v>
      </c>
      <c r="EJ299" s="101" t="e">
        <f>(EJ$40*(1-'Model Assumptions'!$I$993)*$D299)/EJ$43</f>
        <v>#DIV/0!</v>
      </c>
      <c r="EK299" s="101" t="e">
        <f>(EK$40*(1-'Model Assumptions'!$I$993)*$D299)/EK$43</f>
        <v>#DIV/0!</v>
      </c>
      <c r="EL299" s="101" t="e">
        <f>(EL$40*(1-'Model Assumptions'!$I$993)*$D299)/EL$43</f>
        <v>#DIV/0!</v>
      </c>
      <c r="EM299" s="101" t="e">
        <f>(EM$40*(1-'Model Assumptions'!$I$993)*$D299)/EM$43</f>
        <v>#DIV/0!</v>
      </c>
      <c r="EN299" s="101" t="e">
        <f>(EN$40*(1-'Model Assumptions'!$I$993)*$D299)/EN$43</f>
        <v>#DIV/0!</v>
      </c>
      <c r="EO299" s="101" t="e">
        <f>(EO$40*(1-'Model Assumptions'!$I$993)*$D299)/EO$43</f>
        <v>#DIV/0!</v>
      </c>
      <c r="EP299" s="101" t="e">
        <f>(EP$40*(1-'Model Assumptions'!$I$993)*$D299)/EP$43</f>
        <v>#DIV/0!</v>
      </c>
      <c r="EQ299" s="101" t="e">
        <f>(EQ$40*(1-'Model Assumptions'!$I$993)*$D299)/EQ$43</f>
        <v>#DIV/0!</v>
      </c>
      <c r="ER299" s="101" t="e">
        <f>(ER$40*(1-'Model Assumptions'!$I$993)*$D299)/ER$43</f>
        <v>#DIV/0!</v>
      </c>
      <c r="ES299" s="101" t="e">
        <f>(ES$40*(1-'Model Assumptions'!$I$993)*$D299)/ES$43</f>
        <v>#DIV/0!</v>
      </c>
      <c r="ET299" s="101" t="e">
        <f>(ET$40*(1-'Model Assumptions'!$I$993)*$D299)/ET$43</f>
        <v>#DIV/0!</v>
      </c>
      <c r="EU299" s="101" t="e">
        <f>(EU$40*(1-'Model Assumptions'!$I$993)*$D299)/EU$43</f>
        <v>#DIV/0!</v>
      </c>
      <c r="EV299" s="101" t="e">
        <f>(EV$40*(1-'Model Assumptions'!$I$993)*$D299)/EV$43</f>
        <v>#DIV/0!</v>
      </c>
      <c r="EW299" s="101" t="e">
        <f>(EW$40*(1-'Model Assumptions'!$I$993)*$D299)/EW$43</f>
        <v>#DIV/0!</v>
      </c>
      <c r="EX299" s="101" t="e">
        <f>(EX$40*(1-'Model Assumptions'!$I$993)*$D299)/EX$43</f>
        <v>#DIV/0!</v>
      </c>
      <c r="EY299" s="101" t="e">
        <f>(EY$40*(1-'Model Assumptions'!$I$993)*$D299)/EY$43</f>
        <v>#DIV/0!</v>
      </c>
      <c r="EZ299" s="101" t="e">
        <f>(EZ$40*(1-'Model Assumptions'!$I$993)*$D299)/EZ$43</f>
        <v>#DIV/0!</v>
      </c>
      <c r="FA299" s="101" t="e">
        <f>(FA$40*(1-'Model Assumptions'!$I$993)*$D299)/FA$43</f>
        <v>#DIV/0!</v>
      </c>
      <c r="FB299" s="101" t="e">
        <f>(FB$40*(1-'Model Assumptions'!$I$993)*$D299)/FB$43</f>
        <v>#DIV/0!</v>
      </c>
      <c r="FC299" s="101" t="e">
        <f>(FC$40*(1-'Model Assumptions'!$I$993)*$D299)/FC$43</f>
        <v>#DIV/0!</v>
      </c>
      <c r="FD299" s="101" t="e">
        <f>(FD$40*(1-'Model Assumptions'!$I$993)*$D299)/FD$43</f>
        <v>#DIV/0!</v>
      </c>
      <c r="FE299" s="101" t="e">
        <f>(FE$40*(1-'Model Assumptions'!$I$993)*$D299)/FE$43</f>
        <v>#DIV/0!</v>
      </c>
      <c r="FF299" s="101" t="e">
        <f>(FF$40*(1-'Model Assumptions'!$I$993)*$D299)/FF$43</f>
        <v>#DIV/0!</v>
      </c>
      <c r="FG299" s="101" t="e">
        <f>(FG$40*(1-'Model Assumptions'!$I$993)*$D299)/FG$43</f>
        <v>#DIV/0!</v>
      </c>
      <c r="FH299" s="101" t="e">
        <f>(FH$40*(1-'Model Assumptions'!$I$993)*$D299)/FH$43</f>
        <v>#DIV/0!</v>
      </c>
      <c r="FI299" s="101" t="e">
        <f>(FI$40*(1-'Model Assumptions'!$I$993)*$D299)/FI$43</f>
        <v>#DIV/0!</v>
      </c>
      <c r="FJ299" s="101" t="e">
        <f>(FJ$40*(1-'Model Assumptions'!$I$993)*$D299)/FJ$43</f>
        <v>#DIV/0!</v>
      </c>
      <c r="FK299" s="101" t="e">
        <f>(FK$40*(1-'Model Assumptions'!$I$993)*$D299)/FK$43</f>
        <v>#DIV/0!</v>
      </c>
      <c r="FL299" s="101" t="e">
        <f>(FL$40*(1-'Model Assumptions'!$I$993)*$D299)/FL$43</f>
        <v>#DIV/0!</v>
      </c>
      <c r="FM299" s="101" t="e">
        <f>(FM$40*(1-'Model Assumptions'!$I$993)*$D299)/FM$43</f>
        <v>#DIV/0!</v>
      </c>
      <c r="FN299" s="101" t="e">
        <f>(FN$40*(1-'Model Assumptions'!$I$993)*$D299)/FN$43</f>
        <v>#DIV/0!</v>
      </c>
      <c r="FO299" s="101" t="e">
        <f>(FO$40*(1-'Model Assumptions'!$I$993)*$D299)/FO$43</f>
        <v>#DIV/0!</v>
      </c>
      <c r="FP299" s="101" t="e">
        <f>(FP$40*(1-'Model Assumptions'!$I$993)*$D299)/FP$43</f>
        <v>#DIV/0!</v>
      </c>
      <c r="FQ299" s="101" t="e">
        <f>(FQ$40*(1-'Model Assumptions'!$I$993)*$D299)/FQ$43</f>
        <v>#DIV/0!</v>
      </c>
      <c r="FR299" s="101" t="e">
        <f>(FR$40*(1-'Model Assumptions'!$I$993)*$D299)/FR$43</f>
        <v>#DIV/0!</v>
      </c>
      <c r="FS299" s="101" t="e">
        <f>(FS$40*(1-'Model Assumptions'!$I$993)*$D299)/FS$43</f>
        <v>#DIV/0!</v>
      </c>
      <c r="FT299" s="101" t="e">
        <f>(FT$40*(1-'Model Assumptions'!$I$993)*$D299)/FT$43</f>
        <v>#DIV/0!</v>
      </c>
      <c r="FU299" s="101" t="e">
        <f>(FU$40*(1-'Model Assumptions'!$I$993)*$D299)/FU$43</f>
        <v>#DIV/0!</v>
      </c>
      <c r="FV299" s="101" t="e">
        <f>(FV$40*(1-'Model Assumptions'!$I$993)*$D299)/FV$43</f>
        <v>#DIV/0!</v>
      </c>
      <c r="FW299" s="101" t="e">
        <f>(FW$40*(1-'Model Assumptions'!$I$993)*$D299)/FW$43</f>
        <v>#DIV/0!</v>
      </c>
      <c r="FX299" s="101" t="e">
        <f>(FX$40*(1-'Model Assumptions'!$I$993)*$D299)/FX$43</f>
        <v>#DIV/0!</v>
      </c>
      <c r="FY299" s="101" t="e">
        <f>(FY$40*(1-'Model Assumptions'!$I$993)*$D299)/FY$43</f>
        <v>#DIV/0!</v>
      </c>
      <c r="FZ299" s="101" t="e">
        <f>(FZ$40*(1-'Model Assumptions'!$I$993)*$D299)/FZ$43</f>
        <v>#DIV/0!</v>
      </c>
      <c r="GA299" s="101" t="e">
        <f>(GA$40*(1-'Model Assumptions'!$I$993)*$D299)/GA$43</f>
        <v>#DIV/0!</v>
      </c>
      <c r="GB299" s="101" t="e">
        <f>(GB$40*(1-'Model Assumptions'!$I$993)*$D299)/GB$43</f>
        <v>#DIV/0!</v>
      </c>
      <c r="GC299" s="101" t="e">
        <f>(GC$40*(1-'Model Assumptions'!$I$993)*$D299)/GC$43</f>
        <v>#DIV/0!</v>
      </c>
      <c r="GD299" s="101" t="e">
        <f>(GD$40*(1-'Model Assumptions'!$I$993)*$D299)/GD$43</f>
        <v>#DIV/0!</v>
      </c>
      <c r="GE299" s="101" t="e">
        <f>(GE$40*(1-'Model Assumptions'!$I$993)*$D299)/GE$43</f>
        <v>#DIV/0!</v>
      </c>
      <c r="GF299" s="101" t="e">
        <f>(GF$40*(1-'Model Assumptions'!$I$993)*$D299)/GF$43</f>
        <v>#DIV/0!</v>
      </c>
      <c r="GG299" s="101" t="e">
        <f>(GG$40*(1-'Model Assumptions'!$I$993)*$D299)/GG$43</f>
        <v>#DIV/0!</v>
      </c>
      <c r="GH299" s="101" t="e">
        <f>(GH$40*(1-'Model Assumptions'!$I$993)*$D299)/GH$43</f>
        <v>#DIV/0!</v>
      </c>
      <c r="GI299" s="101" t="e">
        <f>(GI$40*(1-'Model Assumptions'!$I$993)*$D299)/GI$43</f>
        <v>#DIV/0!</v>
      </c>
      <c r="GJ299" s="101" t="e">
        <f>(GJ$40*(1-'Model Assumptions'!$I$993)*$D299)/GJ$43</f>
        <v>#DIV/0!</v>
      </c>
      <c r="GK299" s="101" t="e">
        <f>(GK$40*(1-'Model Assumptions'!$I$993)*$D299)/GK$43</f>
        <v>#DIV/0!</v>
      </c>
      <c r="GL299" s="101" t="e">
        <f>(GL$40*(1-'Model Assumptions'!$I$993)*$D299)/GL$43</f>
        <v>#DIV/0!</v>
      </c>
      <c r="GM299" s="101" t="e">
        <f>(GM$40*(1-'Model Assumptions'!$I$993)*$D299)/GM$43</f>
        <v>#DIV/0!</v>
      </c>
      <c r="GN299" s="101" t="e">
        <f>(GN$40*(1-'Model Assumptions'!$I$993)*$D299)/GN$43</f>
        <v>#DIV/0!</v>
      </c>
      <c r="GO299" s="101" t="e">
        <f>(GO$40*(1-'Model Assumptions'!$I$993)*$D299)/GO$43</f>
        <v>#DIV/0!</v>
      </c>
      <c r="GP299" s="101" t="e">
        <f>(GP$40*(1-'Model Assumptions'!$I$993)*$D299)/GP$43</f>
        <v>#DIV/0!</v>
      </c>
      <c r="GQ299" s="101" t="e">
        <f>(GQ$40*(1-'Model Assumptions'!$I$993)*$D299)/GQ$43</f>
        <v>#DIV/0!</v>
      </c>
      <c r="GR299" s="101" t="e">
        <f>(GR$40*(1-'Model Assumptions'!$I$993)*$D299)/GR$43</f>
        <v>#DIV/0!</v>
      </c>
      <c r="GS299" s="101" t="e">
        <f>(GS$40*(1-'Model Assumptions'!$I$993)*$D299)/GS$43</f>
        <v>#DIV/0!</v>
      </c>
      <c r="GT299" s="101" t="e">
        <f>(GT$40*(1-'Model Assumptions'!$I$993)*$D299)/GT$43</f>
        <v>#DIV/0!</v>
      </c>
      <c r="GU299" s="101" t="e">
        <f>(GU$40*(1-'Model Assumptions'!$I$993)*$D299)/GU$43</f>
        <v>#DIV/0!</v>
      </c>
      <c r="GV299" s="101" t="e">
        <f>(GV$40*(1-'Model Assumptions'!$I$993)*$D299)/GV$43</f>
        <v>#DIV/0!</v>
      </c>
      <c r="GX299" s="230"/>
    </row>
    <row r="300" spans="1:206" ht="12" hidden="1" customHeight="1" x14ac:dyDescent="0.2">
      <c r="A300" s="230"/>
      <c r="B300" s="230"/>
      <c r="C300" s="102">
        <f t="shared" si="382"/>
        <v>54</v>
      </c>
      <c r="D300" s="122">
        <f>1/(1+'Model Assumptions'!$I$991/12)^C299</f>
        <v>0.80221828055497957</v>
      </c>
      <c r="E300" s="101">
        <f>(E$40*(1-'Model Assumptions'!$I$993)*$D300)/E$43</f>
        <v>89.198048951197748</v>
      </c>
      <c r="F300" s="101">
        <f>(F$40*(1-'Model Assumptions'!$I$993)*$D300)/F$43</f>
        <v>86.888362244194909</v>
      </c>
      <c r="G300" s="101">
        <f>(G$40*(1-'Model Assumptions'!$I$993)*$D300)/G$43</f>
        <v>79.959302123186333</v>
      </c>
      <c r="H300" s="101">
        <f>(H$40*(1-'Model Assumptions'!$I$993)*$D300)/H$43</f>
        <v>59.903885220225888</v>
      </c>
      <c r="I300" s="101">
        <f>(I$40*(1-'Model Assumptions'!$I$993)*$D300)/I$43</f>
        <v>57.501562357275922</v>
      </c>
      <c r="J300" s="101">
        <f>(J$40*(1-'Model Assumptions'!$I$993)*$D300)/J$43</f>
        <v>51.035683016002785</v>
      </c>
      <c r="K300" s="101">
        <f>(K$40*(1-'Model Assumptions'!$I$993)*$D300)/K$43</f>
        <v>101.63554089563708</v>
      </c>
      <c r="L300" s="101">
        <f>(L$40*(1-'Model Assumptions'!$I$993)*$D300)/L$43</f>
        <v>99.13778414048663</v>
      </c>
      <c r="M300" s="101">
        <f>(M$40*(1-'Model Assumptions'!$I$993)*$D300)/M$43</f>
        <v>91.64451387503523</v>
      </c>
      <c r="N300" s="101">
        <f>(N$40*(1-'Model Assumptions'!$I$993)*$D300)/N$43</f>
        <v>68.920056586297306</v>
      </c>
      <c r="O300" s="101">
        <f>(O$40*(1-'Model Assumptions'!$I$993)*$D300)/O$43</f>
        <v>66.322513904774326</v>
      </c>
      <c r="P300" s="101">
        <f>(P$40*(1-'Model Assumptions'!$I$993)*$D300)/P$43</f>
        <v>59.328173271185598</v>
      </c>
      <c r="Q300" s="101">
        <f>(Q$40*(1-'Model Assumptions'!$I$993)*$D300)/Q$43</f>
        <v>101.52518574341825</v>
      </c>
      <c r="R300" s="101">
        <f>(R$40*(1-'Model Assumptions'!$I$993)*$D300)/R$43</f>
        <v>99.03053758410492</v>
      </c>
      <c r="S300" s="101">
        <f>(S$40*(1-'Model Assumptions'!$I$993)*$D300)/S$43</f>
        <v>91.545038808246431</v>
      </c>
      <c r="T300" s="101">
        <f>(T$40*(1-'Model Assumptions'!$I$993)*$D300)/T$43</f>
        <v>68.844206847870836</v>
      </c>
      <c r="U300" s="101">
        <f>(U$40*(1-'Model Assumptions'!$I$993)*$D300)/U$43</f>
        <v>66.25039448135243</v>
      </c>
      <c r="V300" s="101">
        <f>(V$40*(1-'Model Assumptions'!$I$993)*$D300)/V$43</f>
        <v>59.263514477772866</v>
      </c>
      <c r="W300" s="101">
        <f>(W$40*(1-'Model Assumptions'!$I$993)*$D300)/W$43</f>
        <v>185.27697478792822</v>
      </c>
      <c r="X300" s="101">
        <f>(X$40*(1-'Model Assumptions'!$I$993)*$D300)/X$43</f>
        <v>181.90259400670132</v>
      </c>
      <c r="Y300" s="101">
        <f>(Y$40*(1-'Model Assumptions'!$I$993)*$D300)/Y$43</f>
        <v>171.77789736510201</v>
      </c>
      <c r="Z300" s="101">
        <f>(Z$40*(1-'Model Assumptions'!$I$993)*$D300)/Z$43</f>
        <v>131.48241296645435</v>
      </c>
      <c r="AA300" s="101">
        <f>(AA$40*(1-'Model Assumptions'!$I$993)*$D300)/AA$43</f>
        <v>127.97342998547879</v>
      </c>
      <c r="AB300" s="101">
        <f>(AB$40*(1-'Model Assumptions'!$I$993)*$D300)/AB$43</f>
        <v>118.52454207887601</v>
      </c>
      <c r="AC300" s="101">
        <f>(AC$40*(1-'Model Assumptions'!$I$993)*$D300)/AC$43</f>
        <v>158.72956633866258</v>
      </c>
      <c r="AD300" s="101">
        <f>(AD$40*(1-'Model Assumptions'!$I$993)*$D300)/AD$43</f>
        <v>155.3458597699242</v>
      </c>
      <c r="AE300" s="101">
        <f>(AE$40*(1-'Model Assumptions'!$I$993)*$D300)/AE$43</f>
        <v>145.1931857657905</v>
      </c>
      <c r="AF300" s="101">
        <f>(AF$40*(1-'Model Assumptions'!$I$993)*$D300)/AF$43</f>
        <v>110.19847898865197</v>
      </c>
      <c r="AG300" s="101">
        <f>(AG$40*(1-'Model Assumptions'!$I$993)*$D300)/AG$43</f>
        <v>106.6783050626627</v>
      </c>
      <c r="AH300" s="101">
        <f>(AH$40*(1-'Model Assumptions'!$I$993)*$D300)/AH$43</f>
        <v>97.202061512692978</v>
      </c>
      <c r="AI300" s="101">
        <f>(AI$40*(1-'Model Assumptions'!$I$993)*$D300)/AI$43</f>
        <v>185.72772118431507</v>
      </c>
      <c r="AJ300" s="101">
        <f>(AJ$40*(1-'Model Assumptions'!$I$993)*$D300)/AJ$43</f>
        <v>182.08289256525606</v>
      </c>
      <c r="AK300" s="101">
        <f>(AK$40*(1-'Model Assumptions'!$I$993)*$D300)/AK$43</f>
        <v>171.14529811224187</v>
      </c>
      <c r="AL300" s="101">
        <f>(AL$40*(1-'Model Assumptions'!$I$993)*$D300)/AL$43</f>
        <v>130.50009668191475</v>
      </c>
      <c r="AM300" s="101">
        <f>(AM$40*(1-'Model Assumptions'!$I$993)*$D300)/AM$43</f>
        <v>126.70885319892596</v>
      </c>
      <c r="AN300" s="101">
        <f>(AN$40*(1-'Model Assumptions'!$I$993)*$D300)/AN$43</f>
        <v>116.50146790805842</v>
      </c>
      <c r="AO300" s="101">
        <f>(AO$40*(1-'Model Assumptions'!$I$993)*$D300)/AO$43</f>
        <v>166.38759218348295</v>
      </c>
      <c r="AP300" s="101">
        <f>(AP$40*(1-'Model Assumptions'!$I$993)*$D300)/AP$43</f>
        <v>162.84223863121278</v>
      </c>
      <c r="AQ300" s="101">
        <f>(AQ$40*(1-'Model Assumptions'!$I$993)*$D300)/AQ$43</f>
        <v>152.20617797440218</v>
      </c>
      <c r="AR300" s="101">
        <f>(AR$40*(1-'Model Assumptions'!$I$993)*$D300)/AR$43</f>
        <v>115.52412537685832</v>
      </c>
      <c r="AS300" s="101">
        <f>(AS$40*(1-'Model Assumptions'!$I$993)*$D300)/AS$43</f>
        <v>111.83733071399776</v>
      </c>
      <c r="AT300" s="101">
        <f>(AT$40*(1-'Model Assumptions'!$I$993)*$D300)/AT$43</f>
        <v>101.90971904847376</v>
      </c>
      <c r="AU300" s="101">
        <f>(AU$40*(1-'Model Assumptions'!$I$993)*$D300)/AU$43</f>
        <v>200.41428221693283</v>
      </c>
      <c r="AV300" s="101">
        <f>(AV$40*(1-'Model Assumptions'!$I$993)*$D300)/AV$43</f>
        <v>196.62956678520206</v>
      </c>
      <c r="AW300" s="101">
        <f>(AW$40*(1-'Model Assumptions'!$I$993)*$D300)/AW$43</f>
        <v>185.27852908584683</v>
      </c>
      <c r="AX300" s="101">
        <f>(AX$40*(1-'Model Assumptions'!$I$993)*$D300)/AX$43</f>
        <v>141.5629675471661</v>
      </c>
      <c r="AY300" s="101">
        <f>(AY$40*(1-'Model Assumptions'!$I$993)*$D300)/AY$43</f>
        <v>137.62748521733354</v>
      </c>
      <c r="AZ300" s="101">
        <f>(AZ$40*(1-'Model Assumptions'!$I$993)*$D300)/AZ$43</f>
        <v>127.03339060432445</v>
      </c>
      <c r="BA300" s="101">
        <f>(BA$40*(1-'Model Assumptions'!$I$993)*$D300)/BA$43</f>
        <v>161.13406521869854</v>
      </c>
      <c r="BB300" s="101">
        <f>(BB$40*(1-'Model Assumptions'!$I$993)*$D300)/BB$43</f>
        <v>156.78203104668776</v>
      </c>
      <c r="BC300" s="101">
        <f>(BC$40*(1-'Model Assumptions'!$I$993)*$D300)/BC$43</f>
        <v>143.73059142441119</v>
      </c>
      <c r="BD300" s="101">
        <f>(BD$40*(1-'Model Assumptions'!$I$993)*$D300)/BD$43</f>
        <v>107.32613643512488</v>
      </c>
      <c r="BE300" s="101">
        <f>(BE$40*(1-'Model Assumptions'!$I$993)*$D300)/BE$43</f>
        <v>102.80250777290341</v>
      </c>
      <c r="BF300" s="101">
        <f>(BF$40*(1-'Model Assumptions'!$I$993)*$D300)/BF$43</f>
        <v>90.619298967942981</v>
      </c>
      <c r="BG300" s="101">
        <f>(BG$40*(1-'Model Assumptions'!$I$993)*$D300)/BG$43</f>
        <v>204.46011969898427</v>
      </c>
      <c r="BH300" s="101">
        <f>(BH$40*(1-'Model Assumptions'!$I$993)*$D300)/BH$43</f>
        <v>200.11274842072922</v>
      </c>
      <c r="BI300" s="101">
        <f>(BI$40*(1-'Model Assumptions'!$I$993)*$D300)/BI$43</f>
        <v>187.07218888388266</v>
      </c>
      <c r="BJ300" s="101">
        <f>(BJ$40*(1-'Model Assumptions'!$I$993)*$D300)/BJ$43</f>
        <v>142.00687503271124</v>
      </c>
      <c r="BK300" s="101">
        <f>(BK$40*(1-'Model Assumptions'!$I$993)*$D300)/BK$43</f>
        <v>137.48573324715946</v>
      </c>
      <c r="BL300" s="101">
        <f>(BL$40*(1-'Model Assumptions'!$I$993)*$D300)/BL$43</f>
        <v>125.31495882554766</v>
      </c>
      <c r="BM300" s="101">
        <f>(BM$40*(1-'Model Assumptions'!$I$993)*$D300)/BM$43</f>
        <v>210.85450133600293</v>
      </c>
      <c r="BN300" s="101">
        <f>(BN$40*(1-'Model Assumptions'!$I$993)*$D300)/BN$43</f>
        <v>205.96001719040939</v>
      </c>
      <c r="BO300" s="101">
        <f>(BO$40*(1-'Model Assumptions'!$I$993)*$D300)/BO$43</f>
        <v>191.27967334946595</v>
      </c>
      <c r="BP300" s="101">
        <f>(BP$40*(1-'Model Assumptions'!$I$993)*$D300)/BP$43</f>
        <v>144.41044133399603</v>
      </c>
      <c r="BQ300" s="101">
        <f>(BQ$40*(1-'Model Assumptions'!$I$993)*$D300)/BQ$43</f>
        <v>139.32104822941315</v>
      </c>
      <c r="BR300" s="101">
        <f>(BR$40*(1-'Model Assumptions'!$I$993)*$D300)/BR$43</f>
        <v>125.61835777925354</v>
      </c>
      <c r="BS300" s="101">
        <f>(BS$40*(1-'Model Assumptions'!$I$993)*$D300)/BS$43</f>
        <v>176.93661215685336</v>
      </c>
      <c r="BT300" s="101">
        <f>(BT$40*(1-'Model Assumptions'!$I$993)*$D300)/BT$43</f>
        <v>172.62343543280693</v>
      </c>
      <c r="BU300" s="101">
        <f>(BU$40*(1-'Model Assumptions'!$I$993)*$D300)/BU$43</f>
        <v>159.68701385650493</v>
      </c>
      <c r="BV300" s="101">
        <f>(BV$40*(1-'Model Assumptions'!$I$993)*$D300)/BV$43</f>
        <v>120.16090692755205</v>
      </c>
      <c r="BW300" s="101">
        <f>(BW$40*(1-'Model Assumptions'!$I$993)*$D300)/BW$43</f>
        <v>115.67582485371123</v>
      </c>
      <c r="BX300" s="101">
        <f>(BX$40*(1-'Model Assumptions'!$I$993)*$D300)/BX$43</f>
        <v>103.60079518388366</v>
      </c>
      <c r="BY300" s="101">
        <f>(BY$40*(1-'Model Assumptions'!$I$993)*$D300)/BY$43</f>
        <v>241.88761357827681</v>
      </c>
      <c r="BZ300" s="101">
        <f>(BZ$40*(1-'Model Assumptions'!$I$993)*$D300)/BZ$43</f>
        <v>236.75221325530413</v>
      </c>
      <c r="CA300" s="101">
        <f>(CA$40*(1-'Model Assumptions'!$I$993)*$D300)/CA$43</f>
        <v>221.34756658430459</v>
      </c>
      <c r="CB300" s="101">
        <f>(CB$40*(1-'Model Assumptions'!$I$993)*$D300)/CB$43</f>
        <v>168.04074344967964</v>
      </c>
      <c r="CC300" s="101">
        <f>(CC$40*(1-'Model Assumptions'!$I$993)*$D300)/CC$43</f>
        <v>162.70017580145498</v>
      </c>
      <c r="CD300" s="101">
        <f>(CD$40*(1-'Model Assumptions'!$I$993)*$D300)/CD$43</f>
        <v>148.32229833546626</v>
      </c>
      <c r="CE300" s="101">
        <f>(CE$40*(1-'Model Assumptions'!$I$993)*$D300)/CE$43</f>
        <v>237.79203856283098</v>
      </c>
      <c r="CF300" s="101">
        <f>(CF$40*(1-'Model Assumptions'!$I$993)*$D300)/CF$43</f>
        <v>232.01471319948669</v>
      </c>
      <c r="CG300" s="101">
        <f>(CG$40*(1-'Model Assumptions'!$I$993)*$D300)/CG$43</f>
        <v>214.6780742156981</v>
      </c>
      <c r="CH300" s="101">
        <f>(CH$40*(1-'Model Assumptions'!$I$993)*$D300)/CH$43</f>
        <v>161.57237723173679</v>
      </c>
      <c r="CI300" s="101">
        <f>(CI$40*(1-'Model Assumptions'!$I$993)*$D300)/CI$43</f>
        <v>155.56283975935733</v>
      </c>
      <c r="CJ300" s="101">
        <f>(CJ$40*(1-'Model Assumptions'!$I$993)*$D300)/CJ$43</f>
        <v>139.38197670782128</v>
      </c>
      <c r="CK300" s="101">
        <f>(CK$40*(1-'Model Assumptions'!$I$993)*$D300)/CK$43</f>
        <v>302.87826390317053</v>
      </c>
      <c r="CL300" s="101">
        <f>(CL$40*(1-'Model Assumptions'!$I$993)*$D300)/CL$43</f>
        <v>296.71858125185673</v>
      </c>
      <c r="CM300" s="101">
        <f>(CM$40*(1-'Model Assumptions'!$I$993)*$D300)/CM$43</f>
        <v>278.23953329791533</v>
      </c>
      <c r="CN300" s="101">
        <f>(CN$40*(1-'Model Assumptions'!$I$993)*$D300)/CN$43</f>
        <v>211.7513312350209</v>
      </c>
      <c r="CO300" s="101">
        <f>(CO$40*(1-'Model Assumptions'!$I$993)*$D300)/CO$43</f>
        <v>205.34513693382101</v>
      </c>
      <c r="CP300" s="101">
        <f>(CP$40*(1-'Model Assumptions'!$I$993)*$D300)/CP$43</f>
        <v>188.09864722930979</v>
      </c>
      <c r="CQ300" s="101">
        <f>(CQ$40*(1-'Model Assumptions'!$I$993)*$D300)/CQ$43</f>
        <v>349.69371721065778</v>
      </c>
      <c r="CR300" s="101">
        <f>(CR$40*(1-'Model Assumptions'!$I$993)*$D300)/CR$43</f>
        <v>342.58902142485022</v>
      </c>
      <c r="CS300" s="101">
        <f>(CS$40*(1-'Model Assumptions'!$I$993)*$D300)/CS$43</f>
        <v>321.27337976950889</v>
      </c>
      <c r="CT300" s="101">
        <f>(CT$40*(1-'Model Assumptions'!$I$993)*$D300)/CT$43</f>
        <v>244.51220104358302</v>
      </c>
      <c r="CU300" s="101">
        <f>(CU$40*(1-'Model Assumptions'!$I$993)*$D300)/CU$43</f>
        <v>237.12369045784362</v>
      </c>
      <c r="CV300" s="101">
        <f>(CV$40*(1-'Model Assumptions'!$I$993)*$D300)/CV$43</f>
        <v>217.22867710008012</v>
      </c>
      <c r="CW300" s="101">
        <f>(CW$40*(1-'Model Assumptions'!$I$993)*$D300)/CW$43</f>
        <v>317.40784084601216</v>
      </c>
      <c r="CX300" s="101">
        <f>(CX$40*(1-'Model Assumptions'!$I$993)*$D300)/CX$43</f>
        <v>310.06533747866257</v>
      </c>
      <c r="CY300" s="101">
        <f>(CY$40*(1-'Model Assumptions'!$I$993)*$D300)/CY$43</f>
        <v>288.0347187807767</v>
      </c>
      <c r="CZ300" s="101">
        <f>(CZ$40*(1-'Model Assumptions'!$I$993)*$D300)/CZ$43</f>
        <v>217.50472041041908</v>
      </c>
      <c r="DA300" s="101">
        <f>(DA$40*(1-'Model Assumptions'!$I$993)*$D300)/DA$43</f>
        <v>209.86752215770764</v>
      </c>
      <c r="DB300" s="101">
        <f>(DB$40*(1-'Model Assumptions'!$I$993)*$D300)/DB$43</f>
        <v>189.30602585245907</v>
      </c>
      <c r="DC300" s="101">
        <f>(DC$40*(1-'Model Assumptions'!$I$993)*$D300)/DC$43</f>
        <v>62.408170026634345</v>
      </c>
      <c r="DD300" s="101">
        <f>(DD$40*(1-'Model Assumptions'!$I$993)*$D300)/DD$43</f>
        <v>59.975693784064049</v>
      </c>
      <c r="DE300" s="101">
        <f>(DE$40*(1-'Model Assumptions'!$I$993)*$D300)/DE$43</f>
        <v>55.113849894760598</v>
      </c>
      <c r="DF300" s="101">
        <f>(DF$40*(1-'Model Assumptions'!$I$993)*$D300)/DF$43</f>
        <v>37.866427611498231</v>
      </c>
      <c r="DG300" s="101">
        <f>(DG$40*(1-'Model Assumptions'!$I$993)*$D300)/DG$43</f>
        <v>35.338517476727404</v>
      </c>
      <c r="DH300" s="101">
        <f>(DH$40*(1-'Model Assumptions'!$I$993)*$D300)/DH$43</f>
        <v>30.475430149089092</v>
      </c>
      <c r="DI300" s="101">
        <f>(DI$40*(1-'Model Assumptions'!$I$993)*$D300)/DI$43</f>
        <v>52.286581980872178</v>
      </c>
      <c r="DJ300" s="101">
        <f>(DJ$40*(1-'Model Assumptions'!$I$993)*$D300)/DJ$43</f>
        <v>50.238017324189961</v>
      </c>
      <c r="DK300" s="101">
        <f>(DK$40*(1-'Model Assumptions'!$I$993)*$D300)/DK$43</f>
        <v>46.139333712906982</v>
      </c>
      <c r="DL300" s="101">
        <f>(DL$40*(1-'Model Assumptions'!$I$993)*$D300)/DL$43</f>
        <v>31.664157197215456</v>
      </c>
      <c r="DM300" s="101">
        <f>(DM$40*(1-'Model Assumptions'!$I$993)*$D300)/DM$43</f>
        <v>29.532903891265043</v>
      </c>
      <c r="DN300" s="101">
        <f>(DN$40*(1-'Model Assumptions'!$I$993)*$D300)/DN$43</f>
        <v>25.434531139565763</v>
      </c>
      <c r="DO300" s="101">
        <f>(DO$40*(1-'Model Assumptions'!$I$993)*$D300)/DO$43</f>
        <v>64.87173222757616</v>
      </c>
      <c r="DP300" s="101">
        <f>(DP$40*(1-'Model Assumptions'!$I$993)*$D300)/DP$43</f>
        <v>62.524742370527491</v>
      </c>
      <c r="DQ300" s="101">
        <f>(DQ$40*(1-'Model Assumptions'!$I$993)*$D300)/DQ$43</f>
        <v>57.8292083585116</v>
      </c>
      <c r="DR300" s="101">
        <f>(DR$40*(1-'Model Assumptions'!$I$993)*$D300)/DR$43</f>
        <v>40.255072652764703</v>
      </c>
      <c r="DS300" s="101">
        <f>(DS$40*(1-'Model Assumptions'!$I$993)*$D300)/DS$43</f>
        <v>37.814203201434097</v>
      </c>
      <c r="DT300" s="101">
        <f>(DT$40*(1-'Model Assumptions'!$I$993)*$D300)/DT$43</f>
        <v>33.120223487336773</v>
      </c>
      <c r="DU300" s="101">
        <f>(DU$40*(1-'Model Assumptions'!$I$993)*$D300)/DU$43</f>
        <v>94.990917293727804</v>
      </c>
      <c r="DV300" s="101">
        <f>(DV$40*(1-'Model Assumptions'!$I$993)*$D300)/DV$43</f>
        <v>91.330545695483025</v>
      </c>
      <c r="DW300" s="101">
        <f>(DW$40*(1-'Model Assumptions'!$I$993)*$D300)/DW$43</f>
        <v>84.008248201074906</v>
      </c>
      <c r="DX300" s="101">
        <f>(DX$40*(1-'Model Assumptions'!$I$993)*$D300)/DX$43</f>
        <v>57.834803831018476</v>
      </c>
      <c r="DY300" s="101">
        <f>(DY$40*(1-'Model Assumptions'!$I$993)*$D300)/DY$43</f>
        <v>54.027395649676485</v>
      </c>
      <c r="DZ300" s="101">
        <f>(DZ$40*(1-'Model Assumptions'!$I$993)*$D300)/DZ$43</f>
        <v>46.706030734019514</v>
      </c>
      <c r="EA300" s="101">
        <f>(EA$40*(1-'Model Assumptions'!$I$993)*$D300)/EA$43</f>
        <v>149.46595074395393</v>
      </c>
      <c r="EB300" s="101">
        <f>(EB$40*(1-'Model Assumptions'!$I$993)*$D300)/EB$43</f>
        <v>145.90194561666087</v>
      </c>
      <c r="EC300" s="101">
        <f>(EC$40*(1-'Model Assumptions'!$I$993)*$D300)/EC$43</f>
        <v>138.77238106415606</v>
      </c>
      <c r="ED300" s="101">
        <f>(ED$40*(1-'Model Assumptions'!$I$993)*$D300)/ED$43</f>
        <v>101.89355435012058</v>
      </c>
      <c r="EE300" s="101">
        <f>(EE$40*(1-'Model Assumptions'!$I$993)*$D300)/EE$43</f>
        <v>98.186864673902264</v>
      </c>
      <c r="EF300" s="101">
        <f>(EF$40*(1-'Model Assumptions'!$I$993)*$D300)/EF$43</f>
        <v>91.05823270014865</v>
      </c>
      <c r="EG300" s="101" t="e">
        <f>(EG$40*(1-'Model Assumptions'!$I$993)*$D300)/EG$43</f>
        <v>#DIV/0!</v>
      </c>
      <c r="EH300" s="101" t="e">
        <f>(EH$40*(1-'Model Assumptions'!$I$993)*$D300)/EH$43</f>
        <v>#DIV/0!</v>
      </c>
      <c r="EI300" s="101" t="e">
        <f>(EI$40*(1-'Model Assumptions'!$I$993)*$D300)/EI$43</f>
        <v>#DIV/0!</v>
      </c>
      <c r="EJ300" s="101" t="e">
        <f>(EJ$40*(1-'Model Assumptions'!$I$993)*$D300)/EJ$43</f>
        <v>#DIV/0!</v>
      </c>
      <c r="EK300" s="101" t="e">
        <f>(EK$40*(1-'Model Assumptions'!$I$993)*$D300)/EK$43</f>
        <v>#DIV/0!</v>
      </c>
      <c r="EL300" s="101" t="e">
        <f>(EL$40*(1-'Model Assumptions'!$I$993)*$D300)/EL$43</f>
        <v>#DIV/0!</v>
      </c>
      <c r="EM300" s="101" t="e">
        <f>(EM$40*(1-'Model Assumptions'!$I$993)*$D300)/EM$43</f>
        <v>#DIV/0!</v>
      </c>
      <c r="EN300" s="101" t="e">
        <f>(EN$40*(1-'Model Assumptions'!$I$993)*$D300)/EN$43</f>
        <v>#DIV/0!</v>
      </c>
      <c r="EO300" s="101" t="e">
        <f>(EO$40*(1-'Model Assumptions'!$I$993)*$D300)/EO$43</f>
        <v>#DIV/0!</v>
      </c>
      <c r="EP300" s="101" t="e">
        <f>(EP$40*(1-'Model Assumptions'!$I$993)*$D300)/EP$43</f>
        <v>#DIV/0!</v>
      </c>
      <c r="EQ300" s="101" t="e">
        <f>(EQ$40*(1-'Model Assumptions'!$I$993)*$D300)/EQ$43</f>
        <v>#DIV/0!</v>
      </c>
      <c r="ER300" s="101" t="e">
        <f>(ER$40*(1-'Model Assumptions'!$I$993)*$D300)/ER$43</f>
        <v>#DIV/0!</v>
      </c>
      <c r="ES300" s="101" t="e">
        <f>(ES$40*(1-'Model Assumptions'!$I$993)*$D300)/ES$43</f>
        <v>#DIV/0!</v>
      </c>
      <c r="ET300" s="101" t="e">
        <f>(ET$40*(1-'Model Assumptions'!$I$993)*$D300)/ET$43</f>
        <v>#DIV/0!</v>
      </c>
      <c r="EU300" s="101" t="e">
        <f>(EU$40*(1-'Model Assumptions'!$I$993)*$D300)/EU$43</f>
        <v>#DIV/0!</v>
      </c>
      <c r="EV300" s="101" t="e">
        <f>(EV$40*(1-'Model Assumptions'!$I$993)*$D300)/EV$43</f>
        <v>#DIV/0!</v>
      </c>
      <c r="EW300" s="101" t="e">
        <f>(EW$40*(1-'Model Assumptions'!$I$993)*$D300)/EW$43</f>
        <v>#DIV/0!</v>
      </c>
      <c r="EX300" s="101" t="e">
        <f>(EX$40*(1-'Model Assumptions'!$I$993)*$D300)/EX$43</f>
        <v>#DIV/0!</v>
      </c>
      <c r="EY300" s="101" t="e">
        <f>(EY$40*(1-'Model Assumptions'!$I$993)*$D300)/EY$43</f>
        <v>#DIV/0!</v>
      </c>
      <c r="EZ300" s="101" t="e">
        <f>(EZ$40*(1-'Model Assumptions'!$I$993)*$D300)/EZ$43</f>
        <v>#DIV/0!</v>
      </c>
      <c r="FA300" s="101" t="e">
        <f>(FA$40*(1-'Model Assumptions'!$I$993)*$D300)/FA$43</f>
        <v>#DIV/0!</v>
      </c>
      <c r="FB300" s="101" t="e">
        <f>(FB$40*(1-'Model Assumptions'!$I$993)*$D300)/FB$43</f>
        <v>#DIV/0!</v>
      </c>
      <c r="FC300" s="101" t="e">
        <f>(FC$40*(1-'Model Assumptions'!$I$993)*$D300)/FC$43</f>
        <v>#DIV/0!</v>
      </c>
      <c r="FD300" s="101" t="e">
        <f>(FD$40*(1-'Model Assumptions'!$I$993)*$D300)/FD$43</f>
        <v>#DIV/0!</v>
      </c>
      <c r="FE300" s="101" t="e">
        <f>(FE$40*(1-'Model Assumptions'!$I$993)*$D300)/FE$43</f>
        <v>#DIV/0!</v>
      </c>
      <c r="FF300" s="101" t="e">
        <f>(FF$40*(1-'Model Assumptions'!$I$993)*$D300)/FF$43</f>
        <v>#DIV/0!</v>
      </c>
      <c r="FG300" s="101" t="e">
        <f>(FG$40*(1-'Model Assumptions'!$I$993)*$D300)/FG$43</f>
        <v>#DIV/0!</v>
      </c>
      <c r="FH300" s="101" t="e">
        <f>(FH$40*(1-'Model Assumptions'!$I$993)*$D300)/FH$43</f>
        <v>#DIV/0!</v>
      </c>
      <c r="FI300" s="101" t="e">
        <f>(FI$40*(1-'Model Assumptions'!$I$993)*$D300)/FI$43</f>
        <v>#DIV/0!</v>
      </c>
      <c r="FJ300" s="101" t="e">
        <f>(FJ$40*(1-'Model Assumptions'!$I$993)*$D300)/FJ$43</f>
        <v>#DIV/0!</v>
      </c>
      <c r="FK300" s="101" t="e">
        <f>(FK$40*(1-'Model Assumptions'!$I$993)*$D300)/FK$43</f>
        <v>#DIV/0!</v>
      </c>
      <c r="FL300" s="101" t="e">
        <f>(FL$40*(1-'Model Assumptions'!$I$993)*$D300)/FL$43</f>
        <v>#DIV/0!</v>
      </c>
      <c r="FM300" s="101" t="e">
        <f>(FM$40*(1-'Model Assumptions'!$I$993)*$D300)/FM$43</f>
        <v>#DIV/0!</v>
      </c>
      <c r="FN300" s="101" t="e">
        <f>(FN$40*(1-'Model Assumptions'!$I$993)*$D300)/FN$43</f>
        <v>#DIV/0!</v>
      </c>
      <c r="FO300" s="101" t="e">
        <f>(FO$40*(1-'Model Assumptions'!$I$993)*$D300)/FO$43</f>
        <v>#DIV/0!</v>
      </c>
      <c r="FP300" s="101" t="e">
        <f>(FP$40*(1-'Model Assumptions'!$I$993)*$D300)/FP$43</f>
        <v>#DIV/0!</v>
      </c>
      <c r="FQ300" s="101" t="e">
        <f>(FQ$40*(1-'Model Assumptions'!$I$993)*$D300)/FQ$43</f>
        <v>#DIV/0!</v>
      </c>
      <c r="FR300" s="101" t="e">
        <f>(FR$40*(1-'Model Assumptions'!$I$993)*$D300)/FR$43</f>
        <v>#DIV/0!</v>
      </c>
      <c r="FS300" s="101" t="e">
        <f>(FS$40*(1-'Model Assumptions'!$I$993)*$D300)/FS$43</f>
        <v>#DIV/0!</v>
      </c>
      <c r="FT300" s="101" t="e">
        <f>(FT$40*(1-'Model Assumptions'!$I$993)*$D300)/FT$43</f>
        <v>#DIV/0!</v>
      </c>
      <c r="FU300" s="101" t="e">
        <f>(FU$40*(1-'Model Assumptions'!$I$993)*$D300)/FU$43</f>
        <v>#DIV/0!</v>
      </c>
      <c r="FV300" s="101" t="e">
        <f>(FV$40*(1-'Model Assumptions'!$I$993)*$D300)/FV$43</f>
        <v>#DIV/0!</v>
      </c>
      <c r="FW300" s="101" t="e">
        <f>(FW$40*(1-'Model Assumptions'!$I$993)*$D300)/FW$43</f>
        <v>#DIV/0!</v>
      </c>
      <c r="FX300" s="101" t="e">
        <f>(FX$40*(1-'Model Assumptions'!$I$993)*$D300)/FX$43</f>
        <v>#DIV/0!</v>
      </c>
      <c r="FY300" s="101" t="e">
        <f>(FY$40*(1-'Model Assumptions'!$I$993)*$D300)/FY$43</f>
        <v>#DIV/0!</v>
      </c>
      <c r="FZ300" s="101" t="e">
        <f>(FZ$40*(1-'Model Assumptions'!$I$993)*$D300)/FZ$43</f>
        <v>#DIV/0!</v>
      </c>
      <c r="GA300" s="101" t="e">
        <f>(GA$40*(1-'Model Assumptions'!$I$993)*$D300)/GA$43</f>
        <v>#DIV/0!</v>
      </c>
      <c r="GB300" s="101" t="e">
        <f>(GB$40*(1-'Model Assumptions'!$I$993)*$D300)/GB$43</f>
        <v>#DIV/0!</v>
      </c>
      <c r="GC300" s="101" t="e">
        <f>(GC$40*(1-'Model Assumptions'!$I$993)*$D300)/GC$43</f>
        <v>#DIV/0!</v>
      </c>
      <c r="GD300" s="101" t="e">
        <f>(GD$40*(1-'Model Assumptions'!$I$993)*$D300)/GD$43</f>
        <v>#DIV/0!</v>
      </c>
      <c r="GE300" s="101" t="e">
        <f>(GE$40*(1-'Model Assumptions'!$I$993)*$D300)/GE$43</f>
        <v>#DIV/0!</v>
      </c>
      <c r="GF300" s="101" t="e">
        <f>(GF$40*(1-'Model Assumptions'!$I$993)*$D300)/GF$43</f>
        <v>#DIV/0!</v>
      </c>
      <c r="GG300" s="101" t="e">
        <f>(GG$40*(1-'Model Assumptions'!$I$993)*$D300)/GG$43</f>
        <v>#DIV/0!</v>
      </c>
      <c r="GH300" s="101" t="e">
        <f>(GH$40*(1-'Model Assumptions'!$I$993)*$D300)/GH$43</f>
        <v>#DIV/0!</v>
      </c>
      <c r="GI300" s="101" t="e">
        <f>(GI$40*(1-'Model Assumptions'!$I$993)*$D300)/GI$43</f>
        <v>#DIV/0!</v>
      </c>
      <c r="GJ300" s="101" t="e">
        <f>(GJ$40*(1-'Model Assumptions'!$I$993)*$D300)/GJ$43</f>
        <v>#DIV/0!</v>
      </c>
      <c r="GK300" s="101" t="e">
        <f>(GK$40*(1-'Model Assumptions'!$I$993)*$D300)/GK$43</f>
        <v>#DIV/0!</v>
      </c>
      <c r="GL300" s="101" t="e">
        <f>(GL$40*(1-'Model Assumptions'!$I$993)*$D300)/GL$43</f>
        <v>#DIV/0!</v>
      </c>
      <c r="GM300" s="101" t="e">
        <f>(GM$40*(1-'Model Assumptions'!$I$993)*$D300)/GM$43</f>
        <v>#DIV/0!</v>
      </c>
      <c r="GN300" s="101" t="e">
        <f>(GN$40*(1-'Model Assumptions'!$I$993)*$D300)/GN$43</f>
        <v>#DIV/0!</v>
      </c>
      <c r="GO300" s="101" t="e">
        <f>(GO$40*(1-'Model Assumptions'!$I$993)*$D300)/GO$43</f>
        <v>#DIV/0!</v>
      </c>
      <c r="GP300" s="101" t="e">
        <f>(GP$40*(1-'Model Assumptions'!$I$993)*$D300)/GP$43</f>
        <v>#DIV/0!</v>
      </c>
      <c r="GQ300" s="101" t="e">
        <f>(GQ$40*(1-'Model Assumptions'!$I$993)*$D300)/GQ$43</f>
        <v>#DIV/0!</v>
      </c>
      <c r="GR300" s="101" t="e">
        <f>(GR$40*(1-'Model Assumptions'!$I$993)*$D300)/GR$43</f>
        <v>#DIV/0!</v>
      </c>
      <c r="GS300" s="101" t="e">
        <f>(GS$40*(1-'Model Assumptions'!$I$993)*$D300)/GS$43</f>
        <v>#DIV/0!</v>
      </c>
      <c r="GT300" s="101" t="e">
        <f>(GT$40*(1-'Model Assumptions'!$I$993)*$D300)/GT$43</f>
        <v>#DIV/0!</v>
      </c>
      <c r="GU300" s="101" t="e">
        <f>(GU$40*(1-'Model Assumptions'!$I$993)*$D300)/GU$43</f>
        <v>#DIV/0!</v>
      </c>
      <c r="GV300" s="101" t="e">
        <f>(GV$40*(1-'Model Assumptions'!$I$993)*$D300)/GV$43</f>
        <v>#DIV/0!</v>
      </c>
      <c r="GX300" s="230"/>
    </row>
    <row r="301" spans="1:206" ht="12" hidden="1" customHeight="1" x14ac:dyDescent="0.2">
      <c r="A301" s="230"/>
      <c r="B301" s="230"/>
      <c r="C301" s="102">
        <f t="shared" si="382"/>
        <v>55</v>
      </c>
      <c r="D301" s="122">
        <f>1/(1+'Model Assumptions'!$I$991/12)^C300</f>
        <v>0.79888957399666016</v>
      </c>
      <c r="E301" s="101">
        <f>(E$40*(1-'Model Assumptions'!$I$993)*$D301)/E$43</f>
        <v>88.827932565508149</v>
      </c>
      <c r="F301" s="101">
        <f>(F$40*(1-'Model Assumptions'!$I$993)*$D301)/F$43</f>
        <v>86.527829620774995</v>
      </c>
      <c r="G301" s="101">
        <f>(G$40*(1-'Model Assumptions'!$I$993)*$D301)/G$43</f>
        <v>79.627520786575602</v>
      </c>
      <c r="H301" s="101">
        <f>(H$40*(1-'Model Assumptions'!$I$993)*$D301)/H$43</f>
        <v>59.65532138113781</v>
      </c>
      <c r="I301" s="101">
        <f>(I$40*(1-'Model Assumptions'!$I$993)*$D301)/I$43</f>
        <v>57.26296666284739</v>
      </c>
      <c r="J301" s="101">
        <f>(J$40*(1-'Model Assumptions'!$I$993)*$D301)/J$43</f>
        <v>50.823916696434317</v>
      </c>
      <c r="K301" s="101">
        <f>(K$40*(1-'Model Assumptions'!$I$993)*$D301)/K$43</f>
        <v>101.2138166595556</v>
      </c>
      <c r="L301" s="101">
        <f>(L$40*(1-'Model Assumptions'!$I$993)*$D301)/L$43</f>
        <v>98.726424040318634</v>
      </c>
      <c r="M301" s="101">
        <f>(M$40*(1-'Model Assumptions'!$I$993)*$D301)/M$43</f>
        <v>91.264246182607693</v>
      </c>
      <c r="N301" s="101">
        <f>(N$40*(1-'Model Assumptions'!$I$993)*$D301)/N$43</f>
        <v>68.634081247764954</v>
      </c>
      <c r="O301" s="101">
        <f>(O$40*(1-'Model Assumptions'!$I$993)*$D301)/O$43</f>
        <v>66.047316751642484</v>
      </c>
      <c r="P301" s="101">
        <f>(P$40*(1-'Model Assumptions'!$I$993)*$D301)/P$43</f>
        <v>59.081998278359109</v>
      </c>
      <c r="Q301" s="101">
        <f>(Q$40*(1-'Model Assumptions'!$I$993)*$D301)/Q$43</f>
        <v>101.1039194125327</v>
      </c>
      <c r="R301" s="101">
        <f>(R$40*(1-'Model Assumptions'!$I$993)*$D301)/R$43</f>
        <v>98.619622490394946</v>
      </c>
      <c r="S301" s="101">
        <f>(S$40*(1-'Model Assumptions'!$I$993)*$D301)/S$43</f>
        <v>91.165183875432135</v>
      </c>
      <c r="T301" s="101">
        <f>(T$40*(1-'Model Assumptions'!$I$993)*$D301)/T$43</f>
        <v>68.558546238543585</v>
      </c>
      <c r="U301" s="101">
        <f>(U$40*(1-'Model Assumptions'!$I$993)*$D301)/U$43</f>
        <v>65.975496578940181</v>
      </c>
      <c r="V301" s="101">
        <f>(V$40*(1-'Model Assumptions'!$I$993)*$D301)/V$43</f>
        <v>59.017607778694966</v>
      </c>
      <c r="W301" s="101">
        <f>(W$40*(1-'Model Assumptions'!$I$993)*$D301)/W$43</f>
        <v>184.50819066017752</v>
      </c>
      <c r="X301" s="101">
        <f>(X$40*(1-'Model Assumptions'!$I$993)*$D301)/X$43</f>
        <v>181.14781145895572</v>
      </c>
      <c r="Y301" s="101">
        <f>(Y$40*(1-'Model Assumptions'!$I$993)*$D301)/Y$43</f>
        <v>171.06512600674057</v>
      </c>
      <c r="Z301" s="101">
        <f>(Z$40*(1-'Model Assumptions'!$I$993)*$D301)/Z$43</f>
        <v>130.93684278817031</v>
      </c>
      <c r="AA301" s="101">
        <f>(AA$40*(1-'Model Assumptions'!$I$993)*$D301)/AA$43</f>
        <v>127.44241990255151</v>
      </c>
      <c r="AB301" s="101">
        <f>(AB$40*(1-'Model Assumptions'!$I$993)*$D301)/AB$43</f>
        <v>118.03273899971056</v>
      </c>
      <c r="AC301" s="101">
        <f>(AC$40*(1-'Model Assumptions'!$I$993)*$D301)/AC$43</f>
        <v>158.070937432693</v>
      </c>
      <c r="AD301" s="101">
        <f>(AD$40*(1-'Model Assumptions'!$I$993)*$D301)/AD$43</f>
        <v>154.70127114017347</v>
      </c>
      <c r="AE301" s="101">
        <f>(AE$40*(1-'Model Assumptions'!$I$993)*$D301)/AE$43</f>
        <v>144.59072441406525</v>
      </c>
      <c r="AF301" s="101">
        <f>(AF$40*(1-'Model Assumptions'!$I$993)*$D301)/AF$43</f>
        <v>109.74122388911401</v>
      </c>
      <c r="AG301" s="101">
        <f>(AG$40*(1-'Model Assumptions'!$I$993)*$D301)/AG$43</f>
        <v>106.23565649393795</v>
      </c>
      <c r="AH301" s="101">
        <f>(AH$40*(1-'Model Assumptions'!$I$993)*$D301)/AH$43</f>
        <v>96.798733456623708</v>
      </c>
      <c r="AI301" s="101">
        <f>(AI$40*(1-'Model Assumptions'!$I$993)*$D301)/AI$43</f>
        <v>184.95706673956684</v>
      </c>
      <c r="AJ301" s="101">
        <f>(AJ$40*(1-'Model Assumptions'!$I$993)*$D301)/AJ$43</f>
        <v>181.32736189071144</v>
      </c>
      <c r="AK301" s="101">
        <f>(AK$40*(1-'Model Assumptions'!$I$993)*$D301)/AK$43</f>
        <v>170.43515164704584</v>
      </c>
      <c r="AL301" s="101">
        <f>(AL$40*(1-'Model Assumptions'!$I$993)*$D301)/AL$43</f>
        <v>129.95860250481138</v>
      </c>
      <c r="AM301" s="101">
        <f>(AM$40*(1-'Model Assumptions'!$I$993)*$D301)/AM$43</f>
        <v>126.18309032258188</v>
      </c>
      <c r="AN301" s="101">
        <f>(AN$40*(1-'Model Assumptions'!$I$993)*$D301)/AN$43</f>
        <v>116.01805932752706</v>
      </c>
      <c r="AO301" s="101">
        <f>(AO$40*(1-'Model Assumptions'!$I$993)*$D301)/AO$43</f>
        <v>165.69718723666352</v>
      </c>
      <c r="AP301" s="101">
        <f>(AP$40*(1-'Model Assumptions'!$I$993)*$D301)/AP$43</f>
        <v>162.16654469498368</v>
      </c>
      <c r="AQ301" s="101">
        <f>(AQ$40*(1-'Model Assumptions'!$I$993)*$D301)/AQ$43</f>
        <v>151.57461706994408</v>
      </c>
      <c r="AR301" s="101">
        <f>(AR$40*(1-'Model Assumptions'!$I$993)*$D301)/AR$43</f>
        <v>115.04477215952696</v>
      </c>
      <c r="AS301" s="101">
        <f>(AS$40*(1-'Model Assumptions'!$I$993)*$D301)/AS$43</f>
        <v>111.37327539983178</v>
      </c>
      <c r="AT301" s="101">
        <f>(AT$40*(1-'Model Assumptions'!$I$993)*$D301)/AT$43</f>
        <v>101.48685714370831</v>
      </c>
      <c r="AU301" s="101">
        <f>(AU$40*(1-'Model Assumptions'!$I$993)*$D301)/AU$43</f>
        <v>199.58268768491237</v>
      </c>
      <c r="AV301" s="101">
        <f>(AV$40*(1-'Model Assumptions'!$I$993)*$D301)/AV$43</f>
        <v>195.81367646659126</v>
      </c>
      <c r="AW301" s="101">
        <f>(AW$40*(1-'Model Assumptions'!$I$993)*$D301)/AW$43</f>
        <v>184.50973850872711</v>
      </c>
      <c r="AX301" s="101">
        <f>(AX$40*(1-'Model Assumptions'!$I$993)*$D301)/AX$43</f>
        <v>140.97556934157623</v>
      </c>
      <c r="AY301" s="101">
        <f>(AY$40*(1-'Model Assumptions'!$I$993)*$D301)/AY$43</f>
        <v>137.05641681394209</v>
      </c>
      <c r="AZ301" s="101">
        <f>(AZ$40*(1-'Model Assumptions'!$I$993)*$D301)/AZ$43</f>
        <v>126.5062810997422</v>
      </c>
      <c r="BA301" s="101">
        <f>(BA$40*(1-'Model Assumptions'!$I$993)*$D301)/BA$43</f>
        <v>160.46545913895289</v>
      </c>
      <c r="BB301" s="101">
        <f>(BB$40*(1-'Model Assumptions'!$I$993)*$D301)/BB$43</f>
        <v>156.13148320002102</v>
      </c>
      <c r="BC301" s="101">
        <f>(BC$40*(1-'Model Assumptions'!$I$993)*$D301)/BC$43</f>
        <v>143.13419892887421</v>
      </c>
      <c r="BD301" s="101">
        <f>(BD$40*(1-'Model Assumptions'!$I$993)*$D301)/BD$43</f>
        <v>106.88079976941896</v>
      </c>
      <c r="BE301" s="101">
        <f>(BE$40*(1-'Model Assumptions'!$I$993)*$D301)/BE$43</f>
        <v>102.37594135060921</v>
      </c>
      <c r="BF301" s="101">
        <f>(BF$40*(1-'Model Assumptions'!$I$993)*$D301)/BF$43</f>
        <v>90.24328527927932</v>
      </c>
      <c r="BG301" s="101">
        <f>(BG$40*(1-'Model Assumptions'!$I$993)*$D301)/BG$43</f>
        <v>203.61173745956941</v>
      </c>
      <c r="BH301" s="101">
        <f>(BH$40*(1-'Model Assumptions'!$I$993)*$D301)/BH$43</f>
        <v>199.28240506628637</v>
      </c>
      <c r="BI301" s="101">
        <f>(BI$40*(1-'Model Assumptions'!$I$993)*$D301)/BI$43</f>
        <v>186.2959557349869</v>
      </c>
      <c r="BJ301" s="101">
        <f>(BJ$40*(1-'Model Assumptions'!$I$993)*$D301)/BJ$43</f>
        <v>141.41763488734725</v>
      </c>
      <c r="BK301" s="101">
        <f>(BK$40*(1-'Model Assumptions'!$I$993)*$D301)/BK$43</f>
        <v>136.9152530262169</v>
      </c>
      <c r="BL301" s="101">
        <f>(BL$40*(1-'Model Assumptions'!$I$993)*$D301)/BL$43</f>
        <v>124.79497974328397</v>
      </c>
      <c r="BM301" s="101">
        <f>(BM$40*(1-'Model Assumptions'!$I$993)*$D301)/BM$43</f>
        <v>209.97958639269999</v>
      </c>
      <c r="BN301" s="101">
        <f>(BN$40*(1-'Model Assumptions'!$I$993)*$D301)/BN$43</f>
        <v>205.10541130995125</v>
      </c>
      <c r="BO301" s="101">
        <f>(BO$40*(1-'Model Assumptions'!$I$993)*$D301)/BO$43</f>
        <v>190.48598175880429</v>
      </c>
      <c r="BP301" s="101">
        <f>(BP$40*(1-'Model Assumptions'!$I$993)*$D301)/BP$43</f>
        <v>143.81122788447738</v>
      </c>
      <c r="BQ301" s="101">
        <f>(BQ$40*(1-'Model Assumptions'!$I$993)*$D301)/BQ$43</f>
        <v>138.74295259360645</v>
      </c>
      <c r="BR301" s="101">
        <f>(BR$40*(1-'Model Assumptions'!$I$993)*$D301)/BR$43</f>
        <v>125.09711978016951</v>
      </c>
      <c r="BS301" s="101">
        <f>(BS$40*(1-'Model Assumptions'!$I$993)*$D301)/BS$43</f>
        <v>176.20243534292447</v>
      </c>
      <c r="BT301" s="101">
        <f>(BT$40*(1-'Model Assumptions'!$I$993)*$D301)/BT$43</f>
        <v>171.90715561773308</v>
      </c>
      <c r="BU301" s="101">
        <f>(BU$40*(1-'Model Assumptions'!$I$993)*$D301)/BU$43</f>
        <v>159.02441213925803</v>
      </c>
      <c r="BV301" s="101">
        <f>(BV$40*(1-'Model Assumptions'!$I$993)*$D301)/BV$43</f>
        <v>119.66231395274893</v>
      </c>
      <c r="BW301" s="101">
        <f>(BW$40*(1-'Model Assumptions'!$I$993)*$D301)/BW$43</f>
        <v>115.19584217796969</v>
      </c>
      <c r="BX301" s="101">
        <f>(BX$40*(1-'Model Assumptions'!$I$993)*$D301)/BX$43</f>
        <v>103.17091636569327</v>
      </c>
      <c r="BY301" s="101">
        <f>(BY$40*(1-'Model Assumptions'!$I$993)*$D301)/BY$43</f>
        <v>240.88393053438355</v>
      </c>
      <c r="BZ301" s="101">
        <f>(BZ$40*(1-'Model Assumptions'!$I$993)*$D301)/BZ$43</f>
        <v>235.76983892644395</v>
      </c>
      <c r="CA301" s="101">
        <f>(CA$40*(1-'Model Assumptions'!$I$993)*$D301)/CA$43</f>
        <v>220.42911195117472</v>
      </c>
      <c r="CB301" s="101">
        <f>(CB$40*(1-'Model Assumptions'!$I$993)*$D301)/CB$43</f>
        <v>167.34347895403781</v>
      </c>
      <c r="CC301" s="101">
        <f>(CC$40*(1-'Model Assumptions'!$I$993)*$D301)/CC$43</f>
        <v>162.02507133754855</v>
      </c>
      <c r="CD301" s="101">
        <f>(CD$40*(1-'Model Assumptions'!$I$993)*$D301)/CD$43</f>
        <v>147.70685311415727</v>
      </c>
      <c r="CE301" s="101">
        <f>(CE$40*(1-'Model Assumptions'!$I$993)*$D301)/CE$43</f>
        <v>236.80534960613875</v>
      </c>
      <c r="CF301" s="101">
        <f>(CF$40*(1-'Model Assumptions'!$I$993)*$D301)/CF$43</f>
        <v>231.0519965472067</v>
      </c>
      <c r="CG301" s="101">
        <f>(CG$40*(1-'Model Assumptions'!$I$993)*$D301)/CG$43</f>
        <v>213.7872938247616</v>
      </c>
      <c r="CH301" s="101">
        <f>(CH$40*(1-'Model Assumptions'!$I$993)*$D301)/CH$43</f>
        <v>160.90195242994531</v>
      </c>
      <c r="CI301" s="101">
        <f>(CI$40*(1-'Model Assumptions'!$I$993)*$D301)/CI$43</f>
        <v>154.91735079770024</v>
      </c>
      <c r="CJ301" s="101">
        <f>(CJ$40*(1-'Model Assumptions'!$I$993)*$D301)/CJ$43</f>
        <v>138.80362825675149</v>
      </c>
      <c r="CK301" s="101">
        <f>(CK$40*(1-'Model Assumptions'!$I$993)*$D301)/CK$43</f>
        <v>301.62150762141465</v>
      </c>
      <c r="CL301" s="101">
        <f>(CL$40*(1-'Model Assumptions'!$I$993)*$D301)/CL$43</f>
        <v>295.48738381927643</v>
      </c>
      <c r="CM301" s="101">
        <f>(CM$40*(1-'Model Assumptions'!$I$993)*$D301)/CM$43</f>
        <v>277.08501241286172</v>
      </c>
      <c r="CN301" s="101">
        <f>(CN$40*(1-'Model Assumptions'!$I$993)*$D301)/CN$43</f>
        <v>210.87269500582991</v>
      </c>
      <c r="CO301" s="101">
        <f>(CO$40*(1-'Model Assumptions'!$I$993)*$D301)/CO$43</f>
        <v>204.49308242372217</v>
      </c>
      <c r="CP301" s="101">
        <f>(CP$40*(1-'Model Assumptions'!$I$993)*$D301)/CP$43</f>
        <v>187.318154917155</v>
      </c>
      <c r="CQ301" s="101">
        <f>(CQ$40*(1-'Model Assumptions'!$I$993)*$D301)/CQ$43</f>
        <v>348.24270593592473</v>
      </c>
      <c r="CR301" s="101">
        <f>(CR$40*(1-'Model Assumptions'!$I$993)*$D301)/CR$43</f>
        <v>341.16749021561844</v>
      </c>
      <c r="CS301" s="101">
        <f>(CS$40*(1-'Model Assumptions'!$I$993)*$D301)/CS$43</f>
        <v>319.94029520614993</v>
      </c>
      <c r="CT301" s="101">
        <f>(CT$40*(1-'Model Assumptions'!$I$993)*$D301)/CT$43</f>
        <v>243.49762759526942</v>
      </c>
      <c r="CU301" s="101">
        <f>(CU$40*(1-'Model Assumptions'!$I$993)*$D301)/CU$43</f>
        <v>236.13977472980278</v>
      </c>
      <c r="CV301" s="101">
        <f>(CV$40*(1-'Model Assumptions'!$I$993)*$D301)/CV$43</f>
        <v>216.32731329468561</v>
      </c>
      <c r="CW301" s="101">
        <f>(CW$40*(1-'Model Assumptions'!$I$993)*$D301)/CW$43</f>
        <v>316.09079586324862</v>
      </c>
      <c r="CX301" s="101">
        <f>(CX$40*(1-'Model Assumptions'!$I$993)*$D301)/CX$43</f>
        <v>308.77875931485073</v>
      </c>
      <c r="CY301" s="101">
        <f>(CY$40*(1-'Model Assumptions'!$I$993)*$D301)/CY$43</f>
        <v>286.83955397255767</v>
      </c>
      <c r="CZ301" s="101">
        <f>(CZ$40*(1-'Model Assumptions'!$I$993)*$D301)/CZ$43</f>
        <v>216.60221119709786</v>
      </c>
      <c r="DA301" s="101">
        <f>(DA$40*(1-'Model Assumptions'!$I$993)*$D301)/DA$43</f>
        <v>208.99670256369228</v>
      </c>
      <c r="DB301" s="101">
        <f>(DB$40*(1-'Model Assumptions'!$I$993)*$D301)/DB$43</f>
        <v>188.52052367049868</v>
      </c>
      <c r="DC301" s="101">
        <f>(DC$40*(1-'Model Assumptions'!$I$993)*$D301)/DC$43</f>
        <v>62.149214964283175</v>
      </c>
      <c r="DD301" s="101">
        <f>(DD$40*(1-'Model Assumptions'!$I$993)*$D301)/DD$43</f>
        <v>59.726831984130172</v>
      </c>
      <c r="DE301" s="101">
        <f>(DE$40*(1-'Model Assumptions'!$I$993)*$D301)/DE$43</f>
        <v>54.885161720923413</v>
      </c>
      <c r="DF301" s="101">
        <f>(DF$40*(1-'Model Assumptions'!$I$993)*$D301)/DF$43</f>
        <v>37.709305505226453</v>
      </c>
      <c r="DG301" s="101">
        <f>(DG$40*(1-'Model Assumptions'!$I$993)*$D301)/DG$43</f>
        <v>35.191884624126871</v>
      </c>
      <c r="DH301" s="101">
        <f>(DH$40*(1-'Model Assumptions'!$I$993)*$D301)/DH$43</f>
        <v>30.348976082080423</v>
      </c>
      <c r="DI301" s="101">
        <f>(DI$40*(1-'Model Assumptions'!$I$993)*$D301)/DI$43</f>
        <v>52.06962520916732</v>
      </c>
      <c r="DJ301" s="101">
        <f>(DJ$40*(1-'Model Assumptions'!$I$993)*$D301)/DJ$43</f>
        <v>50.029560820770087</v>
      </c>
      <c r="DK301" s="101">
        <f>(DK$40*(1-'Model Assumptions'!$I$993)*$D301)/DK$43</f>
        <v>45.947884195426035</v>
      </c>
      <c r="DL301" s="101">
        <f>(DL$40*(1-'Model Assumptions'!$I$993)*$D301)/DL$43</f>
        <v>31.532770652828674</v>
      </c>
      <c r="DM301" s="101">
        <f>(DM$40*(1-'Model Assumptions'!$I$993)*$D301)/DM$43</f>
        <v>29.410360721591747</v>
      </c>
      <c r="DN301" s="101">
        <f>(DN$40*(1-'Model Assumptions'!$I$993)*$D301)/DN$43</f>
        <v>25.328993665957608</v>
      </c>
      <c r="DO301" s="101">
        <f>(DO$40*(1-'Model Assumptions'!$I$993)*$D301)/DO$43</f>
        <v>64.602554915428541</v>
      </c>
      <c r="DP301" s="101">
        <f>(DP$40*(1-'Model Assumptions'!$I$993)*$D301)/DP$43</f>
        <v>62.265303605504556</v>
      </c>
      <c r="DQ301" s="101">
        <f>(DQ$40*(1-'Model Assumptions'!$I$993)*$D301)/DQ$43</f>
        <v>57.589253137106994</v>
      </c>
      <c r="DR301" s="101">
        <f>(DR$40*(1-'Model Assumptions'!$I$993)*$D301)/DR$43</f>
        <v>40.088039156280203</v>
      </c>
      <c r="DS301" s="101">
        <f>(DS$40*(1-'Model Assumptions'!$I$993)*$D301)/DS$43</f>
        <v>37.657297793959266</v>
      </c>
      <c r="DT301" s="101">
        <f>(DT$40*(1-'Model Assumptions'!$I$993)*$D301)/DT$43</f>
        <v>32.98279517411131</v>
      </c>
      <c r="DU301" s="101">
        <f>(DU$40*(1-'Model Assumptions'!$I$993)*$D301)/DU$43</f>
        <v>94.596764109936387</v>
      </c>
      <c r="DV301" s="101">
        <f>(DV$40*(1-'Model Assumptions'!$I$993)*$D301)/DV$43</f>
        <v>90.951580775584759</v>
      </c>
      <c r="DW301" s="101">
        <f>(DW$40*(1-'Model Assumptions'!$I$993)*$D301)/DW$43</f>
        <v>83.659666258331853</v>
      </c>
      <c r="DX301" s="101">
        <f>(DX$40*(1-'Model Assumptions'!$I$993)*$D301)/DX$43</f>
        <v>57.594825391885614</v>
      </c>
      <c r="DY301" s="101">
        <f>(DY$40*(1-'Model Assumptions'!$I$993)*$D301)/DY$43</f>
        <v>53.803215584740073</v>
      </c>
      <c r="DZ301" s="101">
        <f>(DZ$40*(1-'Model Assumptions'!$I$993)*$D301)/DZ$43</f>
        <v>46.512229776616941</v>
      </c>
      <c r="EA301" s="101">
        <f>(EA$40*(1-'Model Assumptions'!$I$993)*$D301)/EA$43</f>
        <v>148.84576007696657</v>
      </c>
      <c r="EB301" s="101">
        <f>(EB$40*(1-'Model Assumptions'!$I$993)*$D301)/EB$43</f>
        <v>145.29654335269132</v>
      </c>
      <c r="EC301" s="101">
        <f>(EC$40*(1-'Model Assumptions'!$I$993)*$D301)/EC$43</f>
        <v>138.19656205559113</v>
      </c>
      <c r="ED301" s="101">
        <f>(ED$40*(1-'Model Assumptions'!$I$993)*$D301)/ED$43</f>
        <v>101.47075951879228</v>
      </c>
      <c r="EE301" s="101">
        <f>(EE$40*(1-'Model Assumptions'!$I$993)*$D301)/EE$43</f>
        <v>97.779450297662009</v>
      </c>
      <c r="EF301" s="101">
        <f>(EF$40*(1-'Model Assumptions'!$I$993)*$D301)/EF$43</f>
        <v>90.680397709691604</v>
      </c>
      <c r="EG301" s="101" t="e">
        <f>(EG$40*(1-'Model Assumptions'!$I$993)*$D301)/EG$43</f>
        <v>#DIV/0!</v>
      </c>
      <c r="EH301" s="101" t="e">
        <f>(EH$40*(1-'Model Assumptions'!$I$993)*$D301)/EH$43</f>
        <v>#DIV/0!</v>
      </c>
      <c r="EI301" s="101" t="e">
        <f>(EI$40*(1-'Model Assumptions'!$I$993)*$D301)/EI$43</f>
        <v>#DIV/0!</v>
      </c>
      <c r="EJ301" s="101" t="e">
        <f>(EJ$40*(1-'Model Assumptions'!$I$993)*$D301)/EJ$43</f>
        <v>#DIV/0!</v>
      </c>
      <c r="EK301" s="101" t="e">
        <f>(EK$40*(1-'Model Assumptions'!$I$993)*$D301)/EK$43</f>
        <v>#DIV/0!</v>
      </c>
      <c r="EL301" s="101" t="e">
        <f>(EL$40*(1-'Model Assumptions'!$I$993)*$D301)/EL$43</f>
        <v>#DIV/0!</v>
      </c>
      <c r="EM301" s="101" t="e">
        <f>(EM$40*(1-'Model Assumptions'!$I$993)*$D301)/EM$43</f>
        <v>#DIV/0!</v>
      </c>
      <c r="EN301" s="101" t="e">
        <f>(EN$40*(1-'Model Assumptions'!$I$993)*$D301)/EN$43</f>
        <v>#DIV/0!</v>
      </c>
      <c r="EO301" s="101" t="e">
        <f>(EO$40*(1-'Model Assumptions'!$I$993)*$D301)/EO$43</f>
        <v>#DIV/0!</v>
      </c>
      <c r="EP301" s="101" t="e">
        <f>(EP$40*(1-'Model Assumptions'!$I$993)*$D301)/EP$43</f>
        <v>#DIV/0!</v>
      </c>
      <c r="EQ301" s="101" t="e">
        <f>(EQ$40*(1-'Model Assumptions'!$I$993)*$D301)/EQ$43</f>
        <v>#DIV/0!</v>
      </c>
      <c r="ER301" s="101" t="e">
        <f>(ER$40*(1-'Model Assumptions'!$I$993)*$D301)/ER$43</f>
        <v>#DIV/0!</v>
      </c>
      <c r="ES301" s="101" t="e">
        <f>(ES$40*(1-'Model Assumptions'!$I$993)*$D301)/ES$43</f>
        <v>#DIV/0!</v>
      </c>
      <c r="ET301" s="101" t="e">
        <f>(ET$40*(1-'Model Assumptions'!$I$993)*$D301)/ET$43</f>
        <v>#DIV/0!</v>
      </c>
      <c r="EU301" s="101" t="e">
        <f>(EU$40*(1-'Model Assumptions'!$I$993)*$D301)/EU$43</f>
        <v>#DIV/0!</v>
      </c>
      <c r="EV301" s="101" t="e">
        <f>(EV$40*(1-'Model Assumptions'!$I$993)*$D301)/EV$43</f>
        <v>#DIV/0!</v>
      </c>
      <c r="EW301" s="101" t="e">
        <f>(EW$40*(1-'Model Assumptions'!$I$993)*$D301)/EW$43</f>
        <v>#DIV/0!</v>
      </c>
      <c r="EX301" s="101" t="e">
        <f>(EX$40*(1-'Model Assumptions'!$I$993)*$D301)/EX$43</f>
        <v>#DIV/0!</v>
      </c>
      <c r="EY301" s="101" t="e">
        <f>(EY$40*(1-'Model Assumptions'!$I$993)*$D301)/EY$43</f>
        <v>#DIV/0!</v>
      </c>
      <c r="EZ301" s="101" t="e">
        <f>(EZ$40*(1-'Model Assumptions'!$I$993)*$D301)/EZ$43</f>
        <v>#DIV/0!</v>
      </c>
      <c r="FA301" s="101" t="e">
        <f>(FA$40*(1-'Model Assumptions'!$I$993)*$D301)/FA$43</f>
        <v>#DIV/0!</v>
      </c>
      <c r="FB301" s="101" t="e">
        <f>(FB$40*(1-'Model Assumptions'!$I$993)*$D301)/FB$43</f>
        <v>#DIV/0!</v>
      </c>
      <c r="FC301" s="101" t="e">
        <f>(FC$40*(1-'Model Assumptions'!$I$993)*$D301)/FC$43</f>
        <v>#DIV/0!</v>
      </c>
      <c r="FD301" s="101" t="e">
        <f>(FD$40*(1-'Model Assumptions'!$I$993)*$D301)/FD$43</f>
        <v>#DIV/0!</v>
      </c>
      <c r="FE301" s="101" t="e">
        <f>(FE$40*(1-'Model Assumptions'!$I$993)*$D301)/FE$43</f>
        <v>#DIV/0!</v>
      </c>
      <c r="FF301" s="101" t="e">
        <f>(FF$40*(1-'Model Assumptions'!$I$993)*$D301)/FF$43</f>
        <v>#DIV/0!</v>
      </c>
      <c r="FG301" s="101" t="e">
        <f>(FG$40*(1-'Model Assumptions'!$I$993)*$D301)/FG$43</f>
        <v>#DIV/0!</v>
      </c>
      <c r="FH301" s="101" t="e">
        <f>(FH$40*(1-'Model Assumptions'!$I$993)*$D301)/FH$43</f>
        <v>#DIV/0!</v>
      </c>
      <c r="FI301" s="101" t="e">
        <f>(FI$40*(1-'Model Assumptions'!$I$993)*$D301)/FI$43</f>
        <v>#DIV/0!</v>
      </c>
      <c r="FJ301" s="101" t="e">
        <f>(FJ$40*(1-'Model Assumptions'!$I$993)*$D301)/FJ$43</f>
        <v>#DIV/0!</v>
      </c>
      <c r="FK301" s="101" t="e">
        <f>(FK$40*(1-'Model Assumptions'!$I$993)*$D301)/FK$43</f>
        <v>#DIV/0!</v>
      </c>
      <c r="FL301" s="101" t="e">
        <f>(FL$40*(1-'Model Assumptions'!$I$993)*$D301)/FL$43</f>
        <v>#DIV/0!</v>
      </c>
      <c r="FM301" s="101" t="e">
        <f>(FM$40*(1-'Model Assumptions'!$I$993)*$D301)/FM$43</f>
        <v>#DIV/0!</v>
      </c>
      <c r="FN301" s="101" t="e">
        <f>(FN$40*(1-'Model Assumptions'!$I$993)*$D301)/FN$43</f>
        <v>#DIV/0!</v>
      </c>
      <c r="FO301" s="101" t="e">
        <f>(FO$40*(1-'Model Assumptions'!$I$993)*$D301)/FO$43</f>
        <v>#DIV/0!</v>
      </c>
      <c r="FP301" s="101" t="e">
        <f>(FP$40*(1-'Model Assumptions'!$I$993)*$D301)/FP$43</f>
        <v>#DIV/0!</v>
      </c>
      <c r="FQ301" s="101" t="e">
        <f>(FQ$40*(1-'Model Assumptions'!$I$993)*$D301)/FQ$43</f>
        <v>#DIV/0!</v>
      </c>
      <c r="FR301" s="101" t="e">
        <f>(FR$40*(1-'Model Assumptions'!$I$993)*$D301)/FR$43</f>
        <v>#DIV/0!</v>
      </c>
      <c r="FS301" s="101" t="e">
        <f>(FS$40*(1-'Model Assumptions'!$I$993)*$D301)/FS$43</f>
        <v>#DIV/0!</v>
      </c>
      <c r="FT301" s="101" t="e">
        <f>(FT$40*(1-'Model Assumptions'!$I$993)*$D301)/FT$43</f>
        <v>#DIV/0!</v>
      </c>
      <c r="FU301" s="101" t="e">
        <f>(FU$40*(1-'Model Assumptions'!$I$993)*$D301)/FU$43</f>
        <v>#DIV/0!</v>
      </c>
      <c r="FV301" s="101" t="e">
        <f>(FV$40*(1-'Model Assumptions'!$I$993)*$D301)/FV$43</f>
        <v>#DIV/0!</v>
      </c>
      <c r="FW301" s="101" t="e">
        <f>(FW$40*(1-'Model Assumptions'!$I$993)*$D301)/FW$43</f>
        <v>#DIV/0!</v>
      </c>
      <c r="FX301" s="101" t="e">
        <f>(FX$40*(1-'Model Assumptions'!$I$993)*$D301)/FX$43</f>
        <v>#DIV/0!</v>
      </c>
      <c r="FY301" s="101" t="e">
        <f>(FY$40*(1-'Model Assumptions'!$I$993)*$D301)/FY$43</f>
        <v>#DIV/0!</v>
      </c>
      <c r="FZ301" s="101" t="e">
        <f>(FZ$40*(1-'Model Assumptions'!$I$993)*$D301)/FZ$43</f>
        <v>#DIV/0!</v>
      </c>
      <c r="GA301" s="101" t="e">
        <f>(GA$40*(1-'Model Assumptions'!$I$993)*$D301)/GA$43</f>
        <v>#DIV/0!</v>
      </c>
      <c r="GB301" s="101" t="e">
        <f>(GB$40*(1-'Model Assumptions'!$I$993)*$D301)/GB$43</f>
        <v>#DIV/0!</v>
      </c>
      <c r="GC301" s="101" t="e">
        <f>(GC$40*(1-'Model Assumptions'!$I$993)*$D301)/GC$43</f>
        <v>#DIV/0!</v>
      </c>
      <c r="GD301" s="101" t="e">
        <f>(GD$40*(1-'Model Assumptions'!$I$993)*$D301)/GD$43</f>
        <v>#DIV/0!</v>
      </c>
      <c r="GE301" s="101" t="e">
        <f>(GE$40*(1-'Model Assumptions'!$I$993)*$D301)/GE$43</f>
        <v>#DIV/0!</v>
      </c>
      <c r="GF301" s="101" t="e">
        <f>(GF$40*(1-'Model Assumptions'!$I$993)*$D301)/GF$43</f>
        <v>#DIV/0!</v>
      </c>
      <c r="GG301" s="101" t="e">
        <f>(GG$40*(1-'Model Assumptions'!$I$993)*$D301)/GG$43</f>
        <v>#DIV/0!</v>
      </c>
      <c r="GH301" s="101" t="e">
        <f>(GH$40*(1-'Model Assumptions'!$I$993)*$D301)/GH$43</f>
        <v>#DIV/0!</v>
      </c>
      <c r="GI301" s="101" t="e">
        <f>(GI$40*(1-'Model Assumptions'!$I$993)*$D301)/GI$43</f>
        <v>#DIV/0!</v>
      </c>
      <c r="GJ301" s="101" t="e">
        <f>(GJ$40*(1-'Model Assumptions'!$I$993)*$D301)/GJ$43</f>
        <v>#DIV/0!</v>
      </c>
      <c r="GK301" s="101" t="e">
        <f>(GK$40*(1-'Model Assumptions'!$I$993)*$D301)/GK$43</f>
        <v>#DIV/0!</v>
      </c>
      <c r="GL301" s="101" t="e">
        <f>(GL$40*(1-'Model Assumptions'!$I$993)*$D301)/GL$43</f>
        <v>#DIV/0!</v>
      </c>
      <c r="GM301" s="101" t="e">
        <f>(GM$40*(1-'Model Assumptions'!$I$993)*$D301)/GM$43</f>
        <v>#DIV/0!</v>
      </c>
      <c r="GN301" s="101" t="e">
        <f>(GN$40*(1-'Model Assumptions'!$I$993)*$D301)/GN$43</f>
        <v>#DIV/0!</v>
      </c>
      <c r="GO301" s="101" t="e">
        <f>(GO$40*(1-'Model Assumptions'!$I$993)*$D301)/GO$43</f>
        <v>#DIV/0!</v>
      </c>
      <c r="GP301" s="101" t="e">
        <f>(GP$40*(1-'Model Assumptions'!$I$993)*$D301)/GP$43</f>
        <v>#DIV/0!</v>
      </c>
      <c r="GQ301" s="101" t="e">
        <f>(GQ$40*(1-'Model Assumptions'!$I$993)*$D301)/GQ$43</f>
        <v>#DIV/0!</v>
      </c>
      <c r="GR301" s="101" t="e">
        <f>(GR$40*(1-'Model Assumptions'!$I$993)*$D301)/GR$43</f>
        <v>#DIV/0!</v>
      </c>
      <c r="GS301" s="101" t="e">
        <f>(GS$40*(1-'Model Assumptions'!$I$993)*$D301)/GS$43</f>
        <v>#DIV/0!</v>
      </c>
      <c r="GT301" s="101" t="e">
        <f>(GT$40*(1-'Model Assumptions'!$I$993)*$D301)/GT$43</f>
        <v>#DIV/0!</v>
      </c>
      <c r="GU301" s="101" t="e">
        <f>(GU$40*(1-'Model Assumptions'!$I$993)*$D301)/GU$43</f>
        <v>#DIV/0!</v>
      </c>
      <c r="GV301" s="101" t="e">
        <f>(GV$40*(1-'Model Assumptions'!$I$993)*$D301)/GV$43</f>
        <v>#DIV/0!</v>
      </c>
      <c r="GX301" s="230"/>
    </row>
    <row r="302" spans="1:206" ht="12" hidden="1" customHeight="1" x14ac:dyDescent="0.2">
      <c r="A302" s="230"/>
      <c r="B302" s="230"/>
      <c r="C302" s="102">
        <f t="shared" si="382"/>
        <v>56</v>
      </c>
      <c r="D302" s="122">
        <f>1/(1+'Model Assumptions'!$I$991/12)^C301</f>
        <v>0.79557467949874849</v>
      </c>
      <c r="E302" s="101">
        <f>(E$40*(1-'Model Assumptions'!$I$993)*$D302)/E$43</f>
        <v>88.459351932456215</v>
      </c>
      <c r="F302" s="101">
        <f>(F$40*(1-'Model Assumptions'!$I$993)*$D302)/F$43</f>
        <v>86.168792983344375</v>
      </c>
      <c r="G302" s="101">
        <f>(G$40*(1-'Model Assumptions'!$I$993)*$D302)/G$43</f>
        <v>79.297116136008881</v>
      </c>
      <c r="H302" s="101">
        <f>(H$40*(1-'Model Assumptions'!$I$993)*$D302)/H$43</f>
        <v>59.407788927274154</v>
      </c>
      <c r="I302" s="101">
        <f>(I$40*(1-'Model Assumptions'!$I$993)*$D302)/I$43</f>
        <v>57.025360992047176</v>
      </c>
      <c r="J302" s="101">
        <f>(J$40*(1-'Model Assumptions'!$I$993)*$D302)/J$43</f>
        <v>50.613029075287272</v>
      </c>
      <c r="K302" s="101">
        <f>(K$40*(1-'Model Assumptions'!$I$993)*$D302)/K$43</f>
        <v>100.79384231656987</v>
      </c>
      <c r="L302" s="101">
        <f>(L$40*(1-'Model Assumptions'!$I$993)*$D302)/L$43</f>
        <v>98.316770828533052</v>
      </c>
      <c r="M302" s="101">
        <f>(M$40*(1-'Model Assumptions'!$I$993)*$D302)/M$43</f>
        <v>90.885556364422584</v>
      </c>
      <c r="N302" s="101">
        <f>(N$40*(1-'Model Assumptions'!$I$993)*$D302)/N$43</f>
        <v>68.349292528894537</v>
      </c>
      <c r="O302" s="101">
        <f>(O$40*(1-'Model Assumptions'!$I$993)*$D302)/O$43</f>
        <v>65.773261495411589</v>
      </c>
      <c r="P302" s="101">
        <f>(P$40*(1-'Model Assumptions'!$I$993)*$D302)/P$43</f>
        <v>58.836844758531875</v>
      </c>
      <c r="Q302" s="101">
        <f>(Q$40*(1-'Model Assumptions'!$I$993)*$D302)/Q$43</f>
        <v>100.68440107472132</v>
      </c>
      <c r="R302" s="101">
        <f>(R$40*(1-'Model Assumptions'!$I$993)*$D302)/R$43</f>
        <v>98.210412438567559</v>
      </c>
      <c r="S302" s="101">
        <f>(S$40*(1-'Model Assumptions'!$I$993)*$D302)/S$43</f>
        <v>90.786905104164745</v>
      </c>
      <c r="T302" s="101">
        <f>(T$40*(1-'Model Assumptions'!$I$993)*$D302)/T$43</f>
        <v>68.274070942947944</v>
      </c>
      <c r="U302" s="101">
        <f>(U$40*(1-'Model Assumptions'!$I$993)*$D302)/U$43</f>
        <v>65.701739331724653</v>
      </c>
      <c r="V302" s="101">
        <f>(V$40*(1-'Model Assumptions'!$I$993)*$D302)/V$43</f>
        <v>58.772721439364275</v>
      </c>
      <c r="W302" s="101">
        <f>(W$40*(1-'Model Assumptions'!$I$993)*$D302)/W$43</f>
        <v>183.74259650806053</v>
      </c>
      <c r="X302" s="101">
        <f>(X$40*(1-'Model Assumptions'!$I$993)*$D302)/X$43</f>
        <v>180.39616078900147</v>
      </c>
      <c r="Y302" s="101">
        <f>(Y$40*(1-'Model Assumptions'!$I$993)*$D302)/Y$43</f>
        <v>170.35531220588268</v>
      </c>
      <c r="Z302" s="101">
        <f>(Z$40*(1-'Model Assumptions'!$I$993)*$D302)/Z$43</f>
        <v>130.39353638655962</v>
      </c>
      <c r="AA302" s="101">
        <f>(AA$40*(1-'Model Assumptions'!$I$993)*$D302)/AA$43</f>
        <v>126.91361318096412</v>
      </c>
      <c r="AB302" s="101">
        <f>(AB$40*(1-'Model Assumptions'!$I$993)*$D302)/AB$43</f>
        <v>117.54297659722211</v>
      </c>
      <c r="AC302" s="101">
        <f>(AC$40*(1-'Model Assumptions'!$I$993)*$D302)/AC$43</f>
        <v>157.41504142674819</v>
      </c>
      <c r="AD302" s="101">
        <f>(AD$40*(1-'Model Assumptions'!$I$993)*$D302)/AD$43</f>
        <v>154.05935715203995</v>
      </c>
      <c r="AE302" s="101">
        <f>(AE$40*(1-'Model Assumptions'!$I$993)*$D302)/AE$43</f>
        <v>143.99076290197365</v>
      </c>
      <c r="AF302" s="101">
        <f>(AF$40*(1-'Model Assumptions'!$I$993)*$D302)/AF$43</f>
        <v>109.28586611364047</v>
      </c>
      <c r="AG302" s="101">
        <f>(AG$40*(1-'Model Assumptions'!$I$993)*$D302)/AG$43</f>
        <v>105.794844641266</v>
      </c>
      <c r="AH302" s="101">
        <f>(AH$40*(1-'Model Assumptions'!$I$993)*$D302)/AH$43</f>
        <v>96.397078960953039</v>
      </c>
      <c r="AI302" s="101">
        <f>(AI$40*(1-'Model Assumptions'!$I$993)*$D302)/AI$43</f>
        <v>184.18961003110391</v>
      </c>
      <c r="AJ302" s="101">
        <f>(AJ$40*(1-'Model Assumptions'!$I$993)*$D302)/AJ$43</f>
        <v>180.57496619821882</v>
      </c>
      <c r="AK302" s="101">
        <f>(AK$40*(1-'Model Assumptions'!$I$993)*$D302)/AK$43</f>
        <v>169.72795184768049</v>
      </c>
      <c r="AL302" s="101">
        <f>(AL$40*(1-'Model Assumptions'!$I$993)*$D302)/AL$43</f>
        <v>129.41935519151338</v>
      </c>
      <c r="AM302" s="101">
        <f>(AM$40*(1-'Model Assumptions'!$I$993)*$D302)/AM$43</f>
        <v>125.65950903493628</v>
      </c>
      <c r="AN302" s="101">
        <f>(AN$40*(1-'Model Assumptions'!$I$993)*$D302)/AN$43</f>
        <v>115.53665659172816</v>
      </c>
      <c r="AO302" s="101">
        <f>(AO$40*(1-'Model Assumptions'!$I$993)*$D302)/AO$43</f>
        <v>165.00964704066072</v>
      </c>
      <c r="AP302" s="101">
        <f>(AP$40*(1-'Model Assumptions'!$I$993)*$D302)/AP$43</f>
        <v>161.4936544680335</v>
      </c>
      <c r="AQ302" s="101">
        <f>(AQ$40*(1-'Model Assumptions'!$I$993)*$D302)/AQ$43</f>
        <v>150.94567675015176</v>
      </c>
      <c r="AR302" s="101">
        <f>(AR$40*(1-'Model Assumptions'!$I$993)*$D302)/AR$43</f>
        <v>114.56740795969486</v>
      </c>
      <c r="AS302" s="101">
        <f>(AS$40*(1-'Model Assumptions'!$I$993)*$D302)/AS$43</f>
        <v>110.91114562638846</v>
      </c>
      <c r="AT302" s="101">
        <f>(AT$40*(1-'Model Assumptions'!$I$993)*$D302)/AT$43</f>
        <v>101.06574985265554</v>
      </c>
      <c r="AU302" s="101">
        <f>(AU$40*(1-'Model Assumptions'!$I$993)*$D302)/AU$43</f>
        <v>198.75454375260975</v>
      </c>
      <c r="AV302" s="101">
        <f>(AV$40*(1-'Model Assumptions'!$I$993)*$D302)/AV$43</f>
        <v>195.00117158498711</v>
      </c>
      <c r="AW302" s="101">
        <f>(AW$40*(1-'Model Assumptions'!$I$993)*$D302)/AW$43</f>
        <v>183.74413793400208</v>
      </c>
      <c r="AX302" s="101">
        <f>(AX$40*(1-'Model Assumptions'!$I$993)*$D302)/AX$43</f>
        <v>140.39060847293891</v>
      </c>
      <c r="AY302" s="101">
        <f>(AY$40*(1-'Model Assumptions'!$I$993)*$D302)/AY$43</f>
        <v>136.48771798898795</v>
      </c>
      <c r="AZ302" s="101">
        <f>(AZ$40*(1-'Model Assumptions'!$I$993)*$D302)/AZ$43</f>
        <v>125.98135877152747</v>
      </c>
      <c r="BA302" s="101">
        <f>(BA$40*(1-'Model Assumptions'!$I$993)*$D302)/BA$43</f>
        <v>159.79962735829329</v>
      </c>
      <c r="BB302" s="101">
        <f>(BB$40*(1-'Model Assumptions'!$I$993)*$D302)/BB$43</f>
        <v>155.4836347220126</v>
      </c>
      <c r="BC302" s="101">
        <f>(BC$40*(1-'Model Assumptions'!$I$993)*$D302)/BC$43</f>
        <v>142.54028109099505</v>
      </c>
      <c r="BD302" s="101">
        <f>(BD$40*(1-'Model Assumptions'!$I$993)*$D302)/BD$43</f>
        <v>106.4373109736952</v>
      </c>
      <c r="BE302" s="101">
        <f>(BE$40*(1-'Model Assumptions'!$I$993)*$D302)/BE$43</f>
        <v>101.95114491346972</v>
      </c>
      <c r="BF302" s="101">
        <f>(BF$40*(1-'Model Assumptions'!$I$993)*$D302)/BF$43</f>
        <v>89.868831813390173</v>
      </c>
      <c r="BG302" s="101">
        <f>(BG$40*(1-'Model Assumptions'!$I$993)*$D302)/BG$43</f>
        <v>202.76687547840928</v>
      </c>
      <c r="BH302" s="101">
        <f>(BH$40*(1-'Model Assumptions'!$I$993)*$D302)/BH$43</f>
        <v>198.45550711995315</v>
      </c>
      <c r="BI302" s="101">
        <f>(BI$40*(1-'Model Assumptions'!$I$993)*$D302)/BI$43</f>
        <v>185.52294347052631</v>
      </c>
      <c r="BJ302" s="101">
        <f>(BJ$40*(1-'Model Assumptions'!$I$993)*$D302)/BJ$43</f>
        <v>140.8308397218396</v>
      </c>
      <c r="BK302" s="101">
        <f>(BK$40*(1-'Model Assumptions'!$I$993)*$D302)/BK$43</f>
        <v>136.34713994312054</v>
      </c>
      <c r="BL302" s="101">
        <f>(BL$40*(1-'Model Assumptions'!$I$993)*$D302)/BL$43</f>
        <v>124.27715825057322</v>
      </c>
      <c r="BM302" s="101">
        <f>(BM$40*(1-'Model Assumptions'!$I$993)*$D302)/BM$43</f>
        <v>209.10830180185886</v>
      </c>
      <c r="BN302" s="101">
        <f>(BN$40*(1-'Model Assumptions'!$I$993)*$D302)/BN$43</f>
        <v>204.25435151198459</v>
      </c>
      <c r="BO302" s="101">
        <f>(BO$40*(1-'Model Assumptions'!$I$993)*$D302)/BO$43</f>
        <v>189.69558349424486</v>
      </c>
      <c r="BP302" s="101">
        <f>(BP$40*(1-'Model Assumptions'!$I$993)*$D302)/BP$43</f>
        <v>143.21450079781974</v>
      </c>
      <c r="BQ302" s="101">
        <f>(BQ$40*(1-'Model Assumptions'!$I$993)*$D302)/BQ$43</f>
        <v>138.16725569487778</v>
      </c>
      <c r="BR302" s="101">
        <f>(BR$40*(1-'Model Assumptions'!$I$993)*$D302)/BR$43</f>
        <v>124.57804459435964</v>
      </c>
      <c r="BS302" s="101">
        <f>(BS$40*(1-'Model Assumptions'!$I$993)*$D302)/BS$43</f>
        <v>175.47130490581688</v>
      </c>
      <c r="BT302" s="101">
        <f>(BT$40*(1-'Model Assumptions'!$I$993)*$D302)/BT$43</f>
        <v>171.1938479180744</v>
      </c>
      <c r="BU302" s="101">
        <f>(BU$40*(1-'Model Assumptions'!$I$993)*$D302)/BU$43</f>
        <v>158.36455980672994</v>
      </c>
      <c r="BV302" s="101">
        <f>(BV$40*(1-'Model Assumptions'!$I$993)*$D302)/BV$43</f>
        <v>119.16578982846363</v>
      </c>
      <c r="BW302" s="101">
        <f>(BW$40*(1-'Model Assumptions'!$I$993)*$D302)/BW$43</f>
        <v>114.71785113158805</v>
      </c>
      <c r="BX302" s="101">
        <f>(BX$40*(1-'Model Assumptions'!$I$993)*$D302)/BX$43</f>
        <v>102.74282127703891</v>
      </c>
      <c r="BY302" s="101">
        <f>(BY$40*(1-'Model Assumptions'!$I$993)*$D302)/BY$43</f>
        <v>239.8844121504234</v>
      </c>
      <c r="BZ302" s="101">
        <f>(BZ$40*(1-'Model Assumptions'!$I$993)*$D302)/BZ$43</f>
        <v>234.79154083961217</v>
      </c>
      <c r="CA302" s="101">
        <f>(CA$40*(1-'Model Assumptions'!$I$993)*$D302)/CA$43</f>
        <v>219.51446833311999</v>
      </c>
      <c r="CB302" s="101">
        <f>(CB$40*(1-'Model Assumptions'!$I$993)*$D302)/CB$43</f>
        <v>166.64910767207081</v>
      </c>
      <c r="CC302" s="101">
        <f>(CC$40*(1-'Model Assumptions'!$I$993)*$D302)/CC$43</f>
        <v>161.35276813697777</v>
      </c>
      <c r="CD302" s="101">
        <f>(CD$40*(1-'Model Assumptions'!$I$993)*$D302)/CD$43</f>
        <v>147.09396160745948</v>
      </c>
      <c r="CE302" s="101">
        <f>(CE$40*(1-'Model Assumptions'!$I$993)*$D302)/CE$43</f>
        <v>235.82275479449495</v>
      </c>
      <c r="CF302" s="101">
        <f>(CF$40*(1-'Model Assumptions'!$I$993)*$D302)/CF$43</f>
        <v>230.09327456983229</v>
      </c>
      <c r="CG302" s="101">
        <f>(CG$40*(1-'Model Assumptions'!$I$993)*$D302)/CG$43</f>
        <v>212.90020961801977</v>
      </c>
      <c r="CH302" s="101">
        <f>(CH$40*(1-'Model Assumptions'!$I$993)*$D302)/CH$43</f>
        <v>160.23430947380444</v>
      </c>
      <c r="CI302" s="101">
        <f>(CI$40*(1-'Model Assumptions'!$I$993)*$D302)/CI$43</f>
        <v>154.27454021347737</v>
      </c>
      <c r="CJ302" s="101">
        <f>(CJ$40*(1-'Model Assumptions'!$I$993)*$D302)/CJ$43</f>
        <v>138.22767959178569</v>
      </c>
      <c r="CK302" s="101">
        <f>(CK$40*(1-'Model Assumptions'!$I$993)*$D302)/CK$43</f>
        <v>300.36996609601454</v>
      </c>
      <c r="CL302" s="101">
        <f>(CL$40*(1-'Model Assumptions'!$I$993)*$D302)/CL$43</f>
        <v>294.26129508973577</v>
      </c>
      <c r="CM302" s="101">
        <f>(CM$40*(1-'Model Assumptions'!$I$993)*$D302)/CM$43</f>
        <v>275.93528207089958</v>
      </c>
      <c r="CN302" s="101">
        <f>(CN$40*(1-'Model Assumptions'!$I$993)*$D302)/CN$43</f>
        <v>209.99770457012104</v>
      </c>
      <c r="CO302" s="101">
        <f>(CO$40*(1-'Model Assumptions'!$I$993)*$D302)/CO$43</f>
        <v>203.6445634095158</v>
      </c>
      <c r="CP302" s="101">
        <f>(CP$40*(1-'Model Assumptions'!$I$993)*$D302)/CP$43</f>
        <v>186.54090116231197</v>
      </c>
      <c r="CQ302" s="101">
        <f>(CQ$40*(1-'Model Assumptions'!$I$993)*$D302)/CQ$43</f>
        <v>346.79771545486273</v>
      </c>
      <c r="CR302" s="101">
        <f>(CR$40*(1-'Model Assumptions'!$I$993)*$D302)/CR$43</f>
        <v>339.75185747613449</v>
      </c>
      <c r="CS302" s="101">
        <f>(CS$40*(1-'Model Assumptions'!$I$993)*$D302)/CS$43</f>
        <v>318.61274211400814</v>
      </c>
      <c r="CT302" s="101">
        <f>(CT$40*(1-'Model Assumptions'!$I$993)*$D302)/CT$43</f>
        <v>242.487263995289</v>
      </c>
      <c r="CU302" s="101">
        <f>(CU$40*(1-'Model Assumptions'!$I$993)*$D302)/CU$43</f>
        <v>235.15994163963754</v>
      </c>
      <c r="CV302" s="101">
        <f>(CV$40*(1-'Model Assumptions'!$I$993)*$D302)/CV$43</f>
        <v>215.42968958806858</v>
      </c>
      <c r="CW302" s="101">
        <f>(CW$40*(1-'Model Assumptions'!$I$993)*$D302)/CW$43</f>
        <v>314.77921579742593</v>
      </c>
      <c r="CX302" s="101">
        <f>(CX$40*(1-'Model Assumptions'!$I$993)*$D302)/CX$43</f>
        <v>307.49751964964378</v>
      </c>
      <c r="CY302" s="101">
        <f>(CY$40*(1-'Model Assumptions'!$I$993)*$D302)/CY$43</f>
        <v>285.6493483544142</v>
      </c>
      <c r="CZ302" s="101">
        <f>(CZ$40*(1-'Model Assumptions'!$I$993)*$D302)/CZ$43</f>
        <v>215.70344683528413</v>
      </c>
      <c r="DA302" s="101">
        <f>(DA$40*(1-'Model Assumptions'!$I$993)*$D302)/DA$43</f>
        <v>208.12949632898807</v>
      </c>
      <c r="DB302" s="101">
        <f>(DB$40*(1-'Model Assumptions'!$I$993)*$D302)/DB$43</f>
        <v>187.73828083369156</v>
      </c>
      <c r="DC302" s="101">
        <f>(DC$40*(1-'Model Assumptions'!$I$993)*$D302)/DC$43</f>
        <v>61.891334404265386</v>
      </c>
      <c r="DD302" s="101">
        <f>(DD$40*(1-'Model Assumptions'!$I$993)*$D302)/DD$43</f>
        <v>59.479002805772772</v>
      </c>
      <c r="DE302" s="101">
        <f>(DE$40*(1-'Model Assumptions'!$I$993)*$D302)/DE$43</f>
        <v>54.65742246067061</v>
      </c>
      <c r="DF302" s="101">
        <f>(DF$40*(1-'Model Assumptions'!$I$993)*$D302)/DF$43</f>
        <v>37.552835357901849</v>
      </c>
      <c r="DG302" s="101">
        <f>(DG$40*(1-'Model Assumptions'!$I$993)*$D302)/DG$43</f>
        <v>35.045860206599372</v>
      </c>
      <c r="DH302" s="101">
        <f>(DH$40*(1-'Model Assumptions'!$I$993)*$D302)/DH$43</f>
        <v>30.22304672074398</v>
      </c>
      <c r="DI302" s="101">
        <f>(DI$40*(1-'Model Assumptions'!$I$993)*$D302)/DI$43</f>
        <v>51.853568673029677</v>
      </c>
      <c r="DJ302" s="101">
        <f>(DJ$40*(1-'Model Assumptions'!$I$993)*$D302)/DJ$43</f>
        <v>49.821969282094678</v>
      </c>
      <c r="DK302" s="101">
        <f>(DK$40*(1-'Model Assumptions'!$I$993)*$D302)/DK$43</f>
        <v>45.757229074283174</v>
      </c>
      <c r="DL302" s="101">
        <f>(DL$40*(1-'Model Assumptions'!$I$993)*$D302)/DL$43</f>
        <v>31.401929280825225</v>
      </c>
      <c r="DM302" s="101">
        <f>(DM$40*(1-'Model Assumptions'!$I$993)*$D302)/DM$43</f>
        <v>29.288326029800899</v>
      </c>
      <c r="DN302" s="101">
        <f>(DN$40*(1-'Model Assumptions'!$I$993)*$D302)/DN$43</f>
        <v>25.223894107177692</v>
      </c>
      <c r="DO302" s="101">
        <f>(DO$40*(1-'Model Assumptions'!$I$993)*$D302)/DO$43</f>
        <v>64.334494521588582</v>
      </c>
      <c r="DP302" s="101">
        <f>(DP$40*(1-'Model Assumptions'!$I$993)*$D302)/DP$43</f>
        <v>62.006941349880044</v>
      </c>
      <c r="DQ302" s="101">
        <f>(DQ$40*(1-'Model Assumptions'!$I$993)*$D302)/DQ$43</f>
        <v>57.350293580521473</v>
      </c>
      <c r="DR302" s="101">
        <f>(DR$40*(1-'Model Assumptions'!$I$993)*$D302)/DR$43</f>
        <v>39.92169874484334</v>
      </c>
      <c r="DS302" s="101">
        <f>(DS$40*(1-'Model Assumptions'!$I$993)*$D302)/DS$43</f>
        <v>37.501043446266479</v>
      </c>
      <c r="DT302" s="101">
        <f>(DT$40*(1-'Model Assumptions'!$I$993)*$D302)/DT$43</f>
        <v>32.845937102849426</v>
      </c>
      <c r="DU302" s="101">
        <f>(DU$40*(1-'Model Assumptions'!$I$993)*$D302)/DU$43</f>
        <v>94.204246416534147</v>
      </c>
      <c r="DV302" s="101">
        <f>(DV$40*(1-'Model Assumptions'!$I$993)*$D302)/DV$43</f>
        <v>90.574188324233759</v>
      </c>
      <c r="DW302" s="101">
        <f>(DW$40*(1-'Model Assumptions'!$I$993)*$D302)/DW$43</f>
        <v>83.312530713691459</v>
      </c>
      <c r="DX302" s="101">
        <f>(DX$40*(1-'Model Assumptions'!$I$993)*$D302)/DX$43</f>
        <v>57.355842713910974</v>
      </c>
      <c r="DY302" s="101">
        <f>(DY$40*(1-'Model Assumptions'!$I$993)*$D302)/DY$43</f>
        <v>53.579965727541968</v>
      </c>
      <c r="DZ302" s="101">
        <f>(DZ$40*(1-'Model Assumptions'!$I$993)*$D302)/DZ$43</f>
        <v>46.319232972564578</v>
      </c>
      <c r="EA302" s="101">
        <f>(EA$40*(1-'Model Assumptions'!$I$993)*$D302)/EA$43</f>
        <v>148.2281428152364</v>
      </c>
      <c r="EB302" s="101">
        <f>(EB$40*(1-'Model Assumptions'!$I$993)*$D302)/EB$43</f>
        <v>144.69365313131081</v>
      </c>
      <c r="EC302" s="101">
        <f>(EC$40*(1-'Model Assumptions'!$I$993)*$D302)/EC$43</f>
        <v>137.62313233751809</v>
      </c>
      <c r="ED302" s="101">
        <f>(ED$40*(1-'Model Assumptions'!$I$993)*$D302)/ED$43</f>
        <v>101.04971902286366</v>
      </c>
      <c r="EE302" s="101">
        <f>(EE$40*(1-'Model Assumptions'!$I$993)*$D302)/EE$43</f>
        <v>97.373726437505709</v>
      </c>
      <c r="EF302" s="101">
        <f>(EF$40*(1-'Model Assumptions'!$I$993)*$D302)/EF$43</f>
        <v>90.304130499277932</v>
      </c>
      <c r="EG302" s="101" t="e">
        <f>(EG$40*(1-'Model Assumptions'!$I$993)*$D302)/EG$43</f>
        <v>#DIV/0!</v>
      </c>
      <c r="EH302" s="101" t="e">
        <f>(EH$40*(1-'Model Assumptions'!$I$993)*$D302)/EH$43</f>
        <v>#DIV/0!</v>
      </c>
      <c r="EI302" s="101" t="e">
        <f>(EI$40*(1-'Model Assumptions'!$I$993)*$D302)/EI$43</f>
        <v>#DIV/0!</v>
      </c>
      <c r="EJ302" s="101" t="e">
        <f>(EJ$40*(1-'Model Assumptions'!$I$993)*$D302)/EJ$43</f>
        <v>#DIV/0!</v>
      </c>
      <c r="EK302" s="101" t="e">
        <f>(EK$40*(1-'Model Assumptions'!$I$993)*$D302)/EK$43</f>
        <v>#DIV/0!</v>
      </c>
      <c r="EL302" s="101" t="e">
        <f>(EL$40*(1-'Model Assumptions'!$I$993)*$D302)/EL$43</f>
        <v>#DIV/0!</v>
      </c>
      <c r="EM302" s="101" t="e">
        <f>(EM$40*(1-'Model Assumptions'!$I$993)*$D302)/EM$43</f>
        <v>#DIV/0!</v>
      </c>
      <c r="EN302" s="101" t="e">
        <f>(EN$40*(1-'Model Assumptions'!$I$993)*$D302)/EN$43</f>
        <v>#DIV/0!</v>
      </c>
      <c r="EO302" s="101" t="e">
        <f>(EO$40*(1-'Model Assumptions'!$I$993)*$D302)/EO$43</f>
        <v>#DIV/0!</v>
      </c>
      <c r="EP302" s="101" t="e">
        <f>(EP$40*(1-'Model Assumptions'!$I$993)*$D302)/EP$43</f>
        <v>#DIV/0!</v>
      </c>
      <c r="EQ302" s="101" t="e">
        <f>(EQ$40*(1-'Model Assumptions'!$I$993)*$D302)/EQ$43</f>
        <v>#DIV/0!</v>
      </c>
      <c r="ER302" s="101" t="e">
        <f>(ER$40*(1-'Model Assumptions'!$I$993)*$D302)/ER$43</f>
        <v>#DIV/0!</v>
      </c>
      <c r="ES302" s="101" t="e">
        <f>(ES$40*(1-'Model Assumptions'!$I$993)*$D302)/ES$43</f>
        <v>#DIV/0!</v>
      </c>
      <c r="ET302" s="101" t="e">
        <f>(ET$40*(1-'Model Assumptions'!$I$993)*$D302)/ET$43</f>
        <v>#DIV/0!</v>
      </c>
      <c r="EU302" s="101" t="e">
        <f>(EU$40*(1-'Model Assumptions'!$I$993)*$D302)/EU$43</f>
        <v>#DIV/0!</v>
      </c>
      <c r="EV302" s="101" t="e">
        <f>(EV$40*(1-'Model Assumptions'!$I$993)*$D302)/EV$43</f>
        <v>#DIV/0!</v>
      </c>
      <c r="EW302" s="101" t="e">
        <f>(EW$40*(1-'Model Assumptions'!$I$993)*$D302)/EW$43</f>
        <v>#DIV/0!</v>
      </c>
      <c r="EX302" s="101" t="e">
        <f>(EX$40*(1-'Model Assumptions'!$I$993)*$D302)/EX$43</f>
        <v>#DIV/0!</v>
      </c>
      <c r="EY302" s="101" t="e">
        <f>(EY$40*(1-'Model Assumptions'!$I$993)*$D302)/EY$43</f>
        <v>#DIV/0!</v>
      </c>
      <c r="EZ302" s="101" t="e">
        <f>(EZ$40*(1-'Model Assumptions'!$I$993)*$D302)/EZ$43</f>
        <v>#DIV/0!</v>
      </c>
      <c r="FA302" s="101" t="e">
        <f>(FA$40*(1-'Model Assumptions'!$I$993)*$D302)/FA$43</f>
        <v>#DIV/0!</v>
      </c>
      <c r="FB302" s="101" t="e">
        <f>(FB$40*(1-'Model Assumptions'!$I$993)*$D302)/FB$43</f>
        <v>#DIV/0!</v>
      </c>
      <c r="FC302" s="101" t="e">
        <f>(FC$40*(1-'Model Assumptions'!$I$993)*$D302)/FC$43</f>
        <v>#DIV/0!</v>
      </c>
      <c r="FD302" s="101" t="e">
        <f>(FD$40*(1-'Model Assumptions'!$I$993)*$D302)/FD$43</f>
        <v>#DIV/0!</v>
      </c>
      <c r="FE302" s="101" t="e">
        <f>(FE$40*(1-'Model Assumptions'!$I$993)*$D302)/FE$43</f>
        <v>#DIV/0!</v>
      </c>
      <c r="FF302" s="101" t="e">
        <f>(FF$40*(1-'Model Assumptions'!$I$993)*$D302)/FF$43</f>
        <v>#DIV/0!</v>
      </c>
      <c r="FG302" s="101" t="e">
        <f>(FG$40*(1-'Model Assumptions'!$I$993)*$D302)/FG$43</f>
        <v>#DIV/0!</v>
      </c>
      <c r="FH302" s="101" t="e">
        <f>(FH$40*(1-'Model Assumptions'!$I$993)*$D302)/FH$43</f>
        <v>#DIV/0!</v>
      </c>
      <c r="FI302" s="101" t="e">
        <f>(FI$40*(1-'Model Assumptions'!$I$993)*$D302)/FI$43</f>
        <v>#DIV/0!</v>
      </c>
      <c r="FJ302" s="101" t="e">
        <f>(FJ$40*(1-'Model Assumptions'!$I$993)*$D302)/FJ$43</f>
        <v>#DIV/0!</v>
      </c>
      <c r="FK302" s="101" t="e">
        <f>(FK$40*(1-'Model Assumptions'!$I$993)*$D302)/FK$43</f>
        <v>#DIV/0!</v>
      </c>
      <c r="FL302" s="101" t="e">
        <f>(FL$40*(1-'Model Assumptions'!$I$993)*$D302)/FL$43</f>
        <v>#DIV/0!</v>
      </c>
      <c r="FM302" s="101" t="e">
        <f>(FM$40*(1-'Model Assumptions'!$I$993)*$D302)/FM$43</f>
        <v>#DIV/0!</v>
      </c>
      <c r="FN302" s="101" t="e">
        <f>(FN$40*(1-'Model Assumptions'!$I$993)*$D302)/FN$43</f>
        <v>#DIV/0!</v>
      </c>
      <c r="FO302" s="101" t="e">
        <f>(FO$40*(1-'Model Assumptions'!$I$993)*$D302)/FO$43</f>
        <v>#DIV/0!</v>
      </c>
      <c r="FP302" s="101" t="e">
        <f>(FP$40*(1-'Model Assumptions'!$I$993)*$D302)/FP$43</f>
        <v>#DIV/0!</v>
      </c>
      <c r="FQ302" s="101" t="e">
        <f>(FQ$40*(1-'Model Assumptions'!$I$993)*$D302)/FQ$43</f>
        <v>#DIV/0!</v>
      </c>
      <c r="FR302" s="101" t="e">
        <f>(FR$40*(1-'Model Assumptions'!$I$993)*$D302)/FR$43</f>
        <v>#DIV/0!</v>
      </c>
      <c r="FS302" s="101" t="e">
        <f>(FS$40*(1-'Model Assumptions'!$I$993)*$D302)/FS$43</f>
        <v>#DIV/0!</v>
      </c>
      <c r="FT302" s="101" t="e">
        <f>(FT$40*(1-'Model Assumptions'!$I$993)*$D302)/FT$43</f>
        <v>#DIV/0!</v>
      </c>
      <c r="FU302" s="101" t="e">
        <f>(FU$40*(1-'Model Assumptions'!$I$993)*$D302)/FU$43</f>
        <v>#DIV/0!</v>
      </c>
      <c r="FV302" s="101" t="e">
        <f>(FV$40*(1-'Model Assumptions'!$I$993)*$D302)/FV$43</f>
        <v>#DIV/0!</v>
      </c>
      <c r="FW302" s="101" t="e">
        <f>(FW$40*(1-'Model Assumptions'!$I$993)*$D302)/FW$43</f>
        <v>#DIV/0!</v>
      </c>
      <c r="FX302" s="101" t="e">
        <f>(FX$40*(1-'Model Assumptions'!$I$993)*$D302)/FX$43</f>
        <v>#DIV/0!</v>
      </c>
      <c r="FY302" s="101" t="e">
        <f>(FY$40*(1-'Model Assumptions'!$I$993)*$D302)/FY$43</f>
        <v>#DIV/0!</v>
      </c>
      <c r="FZ302" s="101" t="e">
        <f>(FZ$40*(1-'Model Assumptions'!$I$993)*$D302)/FZ$43</f>
        <v>#DIV/0!</v>
      </c>
      <c r="GA302" s="101" t="e">
        <f>(GA$40*(1-'Model Assumptions'!$I$993)*$D302)/GA$43</f>
        <v>#DIV/0!</v>
      </c>
      <c r="GB302" s="101" t="e">
        <f>(GB$40*(1-'Model Assumptions'!$I$993)*$D302)/GB$43</f>
        <v>#DIV/0!</v>
      </c>
      <c r="GC302" s="101" t="e">
        <f>(GC$40*(1-'Model Assumptions'!$I$993)*$D302)/GC$43</f>
        <v>#DIV/0!</v>
      </c>
      <c r="GD302" s="101" t="e">
        <f>(GD$40*(1-'Model Assumptions'!$I$993)*$D302)/GD$43</f>
        <v>#DIV/0!</v>
      </c>
      <c r="GE302" s="101" t="e">
        <f>(GE$40*(1-'Model Assumptions'!$I$993)*$D302)/GE$43</f>
        <v>#DIV/0!</v>
      </c>
      <c r="GF302" s="101" t="e">
        <f>(GF$40*(1-'Model Assumptions'!$I$993)*$D302)/GF$43</f>
        <v>#DIV/0!</v>
      </c>
      <c r="GG302" s="101" t="e">
        <f>(GG$40*(1-'Model Assumptions'!$I$993)*$D302)/GG$43</f>
        <v>#DIV/0!</v>
      </c>
      <c r="GH302" s="101" t="e">
        <f>(GH$40*(1-'Model Assumptions'!$I$993)*$D302)/GH$43</f>
        <v>#DIV/0!</v>
      </c>
      <c r="GI302" s="101" t="e">
        <f>(GI$40*(1-'Model Assumptions'!$I$993)*$D302)/GI$43</f>
        <v>#DIV/0!</v>
      </c>
      <c r="GJ302" s="101" t="e">
        <f>(GJ$40*(1-'Model Assumptions'!$I$993)*$D302)/GJ$43</f>
        <v>#DIV/0!</v>
      </c>
      <c r="GK302" s="101" t="e">
        <f>(GK$40*(1-'Model Assumptions'!$I$993)*$D302)/GK$43</f>
        <v>#DIV/0!</v>
      </c>
      <c r="GL302" s="101" t="e">
        <f>(GL$40*(1-'Model Assumptions'!$I$993)*$D302)/GL$43</f>
        <v>#DIV/0!</v>
      </c>
      <c r="GM302" s="101" t="e">
        <f>(GM$40*(1-'Model Assumptions'!$I$993)*$D302)/GM$43</f>
        <v>#DIV/0!</v>
      </c>
      <c r="GN302" s="101" t="e">
        <f>(GN$40*(1-'Model Assumptions'!$I$993)*$D302)/GN$43</f>
        <v>#DIV/0!</v>
      </c>
      <c r="GO302" s="101" t="e">
        <f>(GO$40*(1-'Model Assumptions'!$I$993)*$D302)/GO$43</f>
        <v>#DIV/0!</v>
      </c>
      <c r="GP302" s="101" t="e">
        <f>(GP$40*(1-'Model Assumptions'!$I$993)*$D302)/GP$43</f>
        <v>#DIV/0!</v>
      </c>
      <c r="GQ302" s="101" t="e">
        <f>(GQ$40*(1-'Model Assumptions'!$I$993)*$D302)/GQ$43</f>
        <v>#DIV/0!</v>
      </c>
      <c r="GR302" s="101" t="e">
        <f>(GR$40*(1-'Model Assumptions'!$I$993)*$D302)/GR$43</f>
        <v>#DIV/0!</v>
      </c>
      <c r="GS302" s="101" t="e">
        <f>(GS$40*(1-'Model Assumptions'!$I$993)*$D302)/GS$43</f>
        <v>#DIV/0!</v>
      </c>
      <c r="GT302" s="101" t="e">
        <f>(GT$40*(1-'Model Assumptions'!$I$993)*$D302)/GT$43</f>
        <v>#DIV/0!</v>
      </c>
      <c r="GU302" s="101" t="e">
        <f>(GU$40*(1-'Model Assumptions'!$I$993)*$D302)/GU$43</f>
        <v>#DIV/0!</v>
      </c>
      <c r="GV302" s="101" t="e">
        <f>(GV$40*(1-'Model Assumptions'!$I$993)*$D302)/GV$43</f>
        <v>#DIV/0!</v>
      </c>
      <c r="GX302" s="230"/>
    </row>
    <row r="303" spans="1:206" ht="12" hidden="1" customHeight="1" x14ac:dyDescent="0.2">
      <c r="A303" s="230"/>
      <c r="B303" s="230"/>
      <c r="C303" s="102">
        <f t="shared" si="382"/>
        <v>57</v>
      </c>
      <c r="D303" s="122">
        <f>1/(1+'Model Assumptions'!$I$991/12)^C302</f>
        <v>0.7922735397497912</v>
      </c>
      <c r="E303" s="101">
        <f>(E$40*(1-'Model Assumptions'!$I$993)*$D303)/E$43</f>
        <v>88.092300679624472</v>
      </c>
      <c r="F303" s="101">
        <f>(F$40*(1-'Model Assumptions'!$I$993)*$D303)/F$43</f>
        <v>85.811246124492342</v>
      </c>
      <c r="G303" s="101">
        <f>(G$40*(1-'Model Assumptions'!$I$993)*$D303)/G$43</f>
        <v>78.968082459095996</v>
      </c>
      <c r="H303" s="101">
        <f>(H$40*(1-'Model Assumptions'!$I$993)*$D303)/H$43</f>
        <v>59.161283579028215</v>
      </c>
      <c r="I303" s="101">
        <f>(I$40*(1-'Model Assumptions'!$I$993)*$D303)/I$43</f>
        <v>56.788741236893472</v>
      </c>
      <c r="J303" s="101">
        <f>(J$40*(1-'Model Assumptions'!$I$993)*$D303)/J$43</f>
        <v>50.403016506510156</v>
      </c>
      <c r="K303" s="101">
        <f>(K$40*(1-'Model Assumptions'!$I$993)*$D303)/K$43</f>
        <v>100.37561060571277</v>
      </c>
      <c r="L303" s="101">
        <f>(L$40*(1-'Model Assumptions'!$I$993)*$D303)/L$43</f>
        <v>97.908817422605537</v>
      </c>
      <c r="M303" s="101">
        <f>(M$40*(1-'Model Assumptions'!$I$993)*$D303)/M$43</f>
        <v>90.508437873283924</v>
      </c>
      <c r="N303" s="101">
        <f>(N$40*(1-'Model Assumptions'!$I$993)*$D303)/N$43</f>
        <v>68.065685505953098</v>
      </c>
      <c r="O303" s="101">
        <f>(O$40*(1-'Model Assumptions'!$I$993)*$D303)/O$43</f>
        <v>65.500343397920261</v>
      </c>
      <c r="P303" s="101">
        <f>(P$40*(1-'Model Assumptions'!$I$993)*$D303)/P$43</f>
        <v>58.592708473226779</v>
      </c>
      <c r="Q303" s="101">
        <f>(Q$40*(1-'Model Assumptions'!$I$993)*$D303)/Q$43</f>
        <v>100.26662347690092</v>
      </c>
      <c r="R303" s="101">
        <f>(R$40*(1-'Model Assumptions'!$I$993)*$D303)/R$43</f>
        <v>97.802900353760251</v>
      </c>
      <c r="S303" s="101">
        <f>(S$40*(1-'Model Assumptions'!$I$993)*$D303)/S$43</f>
        <v>90.410195954354947</v>
      </c>
      <c r="T303" s="101">
        <f>(T$40*(1-'Model Assumptions'!$I$993)*$D303)/T$43</f>
        <v>67.990776042769753</v>
      </c>
      <c r="U303" s="101">
        <f>(U$40*(1-'Model Assumptions'!$I$993)*$D303)/U$43</f>
        <v>65.429118006696754</v>
      </c>
      <c r="V303" s="101">
        <f>(V$40*(1-'Model Assumptions'!$I$993)*$D303)/V$43</f>
        <v>58.528851225922935</v>
      </c>
      <c r="W303" s="101">
        <f>(W$40*(1-'Model Assumptions'!$I$993)*$D303)/W$43</f>
        <v>182.98017909516406</v>
      </c>
      <c r="X303" s="101">
        <f>(X$40*(1-'Model Assumptions'!$I$993)*$D303)/X$43</f>
        <v>179.64762900149529</v>
      </c>
      <c r="Y303" s="101">
        <f>(Y$40*(1-'Model Assumptions'!$I$993)*$D303)/Y$43</f>
        <v>169.64844369050562</v>
      </c>
      <c r="Z303" s="101">
        <f>(Z$40*(1-'Model Assumptions'!$I$993)*$D303)/Z$43</f>
        <v>129.85248436835815</v>
      </c>
      <c r="AA303" s="101">
        <f>(AA$40*(1-'Model Assumptions'!$I$993)*$D303)/AA$43</f>
        <v>126.38700067813856</v>
      </c>
      <c r="AB303" s="101">
        <f>(AB$40*(1-'Model Assumptions'!$I$993)*$D303)/AB$43</f>
        <v>117.05524640387264</v>
      </c>
      <c r="AC303" s="101">
        <f>(AC$40*(1-'Model Assumptions'!$I$993)*$D303)/AC$43</f>
        <v>156.76186698099409</v>
      </c>
      <c r="AD303" s="101">
        <f>(AD$40*(1-'Model Assumptions'!$I$993)*$D303)/AD$43</f>
        <v>153.4201067074257</v>
      </c>
      <c r="AE303" s="101">
        <f>(AE$40*(1-'Model Assumptions'!$I$993)*$D303)/AE$43</f>
        <v>143.39329085673728</v>
      </c>
      <c r="AF303" s="101">
        <f>(AF$40*(1-'Model Assumptions'!$I$993)*$D303)/AF$43</f>
        <v>108.8323977895175</v>
      </c>
      <c r="AG303" s="101">
        <f>(AG$40*(1-'Model Assumptions'!$I$993)*$D303)/AG$43</f>
        <v>105.35586188341843</v>
      </c>
      <c r="AH303" s="101">
        <f>(AH$40*(1-'Model Assumptions'!$I$993)*$D303)/AH$43</f>
        <v>95.997091081447039</v>
      </c>
      <c r="AI303" s="101">
        <f>(AI$40*(1-'Model Assumptions'!$I$993)*$D303)/AI$43</f>
        <v>183.42533779031098</v>
      </c>
      <c r="AJ303" s="101">
        <f>(AJ$40*(1-'Model Assumptions'!$I$993)*$D303)/AJ$43</f>
        <v>179.82569247955405</v>
      </c>
      <c r="AK303" s="101">
        <f>(AK$40*(1-'Model Assumptions'!$I$993)*$D303)/AK$43</f>
        <v>169.0236864873167</v>
      </c>
      <c r="AL303" s="101">
        <f>(AL$40*(1-'Model Assumptions'!$I$993)*$D303)/AL$43</f>
        <v>128.88234541893451</v>
      </c>
      <c r="AM303" s="101">
        <f>(AM$40*(1-'Model Assumptions'!$I$993)*$D303)/AM$43</f>
        <v>125.138100283754</v>
      </c>
      <c r="AN303" s="101">
        <f>(AN$40*(1-'Model Assumptions'!$I$993)*$D303)/AN$43</f>
        <v>115.05725137765462</v>
      </c>
      <c r="AO303" s="101">
        <f>(AO$40*(1-'Model Assumptions'!$I$993)*$D303)/AO$43</f>
        <v>164.32495970854185</v>
      </c>
      <c r="AP303" s="101">
        <f>(AP$40*(1-'Model Assumptions'!$I$993)*$D303)/AP$43</f>
        <v>160.82355631671388</v>
      </c>
      <c r="AQ303" s="101">
        <f>(AQ$40*(1-'Model Assumptions'!$I$993)*$D303)/AQ$43</f>
        <v>150.31934614123</v>
      </c>
      <c r="AR303" s="101">
        <f>(AR$40*(1-'Model Assumptions'!$I$993)*$D303)/AR$43</f>
        <v>114.09202452417748</v>
      </c>
      <c r="AS303" s="101">
        <f>(AS$40*(1-'Model Assumptions'!$I$993)*$D303)/AS$43</f>
        <v>110.45093340387236</v>
      </c>
      <c r="AT303" s="101">
        <f>(AT$40*(1-'Model Assumptions'!$I$993)*$D303)/AT$43</f>
        <v>100.64638989476073</v>
      </c>
      <c r="AU303" s="101">
        <f>(AU$40*(1-'Model Assumptions'!$I$993)*$D303)/AU$43</f>
        <v>197.92983610218405</v>
      </c>
      <c r="AV303" s="101">
        <f>(AV$40*(1-'Model Assumptions'!$I$993)*$D303)/AV$43</f>
        <v>194.19203809293325</v>
      </c>
      <c r="AW303" s="101">
        <f>(AW$40*(1-'Model Assumptions'!$I$993)*$D303)/AW$43</f>
        <v>182.98171412514736</v>
      </c>
      <c r="AX303" s="101">
        <f>(AX$40*(1-'Model Assumptions'!$I$993)*$D303)/AX$43</f>
        <v>139.80807482782302</v>
      </c>
      <c r="AY303" s="101">
        <f>(AY$40*(1-'Model Assumptions'!$I$993)*$D303)/AY$43</f>
        <v>135.9213789101955</v>
      </c>
      <c r="AZ303" s="101">
        <f>(AZ$40*(1-'Model Assumptions'!$I$993)*$D303)/AZ$43</f>
        <v>125.45861454425975</v>
      </c>
      <c r="BA303" s="101">
        <f>(BA$40*(1-'Model Assumptions'!$I$993)*$D303)/BA$43</f>
        <v>159.1365583651054</v>
      </c>
      <c r="BB303" s="101">
        <f>(BB$40*(1-'Model Assumptions'!$I$993)*$D303)/BB$43</f>
        <v>154.83847441196278</v>
      </c>
      <c r="BC303" s="101">
        <f>(BC$40*(1-'Model Assumptions'!$I$993)*$D303)/BC$43</f>
        <v>141.94882764248473</v>
      </c>
      <c r="BD303" s="101">
        <f>(BD$40*(1-'Model Assumptions'!$I$993)*$D303)/BD$43</f>
        <v>105.99566238044339</v>
      </c>
      <c r="BE303" s="101">
        <f>(BE$40*(1-'Model Assumptions'!$I$993)*$D303)/BE$43</f>
        <v>101.52811111714828</v>
      </c>
      <c r="BF303" s="101">
        <f>(BF$40*(1-'Model Assumptions'!$I$993)*$D303)/BF$43</f>
        <v>89.495932096322178</v>
      </c>
      <c r="BG303" s="101">
        <f>(BG$40*(1-'Model Assumptions'!$I$993)*$D303)/BG$43</f>
        <v>201.92551914862341</v>
      </c>
      <c r="BH303" s="101">
        <f>(BH$40*(1-'Model Assumptions'!$I$993)*$D303)/BH$43</f>
        <v>197.63204028543058</v>
      </c>
      <c r="BI303" s="101">
        <f>(BI$40*(1-'Model Assumptions'!$I$993)*$D303)/BI$43</f>
        <v>184.75313872583536</v>
      </c>
      <c r="BJ303" s="101">
        <f>(BJ$40*(1-'Model Assumptions'!$I$993)*$D303)/BJ$43</f>
        <v>140.24647939104358</v>
      </c>
      <c r="BK303" s="101">
        <f>(BK$40*(1-'Model Assumptions'!$I$993)*$D303)/BK$43</f>
        <v>135.78138417572171</v>
      </c>
      <c r="BL303" s="101">
        <f>(BL$40*(1-'Model Assumptions'!$I$993)*$D303)/BL$43</f>
        <v>123.76148539476175</v>
      </c>
      <c r="BM303" s="101">
        <f>(BM$40*(1-'Model Assumptions'!$I$993)*$D303)/BM$43</f>
        <v>208.24063249977652</v>
      </c>
      <c r="BN303" s="101">
        <f>(BN$40*(1-'Model Assumptions'!$I$993)*$D303)/BN$43</f>
        <v>203.40682308247435</v>
      </c>
      <c r="BO303" s="101">
        <f>(BO$40*(1-'Model Assumptions'!$I$993)*$D303)/BO$43</f>
        <v>188.90846489053436</v>
      </c>
      <c r="BP303" s="101">
        <f>(BP$40*(1-'Model Assumptions'!$I$993)*$D303)/BP$43</f>
        <v>142.62024975716491</v>
      </c>
      <c r="BQ303" s="101">
        <f>(BQ$40*(1-'Model Assumptions'!$I$993)*$D303)/BQ$43</f>
        <v>137.59394757996131</v>
      </c>
      <c r="BR303" s="101">
        <f>(BR$40*(1-'Model Assumptions'!$I$993)*$D303)/BR$43</f>
        <v>124.0611232474951</v>
      </c>
      <c r="BS303" s="101">
        <f>(BS$40*(1-'Model Assumptions'!$I$993)*$D303)/BS$43</f>
        <v>174.74320820496291</v>
      </c>
      <c r="BT303" s="101">
        <f>(BT$40*(1-'Model Assumptions'!$I$993)*$D303)/BT$43</f>
        <v>170.48350000140189</v>
      </c>
      <c r="BU303" s="101">
        <f>(BU$40*(1-'Model Assumptions'!$I$993)*$D303)/BU$43</f>
        <v>157.70744545068547</v>
      </c>
      <c r="BV303" s="101">
        <f>(BV$40*(1-'Model Assumptions'!$I$993)*$D303)/BV$43</f>
        <v>118.67132597025426</v>
      </c>
      <c r="BW303" s="101">
        <f>(BW$40*(1-'Model Assumptions'!$I$993)*$D303)/BW$43</f>
        <v>114.24184345054414</v>
      </c>
      <c r="BX303" s="101">
        <f>(BX$40*(1-'Model Assumptions'!$I$993)*$D303)/BX$43</f>
        <v>102.3165025165533</v>
      </c>
      <c r="BY303" s="101">
        <f>(BY$40*(1-'Model Assumptions'!$I$993)*$D303)/BY$43</f>
        <v>238.88904114564991</v>
      </c>
      <c r="BZ303" s="101">
        <f>(BZ$40*(1-'Model Assumptions'!$I$993)*$D303)/BZ$43</f>
        <v>233.81730208094163</v>
      </c>
      <c r="CA303" s="101">
        <f>(CA$40*(1-'Model Assumptions'!$I$993)*$D303)/CA$43</f>
        <v>218.60361991680006</v>
      </c>
      <c r="CB303" s="101">
        <f>(CB$40*(1-'Model Assumptions'!$I$993)*$D303)/CB$43</f>
        <v>165.95761759874273</v>
      </c>
      <c r="CC303" s="101">
        <f>(CC$40*(1-'Model Assumptions'!$I$993)*$D303)/CC$43</f>
        <v>160.68325457624346</v>
      </c>
      <c r="CD303" s="101">
        <f>(CD$40*(1-'Model Assumptions'!$I$993)*$D303)/CD$43</f>
        <v>146.48361321904682</v>
      </c>
      <c r="CE303" s="101">
        <f>(CE$40*(1-'Model Assumptions'!$I$993)*$D303)/CE$43</f>
        <v>234.84423713974607</v>
      </c>
      <c r="CF303" s="101">
        <f>(CF$40*(1-'Model Assumptions'!$I$993)*$D303)/CF$43</f>
        <v>229.13853069194923</v>
      </c>
      <c r="CG303" s="101">
        <f>(CG$40*(1-'Model Assumptions'!$I$993)*$D303)/CG$43</f>
        <v>212.01680625860897</v>
      </c>
      <c r="CH303" s="101">
        <f>(CH$40*(1-'Model Assumptions'!$I$993)*$D303)/CH$43</f>
        <v>159.56943682038622</v>
      </c>
      <c r="CI303" s="101">
        <f>(CI$40*(1-'Model Assumptions'!$I$993)*$D303)/CI$43</f>
        <v>153.63439689308953</v>
      </c>
      <c r="CJ303" s="101">
        <f>(CJ$40*(1-'Model Assumptions'!$I$993)*$D303)/CJ$43</f>
        <v>137.65412075530529</v>
      </c>
      <c r="CK303" s="101">
        <f>(CK$40*(1-'Model Assumptions'!$I$993)*$D303)/CK$43</f>
        <v>299.12361768897716</v>
      </c>
      <c r="CL303" s="101">
        <f>(CL$40*(1-'Model Assumptions'!$I$993)*$D303)/CL$43</f>
        <v>293.04029386529709</v>
      </c>
      <c r="CM303" s="101">
        <f>(CM$40*(1-'Model Assumptions'!$I$993)*$D303)/CM$43</f>
        <v>274.79032239425686</v>
      </c>
      <c r="CN303" s="101">
        <f>(CN$40*(1-'Model Assumptions'!$I$993)*$D303)/CN$43</f>
        <v>209.12634480012056</v>
      </c>
      <c r="CO303" s="101">
        <f>(CO$40*(1-'Model Assumptions'!$I$993)*$D303)/CO$43</f>
        <v>202.79956522109464</v>
      </c>
      <c r="CP303" s="101">
        <f>(CP$40*(1-'Model Assumptions'!$I$993)*$D303)/CP$43</f>
        <v>185.76687252678374</v>
      </c>
      <c r="CQ303" s="101">
        <f>(CQ$40*(1-'Model Assumptions'!$I$993)*$D303)/CQ$43</f>
        <v>345.35872078492565</v>
      </c>
      <c r="CR303" s="101">
        <f>(CR$40*(1-'Model Assumptions'!$I$993)*$D303)/CR$43</f>
        <v>338.34209873142032</v>
      </c>
      <c r="CS303" s="101">
        <f>(CS$40*(1-'Model Assumptions'!$I$993)*$D303)/CS$43</f>
        <v>317.29069754092103</v>
      </c>
      <c r="CT303" s="101">
        <f>(CT$40*(1-'Model Assumptions'!$I$993)*$D303)/CT$43</f>
        <v>241.48109277539155</v>
      </c>
      <c r="CU303" s="101">
        <f>(CU$40*(1-'Model Assumptions'!$I$993)*$D303)/CU$43</f>
        <v>234.18417424694201</v>
      </c>
      <c r="CV303" s="101">
        <f>(CV$40*(1-'Model Assumptions'!$I$993)*$D303)/CV$43</f>
        <v>214.5357904611472</v>
      </c>
      <c r="CW303" s="101">
        <f>(CW$40*(1-'Model Assumptions'!$I$993)*$D303)/CW$43</f>
        <v>313.47307797254041</v>
      </c>
      <c r="CX303" s="101">
        <f>(CX$40*(1-'Model Assumptions'!$I$993)*$D303)/CX$43</f>
        <v>306.22159633159555</v>
      </c>
      <c r="CY303" s="101">
        <f>(CY$40*(1-'Model Assumptions'!$I$993)*$D303)/CY$43</f>
        <v>284.46408134879431</v>
      </c>
      <c r="CZ303" s="101">
        <f>(CZ$40*(1-'Model Assumptions'!$I$993)*$D303)/CZ$43</f>
        <v>214.8084117861751</v>
      </c>
      <c r="DA303" s="101">
        <f>(DA$40*(1-'Model Assumptions'!$I$993)*$D303)/DA$43</f>
        <v>207.26588846040309</v>
      </c>
      <c r="DB303" s="101">
        <f>(DB$40*(1-'Model Assumptions'!$I$993)*$D303)/DB$43</f>
        <v>186.95928381778415</v>
      </c>
      <c r="DC303" s="101">
        <f>(DC$40*(1-'Model Assumptions'!$I$993)*$D303)/DC$43</f>
        <v>61.634523888065125</v>
      </c>
      <c r="DD303" s="101">
        <f>(DD$40*(1-'Model Assumptions'!$I$993)*$D303)/DD$43</f>
        <v>59.232201964255047</v>
      </c>
      <c r="DE303" s="101">
        <f>(DE$40*(1-'Model Assumptions'!$I$993)*$D303)/DE$43</f>
        <v>54.430628176601452</v>
      </c>
      <c r="DF303" s="101">
        <f>(DF$40*(1-'Model Assumptions'!$I$993)*$D303)/DF$43</f>
        <v>37.397014464300604</v>
      </c>
      <c r="DG303" s="101">
        <f>(DG$40*(1-'Model Assumptions'!$I$993)*$D303)/DG$43</f>
        <v>34.900441699518055</v>
      </c>
      <c r="DH303" s="101">
        <f>(DH$40*(1-'Model Assumptions'!$I$993)*$D303)/DH$43</f>
        <v>30.097639887877833</v>
      </c>
      <c r="DI303" s="101">
        <f>(DI$40*(1-'Model Assumptions'!$I$993)*$D303)/DI$43</f>
        <v>51.638408637042012</v>
      </c>
      <c r="DJ303" s="101">
        <f>(DJ$40*(1-'Model Assumptions'!$I$993)*$D303)/DJ$43</f>
        <v>49.615239119098447</v>
      </c>
      <c r="DK303" s="101">
        <f>(DK$40*(1-'Model Assumptions'!$I$993)*$D303)/DK$43</f>
        <v>45.567365053228066</v>
      </c>
      <c r="DL303" s="101">
        <f>(DL$40*(1-'Model Assumptions'!$I$993)*$D303)/DL$43</f>
        <v>31.271630819079068</v>
      </c>
      <c r="DM303" s="101">
        <f>(DM$40*(1-'Model Assumptions'!$I$993)*$D303)/DM$43</f>
        <v>29.1667977060258</v>
      </c>
      <c r="DN303" s="101">
        <f>(DN$40*(1-'Model Assumptions'!$I$993)*$D303)/DN$43</f>
        <v>25.119230646152065</v>
      </c>
      <c r="DO303" s="101">
        <f>(DO$40*(1-'Model Assumptions'!$I$993)*$D303)/DO$43</f>
        <v>64.067546411540505</v>
      </c>
      <c r="DP303" s="101">
        <f>(DP$40*(1-'Model Assumptions'!$I$993)*$D303)/DP$43</f>
        <v>61.749651136810009</v>
      </c>
      <c r="DQ303" s="101">
        <f>(DQ$40*(1-'Model Assumptions'!$I$993)*$D303)/DQ$43</f>
        <v>57.112325557365786</v>
      </c>
      <c r="DR303" s="101">
        <f>(DR$40*(1-'Model Assumptions'!$I$993)*$D303)/DR$43</f>
        <v>39.75604854258259</v>
      </c>
      <c r="DS303" s="101">
        <f>(DS$40*(1-'Model Assumptions'!$I$993)*$D303)/DS$43</f>
        <v>37.345437456862889</v>
      </c>
      <c r="DT303" s="101">
        <f>(DT$40*(1-'Model Assumptions'!$I$993)*$D303)/DT$43</f>
        <v>32.709646907401925</v>
      </c>
      <c r="DU303" s="101">
        <f>(DU$40*(1-'Model Assumptions'!$I$993)*$D303)/DU$43</f>
        <v>93.813357427253948</v>
      </c>
      <c r="DV303" s="101">
        <f>(DV$40*(1-'Model Assumptions'!$I$993)*$D303)/DV$43</f>
        <v>90.198361816664331</v>
      </c>
      <c r="DW303" s="101">
        <f>(DW$40*(1-'Model Assumptions'!$I$993)*$D303)/DW$43</f>
        <v>82.966835565501881</v>
      </c>
      <c r="DX303" s="101">
        <f>(DX$40*(1-'Model Assumptions'!$I$993)*$D303)/DX$43</f>
        <v>57.117851665305551</v>
      </c>
      <c r="DY303" s="101">
        <f>(DY$40*(1-'Model Assumptions'!$I$993)*$D303)/DY$43</f>
        <v>53.357642218299056</v>
      </c>
      <c r="DZ303" s="101">
        <f>(DZ$40*(1-'Model Assumptions'!$I$993)*$D303)/DZ$43</f>
        <v>46.127036985126566</v>
      </c>
      <c r="EA303" s="101">
        <f>(EA$40*(1-'Model Assumptions'!$I$993)*$D303)/EA$43</f>
        <v>147.61308828073336</v>
      </c>
      <c r="EB303" s="101">
        <f>(EB$40*(1-'Model Assumptions'!$I$993)*$D303)/EB$43</f>
        <v>144.09326452910625</v>
      </c>
      <c r="EC303" s="101">
        <f>(EC$40*(1-'Model Assumptions'!$I$993)*$D303)/EC$43</f>
        <v>137.05208199586866</v>
      </c>
      <c r="ED303" s="101">
        <f>(ED$40*(1-'Model Assumptions'!$I$993)*$D303)/ED$43</f>
        <v>100.63042558293478</v>
      </c>
      <c r="EE303" s="101">
        <f>(EE$40*(1-'Model Assumptions'!$I$993)*$D303)/EE$43</f>
        <v>96.969686078843878</v>
      </c>
      <c r="EF303" s="101">
        <f>(EF$40*(1-'Model Assumptions'!$I$993)*$D303)/EF$43</f>
        <v>89.929424563596285</v>
      </c>
      <c r="EG303" s="101" t="e">
        <f>(EG$40*(1-'Model Assumptions'!$I$993)*$D303)/EG$43</f>
        <v>#DIV/0!</v>
      </c>
      <c r="EH303" s="101" t="e">
        <f>(EH$40*(1-'Model Assumptions'!$I$993)*$D303)/EH$43</f>
        <v>#DIV/0!</v>
      </c>
      <c r="EI303" s="101" t="e">
        <f>(EI$40*(1-'Model Assumptions'!$I$993)*$D303)/EI$43</f>
        <v>#DIV/0!</v>
      </c>
      <c r="EJ303" s="101" t="e">
        <f>(EJ$40*(1-'Model Assumptions'!$I$993)*$D303)/EJ$43</f>
        <v>#DIV/0!</v>
      </c>
      <c r="EK303" s="101" t="e">
        <f>(EK$40*(1-'Model Assumptions'!$I$993)*$D303)/EK$43</f>
        <v>#DIV/0!</v>
      </c>
      <c r="EL303" s="101" t="e">
        <f>(EL$40*(1-'Model Assumptions'!$I$993)*$D303)/EL$43</f>
        <v>#DIV/0!</v>
      </c>
      <c r="EM303" s="101" t="e">
        <f>(EM$40*(1-'Model Assumptions'!$I$993)*$D303)/EM$43</f>
        <v>#DIV/0!</v>
      </c>
      <c r="EN303" s="101" t="e">
        <f>(EN$40*(1-'Model Assumptions'!$I$993)*$D303)/EN$43</f>
        <v>#DIV/0!</v>
      </c>
      <c r="EO303" s="101" t="e">
        <f>(EO$40*(1-'Model Assumptions'!$I$993)*$D303)/EO$43</f>
        <v>#DIV/0!</v>
      </c>
      <c r="EP303" s="101" t="e">
        <f>(EP$40*(1-'Model Assumptions'!$I$993)*$D303)/EP$43</f>
        <v>#DIV/0!</v>
      </c>
      <c r="EQ303" s="101" t="e">
        <f>(EQ$40*(1-'Model Assumptions'!$I$993)*$D303)/EQ$43</f>
        <v>#DIV/0!</v>
      </c>
      <c r="ER303" s="101" t="e">
        <f>(ER$40*(1-'Model Assumptions'!$I$993)*$D303)/ER$43</f>
        <v>#DIV/0!</v>
      </c>
      <c r="ES303" s="101" t="e">
        <f>(ES$40*(1-'Model Assumptions'!$I$993)*$D303)/ES$43</f>
        <v>#DIV/0!</v>
      </c>
      <c r="ET303" s="101" t="e">
        <f>(ET$40*(1-'Model Assumptions'!$I$993)*$D303)/ET$43</f>
        <v>#DIV/0!</v>
      </c>
      <c r="EU303" s="101" t="e">
        <f>(EU$40*(1-'Model Assumptions'!$I$993)*$D303)/EU$43</f>
        <v>#DIV/0!</v>
      </c>
      <c r="EV303" s="101" t="e">
        <f>(EV$40*(1-'Model Assumptions'!$I$993)*$D303)/EV$43</f>
        <v>#DIV/0!</v>
      </c>
      <c r="EW303" s="101" t="e">
        <f>(EW$40*(1-'Model Assumptions'!$I$993)*$D303)/EW$43</f>
        <v>#DIV/0!</v>
      </c>
      <c r="EX303" s="101" t="e">
        <f>(EX$40*(1-'Model Assumptions'!$I$993)*$D303)/EX$43</f>
        <v>#DIV/0!</v>
      </c>
      <c r="EY303" s="101" t="e">
        <f>(EY$40*(1-'Model Assumptions'!$I$993)*$D303)/EY$43</f>
        <v>#DIV/0!</v>
      </c>
      <c r="EZ303" s="101" t="e">
        <f>(EZ$40*(1-'Model Assumptions'!$I$993)*$D303)/EZ$43</f>
        <v>#DIV/0!</v>
      </c>
      <c r="FA303" s="101" t="e">
        <f>(FA$40*(1-'Model Assumptions'!$I$993)*$D303)/FA$43</f>
        <v>#DIV/0!</v>
      </c>
      <c r="FB303" s="101" t="e">
        <f>(FB$40*(1-'Model Assumptions'!$I$993)*$D303)/FB$43</f>
        <v>#DIV/0!</v>
      </c>
      <c r="FC303" s="101" t="e">
        <f>(FC$40*(1-'Model Assumptions'!$I$993)*$D303)/FC$43</f>
        <v>#DIV/0!</v>
      </c>
      <c r="FD303" s="101" t="e">
        <f>(FD$40*(1-'Model Assumptions'!$I$993)*$D303)/FD$43</f>
        <v>#DIV/0!</v>
      </c>
      <c r="FE303" s="101" t="e">
        <f>(FE$40*(1-'Model Assumptions'!$I$993)*$D303)/FE$43</f>
        <v>#DIV/0!</v>
      </c>
      <c r="FF303" s="101" t="e">
        <f>(FF$40*(1-'Model Assumptions'!$I$993)*$D303)/FF$43</f>
        <v>#DIV/0!</v>
      </c>
      <c r="FG303" s="101" t="e">
        <f>(FG$40*(1-'Model Assumptions'!$I$993)*$D303)/FG$43</f>
        <v>#DIV/0!</v>
      </c>
      <c r="FH303" s="101" t="e">
        <f>(FH$40*(1-'Model Assumptions'!$I$993)*$D303)/FH$43</f>
        <v>#DIV/0!</v>
      </c>
      <c r="FI303" s="101" t="e">
        <f>(FI$40*(1-'Model Assumptions'!$I$993)*$D303)/FI$43</f>
        <v>#DIV/0!</v>
      </c>
      <c r="FJ303" s="101" t="e">
        <f>(FJ$40*(1-'Model Assumptions'!$I$993)*$D303)/FJ$43</f>
        <v>#DIV/0!</v>
      </c>
      <c r="FK303" s="101" t="e">
        <f>(FK$40*(1-'Model Assumptions'!$I$993)*$D303)/FK$43</f>
        <v>#DIV/0!</v>
      </c>
      <c r="FL303" s="101" t="e">
        <f>(FL$40*(1-'Model Assumptions'!$I$993)*$D303)/FL$43</f>
        <v>#DIV/0!</v>
      </c>
      <c r="FM303" s="101" t="e">
        <f>(FM$40*(1-'Model Assumptions'!$I$993)*$D303)/FM$43</f>
        <v>#DIV/0!</v>
      </c>
      <c r="FN303" s="101" t="e">
        <f>(FN$40*(1-'Model Assumptions'!$I$993)*$D303)/FN$43</f>
        <v>#DIV/0!</v>
      </c>
      <c r="FO303" s="101" t="e">
        <f>(FO$40*(1-'Model Assumptions'!$I$993)*$D303)/FO$43</f>
        <v>#DIV/0!</v>
      </c>
      <c r="FP303" s="101" t="e">
        <f>(FP$40*(1-'Model Assumptions'!$I$993)*$D303)/FP$43</f>
        <v>#DIV/0!</v>
      </c>
      <c r="FQ303" s="101" t="e">
        <f>(FQ$40*(1-'Model Assumptions'!$I$993)*$D303)/FQ$43</f>
        <v>#DIV/0!</v>
      </c>
      <c r="FR303" s="101" t="e">
        <f>(FR$40*(1-'Model Assumptions'!$I$993)*$D303)/FR$43</f>
        <v>#DIV/0!</v>
      </c>
      <c r="FS303" s="101" t="e">
        <f>(FS$40*(1-'Model Assumptions'!$I$993)*$D303)/FS$43</f>
        <v>#DIV/0!</v>
      </c>
      <c r="FT303" s="101" t="e">
        <f>(FT$40*(1-'Model Assumptions'!$I$993)*$D303)/FT$43</f>
        <v>#DIV/0!</v>
      </c>
      <c r="FU303" s="101" t="e">
        <f>(FU$40*(1-'Model Assumptions'!$I$993)*$D303)/FU$43</f>
        <v>#DIV/0!</v>
      </c>
      <c r="FV303" s="101" t="e">
        <f>(FV$40*(1-'Model Assumptions'!$I$993)*$D303)/FV$43</f>
        <v>#DIV/0!</v>
      </c>
      <c r="FW303" s="101" t="e">
        <f>(FW$40*(1-'Model Assumptions'!$I$993)*$D303)/FW$43</f>
        <v>#DIV/0!</v>
      </c>
      <c r="FX303" s="101" t="e">
        <f>(FX$40*(1-'Model Assumptions'!$I$993)*$D303)/FX$43</f>
        <v>#DIV/0!</v>
      </c>
      <c r="FY303" s="101" t="e">
        <f>(FY$40*(1-'Model Assumptions'!$I$993)*$D303)/FY$43</f>
        <v>#DIV/0!</v>
      </c>
      <c r="FZ303" s="101" t="e">
        <f>(FZ$40*(1-'Model Assumptions'!$I$993)*$D303)/FZ$43</f>
        <v>#DIV/0!</v>
      </c>
      <c r="GA303" s="101" t="e">
        <f>(GA$40*(1-'Model Assumptions'!$I$993)*$D303)/GA$43</f>
        <v>#DIV/0!</v>
      </c>
      <c r="GB303" s="101" t="e">
        <f>(GB$40*(1-'Model Assumptions'!$I$993)*$D303)/GB$43</f>
        <v>#DIV/0!</v>
      </c>
      <c r="GC303" s="101" t="e">
        <f>(GC$40*(1-'Model Assumptions'!$I$993)*$D303)/GC$43</f>
        <v>#DIV/0!</v>
      </c>
      <c r="GD303" s="101" t="e">
        <f>(GD$40*(1-'Model Assumptions'!$I$993)*$D303)/GD$43</f>
        <v>#DIV/0!</v>
      </c>
      <c r="GE303" s="101" t="e">
        <f>(GE$40*(1-'Model Assumptions'!$I$993)*$D303)/GE$43</f>
        <v>#DIV/0!</v>
      </c>
      <c r="GF303" s="101" t="e">
        <f>(GF$40*(1-'Model Assumptions'!$I$993)*$D303)/GF$43</f>
        <v>#DIV/0!</v>
      </c>
      <c r="GG303" s="101" t="e">
        <f>(GG$40*(1-'Model Assumptions'!$I$993)*$D303)/GG$43</f>
        <v>#DIV/0!</v>
      </c>
      <c r="GH303" s="101" t="e">
        <f>(GH$40*(1-'Model Assumptions'!$I$993)*$D303)/GH$43</f>
        <v>#DIV/0!</v>
      </c>
      <c r="GI303" s="101" t="e">
        <f>(GI$40*(1-'Model Assumptions'!$I$993)*$D303)/GI$43</f>
        <v>#DIV/0!</v>
      </c>
      <c r="GJ303" s="101" t="e">
        <f>(GJ$40*(1-'Model Assumptions'!$I$993)*$D303)/GJ$43</f>
        <v>#DIV/0!</v>
      </c>
      <c r="GK303" s="101" t="e">
        <f>(GK$40*(1-'Model Assumptions'!$I$993)*$D303)/GK$43</f>
        <v>#DIV/0!</v>
      </c>
      <c r="GL303" s="101" t="e">
        <f>(GL$40*(1-'Model Assumptions'!$I$993)*$D303)/GL$43</f>
        <v>#DIV/0!</v>
      </c>
      <c r="GM303" s="101" t="e">
        <f>(GM$40*(1-'Model Assumptions'!$I$993)*$D303)/GM$43</f>
        <v>#DIV/0!</v>
      </c>
      <c r="GN303" s="101" t="e">
        <f>(GN$40*(1-'Model Assumptions'!$I$993)*$D303)/GN$43</f>
        <v>#DIV/0!</v>
      </c>
      <c r="GO303" s="101" t="e">
        <f>(GO$40*(1-'Model Assumptions'!$I$993)*$D303)/GO$43</f>
        <v>#DIV/0!</v>
      </c>
      <c r="GP303" s="101" t="e">
        <f>(GP$40*(1-'Model Assumptions'!$I$993)*$D303)/GP$43</f>
        <v>#DIV/0!</v>
      </c>
      <c r="GQ303" s="101" t="e">
        <f>(GQ$40*(1-'Model Assumptions'!$I$993)*$D303)/GQ$43</f>
        <v>#DIV/0!</v>
      </c>
      <c r="GR303" s="101" t="e">
        <f>(GR$40*(1-'Model Assumptions'!$I$993)*$D303)/GR$43</f>
        <v>#DIV/0!</v>
      </c>
      <c r="GS303" s="101" t="e">
        <f>(GS$40*(1-'Model Assumptions'!$I$993)*$D303)/GS$43</f>
        <v>#DIV/0!</v>
      </c>
      <c r="GT303" s="101" t="e">
        <f>(GT$40*(1-'Model Assumptions'!$I$993)*$D303)/GT$43</f>
        <v>#DIV/0!</v>
      </c>
      <c r="GU303" s="101" t="e">
        <f>(GU$40*(1-'Model Assumptions'!$I$993)*$D303)/GU$43</f>
        <v>#DIV/0!</v>
      </c>
      <c r="GV303" s="101" t="e">
        <f>(GV$40*(1-'Model Assumptions'!$I$993)*$D303)/GV$43</f>
        <v>#DIV/0!</v>
      </c>
      <c r="GX303" s="230"/>
    </row>
    <row r="304" spans="1:206" ht="12" hidden="1" customHeight="1" x14ac:dyDescent="0.2">
      <c r="A304" s="230"/>
      <c r="B304" s="230"/>
      <c r="C304" s="102">
        <f t="shared" si="382"/>
        <v>58</v>
      </c>
      <c r="D304" s="122">
        <f>1/(1+'Model Assumptions'!$I$991/12)^C303</f>
        <v>0.78898609767614081</v>
      </c>
      <c r="E304" s="101">
        <f>(E$40*(1-'Model Assumptions'!$I$993)*$D304)/E$43</f>
        <v>87.72677246103683</v>
      </c>
      <c r="F304" s="101">
        <f>(F$40*(1-'Model Assumptions'!$I$993)*$D304)/F$43</f>
        <v>85.455182862565024</v>
      </c>
      <c r="G304" s="101">
        <f>(G$40*(1-'Model Assumptions'!$I$993)*$D304)/G$43</f>
        <v>78.640414067149564</v>
      </c>
      <c r="H304" s="101">
        <f>(H$40*(1-'Model Assumptions'!$I$993)*$D304)/H$43</f>
        <v>58.915801074550934</v>
      </c>
      <c r="I304" s="101">
        <f>(I$40*(1-'Model Assumptions'!$I$993)*$D304)/I$43</f>
        <v>56.553103306449948</v>
      </c>
      <c r="J304" s="101">
        <f>(J$40*(1-'Model Assumptions'!$I$993)*$D304)/J$43</f>
        <v>50.193875359180247</v>
      </c>
      <c r="K304" s="101">
        <f>(K$40*(1-'Model Assumptions'!$I$993)*$D304)/K$43</f>
        <v>99.959114296145515</v>
      </c>
      <c r="L304" s="101">
        <f>(L$40*(1-'Model Assumptions'!$I$993)*$D304)/L$43</f>
        <v>97.502556769399746</v>
      </c>
      <c r="M304" s="101">
        <f>(M$40*(1-'Model Assumptions'!$I$993)*$D304)/M$43</f>
        <v>90.132884189162439</v>
      </c>
      <c r="N304" s="101">
        <f>(N$40*(1-'Model Assumptions'!$I$993)*$D304)/N$43</f>
        <v>67.783255275637941</v>
      </c>
      <c r="O304" s="101">
        <f>(O$40*(1-'Model Assumptions'!$I$993)*$D304)/O$43</f>
        <v>65.228557740667497</v>
      </c>
      <c r="P304" s="101">
        <f>(P$40*(1-'Model Assumptions'!$I$993)*$D304)/P$43</f>
        <v>58.349585201553644</v>
      </c>
      <c r="Q304" s="101">
        <f>(Q$40*(1-'Model Assumptions'!$I$993)*$D304)/Q$43</f>
        <v>99.850579396083944</v>
      </c>
      <c r="R304" s="101">
        <f>(R$40*(1-'Model Assumptions'!$I$993)*$D304)/R$43</f>
        <v>97.397079190466641</v>
      </c>
      <c r="S304" s="101">
        <f>(S$40*(1-'Model Assumptions'!$I$993)*$D304)/S$43</f>
        <v>90.035049913050599</v>
      </c>
      <c r="T304" s="101">
        <f>(T$40*(1-'Model Assumptions'!$I$993)*$D304)/T$43</f>
        <v>67.708656640102674</v>
      </c>
      <c r="U304" s="101">
        <f>(U$40*(1-'Model Assumptions'!$I$993)*$D304)/U$43</f>
        <v>65.15762789048641</v>
      </c>
      <c r="V304" s="101">
        <f>(V$40*(1-'Model Assumptions'!$I$993)*$D304)/V$43</f>
        <v>58.285992922080943</v>
      </c>
      <c r="W304" s="101">
        <f>(W$40*(1-'Model Assumptions'!$I$993)*$D304)/W$43</f>
        <v>182.22092523999743</v>
      </c>
      <c r="X304" s="101">
        <f>(X$40*(1-'Model Assumptions'!$I$993)*$D304)/X$43</f>
        <v>178.90220315501608</v>
      </c>
      <c r="Y304" s="101">
        <f>(Y$40*(1-'Model Assumptions'!$I$993)*$D304)/Y$43</f>
        <v>168.94450823950771</v>
      </c>
      <c r="Z304" s="101">
        <f>(Z$40*(1-'Model Assumptions'!$I$993)*$D304)/Z$43</f>
        <v>129.31367737927786</v>
      </c>
      <c r="AA304" s="101">
        <f>(AA$40*(1-'Model Assumptions'!$I$993)*$D304)/AA$43</f>
        <v>125.86257328943263</v>
      </c>
      <c r="AB304" s="101">
        <f>(AB$40*(1-'Model Assumptions'!$I$993)*$D304)/AB$43</f>
        <v>116.56953998725911</v>
      </c>
      <c r="AC304" s="101">
        <f>(AC$40*(1-'Model Assumptions'!$I$993)*$D304)/AC$43</f>
        <v>156.11140280264974</v>
      </c>
      <c r="AD304" s="101">
        <f>(AD$40*(1-'Model Assumptions'!$I$993)*$D304)/AD$43</f>
        <v>152.78350875428291</v>
      </c>
      <c r="AE304" s="101">
        <f>(AE$40*(1-'Model Assumptions'!$I$993)*$D304)/AE$43</f>
        <v>142.79829794861806</v>
      </c>
      <c r="AF304" s="101">
        <f>(AF$40*(1-'Model Assumptions'!$I$993)*$D304)/AF$43</f>
        <v>108.38081107669795</v>
      </c>
      <c r="AG304" s="101">
        <f>(AG$40*(1-'Model Assumptions'!$I$993)*$D304)/AG$43</f>
        <v>104.91870063079017</v>
      </c>
      <c r="AH304" s="101">
        <f>(AH$40*(1-'Model Assumptions'!$I$993)*$D304)/AH$43</f>
        <v>95.598762902685877</v>
      </c>
      <c r="AI304" s="101">
        <f>(AI$40*(1-'Model Assumptions'!$I$993)*$D304)/AI$43</f>
        <v>182.66423680362922</v>
      </c>
      <c r="AJ304" s="101">
        <f>(AJ$40*(1-'Model Assumptions'!$I$993)*$D304)/AJ$43</f>
        <v>179.07952778046879</v>
      </c>
      <c r="AK304" s="101">
        <f>(AK$40*(1-'Model Assumptions'!$I$993)*$D304)/AK$43</f>
        <v>168.32234338985899</v>
      </c>
      <c r="AL304" s="101">
        <f>(AL$40*(1-'Model Assumptions'!$I$993)*$D304)/AL$43</f>
        <v>128.34756390267341</v>
      </c>
      <c r="AM304" s="101">
        <f>(AM$40*(1-'Model Assumptions'!$I$993)*$D304)/AM$43</f>
        <v>124.61885505436086</v>
      </c>
      <c r="AN304" s="101">
        <f>(AN$40*(1-'Model Assumptions'!$I$993)*$D304)/AN$43</f>
        <v>114.57983539683451</v>
      </c>
      <c r="AO304" s="101">
        <f>(AO$40*(1-'Model Assumptions'!$I$993)*$D304)/AO$43</f>
        <v>163.64311340269731</v>
      </c>
      <c r="AP304" s="101">
        <f>(AP$40*(1-'Model Assumptions'!$I$993)*$D304)/AP$43</f>
        <v>160.15623865564871</v>
      </c>
      <c r="AQ304" s="101">
        <f>(AQ$40*(1-'Model Assumptions'!$I$993)*$D304)/AQ$43</f>
        <v>149.69561441450293</v>
      </c>
      <c r="AR304" s="101">
        <f>(AR$40*(1-'Model Assumptions'!$I$993)*$D304)/AR$43</f>
        <v>113.61861363403568</v>
      </c>
      <c r="AS304" s="101">
        <f>(AS$40*(1-'Model Assumptions'!$I$993)*$D304)/AS$43</f>
        <v>109.99263077564055</v>
      </c>
      <c r="AT304" s="101">
        <f>(AT$40*(1-'Model Assumptions'!$I$993)*$D304)/AT$43</f>
        <v>100.22877001967876</v>
      </c>
      <c r="AU304" s="101">
        <f>(AU$40*(1-'Model Assumptions'!$I$993)*$D304)/AU$43</f>
        <v>197.10855047520408</v>
      </c>
      <c r="AV304" s="101">
        <f>(AV$40*(1-'Model Assumptions'!$I$993)*$D304)/AV$43</f>
        <v>193.38626200126137</v>
      </c>
      <c r="AW304" s="101">
        <f>(AW$40*(1-'Model Assumptions'!$I$993)*$D304)/AW$43</f>
        <v>182.2224539005617</v>
      </c>
      <c r="AX304" s="101">
        <f>(AX$40*(1-'Model Assumptions'!$I$993)*$D304)/AX$43</f>
        <v>139.22795833476155</v>
      </c>
      <c r="AY304" s="101">
        <f>(AY$40*(1-'Model Assumptions'!$I$993)*$D304)/AY$43</f>
        <v>135.35738978608683</v>
      </c>
      <c r="AZ304" s="101">
        <f>(AZ$40*(1-'Model Assumptions'!$I$993)*$D304)/AZ$43</f>
        <v>124.93803938017571</v>
      </c>
      <c r="BA304" s="101">
        <f>(BA$40*(1-'Model Assumptions'!$I$993)*$D304)/BA$43</f>
        <v>158.47624069554067</v>
      </c>
      <c r="BB304" s="101">
        <f>(BB$40*(1-'Model Assumptions'!$I$993)*$D304)/BB$43</f>
        <v>154.19599111564762</v>
      </c>
      <c r="BC304" s="101">
        <f>(BC$40*(1-'Model Assumptions'!$I$993)*$D304)/BC$43</f>
        <v>141.35982835766117</v>
      </c>
      <c r="BD304" s="101">
        <f>(BD$40*(1-'Model Assumptions'!$I$993)*$D304)/BD$43</f>
        <v>105.55584635396853</v>
      </c>
      <c r="BE304" s="101">
        <f>(BE$40*(1-'Model Assumptions'!$I$993)*$D304)/BE$43</f>
        <v>101.10683264778255</v>
      </c>
      <c r="BF304" s="101">
        <f>(BF$40*(1-'Model Assumptions'!$I$993)*$D304)/BF$43</f>
        <v>89.12457968098478</v>
      </c>
      <c r="BG304" s="101">
        <f>(BG$40*(1-'Model Assumptions'!$I$993)*$D304)/BG$43</f>
        <v>201.08765392394037</v>
      </c>
      <c r="BH304" s="101">
        <f>(BH$40*(1-'Model Assumptions'!$I$993)*$D304)/BH$43</f>
        <v>196.81199032574003</v>
      </c>
      <c r="BI304" s="101">
        <f>(BI$40*(1-'Model Assumptions'!$I$993)*$D304)/BI$43</f>
        <v>183.98652819170331</v>
      </c>
      <c r="BJ304" s="101">
        <f>(BJ$40*(1-'Model Assumptions'!$I$993)*$D304)/BJ$43</f>
        <v>139.66454379191066</v>
      </c>
      <c r="BK304" s="101">
        <f>(BK$40*(1-'Model Assumptions'!$I$993)*$D304)/BK$43</f>
        <v>135.21797594262748</v>
      </c>
      <c r="BL304" s="101">
        <f>(BL$40*(1-'Model Assumptions'!$I$993)*$D304)/BL$43</f>
        <v>123.24795226034368</v>
      </c>
      <c r="BM304" s="101">
        <f>(BM$40*(1-'Model Assumptions'!$I$993)*$D304)/BM$43</f>
        <v>207.37656348525468</v>
      </c>
      <c r="BN304" s="101">
        <f>(BN$40*(1-'Model Assumptions'!$I$993)*$D304)/BN$43</f>
        <v>202.56281136843924</v>
      </c>
      <c r="BO304" s="101">
        <f>(BO$40*(1-'Model Assumptions'!$I$993)*$D304)/BO$43</f>
        <v>188.1246123391214</v>
      </c>
      <c r="BP304" s="101">
        <f>(BP$40*(1-'Model Assumptions'!$I$993)*$D304)/BP$43</f>
        <v>142.02846448846304</v>
      </c>
      <c r="BQ304" s="101">
        <f>(BQ$40*(1-'Model Assumptions'!$I$993)*$D304)/BQ$43</f>
        <v>137.02301833689094</v>
      </c>
      <c r="BR304" s="101">
        <f>(BR$40*(1-'Model Assumptions'!$I$993)*$D304)/BR$43</f>
        <v>123.54634680248478</v>
      </c>
      <c r="BS304" s="101">
        <f>(BS$40*(1-'Model Assumptions'!$I$993)*$D304)/BS$43</f>
        <v>174.01813265224527</v>
      </c>
      <c r="BT304" s="101">
        <f>(BT$40*(1-'Model Assumptions'!$I$993)*$D304)/BT$43</f>
        <v>169.77609958645837</v>
      </c>
      <c r="BU304" s="101">
        <f>(BU$40*(1-'Model Assumptions'!$I$993)*$D304)/BU$43</f>
        <v>157.05305771022623</v>
      </c>
      <c r="BV304" s="101">
        <f>(BV$40*(1-'Model Assumptions'!$I$993)*$D304)/BV$43</f>
        <v>118.17891382929888</v>
      </c>
      <c r="BW304" s="101">
        <f>(BW$40*(1-'Model Assumptions'!$I$993)*$D304)/BW$43</f>
        <v>113.76781090510622</v>
      </c>
      <c r="BX304" s="101">
        <f>(BX$40*(1-'Model Assumptions'!$I$993)*$D304)/BX$43</f>
        <v>101.89195271358007</v>
      </c>
      <c r="BY304" s="101">
        <f>(BY$40*(1-'Model Assumptions'!$I$993)*$D304)/BY$43</f>
        <v>237.89780031102069</v>
      </c>
      <c r="BZ304" s="101">
        <f>(BZ$40*(1-'Model Assumptions'!$I$993)*$D304)/BZ$43</f>
        <v>232.8471058067469</v>
      </c>
      <c r="CA304" s="101">
        <f>(CA$40*(1-'Model Assumptions'!$I$993)*$D304)/CA$43</f>
        <v>217.69655095448971</v>
      </c>
      <c r="CB304" s="101">
        <f>(CB$40*(1-'Model Assumptions'!$I$993)*$D304)/CB$43</f>
        <v>165.268996778831</v>
      </c>
      <c r="CC304" s="101">
        <f>(CC$40*(1-'Model Assumptions'!$I$993)*$D304)/CC$43</f>
        <v>160.01651908007651</v>
      </c>
      <c r="CD304" s="101">
        <f>(CD$40*(1-'Model Assumptions'!$I$993)*$D304)/CD$43</f>
        <v>145.87579739656118</v>
      </c>
      <c r="CE304" s="101">
        <f>(CE$40*(1-'Model Assumptions'!$I$993)*$D304)/CE$43</f>
        <v>233.86977972422849</v>
      </c>
      <c r="CF304" s="101">
        <f>(CF$40*(1-'Model Assumptions'!$I$993)*$D304)/CF$43</f>
        <v>228.18774840692046</v>
      </c>
      <c r="CG304" s="101">
        <f>(CG$40*(1-'Model Assumptions'!$I$993)*$D304)/CG$43</f>
        <v>211.13706847330357</v>
      </c>
      <c r="CH304" s="101">
        <f>(CH$40*(1-'Model Assumptions'!$I$993)*$D304)/CH$43</f>
        <v>158.90732297465851</v>
      </c>
      <c r="CI304" s="101">
        <f>(CI$40*(1-'Model Assumptions'!$I$993)*$D304)/CI$43</f>
        <v>152.99690976905185</v>
      </c>
      <c r="CJ304" s="101">
        <f>(CJ$40*(1-'Model Assumptions'!$I$993)*$D304)/CJ$43</f>
        <v>137.08294183100944</v>
      </c>
      <c r="CK304" s="101">
        <f>(CK$40*(1-'Model Assumptions'!$I$993)*$D304)/CK$43</f>
        <v>297.88244085209357</v>
      </c>
      <c r="CL304" s="101">
        <f>(CL$40*(1-'Model Assumptions'!$I$993)*$D304)/CL$43</f>
        <v>291.82435903598059</v>
      </c>
      <c r="CM304" s="101">
        <f>(CM$40*(1-'Model Assumptions'!$I$993)*$D304)/CM$43</f>
        <v>273.65011358764178</v>
      </c>
      <c r="CN304" s="101">
        <f>(CN$40*(1-'Model Assumptions'!$I$993)*$D304)/CN$43</f>
        <v>208.25860063082553</v>
      </c>
      <c r="CO304" s="101">
        <f>(CO$40*(1-'Model Assumptions'!$I$993)*$D304)/CO$43</f>
        <v>201.95807324922291</v>
      </c>
      <c r="CP304" s="101">
        <f>(CP$40*(1-'Model Assumptions'!$I$993)*$D304)/CP$43</f>
        <v>184.99605562833239</v>
      </c>
      <c r="CQ304" s="101">
        <f>(CQ$40*(1-'Model Assumptions'!$I$993)*$D304)/CQ$43</f>
        <v>343.92569704722888</v>
      </c>
      <c r="CR304" s="101">
        <f>(CR$40*(1-'Model Assumptions'!$I$993)*$D304)/CR$43</f>
        <v>336.93818960805351</v>
      </c>
      <c r="CS304" s="101">
        <f>(CS$40*(1-'Model Assumptions'!$I$993)*$D304)/CS$43</f>
        <v>315.97413862996297</v>
      </c>
      <c r="CT304" s="101">
        <f>(CT$40*(1-'Model Assumptions'!$I$993)*$D304)/CT$43</f>
        <v>240.47909653980909</v>
      </c>
      <c r="CU304" s="101">
        <f>(CU$40*(1-'Model Assumptions'!$I$993)*$D304)/CU$43</f>
        <v>233.21245568160205</v>
      </c>
      <c r="CV304" s="101">
        <f>(CV$40*(1-'Model Assumptions'!$I$993)*$D304)/CV$43</f>
        <v>213.64560045923378</v>
      </c>
      <c r="CW304" s="101">
        <f>(CW$40*(1-'Model Assumptions'!$I$993)*$D304)/CW$43</f>
        <v>312.17235980667937</v>
      </c>
      <c r="CX304" s="101">
        <f>(CX$40*(1-'Model Assumptions'!$I$993)*$D304)/CX$43</f>
        <v>304.95096730117405</v>
      </c>
      <c r="CY304" s="101">
        <f>(CY$40*(1-'Model Assumptions'!$I$993)*$D304)/CY$43</f>
        <v>283.28373246352965</v>
      </c>
      <c r="CZ304" s="101">
        <f>(CZ$40*(1-'Model Assumptions'!$I$993)*$D304)/CZ$43</f>
        <v>213.91709057544412</v>
      </c>
      <c r="DA304" s="101">
        <f>(DA$40*(1-'Model Assumptions'!$I$993)*$D304)/DA$43</f>
        <v>206.40586402695752</v>
      </c>
      <c r="DB304" s="101">
        <f>(DB$40*(1-'Model Assumptions'!$I$993)*$D304)/DB$43</f>
        <v>186.18351915463987</v>
      </c>
      <c r="DC304" s="101">
        <f>(DC$40*(1-'Model Assumptions'!$I$993)*$D304)/DC$43</f>
        <v>61.378778975666528</v>
      </c>
      <c r="DD304" s="101">
        <f>(DD$40*(1-'Model Assumptions'!$I$993)*$D304)/DD$43</f>
        <v>58.986425192619151</v>
      </c>
      <c r="DE304" s="101">
        <f>(DE$40*(1-'Model Assumptions'!$I$993)*$D304)/DE$43</f>
        <v>54.204774947652908</v>
      </c>
      <c r="DF304" s="101">
        <f>(DF$40*(1-'Model Assumptions'!$I$993)*$D304)/DF$43</f>
        <v>37.241840130423846</v>
      </c>
      <c r="DG304" s="101">
        <f>(DG$40*(1-'Model Assumptions'!$I$993)*$D304)/DG$43</f>
        <v>34.75562658873168</v>
      </c>
      <c r="DH304" s="101">
        <f>(DH$40*(1-'Model Assumptions'!$I$993)*$D304)/DH$43</f>
        <v>29.972753415314028</v>
      </c>
      <c r="DI304" s="101">
        <f>(DI$40*(1-'Model Assumptions'!$I$993)*$D304)/DI$43</f>
        <v>51.424141381286667</v>
      </c>
      <c r="DJ304" s="101">
        <f>(DJ$40*(1-'Model Assumptions'!$I$993)*$D304)/DJ$43</f>
        <v>49.409366757608417</v>
      </c>
      <c r="DK304" s="101">
        <f>(DK$40*(1-'Model Assumptions'!$I$993)*$D304)/DK$43</f>
        <v>45.378288849687713</v>
      </c>
      <c r="DL304" s="101">
        <f>(DL$40*(1-'Model Assumptions'!$I$993)*$D304)/DL$43</f>
        <v>31.141873014850535</v>
      </c>
      <c r="DM304" s="101">
        <f>(DM$40*(1-'Model Assumptions'!$I$993)*$D304)/DM$43</f>
        <v>29.045773649154331</v>
      </c>
      <c r="DN304" s="101">
        <f>(DN$40*(1-'Model Assumptions'!$I$993)*$D304)/DN$43</f>
        <v>25.015001473346459</v>
      </c>
      <c r="DO304" s="101">
        <f>(DO$40*(1-'Model Assumptions'!$I$993)*$D304)/DO$43</f>
        <v>63.801705969998856</v>
      </c>
      <c r="DP304" s="101">
        <f>(DP$40*(1-'Model Assumptions'!$I$993)*$D304)/DP$43</f>
        <v>61.493428517985087</v>
      </c>
      <c r="DQ304" s="101">
        <f>(DQ$40*(1-'Model Assumptions'!$I$993)*$D304)/DQ$43</f>
        <v>56.875344953393331</v>
      </c>
      <c r="DR304" s="101">
        <f>(DR$40*(1-'Model Assumptions'!$I$993)*$D304)/DR$43</f>
        <v>39.591085685559435</v>
      </c>
      <c r="DS304" s="101">
        <f>(DS$40*(1-'Model Assumptions'!$I$993)*$D304)/DS$43</f>
        <v>37.19047713546513</v>
      </c>
      <c r="DT304" s="101">
        <f>(DT$40*(1-'Model Assumptions'!$I$993)*$D304)/DT$43</f>
        <v>32.573922231437606</v>
      </c>
      <c r="DU304" s="101">
        <f>(DU$40*(1-'Model Assumptions'!$I$993)*$D304)/DU$43</f>
        <v>93.424090383987348</v>
      </c>
      <c r="DV304" s="101">
        <f>(DV$40*(1-'Model Assumptions'!$I$993)*$D304)/DV$43</f>
        <v>89.824094755184433</v>
      </c>
      <c r="DW304" s="101">
        <f>(DW$40*(1-'Model Assumptions'!$I$993)*$D304)/DW$43</f>
        <v>82.622574837014341</v>
      </c>
      <c r="DX304" s="101">
        <f>(DX$40*(1-'Model Assumptions'!$I$993)*$D304)/DX$43</f>
        <v>56.880848131424621</v>
      </c>
      <c r="DY304" s="101">
        <f>(DY$40*(1-'Model Assumptions'!$I$993)*$D304)/DY$43</f>
        <v>53.136241213243892</v>
      </c>
      <c r="DZ304" s="101">
        <f>(DZ$40*(1-'Model Assumptions'!$I$993)*$D304)/DZ$43</f>
        <v>45.935638491412355</v>
      </c>
      <c r="EA304" s="101">
        <f>(EA$40*(1-'Model Assumptions'!$I$993)*$D304)/EA$43</f>
        <v>147.0005858397345</v>
      </c>
      <c r="EB304" s="101">
        <f>(EB$40*(1-'Model Assumptions'!$I$993)*$D304)/EB$43</f>
        <v>143.49536716591496</v>
      </c>
      <c r="EC304" s="101">
        <f>(EC$40*(1-'Model Assumptions'!$I$993)*$D304)/EC$43</f>
        <v>136.48340115771157</v>
      </c>
      <c r="ED304" s="101">
        <f>(ED$40*(1-'Model Assumptions'!$I$993)*$D304)/ED$43</f>
        <v>100.21287194981059</v>
      </c>
      <c r="EE304" s="101">
        <f>(EE$40*(1-'Model Assumptions'!$I$993)*$D304)/EE$43</f>
        <v>96.567322236193107</v>
      </c>
      <c r="EF304" s="101">
        <f>(EF$40*(1-'Model Assumptions'!$I$993)*$D304)/EF$43</f>
        <v>89.556273424328282</v>
      </c>
      <c r="EG304" s="101" t="e">
        <f>(EG$40*(1-'Model Assumptions'!$I$993)*$D304)/EG$43</f>
        <v>#DIV/0!</v>
      </c>
      <c r="EH304" s="101" t="e">
        <f>(EH$40*(1-'Model Assumptions'!$I$993)*$D304)/EH$43</f>
        <v>#DIV/0!</v>
      </c>
      <c r="EI304" s="101" t="e">
        <f>(EI$40*(1-'Model Assumptions'!$I$993)*$D304)/EI$43</f>
        <v>#DIV/0!</v>
      </c>
      <c r="EJ304" s="101" t="e">
        <f>(EJ$40*(1-'Model Assumptions'!$I$993)*$D304)/EJ$43</f>
        <v>#DIV/0!</v>
      </c>
      <c r="EK304" s="101" t="e">
        <f>(EK$40*(1-'Model Assumptions'!$I$993)*$D304)/EK$43</f>
        <v>#DIV/0!</v>
      </c>
      <c r="EL304" s="101" t="e">
        <f>(EL$40*(1-'Model Assumptions'!$I$993)*$D304)/EL$43</f>
        <v>#DIV/0!</v>
      </c>
      <c r="EM304" s="101" t="e">
        <f>(EM$40*(1-'Model Assumptions'!$I$993)*$D304)/EM$43</f>
        <v>#DIV/0!</v>
      </c>
      <c r="EN304" s="101" t="e">
        <f>(EN$40*(1-'Model Assumptions'!$I$993)*$D304)/EN$43</f>
        <v>#DIV/0!</v>
      </c>
      <c r="EO304" s="101" t="e">
        <f>(EO$40*(1-'Model Assumptions'!$I$993)*$D304)/EO$43</f>
        <v>#DIV/0!</v>
      </c>
      <c r="EP304" s="101" t="e">
        <f>(EP$40*(1-'Model Assumptions'!$I$993)*$D304)/EP$43</f>
        <v>#DIV/0!</v>
      </c>
      <c r="EQ304" s="101" t="e">
        <f>(EQ$40*(1-'Model Assumptions'!$I$993)*$D304)/EQ$43</f>
        <v>#DIV/0!</v>
      </c>
      <c r="ER304" s="101" t="e">
        <f>(ER$40*(1-'Model Assumptions'!$I$993)*$D304)/ER$43</f>
        <v>#DIV/0!</v>
      </c>
      <c r="ES304" s="101" t="e">
        <f>(ES$40*(1-'Model Assumptions'!$I$993)*$D304)/ES$43</f>
        <v>#DIV/0!</v>
      </c>
      <c r="ET304" s="101" t="e">
        <f>(ET$40*(1-'Model Assumptions'!$I$993)*$D304)/ET$43</f>
        <v>#DIV/0!</v>
      </c>
      <c r="EU304" s="101" t="e">
        <f>(EU$40*(1-'Model Assumptions'!$I$993)*$D304)/EU$43</f>
        <v>#DIV/0!</v>
      </c>
      <c r="EV304" s="101" t="e">
        <f>(EV$40*(1-'Model Assumptions'!$I$993)*$D304)/EV$43</f>
        <v>#DIV/0!</v>
      </c>
      <c r="EW304" s="101" t="e">
        <f>(EW$40*(1-'Model Assumptions'!$I$993)*$D304)/EW$43</f>
        <v>#DIV/0!</v>
      </c>
      <c r="EX304" s="101" t="e">
        <f>(EX$40*(1-'Model Assumptions'!$I$993)*$D304)/EX$43</f>
        <v>#DIV/0!</v>
      </c>
      <c r="EY304" s="101" t="e">
        <f>(EY$40*(1-'Model Assumptions'!$I$993)*$D304)/EY$43</f>
        <v>#DIV/0!</v>
      </c>
      <c r="EZ304" s="101" t="e">
        <f>(EZ$40*(1-'Model Assumptions'!$I$993)*$D304)/EZ$43</f>
        <v>#DIV/0!</v>
      </c>
      <c r="FA304" s="101" t="e">
        <f>(FA$40*(1-'Model Assumptions'!$I$993)*$D304)/FA$43</f>
        <v>#DIV/0!</v>
      </c>
      <c r="FB304" s="101" t="e">
        <f>(FB$40*(1-'Model Assumptions'!$I$993)*$D304)/FB$43</f>
        <v>#DIV/0!</v>
      </c>
      <c r="FC304" s="101" t="e">
        <f>(FC$40*(1-'Model Assumptions'!$I$993)*$D304)/FC$43</f>
        <v>#DIV/0!</v>
      </c>
      <c r="FD304" s="101" t="e">
        <f>(FD$40*(1-'Model Assumptions'!$I$993)*$D304)/FD$43</f>
        <v>#DIV/0!</v>
      </c>
      <c r="FE304" s="101" t="e">
        <f>(FE$40*(1-'Model Assumptions'!$I$993)*$D304)/FE$43</f>
        <v>#DIV/0!</v>
      </c>
      <c r="FF304" s="101" t="e">
        <f>(FF$40*(1-'Model Assumptions'!$I$993)*$D304)/FF$43</f>
        <v>#DIV/0!</v>
      </c>
      <c r="FG304" s="101" t="e">
        <f>(FG$40*(1-'Model Assumptions'!$I$993)*$D304)/FG$43</f>
        <v>#DIV/0!</v>
      </c>
      <c r="FH304" s="101" t="e">
        <f>(FH$40*(1-'Model Assumptions'!$I$993)*$D304)/FH$43</f>
        <v>#DIV/0!</v>
      </c>
      <c r="FI304" s="101" t="e">
        <f>(FI$40*(1-'Model Assumptions'!$I$993)*$D304)/FI$43</f>
        <v>#DIV/0!</v>
      </c>
      <c r="FJ304" s="101" t="e">
        <f>(FJ$40*(1-'Model Assumptions'!$I$993)*$D304)/FJ$43</f>
        <v>#DIV/0!</v>
      </c>
      <c r="FK304" s="101" t="e">
        <f>(FK$40*(1-'Model Assumptions'!$I$993)*$D304)/FK$43</f>
        <v>#DIV/0!</v>
      </c>
      <c r="FL304" s="101" t="e">
        <f>(FL$40*(1-'Model Assumptions'!$I$993)*$D304)/FL$43</f>
        <v>#DIV/0!</v>
      </c>
      <c r="FM304" s="101" t="e">
        <f>(FM$40*(1-'Model Assumptions'!$I$993)*$D304)/FM$43</f>
        <v>#DIV/0!</v>
      </c>
      <c r="FN304" s="101" t="e">
        <f>(FN$40*(1-'Model Assumptions'!$I$993)*$D304)/FN$43</f>
        <v>#DIV/0!</v>
      </c>
      <c r="FO304" s="101" t="e">
        <f>(FO$40*(1-'Model Assumptions'!$I$993)*$D304)/FO$43</f>
        <v>#DIV/0!</v>
      </c>
      <c r="FP304" s="101" t="e">
        <f>(FP$40*(1-'Model Assumptions'!$I$993)*$D304)/FP$43</f>
        <v>#DIV/0!</v>
      </c>
      <c r="FQ304" s="101" t="e">
        <f>(FQ$40*(1-'Model Assumptions'!$I$993)*$D304)/FQ$43</f>
        <v>#DIV/0!</v>
      </c>
      <c r="FR304" s="101" t="e">
        <f>(FR$40*(1-'Model Assumptions'!$I$993)*$D304)/FR$43</f>
        <v>#DIV/0!</v>
      </c>
      <c r="FS304" s="101" t="e">
        <f>(FS$40*(1-'Model Assumptions'!$I$993)*$D304)/FS$43</f>
        <v>#DIV/0!</v>
      </c>
      <c r="FT304" s="101" t="e">
        <f>(FT$40*(1-'Model Assumptions'!$I$993)*$D304)/FT$43</f>
        <v>#DIV/0!</v>
      </c>
      <c r="FU304" s="101" t="e">
        <f>(FU$40*(1-'Model Assumptions'!$I$993)*$D304)/FU$43</f>
        <v>#DIV/0!</v>
      </c>
      <c r="FV304" s="101" t="e">
        <f>(FV$40*(1-'Model Assumptions'!$I$993)*$D304)/FV$43</f>
        <v>#DIV/0!</v>
      </c>
      <c r="FW304" s="101" t="e">
        <f>(FW$40*(1-'Model Assumptions'!$I$993)*$D304)/FW$43</f>
        <v>#DIV/0!</v>
      </c>
      <c r="FX304" s="101" t="e">
        <f>(FX$40*(1-'Model Assumptions'!$I$993)*$D304)/FX$43</f>
        <v>#DIV/0!</v>
      </c>
      <c r="FY304" s="101" t="e">
        <f>(FY$40*(1-'Model Assumptions'!$I$993)*$D304)/FY$43</f>
        <v>#DIV/0!</v>
      </c>
      <c r="FZ304" s="101" t="e">
        <f>(FZ$40*(1-'Model Assumptions'!$I$993)*$D304)/FZ$43</f>
        <v>#DIV/0!</v>
      </c>
      <c r="GA304" s="101" t="e">
        <f>(GA$40*(1-'Model Assumptions'!$I$993)*$D304)/GA$43</f>
        <v>#DIV/0!</v>
      </c>
      <c r="GB304" s="101" t="e">
        <f>(GB$40*(1-'Model Assumptions'!$I$993)*$D304)/GB$43</f>
        <v>#DIV/0!</v>
      </c>
      <c r="GC304" s="101" t="e">
        <f>(GC$40*(1-'Model Assumptions'!$I$993)*$D304)/GC$43</f>
        <v>#DIV/0!</v>
      </c>
      <c r="GD304" s="101" t="e">
        <f>(GD$40*(1-'Model Assumptions'!$I$993)*$D304)/GD$43</f>
        <v>#DIV/0!</v>
      </c>
      <c r="GE304" s="101" t="e">
        <f>(GE$40*(1-'Model Assumptions'!$I$993)*$D304)/GE$43</f>
        <v>#DIV/0!</v>
      </c>
      <c r="GF304" s="101" t="e">
        <f>(GF$40*(1-'Model Assumptions'!$I$993)*$D304)/GF$43</f>
        <v>#DIV/0!</v>
      </c>
      <c r="GG304" s="101" t="e">
        <f>(GG$40*(1-'Model Assumptions'!$I$993)*$D304)/GG$43</f>
        <v>#DIV/0!</v>
      </c>
      <c r="GH304" s="101" t="e">
        <f>(GH$40*(1-'Model Assumptions'!$I$993)*$D304)/GH$43</f>
        <v>#DIV/0!</v>
      </c>
      <c r="GI304" s="101" t="e">
        <f>(GI$40*(1-'Model Assumptions'!$I$993)*$D304)/GI$43</f>
        <v>#DIV/0!</v>
      </c>
      <c r="GJ304" s="101" t="e">
        <f>(GJ$40*(1-'Model Assumptions'!$I$993)*$D304)/GJ$43</f>
        <v>#DIV/0!</v>
      </c>
      <c r="GK304" s="101" t="e">
        <f>(GK$40*(1-'Model Assumptions'!$I$993)*$D304)/GK$43</f>
        <v>#DIV/0!</v>
      </c>
      <c r="GL304" s="101" t="e">
        <f>(GL$40*(1-'Model Assumptions'!$I$993)*$D304)/GL$43</f>
        <v>#DIV/0!</v>
      </c>
      <c r="GM304" s="101" t="e">
        <f>(GM$40*(1-'Model Assumptions'!$I$993)*$D304)/GM$43</f>
        <v>#DIV/0!</v>
      </c>
      <c r="GN304" s="101" t="e">
        <f>(GN$40*(1-'Model Assumptions'!$I$993)*$D304)/GN$43</f>
        <v>#DIV/0!</v>
      </c>
      <c r="GO304" s="101" t="e">
        <f>(GO$40*(1-'Model Assumptions'!$I$993)*$D304)/GO$43</f>
        <v>#DIV/0!</v>
      </c>
      <c r="GP304" s="101" t="e">
        <f>(GP$40*(1-'Model Assumptions'!$I$993)*$D304)/GP$43</f>
        <v>#DIV/0!</v>
      </c>
      <c r="GQ304" s="101" t="e">
        <f>(GQ$40*(1-'Model Assumptions'!$I$993)*$D304)/GQ$43</f>
        <v>#DIV/0!</v>
      </c>
      <c r="GR304" s="101" t="e">
        <f>(GR$40*(1-'Model Assumptions'!$I$993)*$D304)/GR$43</f>
        <v>#DIV/0!</v>
      </c>
      <c r="GS304" s="101" t="e">
        <f>(GS$40*(1-'Model Assumptions'!$I$993)*$D304)/GS$43</f>
        <v>#DIV/0!</v>
      </c>
      <c r="GT304" s="101" t="e">
        <f>(GT$40*(1-'Model Assumptions'!$I$993)*$D304)/GT$43</f>
        <v>#DIV/0!</v>
      </c>
      <c r="GU304" s="101" t="e">
        <f>(GU$40*(1-'Model Assumptions'!$I$993)*$D304)/GU$43</f>
        <v>#DIV/0!</v>
      </c>
      <c r="GV304" s="101" t="e">
        <f>(GV$40*(1-'Model Assumptions'!$I$993)*$D304)/GV$43</f>
        <v>#DIV/0!</v>
      </c>
      <c r="GX304" s="230"/>
    </row>
    <row r="305" spans="1:206" ht="12" hidden="1" customHeight="1" x14ac:dyDescent="0.2">
      <c r="A305" s="230"/>
      <c r="B305" s="230"/>
      <c r="C305" s="102">
        <f t="shared" si="382"/>
        <v>59</v>
      </c>
      <c r="D305" s="122">
        <f>1/(1+'Model Assumptions'!$I$991/12)^C304</f>
        <v>0.78571229644096985</v>
      </c>
      <c r="E305" s="101">
        <f>(E$40*(1-'Model Assumptions'!$I$993)*$D305)/E$43</f>
        <v>87.362760957049105</v>
      </c>
      <c r="F305" s="101">
        <f>(F$40*(1-'Model Assumptions'!$I$993)*$D305)/F$43</f>
        <v>85.100597041558487</v>
      </c>
      <c r="G305" s="101">
        <f>(G$40*(1-'Model Assumptions'!$I$993)*$D305)/G$43</f>
        <v>78.314105295086662</v>
      </c>
      <c r="H305" s="101">
        <f>(H$40*(1-'Model Assumptions'!$I$993)*$D305)/H$43</f>
        <v>58.671337169677258</v>
      </c>
      <c r="I305" s="101">
        <f>(I$40*(1-'Model Assumptions'!$I$993)*$D305)/I$43</f>
        <v>56.318443126755113</v>
      </c>
      <c r="J305" s="101">
        <f>(J$40*(1-'Model Assumptions'!$I$993)*$D305)/J$43</f>
        <v>49.985602017440897</v>
      </c>
      <c r="K305" s="101">
        <f>(K$40*(1-'Model Assumptions'!$I$993)*$D305)/K$43</f>
        <v>99.544346187032843</v>
      </c>
      <c r="L305" s="101">
        <f>(L$40*(1-'Model Assumptions'!$I$993)*$D305)/L$43</f>
        <v>97.097981845045354</v>
      </c>
      <c r="M305" s="101">
        <f>(M$40*(1-'Model Assumptions'!$I$993)*$D305)/M$43</f>
        <v>89.758888819082884</v>
      </c>
      <c r="N305" s="101">
        <f>(N$40*(1-'Model Assumptions'!$I$993)*$D305)/N$43</f>
        <v>67.501996954992123</v>
      </c>
      <c r="O305" s="101">
        <f>(O$40*(1-'Model Assumptions'!$I$993)*$D305)/O$43</f>
        <v>64.957899824731101</v>
      </c>
      <c r="P305" s="101">
        <f>(P$40*(1-'Model Assumptions'!$I$993)*$D305)/P$43</f>
        <v>58.107470740136392</v>
      </c>
      <c r="Q305" s="101">
        <f>(Q$40*(1-'Model Assumptions'!$I$993)*$D305)/Q$43</f>
        <v>99.436261639253686</v>
      </c>
      <c r="R305" s="101">
        <f>(R$40*(1-'Model Assumptions'!$I$993)*$D305)/R$43</f>
        <v>96.992941932414894</v>
      </c>
      <c r="S305" s="101">
        <f>(S$40*(1-'Model Assumptions'!$I$993)*$D305)/S$43</f>
        <v>89.661460494324217</v>
      </c>
      <c r="T305" s="101">
        <f>(T$40*(1-'Model Assumptions'!$I$993)*$D305)/T$43</f>
        <v>67.427707857363629</v>
      </c>
      <c r="U305" s="101">
        <f>(U$40*(1-'Model Assumptions'!$I$993)*$D305)/U$43</f>
        <v>64.887264289281049</v>
      </c>
      <c r="V305" s="101">
        <f>(V$40*(1-'Model Assumptions'!$I$993)*$D305)/V$43</f>
        <v>58.044142329043247</v>
      </c>
      <c r="W305" s="101">
        <f>(W$40*(1-'Model Assumptions'!$I$993)*$D305)/W$43</f>
        <v>181.46482181576505</v>
      </c>
      <c r="X305" s="101">
        <f>(X$40*(1-'Model Assumptions'!$I$993)*$D305)/X$43</f>
        <v>178.15987036184171</v>
      </c>
      <c r="Y305" s="101">
        <f>(Y$40*(1-'Model Assumptions'!$I$993)*$D305)/Y$43</f>
        <v>168.24349368249725</v>
      </c>
      <c r="Z305" s="101">
        <f>(Z$40*(1-'Model Assumptions'!$I$993)*$D305)/Z$43</f>
        <v>128.77710610384511</v>
      </c>
      <c r="AA305" s="101">
        <f>(AA$40*(1-'Model Assumptions'!$I$993)*$D305)/AA$43</f>
        <v>125.34032194798266</v>
      </c>
      <c r="AB305" s="101">
        <f>(AB$40*(1-'Model Assumptions'!$I$993)*$D305)/AB$43</f>
        <v>116.08584894996754</v>
      </c>
      <c r="AC305" s="101">
        <f>(AC$40*(1-'Model Assumptions'!$I$993)*$D305)/AC$43</f>
        <v>155.46363764579223</v>
      </c>
      <c r="AD305" s="101">
        <f>(AD$40*(1-'Model Assumptions'!$I$993)*$D305)/AD$43</f>
        <v>152.14955228642276</v>
      </c>
      <c r="AE305" s="101">
        <f>(AE$40*(1-'Model Assumptions'!$I$993)*$D305)/AE$43</f>
        <v>142.20577389073995</v>
      </c>
      <c r="AF305" s="101">
        <f>(AF$40*(1-'Model Assumptions'!$I$993)*$D305)/AF$43</f>
        <v>107.93109816766599</v>
      </c>
      <c r="AG305" s="101">
        <f>(AG$40*(1-'Model Assumptions'!$I$993)*$D305)/AG$43</f>
        <v>104.48335332526818</v>
      </c>
      <c r="AH305" s="101">
        <f>(AH$40*(1-'Model Assumptions'!$I$993)*$D305)/AH$43</f>
        <v>95.202087537944408</v>
      </c>
      <c r="AI305" s="101">
        <f>(AI$40*(1-'Model Assumptions'!$I$993)*$D305)/AI$43</f>
        <v>181.90629391232778</v>
      </c>
      <c r="AJ305" s="101">
        <f>(AJ$40*(1-'Model Assumptions'!$I$993)*$D305)/AJ$43</f>
        <v>178.33645920046681</v>
      </c>
      <c r="AK305" s="101">
        <f>(AK$40*(1-'Model Assumptions'!$I$993)*$D305)/AK$43</f>
        <v>167.62391042973505</v>
      </c>
      <c r="AL305" s="101">
        <f>(AL$40*(1-'Model Assumptions'!$I$993)*$D305)/AL$43</f>
        <v>127.81500139685315</v>
      </c>
      <c r="AM305" s="101">
        <f>(AM$40*(1-'Model Assumptions'!$I$993)*$D305)/AM$43</f>
        <v>124.10176436948795</v>
      </c>
      <c r="AN305" s="101">
        <f>(AN$40*(1-'Model Assumptions'!$I$993)*$D305)/AN$43</f>
        <v>114.10440039518785</v>
      </c>
      <c r="AO305" s="101">
        <f>(AO$40*(1-'Model Assumptions'!$I$993)*$D305)/AO$43</f>
        <v>162.96409633463628</v>
      </c>
      <c r="AP305" s="101">
        <f>(AP$40*(1-'Model Assumptions'!$I$993)*$D305)/AP$43</f>
        <v>159.49168994753396</v>
      </c>
      <c r="AQ305" s="101">
        <f>(AQ$40*(1-'Model Assumptions'!$I$993)*$D305)/AQ$43</f>
        <v>149.07447078622693</v>
      </c>
      <c r="AR305" s="101">
        <f>(AR$40*(1-'Model Assumptions'!$I$993)*$D305)/AR$43</f>
        <v>113.14716710443385</v>
      </c>
      <c r="AS305" s="101">
        <f>(AS$40*(1-'Model Assumptions'!$I$993)*$D305)/AS$43</f>
        <v>109.53622981806525</v>
      </c>
      <c r="AT305" s="101">
        <f>(AT$40*(1-'Model Assumptions'!$I$993)*$D305)/AT$43</f>
        <v>99.81288300714894</v>
      </c>
      <c r="AU305" s="101">
        <f>(AU$40*(1-'Model Assumptions'!$I$993)*$D305)/AU$43</f>
        <v>196.29067267240234</v>
      </c>
      <c r="AV305" s="101">
        <f>(AV$40*(1-'Model Assumptions'!$I$993)*$D305)/AV$43</f>
        <v>192.58382937884946</v>
      </c>
      <c r="AW305" s="101">
        <f>(AW$40*(1-'Model Assumptions'!$I$993)*$D305)/AW$43</f>
        <v>181.46634413333939</v>
      </c>
      <c r="AX305" s="101">
        <f>(AX$40*(1-'Model Assumptions'!$I$993)*$D305)/AX$43</f>
        <v>138.65024896407786</v>
      </c>
      <c r="AY305" s="101">
        <f>(AY$40*(1-'Model Assumptions'!$I$993)*$D305)/AY$43</f>
        <v>134.79574086581258</v>
      </c>
      <c r="AZ305" s="101">
        <f>(AZ$40*(1-'Model Assumptions'!$I$993)*$D305)/AZ$43</f>
        <v>124.41962427901311</v>
      </c>
      <c r="BA305" s="101">
        <f>(BA$40*(1-'Model Assumptions'!$I$993)*$D305)/BA$43</f>
        <v>157.81866293331848</v>
      </c>
      <c r="BB305" s="101">
        <f>(BB$40*(1-'Model Assumptions'!$I$993)*$D305)/BB$43</f>
        <v>153.55617372512623</v>
      </c>
      <c r="BC305" s="101">
        <f>(BC$40*(1-'Model Assumptions'!$I$993)*$D305)/BC$43</f>
        <v>140.7732730532725</v>
      </c>
      <c r="BD305" s="101">
        <f>(BD$40*(1-'Model Assumptions'!$I$993)*$D305)/BD$43</f>
        <v>105.11785529025909</v>
      </c>
      <c r="BE305" s="101">
        <f>(BE$40*(1-'Model Assumptions'!$I$993)*$D305)/BE$43</f>
        <v>100.6873022218581</v>
      </c>
      <c r="BF305" s="101">
        <f>(BF$40*(1-'Model Assumptions'!$I$993)*$D305)/BF$43</f>
        <v>88.754768147038746</v>
      </c>
      <c r="BG305" s="101">
        <f>(BG$40*(1-'Model Assumptions'!$I$993)*$D305)/BG$43</f>
        <v>200.25326531844678</v>
      </c>
      <c r="BH305" s="101">
        <f>(BH$40*(1-'Model Assumptions'!$I$993)*$D305)/BH$43</f>
        <v>195.99534306297758</v>
      </c>
      <c r="BI305" s="101">
        <f>(BI$40*(1-'Model Assumptions'!$I$993)*$D305)/BI$43</f>
        <v>183.22309861414433</v>
      </c>
      <c r="BJ305" s="101">
        <f>(BJ$40*(1-'Model Assumptions'!$I$993)*$D305)/BJ$43</f>
        <v>139.08502286331347</v>
      </c>
      <c r="BK305" s="101">
        <f>(BK$40*(1-'Model Assumptions'!$I$993)*$D305)/BK$43</f>
        <v>134.65690550303145</v>
      </c>
      <c r="BL305" s="101">
        <f>(BL$40*(1-'Model Assumptions'!$I$993)*$D305)/BL$43</f>
        <v>122.73654996880694</v>
      </c>
      <c r="BM305" s="101">
        <f>(BM$40*(1-'Model Assumptions'!$I$993)*$D305)/BM$43</f>
        <v>206.51607981934069</v>
      </c>
      <c r="BN305" s="101">
        <f>(BN$40*(1-'Model Assumptions'!$I$993)*$D305)/BN$43</f>
        <v>201.72230177769873</v>
      </c>
      <c r="BO305" s="101">
        <f>(BO$40*(1-'Model Assumptions'!$I$993)*$D305)/BO$43</f>
        <v>187.34401228792169</v>
      </c>
      <c r="BP305" s="101">
        <f>(BP$40*(1-'Model Assumptions'!$I$993)*$D305)/BP$43</f>
        <v>141.43913476029508</v>
      </c>
      <c r="BQ305" s="101">
        <f>(BQ$40*(1-'Model Assumptions'!$I$993)*$D305)/BQ$43</f>
        <v>136.45445809482914</v>
      </c>
      <c r="BR305" s="101">
        <f>(BR$40*(1-'Model Assumptions'!$I$993)*$D305)/BR$43</f>
        <v>123.0337063593209</v>
      </c>
      <c r="BS305" s="101">
        <f>(BS$40*(1-'Model Assumptions'!$I$993)*$D305)/BS$43</f>
        <v>173.29606571177945</v>
      </c>
      <c r="BT305" s="101">
        <f>(BT$40*(1-'Model Assumptions'!$I$993)*$D305)/BT$43</f>
        <v>169.07163444294605</v>
      </c>
      <c r="BU305" s="101">
        <f>(BU$40*(1-'Model Assumptions'!$I$993)*$D305)/BU$43</f>
        <v>156.40138527159453</v>
      </c>
      <c r="BV305" s="101">
        <f>(BV$40*(1-'Model Assumptions'!$I$993)*$D305)/BV$43</f>
        <v>117.6885448922478</v>
      </c>
      <c r="BW305" s="101">
        <f>(BW$40*(1-'Model Assumptions'!$I$993)*$D305)/BW$43</f>
        <v>113.29574529969081</v>
      </c>
      <c r="BX305" s="101">
        <f>(BX$40*(1-'Model Assumptions'!$I$993)*$D305)/BX$43</f>
        <v>101.46916452804651</v>
      </c>
      <c r="BY305" s="101">
        <f>(BY$40*(1-'Model Assumptions'!$I$993)*$D305)/BY$43</f>
        <v>236.91067250890021</v>
      </c>
      <c r="BZ305" s="101">
        <f>(BZ$40*(1-'Model Assumptions'!$I$993)*$D305)/BZ$43</f>
        <v>231.88093524323335</v>
      </c>
      <c r="CA305" s="101">
        <f>(CA$40*(1-'Model Assumptions'!$I$993)*$D305)/CA$43</f>
        <v>216.79324576380711</v>
      </c>
      <c r="CB305" s="101">
        <f>(CB$40*(1-'Model Assumptions'!$I$993)*$D305)/CB$43</f>
        <v>164.58323330671959</v>
      </c>
      <c r="CC305" s="101">
        <f>(CC$40*(1-'Model Assumptions'!$I$993)*$D305)/CC$43</f>
        <v>159.35255012123795</v>
      </c>
      <c r="CD305" s="101">
        <f>(CD$40*(1-'Model Assumptions'!$I$993)*$D305)/CD$43</f>
        <v>145.27050363143019</v>
      </c>
      <c r="CE305" s="101">
        <f>(CE$40*(1-'Model Assumptions'!$I$993)*$D305)/CE$43</f>
        <v>232.89936570047644</v>
      </c>
      <c r="CF305" s="101">
        <f>(CF$40*(1-'Model Assumptions'!$I$993)*$D305)/CF$43</f>
        <v>227.24091127660122</v>
      </c>
      <c r="CG305" s="101">
        <f>(CG$40*(1-'Model Assumptions'!$I$993)*$D305)/CG$43</f>
        <v>210.26098105225245</v>
      </c>
      <c r="CH305" s="101">
        <f>(CH$40*(1-'Model Assumptions'!$I$993)*$D305)/CH$43</f>
        <v>158.24795648928642</v>
      </c>
      <c r="CI305" s="101">
        <f>(CI$40*(1-'Model Assumptions'!$I$993)*$D305)/CI$43</f>
        <v>152.36206781980263</v>
      </c>
      <c r="CJ305" s="101">
        <f>(CJ$40*(1-'Model Assumptions'!$I$993)*$D305)/CJ$43</f>
        <v>136.51413294374379</v>
      </c>
      <c r="CK305" s="101">
        <f>(CK$40*(1-'Model Assumptions'!$I$993)*$D305)/CK$43</f>
        <v>296.64641412656607</v>
      </c>
      <c r="CL305" s="101">
        <f>(CL$40*(1-'Model Assumptions'!$I$993)*$D305)/CL$43</f>
        <v>290.61346957939963</v>
      </c>
      <c r="CM305" s="101">
        <f>(CM$40*(1-'Model Assumptions'!$I$993)*$D305)/CM$43</f>
        <v>272.51463593790044</v>
      </c>
      <c r="CN305" s="101">
        <f>(CN$40*(1-'Model Assumptions'!$I$993)*$D305)/CN$43</f>
        <v>207.39445705974319</v>
      </c>
      <c r="CO305" s="101">
        <f>(CO$40*(1-'Model Assumptions'!$I$993)*$D305)/CO$43</f>
        <v>201.12007294528419</v>
      </c>
      <c r="CP305" s="101">
        <f>(CP$40*(1-'Model Assumptions'!$I$993)*$D305)/CP$43</f>
        <v>184.22843714024796</v>
      </c>
      <c r="CQ305" s="101">
        <f>(CQ$40*(1-'Model Assumptions'!$I$993)*$D305)/CQ$43</f>
        <v>342.49861946611992</v>
      </c>
      <c r="CR305" s="101">
        <f>(CR$40*(1-'Model Assumptions'!$I$993)*$D305)/CR$43</f>
        <v>335.54010583374611</v>
      </c>
      <c r="CS305" s="101">
        <f>(CS$40*(1-'Model Assumptions'!$I$993)*$D305)/CS$43</f>
        <v>314.66304261905015</v>
      </c>
      <c r="CT305" s="101">
        <f>(CT$40*(1-'Model Assumptions'!$I$993)*$D305)/CT$43</f>
        <v>239.48125796495503</v>
      </c>
      <c r="CU305" s="101">
        <f>(CU$40*(1-'Model Assumptions'!$I$993)*$D305)/CU$43</f>
        <v>232.24476914350404</v>
      </c>
      <c r="CV305" s="101">
        <f>(CV$40*(1-'Model Assumptions'!$I$993)*$D305)/CV$43</f>
        <v>212.75910419176802</v>
      </c>
      <c r="CW305" s="101">
        <f>(CW$40*(1-'Model Assumptions'!$I$993)*$D305)/CW$43</f>
        <v>310.87703881163077</v>
      </c>
      <c r="CX305" s="101">
        <f>(CX$40*(1-'Model Assumptions'!$I$993)*$D305)/CX$43</f>
        <v>303.68561059038069</v>
      </c>
      <c r="CY305" s="101">
        <f>(CY$40*(1-'Model Assumptions'!$I$993)*$D305)/CY$43</f>
        <v>282.10828129148172</v>
      </c>
      <c r="CZ305" s="101">
        <f>(CZ$40*(1-'Model Assumptions'!$I$993)*$D305)/CZ$43</f>
        <v>213.02946779297335</v>
      </c>
      <c r="DA305" s="101">
        <f>(DA$40*(1-'Model Assumptions'!$I$993)*$D305)/DA$43</f>
        <v>205.54940815962567</v>
      </c>
      <c r="DB305" s="101">
        <f>(DB$40*(1-'Model Assumptions'!$I$993)*$D305)/DB$43</f>
        <v>185.41097343200644</v>
      </c>
      <c r="DC305" s="101">
        <f>(DC$40*(1-'Model Assumptions'!$I$993)*$D305)/DC$43</f>
        <v>61.124095245477015</v>
      </c>
      <c r="DD305" s="101">
        <f>(DD$40*(1-'Model Assumptions'!$I$993)*$D305)/DD$43</f>
        <v>58.741668241612416</v>
      </c>
      <c r="DE305" s="101">
        <f>(DE$40*(1-'Model Assumptions'!$I$993)*$D305)/DE$43</f>
        <v>53.979858869031922</v>
      </c>
      <c r="DF305" s="101">
        <f>(DF$40*(1-'Model Assumptions'!$I$993)*$D305)/DF$43</f>
        <v>37.087309673451124</v>
      </c>
      <c r="DG305" s="101">
        <f>(DG$40*(1-'Model Assumptions'!$I$993)*$D305)/DG$43</f>
        <v>34.611412370521165</v>
      </c>
      <c r="DH305" s="101">
        <f>(DH$40*(1-'Model Assumptions'!$I$993)*$D305)/DH$43</f>
        <v>29.848385143881181</v>
      </c>
      <c r="DI305" s="101">
        <f>(DI$40*(1-'Model Assumptions'!$I$993)*$D305)/DI$43</f>
        <v>51.21076320128131</v>
      </c>
      <c r="DJ305" s="101">
        <f>(DJ$40*(1-'Model Assumptions'!$I$993)*$D305)/DJ$43</f>
        <v>49.204348638282234</v>
      </c>
      <c r="DK305" s="101">
        <f>(DK$40*(1-'Model Assumptions'!$I$993)*$D305)/DK$43</f>
        <v>45.18999719470974</v>
      </c>
      <c r="DL305" s="101">
        <f>(DL$40*(1-'Model Assumptions'!$I$993)*$D305)/DL$43</f>
        <v>31.012653624747411</v>
      </c>
      <c r="DM305" s="101">
        <f>(DM$40*(1-'Model Assumptions'!$I$993)*$D305)/DM$43</f>
        <v>28.925251766792687</v>
      </c>
      <c r="DN305" s="101">
        <f>(DN$40*(1-'Model Assumptions'!$I$993)*$D305)/DN$43</f>
        <v>24.911204786735059</v>
      </c>
      <c r="DO305" s="101">
        <f>(DO$40*(1-'Model Assumptions'!$I$993)*$D305)/DO$43</f>
        <v>63.536968600828715</v>
      </c>
      <c r="DP305" s="101">
        <f>(DP$40*(1-'Model Assumptions'!$I$993)*$D305)/DP$43</f>
        <v>61.238269063553595</v>
      </c>
      <c r="DQ305" s="101">
        <f>(DQ$40*(1-'Model Assumptions'!$I$993)*$D305)/DQ$43</f>
        <v>56.639347671429029</v>
      </c>
      <c r="DR305" s="101">
        <f>(DR$40*(1-'Model Assumptions'!$I$993)*$D305)/DR$43</f>
        <v>39.426807321718933</v>
      </c>
      <c r="DS305" s="101">
        <f>(DS$40*(1-'Model Assumptions'!$I$993)*$D305)/DS$43</f>
        <v>37.036159802952817</v>
      </c>
      <c r="DT305" s="101">
        <f>(DT$40*(1-'Model Assumptions'!$I$993)*$D305)/DT$43</f>
        <v>32.438760728402585</v>
      </c>
      <c r="DU305" s="101">
        <f>(DU$40*(1-'Model Assumptions'!$I$993)*$D305)/DU$43</f>
        <v>93.036438556667875</v>
      </c>
      <c r="DV305" s="101">
        <f>(DV$40*(1-'Model Assumptions'!$I$993)*$D305)/DV$43</f>
        <v>89.451380669063312</v>
      </c>
      <c r="DW305" s="101">
        <f>(DW$40*(1-'Model Assumptions'!$I$993)*$D305)/DW$43</f>
        <v>82.279742576279816</v>
      </c>
      <c r="DX305" s="101">
        <f>(DX$40*(1-'Model Assumptions'!$I$993)*$D305)/DX$43</f>
        <v>56.644828014696706</v>
      </c>
      <c r="DY305" s="101">
        <f>(DY$40*(1-'Model Assumptions'!$I$993)*$D305)/DY$43</f>
        <v>52.915758884558223</v>
      </c>
      <c r="DZ305" s="101">
        <f>(DZ$40*(1-'Model Assumptions'!$I$993)*$D305)/DZ$43</f>
        <v>45.745034182319344</v>
      </c>
      <c r="EA305" s="101">
        <f>(EA$40*(1-'Model Assumptions'!$I$993)*$D305)/EA$43</f>
        <v>146.39062490264013</v>
      </c>
      <c r="EB305" s="101">
        <f>(EB$40*(1-'Model Assumptions'!$I$993)*$D305)/EB$43</f>
        <v>142.89995070464556</v>
      </c>
      <c r="EC305" s="101">
        <f>(EC$40*(1-'Model Assumptions'!$I$993)*$D305)/EC$43</f>
        <v>135.91707999108203</v>
      </c>
      <c r="ED305" s="101">
        <f>(ED$40*(1-'Model Assumptions'!$I$993)*$D305)/ED$43</f>
        <v>99.797050904375666</v>
      </c>
      <c r="EE305" s="101">
        <f>(EE$40*(1-'Model Assumptions'!$I$993)*$D305)/EE$43</f>
        <v>96.16662795305534</v>
      </c>
      <c r="EF305" s="101">
        <f>(EF$40*(1-'Model Assumptions'!$I$993)*$D305)/EF$43</f>
        <v>89.184670630036422</v>
      </c>
      <c r="EG305" s="101" t="e">
        <f>(EG$40*(1-'Model Assumptions'!$I$993)*$D305)/EG$43</f>
        <v>#DIV/0!</v>
      </c>
      <c r="EH305" s="101" t="e">
        <f>(EH$40*(1-'Model Assumptions'!$I$993)*$D305)/EH$43</f>
        <v>#DIV/0!</v>
      </c>
      <c r="EI305" s="101" t="e">
        <f>(EI$40*(1-'Model Assumptions'!$I$993)*$D305)/EI$43</f>
        <v>#DIV/0!</v>
      </c>
      <c r="EJ305" s="101" t="e">
        <f>(EJ$40*(1-'Model Assumptions'!$I$993)*$D305)/EJ$43</f>
        <v>#DIV/0!</v>
      </c>
      <c r="EK305" s="101" t="e">
        <f>(EK$40*(1-'Model Assumptions'!$I$993)*$D305)/EK$43</f>
        <v>#DIV/0!</v>
      </c>
      <c r="EL305" s="101" t="e">
        <f>(EL$40*(1-'Model Assumptions'!$I$993)*$D305)/EL$43</f>
        <v>#DIV/0!</v>
      </c>
      <c r="EM305" s="101" t="e">
        <f>(EM$40*(1-'Model Assumptions'!$I$993)*$D305)/EM$43</f>
        <v>#DIV/0!</v>
      </c>
      <c r="EN305" s="101" t="e">
        <f>(EN$40*(1-'Model Assumptions'!$I$993)*$D305)/EN$43</f>
        <v>#DIV/0!</v>
      </c>
      <c r="EO305" s="101" t="e">
        <f>(EO$40*(1-'Model Assumptions'!$I$993)*$D305)/EO$43</f>
        <v>#DIV/0!</v>
      </c>
      <c r="EP305" s="101" t="e">
        <f>(EP$40*(1-'Model Assumptions'!$I$993)*$D305)/EP$43</f>
        <v>#DIV/0!</v>
      </c>
      <c r="EQ305" s="101" t="e">
        <f>(EQ$40*(1-'Model Assumptions'!$I$993)*$D305)/EQ$43</f>
        <v>#DIV/0!</v>
      </c>
      <c r="ER305" s="101" t="e">
        <f>(ER$40*(1-'Model Assumptions'!$I$993)*$D305)/ER$43</f>
        <v>#DIV/0!</v>
      </c>
      <c r="ES305" s="101" t="e">
        <f>(ES$40*(1-'Model Assumptions'!$I$993)*$D305)/ES$43</f>
        <v>#DIV/0!</v>
      </c>
      <c r="ET305" s="101" t="e">
        <f>(ET$40*(1-'Model Assumptions'!$I$993)*$D305)/ET$43</f>
        <v>#DIV/0!</v>
      </c>
      <c r="EU305" s="101" t="e">
        <f>(EU$40*(1-'Model Assumptions'!$I$993)*$D305)/EU$43</f>
        <v>#DIV/0!</v>
      </c>
      <c r="EV305" s="101" t="e">
        <f>(EV$40*(1-'Model Assumptions'!$I$993)*$D305)/EV$43</f>
        <v>#DIV/0!</v>
      </c>
      <c r="EW305" s="101" t="e">
        <f>(EW$40*(1-'Model Assumptions'!$I$993)*$D305)/EW$43</f>
        <v>#DIV/0!</v>
      </c>
      <c r="EX305" s="101" t="e">
        <f>(EX$40*(1-'Model Assumptions'!$I$993)*$D305)/EX$43</f>
        <v>#DIV/0!</v>
      </c>
      <c r="EY305" s="101" t="e">
        <f>(EY$40*(1-'Model Assumptions'!$I$993)*$D305)/EY$43</f>
        <v>#DIV/0!</v>
      </c>
      <c r="EZ305" s="101" t="e">
        <f>(EZ$40*(1-'Model Assumptions'!$I$993)*$D305)/EZ$43</f>
        <v>#DIV/0!</v>
      </c>
      <c r="FA305" s="101" t="e">
        <f>(FA$40*(1-'Model Assumptions'!$I$993)*$D305)/FA$43</f>
        <v>#DIV/0!</v>
      </c>
      <c r="FB305" s="101" t="e">
        <f>(FB$40*(1-'Model Assumptions'!$I$993)*$D305)/FB$43</f>
        <v>#DIV/0!</v>
      </c>
      <c r="FC305" s="101" t="e">
        <f>(FC$40*(1-'Model Assumptions'!$I$993)*$D305)/FC$43</f>
        <v>#DIV/0!</v>
      </c>
      <c r="FD305" s="101" t="e">
        <f>(FD$40*(1-'Model Assumptions'!$I$993)*$D305)/FD$43</f>
        <v>#DIV/0!</v>
      </c>
      <c r="FE305" s="101" t="e">
        <f>(FE$40*(1-'Model Assumptions'!$I$993)*$D305)/FE$43</f>
        <v>#DIV/0!</v>
      </c>
      <c r="FF305" s="101" t="e">
        <f>(FF$40*(1-'Model Assumptions'!$I$993)*$D305)/FF$43</f>
        <v>#DIV/0!</v>
      </c>
      <c r="FG305" s="101" t="e">
        <f>(FG$40*(1-'Model Assumptions'!$I$993)*$D305)/FG$43</f>
        <v>#DIV/0!</v>
      </c>
      <c r="FH305" s="101" t="e">
        <f>(FH$40*(1-'Model Assumptions'!$I$993)*$D305)/FH$43</f>
        <v>#DIV/0!</v>
      </c>
      <c r="FI305" s="101" t="e">
        <f>(FI$40*(1-'Model Assumptions'!$I$993)*$D305)/FI$43</f>
        <v>#DIV/0!</v>
      </c>
      <c r="FJ305" s="101" t="e">
        <f>(FJ$40*(1-'Model Assumptions'!$I$993)*$D305)/FJ$43</f>
        <v>#DIV/0!</v>
      </c>
      <c r="FK305" s="101" t="e">
        <f>(FK$40*(1-'Model Assumptions'!$I$993)*$D305)/FK$43</f>
        <v>#DIV/0!</v>
      </c>
      <c r="FL305" s="101" t="e">
        <f>(FL$40*(1-'Model Assumptions'!$I$993)*$D305)/FL$43</f>
        <v>#DIV/0!</v>
      </c>
      <c r="FM305" s="101" t="e">
        <f>(FM$40*(1-'Model Assumptions'!$I$993)*$D305)/FM$43</f>
        <v>#DIV/0!</v>
      </c>
      <c r="FN305" s="101" t="e">
        <f>(FN$40*(1-'Model Assumptions'!$I$993)*$D305)/FN$43</f>
        <v>#DIV/0!</v>
      </c>
      <c r="FO305" s="101" t="e">
        <f>(FO$40*(1-'Model Assumptions'!$I$993)*$D305)/FO$43</f>
        <v>#DIV/0!</v>
      </c>
      <c r="FP305" s="101" t="e">
        <f>(FP$40*(1-'Model Assumptions'!$I$993)*$D305)/FP$43</f>
        <v>#DIV/0!</v>
      </c>
      <c r="FQ305" s="101" t="e">
        <f>(FQ$40*(1-'Model Assumptions'!$I$993)*$D305)/FQ$43</f>
        <v>#DIV/0!</v>
      </c>
      <c r="FR305" s="101" t="e">
        <f>(FR$40*(1-'Model Assumptions'!$I$993)*$D305)/FR$43</f>
        <v>#DIV/0!</v>
      </c>
      <c r="FS305" s="101" t="e">
        <f>(FS$40*(1-'Model Assumptions'!$I$993)*$D305)/FS$43</f>
        <v>#DIV/0!</v>
      </c>
      <c r="FT305" s="101" t="e">
        <f>(FT$40*(1-'Model Assumptions'!$I$993)*$D305)/FT$43</f>
        <v>#DIV/0!</v>
      </c>
      <c r="FU305" s="101" t="e">
        <f>(FU$40*(1-'Model Assumptions'!$I$993)*$D305)/FU$43</f>
        <v>#DIV/0!</v>
      </c>
      <c r="FV305" s="101" t="e">
        <f>(FV$40*(1-'Model Assumptions'!$I$993)*$D305)/FV$43</f>
        <v>#DIV/0!</v>
      </c>
      <c r="FW305" s="101" t="e">
        <f>(FW$40*(1-'Model Assumptions'!$I$993)*$D305)/FW$43</f>
        <v>#DIV/0!</v>
      </c>
      <c r="FX305" s="101" t="e">
        <f>(FX$40*(1-'Model Assumptions'!$I$993)*$D305)/FX$43</f>
        <v>#DIV/0!</v>
      </c>
      <c r="FY305" s="101" t="e">
        <f>(FY$40*(1-'Model Assumptions'!$I$993)*$D305)/FY$43</f>
        <v>#DIV/0!</v>
      </c>
      <c r="FZ305" s="101" t="e">
        <f>(FZ$40*(1-'Model Assumptions'!$I$993)*$D305)/FZ$43</f>
        <v>#DIV/0!</v>
      </c>
      <c r="GA305" s="101" t="e">
        <f>(GA$40*(1-'Model Assumptions'!$I$993)*$D305)/GA$43</f>
        <v>#DIV/0!</v>
      </c>
      <c r="GB305" s="101" t="e">
        <f>(GB$40*(1-'Model Assumptions'!$I$993)*$D305)/GB$43</f>
        <v>#DIV/0!</v>
      </c>
      <c r="GC305" s="101" t="e">
        <f>(GC$40*(1-'Model Assumptions'!$I$993)*$D305)/GC$43</f>
        <v>#DIV/0!</v>
      </c>
      <c r="GD305" s="101" t="e">
        <f>(GD$40*(1-'Model Assumptions'!$I$993)*$D305)/GD$43</f>
        <v>#DIV/0!</v>
      </c>
      <c r="GE305" s="101" t="e">
        <f>(GE$40*(1-'Model Assumptions'!$I$993)*$D305)/GE$43</f>
        <v>#DIV/0!</v>
      </c>
      <c r="GF305" s="101" t="e">
        <f>(GF$40*(1-'Model Assumptions'!$I$993)*$D305)/GF$43</f>
        <v>#DIV/0!</v>
      </c>
      <c r="GG305" s="101" t="e">
        <f>(GG$40*(1-'Model Assumptions'!$I$993)*$D305)/GG$43</f>
        <v>#DIV/0!</v>
      </c>
      <c r="GH305" s="101" t="e">
        <f>(GH$40*(1-'Model Assumptions'!$I$993)*$D305)/GH$43</f>
        <v>#DIV/0!</v>
      </c>
      <c r="GI305" s="101" t="e">
        <f>(GI$40*(1-'Model Assumptions'!$I$993)*$D305)/GI$43</f>
        <v>#DIV/0!</v>
      </c>
      <c r="GJ305" s="101" t="e">
        <f>(GJ$40*(1-'Model Assumptions'!$I$993)*$D305)/GJ$43</f>
        <v>#DIV/0!</v>
      </c>
      <c r="GK305" s="101" t="e">
        <f>(GK$40*(1-'Model Assumptions'!$I$993)*$D305)/GK$43</f>
        <v>#DIV/0!</v>
      </c>
      <c r="GL305" s="101" t="e">
        <f>(GL$40*(1-'Model Assumptions'!$I$993)*$D305)/GL$43</f>
        <v>#DIV/0!</v>
      </c>
      <c r="GM305" s="101" t="e">
        <f>(GM$40*(1-'Model Assumptions'!$I$993)*$D305)/GM$43</f>
        <v>#DIV/0!</v>
      </c>
      <c r="GN305" s="101" t="e">
        <f>(GN$40*(1-'Model Assumptions'!$I$993)*$D305)/GN$43</f>
        <v>#DIV/0!</v>
      </c>
      <c r="GO305" s="101" t="e">
        <f>(GO$40*(1-'Model Assumptions'!$I$993)*$D305)/GO$43</f>
        <v>#DIV/0!</v>
      </c>
      <c r="GP305" s="101" t="e">
        <f>(GP$40*(1-'Model Assumptions'!$I$993)*$D305)/GP$43</f>
        <v>#DIV/0!</v>
      </c>
      <c r="GQ305" s="101" t="e">
        <f>(GQ$40*(1-'Model Assumptions'!$I$993)*$D305)/GQ$43</f>
        <v>#DIV/0!</v>
      </c>
      <c r="GR305" s="101" t="e">
        <f>(GR$40*(1-'Model Assumptions'!$I$993)*$D305)/GR$43</f>
        <v>#DIV/0!</v>
      </c>
      <c r="GS305" s="101" t="e">
        <f>(GS$40*(1-'Model Assumptions'!$I$993)*$D305)/GS$43</f>
        <v>#DIV/0!</v>
      </c>
      <c r="GT305" s="101" t="e">
        <f>(GT$40*(1-'Model Assumptions'!$I$993)*$D305)/GT$43</f>
        <v>#DIV/0!</v>
      </c>
      <c r="GU305" s="101" t="e">
        <f>(GU$40*(1-'Model Assumptions'!$I$993)*$D305)/GU$43</f>
        <v>#DIV/0!</v>
      </c>
      <c r="GV305" s="101" t="e">
        <f>(GV$40*(1-'Model Assumptions'!$I$993)*$D305)/GV$43</f>
        <v>#DIV/0!</v>
      </c>
      <c r="GX305" s="230"/>
    </row>
    <row r="306" spans="1:206" ht="12" hidden="1" customHeight="1" x14ac:dyDescent="0.2">
      <c r="A306" s="230"/>
      <c r="B306" s="230"/>
      <c r="C306" s="102">
        <f t="shared" si="382"/>
        <v>60</v>
      </c>
      <c r="D306" s="122">
        <f>1/(1+'Model Assumptions'!$I$991/12)^C305</f>
        <v>0.78245207944328965</v>
      </c>
      <c r="E306" s="101">
        <f>(E$40*(1-'Model Assumptions'!$I$993)*$D306)/E$43</f>
        <v>87.000259874239802</v>
      </c>
      <c r="F306" s="101">
        <f>(F$40*(1-'Model Assumptions'!$I$993)*$D306)/F$43</f>
        <v>84.747482531012622</v>
      </c>
      <c r="G306" s="101">
        <f>(G$40*(1-'Model Assumptions'!$I$993)*$D306)/G$43</f>
        <v>77.989150501331139</v>
      </c>
      <c r="H306" s="101">
        <f>(H$40*(1-'Model Assumptions'!$I$993)*$D306)/H$43</f>
        <v>58.427887637852884</v>
      </c>
      <c r="I306" s="101">
        <f>(I$40*(1-'Model Assumptions'!$I$993)*$D306)/I$43</f>
        <v>56.084756640751991</v>
      </c>
      <c r="J306" s="101">
        <f>(J$40*(1-'Model Assumptions'!$I$993)*$D306)/J$43</f>
        <v>49.778192880439079</v>
      </c>
      <c r="K306" s="101">
        <f>(K$40*(1-'Model Assumptions'!$I$993)*$D306)/K$43</f>
        <v>99.131299107418613</v>
      </c>
      <c r="L306" s="101">
        <f>(L$40*(1-'Model Assumptions'!$I$993)*$D306)/L$43</f>
        <v>96.695085654816978</v>
      </c>
      <c r="M306" s="101">
        <f>(M$40*(1-'Model Assumptions'!$I$993)*$D306)/M$43</f>
        <v>89.386445297012031</v>
      </c>
      <c r="N306" s="101">
        <f>(N$40*(1-'Model Assumptions'!$I$993)*$D306)/N$43</f>
        <v>67.221905681319967</v>
      </c>
      <c r="O306" s="101">
        <f>(O$40*(1-'Model Assumptions'!$I$993)*$D306)/O$43</f>
        <v>64.688364970686592</v>
      </c>
      <c r="P306" s="101">
        <f>(P$40*(1-'Model Assumptions'!$I$993)*$D306)/P$43</f>
        <v>57.866360903040409</v>
      </c>
      <c r="Q306" s="101">
        <f>(Q$40*(1-'Model Assumptions'!$I$993)*$D306)/Q$43</f>
        <v>99.023663043240205</v>
      </c>
      <c r="R306" s="101">
        <f>(R$40*(1-'Model Assumptions'!$I$993)*$D306)/R$43</f>
        <v>96.590481592446395</v>
      </c>
      <c r="S306" s="101">
        <f>(S$40*(1-'Model Assumptions'!$I$993)*$D306)/S$43</f>
        <v>89.289421239161072</v>
      </c>
      <c r="T306" s="101">
        <f>(T$40*(1-'Model Assumptions'!$I$993)*$D306)/T$43</f>
        <v>67.147924837208606</v>
      </c>
      <c r="U306" s="101">
        <f>(U$40*(1-'Model Assumptions'!$I$993)*$D306)/U$43</f>
        <v>64.618022528744632</v>
      </c>
      <c r="V306" s="101">
        <f>(V$40*(1-'Model Assumptions'!$I$993)*$D306)/V$43</f>
        <v>57.803295265437278</v>
      </c>
      <c r="W306" s="101">
        <f>(W$40*(1-'Model Assumptions'!$I$993)*$D306)/W$43</f>
        <v>180.71185575013951</v>
      </c>
      <c r="X306" s="101">
        <f>(X$40*(1-'Model Assumptions'!$I$993)*$D306)/X$43</f>
        <v>177.4206177877262</v>
      </c>
      <c r="Y306" s="101">
        <f>(Y$40*(1-'Model Assumptions'!$I$993)*$D306)/Y$43</f>
        <v>167.54538789958238</v>
      </c>
      <c r="Z306" s="101">
        <f>(Z$40*(1-'Model Assumptions'!$I$993)*$D306)/Z$43</f>
        <v>128.24276126523998</v>
      </c>
      <c r="AA306" s="101">
        <f>(AA$40*(1-'Model Assumptions'!$I$993)*$D306)/AA$43</f>
        <v>124.82023762454706</v>
      </c>
      <c r="AB306" s="101">
        <f>(AB$40*(1-'Model Assumptions'!$I$993)*$D306)/AB$43</f>
        <v>115.60416492942826</v>
      </c>
      <c r="AC306" s="101">
        <f>(AC$40*(1-'Model Assumptions'!$I$993)*$D306)/AC$43</f>
        <v>154.81856031116243</v>
      </c>
      <c r="AD306" s="101">
        <f>(AD$40*(1-'Model Assumptions'!$I$993)*$D306)/AD$43</f>
        <v>151.51822634332561</v>
      </c>
      <c r="AE306" s="101">
        <f>(AE$40*(1-'Model Assumptions'!$I$993)*$D306)/AE$43</f>
        <v>141.61570843891118</v>
      </c>
      <c r="AF306" s="101">
        <f>(AF$40*(1-'Model Assumptions'!$I$993)*$D306)/AF$43</f>
        <v>107.48325128730225</v>
      </c>
      <c r="AG306" s="101">
        <f>(AG$40*(1-'Model Assumptions'!$I$993)*$D306)/AG$43</f>
        <v>104.04981244010111</v>
      </c>
      <c r="AH306" s="101">
        <f>(AH$40*(1-'Model Assumptions'!$I$993)*$D306)/AH$43</f>
        <v>94.807058129073297</v>
      </c>
      <c r="AI306" s="101">
        <f>(AI$40*(1-'Model Assumptions'!$I$993)*$D306)/AI$43</f>
        <v>181.15149601227668</v>
      </c>
      <c r="AJ306" s="101">
        <f>(AJ$40*(1-'Model Assumptions'!$I$993)*$D306)/AJ$43</f>
        <v>177.59647389258109</v>
      </c>
      <c r="AK306" s="101">
        <f>(AK$40*(1-'Model Assumptions'!$I$993)*$D306)/AK$43</f>
        <v>166.92837553168638</v>
      </c>
      <c r="AL306" s="101">
        <f>(AL$40*(1-'Model Assumptions'!$I$993)*$D306)/AL$43</f>
        <v>127.28464869396166</v>
      </c>
      <c r="AM306" s="101">
        <f>(AM$40*(1-'Model Assumptions'!$I$993)*$D306)/AM$43</f>
        <v>123.58681928911666</v>
      </c>
      <c r="AN306" s="101">
        <f>(AN$40*(1-'Model Assumptions'!$I$993)*$D306)/AN$43</f>
        <v>113.6309381528842</v>
      </c>
      <c r="AO306" s="101">
        <f>(AO$40*(1-'Model Assumptions'!$I$993)*$D306)/AO$43</f>
        <v>162.28789676478306</v>
      </c>
      <c r="AP306" s="101">
        <f>(AP$40*(1-'Model Assumptions'!$I$993)*$D306)/AP$43</f>
        <v>158.82989870293838</v>
      </c>
      <c r="AQ306" s="101">
        <f>(AQ$40*(1-'Model Assumptions'!$I$993)*$D306)/AQ$43</f>
        <v>148.45590451740443</v>
      </c>
      <c r="AR306" s="101">
        <f>(AR$40*(1-'Model Assumptions'!$I$993)*$D306)/AR$43</f>
        <v>112.67767678449846</v>
      </c>
      <c r="AS306" s="101">
        <f>(AS$40*(1-'Model Assumptions'!$I$993)*$D306)/AS$43</f>
        <v>109.08172264039695</v>
      </c>
      <c r="AT306" s="101">
        <f>(AT$40*(1-'Model Assumptions'!$I$993)*$D306)/AT$43</f>
        <v>99.398721666870344</v>
      </c>
      <c r="AU306" s="101">
        <f>(AU$40*(1-'Model Assumptions'!$I$993)*$D306)/AU$43</f>
        <v>195.47618855342978</v>
      </c>
      <c r="AV306" s="101">
        <f>(AV$40*(1-'Model Assumptions'!$I$993)*$D306)/AV$43</f>
        <v>191.78472635238123</v>
      </c>
      <c r="AW306" s="101">
        <f>(AW$40*(1-'Model Assumptions'!$I$993)*$D306)/AW$43</f>
        <v>180.71337175104341</v>
      </c>
      <c r="AX306" s="101">
        <f>(AX$40*(1-'Model Assumptions'!$I$993)*$D306)/AX$43</f>
        <v>138.07493672771241</v>
      </c>
      <c r="AY306" s="101">
        <f>(AY$40*(1-'Model Assumptions'!$I$993)*$D306)/AY$43</f>
        <v>134.23642243898351</v>
      </c>
      <c r="AZ306" s="101">
        <f>(AZ$40*(1-'Model Assumptions'!$I$993)*$D306)/AZ$43</f>
        <v>123.90336027785541</v>
      </c>
      <c r="BA306" s="101">
        <f>(BA$40*(1-'Model Assumptions'!$I$993)*$D306)/BA$43</f>
        <v>157.1638137095288</v>
      </c>
      <c r="BB306" s="101">
        <f>(BB$40*(1-'Model Assumptions'!$I$993)*$D306)/BB$43</f>
        <v>152.91901117854897</v>
      </c>
      <c r="BC306" s="101">
        <f>(BC$40*(1-'Model Assumptions'!$I$993)*$D306)/BC$43</f>
        <v>140.18915158832118</v>
      </c>
      <c r="BD306" s="101">
        <f>(BD$40*(1-'Model Assumptions'!$I$993)*$D306)/BD$43</f>
        <v>104.68168161685554</v>
      </c>
      <c r="BE306" s="101">
        <f>(BE$40*(1-'Model Assumptions'!$I$993)*$D306)/BE$43</f>
        <v>100.26951258608278</v>
      </c>
      <c r="BF306" s="101">
        <f>(BF$40*(1-'Model Assumptions'!$I$993)*$D306)/BF$43</f>
        <v>88.386491100785491</v>
      </c>
      <c r="BG306" s="101">
        <f>(BG$40*(1-'Model Assumptions'!$I$993)*$D306)/BG$43</f>
        <v>199.4223389063371</v>
      </c>
      <c r="BH306" s="101">
        <f>(BH$40*(1-'Model Assumptions'!$I$993)*$D306)/BH$43</f>
        <v>195.18208437806899</v>
      </c>
      <c r="BI306" s="101">
        <f>(BI$40*(1-'Model Assumptions'!$I$993)*$D306)/BI$43</f>
        <v>182.46283679416865</v>
      </c>
      <c r="BJ306" s="101">
        <f>(BJ$40*(1-'Model Assumptions'!$I$993)*$D306)/BJ$43</f>
        <v>138.50790658587235</v>
      </c>
      <c r="BK306" s="101">
        <f>(BK$40*(1-'Model Assumptions'!$I$993)*$D306)/BK$43</f>
        <v>134.09816315654589</v>
      </c>
      <c r="BL306" s="101">
        <f>(BL$40*(1-'Model Assumptions'!$I$993)*$D306)/BL$43</f>
        <v>122.22726967847997</v>
      </c>
      <c r="BM306" s="101">
        <f>(BM$40*(1-'Model Assumptions'!$I$993)*$D306)/BM$43</f>
        <v>205.65916662506962</v>
      </c>
      <c r="BN306" s="101">
        <f>(BN$40*(1-'Model Assumptions'!$I$993)*$D306)/BN$43</f>
        <v>200.8852797786212</v>
      </c>
      <c r="BO306" s="101">
        <f>(BO$40*(1-'Model Assumptions'!$I$993)*$D306)/BO$43</f>
        <v>186.56665124108386</v>
      </c>
      <c r="BP306" s="101">
        <f>(BP$40*(1-'Model Assumptions'!$I$993)*$D306)/BP$43</f>
        <v>140.85225038369637</v>
      </c>
      <c r="BQ306" s="101">
        <f>(BQ$40*(1-'Model Assumptions'!$I$993)*$D306)/BQ$43</f>
        <v>135.88825702389624</v>
      </c>
      <c r="BR306" s="101">
        <f>(BR$40*(1-'Model Assumptions'!$I$993)*$D306)/BR$43</f>
        <v>122.52319305492541</v>
      </c>
      <c r="BS306" s="101">
        <f>(BS$40*(1-'Model Assumptions'!$I$993)*$D306)/BS$43</f>
        <v>172.57699489969741</v>
      </c>
      <c r="BT306" s="101">
        <f>(BT$40*(1-'Model Assumptions'!$I$993)*$D306)/BT$43</f>
        <v>168.37009239131558</v>
      </c>
      <c r="BU306" s="101">
        <f>(BU$40*(1-'Model Assumptions'!$I$993)*$D306)/BU$43</f>
        <v>155.75241686797798</v>
      </c>
      <c r="BV306" s="101">
        <f>(BV$40*(1-'Model Assumptions'!$I$993)*$D306)/BV$43</f>
        <v>117.20021068107668</v>
      </c>
      <c r="BW306" s="101">
        <f>(BW$40*(1-'Model Assumptions'!$I$993)*$D306)/BW$43</f>
        <v>112.82563847272117</v>
      </c>
      <c r="BX306" s="101">
        <f>(BX$40*(1-'Model Assumptions'!$I$993)*$D306)/BX$43</f>
        <v>101.0481306503368</v>
      </c>
      <c r="BY306" s="101">
        <f>(BY$40*(1-'Model Assumptions'!$I$993)*$D306)/BY$43</f>
        <v>235.92764067276377</v>
      </c>
      <c r="BZ306" s="101">
        <f>(BZ$40*(1-'Model Assumptions'!$I$993)*$D306)/BZ$43</f>
        <v>230.91877368620757</v>
      </c>
      <c r="CA306" s="101">
        <f>(CA$40*(1-'Model Assumptions'!$I$993)*$D306)/CA$43</f>
        <v>215.89368872744282</v>
      </c>
      <c r="CB306" s="101">
        <f>(CB$40*(1-'Model Assumptions'!$I$993)*$D306)/CB$43</f>
        <v>163.90031532619383</v>
      </c>
      <c r="CC306" s="101">
        <f>(CC$40*(1-'Model Assumptions'!$I$993)*$D306)/CC$43</f>
        <v>158.69133622031998</v>
      </c>
      <c r="CD306" s="101">
        <f>(CD$40*(1-'Model Assumptions'!$I$993)*$D306)/CD$43</f>
        <v>144.66772145868569</v>
      </c>
      <c r="CE306" s="101">
        <f>(CE$40*(1-'Model Assumptions'!$I$993)*$D306)/CE$43</f>
        <v>231.93297829093095</v>
      </c>
      <c r="CF306" s="101">
        <f>(CF$40*(1-'Model Assumptions'!$I$993)*$D306)/CF$43</f>
        <v>226.29800293105521</v>
      </c>
      <c r="CG306" s="101">
        <f>(CG$40*(1-'Model Assumptions'!$I$993)*$D306)/CG$43</f>
        <v>209.38852884871619</v>
      </c>
      <c r="CH306" s="101">
        <f>(CH$40*(1-'Model Assumptions'!$I$993)*$D306)/CH$43</f>
        <v>157.59132596443462</v>
      </c>
      <c r="CI306" s="101">
        <f>(CI$40*(1-'Model Assumptions'!$I$993)*$D306)/CI$43</f>
        <v>151.72986006951302</v>
      </c>
      <c r="CJ306" s="101">
        <f>(CJ$40*(1-'Model Assumptions'!$I$993)*$D306)/CJ$43</f>
        <v>135.94768425932995</v>
      </c>
      <c r="CK306" s="101">
        <f>(CK$40*(1-'Model Assumptions'!$I$993)*$D306)/CK$43</f>
        <v>295.41551614263847</v>
      </c>
      <c r="CL306" s="101">
        <f>(CL$40*(1-'Model Assumptions'!$I$993)*$D306)/CL$43</f>
        <v>289.40760456039806</v>
      </c>
      <c r="CM306" s="101">
        <f>(CM$40*(1-'Model Assumptions'!$I$993)*$D306)/CM$43</f>
        <v>271.38386981367688</v>
      </c>
      <c r="CN306" s="101">
        <f>(CN$40*(1-'Model Assumptions'!$I$993)*$D306)/CN$43</f>
        <v>206.53389914663228</v>
      </c>
      <c r="CO306" s="101">
        <f>(CO$40*(1-'Model Assumptions'!$I$993)*$D306)/CO$43</f>
        <v>200.28554982102995</v>
      </c>
      <c r="CP306" s="101">
        <f>(CP$40*(1-'Model Assumptions'!$I$993)*$D306)/CP$43</f>
        <v>183.46400379111839</v>
      </c>
      <c r="CQ306" s="101">
        <f>(CQ$40*(1-'Model Assumptions'!$I$993)*$D306)/CQ$43</f>
        <v>341.07746336875027</v>
      </c>
      <c r="CR306" s="101">
        <f>(CR$40*(1-'Model Assumptions'!$I$993)*$D306)/CR$43</f>
        <v>334.14782323692566</v>
      </c>
      <c r="CS306" s="101">
        <f>(CS$40*(1-'Model Assumptions'!$I$993)*$D306)/CS$43</f>
        <v>313.35738684054792</v>
      </c>
      <c r="CT306" s="101">
        <f>(CT$40*(1-'Model Assumptions'!$I$993)*$D306)/CT$43</f>
        <v>238.48755979912539</v>
      </c>
      <c r="CU306" s="101">
        <f>(CU$40*(1-'Model Assumptions'!$I$993)*$D306)/CU$43</f>
        <v>231.28109790224474</v>
      </c>
      <c r="CV306" s="101">
        <f>(CV$40*(1-'Model Assumptions'!$I$993)*$D306)/CV$43</f>
        <v>211.87628633205117</v>
      </c>
      <c r="CW306" s="101">
        <f>(CW$40*(1-'Model Assumptions'!$I$993)*$D306)/CW$43</f>
        <v>309.58709259249548</v>
      </c>
      <c r="CX306" s="101">
        <f>(CX$40*(1-'Model Assumptions'!$I$993)*$D306)/CX$43</f>
        <v>302.4255043223709</v>
      </c>
      <c r="CY306" s="101">
        <f>(CY$40*(1-'Model Assumptions'!$I$993)*$D306)/CY$43</f>
        <v>280.93770751018934</v>
      </c>
      <c r="CZ306" s="101">
        <f>(CZ$40*(1-'Model Assumptions'!$I$993)*$D306)/CZ$43</f>
        <v>212.1455280925876</v>
      </c>
      <c r="DA306" s="101">
        <f>(DA$40*(1-'Model Assumptions'!$I$993)*$D306)/DA$43</f>
        <v>204.69650605107955</v>
      </c>
      <c r="DB306" s="101">
        <f>(DB$40*(1-'Model Assumptions'!$I$993)*$D306)/DB$43</f>
        <v>184.64163329328449</v>
      </c>
      <c r="DC306" s="101">
        <f>(DC$40*(1-'Model Assumptions'!$I$993)*$D306)/DC$43</f>
        <v>60.87046829425099</v>
      </c>
      <c r="DD306" s="101">
        <f>(DD$40*(1-'Model Assumptions'!$I$993)*$D306)/DD$43</f>
        <v>58.497926879614035</v>
      </c>
      <c r="DE306" s="101">
        <f>(DE$40*(1-'Model Assumptions'!$I$993)*$D306)/DE$43</f>
        <v>53.75587605214799</v>
      </c>
      <c r="DF306" s="101">
        <f>(DF$40*(1-'Model Assumptions'!$I$993)*$D306)/DF$43</f>
        <v>36.933420421694073</v>
      </c>
      <c r="DG306" s="101">
        <f>(DG$40*(1-'Model Assumptions'!$I$993)*$D306)/DG$43</f>
        <v>34.467796551556354</v>
      </c>
      <c r="DH306" s="101">
        <f>(DH$40*(1-'Model Assumptions'!$I$993)*$D306)/DH$43</f>
        <v>29.72453292336716</v>
      </c>
      <c r="DI306" s="101">
        <f>(DI$40*(1-'Model Assumptions'!$I$993)*$D306)/DI$43</f>
        <v>50.998270407915015</v>
      </c>
      <c r="DJ306" s="101">
        <f>(DJ$40*(1-'Model Assumptions'!$I$993)*$D306)/DJ$43</f>
        <v>49.000181216546629</v>
      </c>
      <c r="DK306" s="101">
        <f>(DK$40*(1-'Model Assumptions'!$I$993)*$D306)/DK$43</f>
        <v>45.00248683290598</v>
      </c>
      <c r="DL306" s="101">
        <f>(DL$40*(1-'Model Assumptions'!$I$993)*$D306)/DL$43</f>
        <v>30.883970414686225</v>
      </c>
      <c r="DM306" s="101">
        <f>(DM$40*(1-'Model Assumptions'!$I$993)*$D306)/DM$43</f>
        <v>28.805229975229235</v>
      </c>
      <c r="DN306" s="101">
        <f>(DN$40*(1-'Model Assumptions'!$I$993)*$D306)/DN$43</f>
        <v>24.807838791769356</v>
      </c>
      <c r="DO306" s="101">
        <f>(DO$40*(1-'Model Assumptions'!$I$993)*$D306)/DO$43</f>
        <v>63.273329726966374</v>
      </c>
      <c r="DP306" s="101">
        <f>(DP$40*(1-'Model Assumptions'!$I$993)*$D306)/DP$43</f>
        <v>60.984168362045089</v>
      </c>
      <c r="DQ306" s="101">
        <f>(DQ$40*(1-'Model Assumptions'!$I$993)*$D306)/DQ$43</f>
        <v>56.40432963129863</v>
      </c>
      <c r="DR306" s="101">
        <f>(DR$40*(1-'Model Assumptions'!$I$993)*$D306)/DR$43</f>
        <v>39.263210610840439</v>
      </c>
      <c r="DS306" s="101">
        <f>(DS$40*(1-'Model Assumptions'!$I$993)*$D306)/DS$43</f>
        <v>36.88248279132231</v>
      </c>
      <c r="DT306" s="101">
        <f>(DT$40*(1-'Model Assumptions'!$I$993)*$D306)/DT$43</f>
        <v>32.304160061479763</v>
      </c>
      <c r="DU306" s="101">
        <f>(DU$40*(1-'Model Assumptions'!$I$993)*$D306)/DU$43</f>
        <v>92.650395243154762</v>
      </c>
      <c r="DV306" s="101">
        <f>(DV$40*(1-'Model Assumptions'!$I$993)*$D306)/DV$43</f>
        <v>89.080213114419905</v>
      </c>
      <c r="DW306" s="101">
        <f>(DW$40*(1-'Model Assumptions'!$I$993)*$D306)/DW$43</f>
        <v>81.938332856046301</v>
      </c>
      <c r="DX306" s="101">
        <f>(DX$40*(1-'Model Assumptions'!$I$993)*$D306)/DX$43</f>
        <v>56.409787234552745</v>
      </c>
      <c r="DY306" s="101">
        <f>(DY$40*(1-'Model Assumptions'!$I$993)*$D306)/DY$43</f>
        <v>52.696191420306945</v>
      </c>
      <c r="DZ306" s="101">
        <f>(DZ$40*(1-'Model Assumptions'!$I$993)*$D306)/DZ$43</f>
        <v>45.555220762475706</v>
      </c>
      <c r="EA306" s="101">
        <f>(EA$40*(1-'Model Assumptions'!$I$993)*$D306)/EA$43</f>
        <v>145.78319492379103</v>
      </c>
      <c r="EB306" s="101">
        <f>(EB$40*(1-'Model Assumptions'!$I$993)*$D306)/EB$43</f>
        <v>142.30700485109935</v>
      </c>
      <c r="EC306" s="101">
        <f>(EC$40*(1-'Model Assumptions'!$I$993)*$D306)/EC$43</f>
        <v>135.353108704812</v>
      </c>
      <c r="ED306" s="101">
        <f>(ED$40*(1-'Model Assumptions'!$I$993)*$D306)/ED$43</f>
        <v>99.382955257469561</v>
      </c>
      <c r="EE306" s="101">
        <f>(EE$40*(1-'Model Assumptions'!$I$993)*$D306)/EE$43</f>
        <v>95.767596301797866</v>
      </c>
      <c r="EF306" s="101">
        <f>(EF$40*(1-'Model Assumptions'!$I$993)*$D306)/EF$43</f>
        <v>88.814609756052903</v>
      </c>
      <c r="EG306" s="101" t="e">
        <f>(EG$40*(1-'Model Assumptions'!$I$993)*$D306)/EG$43</f>
        <v>#DIV/0!</v>
      </c>
      <c r="EH306" s="101" t="e">
        <f>(EH$40*(1-'Model Assumptions'!$I$993)*$D306)/EH$43</f>
        <v>#DIV/0!</v>
      </c>
      <c r="EI306" s="101" t="e">
        <f>(EI$40*(1-'Model Assumptions'!$I$993)*$D306)/EI$43</f>
        <v>#DIV/0!</v>
      </c>
      <c r="EJ306" s="101" t="e">
        <f>(EJ$40*(1-'Model Assumptions'!$I$993)*$D306)/EJ$43</f>
        <v>#DIV/0!</v>
      </c>
      <c r="EK306" s="101" t="e">
        <f>(EK$40*(1-'Model Assumptions'!$I$993)*$D306)/EK$43</f>
        <v>#DIV/0!</v>
      </c>
      <c r="EL306" s="101" t="e">
        <f>(EL$40*(1-'Model Assumptions'!$I$993)*$D306)/EL$43</f>
        <v>#DIV/0!</v>
      </c>
      <c r="EM306" s="101" t="e">
        <f>(EM$40*(1-'Model Assumptions'!$I$993)*$D306)/EM$43</f>
        <v>#DIV/0!</v>
      </c>
      <c r="EN306" s="101" t="e">
        <f>(EN$40*(1-'Model Assumptions'!$I$993)*$D306)/EN$43</f>
        <v>#DIV/0!</v>
      </c>
      <c r="EO306" s="101" t="e">
        <f>(EO$40*(1-'Model Assumptions'!$I$993)*$D306)/EO$43</f>
        <v>#DIV/0!</v>
      </c>
      <c r="EP306" s="101" t="e">
        <f>(EP$40*(1-'Model Assumptions'!$I$993)*$D306)/EP$43</f>
        <v>#DIV/0!</v>
      </c>
      <c r="EQ306" s="101" t="e">
        <f>(EQ$40*(1-'Model Assumptions'!$I$993)*$D306)/EQ$43</f>
        <v>#DIV/0!</v>
      </c>
      <c r="ER306" s="101" t="e">
        <f>(ER$40*(1-'Model Assumptions'!$I$993)*$D306)/ER$43</f>
        <v>#DIV/0!</v>
      </c>
      <c r="ES306" s="101" t="e">
        <f>(ES$40*(1-'Model Assumptions'!$I$993)*$D306)/ES$43</f>
        <v>#DIV/0!</v>
      </c>
      <c r="ET306" s="101" t="e">
        <f>(ET$40*(1-'Model Assumptions'!$I$993)*$D306)/ET$43</f>
        <v>#DIV/0!</v>
      </c>
      <c r="EU306" s="101" t="e">
        <f>(EU$40*(1-'Model Assumptions'!$I$993)*$D306)/EU$43</f>
        <v>#DIV/0!</v>
      </c>
      <c r="EV306" s="101" t="e">
        <f>(EV$40*(1-'Model Assumptions'!$I$993)*$D306)/EV$43</f>
        <v>#DIV/0!</v>
      </c>
      <c r="EW306" s="101" t="e">
        <f>(EW$40*(1-'Model Assumptions'!$I$993)*$D306)/EW$43</f>
        <v>#DIV/0!</v>
      </c>
      <c r="EX306" s="101" t="e">
        <f>(EX$40*(1-'Model Assumptions'!$I$993)*$D306)/EX$43</f>
        <v>#DIV/0!</v>
      </c>
      <c r="EY306" s="101" t="e">
        <f>(EY$40*(1-'Model Assumptions'!$I$993)*$D306)/EY$43</f>
        <v>#DIV/0!</v>
      </c>
      <c r="EZ306" s="101" t="e">
        <f>(EZ$40*(1-'Model Assumptions'!$I$993)*$D306)/EZ$43</f>
        <v>#DIV/0!</v>
      </c>
      <c r="FA306" s="101" t="e">
        <f>(FA$40*(1-'Model Assumptions'!$I$993)*$D306)/FA$43</f>
        <v>#DIV/0!</v>
      </c>
      <c r="FB306" s="101" t="e">
        <f>(FB$40*(1-'Model Assumptions'!$I$993)*$D306)/FB$43</f>
        <v>#DIV/0!</v>
      </c>
      <c r="FC306" s="101" t="e">
        <f>(FC$40*(1-'Model Assumptions'!$I$993)*$D306)/FC$43</f>
        <v>#DIV/0!</v>
      </c>
      <c r="FD306" s="101" t="e">
        <f>(FD$40*(1-'Model Assumptions'!$I$993)*$D306)/FD$43</f>
        <v>#DIV/0!</v>
      </c>
      <c r="FE306" s="101" t="e">
        <f>(FE$40*(1-'Model Assumptions'!$I$993)*$D306)/FE$43</f>
        <v>#DIV/0!</v>
      </c>
      <c r="FF306" s="101" t="e">
        <f>(FF$40*(1-'Model Assumptions'!$I$993)*$D306)/FF$43</f>
        <v>#DIV/0!</v>
      </c>
      <c r="FG306" s="101" t="e">
        <f>(FG$40*(1-'Model Assumptions'!$I$993)*$D306)/FG$43</f>
        <v>#DIV/0!</v>
      </c>
      <c r="FH306" s="101" t="e">
        <f>(FH$40*(1-'Model Assumptions'!$I$993)*$D306)/FH$43</f>
        <v>#DIV/0!</v>
      </c>
      <c r="FI306" s="101" t="e">
        <f>(FI$40*(1-'Model Assumptions'!$I$993)*$D306)/FI$43</f>
        <v>#DIV/0!</v>
      </c>
      <c r="FJ306" s="101" t="e">
        <f>(FJ$40*(1-'Model Assumptions'!$I$993)*$D306)/FJ$43</f>
        <v>#DIV/0!</v>
      </c>
      <c r="FK306" s="101" t="e">
        <f>(FK$40*(1-'Model Assumptions'!$I$993)*$D306)/FK$43</f>
        <v>#DIV/0!</v>
      </c>
      <c r="FL306" s="101" t="e">
        <f>(FL$40*(1-'Model Assumptions'!$I$993)*$D306)/FL$43</f>
        <v>#DIV/0!</v>
      </c>
      <c r="FM306" s="101" t="e">
        <f>(FM$40*(1-'Model Assumptions'!$I$993)*$D306)/FM$43</f>
        <v>#DIV/0!</v>
      </c>
      <c r="FN306" s="101" t="e">
        <f>(FN$40*(1-'Model Assumptions'!$I$993)*$D306)/FN$43</f>
        <v>#DIV/0!</v>
      </c>
      <c r="FO306" s="101" t="e">
        <f>(FO$40*(1-'Model Assumptions'!$I$993)*$D306)/FO$43</f>
        <v>#DIV/0!</v>
      </c>
      <c r="FP306" s="101" t="e">
        <f>(FP$40*(1-'Model Assumptions'!$I$993)*$D306)/FP$43</f>
        <v>#DIV/0!</v>
      </c>
      <c r="FQ306" s="101" t="e">
        <f>(FQ$40*(1-'Model Assumptions'!$I$993)*$D306)/FQ$43</f>
        <v>#DIV/0!</v>
      </c>
      <c r="FR306" s="101" t="e">
        <f>(FR$40*(1-'Model Assumptions'!$I$993)*$D306)/FR$43</f>
        <v>#DIV/0!</v>
      </c>
      <c r="FS306" s="101" t="e">
        <f>(FS$40*(1-'Model Assumptions'!$I$993)*$D306)/FS$43</f>
        <v>#DIV/0!</v>
      </c>
      <c r="FT306" s="101" t="e">
        <f>(FT$40*(1-'Model Assumptions'!$I$993)*$D306)/FT$43</f>
        <v>#DIV/0!</v>
      </c>
      <c r="FU306" s="101" t="e">
        <f>(FU$40*(1-'Model Assumptions'!$I$993)*$D306)/FU$43</f>
        <v>#DIV/0!</v>
      </c>
      <c r="FV306" s="101" t="e">
        <f>(FV$40*(1-'Model Assumptions'!$I$993)*$D306)/FV$43</f>
        <v>#DIV/0!</v>
      </c>
      <c r="FW306" s="101" t="e">
        <f>(FW$40*(1-'Model Assumptions'!$I$993)*$D306)/FW$43</f>
        <v>#DIV/0!</v>
      </c>
      <c r="FX306" s="101" t="e">
        <f>(FX$40*(1-'Model Assumptions'!$I$993)*$D306)/FX$43</f>
        <v>#DIV/0!</v>
      </c>
      <c r="FY306" s="101" t="e">
        <f>(FY$40*(1-'Model Assumptions'!$I$993)*$D306)/FY$43</f>
        <v>#DIV/0!</v>
      </c>
      <c r="FZ306" s="101" t="e">
        <f>(FZ$40*(1-'Model Assumptions'!$I$993)*$D306)/FZ$43</f>
        <v>#DIV/0!</v>
      </c>
      <c r="GA306" s="101" t="e">
        <f>(GA$40*(1-'Model Assumptions'!$I$993)*$D306)/GA$43</f>
        <v>#DIV/0!</v>
      </c>
      <c r="GB306" s="101" t="e">
        <f>(GB$40*(1-'Model Assumptions'!$I$993)*$D306)/GB$43</f>
        <v>#DIV/0!</v>
      </c>
      <c r="GC306" s="101" t="e">
        <f>(GC$40*(1-'Model Assumptions'!$I$993)*$D306)/GC$43</f>
        <v>#DIV/0!</v>
      </c>
      <c r="GD306" s="101" t="e">
        <f>(GD$40*(1-'Model Assumptions'!$I$993)*$D306)/GD$43</f>
        <v>#DIV/0!</v>
      </c>
      <c r="GE306" s="101" t="e">
        <f>(GE$40*(1-'Model Assumptions'!$I$993)*$D306)/GE$43</f>
        <v>#DIV/0!</v>
      </c>
      <c r="GF306" s="101" t="e">
        <f>(GF$40*(1-'Model Assumptions'!$I$993)*$D306)/GF$43</f>
        <v>#DIV/0!</v>
      </c>
      <c r="GG306" s="101" t="e">
        <f>(GG$40*(1-'Model Assumptions'!$I$993)*$D306)/GG$43</f>
        <v>#DIV/0!</v>
      </c>
      <c r="GH306" s="101" t="e">
        <f>(GH$40*(1-'Model Assumptions'!$I$993)*$D306)/GH$43</f>
        <v>#DIV/0!</v>
      </c>
      <c r="GI306" s="101" t="e">
        <f>(GI$40*(1-'Model Assumptions'!$I$993)*$D306)/GI$43</f>
        <v>#DIV/0!</v>
      </c>
      <c r="GJ306" s="101" t="e">
        <f>(GJ$40*(1-'Model Assumptions'!$I$993)*$D306)/GJ$43</f>
        <v>#DIV/0!</v>
      </c>
      <c r="GK306" s="101" t="e">
        <f>(GK$40*(1-'Model Assumptions'!$I$993)*$D306)/GK$43</f>
        <v>#DIV/0!</v>
      </c>
      <c r="GL306" s="101" t="e">
        <f>(GL$40*(1-'Model Assumptions'!$I$993)*$D306)/GL$43</f>
        <v>#DIV/0!</v>
      </c>
      <c r="GM306" s="101" t="e">
        <f>(GM$40*(1-'Model Assumptions'!$I$993)*$D306)/GM$43</f>
        <v>#DIV/0!</v>
      </c>
      <c r="GN306" s="101" t="e">
        <f>(GN$40*(1-'Model Assumptions'!$I$993)*$D306)/GN$43</f>
        <v>#DIV/0!</v>
      </c>
      <c r="GO306" s="101" t="e">
        <f>(GO$40*(1-'Model Assumptions'!$I$993)*$D306)/GO$43</f>
        <v>#DIV/0!</v>
      </c>
      <c r="GP306" s="101" t="e">
        <f>(GP$40*(1-'Model Assumptions'!$I$993)*$D306)/GP$43</f>
        <v>#DIV/0!</v>
      </c>
      <c r="GQ306" s="101" t="e">
        <f>(GQ$40*(1-'Model Assumptions'!$I$993)*$D306)/GQ$43</f>
        <v>#DIV/0!</v>
      </c>
      <c r="GR306" s="101" t="e">
        <f>(GR$40*(1-'Model Assumptions'!$I$993)*$D306)/GR$43</f>
        <v>#DIV/0!</v>
      </c>
      <c r="GS306" s="101" t="e">
        <f>(GS$40*(1-'Model Assumptions'!$I$993)*$D306)/GS$43</f>
        <v>#DIV/0!</v>
      </c>
      <c r="GT306" s="101" t="e">
        <f>(GT$40*(1-'Model Assumptions'!$I$993)*$D306)/GT$43</f>
        <v>#DIV/0!</v>
      </c>
      <c r="GU306" s="101" t="e">
        <f>(GU$40*(1-'Model Assumptions'!$I$993)*$D306)/GU$43</f>
        <v>#DIV/0!</v>
      </c>
      <c r="GV306" s="101" t="e">
        <f>(GV$40*(1-'Model Assumptions'!$I$993)*$D306)/GV$43</f>
        <v>#DIV/0!</v>
      </c>
      <c r="GX306" s="230"/>
    </row>
    <row r="307" spans="1:206" ht="12" customHeight="1" x14ac:dyDescent="0.2">
      <c r="A307" s="230"/>
      <c r="B307" s="230"/>
      <c r="C307" s="301"/>
      <c r="D307" s="302"/>
      <c r="E307" s="303"/>
      <c r="F307" s="303"/>
      <c r="G307" s="303"/>
      <c r="H307" s="303"/>
      <c r="I307" s="303"/>
      <c r="J307" s="303"/>
      <c r="K307" s="303"/>
      <c r="L307" s="303"/>
      <c r="M307" s="303"/>
      <c r="N307" s="303"/>
      <c r="O307" s="303"/>
      <c r="P307" s="303"/>
      <c r="Q307" s="303"/>
      <c r="R307" s="303"/>
      <c r="S307" s="303"/>
      <c r="T307" s="303"/>
      <c r="U307" s="303"/>
      <c r="V307" s="303"/>
      <c r="W307" s="303"/>
      <c r="X307" s="303"/>
      <c r="Y307" s="303"/>
      <c r="Z307" s="303"/>
      <c r="AA307" s="303"/>
      <c r="AB307" s="303"/>
      <c r="AC307" s="303"/>
      <c r="AD307" s="303"/>
      <c r="AE307" s="303"/>
      <c r="AF307" s="303"/>
      <c r="AG307" s="303"/>
      <c r="AH307" s="303"/>
      <c r="AI307" s="303"/>
      <c r="AJ307" s="303"/>
      <c r="AK307" s="303"/>
      <c r="AL307" s="303"/>
      <c r="AM307" s="303"/>
      <c r="AN307" s="303"/>
      <c r="AO307" s="303"/>
      <c r="AP307" s="303"/>
      <c r="AQ307" s="303"/>
      <c r="AR307" s="303"/>
      <c r="AS307" s="303"/>
      <c r="AT307" s="303"/>
      <c r="AU307" s="303"/>
      <c r="AV307" s="303"/>
      <c r="AW307" s="303"/>
      <c r="AX307" s="303"/>
      <c r="AY307" s="303"/>
      <c r="AZ307" s="303"/>
      <c r="BA307" s="303"/>
      <c r="BB307" s="303"/>
      <c r="BC307" s="303"/>
      <c r="BD307" s="303"/>
      <c r="BE307" s="303"/>
      <c r="BF307" s="303"/>
      <c r="BG307" s="303"/>
      <c r="BH307" s="303"/>
      <c r="BI307" s="303"/>
      <c r="BJ307" s="303"/>
      <c r="BK307" s="303"/>
      <c r="BL307" s="303"/>
      <c r="BM307" s="303"/>
      <c r="BN307" s="303"/>
      <c r="BO307" s="303"/>
      <c r="BP307" s="303"/>
      <c r="BQ307" s="303"/>
      <c r="BR307" s="303"/>
      <c r="BS307" s="303"/>
      <c r="BT307" s="303"/>
      <c r="BU307" s="303"/>
      <c r="BV307" s="303"/>
      <c r="BW307" s="303"/>
      <c r="BX307" s="303"/>
      <c r="BY307" s="303"/>
      <c r="BZ307" s="303"/>
      <c r="CA307" s="303"/>
      <c r="CB307" s="303"/>
      <c r="CC307" s="303"/>
      <c r="CD307" s="303"/>
      <c r="CE307" s="303"/>
      <c r="CF307" s="303"/>
      <c r="CG307" s="303"/>
      <c r="CH307" s="303"/>
      <c r="CI307" s="303"/>
      <c r="CJ307" s="303"/>
      <c r="CK307" s="303"/>
      <c r="CL307" s="303"/>
      <c r="CM307" s="303"/>
      <c r="CN307" s="303"/>
      <c r="CO307" s="303"/>
      <c r="CP307" s="303"/>
      <c r="CQ307" s="303"/>
      <c r="CR307" s="303"/>
      <c r="CS307" s="303"/>
      <c r="CT307" s="303"/>
      <c r="CU307" s="303"/>
      <c r="CV307" s="303"/>
      <c r="CW307" s="303"/>
      <c r="CX307" s="303"/>
      <c r="CY307" s="303"/>
      <c r="CZ307" s="303"/>
      <c r="DA307" s="303"/>
      <c r="DB307" s="303"/>
      <c r="DC307" s="303"/>
      <c r="DD307" s="303"/>
      <c r="DE307" s="303"/>
      <c r="DF307" s="303"/>
      <c r="DG307" s="303"/>
      <c r="DH307" s="303"/>
      <c r="DI307" s="303"/>
      <c r="DJ307" s="303"/>
      <c r="DK307" s="303"/>
      <c r="DL307" s="303"/>
      <c r="DM307" s="303"/>
      <c r="DN307" s="303"/>
      <c r="DO307" s="303"/>
      <c r="DP307" s="303"/>
      <c r="DQ307" s="303"/>
      <c r="DR307" s="303"/>
      <c r="DS307" s="303"/>
      <c r="DT307" s="303"/>
      <c r="DU307" s="303"/>
      <c r="DV307" s="303"/>
      <c r="DW307" s="303"/>
      <c r="DX307" s="303"/>
      <c r="DY307" s="303"/>
      <c r="DZ307" s="303"/>
      <c r="EA307" s="303"/>
      <c r="EB307" s="303"/>
      <c r="EC307" s="303"/>
      <c r="ED307" s="303"/>
      <c r="EE307" s="303"/>
      <c r="EF307" s="303"/>
      <c r="EG307" s="303"/>
      <c r="EH307" s="303"/>
      <c r="EI307" s="303"/>
      <c r="EJ307" s="303"/>
      <c r="EK307" s="303"/>
      <c r="EL307" s="303"/>
      <c r="EM307" s="303"/>
      <c r="EN307" s="303"/>
      <c r="EO307" s="303"/>
      <c r="EP307" s="303"/>
      <c r="EQ307" s="303"/>
      <c r="ER307" s="303"/>
      <c r="ES307" s="303"/>
      <c r="ET307" s="303"/>
      <c r="EU307" s="303"/>
      <c r="EV307" s="303"/>
      <c r="EW307" s="303"/>
      <c r="EX307" s="303"/>
      <c r="EY307" s="303"/>
      <c r="EZ307" s="303"/>
      <c r="FA307" s="303"/>
      <c r="FB307" s="303"/>
      <c r="FC307" s="303"/>
      <c r="FD307" s="303"/>
      <c r="FE307" s="303"/>
      <c r="FF307" s="303"/>
      <c r="FG307" s="303"/>
      <c r="FH307" s="303"/>
      <c r="FI307" s="303"/>
      <c r="FJ307" s="303"/>
      <c r="FK307" s="303"/>
      <c r="FL307" s="303"/>
      <c r="FM307" s="303"/>
      <c r="FN307" s="303"/>
      <c r="FO307" s="303"/>
      <c r="FP307" s="303"/>
      <c r="FQ307" s="303"/>
      <c r="FR307" s="303"/>
      <c r="FS307" s="303"/>
      <c r="FT307" s="303"/>
      <c r="FU307" s="303"/>
      <c r="FV307" s="303"/>
      <c r="FW307" s="303"/>
      <c r="FX307" s="303"/>
      <c r="FY307" s="303"/>
      <c r="FZ307" s="303"/>
      <c r="GA307" s="303"/>
      <c r="GB307" s="303"/>
      <c r="GC307" s="303"/>
      <c r="GD307" s="303"/>
      <c r="GE307" s="303"/>
      <c r="GF307" s="303"/>
      <c r="GG307" s="303"/>
      <c r="GH307" s="303"/>
      <c r="GI307" s="303"/>
      <c r="GJ307" s="303"/>
      <c r="GK307" s="303"/>
      <c r="GL307" s="303"/>
      <c r="GM307" s="303"/>
      <c r="GN307" s="303"/>
      <c r="GO307" s="303"/>
      <c r="GP307" s="303"/>
      <c r="GQ307" s="303"/>
      <c r="GR307" s="303"/>
      <c r="GS307" s="303"/>
      <c r="GT307" s="303"/>
      <c r="GU307" s="303"/>
      <c r="GV307" s="303"/>
      <c r="GX307" s="230"/>
    </row>
    <row r="308" spans="1:206" ht="226.5" customHeight="1" x14ac:dyDescent="0.2">
      <c r="A308" s="230"/>
      <c r="B308" s="230"/>
      <c r="C308" s="230"/>
      <c r="D308" s="230"/>
      <c r="E308" s="230"/>
      <c r="F308" s="230"/>
      <c r="G308" s="230"/>
      <c r="H308" s="230"/>
      <c r="I308" s="230"/>
      <c r="J308" s="230"/>
      <c r="K308" s="230"/>
      <c r="L308" s="230"/>
      <c r="M308" s="230"/>
      <c r="N308" s="230"/>
      <c r="O308" s="230"/>
      <c r="P308" s="230"/>
      <c r="Q308" s="230"/>
      <c r="R308" s="230"/>
      <c r="S308" s="230"/>
      <c r="T308" s="230"/>
      <c r="U308" s="230"/>
      <c r="V308" s="230"/>
      <c r="W308" s="230"/>
      <c r="X308" s="230"/>
      <c r="Y308" s="230"/>
      <c r="Z308" s="230"/>
      <c r="AA308" s="230"/>
      <c r="AB308" s="230"/>
      <c r="AC308" s="230"/>
      <c r="AD308" s="230"/>
      <c r="AE308" s="230"/>
      <c r="AF308" s="230"/>
      <c r="AG308" s="230"/>
      <c r="AH308" s="230"/>
      <c r="AI308" s="230"/>
      <c r="AJ308" s="230"/>
      <c r="AK308" s="230"/>
      <c r="AL308" s="230"/>
      <c r="AM308" s="230"/>
      <c r="AN308" s="230"/>
      <c r="AO308" s="230"/>
      <c r="AP308" s="230"/>
      <c r="AQ308" s="230"/>
      <c r="AR308" s="230"/>
      <c r="AS308" s="230"/>
      <c r="AT308" s="230"/>
      <c r="AU308" s="230"/>
      <c r="AV308" s="230"/>
      <c r="AW308" s="230"/>
      <c r="AX308" s="230"/>
      <c r="AY308" s="230"/>
      <c r="AZ308" s="230"/>
      <c r="BA308" s="230"/>
      <c r="BB308" s="230"/>
      <c r="BC308" s="230"/>
      <c r="BD308" s="230"/>
      <c r="BE308" s="230"/>
      <c r="BF308" s="230"/>
      <c r="BG308" s="230"/>
      <c r="BH308" s="230"/>
      <c r="BI308" s="230"/>
      <c r="BJ308" s="230"/>
      <c r="BK308" s="230"/>
      <c r="BL308" s="230"/>
      <c r="BM308" s="230"/>
      <c r="BN308" s="230"/>
      <c r="BO308" s="230"/>
      <c r="BP308" s="230"/>
      <c r="BQ308" s="230"/>
      <c r="BR308" s="230"/>
      <c r="BS308" s="230"/>
      <c r="BT308" s="230"/>
      <c r="BU308" s="230"/>
      <c r="BV308" s="230"/>
      <c r="BW308" s="230"/>
      <c r="BX308" s="230"/>
      <c r="BY308" s="230"/>
      <c r="BZ308" s="230"/>
      <c r="CA308" s="230"/>
      <c r="CB308" s="230"/>
      <c r="CC308" s="230"/>
      <c r="CD308" s="230"/>
      <c r="CE308" s="230"/>
      <c r="CF308" s="230"/>
      <c r="CG308" s="230"/>
      <c r="CH308" s="230"/>
      <c r="CI308" s="230"/>
      <c r="CJ308" s="230"/>
      <c r="CK308" s="230"/>
      <c r="CL308" s="230"/>
      <c r="CM308" s="230"/>
      <c r="CN308" s="230"/>
      <c r="CO308" s="230"/>
      <c r="CP308" s="230"/>
      <c r="CQ308" s="230"/>
      <c r="CR308" s="230"/>
      <c r="CS308" s="230"/>
      <c r="CT308" s="230"/>
      <c r="CU308" s="230"/>
      <c r="CV308" s="230"/>
      <c r="CW308" s="230"/>
      <c r="CX308" s="230"/>
      <c r="CY308" s="230"/>
      <c r="CZ308" s="230"/>
      <c r="DA308" s="230"/>
      <c r="DB308" s="230"/>
      <c r="DC308" s="230"/>
      <c r="DD308" s="230"/>
      <c r="DE308" s="230"/>
      <c r="DF308" s="230"/>
      <c r="DG308" s="230"/>
      <c r="DH308" s="230"/>
      <c r="DI308" s="230"/>
      <c r="DJ308" s="230"/>
      <c r="DK308" s="230"/>
      <c r="DL308" s="230"/>
      <c r="DM308" s="230"/>
      <c r="DN308" s="230"/>
      <c r="DO308" s="230"/>
      <c r="DP308" s="230"/>
      <c r="DQ308" s="230"/>
      <c r="DR308" s="230"/>
      <c r="DS308" s="230"/>
      <c r="DT308" s="230"/>
      <c r="DU308" s="230"/>
      <c r="DV308" s="230"/>
      <c r="DW308" s="230"/>
      <c r="DX308" s="230"/>
      <c r="DY308" s="230"/>
      <c r="DZ308" s="230"/>
      <c r="EA308" s="230"/>
      <c r="EB308" s="230"/>
      <c r="EC308" s="230"/>
      <c r="ED308" s="230"/>
      <c r="EE308" s="230"/>
      <c r="EF308" s="230"/>
      <c r="EG308" s="230"/>
      <c r="EH308" s="230"/>
      <c r="EI308" s="230"/>
      <c r="EJ308" s="230"/>
      <c r="EK308" s="230"/>
      <c r="EL308" s="230"/>
      <c r="EM308" s="230"/>
      <c r="EN308" s="230"/>
      <c r="EO308" s="230"/>
      <c r="EP308" s="230"/>
      <c r="EQ308" s="230"/>
      <c r="ER308" s="230"/>
      <c r="ES308" s="230"/>
      <c r="ET308" s="230"/>
      <c r="EU308" s="230"/>
      <c r="EV308" s="230"/>
      <c r="EW308" s="230"/>
      <c r="EX308" s="230"/>
      <c r="EY308" s="230"/>
      <c r="EZ308" s="230"/>
      <c r="FA308" s="230"/>
      <c r="FB308" s="230"/>
      <c r="FC308" s="230"/>
      <c r="FD308" s="230"/>
      <c r="FE308" s="230"/>
      <c r="FF308" s="230"/>
      <c r="FG308" s="230"/>
      <c r="FH308" s="230"/>
      <c r="FI308" s="230"/>
      <c r="FJ308" s="230"/>
      <c r="FK308" s="230"/>
      <c r="FL308" s="230"/>
      <c r="FM308" s="230"/>
      <c r="FN308" s="230"/>
      <c r="FO308" s="230"/>
      <c r="FP308" s="230"/>
      <c r="FQ308" s="230"/>
      <c r="FR308" s="230"/>
      <c r="FS308" s="230"/>
      <c r="FT308" s="230"/>
      <c r="FU308" s="230"/>
      <c r="FV308" s="230"/>
      <c r="FW308" s="230"/>
      <c r="FX308" s="230"/>
      <c r="FY308" s="230"/>
      <c r="FZ308" s="230"/>
      <c r="GA308" s="230"/>
      <c r="GB308" s="230"/>
      <c r="GC308" s="230"/>
      <c r="GD308" s="230"/>
      <c r="GE308" s="230"/>
      <c r="GF308" s="230"/>
      <c r="GG308" s="230"/>
      <c r="GH308" s="230"/>
      <c r="GI308" s="230"/>
      <c r="GJ308" s="230"/>
      <c r="GK308" s="230"/>
      <c r="GL308" s="230"/>
      <c r="GM308" s="230"/>
      <c r="GN308" s="230"/>
      <c r="GO308" s="230"/>
      <c r="GP308" s="230"/>
      <c r="GQ308" s="230"/>
      <c r="GR308" s="230"/>
      <c r="GS308" s="230"/>
      <c r="GT308" s="230"/>
      <c r="GU308" s="230"/>
      <c r="GV308" s="230"/>
      <c r="GW308" s="230"/>
      <c r="GX308" s="230"/>
    </row>
  </sheetData>
  <sheetProtection password="98D7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BtnExtractUniqueCars">
          <controlPr defaultSize="0" autoLine="0" r:id="rId5">
            <anchor moveWithCells="1">
              <from>
                <xdr:col>2</xdr:col>
                <xdr:colOff>152400</xdr:colOff>
                <xdr:row>4</xdr:row>
                <xdr:rowOff>0</xdr:rowOff>
              </from>
              <to>
                <xdr:col>3</xdr:col>
                <xdr:colOff>1333500</xdr:colOff>
                <xdr:row>5</xdr:row>
                <xdr:rowOff>85725</xdr:rowOff>
              </to>
            </anchor>
          </controlPr>
        </control>
      </mc:Choice>
      <mc:Fallback>
        <control shapeId="11265" r:id="rId4" name="BtnExtractUniqueCars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B2:G166"/>
  <sheetViews>
    <sheetView showGridLines="0" workbookViewId="0">
      <selection activeCell="M40" sqref="M40"/>
    </sheetView>
  </sheetViews>
  <sheetFormatPr defaultColWidth="9.140625" defaultRowHeight="15" x14ac:dyDescent="0.25"/>
  <cols>
    <col min="1" max="1" width="4.140625" customWidth="1"/>
    <col min="2" max="2" width="22.28515625" bestFit="1" customWidth="1"/>
    <col min="4" max="4" width="16.140625" customWidth="1"/>
    <col min="7" max="7" width="53.28515625" bestFit="1" customWidth="1"/>
  </cols>
  <sheetData>
    <row r="2" spans="2:7" x14ac:dyDescent="0.25">
      <c r="B2" s="7" t="s">
        <v>5</v>
      </c>
      <c r="D2" s="7" t="s">
        <v>6</v>
      </c>
      <c r="F2" s="8" t="s">
        <v>11</v>
      </c>
      <c r="G2" s="8"/>
    </row>
    <row r="3" spans="2:7" x14ac:dyDescent="0.25">
      <c r="B3" s="3" t="s">
        <v>1</v>
      </c>
      <c r="D3" s="3" t="s">
        <v>8</v>
      </c>
      <c r="F3" t="s">
        <v>12</v>
      </c>
      <c r="G3" t="s">
        <v>13</v>
      </c>
    </row>
    <row r="4" spans="2:7" x14ac:dyDescent="0.25">
      <c r="B4" s="3" t="s">
        <v>0</v>
      </c>
      <c r="D4" s="3" t="s">
        <v>9</v>
      </c>
      <c r="F4" t="s">
        <v>14</v>
      </c>
      <c r="G4" t="s">
        <v>15</v>
      </c>
    </row>
    <row r="5" spans="2:7" x14ac:dyDescent="0.25">
      <c r="B5" s="3" t="s">
        <v>2</v>
      </c>
      <c r="D5" s="3" t="s">
        <v>10</v>
      </c>
      <c r="F5" t="s">
        <v>16</v>
      </c>
      <c r="G5" t="s">
        <v>17</v>
      </c>
    </row>
    <row r="6" spans="2:7" x14ac:dyDescent="0.25">
      <c r="B6" s="3" t="s">
        <v>3</v>
      </c>
      <c r="D6" s="3" t="s">
        <v>7</v>
      </c>
      <c r="F6" t="s">
        <v>18</v>
      </c>
      <c r="G6" t="s">
        <v>19</v>
      </c>
    </row>
    <row r="7" spans="2:7" x14ac:dyDescent="0.25">
      <c r="B7" s="4" t="s">
        <v>4</v>
      </c>
      <c r="D7" s="4"/>
      <c r="F7" t="s">
        <v>20</v>
      </c>
      <c r="G7" t="s">
        <v>21</v>
      </c>
    </row>
    <row r="8" spans="2:7" x14ac:dyDescent="0.25">
      <c r="F8" t="s">
        <v>22</v>
      </c>
      <c r="G8" t="s">
        <v>23</v>
      </c>
    </row>
    <row r="9" spans="2:7" x14ac:dyDescent="0.25">
      <c r="D9" s="7" t="s">
        <v>441</v>
      </c>
      <c r="F9" t="s">
        <v>24</v>
      </c>
      <c r="G9" t="s">
        <v>25</v>
      </c>
    </row>
    <row r="10" spans="2:7" x14ac:dyDescent="0.25">
      <c r="D10" s="3" t="str">
        <f>'Text Glossary'!G67</f>
        <v>-</v>
      </c>
      <c r="F10" t="s">
        <v>26</v>
      </c>
      <c r="G10" t="s">
        <v>27</v>
      </c>
    </row>
    <row r="11" spans="2:7" x14ac:dyDescent="0.25">
      <c r="D11" s="3" t="str">
        <f>'Text Glossary'!G69</f>
        <v>LEASING</v>
      </c>
      <c r="F11" t="s">
        <v>28</v>
      </c>
      <c r="G11" t="s">
        <v>29</v>
      </c>
    </row>
    <row r="12" spans="2:7" x14ac:dyDescent="0.25">
      <c r="D12" s="3" t="str">
        <f>'Text Glossary'!G71</f>
        <v>CAPITAIS PRÓPRIOS</v>
      </c>
      <c r="F12" t="s">
        <v>30</v>
      </c>
      <c r="G12" t="s">
        <v>31</v>
      </c>
    </row>
    <row r="13" spans="2:7" x14ac:dyDescent="0.25">
      <c r="D13" s="3"/>
      <c r="F13" t="s">
        <v>32</v>
      </c>
      <c r="G13" t="s">
        <v>33</v>
      </c>
    </row>
    <row r="14" spans="2:7" x14ac:dyDescent="0.25">
      <c r="D14" s="4"/>
      <c r="F14" t="s">
        <v>34</v>
      </c>
      <c r="G14" t="s">
        <v>35</v>
      </c>
    </row>
    <row r="15" spans="2:7" x14ac:dyDescent="0.25">
      <c r="F15" t="s">
        <v>36</v>
      </c>
      <c r="G15" t="s">
        <v>37</v>
      </c>
    </row>
    <row r="16" spans="2:7" x14ac:dyDescent="0.25">
      <c r="D16" s="7" t="s">
        <v>697</v>
      </c>
      <c r="F16" t="s">
        <v>38</v>
      </c>
      <c r="G16" t="s">
        <v>39</v>
      </c>
    </row>
    <row r="17" spans="4:7" x14ac:dyDescent="0.25">
      <c r="D17" s="5" t="str">
        <f>'IQF Data'!E16</f>
        <v>EUR</v>
      </c>
      <c r="F17" t="s">
        <v>40</v>
      </c>
      <c r="G17" t="s">
        <v>41</v>
      </c>
    </row>
    <row r="18" spans="4:7" x14ac:dyDescent="0.25">
      <c r="F18" t="s">
        <v>42</v>
      </c>
      <c r="G18" t="s">
        <v>43</v>
      </c>
    </row>
    <row r="19" spans="4:7" x14ac:dyDescent="0.25">
      <c r="F19" t="s">
        <v>44</v>
      </c>
      <c r="G19" t="s">
        <v>45</v>
      </c>
    </row>
    <row r="20" spans="4:7" x14ac:dyDescent="0.25">
      <c r="F20" t="s">
        <v>46</v>
      </c>
      <c r="G20" t="s">
        <v>47</v>
      </c>
    </row>
    <row r="21" spans="4:7" x14ac:dyDescent="0.25">
      <c r="F21" t="s">
        <v>48</v>
      </c>
      <c r="G21" t="s">
        <v>49</v>
      </c>
    </row>
    <row r="22" spans="4:7" x14ac:dyDescent="0.25">
      <c r="F22" t="s">
        <v>50</v>
      </c>
      <c r="G22" t="s">
        <v>51</v>
      </c>
    </row>
    <row r="23" spans="4:7" x14ac:dyDescent="0.25">
      <c r="F23" t="s">
        <v>52</v>
      </c>
      <c r="G23" t="s">
        <v>53</v>
      </c>
    </row>
    <row r="24" spans="4:7" x14ac:dyDescent="0.25">
      <c r="F24" t="s">
        <v>54</v>
      </c>
      <c r="G24" t="s">
        <v>55</v>
      </c>
    </row>
    <row r="25" spans="4:7" x14ac:dyDescent="0.25">
      <c r="F25" t="s">
        <v>56</v>
      </c>
      <c r="G25" t="s">
        <v>57</v>
      </c>
    </row>
    <row r="26" spans="4:7" x14ac:dyDescent="0.25">
      <c r="F26" t="s">
        <v>58</v>
      </c>
      <c r="G26" t="s">
        <v>59</v>
      </c>
    </row>
    <row r="27" spans="4:7" x14ac:dyDescent="0.25">
      <c r="F27" t="s">
        <v>60</v>
      </c>
      <c r="G27" t="s">
        <v>61</v>
      </c>
    </row>
    <row r="28" spans="4:7" x14ac:dyDescent="0.25">
      <c r="F28" t="s">
        <v>62</v>
      </c>
      <c r="G28" t="s">
        <v>63</v>
      </c>
    </row>
    <row r="29" spans="4:7" x14ac:dyDescent="0.25">
      <c r="F29" t="s">
        <v>64</v>
      </c>
      <c r="G29" t="s">
        <v>65</v>
      </c>
    </row>
    <row r="30" spans="4:7" x14ac:dyDescent="0.25">
      <c r="F30" t="s">
        <v>66</v>
      </c>
      <c r="G30" t="s">
        <v>67</v>
      </c>
    </row>
    <row r="31" spans="4:7" x14ac:dyDescent="0.25">
      <c r="F31" t="s">
        <v>68</v>
      </c>
      <c r="G31" t="s">
        <v>69</v>
      </c>
    </row>
    <row r="32" spans="4:7" x14ac:dyDescent="0.25">
      <c r="F32" t="s">
        <v>70</v>
      </c>
      <c r="G32" t="s">
        <v>71</v>
      </c>
    </row>
    <row r="33" spans="6:7" x14ac:dyDescent="0.25">
      <c r="F33" t="s">
        <v>72</v>
      </c>
      <c r="G33" t="s">
        <v>73</v>
      </c>
    </row>
    <row r="34" spans="6:7" x14ac:dyDescent="0.25">
      <c r="F34" t="s">
        <v>74</v>
      </c>
      <c r="G34" t="s">
        <v>75</v>
      </c>
    </row>
    <row r="35" spans="6:7" x14ac:dyDescent="0.25">
      <c r="F35" t="s">
        <v>76</v>
      </c>
      <c r="G35" t="s">
        <v>77</v>
      </c>
    </row>
    <row r="36" spans="6:7" x14ac:dyDescent="0.25">
      <c r="F36" t="s">
        <v>78</v>
      </c>
      <c r="G36" t="s">
        <v>79</v>
      </c>
    </row>
    <row r="37" spans="6:7" x14ac:dyDescent="0.25">
      <c r="F37" t="s">
        <v>80</v>
      </c>
      <c r="G37" t="s">
        <v>81</v>
      </c>
    </row>
    <row r="38" spans="6:7" x14ac:dyDescent="0.25">
      <c r="F38" t="s">
        <v>82</v>
      </c>
      <c r="G38" t="s">
        <v>83</v>
      </c>
    </row>
    <row r="39" spans="6:7" x14ac:dyDescent="0.25">
      <c r="F39" t="s">
        <v>84</v>
      </c>
      <c r="G39" t="s">
        <v>85</v>
      </c>
    </row>
    <row r="40" spans="6:7" x14ac:dyDescent="0.25">
      <c r="F40" t="s">
        <v>86</v>
      </c>
      <c r="G40" t="s">
        <v>87</v>
      </c>
    </row>
    <row r="41" spans="6:7" x14ac:dyDescent="0.25">
      <c r="F41" t="s">
        <v>88</v>
      </c>
      <c r="G41" t="s">
        <v>89</v>
      </c>
    </row>
    <row r="42" spans="6:7" x14ac:dyDescent="0.25">
      <c r="F42" t="s">
        <v>90</v>
      </c>
      <c r="G42" t="s">
        <v>91</v>
      </c>
    </row>
    <row r="43" spans="6:7" x14ac:dyDescent="0.25">
      <c r="F43" t="s">
        <v>92</v>
      </c>
      <c r="G43" t="s">
        <v>93</v>
      </c>
    </row>
    <row r="44" spans="6:7" x14ac:dyDescent="0.25">
      <c r="F44" t="s">
        <v>94</v>
      </c>
      <c r="G44" t="s">
        <v>95</v>
      </c>
    </row>
    <row r="45" spans="6:7" x14ac:dyDescent="0.25">
      <c r="F45" t="s">
        <v>96</v>
      </c>
      <c r="G45" t="s">
        <v>97</v>
      </c>
    </row>
    <row r="46" spans="6:7" x14ac:dyDescent="0.25">
      <c r="F46" t="s">
        <v>98</v>
      </c>
      <c r="G46" t="s">
        <v>99</v>
      </c>
    </row>
    <row r="47" spans="6:7" x14ac:dyDescent="0.25">
      <c r="F47" t="s">
        <v>100</v>
      </c>
      <c r="G47" t="s">
        <v>101</v>
      </c>
    </row>
    <row r="48" spans="6:7" x14ac:dyDescent="0.25">
      <c r="F48" t="s">
        <v>102</v>
      </c>
      <c r="G48" t="s">
        <v>103</v>
      </c>
    </row>
    <row r="49" spans="6:7" x14ac:dyDescent="0.25">
      <c r="F49" t="s">
        <v>104</v>
      </c>
      <c r="G49" t="s">
        <v>105</v>
      </c>
    </row>
    <row r="50" spans="6:7" x14ac:dyDescent="0.25">
      <c r="F50" t="s">
        <v>106</v>
      </c>
      <c r="G50" t="s">
        <v>107</v>
      </c>
    </row>
    <row r="51" spans="6:7" x14ac:dyDescent="0.25">
      <c r="F51" t="s">
        <v>108</v>
      </c>
      <c r="G51" t="s">
        <v>109</v>
      </c>
    </row>
    <row r="52" spans="6:7" x14ac:dyDescent="0.25">
      <c r="F52" t="s">
        <v>110</v>
      </c>
      <c r="G52" t="s">
        <v>111</v>
      </c>
    </row>
    <row r="53" spans="6:7" x14ac:dyDescent="0.25">
      <c r="F53" t="s">
        <v>112</v>
      </c>
      <c r="G53" t="s">
        <v>113</v>
      </c>
    </row>
    <row r="54" spans="6:7" x14ac:dyDescent="0.25">
      <c r="F54" t="s">
        <v>114</v>
      </c>
      <c r="G54" t="s">
        <v>115</v>
      </c>
    </row>
    <row r="55" spans="6:7" x14ac:dyDescent="0.25">
      <c r="F55" t="s">
        <v>116</v>
      </c>
      <c r="G55" t="s">
        <v>117</v>
      </c>
    </row>
    <row r="56" spans="6:7" x14ac:dyDescent="0.25">
      <c r="F56" t="s">
        <v>118</v>
      </c>
      <c r="G56" t="s">
        <v>119</v>
      </c>
    </row>
    <row r="57" spans="6:7" x14ac:dyDescent="0.25">
      <c r="F57" t="s">
        <v>120</v>
      </c>
      <c r="G57" t="s">
        <v>121</v>
      </c>
    </row>
    <row r="58" spans="6:7" x14ac:dyDescent="0.25">
      <c r="F58" t="s">
        <v>122</v>
      </c>
      <c r="G58" t="s">
        <v>123</v>
      </c>
    </row>
    <row r="59" spans="6:7" x14ac:dyDescent="0.25">
      <c r="F59" t="s">
        <v>124</v>
      </c>
      <c r="G59" t="s">
        <v>125</v>
      </c>
    </row>
    <row r="60" spans="6:7" x14ac:dyDescent="0.25">
      <c r="F60" t="s">
        <v>126</v>
      </c>
      <c r="G60" t="s">
        <v>127</v>
      </c>
    </row>
    <row r="61" spans="6:7" x14ac:dyDescent="0.25">
      <c r="F61" t="s">
        <v>128</v>
      </c>
      <c r="G61" t="s">
        <v>129</v>
      </c>
    </row>
    <row r="62" spans="6:7" x14ac:dyDescent="0.25">
      <c r="F62" t="s">
        <v>130</v>
      </c>
      <c r="G62" t="s">
        <v>131</v>
      </c>
    </row>
    <row r="63" spans="6:7" x14ac:dyDescent="0.25">
      <c r="F63" t="s">
        <v>132</v>
      </c>
      <c r="G63" t="s">
        <v>133</v>
      </c>
    </row>
    <row r="64" spans="6:7" x14ac:dyDescent="0.25">
      <c r="F64" t="s">
        <v>134</v>
      </c>
      <c r="G64" t="s">
        <v>135</v>
      </c>
    </row>
    <row r="65" spans="6:7" x14ac:dyDescent="0.25">
      <c r="F65" t="s">
        <v>136</v>
      </c>
      <c r="G65" t="s">
        <v>137</v>
      </c>
    </row>
    <row r="66" spans="6:7" x14ac:dyDescent="0.25">
      <c r="F66" t="s">
        <v>138</v>
      </c>
      <c r="G66" t="s">
        <v>139</v>
      </c>
    </row>
    <row r="67" spans="6:7" x14ac:dyDescent="0.25">
      <c r="F67" t="s">
        <v>140</v>
      </c>
      <c r="G67" t="s">
        <v>141</v>
      </c>
    </row>
    <row r="68" spans="6:7" x14ac:dyDescent="0.25">
      <c r="F68" t="s">
        <v>142</v>
      </c>
      <c r="G68" t="s">
        <v>143</v>
      </c>
    </row>
    <row r="69" spans="6:7" x14ac:dyDescent="0.25">
      <c r="F69" t="s">
        <v>144</v>
      </c>
      <c r="G69" t="s">
        <v>145</v>
      </c>
    </row>
    <row r="70" spans="6:7" x14ac:dyDescent="0.25">
      <c r="F70" t="s">
        <v>146</v>
      </c>
      <c r="G70" t="s">
        <v>147</v>
      </c>
    </row>
    <row r="71" spans="6:7" x14ac:dyDescent="0.25">
      <c r="F71" t="s">
        <v>148</v>
      </c>
      <c r="G71" t="s">
        <v>149</v>
      </c>
    </row>
    <row r="72" spans="6:7" x14ac:dyDescent="0.25">
      <c r="F72" t="s">
        <v>150</v>
      </c>
      <c r="G72" t="s">
        <v>151</v>
      </c>
    </row>
    <row r="73" spans="6:7" x14ac:dyDescent="0.25">
      <c r="F73" t="s">
        <v>152</v>
      </c>
      <c r="G73" t="s">
        <v>153</v>
      </c>
    </row>
    <row r="74" spans="6:7" x14ac:dyDescent="0.25">
      <c r="F74" t="s">
        <v>154</v>
      </c>
      <c r="G74" t="s">
        <v>155</v>
      </c>
    </row>
    <row r="75" spans="6:7" x14ac:dyDescent="0.25">
      <c r="F75" t="s">
        <v>156</v>
      </c>
      <c r="G75" t="s">
        <v>157</v>
      </c>
    </row>
    <row r="76" spans="6:7" x14ac:dyDescent="0.25">
      <c r="F76" t="s">
        <v>158</v>
      </c>
      <c r="G76" t="s">
        <v>159</v>
      </c>
    </row>
    <row r="77" spans="6:7" x14ac:dyDescent="0.25">
      <c r="F77" t="s">
        <v>160</v>
      </c>
      <c r="G77" t="s">
        <v>161</v>
      </c>
    </row>
    <row r="78" spans="6:7" x14ac:dyDescent="0.25">
      <c r="F78" t="s">
        <v>162</v>
      </c>
      <c r="G78" t="s">
        <v>163</v>
      </c>
    </row>
    <row r="79" spans="6:7" x14ac:dyDescent="0.25">
      <c r="F79" t="s">
        <v>164</v>
      </c>
      <c r="G79" t="s">
        <v>165</v>
      </c>
    </row>
    <row r="80" spans="6:7" x14ac:dyDescent="0.25">
      <c r="F80" t="s">
        <v>166</v>
      </c>
      <c r="G80" t="s">
        <v>167</v>
      </c>
    </row>
    <row r="81" spans="6:7" x14ac:dyDescent="0.25">
      <c r="F81" t="s">
        <v>168</v>
      </c>
      <c r="G81" t="s">
        <v>169</v>
      </c>
    </row>
    <row r="82" spans="6:7" x14ac:dyDescent="0.25">
      <c r="F82" t="s">
        <v>170</v>
      </c>
      <c r="G82" t="s">
        <v>171</v>
      </c>
    </row>
    <row r="83" spans="6:7" x14ac:dyDescent="0.25">
      <c r="F83" t="s">
        <v>172</v>
      </c>
      <c r="G83" t="s">
        <v>173</v>
      </c>
    </row>
    <row r="84" spans="6:7" x14ac:dyDescent="0.25">
      <c r="F84" t="s">
        <v>174</v>
      </c>
      <c r="G84" t="s">
        <v>175</v>
      </c>
    </row>
    <row r="85" spans="6:7" x14ac:dyDescent="0.25">
      <c r="F85" t="s">
        <v>176</v>
      </c>
      <c r="G85" t="s">
        <v>177</v>
      </c>
    </row>
    <row r="86" spans="6:7" x14ac:dyDescent="0.25">
      <c r="F86" t="s">
        <v>178</v>
      </c>
      <c r="G86" t="s">
        <v>179</v>
      </c>
    </row>
    <row r="87" spans="6:7" x14ac:dyDescent="0.25">
      <c r="F87" t="s">
        <v>180</v>
      </c>
      <c r="G87" t="s">
        <v>181</v>
      </c>
    </row>
    <row r="88" spans="6:7" x14ac:dyDescent="0.25">
      <c r="F88" t="s">
        <v>182</v>
      </c>
      <c r="G88" t="s">
        <v>183</v>
      </c>
    </row>
    <row r="89" spans="6:7" x14ac:dyDescent="0.25">
      <c r="F89" t="s">
        <v>184</v>
      </c>
      <c r="G89" t="s">
        <v>185</v>
      </c>
    </row>
    <row r="90" spans="6:7" x14ac:dyDescent="0.25">
      <c r="F90" t="s">
        <v>186</v>
      </c>
      <c r="G90" t="s">
        <v>187</v>
      </c>
    </row>
    <row r="91" spans="6:7" x14ac:dyDescent="0.25">
      <c r="F91" t="s">
        <v>188</v>
      </c>
      <c r="G91" t="s">
        <v>189</v>
      </c>
    </row>
    <row r="92" spans="6:7" x14ac:dyDescent="0.25">
      <c r="F92" t="s">
        <v>190</v>
      </c>
      <c r="G92" t="s">
        <v>191</v>
      </c>
    </row>
    <row r="93" spans="6:7" x14ac:dyDescent="0.25">
      <c r="F93" t="s">
        <v>192</v>
      </c>
      <c r="G93" t="s">
        <v>193</v>
      </c>
    </row>
    <row r="94" spans="6:7" x14ac:dyDescent="0.25">
      <c r="F94" t="s">
        <v>194</v>
      </c>
      <c r="G94" t="s">
        <v>195</v>
      </c>
    </row>
    <row r="95" spans="6:7" x14ac:dyDescent="0.25">
      <c r="F95" t="s">
        <v>196</v>
      </c>
      <c r="G95" t="s">
        <v>197</v>
      </c>
    </row>
    <row r="96" spans="6:7" x14ac:dyDescent="0.25">
      <c r="F96" t="s">
        <v>198</v>
      </c>
      <c r="G96" t="s">
        <v>199</v>
      </c>
    </row>
    <row r="97" spans="6:7" x14ac:dyDescent="0.25">
      <c r="F97" t="s">
        <v>200</v>
      </c>
      <c r="G97" t="s">
        <v>201</v>
      </c>
    </row>
    <row r="98" spans="6:7" x14ac:dyDescent="0.25">
      <c r="F98" t="s">
        <v>202</v>
      </c>
      <c r="G98" t="s">
        <v>203</v>
      </c>
    </row>
    <row r="99" spans="6:7" x14ac:dyDescent="0.25">
      <c r="F99" t="s">
        <v>204</v>
      </c>
      <c r="G99" t="s">
        <v>205</v>
      </c>
    </row>
    <row r="100" spans="6:7" x14ac:dyDescent="0.25">
      <c r="F100" t="s">
        <v>206</v>
      </c>
      <c r="G100" t="s">
        <v>207</v>
      </c>
    </row>
    <row r="101" spans="6:7" x14ac:dyDescent="0.25">
      <c r="F101" t="s">
        <v>208</v>
      </c>
      <c r="G101" t="s">
        <v>209</v>
      </c>
    </row>
    <row r="102" spans="6:7" x14ac:dyDescent="0.25">
      <c r="F102" t="s">
        <v>210</v>
      </c>
      <c r="G102" t="s">
        <v>211</v>
      </c>
    </row>
    <row r="103" spans="6:7" x14ac:dyDescent="0.25">
      <c r="F103" t="s">
        <v>212</v>
      </c>
      <c r="G103" t="s">
        <v>213</v>
      </c>
    </row>
    <row r="104" spans="6:7" x14ac:dyDescent="0.25">
      <c r="F104" t="s">
        <v>214</v>
      </c>
      <c r="G104" t="s">
        <v>215</v>
      </c>
    </row>
    <row r="105" spans="6:7" x14ac:dyDescent="0.25">
      <c r="F105" t="s">
        <v>216</v>
      </c>
      <c r="G105" t="s">
        <v>217</v>
      </c>
    </row>
    <row r="106" spans="6:7" x14ac:dyDescent="0.25">
      <c r="F106" t="s">
        <v>218</v>
      </c>
      <c r="G106" t="s">
        <v>219</v>
      </c>
    </row>
    <row r="107" spans="6:7" x14ac:dyDescent="0.25">
      <c r="F107" t="s">
        <v>220</v>
      </c>
      <c r="G107" t="s">
        <v>221</v>
      </c>
    </row>
    <row r="108" spans="6:7" x14ac:dyDescent="0.25">
      <c r="F108" t="s">
        <v>222</v>
      </c>
      <c r="G108" t="s">
        <v>223</v>
      </c>
    </row>
    <row r="109" spans="6:7" x14ac:dyDescent="0.25">
      <c r="F109" t="s">
        <v>224</v>
      </c>
      <c r="G109" t="s">
        <v>225</v>
      </c>
    </row>
    <row r="110" spans="6:7" x14ac:dyDescent="0.25">
      <c r="F110" t="s">
        <v>226</v>
      </c>
      <c r="G110" t="s">
        <v>227</v>
      </c>
    </row>
    <row r="111" spans="6:7" x14ac:dyDescent="0.25">
      <c r="F111" t="s">
        <v>228</v>
      </c>
      <c r="G111" t="s">
        <v>229</v>
      </c>
    </row>
    <row r="112" spans="6:7" x14ac:dyDescent="0.25">
      <c r="F112" t="s">
        <v>230</v>
      </c>
      <c r="G112" t="s">
        <v>231</v>
      </c>
    </row>
    <row r="113" spans="6:7" x14ac:dyDescent="0.25">
      <c r="F113" t="s">
        <v>232</v>
      </c>
      <c r="G113" t="s">
        <v>233</v>
      </c>
    </row>
    <row r="114" spans="6:7" x14ac:dyDescent="0.25">
      <c r="F114" t="s">
        <v>234</v>
      </c>
      <c r="G114" t="s">
        <v>235</v>
      </c>
    </row>
    <row r="115" spans="6:7" x14ac:dyDescent="0.25">
      <c r="F115" t="s">
        <v>236</v>
      </c>
      <c r="G115" t="s">
        <v>237</v>
      </c>
    </row>
    <row r="116" spans="6:7" x14ac:dyDescent="0.25">
      <c r="F116" t="s">
        <v>238</v>
      </c>
      <c r="G116" t="s">
        <v>239</v>
      </c>
    </row>
    <row r="117" spans="6:7" x14ac:dyDescent="0.25">
      <c r="F117" t="s">
        <v>240</v>
      </c>
      <c r="G117" t="s">
        <v>241</v>
      </c>
    </row>
    <row r="118" spans="6:7" x14ac:dyDescent="0.25">
      <c r="F118" t="s">
        <v>242</v>
      </c>
      <c r="G118" t="s">
        <v>243</v>
      </c>
    </row>
    <row r="119" spans="6:7" x14ac:dyDescent="0.25">
      <c r="F119" t="s">
        <v>244</v>
      </c>
      <c r="G119" t="s">
        <v>245</v>
      </c>
    </row>
    <row r="120" spans="6:7" x14ac:dyDescent="0.25">
      <c r="F120" t="s">
        <v>246</v>
      </c>
      <c r="G120" t="s">
        <v>247</v>
      </c>
    </row>
    <row r="121" spans="6:7" x14ac:dyDescent="0.25">
      <c r="F121" t="s">
        <v>248</v>
      </c>
      <c r="G121" t="s">
        <v>249</v>
      </c>
    </row>
    <row r="122" spans="6:7" x14ac:dyDescent="0.25">
      <c r="F122" t="s">
        <v>250</v>
      </c>
      <c r="G122" t="s">
        <v>251</v>
      </c>
    </row>
    <row r="123" spans="6:7" x14ac:dyDescent="0.25">
      <c r="F123" t="s">
        <v>252</v>
      </c>
      <c r="G123" t="s">
        <v>253</v>
      </c>
    </row>
    <row r="124" spans="6:7" x14ac:dyDescent="0.25">
      <c r="F124" t="s">
        <v>254</v>
      </c>
      <c r="G124" t="s">
        <v>255</v>
      </c>
    </row>
    <row r="125" spans="6:7" x14ac:dyDescent="0.25">
      <c r="F125" t="s">
        <v>256</v>
      </c>
      <c r="G125" t="s">
        <v>257</v>
      </c>
    </row>
    <row r="126" spans="6:7" x14ac:dyDescent="0.25">
      <c r="F126" t="s">
        <v>258</v>
      </c>
      <c r="G126" t="s">
        <v>259</v>
      </c>
    </row>
    <row r="127" spans="6:7" x14ac:dyDescent="0.25">
      <c r="F127" t="s">
        <v>260</v>
      </c>
      <c r="G127" t="s">
        <v>261</v>
      </c>
    </row>
    <row r="128" spans="6:7" x14ac:dyDescent="0.25">
      <c r="F128" t="s">
        <v>262</v>
      </c>
      <c r="G128" t="s">
        <v>263</v>
      </c>
    </row>
    <row r="129" spans="6:7" x14ac:dyDescent="0.25">
      <c r="F129" t="s">
        <v>264</v>
      </c>
      <c r="G129" t="s">
        <v>265</v>
      </c>
    </row>
    <row r="130" spans="6:7" x14ac:dyDescent="0.25">
      <c r="F130" t="s">
        <v>266</v>
      </c>
      <c r="G130" t="s">
        <v>267</v>
      </c>
    </row>
    <row r="131" spans="6:7" x14ac:dyDescent="0.25">
      <c r="F131" t="s">
        <v>268</v>
      </c>
      <c r="G131" t="s">
        <v>269</v>
      </c>
    </row>
    <row r="132" spans="6:7" x14ac:dyDescent="0.25">
      <c r="F132" t="s">
        <v>270</v>
      </c>
      <c r="G132" t="s">
        <v>271</v>
      </c>
    </row>
    <row r="133" spans="6:7" x14ac:dyDescent="0.25">
      <c r="F133" t="s">
        <v>272</v>
      </c>
      <c r="G133" t="s">
        <v>273</v>
      </c>
    </row>
    <row r="134" spans="6:7" x14ac:dyDescent="0.25">
      <c r="F134" t="s">
        <v>274</v>
      </c>
      <c r="G134" t="s">
        <v>275</v>
      </c>
    </row>
    <row r="135" spans="6:7" x14ac:dyDescent="0.25">
      <c r="F135" t="s">
        <v>276</v>
      </c>
      <c r="G135" t="s">
        <v>277</v>
      </c>
    </row>
    <row r="136" spans="6:7" x14ac:dyDescent="0.25">
      <c r="F136" t="s">
        <v>278</v>
      </c>
      <c r="G136" t="s">
        <v>279</v>
      </c>
    </row>
    <row r="137" spans="6:7" x14ac:dyDescent="0.25">
      <c r="F137" t="s">
        <v>280</v>
      </c>
      <c r="G137" t="s">
        <v>281</v>
      </c>
    </row>
    <row r="138" spans="6:7" x14ac:dyDescent="0.25">
      <c r="F138" t="s">
        <v>282</v>
      </c>
      <c r="G138" t="s">
        <v>283</v>
      </c>
    </row>
    <row r="139" spans="6:7" x14ac:dyDescent="0.25">
      <c r="F139" t="s">
        <v>284</v>
      </c>
      <c r="G139" t="s">
        <v>285</v>
      </c>
    </row>
    <row r="140" spans="6:7" x14ac:dyDescent="0.25">
      <c r="F140" t="s">
        <v>286</v>
      </c>
      <c r="G140" t="s">
        <v>287</v>
      </c>
    </row>
    <row r="141" spans="6:7" x14ac:dyDescent="0.25">
      <c r="F141" t="s">
        <v>288</v>
      </c>
      <c r="G141" t="s">
        <v>289</v>
      </c>
    </row>
    <row r="142" spans="6:7" x14ac:dyDescent="0.25">
      <c r="F142" t="s">
        <v>290</v>
      </c>
      <c r="G142" t="s">
        <v>291</v>
      </c>
    </row>
    <row r="143" spans="6:7" x14ac:dyDescent="0.25">
      <c r="F143" t="s">
        <v>292</v>
      </c>
      <c r="G143" t="s">
        <v>293</v>
      </c>
    </row>
    <row r="144" spans="6:7" x14ac:dyDescent="0.25">
      <c r="F144" t="s">
        <v>294</v>
      </c>
      <c r="G144" t="s">
        <v>295</v>
      </c>
    </row>
    <row r="145" spans="6:7" x14ac:dyDescent="0.25">
      <c r="F145" t="s">
        <v>296</v>
      </c>
      <c r="G145" t="s">
        <v>297</v>
      </c>
    </row>
    <row r="146" spans="6:7" x14ac:dyDescent="0.25">
      <c r="F146" t="s">
        <v>298</v>
      </c>
      <c r="G146" t="s">
        <v>299</v>
      </c>
    </row>
    <row r="147" spans="6:7" x14ac:dyDescent="0.25">
      <c r="F147" t="s">
        <v>300</v>
      </c>
      <c r="G147" t="s">
        <v>301</v>
      </c>
    </row>
    <row r="148" spans="6:7" x14ac:dyDescent="0.25">
      <c r="F148" t="s">
        <v>302</v>
      </c>
      <c r="G148" t="s">
        <v>303</v>
      </c>
    </row>
    <row r="149" spans="6:7" x14ac:dyDescent="0.25">
      <c r="F149" t="s">
        <v>304</v>
      </c>
      <c r="G149" t="s">
        <v>305</v>
      </c>
    </row>
    <row r="150" spans="6:7" x14ac:dyDescent="0.25">
      <c r="F150" t="s">
        <v>306</v>
      </c>
      <c r="G150" t="s">
        <v>307</v>
      </c>
    </row>
    <row r="151" spans="6:7" x14ac:dyDescent="0.25">
      <c r="F151" t="s">
        <v>308</v>
      </c>
      <c r="G151" t="s">
        <v>309</v>
      </c>
    </row>
    <row r="152" spans="6:7" x14ac:dyDescent="0.25">
      <c r="F152" t="s">
        <v>310</v>
      </c>
      <c r="G152" t="s">
        <v>311</v>
      </c>
    </row>
    <row r="153" spans="6:7" x14ac:dyDescent="0.25">
      <c r="F153" t="s">
        <v>312</v>
      </c>
      <c r="G153" t="s">
        <v>313</v>
      </c>
    </row>
    <row r="154" spans="6:7" x14ac:dyDescent="0.25">
      <c r="F154" t="s">
        <v>314</v>
      </c>
      <c r="G154" t="s">
        <v>315</v>
      </c>
    </row>
    <row r="155" spans="6:7" x14ac:dyDescent="0.25">
      <c r="F155" t="s">
        <v>316</v>
      </c>
      <c r="G155" t="s">
        <v>317</v>
      </c>
    </row>
    <row r="156" spans="6:7" x14ac:dyDescent="0.25">
      <c r="F156" t="s">
        <v>318</v>
      </c>
      <c r="G156" t="s">
        <v>319</v>
      </c>
    </row>
    <row r="157" spans="6:7" x14ac:dyDescent="0.25">
      <c r="F157" t="s">
        <v>320</v>
      </c>
      <c r="G157" t="s">
        <v>321</v>
      </c>
    </row>
    <row r="158" spans="6:7" x14ac:dyDescent="0.25">
      <c r="F158" t="s">
        <v>322</v>
      </c>
      <c r="G158" t="s">
        <v>323</v>
      </c>
    </row>
    <row r="159" spans="6:7" x14ac:dyDescent="0.25">
      <c r="F159" t="s">
        <v>324</v>
      </c>
      <c r="G159" t="s">
        <v>325</v>
      </c>
    </row>
    <row r="160" spans="6:7" x14ac:dyDescent="0.25">
      <c r="F160" t="s">
        <v>326</v>
      </c>
      <c r="G160" t="s">
        <v>327</v>
      </c>
    </row>
    <row r="161" spans="6:7" x14ac:dyDescent="0.25">
      <c r="F161" t="s">
        <v>328</v>
      </c>
      <c r="G161" t="s">
        <v>329</v>
      </c>
    </row>
    <row r="162" spans="6:7" x14ac:dyDescent="0.25">
      <c r="F162" t="s">
        <v>330</v>
      </c>
      <c r="G162" t="s">
        <v>331</v>
      </c>
    </row>
    <row r="163" spans="6:7" x14ac:dyDescent="0.25">
      <c r="F163" t="s">
        <v>332</v>
      </c>
      <c r="G163" t="s">
        <v>333</v>
      </c>
    </row>
    <row r="164" spans="6:7" x14ac:dyDescent="0.25">
      <c r="F164" t="s">
        <v>334</v>
      </c>
      <c r="G164" t="s">
        <v>335</v>
      </c>
    </row>
    <row r="165" spans="6:7" x14ac:dyDescent="0.25">
      <c r="F165" t="s">
        <v>336</v>
      </c>
      <c r="G165" t="s">
        <v>337</v>
      </c>
    </row>
    <row r="166" spans="6:7" x14ac:dyDescent="0.25">
      <c r="F166" t="s">
        <v>338</v>
      </c>
      <c r="G166" t="s">
        <v>339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114</vt:i4>
      </vt:variant>
    </vt:vector>
  </HeadingPairs>
  <TitlesOfParts>
    <vt:vector size="127" baseType="lpstr">
      <vt:lpstr>Home</vt:lpstr>
      <vt:lpstr>System Settings</vt:lpstr>
      <vt:lpstr>Text Glossary</vt:lpstr>
      <vt:lpstr>Vehicle Data</vt:lpstr>
      <vt:lpstr>Model Assumptions</vt:lpstr>
      <vt:lpstr>Tailored Report</vt:lpstr>
      <vt:lpstr>Car Finance</vt:lpstr>
      <vt:lpstr>Running Costs</vt:lpstr>
      <vt:lpstr>Vehicle Downtime</vt:lpstr>
      <vt:lpstr>Management Costs</vt:lpstr>
      <vt:lpstr>Used car sale income</vt:lpstr>
      <vt:lpstr>IQF Data</vt:lpstr>
      <vt:lpstr>Data</vt:lpstr>
      <vt:lpstr>AssumptionsData</vt:lpstr>
      <vt:lpstr>AVGMarketDiscountCar</vt:lpstr>
      <vt:lpstr>CalculationRows</vt:lpstr>
      <vt:lpstr>CopyFormulaVehicles1</vt:lpstr>
      <vt:lpstr>CopyFormulaVehicles10</vt:lpstr>
      <vt:lpstr>CopyFormulaVehicles11</vt:lpstr>
      <vt:lpstr>CopyFormulaVehicles12</vt:lpstr>
      <vt:lpstr>CopyFormulaVehicles13</vt:lpstr>
      <vt:lpstr>CopyFormulaVehicles2</vt:lpstr>
      <vt:lpstr>CopyFormulaVehicles3</vt:lpstr>
      <vt:lpstr>CopyFormulaVehicles5</vt:lpstr>
      <vt:lpstr>CopyFormulaVehicles6</vt:lpstr>
      <vt:lpstr>CopyFormulaVehicles7</vt:lpstr>
      <vt:lpstr>CopyFormulaVehicles8</vt:lpstr>
      <vt:lpstr>CopyFormulaVehicles9</vt:lpstr>
      <vt:lpstr>CritCars</vt:lpstr>
      <vt:lpstr>'IQF Data'!Criteria</vt:lpstr>
      <vt:lpstr>DowntimeEntriesData</vt:lpstr>
      <vt:lpstr>'IQF Data'!Extract</vt:lpstr>
      <vt:lpstr>HostFile</vt:lpstr>
      <vt:lpstr>HostLocationImages</vt:lpstr>
      <vt:lpstr>HTMLBreak</vt:lpstr>
      <vt:lpstr>IQFCars</vt:lpstr>
      <vt:lpstr>IQFCarsinlCalc</vt:lpstr>
      <vt:lpstr>IQFData</vt:lpstr>
      <vt:lpstr>IQFDataCalc</vt:lpstr>
      <vt:lpstr>IQFDataMakeModel</vt:lpstr>
      <vt:lpstr>IQFMakeModel</vt:lpstr>
      <vt:lpstr>IQFNumeric</vt:lpstr>
      <vt:lpstr>LocalFile</vt:lpstr>
      <vt:lpstr>LocalLocationImages</vt:lpstr>
      <vt:lpstr>lpCurrency</vt:lpstr>
      <vt:lpstr>lpLanguage</vt:lpstr>
      <vt:lpstr>lpLoan</vt:lpstr>
      <vt:lpstr>lpUser</vt:lpstr>
      <vt:lpstr>lstAllCars</vt:lpstr>
      <vt:lpstr>lstCars</vt:lpstr>
      <vt:lpstr>lstSelectCars</vt:lpstr>
      <vt:lpstr>lstVehiclesImages</vt:lpstr>
      <vt:lpstr>MaintanceRepairCar</vt:lpstr>
      <vt:lpstr>OutputCars</vt:lpstr>
      <vt:lpstr>PassWord</vt:lpstr>
      <vt:lpstr>PasteFormulaVehicles1</vt:lpstr>
      <vt:lpstr>PasteFormulaVehicles10</vt:lpstr>
      <vt:lpstr>PasteFormulaVehicles11</vt:lpstr>
      <vt:lpstr>PasteFormulaVehicles12</vt:lpstr>
      <vt:lpstr>PasteFormulaVehicles13</vt:lpstr>
      <vt:lpstr>PasteFormulaVehicles2</vt:lpstr>
      <vt:lpstr>PasteFormulaVehicles3</vt:lpstr>
      <vt:lpstr>PasteFormulaVehicles5</vt:lpstr>
      <vt:lpstr>PasteFormulaVehicles6</vt:lpstr>
      <vt:lpstr>PasteFormulaVehicles7</vt:lpstr>
      <vt:lpstr>PasteFormulaVehicles8</vt:lpstr>
      <vt:lpstr>PasteFormulaVehicles9</vt:lpstr>
      <vt:lpstr>'Model Assumptions'!Print_Area</vt:lpstr>
      <vt:lpstr>'Tailored Report'!Print_Area</vt:lpstr>
      <vt:lpstr>'Model Assumptions'!Print_Titles</vt:lpstr>
      <vt:lpstr>'Tailored Report'!Print_Titles</vt:lpstr>
      <vt:lpstr>SearchCar</vt:lpstr>
      <vt:lpstr>SelCar</vt:lpstr>
      <vt:lpstr>SelCurrency</vt:lpstr>
      <vt:lpstr>SelectedVehicle</vt:lpstr>
      <vt:lpstr>selImage</vt:lpstr>
      <vt:lpstr>SelImageFile</vt:lpstr>
      <vt:lpstr>Servername</vt:lpstr>
      <vt:lpstr>ShowVehicles1</vt:lpstr>
      <vt:lpstr>ShowVehicles10</vt:lpstr>
      <vt:lpstr>ShowVehicles11</vt:lpstr>
      <vt:lpstr>ShowVehicles12</vt:lpstr>
      <vt:lpstr>ShowVehicles13</vt:lpstr>
      <vt:lpstr>ShowVehicles2</vt:lpstr>
      <vt:lpstr>ShowVehicles3</vt:lpstr>
      <vt:lpstr>ShowVehicles4</vt:lpstr>
      <vt:lpstr>ShowVehicles5</vt:lpstr>
      <vt:lpstr>ShowVehicles6</vt:lpstr>
      <vt:lpstr>ShowVehicles7</vt:lpstr>
      <vt:lpstr>ShowVehicles8</vt:lpstr>
      <vt:lpstr>ShowVehicles9</vt:lpstr>
      <vt:lpstr>StartCar</vt:lpstr>
      <vt:lpstr>StartFinanceMethod</vt:lpstr>
      <vt:lpstr>StartIQF</vt:lpstr>
      <vt:lpstr>StartIQFConcenate</vt:lpstr>
      <vt:lpstr>StartIQFLables</vt:lpstr>
      <vt:lpstr>StartIQFLookupTerm</vt:lpstr>
      <vt:lpstr>StartIQFMileage</vt:lpstr>
      <vt:lpstr>StartIQFTerm</vt:lpstr>
      <vt:lpstr>StartlstSelectCar</vt:lpstr>
      <vt:lpstr>StartModelAssumptions</vt:lpstr>
      <vt:lpstr>StartModelDiscount</vt:lpstr>
      <vt:lpstr>StartModelMaintanceRepair</vt:lpstr>
      <vt:lpstr>'System Settings'!StartTextGlossary</vt:lpstr>
      <vt:lpstr>StartTextGlossary</vt:lpstr>
      <vt:lpstr>strImageVehicle</vt:lpstr>
      <vt:lpstr>strRangeUsedCarDetail</vt:lpstr>
      <vt:lpstr>strUsedCarRange</vt:lpstr>
      <vt:lpstr>UploadImages</vt:lpstr>
      <vt:lpstr>UsedCarFormula</vt:lpstr>
      <vt:lpstr>UsedCarFormulaDetail</vt:lpstr>
      <vt:lpstr>UserName</vt:lpstr>
      <vt:lpstr>varModelAssumptions</vt:lpstr>
      <vt:lpstr>varTextGlossary</vt:lpstr>
      <vt:lpstr>Vehicles1</vt:lpstr>
      <vt:lpstr>Vehicles10</vt:lpstr>
      <vt:lpstr>Vehicles11</vt:lpstr>
      <vt:lpstr>Vehicles12</vt:lpstr>
      <vt:lpstr>Vehicles13</vt:lpstr>
      <vt:lpstr>Vehicles2</vt:lpstr>
      <vt:lpstr>Vehicles3</vt:lpstr>
      <vt:lpstr>Vehicles4</vt:lpstr>
      <vt:lpstr>Vehicles5</vt:lpstr>
      <vt:lpstr>Vehicles6</vt:lpstr>
      <vt:lpstr>Vehicles7</vt:lpstr>
      <vt:lpstr>Vehicles8</vt:lpstr>
      <vt:lpstr>Vehicles9</vt:lpstr>
    </vt:vector>
  </TitlesOfParts>
  <Company>OfficeSpecialisten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Edrith Eduarda</dc:creator>
  <cp:lastModifiedBy>LPPTOUADM</cp:lastModifiedBy>
  <cp:lastPrinted>2013-09-13T12:43:46Z</cp:lastPrinted>
  <dcterms:created xsi:type="dcterms:W3CDTF">2013-03-18T14:36:55Z</dcterms:created>
  <dcterms:modified xsi:type="dcterms:W3CDTF">2014-07-15T13:54:08Z</dcterms:modified>
</cp:coreProperties>
</file>